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chartsheets/sheet1.xml" ContentType="application/vnd.openxmlformats-officedocument.spreadsheetml.chart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 showInkAnnotation="0"/>
  <bookViews>
    <workbookView xWindow="0" yWindow="0" windowWidth="24240" windowHeight="13020" tabRatio="832" activeTab="2"/>
  </bookViews>
  <sheets>
    <sheet name="Offertes" sheetId="1" r:id="rId1"/>
    <sheet name="Projecten" sheetId="2" r:id="rId2"/>
    <sheet name="In Productie" sheetId="3" r:id="rId3"/>
    <sheet name="Reeds geproduceerd" sheetId="4" r:id="rId4"/>
    <sheet name="Bokken" sheetId="5" r:id="rId5"/>
    <sheet name="Bosman transport" sheetId="6" r:id="rId6"/>
    <sheet name="Prognose" sheetId="7" r:id="rId7"/>
    <sheet name="Grafiek" sheetId="8" r:id="rId8"/>
    <sheet name="Productiemedewerkers" sheetId="9" r:id="rId9"/>
    <sheet name="Materialen service nb" sheetId="10" r:id="rId10"/>
  </sheets>
  <definedNames>
    <definedName name="_xlnm._FilterDatabase" localSheetId="4" hidden="1">Bokken!$A$4:$J$129</definedName>
    <definedName name="Z_04B2E4F0_2263_4BBA_A576_137023E3E4FA_.wvu.FilterData" localSheetId="4" hidden="1">Bokken!$C$1:$C$173</definedName>
    <definedName name="Z_0633AF61_C768_444B_93AC_7BFFDA250B45_.wvu.FilterData" localSheetId="4" hidden="1">Bokken!$C$1:$C$151</definedName>
    <definedName name="Z_06B05CC2_3026_451D_B305_199A86D50EDF_.wvu.FilterData" localSheetId="4" hidden="1">Bokken!$A$4:$J$129</definedName>
    <definedName name="Z_0F7FDBD3_F322_4A37_A6FE_B527933DCCE6__wvu_PrintArea" localSheetId="2">'In Productie'!$A$1:$W$2</definedName>
    <definedName name="Z_0F7FDBD3_F322_4A37_A6FE_B527933DCCE6__wvu_PrintArea" localSheetId="3">'Reeds geproduceerd'!$A$1:$W$2</definedName>
    <definedName name="Z_1029B98B_7782_4961_A960_A513EFAD55BE_.wvu.FilterData" localSheetId="4" hidden="1">Bokken!$A$3:$H$54</definedName>
    <definedName name="Z_129AE10B_18BA_4239_BAE1_B85B3EDB5AA9_.wvu.FilterData" localSheetId="4" hidden="1">Bokken!$A$1:$I$104</definedName>
    <definedName name="Z_1857644B_54D7_4714_B905_FC81EE1A733D_.wvu.FilterData" localSheetId="4" hidden="1">Bokken!$A$3:$H$54</definedName>
    <definedName name="Z_19685AF7_8B95_466A_8ADD_A25679E84D2D_.wvu.FilterData" localSheetId="4" hidden="1">Bokken!$A$3:$H$54</definedName>
    <definedName name="Z_199C2A42_8513_49AF_A03A_59B4CD473B09_.wvu.FilterData" localSheetId="4" hidden="1">Bokken!$A$3:$H$54</definedName>
    <definedName name="Z_1EBB0BC6_823C_4968_86BF_4B13ADF9543B_.wvu.FilterData" localSheetId="4" hidden="1">Bokken!$A$3:$H$54</definedName>
    <definedName name="Z_1EC1C2B2_F20A_4A65_82A4_C82E5E2A5FD4_.wvu.FilterData" localSheetId="4" hidden="1">Bokken!$C$1:$C$173</definedName>
    <definedName name="Z_22CDCF1B_A998_4C66_A90E_5BC54F71D148_.wvu.Cols" localSheetId="2" hidden="1">'In Productie'!$AD:$AJ</definedName>
    <definedName name="Z_22CDCF1B_A998_4C66_A90E_5BC54F71D148_.wvu.FilterData" localSheetId="4" hidden="1">Bokken!$A$4:$J$129</definedName>
    <definedName name="Z_26788E37_2B2A_46D2_8CB5_E025C6E38189_.wvu.FilterData" localSheetId="4" hidden="1">Bokken!$C$1:$C$173</definedName>
    <definedName name="Z_27FF8676_2A6F_4604_BC00_4C0ED49A3163_.wvu.FilterData" localSheetId="4" hidden="1">Bokken!$A$3:$H$54</definedName>
    <definedName name="Z_2AA3D0D5_6B80_48E5_AF2A_4A0D3E112E86_.wvu.FilterData" localSheetId="4" hidden="1">Bokken!$A$3:$H$54</definedName>
    <definedName name="Z_2D92194C_624A_4308_A587_29AE7A0D4EC7_.wvu.FilterData" localSheetId="4" hidden="1">Bokken!$C$1:$C$173</definedName>
    <definedName name="Z_2F74A502_7472_4EB1_AF3F_7FF6720CCED1__wvu_PrintArea" localSheetId="2">'In Productie'!$A$1:$W$2</definedName>
    <definedName name="Z_2F74A502_7472_4EB1_AF3F_7FF6720CCED1__wvu_PrintArea" localSheetId="3">'Reeds geproduceerd'!$A$1:$W$2</definedName>
    <definedName name="Z_328FE2E8_4C60_42D8_A71B_D7C130B6D066_.wvu.FilterData" localSheetId="4" hidden="1">Bokken!$A$3:$H$54</definedName>
    <definedName name="Z_3383127E_B50A_4BA5_B4ED_82DD1C37FEDE_.wvu.FilterData" localSheetId="4" hidden="1">Bokken!$A$3:$H$54</definedName>
    <definedName name="Z_34C2ECCC_B582_4051_BE76_832FFBF7994C_.wvu.FilterData" localSheetId="4" hidden="1">Bokken!$C$1:$C$173</definedName>
    <definedName name="Z_35465292_B544_4C3F_B9CC_DCEBD9FE2325_.wvu.FilterData" localSheetId="4" hidden="1">Bokken!$A$1:$I$104</definedName>
    <definedName name="Z_3C5FD95D_BDAD_4980_8FAF_EABA97D2C5BD_.wvu.FilterData" localSheetId="4" hidden="1">Bokken!$A$3:$H$54</definedName>
    <definedName name="Z_43F5AAA3_B556_45FF_A35B_9AF3E75AD368_.wvu.FilterData" localSheetId="4" hidden="1">Bokken!$A$4:$J$129</definedName>
    <definedName name="Z_44A32263_99D3_4627_8E19_5E90B1BA6A9B_.wvu.FilterData" localSheetId="4" hidden="1">Bokken!$C$1:$C$173</definedName>
    <definedName name="Z_45939F5D_765F_4C00_91CB_D055D32557B2_.wvu.FilterData" localSheetId="4" hidden="1">Bokken!$C$1:$C$173</definedName>
    <definedName name="Z_49AF1B95_068F_4B44_A186_AFB1EA396ABC_.wvu.FilterData" localSheetId="4" hidden="1">Bokken!$A$3:$H$54</definedName>
    <definedName name="Z_4A1B3F78_8D99_4C60_992F_EAF90AECDBFE_.wvu.FilterData" localSheetId="4" hidden="1">Bokken!$C$1:$C$173</definedName>
    <definedName name="Z_4E9D1C23_4354_4A62_86F3_5131D28DB893_.wvu.FilterData" localSheetId="4" hidden="1">Bokken!$A$4:$J$129</definedName>
    <definedName name="Z_51F598A7_7DF0_4B7C_8556_628B2B9C44A2_.wvu.FilterData" localSheetId="4" hidden="1">Bokken!$C$1:$C$151</definedName>
    <definedName name="Z_52151A09_F4D4_4704_9138_C9190318DAA0__wvu_PrintArea" localSheetId="2">'In Productie'!$A$1:$W$2</definedName>
    <definedName name="Z_52151A09_F4D4_4704_9138_C9190318DAA0__wvu_PrintArea" localSheetId="3">'Reeds geproduceerd'!$A$1:$W$2</definedName>
    <definedName name="Z_5318FB8F_D1A9_4668_BD6C_B7D1DE58AAF3_.wvu.FilterData" localSheetId="4" hidden="1">Bokken!$A$4:$J$129</definedName>
    <definedName name="Z_533EAC57_294B_4342_82FB_AFE75B0A6631_.wvu.FilterData" localSheetId="4" hidden="1">Bokken!$A$3:$H$54</definedName>
    <definedName name="Z_53E5E64B_0A00_4072_8EF4_454BA087F181_.wvu.FilterData" localSheetId="4" hidden="1">Bokken!$A$4:$J$129</definedName>
    <definedName name="Z_544B47BA_703F_436D_A3D3_0635C7BB80BC_.wvu.FilterData" localSheetId="4" hidden="1">Bokken!$C$1:$C$173</definedName>
    <definedName name="Z_55C0C0CC_CCEC_4E5D_95CF_A426862827BB_.wvu.FilterData" localSheetId="4" hidden="1">Bokken!$A$4:$J$129</definedName>
    <definedName name="Z_575D0BB3_F4CB_4E4A_BEDD_6F1EEAC8CBBB_.wvu.FilterData" localSheetId="4" hidden="1">Bokken!$A$1:$I$104</definedName>
    <definedName name="Z_5A8B62E4_4765_42C5_BC0F_EB4198C0A289_.wvu.FilterData" localSheetId="4" hidden="1">Bokken!$C$1:$C$173</definedName>
    <definedName name="Z_5DEE1421_0756_40B2_B7A8_75B5E3E55EC8_.wvu.FilterData" localSheetId="4" hidden="1">Bokken!$A$4:$J$129</definedName>
    <definedName name="Z_5E7A4568_C7F4_458A_86CF_65140F9D0EF8_.wvu.FilterData" localSheetId="4" hidden="1">Bokken!$A$3:$H$54</definedName>
    <definedName name="Z_6253D632_6DBB_4325_BCEA_2CD8430E5C69_.wvu.FilterData" localSheetId="4" hidden="1">Bokken!$A$4:$J$129</definedName>
    <definedName name="Z_69AA753A_0C39_4220_BE71_386E3ED258F7_.wvu.FilterData" localSheetId="4" hidden="1">Bokken!$C$1:$C$173</definedName>
    <definedName name="Z_69F01B30_0114_4CB3_88A4_E0ECE1326CDB_.wvu.FilterData" localSheetId="4" hidden="1">Bokken!$C$1:$C$173</definedName>
    <definedName name="Z_6A5C639A_B2B9_4763_89DD_D436DF764C46_.wvu.FilterData" localSheetId="4" hidden="1">Bokken!$A$3:$H$54</definedName>
    <definedName name="Z_70F8FC85_9818_48C8_ACFD_C1CBC273D574_.wvu.FilterData" localSheetId="4" hidden="1">Bokken!$A$3:$H$54</definedName>
    <definedName name="Z_72C4708A_D85D_4221_B487_74251528A295_.wvu.FilterData" localSheetId="4" hidden="1">Bokken!$A$1:$I$104</definedName>
    <definedName name="Z_73784A1C_9776_407E_98A5_960D6195DCB1_.wvu.FilterData" localSheetId="4" hidden="1">Bokken!$A$4:$J$129</definedName>
    <definedName name="Z_7636C453_549A_4F6D_9430_D240E8CD914B_.wvu.FilterData" localSheetId="4" hidden="1">Bokken!$A$1:$I$104</definedName>
    <definedName name="Z_7654D066_8579_47B9_B0C1_DA0CE50A54EB_.wvu.FilterData" localSheetId="4" hidden="1">Bokken!$A$3:$H$54</definedName>
    <definedName name="Z_774B4B24_DC3C_47FB_9664_E1478E7496EF_.wvu.FilterData" localSheetId="4" hidden="1">Bokken!$C$1:$C$173</definedName>
    <definedName name="Z_80C9BA3E_731F_48C9_98FE_B919864F883F_.wvu.FilterData" localSheetId="4" hidden="1">Bokken!$A$4:$J$129</definedName>
    <definedName name="Z_8732F538_56EF_4789_A07B_4D80C5466E01_.wvu.FilterData" localSheetId="4" hidden="1">Bokken!$C$1:$C$173</definedName>
    <definedName name="Z_9105CCE5_9EC3_40B1_8246_EE92FFAA7C3B_.wvu.FilterData" localSheetId="4" hidden="1">Bokken!$C$1:$C$173</definedName>
    <definedName name="Z_A255BC3B_E801_4B9D_B071_6DFD57710D48_.wvu.FilterData" localSheetId="4" hidden="1">Bokken!$C$1:$C$173</definedName>
    <definedName name="Z_A4B4C488_3EA7_4625_A012_440BA441C61E__wvu_PrintArea" localSheetId="2">'In Productie'!$A$1:$W$2</definedName>
    <definedName name="Z_A4B4C488_3EA7_4625_A012_440BA441C61E__wvu_PrintArea" localSheetId="3">'Reeds geproduceerd'!$A$1:$W$2</definedName>
    <definedName name="Z_A50840E1_BBEE_459E_A545_24B525E14D31_.wvu.FilterData" localSheetId="4" hidden="1">Bokken!$A$1:$I$104</definedName>
    <definedName name="Z_B1C455C4_2B37_4D1D_99FF_1C0CF64EBBA4__wvu_PrintArea" localSheetId="2">'In Productie'!$A$1:$W$2</definedName>
    <definedName name="Z_B1C455C4_2B37_4D1D_99FF_1C0CF64EBBA4__wvu_PrintArea" localSheetId="3">'Reeds geproduceerd'!$A$1:$W$2</definedName>
    <definedName name="Z_B253F0B5_16E0_4030_8F1B_D810AA430E4F_.wvu.FilterData" localSheetId="4" hidden="1">Bokken!$A$4:$J$129</definedName>
    <definedName name="Z_B81E5C09_A449_41FD_82E4_8ED92D743C6C_.wvu.FilterData" localSheetId="4" hidden="1">Bokken!$A$3:$H$54</definedName>
    <definedName name="Z_BB842D27_ED08_4446_BD9A_5266C85E579F_.wvu.FilterData" localSheetId="4" hidden="1">Bokken!$A$3:$H$54</definedName>
    <definedName name="Z_BE55C6D2_CFCD_43C4_899B_009D5EF25234_.wvu.FilterData" localSheetId="4" hidden="1">Bokken!$C$1:$C$173</definedName>
    <definedName name="Z_BEC13E6E_F312_4838_956B_5A32F2EA1DF9_.wvu.FilterData" localSheetId="4" hidden="1">Bokken!$C$1:$C$173</definedName>
    <definedName name="Z_C0AFDAE7_120A_4DA5_9CCA_8DE524A45E9B_.wvu.FilterData" localSheetId="4" hidden="1">Bokken!$A$3:$H$54</definedName>
    <definedName name="Z_CE640CFE_B389_49BE_9075_669C88D14E41_.wvu.FilterData" localSheetId="4" hidden="1">Bokken!$A$3:$H$54</definedName>
    <definedName name="Z_D0579260_8D68_4828_B03D_3A228966BEE4__wvu_PrintArea" localSheetId="2">'In Productie'!$A$1:$W$2</definedName>
    <definedName name="Z_D0579260_8D68_4828_B03D_3A228966BEE4__wvu_PrintArea" localSheetId="3">'Reeds geproduceerd'!$A$1:$W$2</definedName>
    <definedName name="Z_D0AEB4AB_D171_413B_84A9_3A015402B233__wvu_PrintArea" localSheetId="2">'In Productie'!$A$1:$W$2</definedName>
    <definedName name="Z_D0AEB4AB_D171_413B_84A9_3A015402B233__wvu_PrintArea" localSheetId="3">'Reeds geproduceerd'!$A$1:$W$2</definedName>
    <definedName name="Z_D128D086_58E0_4C96_B900_DBF06786ADBE_.wvu.FilterData" localSheetId="4" hidden="1">Bokken!$A$4:$J$129</definedName>
    <definedName name="Z_D415D3DC_BC17_4277_9048_13944DFEAF00_.wvu.FilterData" localSheetId="4" hidden="1">Bokken!$C$1:$C$173</definedName>
    <definedName name="Z_E125CD3F_1964_47AA_BC69_69FAD4E84D8B_.wvu.FilterData" localSheetId="4" hidden="1">Bokken!$A$4:$J$129</definedName>
    <definedName name="Z_E8618E0F_B803_466E_B3EA_2B3EA9CC6E77_.wvu.FilterData" localSheetId="4" hidden="1">Bokken!$A$3:$H$54</definedName>
    <definedName name="Z_EEF632F4_194A_46FA_A666_DFA3C20FCC0C_.wvu.FilterData" localSheetId="4" hidden="1">Bokken!$A$4:$J$129</definedName>
    <definedName name="Z_EFD33BF2_CE9C_438F_8208_03FD680D5C57_.wvu.FilterData" localSheetId="4" hidden="1">Bokken!$A$1:$I$104</definedName>
    <definedName name="Z_F33E5C5A_5F48_4918_98EE_DA63274A6261_.wvu.FilterData" localSheetId="4" hidden="1">Bokken!$A$3:$H$54</definedName>
    <definedName name="Z_F350842B_1B11_499A_BDA4_9C33A1D927FB_.wvu.FilterData" localSheetId="4" hidden="1">Bokken!$A$4:$J$129</definedName>
    <definedName name="Z_F3853B2B_D1F5_4900_B257_04D22D89950F_.wvu.FilterData" localSheetId="4" hidden="1">Bokken!$C$1:$C$173</definedName>
    <definedName name="Z_F7F8F12E_8FB0_466E_9C4A_A79005CC81D6_.wvu.FilterData" localSheetId="4" hidden="1">Bokken!$A$3:$H$54</definedName>
    <definedName name="Z_F89C16DB_80C7_419A_AC64_C38FBB64080D_.wvu.FilterData" localSheetId="4" hidden="1">Bokken!$A$4:$J$129</definedName>
    <definedName name="Z_F9DDB012_E4D0_40B8_A7F7_65C86EE4851B_.wvu.FilterData" localSheetId="4" hidden="1">Bokken!$C$1:$C$173</definedName>
    <definedName name="Z_FFACFB57_33E8_493E_9229_AFB2F12A0177_.wvu.FilterData" localSheetId="4" hidden="1">Bokken!$A$3:$H$54</definedName>
  </definedNames>
  <calcPr calcId="145621"/>
  <customWorkbookViews>
    <customWorkbookView name="Roy - Persoonlijke weergave" guid="{22CDCF1B-A998-4C66-A90E-5BC54F71D148}" mergeInterval="0" personalView="1" maximized="1" xWindow="1912" yWindow="-8" windowWidth="1936" windowHeight="1066" tabRatio="663" activeSheetId="4"/>
    <customWorkbookView name="Sander - Persoonlijke weergave" guid="{EEF632F4-194A-46FA-A666-DFA3C20FCC0C}" mergeInterval="0" personalView="1" maximized="1" xWindow="1912" yWindow="-8" windowWidth="1936" windowHeight="1096" tabRatio="695" activeSheetId="4"/>
    <customWorkbookView name="Remko Roes - Persoonlijke weergave" guid="{B253F0B5-16E0-4030-8F1B-D810AA430E4F}" mergeInterval="0" personalView="1" maximized="1" xWindow="-8" yWindow="-8" windowWidth="1616" windowHeight="876" tabRatio="793" activeSheetId="2"/>
    <customWorkbookView name="Gebruiker - Persoonlijke weergave" guid="{BE55C6D2-CFCD-43C4-899B-009D5EF25234}" mergeInterval="0" personalView="1" maximized="1" xWindow="-8" yWindow="-8" windowWidth="1936" windowHeight="1056" tabRatio="663" activeSheetId="2"/>
    <customWorkbookView name="Beheerder - Persoonlijke weergave" guid="{7636C453-549A-4F6D-9430-D240E8CD914B}" mergeInterval="0" personalView="1" maximized="1" xWindow="-8" yWindow="-8" windowWidth="1936" windowHeight="1056" tabRatio="663" activeSheetId="3"/>
    <customWorkbookView name=" " guid="{0B23BC81-211D-BB48-9DD7-77C02AB951D5}" mergeInterval="0" personalView="1" maximized="1" windowWidth="1200" windowHeight="1000" tabRatio="1000" activeSheetId="1"/>
    <customWorkbookView name="Werkvoorbereiding - Persoonlijke weergave" guid="{44A32263-99D3-4627-8E19-5E90B1BA6A9B}" mergeInterval="0" personalView="1" maximized="1" xWindow="-8" yWindow="-8" windowWidth="1936" windowHeight="1056" tabRatio="663" activeSheetId="2"/>
    <customWorkbookView name="Sandra - Persoonlijke weergave" guid="{5318FB8F-D1A9-4668-BD6C-B7D1DE58AAF3}" autoUpdate="1" mergeInterval="5" personalView="1" maximized="1" xWindow="-8" yWindow="-8" windowWidth="1936" windowHeight="1056" tabRatio="663" activeSheetId="3"/>
    <customWorkbookView name="Ronald - Persoonlijke weergave" guid="{43F5AAA3-B556-45FF-A35B-9AF3E75AD368}" mergeInterval="0" personalView="1" maximized="1" xWindow="-8" yWindow="-8" windowWidth="1936" windowHeight="1056" tabRatio="663" activeSheetId="2"/>
    <customWorkbookView name="Remko - Persoonlijke weergave" guid="{6253D632-6DBB-4325-BCEA-2CD8430E5C69}" mergeInterval="0" personalView="1" maximized="1" xWindow="-1924" yWindow="-4" windowWidth="1928" windowHeight="1088" tabRatio="832" activeSheetId="4"/>
  </customWorkbookViews>
</workbook>
</file>

<file path=xl/calcChain.xml><?xml version="1.0" encoding="utf-8"?>
<calcChain xmlns="http://schemas.openxmlformats.org/spreadsheetml/2006/main">
  <c r="AG2338" i="4" l="1"/>
  <c r="AH2338" i="4"/>
  <c r="V2306" i="4"/>
  <c r="AE2336" i="4"/>
  <c r="AG2336" i="4"/>
  <c r="AH2336" i="4"/>
  <c r="AF2336" i="4" l="1"/>
  <c r="AE2328" i="4"/>
  <c r="AG2328" i="4"/>
  <c r="AH2328" i="4"/>
  <c r="AE2329" i="4"/>
  <c r="AG2329" i="4"/>
  <c r="AH2329" i="4"/>
  <c r="AE2330" i="4"/>
  <c r="AG2330" i="4"/>
  <c r="AH2330" i="4"/>
  <c r="AE2331" i="4"/>
  <c r="AG2331" i="4"/>
  <c r="AH2331" i="4"/>
  <c r="AE2332" i="4"/>
  <c r="AG2332" i="4"/>
  <c r="AH2332" i="4"/>
  <c r="AE2333" i="4"/>
  <c r="AG2333" i="4"/>
  <c r="AH2333" i="4"/>
  <c r="AF2332" i="4" l="1"/>
  <c r="AF2328" i="4"/>
  <c r="AF2333" i="4"/>
  <c r="AF2329" i="4"/>
  <c r="AF2330" i="4"/>
  <c r="AF2331" i="4"/>
  <c r="S1672" i="2"/>
  <c r="N1672" i="2"/>
  <c r="R1672" i="2" s="1"/>
  <c r="AH75" i="3"/>
  <c r="AG75" i="3"/>
  <c r="AE75" i="3"/>
  <c r="AH74" i="3"/>
  <c r="AG74" i="3"/>
  <c r="AE74" i="3"/>
  <c r="AH71" i="3"/>
  <c r="AG71" i="3"/>
  <c r="AE71" i="3"/>
  <c r="AH70" i="3"/>
  <c r="AG70" i="3"/>
  <c r="AE70" i="3"/>
  <c r="AH69" i="3"/>
  <c r="AG69" i="3"/>
  <c r="AE69" i="3"/>
  <c r="AH68" i="3"/>
  <c r="AG68" i="3"/>
  <c r="AE68" i="3"/>
  <c r="AH67" i="3"/>
  <c r="AG67" i="3"/>
  <c r="AE67" i="3"/>
  <c r="AH66" i="3"/>
  <c r="AG66" i="3"/>
  <c r="AE66" i="3"/>
  <c r="AH65" i="3"/>
  <c r="AG65" i="3"/>
  <c r="AE65" i="3"/>
  <c r="AH62" i="3"/>
  <c r="AG62" i="3"/>
  <c r="AE62" i="3"/>
  <c r="AF75" i="3" l="1"/>
  <c r="AF66" i="3"/>
  <c r="AF70" i="3"/>
  <c r="AF65" i="3"/>
  <c r="AF69" i="3"/>
  <c r="P1672" i="2"/>
  <c r="AF67" i="3"/>
  <c r="AF71" i="3"/>
  <c r="AF62" i="3"/>
  <c r="AF68" i="3"/>
  <c r="AF74" i="3"/>
  <c r="AH95" i="3"/>
  <c r="AG95" i="3"/>
  <c r="AE95" i="3"/>
  <c r="F252" i="6"/>
  <c r="E252" i="6"/>
  <c r="E251" i="6"/>
  <c r="F251" i="6" s="1"/>
  <c r="E250" i="6"/>
  <c r="F250" i="6" s="1"/>
  <c r="E249" i="6"/>
  <c r="F249" i="6" s="1"/>
  <c r="AF95" i="3" l="1"/>
  <c r="AE2322" i="4"/>
  <c r="AG2322" i="4"/>
  <c r="AH2322" i="4"/>
  <c r="AE2323" i="4"/>
  <c r="AG2323" i="4"/>
  <c r="AH2323" i="4"/>
  <c r="AE2324" i="4"/>
  <c r="AG2324" i="4"/>
  <c r="AH2324" i="4"/>
  <c r="AE2325" i="4"/>
  <c r="AG2325" i="4"/>
  <c r="AH2325" i="4"/>
  <c r="AE2326" i="4"/>
  <c r="AG2326" i="4"/>
  <c r="AH2326" i="4"/>
  <c r="AE2317" i="4"/>
  <c r="AG2317" i="4"/>
  <c r="AH2317" i="4"/>
  <c r="AE2318" i="4"/>
  <c r="AG2318" i="4"/>
  <c r="AH2318" i="4"/>
  <c r="AE2319" i="4"/>
  <c r="AG2319" i="4"/>
  <c r="AH2319" i="4"/>
  <c r="AE2320" i="4"/>
  <c r="AG2320" i="4"/>
  <c r="AH2320" i="4"/>
  <c r="AE2321" i="4"/>
  <c r="AG2321" i="4"/>
  <c r="AH2321" i="4"/>
  <c r="AE2315" i="4"/>
  <c r="AG2315" i="4"/>
  <c r="AH2315" i="4"/>
  <c r="AE2316" i="4"/>
  <c r="AG2316" i="4"/>
  <c r="AH2316" i="4"/>
  <c r="AF2316" i="4" l="1"/>
  <c r="AF2319" i="4"/>
  <c r="AF2317" i="4"/>
  <c r="AF2325" i="4"/>
  <c r="AF2323" i="4"/>
  <c r="AF2321" i="4"/>
  <c r="AF2315" i="4"/>
  <c r="AF2320" i="4"/>
  <c r="AF2318" i="4"/>
  <c r="AF2326" i="4"/>
  <c r="AF2324" i="4"/>
  <c r="AF2322" i="4"/>
  <c r="AH2307" i="4"/>
  <c r="AG2307" i="4"/>
  <c r="AE2307" i="4"/>
  <c r="AF2307" i="4" s="1"/>
  <c r="AH2306" i="4"/>
  <c r="AG2306" i="4"/>
  <c r="AD2306" i="4"/>
  <c r="X2306" i="4"/>
  <c r="Y2306" i="4" s="1"/>
  <c r="H2306" i="4"/>
  <c r="G2306" i="4"/>
  <c r="F2306" i="4"/>
  <c r="E2306" i="4"/>
  <c r="V2262" i="4"/>
  <c r="AI2266" i="4"/>
  <c r="AH2266" i="4"/>
  <c r="AF2266" i="4"/>
  <c r="AG2266" i="4" s="1"/>
  <c r="AI2263" i="4"/>
  <c r="AH2263" i="4"/>
  <c r="AF2263" i="4"/>
  <c r="AG2263" i="4" s="1"/>
  <c r="AE2263" i="4"/>
  <c r="AE2303" i="4"/>
  <c r="AG2303" i="4"/>
  <c r="AH2303" i="4"/>
  <c r="AE2294" i="4"/>
  <c r="AG2294" i="4"/>
  <c r="AH2294" i="4"/>
  <c r="AE2295" i="4"/>
  <c r="AG2295" i="4"/>
  <c r="AH2295" i="4"/>
  <c r="AE2296" i="4"/>
  <c r="AG2296" i="4"/>
  <c r="AH2296" i="4"/>
  <c r="AE2297" i="4"/>
  <c r="AG2297" i="4"/>
  <c r="AH2297" i="4"/>
  <c r="AE2299" i="4"/>
  <c r="AG2299" i="4"/>
  <c r="AH2299" i="4"/>
  <c r="AE2300" i="4"/>
  <c r="AG2300" i="4"/>
  <c r="AH2300" i="4"/>
  <c r="AE2301" i="4"/>
  <c r="AG2301" i="4"/>
  <c r="AH2301" i="4"/>
  <c r="AH2305" i="4"/>
  <c r="AG2305" i="4"/>
  <c r="F245" i="6"/>
  <c r="E248" i="6"/>
  <c r="F248" i="6" s="1"/>
  <c r="E247" i="6"/>
  <c r="F247" i="6" s="1"/>
  <c r="E246" i="6"/>
  <c r="F246" i="6" s="1"/>
  <c r="E245" i="6"/>
  <c r="E244" i="6"/>
  <c r="F244" i="6" s="1"/>
  <c r="C2306" i="4" l="1"/>
  <c r="AF2306" i="4"/>
  <c r="AF2296" i="4"/>
  <c r="AF2301" i="4"/>
  <c r="AF2297" i="4"/>
  <c r="AF2303" i="4"/>
  <c r="AF2299" i="4"/>
  <c r="AF2294" i="4"/>
  <c r="AF2300" i="4"/>
  <c r="AF2295" i="4"/>
  <c r="F19" i="3"/>
  <c r="I181" i="5"/>
  <c r="AE2292" i="4" l="1"/>
  <c r="AG2292" i="4"/>
  <c r="AH2292" i="4"/>
  <c r="AF2292" i="4" l="1"/>
  <c r="AH72" i="3"/>
  <c r="AG72" i="3"/>
  <c r="AE72" i="3"/>
  <c r="AH44" i="3"/>
  <c r="AG44" i="3"/>
  <c r="AE44" i="3"/>
  <c r="AF72" i="3" l="1"/>
  <c r="AF44" i="3"/>
  <c r="AH107" i="3"/>
  <c r="AG107" i="3"/>
  <c r="AE107" i="3"/>
  <c r="AH106" i="3"/>
  <c r="AG106" i="3"/>
  <c r="AE106" i="3"/>
  <c r="AH105" i="3"/>
  <c r="AG105" i="3"/>
  <c r="AE105" i="3"/>
  <c r="AH104" i="3"/>
  <c r="AG104" i="3"/>
  <c r="AE104" i="3"/>
  <c r="W1165" i="2"/>
  <c r="AF107" i="3" l="1"/>
  <c r="AF106" i="3"/>
  <c r="AF104" i="3"/>
  <c r="AF105" i="3"/>
  <c r="AE2279" i="4"/>
  <c r="AG2279" i="4"/>
  <c r="AH2279" i="4"/>
  <c r="AE2281" i="4"/>
  <c r="AG2281" i="4"/>
  <c r="AH2281" i="4"/>
  <c r="AE2282" i="4"/>
  <c r="AG2282" i="4"/>
  <c r="AH2282" i="4"/>
  <c r="AE2283" i="4"/>
  <c r="AG2283" i="4"/>
  <c r="AH2283" i="4"/>
  <c r="AE2284" i="4"/>
  <c r="AG2284" i="4"/>
  <c r="AH2284" i="4"/>
  <c r="AE2285" i="4"/>
  <c r="AG2285" i="4"/>
  <c r="AH2285" i="4"/>
  <c r="AE2286" i="4"/>
  <c r="AG2286" i="4"/>
  <c r="AH2286" i="4"/>
  <c r="AE2287" i="4"/>
  <c r="AG2287" i="4"/>
  <c r="AH2287" i="4"/>
  <c r="AE2288" i="4"/>
  <c r="AG2288" i="4"/>
  <c r="AH2288" i="4"/>
  <c r="AE2289" i="4"/>
  <c r="AG2289" i="4"/>
  <c r="AH2289" i="4"/>
  <c r="AE2290" i="4"/>
  <c r="AG2290" i="4"/>
  <c r="AH2290" i="4"/>
  <c r="AE2276" i="4"/>
  <c r="AG2276" i="4"/>
  <c r="AH2276" i="4"/>
  <c r="AE2277" i="4"/>
  <c r="AG2277" i="4"/>
  <c r="AH2277" i="4"/>
  <c r="AH2262" i="4"/>
  <c r="AG2262" i="4"/>
  <c r="AD2262" i="4"/>
  <c r="X2262" i="4"/>
  <c r="H2262" i="4"/>
  <c r="G2262" i="4"/>
  <c r="F2262" i="4"/>
  <c r="E2262" i="4"/>
  <c r="AE2271" i="4"/>
  <c r="AG2271" i="4"/>
  <c r="AH2271" i="4"/>
  <c r="AE2272" i="4"/>
  <c r="AG2272" i="4"/>
  <c r="AH2272" i="4"/>
  <c r="AE2273" i="4"/>
  <c r="AG2273" i="4"/>
  <c r="AH2273" i="4"/>
  <c r="AE2274" i="4"/>
  <c r="AG2274" i="4"/>
  <c r="AH2274" i="4"/>
  <c r="V2245" i="4"/>
  <c r="AH2261" i="4"/>
  <c r="AG2261" i="4"/>
  <c r="Y2262" i="4" l="1"/>
  <c r="C2262" i="4"/>
  <c r="AF2271" i="4"/>
  <c r="AF2276" i="4"/>
  <c r="AF2287" i="4"/>
  <c r="AF2283" i="4"/>
  <c r="AF2274" i="4"/>
  <c r="AF2273" i="4"/>
  <c r="AF2289" i="4"/>
  <c r="AF2285" i="4"/>
  <c r="AF2281" i="4"/>
  <c r="AF2290" i="4"/>
  <c r="AF2286" i="4"/>
  <c r="AF2282" i="4"/>
  <c r="AF2272" i="4"/>
  <c r="AF2277" i="4"/>
  <c r="AF2288" i="4"/>
  <c r="AF2284" i="4"/>
  <c r="AF2279" i="4"/>
  <c r="O3" i="2"/>
  <c r="AF2262" i="4" l="1"/>
  <c r="H21" i="9"/>
  <c r="H20" i="9"/>
  <c r="H19" i="9"/>
  <c r="S1424" i="2" l="1"/>
  <c r="N1424" i="2"/>
  <c r="P1424" i="2" s="1"/>
  <c r="I180" i="5"/>
  <c r="F242" i="6"/>
  <c r="F241" i="6"/>
  <c r="E243" i="6"/>
  <c r="F243" i="6" s="1"/>
  <c r="E242" i="6"/>
  <c r="E241" i="6"/>
  <c r="R1424" i="2" l="1"/>
  <c r="I179" i="5"/>
  <c r="AE2258" i="4" l="1"/>
  <c r="AH2258" i="4"/>
  <c r="AE2260" i="4"/>
  <c r="AH2260" i="4"/>
  <c r="AF2260" i="4" l="1"/>
  <c r="AF2258" i="4"/>
  <c r="AH46" i="3"/>
  <c r="AE46" i="3"/>
  <c r="AF46" i="3" l="1"/>
  <c r="AE2253" i="4"/>
  <c r="AH2253" i="4"/>
  <c r="AE2255" i="4"/>
  <c r="AH2255" i="4"/>
  <c r="AE2256" i="4"/>
  <c r="AH2256" i="4"/>
  <c r="AH2251" i="4"/>
  <c r="AE2251" i="4"/>
  <c r="AH2250" i="4"/>
  <c r="AE2250" i="4"/>
  <c r="AH2246" i="4"/>
  <c r="AG2246" i="4"/>
  <c r="AE2246" i="4"/>
  <c r="AF2246" i="4" s="1"/>
  <c r="AH2245" i="4"/>
  <c r="AD2245" i="4"/>
  <c r="X2245" i="4"/>
  <c r="H2245" i="4"/>
  <c r="G2245" i="4"/>
  <c r="F2245" i="4"/>
  <c r="E2245" i="4"/>
  <c r="AH51" i="3"/>
  <c r="AE51" i="3"/>
  <c r="AH50" i="3"/>
  <c r="AE50" i="3"/>
  <c r="AH49" i="3"/>
  <c r="AE49" i="3"/>
  <c r="AH48" i="3"/>
  <c r="AE48" i="3"/>
  <c r="AH47" i="3"/>
  <c r="AE47" i="3"/>
  <c r="AH25" i="3"/>
  <c r="AE25" i="3"/>
  <c r="C2245" i="4" l="1"/>
  <c r="Y2245" i="4"/>
  <c r="AF2251" i="4"/>
  <c r="AF2255" i="4"/>
  <c r="AF2253" i="4"/>
  <c r="AF2250" i="4"/>
  <c r="AF2256" i="4"/>
  <c r="AF51" i="3"/>
  <c r="AF49" i="3"/>
  <c r="AF50" i="3"/>
  <c r="AF48" i="3"/>
  <c r="AF47" i="3"/>
  <c r="AF25" i="3"/>
  <c r="AH15" i="3"/>
  <c r="AE15" i="3"/>
  <c r="AF2245" i="4" l="1"/>
  <c r="AF15" i="3"/>
  <c r="AH43" i="3"/>
  <c r="AE43" i="3"/>
  <c r="AH40" i="3"/>
  <c r="AE40" i="3"/>
  <c r="AH42" i="3"/>
  <c r="AE42" i="3"/>
  <c r="AH39" i="3"/>
  <c r="AE39" i="3"/>
  <c r="AH41" i="3"/>
  <c r="AE41" i="3"/>
  <c r="AH38" i="3"/>
  <c r="AE38" i="3"/>
  <c r="AH37" i="3"/>
  <c r="AE37" i="3"/>
  <c r="F240" i="6"/>
  <c r="F239" i="6"/>
  <c r="E240" i="6"/>
  <c r="E239" i="6"/>
  <c r="AF43" i="3" l="1"/>
  <c r="AF39" i="3"/>
  <c r="AF42" i="3"/>
  <c r="AF37" i="3"/>
  <c r="AF41" i="3"/>
  <c r="AF38" i="3"/>
  <c r="AF40" i="3"/>
  <c r="AH78" i="3"/>
  <c r="AG78" i="3"/>
  <c r="AE78" i="3"/>
  <c r="AF78" i="3" s="1"/>
  <c r="AH97" i="3"/>
  <c r="AE97" i="3"/>
  <c r="AH77" i="3"/>
  <c r="AE77" i="3"/>
  <c r="AH58" i="3"/>
  <c r="AG58" i="3"/>
  <c r="AE58" i="3"/>
  <c r="AF58" i="3" s="1"/>
  <c r="AH57" i="3"/>
  <c r="AG57" i="3"/>
  <c r="AE57" i="3"/>
  <c r="AF57" i="3" s="1"/>
  <c r="AH56" i="3"/>
  <c r="AG56" i="3"/>
  <c r="AE56" i="3"/>
  <c r="AF56" i="3" s="1"/>
  <c r="AH55" i="3"/>
  <c r="AG55" i="3"/>
  <c r="AE55" i="3"/>
  <c r="AF55" i="3" s="1"/>
  <c r="AH54" i="3"/>
  <c r="AG54" i="3"/>
  <c r="AE54" i="3"/>
  <c r="AF54" i="3" s="1"/>
  <c r="AH36" i="3"/>
  <c r="AG36" i="3"/>
  <c r="AE36" i="3"/>
  <c r="AF36" i="3" s="1"/>
  <c r="AH35" i="3"/>
  <c r="AE35" i="3"/>
  <c r="AH34" i="3"/>
  <c r="AE34" i="3"/>
  <c r="AH32" i="3"/>
  <c r="AG32" i="3"/>
  <c r="AE32" i="3"/>
  <c r="AF32" i="3" s="1"/>
  <c r="AH31" i="3"/>
  <c r="AG31" i="3"/>
  <c r="AE31" i="3"/>
  <c r="AF31" i="3" s="1"/>
  <c r="AH30" i="3"/>
  <c r="AG30" i="3"/>
  <c r="AE30" i="3"/>
  <c r="AF30" i="3" s="1"/>
  <c r="AH20" i="3"/>
  <c r="AG20" i="3"/>
  <c r="AE20" i="3"/>
  <c r="AH19" i="3"/>
  <c r="AE19" i="3"/>
  <c r="AH18" i="3"/>
  <c r="AE18" i="3"/>
  <c r="AF20" i="3" l="1"/>
  <c r="AF77" i="3"/>
  <c r="AF35" i="3"/>
  <c r="AF97" i="3"/>
  <c r="AF19" i="3"/>
  <c r="AF18" i="3"/>
  <c r="AF34" i="3"/>
  <c r="AG2244" i="4"/>
  <c r="AH2244" i="4"/>
  <c r="AE2242" i="4" l="1"/>
  <c r="AH2242" i="4"/>
  <c r="AF2242" i="4" l="1"/>
  <c r="AE2241" i="4"/>
  <c r="AH2241" i="4"/>
  <c r="AE2240" i="4"/>
  <c r="AH2240" i="4"/>
  <c r="AE2239" i="4"/>
  <c r="AH2239" i="4"/>
  <c r="AE2238" i="4"/>
  <c r="AH2238" i="4"/>
  <c r="AH2237" i="4"/>
  <c r="AE2237" i="4"/>
  <c r="AH2233" i="4"/>
  <c r="AE2233" i="4"/>
  <c r="AH2232" i="4"/>
  <c r="AE2232" i="4"/>
  <c r="AH2231" i="4"/>
  <c r="AE2231" i="4"/>
  <c r="AH2230" i="4"/>
  <c r="AE2230" i="4"/>
  <c r="AH2229" i="4"/>
  <c r="AG2229" i="4"/>
  <c r="AE2229" i="4"/>
  <c r="AF2229" i="4" s="1"/>
  <c r="AH2228" i="4"/>
  <c r="AE2228" i="4"/>
  <c r="AH2227" i="4"/>
  <c r="AE2227" i="4"/>
  <c r="AH2226" i="4"/>
  <c r="AE2226" i="4"/>
  <c r="AH2225" i="4"/>
  <c r="AE2225" i="4"/>
  <c r="AH2224" i="4"/>
  <c r="AE2224" i="4"/>
  <c r="AH2223" i="4"/>
  <c r="AG2223" i="4"/>
  <c r="AE2223" i="4"/>
  <c r="AF2223" i="4" s="1"/>
  <c r="AH2222" i="4"/>
  <c r="AE2222" i="4"/>
  <c r="AH2221" i="4"/>
  <c r="AE2221" i="4"/>
  <c r="AH2220" i="4"/>
  <c r="AE2220" i="4"/>
  <c r="AH2217" i="4"/>
  <c r="AG2217" i="4"/>
  <c r="AE2217" i="4"/>
  <c r="AF2217" i="4" s="1"/>
  <c r="AH2216" i="4"/>
  <c r="AG2216" i="4"/>
  <c r="AE2216" i="4"/>
  <c r="AF2216" i="4" s="1"/>
  <c r="AH2215" i="4"/>
  <c r="AG2215" i="4"/>
  <c r="AD2215" i="4"/>
  <c r="X2215" i="4"/>
  <c r="V2215" i="4"/>
  <c r="H2215" i="4"/>
  <c r="G2215" i="4"/>
  <c r="F2215" i="4"/>
  <c r="E2215" i="4"/>
  <c r="AH11" i="3"/>
  <c r="AE11" i="3"/>
  <c r="AH10" i="3"/>
  <c r="AE10" i="3"/>
  <c r="N1589" i="2"/>
  <c r="Y2215" i="4" l="1"/>
  <c r="AF11" i="3"/>
  <c r="AF2221" i="4"/>
  <c r="AF2225" i="4"/>
  <c r="AF2233" i="4"/>
  <c r="C2215" i="4"/>
  <c r="AF2237" i="4"/>
  <c r="AF2222" i="4"/>
  <c r="AF2226" i="4"/>
  <c r="AF2230" i="4"/>
  <c r="AF2239" i="4"/>
  <c r="AF2238" i="4"/>
  <c r="AF10" i="3"/>
  <c r="AF2220" i="4"/>
  <c r="AF2224" i="4"/>
  <c r="AF2228" i="4"/>
  <c r="AF2232" i="4"/>
  <c r="AF2241" i="4"/>
  <c r="AF2227" i="4"/>
  <c r="AF2231" i="4"/>
  <c r="AF2240" i="4"/>
  <c r="AH88" i="3"/>
  <c r="AG88" i="3"/>
  <c r="AH85" i="3"/>
  <c r="AG85" i="3"/>
  <c r="AE85" i="3"/>
  <c r="AF85" i="3" s="1"/>
  <c r="V82" i="3"/>
  <c r="H82" i="3"/>
  <c r="AH83" i="3"/>
  <c r="AG83" i="3"/>
  <c r="AE83" i="3"/>
  <c r="AF83" i="3" s="1"/>
  <c r="AH82" i="3"/>
  <c r="AG82" i="3"/>
  <c r="AD82" i="3"/>
  <c r="X82" i="3"/>
  <c r="G82" i="3"/>
  <c r="F82" i="3"/>
  <c r="E82" i="3"/>
  <c r="W105" i="3"/>
  <c r="H105" i="3"/>
  <c r="G105" i="3"/>
  <c r="F105" i="3"/>
  <c r="W104" i="3"/>
  <c r="H104" i="3"/>
  <c r="G104" i="3"/>
  <c r="F104" i="3"/>
  <c r="W97" i="3"/>
  <c r="H97" i="3"/>
  <c r="G97" i="3"/>
  <c r="F97" i="3"/>
  <c r="W77" i="3"/>
  <c r="H77" i="3"/>
  <c r="G77" i="3"/>
  <c r="F77" i="3"/>
  <c r="W35" i="3"/>
  <c r="H35" i="3"/>
  <c r="G35" i="3"/>
  <c r="F35" i="3"/>
  <c r="W34" i="3"/>
  <c r="H34" i="3"/>
  <c r="G34" i="3"/>
  <c r="F34" i="3"/>
  <c r="W19" i="3"/>
  <c r="H19" i="3"/>
  <c r="G19" i="3"/>
  <c r="W18" i="3"/>
  <c r="H18" i="3"/>
  <c r="G18" i="3"/>
  <c r="F18" i="3"/>
  <c r="H1419" i="2"/>
  <c r="G1419" i="2"/>
  <c r="F1419" i="2"/>
  <c r="AF2215" i="4" l="1"/>
  <c r="Y82" i="3"/>
  <c r="AF82" i="3"/>
  <c r="C82" i="3"/>
  <c r="S1625" i="2"/>
  <c r="N1625" i="2"/>
  <c r="R1625" i="2" s="1"/>
  <c r="J41" i="9"/>
  <c r="C3" i="5"/>
  <c r="AH17" i="3"/>
  <c r="AE17" i="3"/>
  <c r="I178" i="5"/>
  <c r="I177" i="5"/>
  <c r="AF17" i="3" l="1"/>
  <c r="P1625" i="2"/>
  <c r="AH2214" i="4"/>
  <c r="AG2214" i="4"/>
  <c r="E238" i="6"/>
  <c r="E237" i="6"/>
  <c r="F237" i="6" s="1"/>
  <c r="V2197" i="4"/>
  <c r="I176" i="5"/>
  <c r="N1564" i="2" l="1"/>
  <c r="AH14" i="3"/>
  <c r="AE14" i="3"/>
  <c r="AH13" i="3"/>
  <c r="AE13" i="3"/>
  <c r="AH12" i="3"/>
  <c r="AE12" i="3"/>
  <c r="N1599" i="2"/>
  <c r="R1599" i="2" s="1"/>
  <c r="S1597" i="2"/>
  <c r="N1597" i="2"/>
  <c r="R1597" i="2" s="1"/>
  <c r="S1595" i="2"/>
  <c r="N1595" i="2"/>
  <c r="R1595" i="2" s="1"/>
  <c r="S1593" i="2"/>
  <c r="N1593" i="2"/>
  <c r="R1593" i="2" s="1"/>
  <c r="N1601" i="2"/>
  <c r="R1601" i="2" s="1"/>
  <c r="AE2212" i="4"/>
  <c r="AH2212" i="4"/>
  <c r="AE2210" i="4"/>
  <c r="AH2210" i="4"/>
  <c r="AE2209" i="4"/>
  <c r="AH2209" i="4"/>
  <c r="AE2207" i="4"/>
  <c r="AH2207" i="4"/>
  <c r="AE2208" i="4"/>
  <c r="AH2208" i="4"/>
  <c r="AE2206" i="4"/>
  <c r="AH2206" i="4"/>
  <c r="V1587" i="2"/>
  <c r="U1587" i="2"/>
  <c r="S1587" i="2"/>
  <c r="N1587" i="2"/>
  <c r="P1587" i="2" s="1"/>
  <c r="R1587" i="2" l="1"/>
  <c r="AF14" i="3"/>
  <c r="AF13" i="3"/>
  <c r="AF12" i="3"/>
  <c r="AF2208" i="4"/>
  <c r="AF2212" i="4"/>
  <c r="AF2206" i="4"/>
  <c r="AF2210" i="4"/>
  <c r="P1593" i="2"/>
  <c r="P1595" i="2"/>
  <c r="P1597" i="2"/>
  <c r="P1599" i="2"/>
  <c r="AF2209" i="4"/>
  <c r="P1601" i="2"/>
  <c r="AF2207" i="4"/>
  <c r="V2175" i="4"/>
  <c r="AH2196" i="4"/>
  <c r="AG2196" i="4"/>
  <c r="AE2194" i="4"/>
  <c r="AH2194" i="4"/>
  <c r="E236" i="6"/>
  <c r="F236" i="6" s="1"/>
  <c r="E235" i="6"/>
  <c r="F235" i="6" s="1"/>
  <c r="E234" i="6"/>
  <c r="F234" i="6" s="1"/>
  <c r="AH63" i="3"/>
  <c r="AE63" i="3"/>
  <c r="AE2159" i="4"/>
  <c r="AE2158" i="4"/>
  <c r="AE2157" i="4"/>
  <c r="AE2156" i="4"/>
  <c r="AE2155" i="4"/>
  <c r="AE2154" i="4"/>
  <c r="AE2153" i="4"/>
  <c r="AE2191" i="4"/>
  <c r="AH2191" i="4"/>
  <c r="AE2189" i="4"/>
  <c r="AH2189" i="4"/>
  <c r="AE2190" i="4"/>
  <c r="AH2190" i="4"/>
  <c r="AE2188" i="4"/>
  <c r="AH2188" i="4"/>
  <c r="AF2197" i="4" l="1"/>
  <c r="AF2194" i="4"/>
  <c r="AF63" i="3"/>
  <c r="AF2190" i="4"/>
  <c r="AF2191" i="4"/>
  <c r="AF2189" i="4"/>
  <c r="AF2188" i="4"/>
  <c r="AE2193" i="4"/>
  <c r="AH2193" i="4"/>
  <c r="AH2187" i="4"/>
  <c r="AE2187" i="4"/>
  <c r="AH2186" i="4"/>
  <c r="AE2186" i="4"/>
  <c r="AH2185" i="4"/>
  <c r="AE2185" i="4"/>
  <c r="AH2184" i="4"/>
  <c r="AE2184" i="4"/>
  <c r="AH2172" i="4"/>
  <c r="AE2172" i="4"/>
  <c r="AH2180" i="4"/>
  <c r="AG2180" i="4"/>
  <c r="AE2180" i="4"/>
  <c r="AF2180" i="4" s="1"/>
  <c r="AH2179" i="4"/>
  <c r="AG2179" i="4"/>
  <c r="AE2179" i="4"/>
  <c r="AF2179" i="4" s="1"/>
  <c r="AH2178" i="4"/>
  <c r="AG2178" i="4"/>
  <c r="AE2178" i="4"/>
  <c r="AF2178" i="4" s="1"/>
  <c r="AH2176" i="4"/>
  <c r="AG2176" i="4"/>
  <c r="AE2176" i="4"/>
  <c r="AF2176" i="4" s="1"/>
  <c r="AH2175" i="4"/>
  <c r="AG2175" i="4"/>
  <c r="AD2175" i="4"/>
  <c r="X2175" i="4"/>
  <c r="H2175" i="4"/>
  <c r="G2175" i="4"/>
  <c r="F2175" i="4"/>
  <c r="E2175" i="4"/>
  <c r="AF2184" i="4" l="1"/>
  <c r="AF2185" i="4"/>
  <c r="AF2172" i="4"/>
  <c r="AF2187" i="4"/>
  <c r="AF2186" i="4"/>
  <c r="AF2193" i="4"/>
  <c r="C2175" i="4"/>
  <c r="Y2175" i="4"/>
  <c r="AH26" i="3"/>
  <c r="AG26" i="3"/>
  <c r="AE26" i="3"/>
  <c r="AF26" i="3" s="1"/>
  <c r="AH23" i="3"/>
  <c r="AG23" i="3"/>
  <c r="AE23" i="3"/>
  <c r="AF23" i="3" s="1"/>
  <c r="AH7" i="3"/>
  <c r="AG7" i="3"/>
  <c r="AE7" i="3"/>
  <c r="AF7" i="3" s="1"/>
  <c r="E233" i="6"/>
  <c r="F233" i="6" s="1"/>
  <c r="E232" i="6"/>
  <c r="F232" i="6" s="1"/>
  <c r="E231" i="6"/>
  <c r="F231" i="6" s="1"/>
  <c r="AE2170" i="4"/>
  <c r="AH2170" i="4"/>
  <c r="AE2171" i="4"/>
  <c r="AH2171" i="4"/>
  <c r="AF2175" i="4" l="1"/>
  <c r="AF2171" i="4"/>
  <c r="AF2170" i="4"/>
  <c r="H2152" i="4" l="1"/>
  <c r="G2152" i="4"/>
  <c r="F2152" i="4"/>
  <c r="E2152" i="4"/>
  <c r="V2152" i="4"/>
  <c r="AH2174" i="4"/>
  <c r="AG2174" i="4"/>
  <c r="AH2152" i="4"/>
  <c r="AD2152" i="4"/>
  <c r="X2152" i="4"/>
  <c r="AE2168" i="4"/>
  <c r="AH2168" i="4"/>
  <c r="AE2169" i="4"/>
  <c r="AH2169" i="4"/>
  <c r="AE2160" i="4"/>
  <c r="AH2160" i="4"/>
  <c r="AE2162" i="4"/>
  <c r="AH2162" i="4"/>
  <c r="AE2163" i="4"/>
  <c r="AH2163" i="4"/>
  <c r="AE2164" i="4"/>
  <c r="AH2164" i="4"/>
  <c r="AE2165" i="4"/>
  <c r="AH2165" i="4"/>
  <c r="AE2166" i="4"/>
  <c r="AH2166" i="4"/>
  <c r="AE2167" i="4"/>
  <c r="AH2167" i="4"/>
  <c r="H2121" i="4"/>
  <c r="G2121" i="4"/>
  <c r="F2121" i="4"/>
  <c r="E2121" i="4"/>
  <c r="S1488" i="2"/>
  <c r="N1488" i="2"/>
  <c r="R1488" i="2" s="1"/>
  <c r="W1990" i="2"/>
  <c r="V1990" i="2" s="1"/>
  <c r="U1990" i="2"/>
  <c r="S1990" i="2"/>
  <c r="N1990" i="2"/>
  <c r="P1990" i="2" s="1"/>
  <c r="W1989" i="2"/>
  <c r="V1989" i="2" s="1"/>
  <c r="U1989" i="2"/>
  <c r="S1989" i="2"/>
  <c r="N1989" i="2"/>
  <c r="W1988" i="2"/>
  <c r="V1988" i="2" s="1"/>
  <c r="U1988" i="2"/>
  <c r="S1988" i="2"/>
  <c r="N1988" i="2"/>
  <c r="R1988" i="2" s="1"/>
  <c r="W1987" i="2"/>
  <c r="V1987" i="2"/>
  <c r="U1987" i="2"/>
  <c r="S1987" i="2"/>
  <c r="N1987" i="2"/>
  <c r="W1986" i="2"/>
  <c r="V1986" i="2" s="1"/>
  <c r="U1986" i="2"/>
  <c r="S1986" i="2"/>
  <c r="N1986" i="2"/>
  <c r="W1985" i="2"/>
  <c r="V1985" i="2" s="1"/>
  <c r="U1985" i="2"/>
  <c r="S1985" i="2"/>
  <c r="N1985" i="2"/>
  <c r="R1985" i="2" s="1"/>
  <c r="W1984" i="2"/>
  <c r="V1984" i="2" s="1"/>
  <c r="U1984" i="2"/>
  <c r="S1984" i="2"/>
  <c r="N1984" i="2"/>
  <c r="W1983" i="2"/>
  <c r="V1983" i="2" s="1"/>
  <c r="U1983" i="2"/>
  <c r="S1983" i="2"/>
  <c r="N1983" i="2"/>
  <c r="W1982" i="2"/>
  <c r="V1982" i="2" s="1"/>
  <c r="U1982" i="2"/>
  <c r="S1982" i="2"/>
  <c r="N1982" i="2"/>
  <c r="P1982" i="2" s="1"/>
  <c r="W1981" i="2"/>
  <c r="V1981" i="2" s="1"/>
  <c r="U1981" i="2"/>
  <c r="S1981" i="2"/>
  <c r="N1981" i="2"/>
  <c r="W1980" i="2"/>
  <c r="V1980" i="2" s="1"/>
  <c r="U1980" i="2"/>
  <c r="S1980" i="2"/>
  <c r="N1980" i="2"/>
  <c r="R1980" i="2" s="1"/>
  <c r="W1979" i="2"/>
  <c r="V1979" i="2" s="1"/>
  <c r="U1979" i="2"/>
  <c r="S1979" i="2"/>
  <c r="N1979" i="2"/>
  <c r="W1978" i="2"/>
  <c r="V1978" i="2" s="1"/>
  <c r="U1978" i="2"/>
  <c r="S1978" i="2"/>
  <c r="N1978" i="2"/>
  <c r="P1978" i="2" s="1"/>
  <c r="W1977" i="2"/>
  <c r="V1977" i="2" s="1"/>
  <c r="U1977" i="2"/>
  <c r="S1977" i="2"/>
  <c r="N1977" i="2"/>
  <c r="R1977" i="2" s="1"/>
  <c r="W1976" i="2"/>
  <c r="V1976" i="2" s="1"/>
  <c r="U1976" i="2"/>
  <c r="S1976" i="2"/>
  <c r="N1976" i="2"/>
  <c r="R1976" i="2" s="1"/>
  <c r="W1975" i="2"/>
  <c r="V1975" i="2" s="1"/>
  <c r="U1975" i="2"/>
  <c r="S1975" i="2"/>
  <c r="N1975" i="2"/>
  <c r="W1974" i="2"/>
  <c r="V1974" i="2" s="1"/>
  <c r="U1974" i="2"/>
  <c r="S1974" i="2"/>
  <c r="N1974" i="2"/>
  <c r="W1973" i="2"/>
  <c r="V1973" i="2" s="1"/>
  <c r="U1973" i="2"/>
  <c r="S1973" i="2"/>
  <c r="N1973" i="2"/>
  <c r="R1973" i="2" s="1"/>
  <c r="W1972" i="2"/>
  <c r="V1972" i="2" s="1"/>
  <c r="U1972" i="2"/>
  <c r="S1972" i="2"/>
  <c r="N1972" i="2"/>
  <c r="W1971" i="2"/>
  <c r="V1971" i="2" s="1"/>
  <c r="U1971" i="2"/>
  <c r="S1971" i="2"/>
  <c r="N1971" i="2"/>
  <c r="W1970" i="2"/>
  <c r="V1970" i="2" s="1"/>
  <c r="U1970" i="2"/>
  <c r="S1970" i="2"/>
  <c r="N1970" i="2"/>
  <c r="P1970" i="2" s="1"/>
  <c r="W1969" i="2"/>
  <c r="V1969" i="2" s="1"/>
  <c r="U1969" i="2"/>
  <c r="S1969" i="2"/>
  <c r="N1969" i="2"/>
  <c r="P1969" i="2" s="1"/>
  <c r="W1968" i="2"/>
  <c r="V1968" i="2" s="1"/>
  <c r="U1968" i="2"/>
  <c r="S1968" i="2"/>
  <c r="N1968" i="2"/>
  <c r="R1968" i="2" s="1"/>
  <c r="W1967" i="2"/>
  <c r="V1967" i="2" s="1"/>
  <c r="U1967" i="2"/>
  <c r="S1967" i="2"/>
  <c r="N1967" i="2"/>
  <c r="W1966" i="2"/>
  <c r="V1966" i="2" s="1"/>
  <c r="U1966" i="2"/>
  <c r="S1966" i="2"/>
  <c r="N1966" i="2"/>
  <c r="P1966" i="2" s="1"/>
  <c r="W1965" i="2"/>
  <c r="V1965" i="2" s="1"/>
  <c r="U1965" i="2"/>
  <c r="S1965" i="2"/>
  <c r="N1965" i="2"/>
  <c r="R1965" i="2" s="1"/>
  <c r="W1964" i="2"/>
  <c r="V1964" i="2" s="1"/>
  <c r="U1964" i="2"/>
  <c r="S1964" i="2"/>
  <c r="N1964" i="2"/>
  <c r="R1964" i="2" s="1"/>
  <c r="W1963" i="2"/>
  <c r="V1963" i="2" s="1"/>
  <c r="U1963" i="2"/>
  <c r="S1963" i="2"/>
  <c r="N1963" i="2"/>
  <c r="W1962" i="2"/>
  <c r="V1962" i="2" s="1"/>
  <c r="U1962" i="2"/>
  <c r="S1962" i="2"/>
  <c r="N1962" i="2"/>
  <c r="R1962" i="2" s="1"/>
  <c r="W1961" i="2"/>
  <c r="V1961" i="2" s="1"/>
  <c r="U1961" i="2"/>
  <c r="S1961" i="2"/>
  <c r="N1961" i="2"/>
  <c r="R1961" i="2" s="1"/>
  <c r="W1960" i="2"/>
  <c r="V1960" i="2" s="1"/>
  <c r="U1960" i="2"/>
  <c r="S1960" i="2"/>
  <c r="N1960" i="2"/>
  <c r="R1960" i="2" s="1"/>
  <c r="W1959" i="2"/>
  <c r="V1959" i="2" s="1"/>
  <c r="U1959" i="2"/>
  <c r="S1959" i="2"/>
  <c r="N1959" i="2"/>
  <c r="W1958" i="2"/>
  <c r="V1958" i="2" s="1"/>
  <c r="U1958" i="2"/>
  <c r="S1958" i="2"/>
  <c r="N1958" i="2"/>
  <c r="R1958" i="2" s="1"/>
  <c r="W1957" i="2"/>
  <c r="V1957" i="2" s="1"/>
  <c r="U1957" i="2"/>
  <c r="S1957" i="2"/>
  <c r="N1957" i="2"/>
  <c r="R1957" i="2" s="1"/>
  <c r="W1956" i="2"/>
  <c r="V1956" i="2" s="1"/>
  <c r="U1956" i="2"/>
  <c r="S1956" i="2"/>
  <c r="N1956" i="2"/>
  <c r="R1956" i="2" s="1"/>
  <c r="W1955" i="2"/>
  <c r="V1955" i="2" s="1"/>
  <c r="U1955" i="2"/>
  <c r="S1955" i="2"/>
  <c r="N1955" i="2"/>
  <c r="W1954" i="2"/>
  <c r="V1954" i="2" s="1"/>
  <c r="U1954" i="2"/>
  <c r="S1954" i="2"/>
  <c r="N1954" i="2"/>
  <c r="R1954" i="2" s="1"/>
  <c r="W1953" i="2"/>
  <c r="V1953" i="2" s="1"/>
  <c r="U1953" i="2"/>
  <c r="S1953" i="2"/>
  <c r="N1953" i="2"/>
  <c r="R1953" i="2" s="1"/>
  <c r="W1952" i="2"/>
  <c r="V1952" i="2" s="1"/>
  <c r="U1952" i="2"/>
  <c r="S1952" i="2"/>
  <c r="N1952" i="2"/>
  <c r="R1952" i="2" s="1"/>
  <c r="W1951" i="2"/>
  <c r="V1951" i="2" s="1"/>
  <c r="U1951" i="2"/>
  <c r="S1951" i="2"/>
  <c r="N1951" i="2"/>
  <c r="W1950" i="2"/>
  <c r="V1950" i="2" s="1"/>
  <c r="U1950" i="2"/>
  <c r="S1950" i="2"/>
  <c r="N1950" i="2"/>
  <c r="R1950" i="2" s="1"/>
  <c r="W1949" i="2"/>
  <c r="V1949" i="2" s="1"/>
  <c r="U1949" i="2"/>
  <c r="S1949" i="2"/>
  <c r="N1949" i="2"/>
  <c r="R1949" i="2" s="1"/>
  <c r="W1948" i="2"/>
  <c r="V1948" i="2" s="1"/>
  <c r="U1948" i="2"/>
  <c r="S1948" i="2"/>
  <c r="N1948" i="2"/>
  <c r="R1948" i="2" s="1"/>
  <c r="W1947" i="2"/>
  <c r="V1947" i="2" s="1"/>
  <c r="U1947" i="2"/>
  <c r="S1947" i="2"/>
  <c r="N1947" i="2"/>
  <c r="W1946" i="2"/>
  <c r="V1946" i="2" s="1"/>
  <c r="U1946" i="2"/>
  <c r="S1946" i="2"/>
  <c r="N1946" i="2"/>
  <c r="R1946" i="2" s="1"/>
  <c r="W1945" i="2"/>
  <c r="V1945" i="2" s="1"/>
  <c r="U1945" i="2"/>
  <c r="S1945" i="2"/>
  <c r="N1945" i="2"/>
  <c r="R1945" i="2" s="1"/>
  <c r="W1944" i="2"/>
  <c r="V1944" i="2" s="1"/>
  <c r="U1944" i="2"/>
  <c r="S1944" i="2"/>
  <c r="N1944" i="2"/>
  <c r="R1944" i="2" s="1"/>
  <c r="W1943" i="2"/>
  <c r="V1943" i="2" s="1"/>
  <c r="U1943" i="2"/>
  <c r="S1943" i="2"/>
  <c r="N1943" i="2"/>
  <c r="W1942" i="2"/>
  <c r="V1942" i="2" s="1"/>
  <c r="U1942" i="2"/>
  <c r="S1942" i="2"/>
  <c r="N1942" i="2"/>
  <c r="P1942" i="2" s="1"/>
  <c r="W1941" i="2"/>
  <c r="V1941" i="2" s="1"/>
  <c r="U1941" i="2"/>
  <c r="S1941" i="2"/>
  <c r="N1941" i="2"/>
  <c r="R1941" i="2" s="1"/>
  <c r="W1940" i="2"/>
  <c r="V1940" i="2" s="1"/>
  <c r="U1940" i="2"/>
  <c r="S1940" i="2"/>
  <c r="N1940" i="2"/>
  <c r="R1940" i="2" s="1"/>
  <c r="W1939" i="2"/>
  <c r="V1939" i="2" s="1"/>
  <c r="U1939" i="2"/>
  <c r="S1939" i="2"/>
  <c r="N1939" i="2"/>
  <c r="W1938" i="2"/>
  <c r="V1938" i="2" s="1"/>
  <c r="U1938" i="2"/>
  <c r="S1938" i="2"/>
  <c r="N1938" i="2"/>
  <c r="R1938" i="2" s="1"/>
  <c r="W1937" i="2"/>
  <c r="V1937" i="2" s="1"/>
  <c r="U1937" i="2"/>
  <c r="S1937" i="2"/>
  <c r="N1937" i="2"/>
  <c r="R1937" i="2" s="1"/>
  <c r="W1936" i="2"/>
  <c r="V1936" i="2" s="1"/>
  <c r="U1936" i="2"/>
  <c r="S1936" i="2"/>
  <c r="N1936" i="2"/>
  <c r="R1936" i="2" s="1"/>
  <c r="W1935" i="2"/>
  <c r="V1935" i="2" s="1"/>
  <c r="U1935" i="2"/>
  <c r="S1935" i="2"/>
  <c r="N1935" i="2"/>
  <c r="W1934" i="2"/>
  <c r="V1934" i="2" s="1"/>
  <c r="U1934" i="2"/>
  <c r="S1934" i="2"/>
  <c r="N1934" i="2"/>
  <c r="R1934" i="2" s="1"/>
  <c r="W1933" i="2"/>
  <c r="V1933" i="2" s="1"/>
  <c r="U1933" i="2"/>
  <c r="S1933" i="2"/>
  <c r="N1933" i="2"/>
  <c r="R1933" i="2" s="1"/>
  <c r="W1932" i="2"/>
  <c r="V1932" i="2" s="1"/>
  <c r="U1932" i="2"/>
  <c r="S1932" i="2"/>
  <c r="N1932" i="2"/>
  <c r="R1932" i="2" s="1"/>
  <c r="W1931" i="2"/>
  <c r="V1931" i="2" s="1"/>
  <c r="U1931" i="2"/>
  <c r="S1931" i="2"/>
  <c r="N1931" i="2"/>
  <c r="W1930" i="2"/>
  <c r="V1930" i="2" s="1"/>
  <c r="U1930" i="2"/>
  <c r="S1930" i="2"/>
  <c r="N1930" i="2"/>
  <c r="R1930" i="2" s="1"/>
  <c r="W1929" i="2"/>
  <c r="V1929" i="2" s="1"/>
  <c r="U1929" i="2"/>
  <c r="S1929" i="2"/>
  <c r="N1929" i="2"/>
  <c r="P1929" i="2" s="1"/>
  <c r="W1928" i="2"/>
  <c r="V1928" i="2" s="1"/>
  <c r="U1928" i="2"/>
  <c r="S1928" i="2"/>
  <c r="N1928" i="2"/>
  <c r="R1928" i="2" s="1"/>
  <c r="W1927" i="2"/>
  <c r="V1927" i="2" s="1"/>
  <c r="U1927" i="2"/>
  <c r="S1927" i="2"/>
  <c r="N1927" i="2"/>
  <c r="W1926" i="2"/>
  <c r="V1926" i="2" s="1"/>
  <c r="U1926" i="2"/>
  <c r="S1926" i="2"/>
  <c r="N1926" i="2"/>
  <c r="P1926" i="2" s="1"/>
  <c r="W1925" i="2"/>
  <c r="V1925" i="2" s="1"/>
  <c r="U1925" i="2"/>
  <c r="S1925" i="2"/>
  <c r="N1925" i="2"/>
  <c r="W1924" i="2"/>
  <c r="V1924" i="2" s="1"/>
  <c r="U1924" i="2"/>
  <c r="S1924" i="2"/>
  <c r="N1924" i="2"/>
  <c r="R1924" i="2" s="1"/>
  <c r="W1923" i="2"/>
  <c r="V1923" i="2" s="1"/>
  <c r="U1923" i="2"/>
  <c r="S1923" i="2"/>
  <c r="N1923" i="2"/>
  <c r="W1922" i="2"/>
  <c r="V1922" i="2" s="1"/>
  <c r="U1922" i="2"/>
  <c r="S1922" i="2"/>
  <c r="N1922" i="2"/>
  <c r="P1922" i="2" s="1"/>
  <c r="W1921" i="2"/>
  <c r="V1921" i="2" s="1"/>
  <c r="U1921" i="2"/>
  <c r="S1921" i="2"/>
  <c r="N1921" i="2"/>
  <c r="R1921" i="2" s="1"/>
  <c r="W1920" i="2"/>
  <c r="V1920" i="2" s="1"/>
  <c r="U1920" i="2"/>
  <c r="S1920" i="2"/>
  <c r="N1920" i="2"/>
  <c r="R1920" i="2" s="1"/>
  <c r="W1919" i="2"/>
  <c r="V1919" i="2" s="1"/>
  <c r="U1919" i="2"/>
  <c r="S1919" i="2"/>
  <c r="N1919" i="2"/>
  <c r="W1918" i="2"/>
  <c r="V1918" i="2" s="1"/>
  <c r="U1918" i="2"/>
  <c r="S1918" i="2"/>
  <c r="N1918" i="2"/>
  <c r="W1917" i="2"/>
  <c r="V1917" i="2" s="1"/>
  <c r="U1917" i="2"/>
  <c r="S1917" i="2"/>
  <c r="N1917" i="2"/>
  <c r="P1917" i="2" s="1"/>
  <c r="W1916" i="2"/>
  <c r="V1916" i="2" s="1"/>
  <c r="U1916" i="2"/>
  <c r="S1916" i="2"/>
  <c r="N1916" i="2"/>
  <c r="W1915" i="2"/>
  <c r="V1915" i="2" s="1"/>
  <c r="U1915" i="2"/>
  <c r="S1915" i="2"/>
  <c r="N1915" i="2"/>
  <c r="W1914" i="2"/>
  <c r="V1914" i="2" s="1"/>
  <c r="U1914" i="2"/>
  <c r="S1914" i="2"/>
  <c r="N1914" i="2"/>
  <c r="P1914" i="2" s="1"/>
  <c r="W1913" i="2"/>
  <c r="V1913" i="2" s="1"/>
  <c r="U1913" i="2"/>
  <c r="S1913" i="2"/>
  <c r="N1913" i="2"/>
  <c r="R1913" i="2" s="1"/>
  <c r="W1912" i="2"/>
  <c r="V1912" i="2" s="1"/>
  <c r="U1912" i="2"/>
  <c r="S1912" i="2"/>
  <c r="N1912" i="2"/>
  <c r="R1912" i="2" s="1"/>
  <c r="W1911" i="2"/>
  <c r="V1911" i="2" s="1"/>
  <c r="U1911" i="2"/>
  <c r="S1911" i="2"/>
  <c r="N1911" i="2"/>
  <c r="W1910" i="2"/>
  <c r="V1910" i="2" s="1"/>
  <c r="U1910" i="2"/>
  <c r="S1910" i="2"/>
  <c r="N1910" i="2"/>
  <c r="P1910" i="2" s="1"/>
  <c r="W1909" i="2"/>
  <c r="V1909" i="2" s="1"/>
  <c r="U1909" i="2"/>
  <c r="S1909" i="2"/>
  <c r="N1909" i="2"/>
  <c r="W1908" i="2"/>
  <c r="V1908" i="2" s="1"/>
  <c r="U1908" i="2"/>
  <c r="S1908" i="2"/>
  <c r="N1908" i="2"/>
  <c r="R1908" i="2" s="1"/>
  <c r="W1907" i="2"/>
  <c r="V1907" i="2" s="1"/>
  <c r="U1907" i="2"/>
  <c r="S1907" i="2"/>
  <c r="N1907" i="2"/>
  <c r="W1906" i="2"/>
  <c r="V1906" i="2" s="1"/>
  <c r="U1906" i="2"/>
  <c r="S1906" i="2"/>
  <c r="N1906" i="2"/>
  <c r="P1906" i="2" s="1"/>
  <c r="W1905" i="2"/>
  <c r="V1905" i="2" s="1"/>
  <c r="U1905" i="2"/>
  <c r="S1905" i="2"/>
  <c r="N1905" i="2"/>
  <c r="R1905" i="2" s="1"/>
  <c r="W1904" i="2"/>
  <c r="V1904" i="2" s="1"/>
  <c r="U1904" i="2"/>
  <c r="S1904" i="2"/>
  <c r="N1904" i="2"/>
  <c r="R1904" i="2" s="1"/>
  <c r="W1903" i="2"/>
  <c r="V1903" i="2" s="1"/>
  <c r="U1903" i="2"/>
  <c r="S1903" i="2"/>
  <c r="N1903" i="2"/>
  <c r="W1902" i="2"/>
  <c r="V1902" i="2" s="1"/>
  <c r="U1902" i="2"/>
  <c r="S1902" i="2"/>
  <c r="N1902" i="2"/>
  <c r="P1902" i="2" s="1"/>
  <c r="W1901" i="2"/>
  <c r="V1901" i="2" s="1"/>
  <c r="U1901" i="2"/>
  <c r="S1901" i="2"/>
  <c r="N1901" i="2"/>
  <c r="P1901" i="2" s="1"/>
  <c r="W1900" i="2"/>
  <c r="V1900" i="2" s="1"/>
  <c r="U1900" i="2"/>
  <c r="S1900" i="2"/>
  <c r="N1900" i="2"/>
  <c r="W1899" i="2"/>
  <c r="V1899" i="2" s="1"/>
  <c r="U1899" i="2"/>
  <c r="S1899" i="2"/>
  <c r="N1899" i="2"/>
  <c r="W1898" i="2"/>
  <c r="V1898" i="2" s="1"/>
  <c r="U1898" i="2"/>
  <c r="S1898" i="2"/>
  <c r="N1898" i="2"/>
  <c r="R1898" i="2" s="1"/>
  <c r="W1897" i="2"/>
  <c r="V1897" i="2" s="1"/>
  <c r="U1897" i="2"/>
  <c r="S1897" i="2"/>
  <c r="N1897" i="2"/>
  <c r="P1897" i="2" s="1"/>
  <c r="W1896" i="2"/>
  <c r="V1896" i="2" s="1"/>
  <c r="U1896" i="2"/>
  <c r="S1896" i="2"/>
  <c r="N1896" i="2"/>
  <c r="W1895" i="2"/>
  <c r="V1895" i="2" s="1"/>
  <c r="U1895" i="2"/>
  <c r="S1895" i="2"/>
  <c r="N1895" i="2"/>
  <c r="W1894" i="2"/>
  <c r="V1894" i="2" s="1"/>
  <c r="U1894" i="2"/>
  <c r="S1894" i="2"/>
  <c r="N1894" i="2"/>
  <c r="R1894" i="2" s="1"/>
  <c r="W1893" i="2"/>
  <c r="V1893" i="2" s="1"/>
  <c r="U1893" i="2"/>
  <c r="S1893" i="2"/>
  <c r="N1893" i="2"/>
  <c r="P1893" i="2" s="1"/>
  <c r="W1892" i="2"/>
  <c r="V1892" i="2" s="1"/>
  <c r="U1892" i="2"/>
  <c r="S1892" i="2"/>
  <c r="N1892" i="2"/>
  <c r="W1891" i="2"/>
  <c r="V1891" i="2" s="1"/>
  <c r="U1891" i="2"/>
  <c r="S1891" i="2"/>
  <c r="N1891" i="2"/>
  <c r="W1890" i="2"/>
  <c r="V1890" i="2" s="1"/>
  <c r="U1890" i="2"/>
  <c r="S1890" i="2"/>
  <c r="N1890" i="2"/>
  <c r="R1890" i="2" s="1"/>
  <c r="W1889" i="2"/>
  <c r="V1889" i="2" s="1"/>
  <c r="U1889" i="2"/>
  <c r="S1889" i="2"/>
  <c r="N1889" i="2"/>
  <c r="P1889" i="2" s="1"/>
  <c r="W1888" i="2"/>
  <c r="V1888" i="2" s="1"/>
  <c r="U1888" i="2"/>
  <c r="S1888" i="2"/>
  <c r="N1888" i="2"/>
  <c r="R1888" i="2" s="1"/>
  <c r="W1887" i="2"/>
  <c r="V1887" i="2" s="1"/>
  <c r="U1887" i="2"/>
  <c r="S1887" i="2"/>
  <c r="N1887" i="2"/>
  <c r="W1886" i="2"/>
  <c r="V1886" i="2" s="1"/>
  <c r="U1886" i="2"/>
  <c r="S1886" i="2"/>
  <c r="N1886" i="2"/>
  <c r="R1886" i="2" s="1"/>
  <c r="W1885" i="2"/>
  <c r="V1885" i="2" s="1"/>
  <c r="U1885" i="2"/>
  <c r="S1885" i="2"/>
  <c r="N1885" i="2"/>
  <c r="W1884" i="2"/>
  <c r="V1884" i="2" s="1"/>
  <c r="U1884" i="2"/>
  <c r="S1884" i="2"/>
  <c r="N1884" i="2"/>
  <c r="P1884" i="2" s="1"/>
  <c r="W1883" i="2"/>
  <c r="V1883" i="2" s="1"/>
  <c r="U1883" i="2"/>
  <c r="S1883" i="2"/>
  <c r="N1883" i="2"/>
  <c r="W1882" i="2"/>
  <c r="V1882" i="2" s="1"/>
  <c r="U1882" i="2"/>
  <c r="S1882" i="2"/>
  <c r="N1882" i="2"/>
  <c r="R1882" i="2" s="1"/>
  <c r="W1881" i="2"/>
  <c r="V1881" i="2" s="1"/>
  <c r="U1881" i="2"/>
  <c r="S1881" i="2"/>
  <c r="N1881" i="2"/>
  <c r="P1881" i="2" s="1"/>
  <c r="W1880" i="2"/>
  <c r="V1880" i="2" s="1"/>
  <c r="U1880" i="2"/>
  <c r="S1880" i="2"/>
  <c r="N1880" i="2"/>
  <c r="R1880" i="2" s="1"/>
  <c r="W1879" i="2"/>
  <c r="V1879" i="2" s="1"/>
  <c r="U1879" i="2"/>
  <c r="S1879" i="2"/>
  <c r="N1879" i="2"/>
  <c r="W1878" i="2"/>
  <c r="V1878" i="2" s="1"/>
  <c r="U1878" i="2"/>
  <c r="S1878" i="2"/>
  <c r="N1878" i="2"/>
  <c r="R1878" i="2" s="1"/>
  <c r="W1877" i="2"/>
  <c r="V1877" i="2" s="1"/>
  <c r="U1877" i="2"/>
  <c r="S1877" i="2"/>
  <c r="N1877" i="2"/>
  <c r="W1876" i="2"/>
  <c r="V1876" i="2" s="1"/>
  <c r="U1876" i="2"/>
  <c r="S1876" i="2"/>
  <c r="N1876" i="2"/>
  <c r="P1876" i="2" s="1"/>
  <c r="W1875" i="2"/>
  <c r="V1875" i="2" s="1"/>
  <c r="U1875" i="2"/>
  <c r="S1875" i="2"/>
  <c r="N1875" i="2"/>
  <c r="W1874" i="2"/>
  <c r="V1874" i="2" s="1"/>
  <c r="U1874" i="2"/>
  <c r="S1874" i="2"/>
  <c r="N1874" i="2"/>
  <c r="R1874" i="2" s="1"/>
  <c r="W1873" i="2"/>
  <c r="V1873" i="2" s="1"/>
  <c r="U1873" i="2"/>
  <c r="S1873" i="2"/>
  <c r="N1873" i="2"/>
  <c r="P1873" i="2" s="1"/>
  <c r="W1872" i="2"/>
  <c r="V1872" i="2" s="1"/>
  <c r="U1872" i="2"/>
  <c r="S1872" i="2"/>
  <c r="N1872" i="2"/>
  <c r="W1871" i="2"/>
  <c r="V1871" i="2" s="1"/>
  <c r="U1871" i="2"/>
  <c r="S1871" i="2"/>
  <c r="N1871" i="2"/>
  <c r="W1870" i="2"/>
  <c r="V1870" i="2" s="1"/>
  <c r="U1870" i="2"/>
  <c r="S1870" i="2"/>
  <c r="N1870" i="2"/>
  <c r="R1870" i="2" s="1"/>
  <c r="W1869" i="2"/>
  <c r="V1869" i="2" s="1"/>
  <c r="U1869" i="2"/>
  <c r="S1869" i="2"/>
  <c r="N1869" i="2"/>
  <c r="P1869" i="2" s="1"/>
  <c r="W1868" i="2"/>
  <c r="V1868" i="2" s="1"/>
  <c r="U1868" i="2"/>
  <c r="S1868" i="2"/>
  <c r="N1868" i="2"/>
  <c r="R1868" i="2" s="1"/>
  <c r="W1867" i="2"/>
  <c r="V1867" i="2" s="1"/>
  <c r="U1867" i="2"/>
  <c r="S1867" i="2"/>
  <c r="N1867" i="2"/>
  <c r="W1866" i="2"/>
  <c r="V1866" i="2" s="1"/>
  <c r="U1866" i="2"/>
  <c r="S1866" i="2"/>
  <c r="N1866" i="2"/>
  <c r="R1866" i="2" s="1"/>
  <c r="W1865" i="2"/>
  <c r="V1865" i="2" s="1"/>
  <c r="U1865" i="2"/>
  <c r="S1865" i="2"/>
  <c r="N1865" i="2"/>
  <c r="P1865" i="2" s="1"/>
  <c r="W1864" i="2"/>
  <c r="V1864" i="2" s="1"/>
  <c r="U1864" i="2"/>
  <c r="S1864" i="2"/>
  <c r="N1864" i="2"/>
  <c r="R1864" i="2" s="1"/>
  <c r="W1863" i="2"/>
  <c r="V1863" i="2" s="1"/>
  <c r="U1863" i="2"/>
  <c r="S1863" i="2"/>
  <c r="N1863" i="2"/>
  <c r="W1862" i="2"/>
  <c r="V1862" i="2" s="1"/>
  <c r="U1862" i="2"/>
  <c r="S1862" i="2"/>
  <c r="N1862" i="2"/>
  <c r="R1862" i="2" s="1"/>
  <c r="W1861" i="2"/>
  <c r="V1861" i="2" s="1"/>
  <c r="U1861" i="2"/>
  <c r="S1861" i="2"/>
  <c r="N1861" i="2"/>
  <c r="P1861" i="2" s="1"/>
  <c r="W1860" i="2"/>
  <c r="V1860" i="2" s="1"/>
  <c r="U1860" i="2"/>
  <c r="S1860" i="2"/>
  <c r="N1860" i="2"/>
  <c r="W1859" i="2"/>
  <c r="V1859" i="2" s="1"/>
  <c r="U1859" i="2"/>
  <c r="S1859" i="2"/>
  <c r="N1859" i="2"/>
  <c r="W1858" i="2"/>
  <c r="V1858" i="2" s="1"/>
  <c r="U1858" i="2"/>
  <c r="S1858" i="2"/>
  <c r="N1858" i="2"/>
  <c r="W1857" i="2"/>
  <c r="V1857" i="2" s="1"/>
  <c r="U1857" i="2"/>
  <c r="S1857" i="2"/>
  <c r="N1857" i="2"/>
  <c r="W1856" i="2"/>
  <c r="V1856" i="2" s="1"/>
  <c r="U1856" i="2"/>
  <c r="S1856" i="2"/>
  <c r="N1856" i="2"/>
  <c r="P1856" i="2" s="1"/>
  <c r="W1855" i="2"/>
  <c r="V1855" i="2" s="1"/>
  <c r="U1855" i="2"/>
  <c r="S1855" i="2"/>
  <c r="N1855" i="2"/>
  <c r="R1855" i="2" s="1"/>
  <c r="W1854" i="2"/>
  <c r="V1854" i="2" s="1"/>
  <c r="U1854" i="2"/>
  <c r="S1854" i="2"/>
  <c r="N1854" i="2"/>
  <c r="W1853" i="2"/>
  <c r="V1853" i="2" s="1"/>
  <c r="U1853" i="2"/>
  <c r="S1853" i="2"/>
  <c r="N1853" i="2"/>
  <c r="R1853" i="2" s="1"/>
  <c r="W1852" i="2"/>
  <c r="V1852" i="2" s="1"/>
  <c r="U1852" i="2"/>
  <c r="S1852" i="2"/>
  <c r="N1852" i="2"/>
  <c r="P1852" i="2" s="1"/>
  <c r="W1851" i="2"/>
  <c r="V1851" i="2" s="1"/>
  <c r="U1851" i="2"/>
  <c r="S1851" i="2"/>
  <c r="N1851" i="2"/>
  <c r="R1851" i="2" s="1"/>
  <c r="W1850" i="2"/>
  <c r="V1850" i="2" s="1"/>
  <c r="U1850" i="2"/>
  <c r="S1850" i="2"/>
  <c r="N1850" i="2"/>
  <c r="W1849" i="2"/>
  <c r="V1849" i="2" s="1"/>
  <c r="U1849" i="2"/>
  <c r="S1849" i="2"/>
  <c r="N1849" i="2"/>
  <c r="W1848" i="2"/>
  <c r="V1848" i="2" s="1"/>
  <c r="U1848" i="2"/>
  <c r="S1848" i="2"/>
  <c r="N1848" i="2"/>
  <c r="P1848" i="2" s="1"/>
  <c r="W1847" i="2"/>
  <c r="V1847" i="2" s="1"/>
  <c r="U1847" i="2"/>
  <c r="S1847" i="2"/>
  <c r="N1847" i="2"/>
  <c r="R1847" i="2" s="1"/>
  <c r="W1846" i="2"/>
  <c r="V1846" i="2" s="1"/>
  <c r="U1846" i="2"/>
  <c r="S1846" i="2"/>
  <c r="N1846" i="2"/>
  <c r="W1845" i="2"/>
  <c r="V1845" i="2" s="1"/>
  <c r="U1845" i="2"/>
  <c r="S1845" i="2"/>
  <c r="N1845" i="2"/>
  <c r="R1845" i="2" s="1"/>
  <c r="W1844" i="2"/>
  <c r="V1844" i="2" s="1"/>
  <c r="U1844" i="2"/>
  <c r="S1844" i="2"/>
  <c r="N1844" i="2"/>
  <c r="P1844" i="2" s="1"/>
  <c r="W1843" i="2"/>
  <c r="V1843" i="2" s="1"/>
  <c r="U1843" i="2"/>
  <c r="S1843" i="2"/>
  <c r="N1843" i="2"/>
  <c r="R1843" i="2" s="1"/>
  <c r="W1842" i="2"/>
  <c r="V1842" i="2" s="1"/>
  <c r="U1842" i="2"/>
  <c r="S1842" i="2"/>
  <c r="N1842" i="2"/>
  <c r="W1841" i="2"/>
  <c r="V1841" i="2" s="1"/>
  <c r="U1841" i="2"/>
  <c r="S1841" i="2"/>
  <c r="N1841" i="2"/>
  <c r="W1840" i="2"/>
  <c r="V1840" i="2" s="1"/>
  <c r="U1840" i="2"/>
  <c r="S1840" i="2"/>
  <c r="N1840" i="2"/>
  <c r="P1840" i="2" s="1"/>
  <c r="W1839" i="2"/>
  <c r="V1839" i="2" s="1"/>
  <c r="U1839" i="2"/>
  <c r="S1839" i="2"/>
  <c r="N1839" i="2"/>
  <c r="R1839" i="2" s="1"/>
  <c r="W1838" i="2"/>
  <c r="V1838" i="2" s="1"/>
  <c r="U1838" i="2"/>
  <c r="S1838" i="2"/>
  <c r="N1838" i="2"/>
  <c r="W1837" i="2"/>
  <c r="V1837" i="2" s="1"/>
  <c r="U1837" i="2"/>
  <c r="S1837" i="2"/>
  <c r="N1837" i="2"/>
  <c r="P1837" i="2" s="1"/>
  <c r="W1836" i="2"/>
  <c r="V1836" i="2" s="1"/>
  <c r="U1836" i="2"/>
  <c r="S1836" i="2"/>
  <c r="N1836" i="2"/>
  <c r="P1836" i="2" s="1"/>
  <c r="W1835" i="2"/>
  <c r="V1835" i="2" s="1"/>
  <c r="U1835" i="2"/>
  <c r="S1835" i="2"/>
  <c r="N1835" i="2"/>
  <c r="R1835" i="2" s="1"/>
  <c r="W1834" i="2"/>
  <c r="V1834" i="2" s="1"/>
  <c r="U1834" i="2"/>
  <c r="S1834" i="2"/>
  <c r="N1834" i="2"/>
  <c r="W1833" i="2"/>
  <c r="V1833" i="2" s="1"/>
  <c r="U1833" i="2"/>
  <c r="S1833" i="2"/>
  <c r="N1833" i="2"/>
  <c r="W1832" i="2"/>
  <c r="V1832" i="2" s="1"/>
  <c r="U1832" i="2"/>
  <c r="S1832" i="2"/>
  <c r="N1832" i="2"/>
  <c r="P1832" i="2" s="1"/>
  <c r="W1831" i="2"/>
  <c r="V1831" i="2" s="1"/>
  <c r="U1831" i="2"/>
  <c r="S1831" i="2"/>
  <c r="N1831" i="2"/>
  <c r="R1831" i="2" s="1"/>
  <c r="W1830" i="2"/>
  <c r="V1830" i="2" s="1"/>
  <c r="U1830" i="2"/>
  <c r="S1830" i="2"/>
  <c r="N1830" i="2"/>
  <c r="W1829" i="2"/>
  <c r="V1829" i="2" s="1"/>
  <c r="U1829" i="2"/>
  <c r="S1829" i="2"/>
  <c r="N1829" i="2"/>
  <c r="R1829" i="2" s="1"/>
  <c r="W1828" i="2"/>
  <c r="V1828" i="2" s="1"/>
  <c r="U1828" i="2"/>
  <c r="S1828" i="2"/>
  <c r="N1828" i="2"/>
  <c r="P1828" i="2" s="1"/>
  <c r="W1827" i="2"/>
  <c r="V1827" i="2" s="1"/>
  <c r="U1827" i="2"/>
  <c r="S1827" i="2"/>
  <c r="N1827" i="2"/>
  <c r="R1827" i="2" s="1"/>
  <c r="W1826" i="2"/>
  <c r="V1826" i="2" s="1"/>
  <c r="U1826" i="2"/>
  <c r="S1826" i="2"/>
  <c r="N1826" i="2"/>
  <c r="W1825" i="2"/>
  <c r="V1825" i="2" s="1"/>
  <c r="U1825" i="2"/>
  <c r="S1825" i="2"/>
  <c r="N1825" i="2"/>
  <c r="W1824" i="2"/>
  <c r="V1824" i="2" s="1"/>
  <c r="U1824" i="2"/>
  <c r="S1824" i="2"/>
  <c r="N1824" i="2"/>
  <c r="P1824" i="2" s="1"/>
  <c r="W1823" i="2"/>
  <c r="V1823" i="2" s="1"/>
  <c r="U1823" i="2"/>
  <c r="S1823" i="2"/>
  <c r="N1823" i="2"/>
  <c r="R1823" i="2" s="1"/>
  <c r="W1822" i="2"/>
  <c r="V1822" i="2" s="1"/>
  <c r="U1822" i="2"/>
  <c r="S1822" i="2"/>
  <c r="N1822" i="2"/>
  <c r="W1821" i="2"/>
  <c r="V1821" i="2" s="1"/>
  <c r="U1821" i="2"/>
  <c r="S1821" i="2"/>
  <c r="N1821" i="2"/>
  <c r="R1821" i="2" s="1"/>
  <c r="W1820" i="2"/>
  <c r="V1820" i="2" s="1"/>
  <c r="U1820" i="2"/>
  <c r="S1820" i="2"/>
  <c r="N1820" i="2"/>
  <c r="P1820" i="2" s="1"/>
  <c r="W1819" i="2"/>
  <c r="V1819" i="2" s="1"/>
  <c r="U1819" i="2"/>
  <c r="S1819" i="2"/>
  <c r="N1819" i="2"/>
  <c r="R1819" i="2" s="1"/>
  <c r="W1818" i="2"/>
  <c r="V1818" i="2" s="1"/>
  <c r="U1818" i="2"/>
  <c r="S1818" i="2"/>
  <c r="N1818" i="2"/>
  <c r="W1817" i="2"/>
  <c r="V1817" i="2" s="1"/>
  <c r="U1817" i="2"/>
  <c r="S1817" i="2"/>
  <c r="N1817" i="2"/>
  <c r="W1816" i="2"/>
  <c r="V1816" i="2" s="1"/>
  <c r="U1816" i="2"/>
  <c r="S1816" i="2"/>
  <c r="N1816" i="2"/>
  <c r="P1816" i="2" s="1"/>
  <c r="W1815" i="2"/>
  <c r="V1815" i="2" s="1"/>
  <c r="U1815" i="2"/>
  <c r="S1815" i="2"/>
  <c r="N1815" i="2"/>
  <c r="R1815" i="2" s="1"/>
  <c r="W1814" i="2"/>
  <c r="V1814" i="2" s="1"/>
  <c r="U1814" i="2"/>
  <c r="S1814" i="2"/>
  <c r="N1814" i="2"/>
  <c r="W1813" i="2"/>
  <c r="V1813" i="2" s="1"/>
  <c r="U1813" i="2"/>
  <c r="S1813" i="2"/>
  <c r="N1813" i="2"/>
  <c r="P1813" i="2" s="1"/>
  <c r="W1812" i="2"/>
  <c r="V1812" i="2" s="1"/>
  <c r="U1812" i="2"/>
  <c r="S1812" i="2"/>
  <c r="N1812" i="2"/>
  <c r="P1812" i="2" s="1"/>
  <c r="W1811" i="2"/>
  <c r="V1811" i="2" s="1"/>
  <c r="U1811" i="2"/>
  <c r="S1811" i="2"/>
  <c r="N1811" i="2"/>
  <c r="R1811" i="2" s="1"/>
  <c r="W1810" i="2"/>
  <c r="V1810" i="2" s="1"/>
  <c r="U1810" i="2"/>
  <c r="S1810" i="2"/>
  <c r="N1810" i="2"/>
  <c r="W1809" i="2"/>
  <c r="V1809" i="2" s="1"/>
  <c r="U1809" i="2"/>
  <c r="S1809" i="2"/>
  <c r="N1809" i="2"/>
  <c r="W1808" i="2"/>
  <c r="V1808" i="2" s="1"/>
  <c r="U1808" i="2"/>
  <c r="S1808" i="2"/>
  <c r="N1808" i="2"/>
  <c r="P1808" i="2" s="1"/>
  <c r="W1807" i="2"/>
  <c r="V1807" i="2" s="1"/>
  <c r="U1807" i="2"/>
  <c r="S1807" i="2"/>
  <c r="N1807" i="2"/>
  <c r="R1807" i="2" s="1"/>
  <c r="W1806" i="2"/>
  <c r="V1806" i="2" s="1"/>
  <c r="U1806" i="2"/>
  <c r="S1806" i="2"/>
  <c r="N1806" i="2"/>
  <c r="W1805" i="2"/>
  <c r="V1805" i="2" s="1"/>
  <c r="U1805" i="2"/>
  <c r="S1805" i="2"/>
  <c r="N1805" i="2"/>
  <c r="R1805" i="2" s="1"/>
  <c r="W1804" i="2"/>
  <c r="V1804" i="2" s="1"/>
  <c r="U1804" i="2"/>
  <c r="S1804" i="2"/>
  <c r="N1804" i="2"/>
  <c r="P1804" i="2" s="1"/>
  <c r="W1803" i="2"/>
  <c r="V1803" i="2" s="1"/>
  <c r="U1803" i="2"/>
  <c r="S1803" i="2"/>
  <c r="N1803" i="2"/>
  <c r="R1803" i="2" s="1"/>
  <c r="W1802" i="2"/>
  <c r="V1802" i="2" s="1"/>
  <c r="U1802" i="2"/>
  <c r="S1802" i="2"/>
  <c r="N1802" i="2"/>
  <c r="W1801" i="2"/>
  <c r="V1801" i="2" s="1"/>
  <c r="U1801" i="2"/>
  <c r="S1801" i="2"/>
  <c r="N1801" i="2"/>
  <c r="W1800" i="2"/>
  <c r="V1800" i="2" s="1"/>
  <c r="U1800" i="2"/>
  <c r="S1800" i="2"/>
  <c r="N1800" i="2"/>
  <c r="P1800" i="2" s="1"/>
  <c r="W1799" i="2"/>
  <c r="V1799" i="2" s="1"/>
  <c r="U1799" i="2"/>
  <c r="S1799" i="2"/>
  <c r="N1799" i="2"/>
  <c r="R1799" i="2" s="1"/>
  <c r="W1798" i="2"/>
  <c r="V1798" i="2" s="1"/>
  <c r="U1798" i="2"/>
  <c r="S1798" i="2"/>
  <c r="N1798" i="2"/>
  <c r="W1797" i="2"/>
  <c r="V1797" i="2" s="1"/>
  <c r="U1797" i="2"/>
  <c r="S1797" i="2"/>
  <c r="N1797" i="2"/>
  <c r="R1797" i="2" s="1"/>
  <c r="W1796" i="2"/>
  <c r="V1796" i="2" s="1"/>
  <c r="U1796" i="2"/>
  <c r="S1796" i="2"/>
  <c r="N1796" i="2"/>
  <c r="P1796" i="2" s="1"/>
  <c r="W1795" i="2"/>
  <c r="V1795" i="2" s="1"/>
  <c r="U1795" i="2"/>
  <c r="S1795" i="2"/>
  <c r="N1795" i="2"/>
  <c r="R1795" i="2" s="1"/>
  <c r="W1794" i="2"/>
  <c r="V1794" i="2" s="1"/>
  <c r="U1794" i="2"/>
  <c r="S1794" i="2"/>
  <c r="N1794" i="2"/>
  <c r="W1793" i="2"/>
  <c r="V1793" i="2" s="1"/>
  <c r="U1793" i="2"/>
  <c r="S1793" i="2"/>
  <c r="N1793" i="2"/>
  <c r="W1792" i="2"/>
  <c r="V1792" i="2" s="1"/>
  <c r="U1792" i="2"/>
  <c r="S1792" i="2"/>
  <c r="N1792" i="2"/>
  <c r="P1792" i="2" s="1"/>
  <c r="W1791" i="2"/>
  <c r="V1791" i="2" s="1"/>
  <c r="U1791" i="2"/>
  <c r="S1791" i="2"/>
  <c r="N1791" i="2"/>
  <c r="R1791" i="2" s="1"/>
  <c r="W1790" i="2"/>
  <c r="V1790" i="2" s="1"/>
  <c r="U1790" i="2"/>
  <c r="S1790" i="2"/>
  <c r="N1790" i="2"/>
  <c r="W1789" i="2"/>
  <c r="V1789" i="2" s="1"/>
  <c r="U1789" i="2"/>
  <c r="S1789" i="2"/>
  <c r="N1789" i="2"/>
  <c r="R1789" i="2" s="1"/>
  <c r="W1788" i="2"/>
  <c r="V1788" i="2" s="1"/>
  <c r="U1788" i="2"/>
  <c r="S1788" i="2"/>
  <c r="N1788" i="2"/>
  <c r="P1788" i="2" s="1"/>
  <c r="W1787" i="2"/>
  <c r="V1787" i="2" s="1"/>
  <c r="U1787" i="2"/>
  <c r="S1787" i="2"/>
  <c r="N1787" i="2"/>
  <c r="R1787" i="2" s="1"/>
  <c r="W1786" i="2"/>
  <c r="V1786" i="2" s="1"/>
  <c r="U1786" i="2"/>
  <c r="S1786" i="2"/>
  <c r="N1786" i="2"/>
  <c r="W1785" i="2"/>
  <c r="V1785" i="2" s="1"/>
  <c r="U1785" i="2"/>
  <c r="S1785" i="2"/>
  <c r="N1785" i="2"/>
  <c r="W1784" i="2"/>
  <c r="V1784" i="2" s="1"/>
  <c r="U1784" i="2"/>
  <c r="S1784" i="2"/>
  <c r="N1784" i="2"/>
  <c r="P1784" i="2" s="1"/>
  <c r="W1783" i="2"/>
  <c r="V1783" i="2" s="1"/>
  <c r="U1783" i="2"/>
  <c r="S1783" i="2"/>
  <c r="N1783" i="2"/>
  <c r="R1783" i="2" s="1"/>
  <c r="W1782" i="2"/>
  <c r="V1782" i="2" s="1"/>
  <c r="U1782" i="2"/>
  <c r="S1782" i="2"/>
  <c r="N1782" i="2"/>
  <c r="W1781" i="2"/>
  <c r="V1781" i="2" s="1"/>
  <c r="U1781" i="2"/>
  <c r="S1781" i="2"/>
  <c r="N1781" i="2"/>
  <c r="R1781" i="2" s="1"/>
  <c r="W1780" i="2"/>
  <c r="V1780" i="2" s="1"/>
  <c r="U1780" i="2"/>
  <c r="S1780" i="2"/>
  <c r="N1780" i="2"/>
  <c r="P1780" i="2" s="1"/>
  <c r="W1779" i="2"/>
  <c r="V1779" i="2" s="1"/>
  <c r="U1779" i="2"/>
  <c r="S1779" i="2"/>
  <c r="N1779" i="2"/>
  <c r="R1779" i="2" s="1"/>
  <c r="W1778" i="2"/>
  <c r="V1778" i="2" s="1"/>
  <c r="U1778" i="2"/>
  <c r="S1778" i="2"/>
  <c r="N1778" i="2"/>
  <c r="W1777" i="2"/>
  <c r="V1777" i="2" s="1"/>
  <c r="U1777" i="2"/>
  <c r="S1777" i="2"/>
  <c r="N1777" i="2"/>
  <c r="W1776" i="2"/>
  <c r="V1776" i="2" s="1"/>
  <c r="U1776" i="2"/>
  <c r="S1776" i="2"/>
  <c r="N1776" i="2"/>
  <c r="P1776" i="2" s="1"/>
  <c r="W1775" i="2"/>
  <c r="V1775" i="2" s="1"/>
  <c r="U1775" i="2"/>
  <c r="S1775" i="2"/>
  <c r="N1775" i="2"/>
  <c r="R1775" i="2" s="1"/>
  <c r="W1774" i="2"/>
  <c r="V1774" i="2" s="1"/>
  <c r="U1774" i="2"/>
  <c r="S1774" i="2"/>
  <c r="N1774" i="2"/>
  <c r="W1773" i="2"/>
  <c r="V1773" i="2" s="1"/>
  <c r="U1773" i="2"/>
  <c r="S1773" i="2"/>
  <c r="N1773" i="2"/>
  <c r="R1773" i="2" s="1"/>
  <c r="W1772" i="2"/>
  <c r="V1772" i="2" s="1"/>
  <c r="U1772" i="2"/>
  <c r="S1772" i="2"/>
  <c r="N1772" i="2"/>
  <c r="P1772" i="2" s="1"/>
  <c r="W1771" i="2"/>
  <c r="V1771" i="2" s="1"/>
  <c r="U1771" i="2"/>
  <c r="S1771" i="2"/>
  <c r="N1771" i="2"/>
  <c r="R1771" i="2" s="1"/>
  <c r="W1770" i="2"/>
  <c r="V1770" i="2" s="1"/>
  <c r="U1770" i="2"/>
  <c r="S1770" i="2"/>
  <c r="N1770" i="2"/>
  <c r="W1769" i="2"/>
  <c r="V1769" i="2" s="1"/>
  <c r="U1769" i="2"/>
  <c r="S1769" i="2"/>
  <c r="N1769" i="2"/>
  <c r="W1768" i="2"/>
  <c r="V1768" i="2" s="1"/>
  <c r="U1768" i="2"/>
  <c r="S1768" i="2"/>
  <c r="N1768" i="2"/>
  <c r="P1768" i="2" s="1"/>
  <c r="W1767" i="2"/>
  <c r="V1767" i="2" s="1"/>
  <c r="U1767" i="2"/>
  <c r="S1767" i="2"/>
  <c r="N1767" i="2"/>
  <c r="R1767" i="2" s="1"/>
  <c r="W1766" i="2"/>
  <c r="V1766" i="2" s="1"/>
  <c r="U1766" i="2"/>
  <c r="S1766" i="2"/>
  <c r="N1766" i="2"/>
  <c r="W1765" i="2"/>
  <c r="V1765" i="2" s="1"/>
  <c r="U1765" i="2"/>
  <c r="S1765" i="2"/>
  <c r="N1765" i="2"/>
  <c r="P1765" i="2" s="1"/>
  <c r="W1764" i="2"/>
  <c r="V1764" i="2" s="1"/>
  <c r="U1764" i="2"/>
  <c r="S1764" i="2"/>
  <c r="N1764" i="2"/>
  <c r="W1763" i="2"/>
  <c r="V1763" i="2" s="1"/>
  <c r="U1763" i="2"/>
  <c r="S1763" i="2"/>
  <c r="N1763" i="2"/>
  <c r="R1763" i="2" s="1"/>
  <c r="W1762" i="2"/>
  <c r="V1762" i="2" s="1"/>
  <c r="U1762" i="2"/>
  <c r="S1762" i="2"/>
  <c r="N1762" i="2"/>
  <c r="P1762" i="2" s="1"/>
  <c r="W1761" i="2"/>
  <c r="V1761" i="2" s="1"/>
  <c r="U1761" i="2"/>
  <c r="S1761" i="2"/>
  <c r="N1761" i="2"/>
  <c r="R1761" i="2" s="1"/>
  <c r="W1760" i="2"/>
  <c r="V1760" i="2" s="1"/>
  <c r="U1760" i="2"/>
  <c r="S1760" i="2"/>
  <c r="N1760" i="2"/>
  <c r="P1760" i="2" s="1"/>
  <c r="W1759" i="2"/>
  <c r="V1759" i="2" s="1"/>
  <c r="U1759" i="2"/>
  <c r="S1759" i="2"/>
  <c r="N1759" i="2"/>
  <c r="R1759" i="2" s="1"/>
  <c r="W1758" i="2"/>
  <c r="V1758" i="2" s="1"/>
  <c r="U1758" i="2"/>
  <c r="S1758" i="2"/>
  <c r="N1758" i="2"/>
  <c r="W1757" i="2"/>
  <c r="V1757" i="2" s="1"/>
  <c r="U1757" i="2"/>
  <c r="S1757" i="2"/>
  <c r="N1757" i="2"/>
  <c r="R1757" i="2" s="1"/>
  <c r="W1756" i="2"/>
  <c r="V1756" i="2" s="1"/>
  <c r="U1756" i="2"/>
  <c r="S1756" i="2"/>
  <c r="N1756" i="2"/>
  <c r="R1756" i="2" s="1"/>
  <c r="W1755" i="2"/>
  <c r="V1755" i="2" s="1"/>
  <c r="U1755" i="2"/>
  <c r="S1755" i="2"/>
  <c r="N1755" i="2"/>
  <c r="R1755" i="2" s="1"/>
  <c r="W1754" i="2"/>
  <c r="V1754" i="2" s="1"/>
  <c r="U1754" i="2"/>
  <c r="S1754" i="2"/>
  <c r="N1754" i="2"/>
  <c r="P1754" i="2" s="1"/>
  <c r="W1753" i="2"/>
  <c r="V1753" i="2" s="1"/>
  <c r="U1753" i="2"/>
  <c r="S1753" i="2"/>
  <c r="N1753" i="2"/>
  <c r="P1753" i="2" s="1"/>
  <c r="W1752" i="2"/>
  <c r="V1752" i="2" s="1"/>
  <c r="U1752" i="2"/>
  <c r="S1752" i="2"/>
  <c r="N1752" i="2"/>
  <c r="W1751" i="2"/>
  <c r="V1751" i="2" s="1"/>
  <c r="U1751" i="2"/>
  <c r="S1751" i="2"/>
  <c r="N1751" i="2"/>
  <c r="R1751" i="2" s="1"/>
  <c r="W1750" i="2"/>
  <c r="V1750" i="2" s="1"/>
  <c r="U1750" i="2"/>
  <c r="S1750" i="2"/>
  <c r="N1750" i="2"/>
  <c r="W1749" i="2"/>
  <c r="V1749" i="2" s="1"/>
  <c r="U1749" i="2"/>
  <c r="S1749" i="2"/>
  <c r="N1749" i="2"/>
  <c r="R1749" i="2" s="1"/>
  <c r="W1748" i="2"/>
  <c r="V1748" i="2" s="1"/>
  <c r="U1748" i="2"/>
  <c r="S1748" i="2"/>
  <c r="N1748" i="2"/>
  <c r="W1747" i="2"/>
  <c r="V1747" i="2" s="1"/>
  <c r="U1747" i="2"/>
  <c r="S1747" i="2"/>
  <c r="N1747" i="2"/>
  <c r="R1747" i="2" s="1"/>
  <c r="W1746" i="2"/>
  <c r="V1746" i="2" s="1"/>
  <c r="U1746" i="2"/>
  <c r="S1746" i="2"/>
  <c r="N1746" i="2"/>
  <c r="R1746" i="2" s="1"/>
  <c r="W1745" i="2"/>
  <c r="V1745" i="2" s="1"/>
  <c r="U1745" i="2"/>
  <c r="S1745" i="2"/>
  <c r="N1745" i="2"/>
  <c r="W1744" i="2"/>
  <c r="V1744" i="2" s="1"/>
  <c r="U1744" i="2"/>
  <c r="S1744" i="2"/>
  <c r="N1744" i="2"/>
  <c r="R1744" i="2" s="1"/>
  <c r="W1743" i="2"/>
  <c r="V1743" i="2" s="1"/>
  <c r="U1743" i="2"/>
  <c r="S1743" i="2"/>
  <c r="N1743" i="2"/>
  <c r="P1743" i="2" s="1"/>
  <c r="W1742" i="2"/>
  <c r="V1742" i="2" s="1"/>
  <c r="U1742" i="2"/>
  <c r="S1742" i="2"/>
  <c r="N1742" i="2"/>
  <c r="R1742" i="2" s="1"/>
  <c r="W1741" i="2"/>
  <c r="V1741" i="2" s="1"/>
  <c r="U1741" i="2"/>
  <c r="S1741" i="2"/>
  <c r="N1741" i="2"/>
  <c r="W1740" i="2"/>
  <c r="V1740" i="2" s="1"/>
  <c r="U1740" i="2"/>
  <c r="S1740" i="2"/>
  <c r="N1740" i="2"/>
  <c r="W1739" i="2"/>
  <c r="V1739" i="2" s="1"/>
  <c r="U1739" i="2"/>
  <c r="S1739" i="2"/>
  <c r="N1739" i="2"/>
  <c r="P1739" i="2" s="1"/>
  <c r="W1738" i="2"/>
  <c r="V1738" i="2" s="1"/>
  <c r="U1738" i="2"/>
  <c r="S1738" i="2"/>
  <c r="N1738" i="2"/>
  <c r="R1738" i="2" s="1"/>
  <c r="W1737" i="2"/>
  <c r="V1737" i="2" s="1"/>
  <c r="U1737" i="2"/>
  <c r="S1737" i="2"/>
  <c r="N1737" i="2"/>
  <c r="W1736" i="2"/>
  <c r="V1736" i="2" s="1"/>
  <c r="U1736" i="2"/>
  <c r="S1736" i="2"/>
  <c r="N1736" i="2"/>
  <c r="R1736" i="2" s="1"/>
  <c r="W1735" i="2"/>
  <c r="V1735" i="2" s="1"/>
  <c r="U1735" i="2"/>
  <c r="S1735" i="2"/>
  <c r="N1735" i="2"/>
  <c r="P1735" i="2" s="1"/>
  <c r="W1734" i="2"/>
  <c r="V1734" i="2" s="1"/>
  <c r="U1734" i="2"/>
  <c r="S1734" i="2"/>
  <c r="N1734" i="2"/>
  <c r="R1734" i="2" s="1"/>
  <c r="W1733" i="2"/>
  <c r="V1733" i="2" s="1"/>
  <c r="U1733" i="2"/>
  <c r="S1733" i="2"/>
  <c r="N1733" i="2"/>
  <c r="W1732" i="2"/>
  <c r="V1732" i="2" s="1"/>
  <c r="U1732" i="2"/>
  <c r="S1732" i="2"/>
  <c r="N1732" i="2"/>
  <c r="W1731" i="2"/>
  <c r="V1731" i="2" s="1"/>
  <c r="U1731" i="2"/>
  <c r="S1731" i="2"/>
  <c r="N1731" i="2"/>
  <c r="P1731" i="2" s="1"/>
  <c r="W1730" i="2"/>
  <c r="V1730" i="2" s="1"/>
  <c r="U1730" i="2"/>
  <c r="S1730" i="2"/>
  <c r="N1730" i="2"/>
  <c r="W1729" i="2"/>
  <c r="V1729" i="2" s="1"/>
  <c r="U1729" i="2"/>
  <c r="S1729" i="2"/>
  <c r="N1729" i="2"/>
  <c r="W1728" i="2"/>
  <c r="V1728" i="2" s="1"/>
  <c r="U1728" i="2"/>
  <c r="S1728" i="2"/>
  <c r="N1728" i="2"/>
  <c r="P1728" i="2" s="1"/>
  <c r="W1727" i="2"/>
  <c r="V1727" i="2" s="1"/>
  <c r="U1727" i="2"/>
  <c r="S1727" i="2"/>
  <c r="N1727" i="2"/>
  <c r="W1726" i="2"/>
  <c r="V1726" i="2" s="1"/>
  <c r="U1726" i="2"/>
  <c r="S1726" i="2"/>
  <c r="N1726" i="2"/>
  <c r="R1726" i="2" s="1"/>
  <c r="W1725" i="2"/>
  <c r="V1725" i="2" s="1"/>
  <c r="U1725" i="2"/>
  <c r="S1725" i="2"/>
  <c r="N1725" i="2"/>
  <c r="W1724" i="2"/>
  <c r="V1724" i="2" s="1"/>
  <c r="U1724" i="2"/>
  <c r="S1724" i="2"/>
  <c r="N1724" i="2"/>
  <c r="R1724" i="2" s="1"/>
  <c r="W1723" i="2"/>
  <c r="V1723" i="2" s="1"/>
  <c r="U1723" i="2"/>
  <c r="S1723" i="2"/>
  <c r="N1723" i="2"/>
  <c r="P1723" i="2" s="1"/>
  <c r="W1722" i="2"/>
  <c r="V1722" i="2" s="1"/>
  <c r="U1722" i="2"/>
  <c r="S1722" i="2"/>
  <c r="N1722" i="2"/>
  <c r="W1721" i="2"/>
  <c r="V1721" i="2" s="1"/>
  <c r="U1721" i="2"/>
  <c r="S1721" i="2"/>
  <c r="N1721" i="2"/>
  <c r="W1720" i="2"/>
  <c r="V1720" i="2" s="1"/>
  <c r="U1720" i="2"/>
  <c r="S1720" i="2"/>
  <c r="N1720" i="2"/>
  <c r="R1720" i="2" s="1"/>
  <c r="W1719" i="2"/>
  <c r="V1719" i="2" s="1"/>
  <c r="U1719" i="2"/>
  <c r="S1719" i="2"/>
  <c r="N1719" i="2"/>
  <c r="W1718" i="2"/>
  <c r="V1718" i="2" s="1"/>
  <c r="U1718" i="2"/>
  <c r="S1718" i="2"/>
  <c r="N1718" i="2"/>
  <c r="R1718" i="2" s="1"/>
  <c r="W1717" i="2"/>
  <c r="V1717" i="2" s="1"/>
  <c r="U1717" i="2"/>
  <c r="S1717" i="2"/>
  <c r="N1717" i="2"/>
  <c r="W1716" i="2"/>
  <c r="V1716" i="2" s="1"/>
  <c r="U1716" i="2"/>
  <c r="S1716" i="2"/>
  <c r="N1716" i="2"/>
  <c r="R1716" i="2" s="1"/>
  <c r="W1715" i="2"/>
  <c r="V1715" i="2" s="1"/>
  <c r="U1715" i="2"/>
  <c r="S1715" i="2"/>
  <c r="N1715" i="2"/>
  <c r="P1715" i="2" s="1"/>
  <c r="W1714" i="2"/>
  <c r="V1714" i="2" s="1"/>
  <c r="U1714" i="2"/>
  <c r="S1714" i="2"/>
  <c r="N1714" i="2"/>
  <c r="W1713" i="2"/>
  <c r="V1713" i="2" s="1"/>
  <c r="U1713" i="2"/>
  <c r="S1713" i="2"/>
  <c r="N1713" i="2"/>
  <c r="W1712" i="2"/>
  <c r="V1712" i="2" s="1"/>
  <c r="U1712" i="2"/>
  <c r="S1712" i="2"/>
  <c r="N1712" i="2"/>
  <c r="R1712" i="2" s="1"/>
  <c r="W1711" i="2"/>
  <c r="V1711" i="2" s="1"/>
  <c r="U1711" i="2"/>
  <c r="S1711" i="2"/>
  <c r="N1711" i="2"/>
  <c r="W1710" i="2"/>
  <c r="V1710" i="2" s="1"/>
  <c r="U1710" i="2"/>
  <c r="S1710" i="2"/>
  <c r="N1710" i="2"/>
  <c r="R1710" i="2" s="1"/>
  <c r="W1709" i="2"/>
  <c r="V1709" i="2" s="1"/>
  <c r="U1709" i="2"/>
  <c r="S1709" i="2"/>
  <c r="N1709" i="2"/>
  <c r="W1708" i="2"/>
  <c r="V1708" i="2" s="1"/>
  <c r="U1708" i="2"/>
  <c r="S1708" i="2"/>
  <c r="N1708" i="2"/>
  <c r="R1708" i="2" s="1"/>
  <c r="W1707" i="2"/>
  <c r="V1707" i="2" s="1"/>
  <c r="U1707" i="2"/>
  <c r="S1707" i="2"/>
  <c r="N1707" i="2"/>
  <c r="P1707" i="2" s="1"/>
  <c r="W1706" i="2"/>
  <c r="V1706" i="2" s="1"/>
  <c r="U1706" i="2"/>
  <c r="S1706" i="2"/>
  <c r="N1706" i="2"/>
  <c r="W1705" i="2"/>
  <c r="V1705" i="2" s="1"/>
  <c r="U1705" i="2"/>
  <c r="S1705" i="2"/>
  <c r="N1705" i="2"/>
  <c r="W1704" i="2"/>
  <c r="V1704" i="2" s="1"/>
  <c r="U1704" i="2"/>
  <c r="S1704" i="2"/>
  <c r="N1704" i="2"/>
  <c r="P1704" i="2" s="1"/>
  <c r="W1703" i="2"/>
  <c r="V1703" i="2" s="1"/>
  <c r="U1703" i="2"/>
  <c r="S1703" i="2"/>
  <c r="N1703" i="2"/>
  <c r="W1702" i="2"/>
  <c r="V1702" i="2" s="1"/>
  <c r="U1702" i="2"/>
  <c r="S1702" i="2"/>
  <c r="N1702" i="2"/>
  <c r="R1702" i="2" s="1"/>
  <c r="W1701" i="2"/>
  <c r="V1701" i="2" s="1"/>
  <c r="U1701" i="2"/>
  <c r="S1701" i="2"/>
  <c r="N1701" i="2"/>
  <c r="W1700" i="2"/>
  <c r="V1700" i="2" s="1"/>
  <c r="U1700" i="2"/>
  <c r="S1700" i="2"/>
  <c r="N1700" i="2"/>
  <c r="R1700" i="2" s="1"/>
  <c r="W1699" i="2"/>
  <c r="V1699" i="2" s="1"/>
  <c r="U1699" i="2"/>
  <c r="S1699" i="2"/>
  <c r="N1699" i="2"/>
  <c r="P1699" i="2" s="1"/>
  <c r="W1698" i="2"/>
  <c r="V1698" i="2" s="1"/>
  <c r="U1698" i="2"/>
  <c r="S1698" i="2"/>
  <c r="N1698" i="2"/>
  <c r="W1697" i="2"/>
  <c r="V1697" i="2" s="1"/>
  <c r="U1697" i="2"/>
  <c r="S1697" i="2"/>
  <c r="N1697" i="2"/>
  <c r="W1696" i="2"/>
  <c r="V1696" i="2" s="1"/>
  <c r="U1696" i="2"/>
  <c r="S1696" i="2"/>
  <c r="N1696" i="2"/>
  <c r="R1696" i="2" s="1"/>
  <c r="W1695" i="2"/>
  <c r="V1695" i="2" s="1"/>
  <c r="U1695" i="2"/>
  <c r="S1695" i="2"/>
  <c r="N1695" i="2"/>
  <c r="P1695" i="2" s="1"/>
  <c r="W1694" i="2"/>
  <c r="V1694" i="2" s="1"/>
  <c r="U1694" i="2"/>
  <c r="S1694" i="2"/>
  <c r="N1694" i="2"/>
  <c r="R1694" i="2" s="1"/>
  <c r="W1693" i="2"/>
  <c r="V1693" i="2" s="1"/>
  <c r="U1693" i="2"/>
  <c r="S1693" i="2"/>
  <c r="N1693" i="2"/>
  <c r="W1692" i="2"/>
  <c r="V1692" i="2" s="1"/>
  <c r="U1692" i="2"/>
  <c r="S1692" i="2"/>
  <c r="N1692" i="2"/>
  <c r="P1692" i="2" s="1"/>
  <c r="W1691" i="2"/>
  <c r="V1691" i="2" s="1"/>
  <c r="U1691" i="2"/>
  <c r="S1691" i="2"/>
  <c r="N1691" i="2"/>
  <c r="P1691" i="2" s="1"/>
  <c r="W1690" i="2"/>
  <c r="V1690" i="2" s="1"/>
  <c r="U1690" i="2"/>
  <c r="S1690" i="2"/>
  <c r="N1690" i="2"/>
  <c r="R1690" i="2" s="1"/>
  <c r="W1689" i="2"/>
  <c r="V1689" i="2" s="1"/>
  <c r="U1689" i="2"/>
  <c r="S1689" i="2"/>
  <c r="N1689" i="2"/>
  <c r="W1688" i="2"/>
  <c r="V1688" i="2" s="1"/>
  <c r="U1688" i="2"/>
  <c r="S1688" i="2"/>
  <c r="N1688" i="2"/>
  <c r="P1688" i="2" s="1"/>
  <c r="W1687" i="2"/>
  <c r="V1687" i="2" s="1"/>
  <c r="U1687" i="2"/>
  <c r="S1687" i="2"/>
  <c r="N1687" i="2"/>
  <c r="P1687" i="2" s="1"/>
  <c r="W1686" i="2"/>
  <c r="V1686" i="2" s="1"/>
  <c r="U1686" i="2"/>
  <c r="S1686" i="2"/>
  <c r="N1686" i="2"/>
  <c r="R1686" i="2" s="1"/>
  <c r="W1685" i="2"/>
  <c r="V1685" i="2" s="1"/>
  <c r="U1685" i="2"/>
  <c r="S1685" i="2"/>
  <c r="N1685" i="2"/>
  <c r="W1684" i="2"/>
  <c r="V1684" i="2" s="1"/>
  <c r="U1684" i="2"/>
  <c r="S1684" i="2"/>
  <c r="N1684" i="2"/>
  <c r="R1684" i="2" s="1"/>
  <c r="W1683" i="2"/>
  <c r="V1683" i="2" s="1"/>
  <c r="U1683" i="2"/>
  <c r="S1683" i="2"/>
  <c r="N1683" i="2"/>
  <c r="P1683" i="2" s="1"/>
  <c r="W1682" i="2"/>
  <c r="V1682" i="2" s="1"/>
  <c r="U1682" i="2"/>
  <c r="S1682" i="2"/>
  <c r="N1682" i="2"/>
  <c r="R1682" i="2" s="1"/>
  <c r="W1681" i="2"/>
  <c r="V1681" i="2" s="1"/>
  <c r="U1681" i="2"/>
  <c r="S1681" i="2"/>
  <c r="N1681" i="2"/>
  <c r="W1680" i="2"/>
  <c r="V1680" i="2" s="1"/>
  <c r="U1680" i="2"/>
  <c r="S1680" i="2"/>
  <c r="N1680" i="2"/>
  <c r="P1680" i="2" s="1"/>
  <c r="W1679" i="2"/>
  <c r="V1679" i="2" s="1"/>
  <c r="U1679" i="2"/>
  <c r="S1679" i="2"/>
  <c r="N1679" i="2"/>
  <c r="P1679" i="2" s="1"/>
  <c r="W1678" i="2"/>
  <c r="V1678" i="2" s="1"/>
  <c r="U1678" i="2"/>
  <c r="S1678" i="2"/>
  <c r="N1678" i="2"/>
  <c r="R1678" i="2" s="1"/>
  <c r="W1677" i="2"/>
  <c r="V1677" i="2" s="1"/>
  <c r="U1677" i="2"/>
  <c r="S1677" i="2"/>
  <c r="N1677" i="2"/>
  <c r="W1676" i="2"/>
  <c r="V1676" i="2" s="1"/>
  <c r="U1676" i="2"/>
  <c r="S1676" i="2"/>
  <c r="N1676" i="2"/>
  <c r="P1676" i="2" s="1"/>
  <c r="W1675" i="2"/>
  <c r="V1675" i="2" s="1"/>
  <c r="U1675" i="2"/>
  <c r="S1675" i="2"/>
  <c r="N1675" i="2"/>
  <c r="P1675" i="2" s="1"/>
  <c r="W1674" i="2"/>
  <c r="V1674" i="2" s="1"/>
  <c r="U1674" i="2"/>
  <c r="S1674" i="2"/>
  <c r="N1674" i="2"/>
  <c r="R1674" i="2" s="1"/>
  <c r="W1673" i="2"/>
  <c r="V1673" i="2" s="1"/>
  <c r="U1673" i="2"/>
  <c r="S1673" i="2"/>
  <c r="N1673" i="2"/>
  <c r="W1672" i="2"/>
  <c r="V1672" i="2" s="1"/>
  <c r="U1672" i="2"/>
  <c r="W1671" i="2"/>
  <c r="V1671" i="2" s="1"/>
  <c r="U1671" i="2"/>
  <c r="S1671" i="2"/>
  <c r="N1671" i="2"/>
  <c r="P1671" i="2" s="1"/>
  <c r="W1670" i="2"/>
  <c r="V1670" i="2" s="1"/>
  <c r="U1670" i="2"/>
  <c r="S1670" i="2"/>
  <c r="N1670" i="2"/>
  <c r="R1670" i="2" s="1"/>
  <c r="W1669" i="2"/>
  <c r="V1669" i="2" s="1"/>
  <c r="U1669" i="2"/>
  <c r="S1669" i="2"/>
  <c r="N1669" i="2"/>
  <c r="W1668" i="2"/>
  <c r="V1668" i="2" s="1"/>
  <c r="U1668" i="2"/>
  <c r="S1668" i="2"/>
  <c r="N1668" i="2"/>
  <c r="R1668" i="2" s="1"/>
  <c r="W1667" i="2"/>
  <c r="V1667" i="2" s="1"/>
  <c r="U1667" i="2"/>
  <c r="S1667" i="2"/>
  <c r="N1667" i="2"/>
  <c r="P1667" i="2" s="1"/>
  <c r="W1666" i="2"/>
  <c r="V1666" i="2" s="1"/>
  <c r="U1666" i="2"/>
  <c r="S1666" i="2"/>
  <c r="N1666" i="2"/>
  <c r="R1666" i="2" s="1"/>
  <c r="W1665" i="2"/>
  <c r="V1665" i="2" s="1"/>
  <c r="U1665" i="2"/>
  <c r="S1665" i="2"/>
  <c r="N1665" i="2"/>
  <c r="W1664" i="2"/>
  <c r="V1664" i="2" s="1"/>
  <c r="U1664" i="2"/>
  <c r="S1664" i="2"/>
  <c r="N1664" i="2"/>
  <c r="R1664" i="2" s="1"/>
  <c r="W1663" i="2"/>
  <c r="V1663" i="2" s="1"/>
  <c r="U1663" i="2"/>
  <c r="S1663" i="2"/>
  <c r="N1663" i="2"/>
  <c r="P1663" i="2" s="1"/>
  <c r="W1662" i="2"/>
  <c r="V1662" i="2" s="1"/>
  <c r="U1662" i="2"/>
  <c r="S1662" i="2"/>
  <c r="N1662" i="2"/>
  <c r="R1662" i="2" s="1"/>
  <c r="W1661" i="2"/>
  <c r="V1661" i="2" s="1"/>
  <c r="U1661" i="2"/>
  <c r="S1661" i="2"/>
  <c r="N1661" i="2"/>
  <c r="W1660" i="2"/>
  <c r="V1660" i="2" s="1"/>
  <c r="U1660" i="2"/>
  <c r="S1660" i="2"/>
  <c r="N1660" i="2"/>
  <c r="R1660" i="2" s="1"/>
  <c r="W1659" i="2"/>
  <c r="V1659" i="2" s="1"/>
  <c r="U1659" i="2"/>
  <c r="S1659" i="2"/>
  <c r="N1659" i="2"/>
  <c r="P1659" i="2" s="1"/>
  <c r="W1658" i="2"/>
  <c r="V1658" i="2" s="1"/>
  <c r="U1658" i="2"/>
  <c r="S1658" i="2"/>
  <c r="N1658" i="2"/>
  <c r="R1658" i="2" s="1"/>
  <c r="W1657" i="2"/>
  <c r="V1657" i="2" s="1"/>
  <c r="U1657" i="2"/>
  <c r="S1657" i="2"/>
  <c r="N1657" i="2"/>
  <c r="W1656" i="2"/>
  <c r="V1656" i="2" s="1"/>
  <c r="U1656" i="2"/>
  <c r="S1656" i="2"/>
  <c r="N1656" i="2"/>
  <c r="R1656" i="2" s="1"/>
  <c r="W1655" i="2"/>
  <c r="V1655" i="2" s="1"/>
  <c r="U1655" i="2"/>
  <c r="S1655" i="2"/>
  <c r="N1655" i="2"/>
  <c r="P1655" i="2" s="1"/>
  <c r="W1654" i="2"/>
  <c r="V1654" i="2" s="1"/>
  <c r="U1654" i="2"/>
  <c r="S1654" i="2"/>
  <c r="N1654" i="2"/>
  <c r="R1654" i="2" s="1"/>
  <c r="W1653" i="2"/>
  <c r="U1653" i="2"/>
  <c r="S1653" i="2"/>
  <c r="N1653" i="2"/>
  <c r="W1652" i="2"/>
  <c r="V1652" i="2" s="1"/>
  <c r="U1652" i="2"/>
  <c r="S1652" i="2"/>
  <c r="N1652" i="2"/>
  <c r="R1652" i="2" s="1"/>
  <c r="W1651" i="2"/>
  <c r="V1651" i="2" s="1"/>
  <c r="U1651" i="2"/>
  <c r="S1651" i="2"/>
  <c r="N1651" i="2"/>
  <c r="P1651" i="2" s="1"/>
  <c r="W1650" i="2"/>
  <c r="U1650" i="2"/>
  <c r="S1650" i="2"/>
  <c r="N1650" i="2"/>
  <c r="R1650" i="2" s="1"/>
  <c r="W1649" i="2"/>
  <c r="V1649" i="2" s="1"/>
  <c r="U1649" i="2"/>
  <c r="S1649" i="2"/>
  <c r="N1649" i="2"/>
  <c r="W1648" i="2"/>
  <c r="U1648" i="2"/>
  <c r="S1648" i="2"/>
  <c r="N1648" i="2"/>
  <c r="R1648" i="2" s="1"/>
  <c r="W1647" i="2"/>
  <c r="U1647" i="2"/>
  <c r="S1647" i="2"/>
  <c r="N1647" i="2"/>
  <c r="P1647" i="2" s="1"/>
  <c r="W1646" i="2"/>
  <c r="AG47" i="3" s="1"/>
  <c r="U1646" i="2"/>
  <c r="S1646" i="2"/>
  <c r="N1646" i="2"/>
  <c r="R1646" i="2" s="1"/>
  <c r="W1645" i="2"/>
  <c r="U1645" i="2"/>
  <c r="S1645" i="2"/>
  <c r="N1645" i="2"/>
  <c r="W1644" i="2"/>
  <c r="U1644" i="2"/>
  <c r="S1644" i="2"/>
  <c r="N1644" i="2"/>
  <c r="R1644" i="2" s="1"/>
  <c r="W1643" i="2"/>
  <c r="U1643" i="2"/>
  <c r="S1643" i="2"/>
  <c r="N1643" i="2"/>
  <c r="P1643" i="2" s="1"/>
  <c r="W1642" i="2"/>
  <c r="U1642" i="2"/>
  <c r="S1642" i="2"/>
  <c r="N1642" i="2"/>
  <c r="R1642" i="2" s="1"/>
  <c r="W1641" i="2"/>
  <c r="U1641" i="2"/>
  <c r="S1641" i="2"/>
  <c r="N1641" i="2"/>
  <c r="W1640" i="2"/>
  <c r="AG41" i="3" s="1"/>
  <c r="U1640" i="2"/>
  <c r="S1640" i="2"/>
  <c r="N1640" i="2"/>
  <c r="R1640" i="2" s="1"/>
  <c r="W1639" i="2"/>
  <c r="U1639" i="2"/>
  <c r="S1639" i="2"/>
  <c r="N1639" i="2"/>
  <c r="P1639" i="2" s="1"/>
  <c r="W1638" i="2"/>
  <c r="U1638" i="2"/>
  <c r="S1638" i="2"/>
  <c r="N1638" i="2"/>
  <c r="R1638" i="2" s="1"/>
  <c r="W1637" i="2"/>
  <c r="V1637" i="2" s="1"/>
  <c r="U1637" i="2"/>
  <c r="S1637" i="2"/>
  <c r="N1637" i="2"/>
  <c r="W1636" i="2"/>
  <c r="U1636" i="2"/>
  <c r="S1636" i="2"/>
  <c r="N1636" i="2"/>
  <c r="R1636" i="2" s="1"/>
  <c r="W1635" i="2"/>
  <c r="V1635" i="2" s="1"/>
  <c r="U1635" i="2"/>
  <c r="S1635" i="2"/>
  <c r="N1635" i="2"/>
  <c r="P1635" i="2" s="1"/>
  <c r="W1634" i="2"/>
  <c r="U1634" i="2"/>
  <c r="S1634" i="2"/>
  <c r="N1634" i="2"/>
  <c r="R1634" i="2" s="1"/>
  <c r="W1633" i="2"/>
  <c r="V1633" i="2" s="1"/>
  <c r="U1633" i="2"/>
  <c r="S1633" i="2"/>
  <c r="N1633" i="2"/>
  <c r="W1632" i="2"/>
  <c r="V1632" i="2" s="1"/>
  <c r="U1632" i="2"/>
  <c r="S1632" i="2"/>
  <c r="N1632" i="2"/>
  <c r="R1632" i="2" s="1"/>
  <c r="W1631" i="2"/>
  <c r="V1631" i="2" s="1"/>
  <c r="U1631" i="2"/>
  <c r="S1631" i="2"/>
  <c r="N1631" i="2"/>
  <c r="P1631" i="2" s="1"/>
  <c r="W1630" i="2"/>
  <c r="V1630" i="2" s="1"/>
  <c r="U1630" i="2"/>
  <c r="S1630" i="2"/>
  <c r="N1630" i="2"/>
  <c r="R1630" i="2" s="1"/>
  <c r="W1629" i="2"/>
  <c r="U1629" i="2"/>
  <c r="S1629" i="2"/>
  <c r="N1629" i="2"/>
  <c r="W1628" i="2"/>
  <c r="U1628" i="2"/>
  <c r="S1628" i="2"/>
  <c r="N1628" i="2"/>
  <c r="R1628" i="2" s="1"/>
  <c r="W1627" i="2"/>
  <c r="U1627" i="2"/>
  <c r="S1627" i="2"/>
  <c r="R1627" i="2"/>
  <c r="N1627" i="2"/>
  <c r="P1627" i="2" s="1"/>
  <c r="W1626" i="2"/>
  <c r="U1626" i="2"/>
  <c r="S1626" i="2"/>
  <c r="N1626" i="2"/>
  <c r="W1625" i="2"/>
  <c r="U1625" i="2"/>
  <c r="W1624" i="2"/>
  <c r="V1624" i="2" s="1"/>
  <c r="U1624" i="2"/>
  <c r="S1624" i="2"/>
  <c r="N1624" i="2"/>
  <c r="P1624" i="2" s="1"/>
  <c r="W1623" i="2"/>
  <c r="U1623" i="2"/>
  <c r="S1623" i="2"/>
  <c r="N1623" i="2"/>
  <c r="R1623" i="2" s="1"/>
  <c r="W1622" i="2"/>
  <c r="V1622" i="2" s="1"/>
  <c r="U1622" i="2"/>
  <c r="S1622" i="2"/>
  <c r="N1622" i="2"/>
  <c r="W1621" i="2"/>
  <c r="U1621" i="2"/>
  <c r="S1621" i="2"/>
  <c r="N1621" i="2"/>
  <c r="R1621" i="2" s="1"/>
  <c r="W1620" i="2"/>
  <c r="V1620" i="2" s="1"/>
  <c r="U1620" i="2"/>
  <c r="S1620" i="2"/>
  <c r="N1620" i="2"/>
  <c r="P1620" i="2" s="1"/>
  <c r="W1619" i="2"/>
  <c r="V1619" i="2" s="1"/>
  <c r="U1619" i="2"/>
  <c r="S1619" i="2"/>
  <c r="N1619" i="2"/>
  <c r="R1619" i="2" s="1"/>
  <c r="W1618" i="2"/>
  <c r="U1618" i="2"/>
  <c r="S1618" i="2"/>
  <c r="N1618" i="2"/>
  <c r="P1618" i="2" s="1"/>
  <c r="W1617" i="2"/>
  <c r="AG10" i="3" s="1"/>
  <c r="U1617" i="2"/>
  <c r="S1617" i="2"/>
  <c r="N1617" i="2"/>
  <c r="R1617" i="2" s="1"/>
  <c r="W1616" i="2"/>
  <c r="V1616" i="2" s="1"/>
  <c r="U1616" i="2"/>
  <c r="S1616" i="2"/>
  <c r="N1616" i="2"/>
  <c r="P1616" i="2" s="1"/>
  <c r="W1615" i="2"/>
  <c r="U1615" i="2"/>
  <c r="S1615" i="2"/>
  <c r="N1615" i="2"/>
  <c r="R1615" i="2" s="1"/>
  <c r="W1614" i="2"/>
  <c r="U1614" i="2"/>
  <c r="S1614" i="2"/>
  <c r="N1614" i="2"/>
  <c r="P1614" i="2" s="1"/>
  <c r="W1613" i="2"/>
  <c r="U1613" i="2"/>
  <c r="S1613" i="2"/>
  <c r="N1613" i="2"/>
  <c r="R1613" i="2" s="1"/>
  <c r="W1612" i="2"/>
  <c r="U1612" i="2"/>
  <c r="S1612" i="2"/>
  <c r="N1612" i="2"/>
  <c r="R1612" i="2" s="1"/>
  <c r="W1611" i="2"/>
  <c r="U1611" i="2"/>
  <c r="S1611" i="2"/>
  <c r="N1611" i="2"/>
  <c r="P1611" i="2" s="1"/>
  <c r="W1610" i="2"/>
  <c r="U1610" i="2"/>
  <c r="S1610" i="2"/>
  <c r="N1610" i="2"/>
  <c r="R1610" i="2" s="1"/>
  <c r="W1609" i="2"/>
  <c r="U1609" i="2"/>
  <c r="S1609" i="2"/>
  <c r="N1609" i="2"/>
  <c r="R1609" i="2" s="1"/>
  <c r="W1608" i="2"/>
  <c r="U1608" i="2"/>
  <c r="S1608" i="2"/>
  <c r="N1608" i="2"/>
  <c r="R1608" i="2" s="1"/>
  <c r="W1607" i="2"/>
  <c r="U1607" i="2"/>
  <c r="S1607" i="2"/>
  <c r="N1607" i="2"/>
  <c r="P1607" i="2" s="1"/>
  <c r="W1606" i="2"/>
  <c r="AG13" i="3" s="1"/>
  <c r="U1606" i="2"/>
  <c r="S1606" i="2"/>
  <c r="N1606" i="2"/>
  <c r="R1606" i="2" s="1"/>
  <c r="W1605" i="2"/>
  <c r="U1605" i="2"/>
  <c r="S1605" i="2"/>
  <c r="N1605" i="2"/>
  <c r="R1605" i="2" s="1"/>
  <c r="W1604" i="2"/>
  <c r="U1604" i="2"/>
  <c r="W1603" i="2"/>
  <c r="V1603" i="2" s="1"/>
  <c r="U1603" i="2"/>
  <c r="S1603" i="2"/>
  <c r="N1603" i="2"/>
  <c r="P1603" i="2" s="1"/>
  <c r="W1602" i="2"/>
  <c r="U1602" i="2"/>
  <c r="S1602" i="2"/>
  <c r="W1601" i="2"/>
  <c r="V1601" i="2" s="1"/>
  <c r="U1601" i="2"/>
  <c r="S1601" i="2"/>
  <c r="W1600" i="2"/>
  <c r="U1600" i="2"/>
  <c r="S1600" i="2"/>
  <c r="W1599" i="2"/>
  <c r="U1599" i="2"/>
  <c r="S1599" i="2"/>
  <c r="W1598" i="2"/>
  <c r="U1598" i="2"/>
  <c r="S1598" i="2"/>
  <c r="W1597" i="2"/>
  <c r="U1597" i="2"/>
  <c r="W1596" i="2"/>
  <c r="U1596" i="2"/>
  <c r="S1596" i="2"/>
  <c r="W1595" i="2"/>
  <c r="U1595" i="2"/>
  <c r="W1594" i="2"/>
  <c r="U1594" i="2"/>
  <c r="S1594" i="2"/>
  <c r="W1593" i="2"/>
  <c r="V1593" i="2" s="1"/>
  <c r="U1593" i="2"/>
  <c r="W1592" i="2"/>
  <c r="V1592" i="2" s="1"/>
  <c r="U1592" i="2"/>
  <c r="S1592" i="2"/>
  <c r="R1592" i="2"/>
  <c r="N1592" i="2"/>
  <c r="P1592" i="2" s="1"/>
  <c r="W1591" i="2"/>
  <c r="V1591" i="2" s="1"/>
  <c r="U1591" i="2"/>
  <c r="S1591" i="2"/>
  <c r="N1591" i="2"/>
  <c r="P1591" i="2" s="1"/>
  <c r="W1590" i="2"/>
  <c r="V1590" i="2" s="1"/>
  <c r="U1590" i="2"/>
  <c r="S1590" i="2"/>
  <c r="N1590" i="2"/>
  <c r="R1590" i="2" s="1"/>
  <c r="W1589" i="2"/>
  <c r="U1589" i="2"/>
  <c r="S1589" i="2"/>
  <c r="R1589" i="2"/>
  <c r="W1588" i="2"/>
  <c r="V1588" i="2" s="1"/>
  <c r="U1588" i="2"/>
  <c r="S1588" i="2"/>
  <c r="N1588" i="2"/>
  <c r="R1588" i="2" s="1"/>
  <c r="W1586" i="2"/>
  <c r="U1586" i="2"/>
  <c r="S1586" i="2"/>
  <c r="N1586" i="2"/>
  <c r="R1586" i="2" s="1"/>
  <c r="W1585" i="2"/>
  <c r="U1585" i="2"/>
  <c r="S1585" i="2"/>
  <c r="N1585" i="2"/>
  <c r="P1585" i="2" s="1"/>
  <c r="W1584" i="2"/>
  <c r="U1584" i="2"/>
  <c r="S1584" i="2"/>
  <c r="N1584" i="2"/>
  <c r="P1584" i="2" s="1"/>
  <c r="W1583" i="2"/>
  <c r="U1583" i="2"/>
  <c r="S1583" i="2"/>
  <c r="N1583" i="2"/>
  <c r="R1583" i="2" s="1"/>
  <c r="W1582" i="2"/>
  <c r="U1582" i="2"/>
  <c r="S1582" i="2"/>
  <c r="N1582" i="2"/>
  <c r="R1582" i="2" s="1"/>
  <c r="W1581" i="2"/>
  <c r="V1581" i="2" s="1"/>
  <c r="U1581" i="2"/>
  <c r="S1581" i="2"/>
  <c r="N1581" i="2"/>
  <c r="P1581" i="2" s="1"/>
  <c r="W1580" i="2"/>
  <c r="V1580" i="2" s="1"/>
  <c r="U1580" i="2"/>
  <c r="S1580" i="2"/>
  <c r="P1580" i="2"/>
  <c r="W1579" i="2"/>
  <c r="U1579" i="2"/>
  <c r="S1579" i="2"/>
  <c r="N1579" i="2"/>
  <c r="R1579" i="2" s="1"/>
  <c r="V1625" i="2" l="1"/>
  <c r="P1819" i="2"/>
  <c r="R1917" i="2"/>
  <c r="P1821" i="2"/>
  <c r="P1949" i="2"/>
  <c r="P1773" i="2"/>
  <c r="R1861" i="2"/>
  <c r="P1905" i="2"/>
  <c r="P1934" i="2"/>
  <c r="R1969" i="2"/>
  <c r="P1712" i="2"/>
  <c r="R1796" i="2"/>
  <c r="V1634" i="2"/>
  <c r="R1667" i="2"/>
  <c r="R1753" i="2"/>
  <c r="R1876" i="2"/>
  <c r="P1948" i="2"/>
  <c r="R1676" i="2"/>
  <c r="R1723" i="2"/>
  <c r="P1789" i="2"/>
  <c r="P1797" i="2"/>
  <c r="P1864" i="2"/>
  <c r="R1881" i="2"/>
  <c r="R1910" i="2"/>
  <c r="P1924" i="2"/>
  <c r="P1957" i="2"/>
  <c r="R1970" i="2"/>
  <c r="R1584" i="2"/>
  <c r="V1583" i="2"/>
  <c r="V1646" i="2"/>
  <c r="R1655" i="2"/>
  <c r="R1704" i="2"/>
  <c r="P1720" i="2"/>
  <c r="R1728" i="2"/>
  <c r="P1763" i="2"/>
  <c r="P1807" i="2"/>
  <c r="R1837" i="2"/>
  <c r="P1928" i="2"/>
  <c r="P1938" i="2"/>
  <c r="P1958" i="2"/>
  <c r="V1608" i="2"/>
  <c r="R1620" i="2"/>
  <c r="R1635" i="2"/>
  <c r="R1687" i="2"/>
  <c r="P1736" i="2"/>
  <c r="P1853" i="2"/>
  <c r="R1889" i="2"/>
  <c r="P1932" i="2"/>
  <c r="P1964" i="2"/>
  <c r="P1682" i="2"/>
  <c r="P1749" i="2"/>
  <c r="P1757" i="2"/>
  <c r="P1779" i="2"/>
  <c r="P1855" i="2"/>
  <c r="R1884" i="2"/>
  <c r="P1913" i="2"/>
  <c r="R1659" i="2"/>
  <c r="R1671" i="2"/>
  <c r="P1684" i="2"/>
  <c r="P1716" i="2"/>
  <c r="P1734" i="2"/>
  <c r="P1744" i="2"/>
  <c r="P1771" i="2"/>
  <c r="P1781" i="2"/>
  <c r="P1799" i="2"/>
  <c r="R1813" i="2"/>
  <c r="P1829" i="2"/>
  <c r="P1845" i="2"/>
  <c r="R1856" i="2"/>
  <c r="R1902" i="2"/>
  <c r="R1922" i="2"/>
  <c r="R1929" i="2"/>
  <c r="P1937" i="2"/>
  <c r="R1942" i="2"/>
  <c r="P1956" i="2"/>
  <c r="P1961" i="2"/>
  <c r="R1966" i="2"/>
  <c r="R1982" i="2"/>
  <c r="R1990" i="2"/>
  <c r="R1692" i="2"/>
  <c r="R1715" i="2"/>
  <c r="R1765" i="2"/>
  <c r="P1827" i="2"/>
  <c r="R1897" i="2"/>
  <c r="P1921" i="2"/>
  <c r="P1953" i="2"/>
  <c r="P1960" i="2"/>
  <c r="P1977" i="2"/>
  <c r="P1988" i="2"/>
  <c r="P1579" i="2"/>
  <c r="V1640" i="2"/>
  <c r="P1985" i="2"/>
  <c r="P1747" i="2"/>
  <c r="P1759" i="2"/>
  <c r="P1767" i="2"/>
  <c r="P1787" i="2"/>
  <c r="P1791" i="2"/>
  <c r="P1805" i="2"/>
  <c r="R1808" i="2"/>
  <c r="P1815" i="2"/>
  <c r="P1835" i="2"/>
  <c r="P1839" i="2"/>
  <c r="P1847" i="2"/>
  <c r="R1869" i="2"/>
  <c r="P1888" i="2"/>
  <c r="R1893" i="2"/>
  <c r="R1901" i="2"/>
  <c r="P1908" i="2"/>
  <c r="P1920" i="2"/>
  <c r="R1926" i="2"/>
  <c r="P1930" i="2"/>
  <c r="P1936" i="2"/>
  <c r="P1940" i="2"/>
  <c r="P1945" i="2"/>
  <c r="P1950" i="2"/>
  <c r="P1962" i="2"/>
  <c r="P1968" i="2"/>
  <c r="P1973" i="2"/>
  <c r="P1980" i="2"/>
  <c r="V1582" i="2"/>
  <c r="V1589" i="2"/>
  <c r="AG17" i="3"/>
  <c r="V1597" i="2"/>
  <c r="V1628" i="2"/>
  <c r="AG49" i="3"/>
  <c r="V1639" i="2"/>
  <c r="AG38" i="3"/>
  <c r="R1581" i="2"/>
  <c r="V1594" i="2"/>
  <c r="V1602" i="2"/>
  <c r="V1607" i="2"/>
  <c r="AG14" i="3"/>
  <c r="P1619" i="2"/>
  <c r="V1626" i="2"/>
  <c r="P1636" i="2"/>
  <c r="V1641" i="2"/>
  <c r="AG39" i="3"/>
  <c r="V1642" i="2"/>
  <c r="AG42" i="3"/>
  <c r="V1643" i="2"/>
  <c r="AG40" i="3"/>
  <c r="V1644" i="2"/>
  <c r="AG43" i="3"/>
  <c r="V1645" i="2"/>
  <c r="AG25" i="3"/>
  <c r="P1654" i="2"/>
  <c r="P1656" i="2"/>
  <c r="P1662" i="2"/>
  <c r="P1668" i="2"/>
  <c r="P1674" i="2"/>
  <c r="R1679" i="2"/>
  <c r="P1690" i="2"/>
  <c r="R1695" i="2"/>
  <c r="P1702" i="2"/>
  <c r="P1708" i="2"/>
  <c r="P1726" i="2"/>
  <c r="P1742" i="2"/>
  <c r="V1584" i="2"/>
  <c r="V1585" i="2"/>
  <c r="V1586" i="2"/>
  <c r="V1596" i="2"/>
  <c r="V1600" i="2"/>
  <c r="R1607" i="2"/>
  <c r="V1609" i="2"/>
  <c r="V1610" i="2"/>
  <c r="V1611" i="2"/>
  <c r="V1612" i="2"/>
  <c r="V1613" i="2"/>
  <c r="V1614" i="2"/>
  <c r="V1615" i="2"/>
  <c r="V1617" i="2"/>
  <c r="V1621" i="2"/>
  <c r="AG11" i="3"/>
  <c r="V1623" i="2"/>
  <c r="V1647" i="2"/>
  <c r="V1648" i="2"/>
  <c r="AG48" i="3"/>
  <c r="V1650" i="2"/>
  <c r="AG51" i="3"/>
  <c r="P1664" i="2"/>
  <c r="R1768" i="2"/>
  <c r="R1816" i="2"/>
  <c r="P1823" i="2"/>
  <c r="R1848" i="2"/>
  <c r="V1629" i="2"/>
  <c r="AG50" i="3"/>
  <c r="V1636" i="2"/>
  <c r="AG15" i="3"/>
  <c r="V1638" i="2"/>
  <c r="AG37" i="3"/>
  <c r="V1579" i="2"/>
  <c r="AG63" i="3"/>
  <c r="V1595" i="2"/>
  <c r="V1598" i="2"/>
  <c r="V1599" i="2"/>
  <c r="V1604" i="2"/>
  <c r="V1605" i="2"/>
  <c r="AG12" i="3"/>
  <c r="V1606" i="2"/>
  <c r="V1618" i="2"/>
  <c r="V1627" i="2"/>
  <c r="V1653" i="2"/>
  <c r="AG46" i="3"/>
  <c r="P1628" i="2"/>
  <c r="P1648" i="2"/>
  <c r="P1644" i="2"/>
  <c r="P1642" i="2"/>
  <c r="P1621" i="2"/>
  <c r="R1618" i="2"/>
  <c r="R1647" i="2"/>
  <c r="P1634" i="2"/>
  <c r="P1608" i="2"/>
  <c r="P1610" i="2"/>
  <c r="Y2152" i="4"/>
  <c r="C2152" i="4"/>
  <c r="AF2164" i="4"/>
  <c r="AF2169" i="4"/>
  <c r="AF2167" i="4"/>
  <c r="AF2163" i="4"/>
  <c r="AF2168" i="4"/>
  <c r="AF2165" i="4"/>
  <c r="AF2160" i="4"/>
  <c r="AF2166" i="4"/>
  <c r="AF2162" i="4"/>
  <c r="P1488" i="2"/>
  <c r="P1727" i="2"/>
  <c r="R1727" i="2"/>
  <c r="R1748" i="2"/>
  <c r="P1748" i="2"/>
  <c r="R1603" i="2"/>
  <c r="P1606" i="2"/>
  <c r="R1611" i="2"/>
  <c r="P1617" i="2"/>
  <c r="R1624" i="2"/>
  <c r="R1639" i="2"/>
  <c r="R1651" i="2"/>
  <c r="P1660" i="2"/>
  <c r="P1696" i="2"/>
  <c r="R1699" i="2"/>
  <c r="R1731" i="2"/>
  <c r="R1739" i="2"/>
  <c r="R1777" i="2"/>
  <c r="P1777" i="2"/>
  <c r="R1784" i="2"/>
  <c r="R1792" i="2"/>
  <c r="R1801" i="2"/>
  <c r="P1801" i="2"/>
  <c r="R1832" i="2"/>
  <c r="R1840" i="2"/>
  <c r="R1841" i="2"/>
  <c r="P1841" i="2"/>
  <c r="R1580" i="2"/>
  <c r="P1583" i="2"/>
  <c r="R1585" i="2"/>
  <c r="P1588" i="2"/>
  <c r="P1612" i="2"/>
  <c r="P1615" i="2"/>
  <c r="P1623" i="2"/>
  <c r="P1630" i="2"/>
  <c r="P1632" i="2"/>
  <c r="P1638" i="2"/>
  <c r="P1640" i="2"/>
  <c r="R1643" i="2"/>
  <c r="P1650" i="2"/>
  <c r="P1652" i="2"/>
  <c r="P1658" i="2"/>
  <c r="R1663" i="2"/>
  <c r="P1670" i="2"/>
  <c r="R1675" i="2"/>
  <c r="P1678" i="2"/>
  <c r="R1680" i="2"/>
  <c r="R1683" i="2"/>
  <c r="P1686" i="2"/>
  <c r="R1688" i="2"/>
  <c r="R1691" i="2"/>
  <c r="P1694" i="2"/>
  <c r="P1700" i="2"/>
  <c r="R1707" i="2"/>
  <c r="P1711" i="2"/>
  <c r="R1711" i="2"/>
  <c r="P1718" i="2"/>
  <c r="R1722" i="2"/>
  <c r="P1722" i="2"/>
  <c r="P1761" i="2"/>
  <c r="P1795" i="2"/>
  <c r="P1803" i="2"/>
  <c r="R1824" i="2"/>
  <c r="R1825" i="2"/>
  <c r="P1825" i="2"/>
  <c r="P1843" i="2"/>
  <c r="P1868" i="2"/>
  <c r="P1912" i="2"/>
  <c r="R1914" i="2"/>
  <c r="R1916" i="2"/>
  <c r="P1916" i="2"/>
  <c r="P1941" i="2"/>
  <c r="P1952" i="2"/>
  <c r="P1954" i="2"/>
  <c r="P1974" i="2"/>
  <c r="R1974" i="2"/>
  <c r="R1984" i="2"/>
  <c r="P1984" i="2"/>
  <c r="R1706" i="2"/>
  <c r="P1706" i="2"/>
  <c r="P1758" i="2"/>
  <c r="R1758" i="2"/>
  <c r="P1764" i="2"/>
  <c r="R1764" i="2"/>
  <c r="R1809" i="2"/>
  <c r="P1809" i="2"/>
  <c r="R1849" i="2"/>
  <c r="P1849" i="2"/>
  <c r="R1872" i="2"/>
  <c r="P1872" i="2"/>
  <c r="R1909" i="2"/>
  <c r="P1909" i="2"/>
  <c r="P1590" i="2"/>
  <c r="R1631" i="2"/>
  <c r="P1646" i="2"/>
  <c r="P1666" i="2"/>
  <c r="P1703" i="2"/>
  <c r="R1703" i="2"/>
  <c r="P1710" i="2"/>
  <c r="R1714" i="2"/>
  <c r="P1714" i="2"/>
  <c r="P1724" i="2"/>
  <c r="R1732" i="2"/>
  <c r="P1732" i="2"/>
  <c r="R1740" i="2"/>
  <c r="P1740" i="2"/>
  <c r="P1756" i="2"/>
  <c r="P1766" i="2"/>
  <c r="R1766" i="2"/>
  <c r="R1776" i="2"/>
  <c r="R1785" i="2"/>
  <c r="P1785" i="2"/>
  <c r="R1793" i="2"/>
  <c r="P1793" i="2"/>
  <c r="R1800" i="2"/>
  <c r="P1811" i="2"/>
  <c r="R1833" i="2"/>
  <c r="P1833" i="2"/>
  <c r="P1851" i="2"/>
  <c r="R1873" i="2"/>
  <c r="P1880" i="2"/>
  <c r="P1885" i="2"/>
  <c r="R1885" i="2"/>
  <c r="R1892" i="2"/>
  <c r="P1892" i="2"/>
  <c r="R1900" i="2"/>
  <c r="P1900" i="2"/>
  <c r="P1918" i="2"/>
  <c r="R1918" i="2"/>
  <c r="R1925" i="2"/>
  <c r="P1925" i="2"/>
  <c r="P1933" i="2"/>
  <c r="P1944" i="2"/>
  <c r="P1946" i="2"/>
  <c r="P1965" i="2"/>
  <c r="R1981" i="2"/>
  <c r="P1981" i="2"/>
  <c r="P1986" i="2"/>
  <c r="R1986" i="2"/>
  <c r="R1591" i="2"/>
  <c r="R1698" i="2"/>
  <c r="P1698" i="2"/>
  <c r="P1719" i="2"/>
  <c r="R1719" i="2"/>
  <c r="R1730" i="2"/>
  <c r="P1730" i="2"/>
  <c r="P1750" i="2"/>
  <c r="R1750" i="2"/>
  <c r="R1769" i="2"/>
  <c r="P1769" i="2"/>
  <c r="R1817" i="2"/>
  <c r="P1817" i="2"/>
  <c r="R1857" i="2"/>
  <c r="P1857" i="2"/>
  <c r="R1860" i="2"/>
  <c r="P1860" i="2"/>
  <c r="P1877" i="2"/>
  <c r="R1877" i="2"/>
  <c r="R1896" i="2"/>
  <c r="P1896" i="2"/>
  <c r="R1972" i="2"/>
  <c r="P1972" i="2"/>
  <c r="R1989" i="2"/>
  <c r="P1989" i="2"/>
  <c r="R1735" i="2"/>
  <c r="P1738" i="2"/>
  <c r="R1743" i="2"/>
  <c r="P1746" i="2"/>
  <c r="P1755" i="2"/>
  <c r="R1772" i="2"/>
  <c r="P1775" i="2"/>
  <c r="R1780" i="2"/>
  <c r="P1783" i="2"/>
  <c r="R1788" i="2"/>
  <c r="R1804" i="2"/>
  <c r="R1812" i="2"/>
  <c r="R1820" i="2"/>
  <c r="R1828" i="2"/>
  <c r="P1831" i="2"/>
  <c r="R1836" i="2"/>
  <c r="R1844" i="2"/>
  <c r="R1852" i="2"/>
  <c r="R1865" i="2"/>
  <c r="P1904" i="2"/>
  <c r="R1906" i="2"/>
  <c r="P1976" i="2"/>
  <c r="R1978" i="2"/>
  <c r="R1622" i="2"/>
  <c r="P1622" i="2"/>
  <c r="R1629" i="2"/>
  <c r="P1629" i="2"/>
  <c r="R1637" i="2"/>
  <c r="P1637" i="2"/>
  <c r="R1669" i="2"/>
  <c r="P1669" i="2"/>
  <c r="P1582" i="2"/>
  <c r="P1586" i="2"/>
  <c r="P1589" i="2"/>
  <c r="P1605" i="2"/>
  <c r="P1609" i="2"/>
  <c r="P1613" i="2"/>
  <c r="R1649" i="2"/>
  <c r="P1649" i="2"/>
  <c r="R1677" i="2"/>
  <c r="P1677" i="2"/>
  <c r="R1626" i="2"/>
  <c r="P1626" i="2"/>
  <c r="R1633" i="2"/>
  <c r="P1633" i="2"/>
  <c r="R1641" i="2"/>
  <c r="P1641" i="2"/>
  <c r="R1653" i="2"/>
  <c r="P1653" i="2"/>
  <c r="R1661" i="2"/>
  <c r="P1661" i="2"/>
  <c r="R1673" i="2"/>
  <c r="P1673" i="2"/>
  <c r="R1681" i="2"/>
  <c r="P1681" i="2"/>
  <c r="R1689" i="2"/>
  <c r="P1689" i="2"/>
  <c r="R1697" i="2"/>
  <c r="P1697" i="2"/>
  <c r="R1705" i="2"/>
  <c r="P1705" i="2"/>
  <c r="R1713" i="2"/>
  <c r="P1713" i="2"/>
  <c r="R1721" i="2"/>
  <c r="P1721" i="2"/>
  <c r="R1729" i="2"/>
  <c r="P1729" i="2"/>
  <c r="R1737" i="2"/>
  <c r="P1737" i="2"/>
  <c r="R1745" i="2"/>
  <c r="P1745" i="2"/>
  <c r="R1657" i="2"/>
  <c r="P1657" i="2"/>
  <c r="R1685" i="2"/>
  <c r="P1685" i="2"/>
  <c r="R1693" i="2"/>
  <c r="P1693" i="2"/>
  <c r="R1701" i="2"/>
  <c r="P1701" i="2"/>
  <c r="R1709" i="2"/>
  <c r="P1709" i="2"/>
  <c r="R1717" i="2"/>
  <c r="P1717" i="2"/>
  <c r="R1725" i="2"/>
  <c r="P1725" i="2"/>
  <c r="R1733" i="2"/>
  <c r="P1733" i="2"/>
  <c r="R1741" i="2"/>
  <c r="P1741" i="2"/>
  <c r="R1770" i="2"/>
  <c r="P1770" i="2"/>
  <c r="R1778" i="2"/>
  <c r="P1778" i="2"/>
  <c r="R1786" i="2"/>
  <c r="P1786" i="2"/>
  <c r="R1794" i="2"/>
  <c r="P1794" i="2"/>
  <c r="R1802" i="2"/>
  <c r="P1802" i="2"/>
  <c r="R1810" i="2"/>
  <c r="P1810" i="2"/>
  <c r="R1818" i="2"/>
  <c r="P1818" i="2"/>
  <c r="R1826" i="2"/>
  <c r="P1826" i="2"/>
  <c r="R1834" i="2"/>
  <c r="P1834" i="2"/>
  <c r="R1842" i="2"/>
  <c r="P1842" i="2"/>
  <c r="R1850" i="2"/>
  <c r="P1850" i="2"/>
  <c r="R1859" i="2"/>
  <c r="P1859" i="2"/>
  <c r="R1871" i="2"/>
  <c r="P1871" i="2"/>
  <c r="R1895" i="2"/>
  <c r="P1895" i="2"/>
  <c r="R1899" i="2"/>
  <c r="P1899" i="2"/>
  <c r="R1911" i="2"/>
  <c r="P1911" i="2"/>
  <c r="R1927" i="2"/>
  <c r="P1927" i="2"/>
  <c r="R1935" i="2"/>
  <c r="P1935" i="2"/>
  <c r="R1943" i="2"/>
  <c r="P1943" i="2"/>
  <c r="R1951" i="2"/>
  <c r="P1951" i="2"/>
  <c r="R1959" i="2"/>
  <c r="P1959" i="2"/>
  <c r="R1967" i="2"/>
  <c r="P1967" i="2"/>
  <c r="R1983" i="2"/>
  <c r="P1983" i="2"/>
  <c r="R1614" i="2"/>
  <c r="R1616" i="2"/>
  <c r="R1645" i="2"/>
  <c r="P1645" i="2"/>
  <c r="R1665" i="2"/>
  <c r="P1665" i="2"/>
  <c r="R1752" i="2"/>
  <c r="P1752" i="2"/>
  <c r="R1774" i="2"/>
  <c r="P1774" i="2"/>
  <c r="R1782" i="2"/>
  <c r="P1782" i="2"/>
  <c r="R1790" i="2"/>
  <c r="P1790" i="2"/>
  <c r="R1798" i="2"/>
  <c r="P1798" i="2"/>
  <c r="R1806" i="2"/>
  <c r="P1806" i="2"/>
  <c r="R1814" i="2"/>
  <c r="P1814" i="2"/>
  <c r="R1822" i="2"/>
  <c r="P1822" i="2"/>
  <c r="R1830" i="2"/>
  <c r="P1830" i="2"/>
  <c r="R1838" i="2"/>
  <c r="P1838" i="2"/>
  <c r="R1846" i="2"/>
  <c r="P1846" i="2"/>
  <c r="R1854" i="2"/>
  <c r="P1854" i="2"/>
  <c r="P1751" i="2"/>
  <c r="R1754" i="2"/>
  <c r="R1760" i="2"/>
  <c r="R1762" i="2"/>
  <c r="R1875" i="2"/>
  <c r="P1875" i="2"/>
  <c r="R1883" i="2"/>
  <c r="P1883" i="2"/>
  <c r="R1891" i="2"/>
  <c r="P1891" i="2"/>
  <c r="R1903" i="2"/>
  <c r="P1903" i="2"/>
  <c r="R1915" i="2"/>
  <c r="P1915" i="2"/>
  <c r="R1971" i="2"/>
  <c r="P1971" i="2"/>
  <c r="R1863" i="2"/>
  <c r="P1863" i="2"/>
  <c r="R1919" i="2"/>
  <c r="P1919" i="2"/>
  <c r="R1931" i="2"/>
  <c r="P1931" i="2"/>
  <c r="R1939" i="2"/>
  <c r="P1939" i="2"/>
  <c r="R1947" i="2"/>
  <c r="P1947" i="2"/>
  <c r="R1955" i="2"/>
  <c r="P1955" i="2"/>
  <c r="R1963" i="2"/>
  <c r="P1963" i="2"/>
  <c r="R1975" i="2"/>
  <c r="P1975" i="2"/>
  <c r="R1987" i="2"/>
  <c r="P1987" i="2"/>
  <c r="R1858" i="2"/>
  <c r="P1858" i="2"/>
  <c r="R1867" i="2"/>
  <c r="P1867" i="2"/>
  <c r="R1879" i="2"/>
  <c r="P1879" i="2"/>
  <c r="R1887" i="2"/>
  <c r="P1887" i="2"/>
  <c r="R1907" i="2"/>
  <c r="P1907" i="2"/>
  <c r="R1923" i="2"/>
  <c r="P1923" i="2"/>
  <c r="R1979" i="2"/>
  <c r="P1979" i="2"/>
  <c r="P1862" i="2"/>
  <c r="P1866" i="2"/>
  <c r="P1870" i="2"/>
  <c r="P1874" i="2"/>
  <c r="P1878" i="2"/>
  <c r="P1882" i="2"/>
  <c r="P1886" i="2"/>
  <c r="P1890" i="2"/>
  <c r="P1894" i="2"/>
  <c r="P1898" i="2"/>
  <c r="V2121" i="4"/>
  <c r="AG2151" i="4"/>
  <c r="AH2151" i="4"/>
  <c r="V2085" i="4"/>
  <c r="AF2152" i="4" l="1"/>
  <c r="AH151" i="3"/>
  <c r="AE151" i="3"/>
  <c r="AF151" i="3" l="1"/>
  <c r="AE2146" i="4"/>
  <c r="AH2146" i="4"/>
  <c r="AE2147" i="4"/>
  <c r="AH2147" i="4"/>
  <c r="F230" i="6"/>
  <c r="E230" i="6"/>
  <c r="E229" i="6"/>
  <c r="F229" i="6" s="1"/>
  <c r="AE2149" i="4"/>
  <c r="AH2149" i="4"/>
  <c r="AH2122" i="4"/>
  <c r="AG2122" i="4"/>
  <c r="AE2122" i="4"/>
  <c r="AF2122" i="4" s="1"/>
  <c r="AE2144" i="4"/>
  <c r="AH2144" i="4"/>
  <c r="AE2145" i="4"/>
  <c r="AH2145" i="4"/>
  <c r="AF2146" i="4" l="1"/>
  <c r="AF2149" i="4"/>
  <c r="AF2144" i="4"/>
  <c r="AF2147" i="4"/>
  <c r="AF2145" i="4"/>
  <c r="AE2135" i="4"/>
  <c r="AH2135" i="4"/>
  <c r="AH2131" i="4"/>
  <c r="AE2131" i="4"/>
  <c r="AF2131" i="4" l="1"/>
  <c r="AF2135" i="4"/>
  <c r="U1401" i="2" l="1"/>
  <c r="S1401" i="2"/>
  <c r="N1401" i="2"/>
  <c r="R1401" i="2" s="1"/>
  <c r="U1399" i="2"/>
  <c r="S1399" i="2"/>
  <c r="N1399" i="2"/>
  <c r="P1399" i="2" s="1"/>
  <c r="U1397" i="2"/>
  <c r="S1397" i="2"/>
  <c r="N1397" i="2"/>
  <c r="P1397" i="2" s="1"/>
  <c r="U1402" i="2"/>
  <c r="U1400" i="2"/>
  <c r="U1398" i="2"/>
  <c r="AE2143" i="4"/>
  <c r="AH2143" i="4"/>
  <c r="AF2137" i="4"/>
  <c r="AE2134" i="4"/>
  <c r="AH2134" i="4"/>
  <c r="AE2139" i="4"/>
  <c r="AH2139" i="4"/>
  <c r="AE2140" i="4"/>
  <c r="AH2140" i="4"/>
  <c r="AE2141" i="4"/>
  <c r="AH2141" i="4"/>
  <c r="AE2138" i="4"/>
  <c r="AH2138" i="4"/>
  <c r="P1401" i="2" l="1"/>
  <c r="R1397" i="2"/>
  <c r="R1399" i="2"/>
  <c r="AF2143" i="4"/>
  <c r="AF2140" i="4"/>
  <c r="AF2139" i="4"/>
  <c r="AF2134" i="4"/>
  <c r="AF2141" i="4"/>
  <c r="AF2138" i="4"/>
  <c r="AE2133" i="4" l="1"/>
  <c r="AH2133" i="4"/>
  <c r="AE2132" i="4"/>
  <c r="AH2132" i="4"/>
  <c r="AE2130" i="4"/>
  <c r="AH2130" i="4"/>
  <c r="AG2120" i="4"/>
  <c r="AH2120" i="4"/>
  <c r="X2121" i="4"/>
  <c r="AD2121" i="4"/>
  <c r="AG2121" i="4"/>
  <c r="AH2121" i="4"/>
  <c r="W1" i="3"/>
  <c r="AF2130" i="4" l="1"/>
  <c r="Y2121" i="4"/>
  <c r="AF2133" i="4"/>
  <c r="AF2132" i="4"/>
  <c r="C2121" i="4"/>
  <c r="AE2111" i="4"/>
  <c r="AH2111" i="4"/>
  <c r="AE2112" i="4"/>
  <c r="AH2112" i="4"/>
  <c r="AE2113" i="4"/>
  <c r="AH2113" i="4"/>
  <c r="AE2114" i="4"/>
  <c r="AH2114" i="4"/>
  <c r="AE2115" i="4"/>
  <c r="AH2115" i="4"/>
  <c r="AE2116" i="4"/>
  <c r="AH2116" i="4"/>
  <c r="AE2117" i="4"/>
  <c r="AH2117" i="4"/>
  <c r="AE2118" i="4"/>
  <c r="AH2118" i="4"/>
  <c r="AE2119" i="4"/>
  <c r="AH2119" i="4"/>
  <c r="AE2105" i="4"/>
  <c r="AH2105" i="4"/>
  <c r="AE2106" i="4"/>
  <c r="AH2106" i="4"/>
  <c r="E228" i="6"/>
  <c r="F228" i="6" s="1"/>
  <c r="AE2104" i="4"/>
  <c r="AH2104" i="4"/>
  <c r="AF2121" i="4" l="1"/>
  <c r="AF2105" i="4"/>
  <c r="AF2116" i="4"/>
  <c r="AF2112" i="4"/>
  <c r="AF2111" i="4"/>
  <c r="AF2106" i="4"/>
  <c r="AF2117" i="4"/>
  <c r="AF2113" i="4"/>
  <c r="AF2118" i="4"/>
  <c r="AF2114" i="4"/>
  <c r="AF2119" i="4"/>
  <c r="AF2115" i="4"/>
  <c r="AF2104" i="4"/>
  <c r="AH2085" i="4"/>
  <c r="AG2085" i="4"/>
  <c r="AD2085" i="4"/>
  <c r="X2085" i="4"/>
  <c r="H2085" i="4"/>
  <c r="G2085" i="4"/>
  <c r="F2085" i="4"/>
  <c r="E2085" i="4"/>
  <c r="C2085" i="4" l="1"/>
  <c r="Y2085" i="4"/>
  <c r="AH2103" i="4"/>
  <c r="AE2103" i="4"/>
  <c r="AH2102" i="4"/>
  <c r="AE2102" i="4"/>
  <c r="AE2092" i="4"/>
  <c r="AH2092" i="4"/>
  <c r="AE2093" i="4"/>
  <c r="AH2093" i="4"/>
  <c r="AE2094" i="4"/>
  <c r="AF2094" i="4" s="1"/>
  <c r="AG2094" i="4"/>
  <c r="AH2094" i="4"/>
  <c r="AE2095" i="4"/>
  <c r="AH2095" i="4"/>
  <c r="AE2096" i="4"/>
  <c r="AH2096" i="4"/>
  <c r="AE2097" i="4"/>
  <c r="AH2097" i="4"/>
  <c r="AE2098" i="4"/>
  <c r="AH2098" i="4"/>
  <c r="AE2099" i="4"/>
  <c r="AH2099" i="4"/>
  <c r="AE2100" i="4"/>
  <c r="AH2100" i="4"/>
  <c r="AE2101" i="4"/>
  <c r="AH2101" i="4"/>
  <c r="AF2103" i="4" l="1"/>
  <c r="AF2093" i="4"/>
  <c r="AF2102" i="4"/>
  <c r="AF2098" i="4"/>
  <c r="AF2099" i="4"/>
  <c r="AF2095" i="4"/>
  <c r="AF2100" i="4"/>
  <c r="AF2096" i="4"/>
  <c r="AF2092" i="4"/>
  <c r="AF2101" i="4"/>
  <c r="AF2097" i="4"/>
  <c r="AF2085" i="4" l="1"/>
  <c r="U1514" i="2"/>
  <c r="S1514" i="2"/>
  <c r="N1514" i="2"/>
  <c r="R1514" i="2" s="1"/>
  <c r="U1513" i="2"/>
  <c r="S1513" i="2"/>
  <c r="N1513" i="2"/>
  <c r="R1513" i="2" s="1"/>
  <c r="N1344" i="2"/>
  <c r="P1344" i="2" s="1"/>
  <c r="P1514" i="2" l="1"/>
  <c r="P1513" i="2"/>
  <c r="R1344" i="2"/>
  <c r="AE2074" i="4"/>
  <c r="AH2074" i="4"/>
  <c r="AE2073" i="4"/>
  <c r="AH2073" i="4"/>
  <c r="AE2076" i="4"/>
  <c r="AH2076" i="4"/>
  <c r="AF2074" i="4" l="1"/>
  <c r="AF2076" i="4"/>
  <c r="AF2073" i="4"/>
  <c r="AE2072" i="4" l="1"/>
  <c r="AH2072" i="4"/>
  <c r="AE2071" i="4"/>
  <c r="AH2071" i="4"/>
  <c r="AE2070" i="4"/>
  <c r="AH2070" i="4"/>
  <c r="AE2069" i="4"/>
  <c r="AH2069" i="4"/>
  <c r="AE2068" i="4"/>
  <c r="AH2068" i="4"/>
  <c r="AH2067" i="4"/>
  <c r="AE2067" i="4"/>
  <c r="AE2079" i="4"/>
  <c r="AH2079" i="4"/>
  <c r="AF2072" i="4" l="1"/>
  <c r="AF2071" i="4"/>
  <c r="AF2079" i="4"/>
  <c r="AF2070" i="4"/>
  <c r="AF2067" i="4"/>
  <c r="AF2069" i="4"/>
  <c r="AF2068" i="4"/>
  <c r="AF2081" i="4" l="1"/>
  <c r="AF2082" i="4"/>
  <c r="AF2083" i="4"/>
  <c r="F222" i="6" l="1"/>
  <c r="E227" i="6"/>
  <c r="F227" i="6" s="1"/>
  <c r="E226" i="6"/>
  <c r="F226" i="6" s="1"/>
  <c r="E225" i="6"/>
  <c r="F225" i="6" s="1"/>
  <c r="E224" i="6"/>
  <c r="F224" i="6" s="1"/>
  <c r="E223" i="6"/>
  <c r="F223" i="6" s="1"/>
  <c r="E222" i="6"/>
  <c r="E221" i="6"/>
  <c r="F221" i="6" s="1"/>
  <c r="AF2065" i="4"/>
  <c r="AH2084" i="4"/>
  <c r="AG2084" i="4"/>
  <c r="AH2061" i="4"/>
  <c r="AG2061" i="4"/>
  <c r="AE2061" i="4"/>
  <c r="AF2061" i="4" s="1"/>
  <c r="AH2059" i="4"/>
  <c r="AG2059" i="4"/>
  <c r="AE2059" i="4"/>
  <c r="AF2059" i="4" s="1"/>
  <c r="AH2058" i="4"/>
  <c r="AG2058" i="4"/>
  <c r="AD2058" i="4"/>
  <c r="X2058" i="4"/>
  <c r="V2058" i="4"/>
  <c r="H2058" i="4"/>
  <c r="G2058" i="4"/>
  <c r="F2058" i="4"/>
  <c r="E2058" i="4"/>
  <c r="AF2052" i="4"/>
  <c r="Y2058" i="4" l="1"/>
  <c r="AF2058" i="4"/>
  <c r="C2058" i="4"/>
  <c r="S1496" i="2"/>
  <c r="N1496" i="2"/>
  <c r="R1496" i="2" s="1"/>
  <c r="S1495" i="2"/>
  <c r="N1495" i="2"/>
  <c r="R1495" i="2" s="1"/>
  <c r="W1578" i="2"/>
  <c r="U1578" i="2"/>
  <c r="S1578" i="2"/>
  <c r="N1578" i="2"/>
  <c r="P1578" i="2" s="1"/>
  <c r="W1577" i="2"/>
  <c r="U1577" i="2"/>
  <c r="S1577" i="2"/>
  <c r="N1577" i="2"/>
  <c r="R1577" i="2" s="1"/>
  <c r="W1576" i="2"/>
  <c r="U1576" i="2"/>
  <c r="S1576" i="2"/>
  <c r="N1576" i="2"/>
  <c r="R1576" i="2" s="1"/>
  <c r="W1575" i="2"/>
  <c r="U1575" i="2"/>
  <c r="S1575" i="2"/>
  <c r="N1575" i="2"/>
  <c r="R1575" i="2" s="1"/>
  <c r="W1574" i="2"/>
  <c r="U1574" i="2"/>
  <c r="S1574" i="2"/>
  <c r="N1574" i="2"/>
  <c r="P1574" i="2" s="1"/>
  <c r="W1573" i="2"/>
  <c r="U1573" i="2"/>
  <c r="S1573" i="2"/>
  <c r="N1573" i="2"/>
  <c r="R1573" i="2" s="1"/>
  <c r="W1572" i="2"/>
  <c r="U1572" i="2"/>
  <c r="S1572" i="2"/>
  <c r="N1572" i="2"/>
  <c r="P1572" i="2" s="1"/>
  <c r="W1571" i="2"/>
  <c r="U1571" i="2"/>
  <c r="S1571" i="2"/>
  <c r="N1571" i="2"/>
  <c r="R1571" i="2" s="1"/>
  <c r="W1570" i="2"/>
  <c r="U1570" i="2"/>
  <c r="S1570" i="2"/>
  <c r="N1570" i="2"/>
  <c r="P1570" i="2" s="1"/>
  <c r="W1569" i="2"/>
  <c r="V1569" i="2" s="1"/>
  <c r="U1569" i="2"/>
  <c r="S1569" i="2"/>
  <c r="N1569" i="2"/>
  <c r="R1569" i="2" s="1"/>
  <c r="W1568" i="2"/>
  <c r="U1568" i="2"/>
  <c r="S1568" i="2"/>
  <c r="N1568" i="2"/>
  <c r="R1568" i="2" s="1"/>
  <c r="W1567" i="2"/>
  <c r="V1567" i="2" s="1"/>
  <c r="U1567" i="2"/>
  <c r="S1567" i="2"/>
  <c r="N1567" i="2"/>
  <c r="R1567" i="2" s="1"/>
  <c r="W1566" i="2"/>
  <c r="V1566" i="2" s="1"/>
  <c r="U1566" i="2"/>
  <c r="S1566" i="2"/>
  <c r="N1566" i="2"/>
  <c r="P1566" i="2" s="1"/>
  <c r="W1565" i="2"/>
  <c r="U1565" i="2"/>
  <c r="S1565" i="2"/>
  <c r="N1565" i="2"/>
  <c r="R1565" i="2" s="1"/>
  <c r="W1564" i="2"/>
  <c r="U1564" i="2"/>
  <c r="S1564" i="2"/>
  <c r="R1564" i="2"/>
  <c r="W1563" i="2"/>
  <c r="V1563" i="2" s="1"/>
  <c r="U1563" i="2"/>
  <c r="S1563" i="2"/>
  <c r="N1563" i="2"/>
  <c r="R1563" i="2" s="1"/>
  <c r="W1562" i="2"/>
  <c r="AG2239" i="4" s="1"/>
  <c r="U1562" i="2"/>
  <c r="S1562" i="2"/>
  <c r="N1562" i="2"/>
  <c r="P1562" i="2" s="1"/>
  <c r="W1561" i="2"/>
  <c r="AG2238" i="4" s="1"/>
  <c r="U1561" i="2"/>
  <c r="S1561" i="2"/>
  <c r="N1561" i="2"/>
  <c r="R1561" i="2" s="1"/>
  <c r="W1560" i="2"/>
  <c r="V1560" i="2" s="1"/>
  <c r="U1560" i="2"/>
  <c r="S1560" i="2"/>
  <c r="N1560" i="2"/>
  <c r="R1560" i="2" s="1"/>
  <c r="W1559" i="2"/>
  <c r="V1559" i="2" s="1"/>
  <c r="U1559" i="2"/>
  <c r="S1559" i="2"/>
  <c r="N1559" i="2"/>
  <c r="R1559" i="2" s="1"/>
  <c r="W1558" i="2"/>
  <c r="U1558" i="2"/>
  <c r="S1558" i="2"/>
  <c r="N1558" i="2"/>
  <c r="P1558" i="2" s="1"/>
  <c r="W1557" i="2"/>
  <c r="U1557" i="2"/>
  <c r="S1557" i="2"/>
  <c r="N1557" i="2"/>
  <c r="P1557" i="2" s="1"/>
  <c r="W1556" i="2"/>
  <c r="U1556" i="2"/>
  <c r="S1556" i="2"/>
  <c r="N1556" i="2"/>
  <c r="R1556" i="2" s="1"/>
  <c r="W1555" i="2"/>
  <c r="U1555" i="2"/>
  <c r="S1555" i="2"/>
  <c r="N1555" i="2"/>
  <c r="R1555" i="2" s="1"/>
  <c r="W1554" i="2"/>
  <c r="U1554" i="2"/>
  <c r="S1554" i="2"/>
  <c r="N1554" i="2"/>
  <c r="P1554" i="2" s="1"/>
  <c r="W1553" i="2"/>
  <c r="U1553" i="2"/>
  <c r="S1553" i="2"/>
  <c r="N1553" i="2"/>
  <c r="R1553" i="2" s="1"/>
  <c r="W1552" i="2"/>
  <c r="V1552" i="2" s="1"/>
  <c r="U1552" i="2"/>
  <c r="S1552" i="2"/>
  <c r="N1552" i="2"/>
  <c r="P1552" i="2" s="1"/>
  <c r="W1551" i="2"/>
  <c r="V1551" i="2" s="1"/>
  <c r="U1551" i="2"/>
  <c r="S1551" i="2"/>
  <c r="N1551" i="2"/>
  <c r="R1551" i="2" s="1"/>
  <c r="W1550" i="2"/>
  <c r="AG2240" i="4" s="1"/>
  <c r="U1550" i="2"/>
  <c r="S1550" i="2"/>
  <c r="N1550" i="2"/>
  <c r="R1550" i="2" s="1"/>
  <c r="W1549" i="2"/>
  <c r="AG2251" i="4" s="1"/>
  <c r="U1549" i="2"/>
  <c r="S1549" i="2"/>
  <c r="N1549" i="2"/>
  <c r="R1549" i="2" s="1"/>
  <c r="W1548" i="2"/>
  <c r="AG2241" i="4" s="1"/>
  <c r="U1548" i="2"/>
  <c r="S1548" i="2"/>
  <c r="N1548" i="2"/>
  <c r="P1548" i="2" s="1"/>
  <c r="W1547" i="2"/>
  <c r="U1547" i="2"/>
  <c r="S1547" i="2"/>
  <c r="N1547" i="2"/>
  <c r="P1547" i="2" s="1"/>
  <c r="W1546" i="2"/>
  <c r="U1546" i="2"/>
  <c r="S1546" i="2"/>
  <c r="N1546" i="2"/>
  <c r="R1546" i="2" s="1"/>
  <c r="W1545" i="2"/>
  <c r="U1545" i="2"/>
  <c r="S1545" i="2"/>
  <c r="N1545" i="2"/>
  <c r="R1545" i="2" s="1"/>
  <c r="W1544" i="2"/>
  <c r="U1544" i="2"/>
  <c r="S1544" i="2"/>
  <c r="N1544" i="2"/>
  <c r="P1544" i="2" s="1"/>
  <c r="W1543" i="2"/>
  <c r="AG2227" i="4" s="1"/>
  <c r="U1543" i="2"/>
  <c r="S1543" i="2"/>
  <c r="N1543" i="2"/>
  <c r="R1543" i="2" s="1"/>
  <c r="W1542" i="2"/>
  <c r="AG2226" i="4" s="1"/>
  <c r="U1542" i="2"/>
  <c r="S1542" i="2"/>
  <c r="N1542" i="2"/>
  <c r="R1542" i="2" s="1"/>
  <c r="W1541" i="2"/>
  <c r="AG2225" i="4" s="1"/>
  <c r="U1541" i="2"/>
  <c r="S1541" i="2"/>
  <c r="N1541" i="2"/>
  <c r="R1541" i="2" s="1"/>
  <c r="W1540" i="2"/>
  <c r="AG2224" i="4" s="1"/>
  <c r="U1540" i="2"/>
  <c r="S1540" i="2"/>
  <c r="N1540" i="2"/>
  <c r="W1539" i="2"/>
  <c r="AG2208" i="4" s="1"/>
  <c r="U1539" i="2"/>
  <c r="S1539" i="2"/>
  <c r="N1539" i="2"/>
  <c r="R1539" i="2" s="1"/>
  <c r="W1538" i="2"/>
  <c r="U1538" i="2"/>
  <c r="S1538" i="2"/>
  <c r="N1538" i="2"/>
  <c r="R1538" i="2" s="1"/>
  <c r="W1537" i="2"/>
  <c r="U1537" i="2"/>
  <c r="S1537" i="2"/>
  <c r="N1537" i="2"/>
  <c r="R1537" i="2" s="1"/>
  <c r="W1536" i="2"/>
  <c r="AG2210" i="4" s="1"/>
  <c r="U1536" i="2"/>
  <c r="S1536" i="2"/>
  <c r="N1536" i="2"/>
  <c r="W1535" i="2"/>
  <c r="AG2222" i="4" s="1"/>
  <c r="U1535" i="2"/>
  <c r="S1535" i="2"/>
  <c r="N1535" i="2"/>
  <c r="W1534" i="2"/>
  <c r="AG2209" i="4" s="1"/>
  <c r="U1534" i="2"/>
  <c r="S1534" i="2"/>
  <c r="N1534" i="2"/>
  <c r="R1534" i="2" s="1"/>
  <c r="W1533" i="2"/>
  <c r="U1533" i="2"/>
  <c r="S1533" i="2"/>
  <c r="N1533" i="2"/>
  <c r="R1533" i="2" s="1"/>
  <c r="W1532" i="2"/>
  <c r="V1532" i="2" s="1"/>
  <c r="U1532" i="2"/>
  <c r="S1532" i="2"/>
  <c r="N1532" i="2"/>
  <c r="W1531" i="2"/>
  <c r="AG2230" i="4" s="1"/>
  <c r="U1531" i="2"/>
  <c r="S1531" i="2"/>
  <c r="N1531" i="2"/>
  <c r="R1531" i="2" s="1"/>
  <c r="W1530" i="2"/>
  <c r="V1530" i="2" s="1"/>
  <c r="U1530" i="2"/>
  <c r="S1530" i="2"/>
  <c r="N1530" i="2"/>
  <c r="R1530" i="2" s="1"/>
  <c r="W1529" i="2"/>
  <c r="V1529" i="2" s="1"/>
  <c r="U1529" i="2"/>
  <c r="S1529" i="2"/>
  <c r="N1529" i="2"/>
  <c r="R1529" i="2" s="1"/>
  <c r="W1527" i="2"/>
  <c r="AG2233" i="4" s="1"/>
  <c r="U1527" i="2"/>
  <c r="S1527" i="2"/>
  <c r="N1527" i="2"/>
  <c r="W1526" i="2"/>
  <c r="V1526" i="2" s="1"/>
  <c r="U1526" i="2"/>
  <c r="S1526" i="2"/>
  <c r="N1526" i="2"/>
  <c r="R1526" i="2" s="1"/>
  <c r="W1525" i="2"/>
  <c r="AG2207" i="4" s="1"/>
  <c r="U1525" i="2"/>
  <c r="S1525" i="2"/>
  <c r="N1525" i="2"/>
  <c r="R1525" i="2" s="1"/>
  <c r="W1524" i="2"/>
  <c r="AG2221" i="4" s="1"/>
  <c r="U1524" i="2"/>
  <c r="S1524" i="2"/>
  <c r="N1524" i="2"/>
  <c r="R1524" i="2" s="1"/>
  <c r="W1523" i="2"/>
  <c r="V1523" i="2" s="1"/>
  <c r="U1523" i="2"/>
  <c r="S1523" i="2"/>
  <c r="N1523" i="2"/>
  <c r="W1522" i="2"/>
  <c r="AG2206" i="4" s="1"/>
  <c r="U1522" i="2"/>
  <c r="S1522" i="2"/>
  <c r="N1522" i="2"/>
  <c r="W1521" i="2"/>
  <c r="AG2220" i="4" s="1"/>
  <c r="U1521" i="2"/>
  <c r="S1521" i="2"/>
  <c r="N1521" i="2"/>
  <c r="R1521" i="2" s="1"/>
  <c r="W1520" i="2"/>
  <c r="U1520" i="2"/>
  <c r="S1520" i="2"/>
  <c r="N1520" i="2"/>
  <c r="R1520" i="2" s="1"/>
  <c r="W1519" i="2"/>
  <c r="V1519" i="2" s="1"/>
  <c r="U1519" i="2"/>
  <c r="S1519" i="2"/>
  <c r="N1519" i="2"/>
  <c r="W1518" i="2"/>
  <c r="U1518" i="2"/>
  <c r="S1518" i="2"/>
  <c r="N1518" i="2"/>
  <c r="R1518" i="2" s="1"/>
  <c r="W1517" i="2"/>
  <c r="AG2190" i="4" s="1"/>
  <c r="U1517" i="2"/>
  <c r="S1517" i="2"/>
  <c r="N1517" i="2"/>
  <c r="R1517" i="2" s="1"/>
  <c r="W1516" i="2"/>
  <c r="AG2189" i="4" s="1"/>
  <c r="U1516" i="2"/>
  <c r="S1516" i="2"/>
  <c r="N1516" i="2"/>
  <c r="R1516" i="2" s="1"/>
  <c r="W1515" i="2"/>
  <c r="AG2191" i="4" s="1"/>
  <c r="U1515" i="2"/>
  <c r="S1515" i="2"/>
  <c r="N1515" i="2"/>
  <c r="W1514" i="2"/>
  <c r="AG2188" i="4" s="1"/>
  <c r="W1513" i="2"/>
  <c r="AG2187" i="4" s="1"/>
  <c r="W1512" i="2"/>
  <c r="AG2186" i="4" s="1"/>
  <c r="U1512" i="2"/>
  <c r="S1512" i="2"/>
  <c r="N1512" i="2"/>
  <c r="R1512" i="2" s="1"/>
  <c r="W1511" i="2"/>
  <c r="AG2185" i="4" s="1"/>
  <c r="U1511" i="2"/>
  <c r="S1511" i="2"/>
  <c r="N1511" i="2"/>
  <c r="W1510" i="2"/>
  <c r="AG2169" i="4" s="1"/>
  <c r="U1510" i="2"/>
  <c r="S1510" i="2"/>
  <c r="N1510" i="2"/>
  <c r="R1510" i="2" s="1"/>
  <c r="W1509" i="2"/>
  <c r="V1509" i="2" s="1"/>
  <c r="U1509" i="2"/>
  <c r="S1509" i="2"/>
  <c r="N1509" i="2"/>
  <c r="R1509" i="2" s="1"/>
  <c r="W1508" i="2"/>
  <c r="U1508" i="2"/>
  <c r="S1508" i="2"/>
  <c r="N1508" i="2"/>
  <c r="R1508" i="2" s="1"/>
  <c r="W1507" i="2"/>
  <c r="V1507" i="2" s="1"/>
  <c r="U1507" i="2"/>
  <c r="S1507" i="2"/>
  <c r="N1507" i="2"/>
  <c r="W1506" i="2"/>
  <c r="U1506" i="2"/>
  <c r="S1506" i="2"/>
  <c r="N1506" i="2"/>
  <c r="W1505" i="2"/>
  <c r="V1505" i="2" s="1"/>
  <c r="U1505" i="2"/>
  <c r="S1505" i="2"/>
  <c r="N1505" i="2"/>
  <c r="R1505" i="2" s="1"/>
  <c r="W1504" i="2"/>
  <c r="U1504" i="2"/>
  <c r="S1504" i="2"/>
  <c r="N1504" i="2"/>
  <c r="R1504" i="2" s="1"/>
  <c r="W1503" i="2"/>
  <c r="V1503" i="2" s="1"/>
  <c r="U1503" i="2"/>
  <c r="S1503" i="2"/>
  <c r="N1503" i="2"/>
  <c r="W1502" i="2"/>
  <c r="V1502" i="2" s="1"/>
  <c r="U1502" i="2"/>
  <c r="S1502" i="2"/>
  <c r="N1502" i="2"/>
  <c r="R1502" i="2" s="1"/>
  <c r="V1533" i="2" l="1"/>
  <c r="AG2253" i="4"/>
  <c r="V1537" i="2"/>
  <c r="AG2237" i="4"/>
  <c r="V1538" i="2"/>
  <c r="AG2242" i="4"/>
  <c r="V1553" i="2"/>
  <c r="AG2228" i="4"/>
  <c r="V1554" i="2"/>
  <c r="AG2256" i="4"/>
  <c r="V1555" i="2"/>
  <c r="AG2255" i="4"/>
  <c r="V1558" i="2"/>
  <c r="V1565" i="2"/>
  <c r="V1570" i="2"/>
  <c r="V1573" i="2"/>
  <c r="V1575" i="2"/>
  <c r="V1576" i="2"/>
  <c r="V1577" i="2"/>
  <c r="V1506" i="2"/>
  <c r="AG2184" i="4"/>
  <c r="V1508" i="2"/>
  <c r="AG2212" i="4"/>
  <c r="V1544" i="2"/>
  <c r="AG2250" i="4"/>
  <c r="V1556" i="2"/>
  <c r="V1557" i="2"/>
  <c r="V1564" i="2"/>
  <c r="V1568" i="2"/>
  <c r="AG2258" i="4"/>
  <c r="V1571" i="2"/>
  <c r="V1572" i="2"/>
  <c r="V1574" i="2"/>
  <c r="V1578" i="2"/>
  <c r="V1518" i="2"/>
  <c r="AG2231" i="4"/>
  <c r="V1531" i="2"/>
  <c r="V1517" i="2"/>
  <c r="V1545" i="2"/>
  <c r="AG2193" i="4"/>
  <c r="V1550" i="2"/>
  <c r="P1577" i="2"/>
  <c r="V1515" i="2"/>
  <c r="V1520" i="2"/>
  <c r="V1522" i="2"/>
  <c r="V1524" i="2"/>
  <c r="V1561" i="2"/>
  <c r="V1562" i="2"/>
  <c r="V1514" i="2"/>
  <c r="V1516" i="2"/>
  <c r="V1534" i="2"/>
  <c r="V1535" i="2"/>
  <c r="V1536" i="2"/>
  <c r="V1539" i="2"/>
  <c r="V1540" i="2"/>
  <c r="V1541" i="2"/>
  <c r="V1542" i="2"/>
  <c r="V1543" i="2"/>
  <c r="V1546" i="2"/>
  <c r="V1547" i="2"/>
  <c r="AG151" i="3"/>
  <c r="V1548" i="2"/>
  <c r="V1549" i="2"/>
  <c r="R1557" i="2"/>
  <c r="V1521" i="2"/>
  <c r="V1525" i="2"/>
  <c r="V1527" i="2"/>
  <c r="V1511" i="2"/>
  <c r="V1512" i="2"/>
  <c r="V1513" i="2"/>
  <c r="P1539" i="2"/>
  <c r="R1552" i="2"/>
  <c r="V1504" i="2"/>
  <c r="AG2143" i="4"/>
  <c r="P1522" i="2"/>
  <c r="R1522" i="2"/>
  <c r="P1523" i="2"/>
  <c r="R1523" i="2"/>
  <c r="P1527" i="2"/>
  <c r="R1527" i="2"/>
  <c r="R1547" i="2"/>
  <c r="P1561" i="2"/>
  <c r="P1573" i="2"/>
  <c r="P1540" i="2"/>
  <c r="R1540" i="2"/>
  <c r="P1503" i="2"/>
  <c r="R1503" i="2"/>
  <c r="P1506" i="2"/>
  <c r="R1506" i="2"/>
  <c r="P1507" i="2"/>
  <c r="R1507" i="2"/>
  <c r="P1511" i="2"/>
  <c r="R1511" i="2"/>
  <c r="P1532" i="2"/>
  <c r="R1532" i="2"/>
  <c r="P1535" i="2"/>
  <c r="R1535" i="2"/>
  <c r="P1536" i="2"/>
  <c r="R1536" i="2"/>
  <c r="P1515" i="2"/>
  <c r="R1515" i="2"/>
  <c r="P1519" i="2"/>
  <c r="R1519" i="2"/>
  <c r="P1531" i="2"/>
  <c r="R1544" i="2"/>
  <c r="P1565" i="2"/>
  <c r="R1548" i="2"/>
  <c r="P1569" i="2"/>
  <c r="P1518" i="2"/>
  <c r="P1526" i="2"/>
  <c r="P1543" i="2"/>
  <c r="P1551" i="2"/>
  <c r="R1554" i="2"/>
  <c r="R1562" i="2"/>
  <c r="R1570" i="2"/>
  <c r="R1578" i="2"/>
  <c r="P1502" i="2"/>
  <c r="V1510" i="2"/>
  <c r="R1558" i="2"/>
  <c r="R1566" i="2"/>
  <c r="R1574" i="2"/>
  <c r="P1510" i="2"/>
  <c r="P1505" i="2"/>
  <c r="P1509" i="2"/>
  <c r="P1517" i="2"/>
  <c r="P1521" i="2"/>
  <c r="P1525" i="2"/>
  <c r="P1530" i="2"/>
  <c r="P1534" i="2"/>
  <c r="P1538" i="2"/>
  <c r="P1542" i="2"/>
  <c r="P1546" i="2"/>
  <c r="P1550" i="2"/>
  <c r="P1553" i="2"/>
  <c r="P1556" i="2"/>
  <c r="P1560" i="2"/>
  <c r="P1564" i="2"/>
  <c r="P1568" i="2"/>
  <c r="P1576" i="2"/>
  <c r="P1504" i="2"/>
  <c r="P1508" i="2"/>
  <c r="P1512" i="2"/>
  <c r="P1516" i="2"/>
  <c r="P1520" i="2"/>
  <c r="P1524" i="2"/>
  <c r="P1529" i="2"/>
  <c r="P1533" i="2"/>
  <c r="P1537" i="2"/>
  <c r="P1541" i="2"/>
  <c r="P1545" i="2"/>
  <c r="P1549" i="2"/>
  <c r="P1555" i="2"/>
  <c r="P1559" i="2"/>
  <c r="P1563" i="2"/>
  <c r="P1567" i="2"/>
  <c r="P1571" i="2"/>
  <c r="R1572" i="2"/>
  <c r="P1575" i="2"/>
  <c r="P1495" i="2"/>
  <c r="P1496" i="2"/>
  <c r="N1501" i="2" l="1"/>
  <c r="S1501" i="2"/>
  <c r="P1501" i="2" l="1"/>
  <c r="R1501" i="2"/>
  <c r="AE2051" i="4"/>
  <c r="AH2051" i="4"/>
  <c r="AE2056" i="4"/>
  <c r="AH2056" i="4"/>
  <c r="AF2056" i="4" l="1"/>
  <c r="AF2051" i="4"/>
  <c r="E220" i="6" l="1"/>
  <c r="F220" i="6" s="1"/>
  <c r="E219" i="6"/>
  <c r="F219" i="6" s="1"/>
  <c r="E218" i="6"/>
  <c r="F218" i="6" s="1"/>
  <c r="E217" i="6"/>
  <c r="F217" i="6" s="1"/>
  <c r="E215" i="6"/>
  <c r="F215" i="6" s="1"/>
  <c r="E214" i="6"/>
  <c r="F214" i="6" s="1"/>
  <c r="E213" i="6"/>
  <c r="F213" i="6" s="1"/>
  <c r="E212" i="6"/>
  <c r="F212" i="6" s="1"/>
  <c r="U1472" i="2"/>
  <c r="S1472" i="2"/>
  <c r="N1472" i="2"/>
  <c r="P1472" i="2" s="1"/>
  <c r="R1472" i="2" l="1"/>
  <c r="AH2057" i="4"/>
  <c r="AG2057" i="4"/>
  <c r="AH2050" i="4"/>
  <c r="AE2050" i="4"/>
  <c r="AH2046" i="4"/>
  <c r="AG2046" i="4"/>
  <c r="AE2046" i="4"/>
  <c r="AF2046" i="4" s="1"/>
  <c r="AH2045" i="4"/>
  <c r="AG2045" i="4"/>
  <c r="AD2045" i="4"/>
  <c r="X2045" i="4"/>
  <c r="V2045" i="4"/>
  <c r="H2045" i="4"/>
  <c r="G2045" i="4"/>
  <c r="F2045" i="4"/>
  <c r="E2045" i="4"/>
  <c r="Y2045" i="4" l="1"/>
  <c r="C2045" i="4"/>
  <c r="AF2050" i="4"/>
  <c r="AF2045" i="4" s="1"/>
  <c r="I142" i="5"/>
  <c r="I105" i="5"/>
  <c r="I106" i="5"/>
  <c r="I107" i="5"/>
  <c r="I108" i="5"/>
  <c r="I109" i="5"/>
  <c r="I110" i="5"/>
  <c r="I111" i="5"/>
  <c r="I112" i="5"/>
  <c r="I113" i="5"/>
  <c r="I114" i="5"/>
  <c r="I115" i="5"/>
  <c r="I116" i="5"/>
  <c r="I117" i="5"/>
  <c r="I118" i="5"/>
  <c r="I119" i="5"/>
  <c r="I120" i="5"/>
  <c r="I121" i="5"/>
  <c r="I122" i="5"/>
  <c r="I123" i="5"/>
  <c r="I124" i="5"/>
  <c r="I125" i="5"/>
  <c r="I126" i="5"/>
  <c r="I127" i="5"/>
  <c r="I128" i="5"/>
  <c r="I129" i="5"/>
  <c r="AF2039" i="4"/>
  <c r="AF2035" i="4"/>
  <c r="AF2036" i="4"/>
  <c r="AF2037" i="4"/>
  <c r="AF2038" i="4"/>
  <c r="AH2044" i="4"/>
  <c r="AG2044" i="4"/>
  <c r="AH2043" i="4"/>
  <c r="AE2043" i="4"/>
  <c r="AH2042" i="4"/>
  <c r="AE2042" i="4"/>
  <c r="AH2041" i="4"/>
  <c r="AE2041" i="4"/>
  <c r="AH2033" i="4"/>
  <c r="AE2033" i="4"/>
  <c r="AH2032" i="4"/>
  <c r="AE2032" i="4"/>
  <c r="AH2031" i="4"/>
  <c r="AE2031" i="4"/>
  <c r="AH2030" i="4"/>
  <c r="AE2030" i="4"/>
  <c r="AH2029" i="4"/>
  <c r="AE2029" i="4"/>
  <c r="AH2028" i="4"/>
  <c r="AE2028" i="4"/>
  <c r="AH2027" i="4"/>
  <c r="AE2027" i="4"/>
  <c r="AH2026" i="4"/>
  <c r="AE2026" i="4"/>
  <c r="AH2024" i="4"/>
  <c r="AE2024" i="4"/>
  <c r="AH2023" i="4"/>
  <c r="AE2023" i="4"/>
  <c r="AH2021" i="4"/>
  <c r="AE2021" i="4"/>
  <c r="AH2019" i="4"/>
  <c r="AE2019" i="4"/>
  <c r="AH2014" i="4"/>
  <c r="AG2014" i="4"/>
  <c r="AE2014" i="4"/>
  <c r="AF2014" i="4" s="1"/>
  <c r="AH2012" i="4"/>
  <c r="AG2012" i="4"/>
  <c r="AE2012" i="4"/>
  <c r="AF2012" i="4" s="1"/>
  <c r="AH2011" i="4"/>
  <c r="AG2011" i="4"/>
  <c r="AD2011" i="4"/>
  <c r="X2011" i="4"/>
  <c r="V2011" i="4"/>
  <c r="H2011" i="4"/>
  <c r="G2011" i="4"/>
  <c r="F2011" i="4"/>
  <c r="E2011" i="4"/>
  <c r="AF2028" i="4" l="1"/>
  <c r="AF2041" i="4"/>
  <c r="AF2032" i="4"/>
  <c r="AF2023" i="4"/>
  <c r="C2011" i="4"/>
  <c r="Y2011" i="4"/>
  <c r="AF2021" i="4"/>
  <c r="AF2027" i="4"/>
  <c r="AF2031" i="4"/>
  <c r="AF2042" i="4"/>
  <c r="AF2024" i="4"/>
  <c r="AF2043" i="4"/>
  <c r="AF2029" i="4"/>
  <c r="AF2019" i="4"/>
  <c r="AF2026" i="4"/>
  <c r="AF2030" i="4"/>
  <c r="AF2033" i="4"/>
  <c r="AF2011" i="4" l="1"/>
  <c r="W1500" i="2" l="1"/>
  <c r="AG2168" i="4" s="1"/>
  <c r="U1500" i="2"/>
  <c r="S1500" i="2"/>
  <c r="N1500" i="2"/>
  <c r="P1500" i="2" s="1"/>
  <c r="W1499" i="2"/>
  <c r="AG2171" i="4" s="1"/>
  <c r="U1499" i="2"/>
  <c r="S1499" i="2"/>
  <c r="N1499" i="2"/>
  <c r="P1499" i="2" s="1"/>
  <c r="W1498" i="2"/>
  <c r="V1498" i="2" s="1"/>
  <c r="U1498" i="2"/>
  <c r="S1498" i="2"/>
  <c r="N1498" i="2"/>
  <c r="R1498" i="2" s="1"/>
  <c r="W1497" i="2"/>
  <c r="AG2167" i="4" s="1"/>
  <c r="U1497" i="2"/>
  <c r="S1497" i="2"/>
  <c r="N1497" i="2"/>
  <c r="R1497" i="2" s="1"/>
  <c r="W1496" i="2"/>
  <c r="AG2166" i="4" s="1"/>
  <c r="U1496" i="2"/>
  <c r="W1495" i="2"/>
  <c r="AG2165" i="4" s="1"/>
  <c r="U1495" i="2"/>
  <c r="W1494" i="2"/>
  <c r="U1494" i="2"/>
  <c r="S1494" i="2"/>
  <c r="N1494" i="2"/>
  <c r="R1494" i="2" s="1"/>
  <c r="W1493" i="2"/>
  <c r="AG2164" i="4" s="1"/>
  <c r="U1493" i="2"/>
  <c r="S1493" i="2"/>
  <c r="N1493" i="2"/>
  <c r="R1493" i="2" s="1"/>
  <c r="W1492" i="2"/>
  <c r="AG2163" i="4" s="1"/>
  <c r="U1492" i="2"/>
  <c r="S1492" i="2"/>
  <c r="N1492" i="2"/>
  <c r="P1492" i="2" s="1"/>
  <c r="W1491" i="2"/>
  <c r="AG2162" i="4" s="1"/>
  <c r="U1491" i="2"/>
  <c r="S1491" i="2"/>
  <c r="N1491" i="2"/>
  <c r="P1491" i="2" s="1"/>
  <c r="W1490" i="2"/>
  <c r="U1490" i="2"/>
  <c r="S1490" i="2"/>
  <c r="N1490" i="2"/>
  <c r="R1490" i="2" s="1"/>
  <c r="W1489" i="2"/>
  <c r="U1489" i="2"/>
  <c r="S1489" i="2"/>
  <c r="N1489" i="2"/>
  <c r="R1489" i="2" s="1"/>
  <c r="W1488" i="2"/>
  <c r="V1488" i="2" s="1"/>
  <c r="U1488" i="2"/>
  <c r="W1487" i="2"/>
  <c r="V1487" i="2" s="1"/>
  <c r="U1487" i="2"/>
  <c r="S1487" i="2"/>
  <c r="N1487" i="2"/>
  <c r="R1487" i="2" s="1"/>
  <c r="W1486" i="2"/>
  <c r="V1486" i="2" s="1"/>
  <c r="U1486" i="2"/>
  <c r="S1486" i="2"/>
  <c r="N1486" i="2"/>
  <c r="R1486" i="2" s="1"/>
  <c r="W1485" i="2"/>
  <c r="AG2119" i="4" s="1"/>
  <c r="U1485" i="2"/>
  <c r="W1484" i="2"/>
  <c r="U1484" i="2"/>
  <c r="S1484" i="2"/>
  <c r="N1484" i="2"/>
  <c r="P1484" i="2" s="1"/>
  <c r="W1483" i="2"/>
  <c r="U1483" i="2"/>
  <c r="S1483" i="2"/>
  <c r="N1483" i="2"/>
  <c r="R1483" i="2" s="1"/>
  <c r="W1482" i="2"/>
  <c r="AG2116" i="4" s="1"/>
  <c r="U1482" i="2"/>
  <c r="S1482" i="2"/>
  <c r="N1482" i="2"/>
  <c r="R1482" i="2" s="1"/>
  <c r="W1481" i="2"/>
  <c r="AG2115" i="4" s="1"/>
  <c r="U1481" i="2"/>
  <c r="S1481" i="2"/>
  <c r="N1481" i="2"/>
  <c r="R1481" i="2" s="1"/>
  <c r="W1480" i="2"/>
  <c r="U1480" i="2"/>
  <c r="W1479" i="2"/>
  <c r="U1479" i="2"/>
  <c r="S1479" i="2"/>
  <c r="N1479" i="2"/>
  <c r="R1479" i="2" s="1"/>
  <c r="W1478" i="2"/>
  <c r="U1478" i="2"/>
  <c r="W1477" i="2"/>
  <c r="U1477" i="2"/>
  <c r="S1477" i="2"/>
  <c r="N1477" i="2"/>
  <c r="R1477" i="2" s="1"/>
  <c r="W1476" i="2"/>
  <c r="V1476" i="2" s="1"/>
  <c r="U1476" i="2"/>
  <c r="N1476" i="2"/>
  <c r="W1475" i="2"/>
  <c r="V1475" i="2" s="1"/>
  <c r="U1475" i="2"/>
  <c r="S1475" i="2"/>
  <c r="N1475" i="2"/>
  <c r="P1475" i="2" s="1"/>
  <c r="W1474" i="2"/>
  <c r="AG2138" i="4" s="1"/>
  <c r="U1474" i="2"/>
  <c r="S1474" i="2"/>
  <c r="N1474" i="2"/>
  <c r="R1474" i="2" s="1"/>
  <c r="W1473" i="2"/>
  <c r="AG2141" i="4" s="1"/>
  <c r="U1473" i="2"/>
  <c r="S1473" i="2"/>
  <c r="N1473" i="2"/>
  <c r="R1473" i="2" s="1"/>
  <c r="W1472" i="2"/>
  <c r="AG2140" i="4" s="1"/>
  <c r="W1471" i="2"/>
  <c r="AG2139" i="4" s="1"/>
  <c r="U1471" i="2"/>
  <c r="S1471" i="2"/>
  <c r="N1471" i="2"/>
  <c r="P1471" i="2" s="1"/>
  <c r="W1470" i="2"/>
  <c r="AG2149" i="4" s="1"/>
  <c r="U1470" i="2"/>
  <c r="S1470" i="2"/>
  <c r="N1470" i="2"/>
  <c r="R1470" i="2" s="1"/>
  <c r="W1469" i="2"/>
  <c r="V1469" i="2" s="1"/>
  <c r="U1469" i="2"/>
  <c r="S1469" i="2"/>
  <c r="N1469" i="2"/>
  <c r="P1469" i="2" s="1"/>
  <c r="W1468" i="2"/>
  <c r="V1468" i="2" s="1"/>
  <c r="U1468" i="2"/>
  <c r="S1468" i="2"/>
  <c r="N1468" i="2"/>
  <c r="R1468" i="2" s="1"/>
  <c r="W1467" i="2"/>
  <c r="AG2147" i="4" s="1"/>
  <c r="U1467" i="2"/>
  <c r="S1467" i="2"/>
  <c r="N1467" i="2"/>
  <c r="R1467" i="2" s="1"/>
  <c r="W1466" i="2"/>
  <c r="AG2146" i="4" s="1"/>
  <c r="U1466" i="2"/>
  <c r="S1466" i="2"/>
  <c r="N1466" i="2"/>
  <c r="R1466" i="2" s="1"/>
  <c r="W1465" i="2"/>
  <c r="AG2160" i="4" s="1"/>
  <c r="U1465" i="2"/>
  <c r="S1465" i="2"/>
  <c r="N1465" i="2"/>
  <c r="P1465" i="2" s="1"/>
  <c r="W1464" i="2"/>
  <c r="AG2145" i="4" s="1"/>
  <c r="U1464" i="2"/>
  <c r="S1464" i="2"/>
  <c r="N1464" i="2"/>
  <c r="P1464" i="2" s="1"/>
  <c r="W1463" i="2"/>
  <c r="AG2144" i="4" s="1"/>
  <c r="U1463" i="2"/>
  <c r="S1463" i="2"/>
  <c r="N1463" i="2"/>
  <c r="R1463" i="2" s="1"/>
  <c r="V1489" i="2" l="1"/>
  <c r="AG2232" i="4"/>
  <c r="V1490" i="2"/>
  <c r="AG2170" i="4"/>
  <c r="V1494" i="2"/>
  <c r="AG2194" i="4"/>
  <c r="V1493" i="2"/>
  <c r="V1463" i="2"/>
  <c r="R1464" i="2"/>
  <c r="V1474" i="2"/>
  <c r="V1481" i="2"/>
  <c r="V1485" i="2"/>
  <c r="V1484" i="2"/>
  <c r="AG2118" i="4"/>
  <c r="V1477" i="2"/>
  <c r="AG2111" i="4"/>
  <c r="V1480" i="2"/>
  <c r="AG2114" i="4"/>
  <c r="V1483" i="2"/>
  <c r="AG2117" i="4"/>
  <c r="V1470" i="2"/>
  <c r="V1478" i="2"/>
  <c r="AG2112" i="4"/>
  <c r="V1479" i="2"/>
  <c r="AG2113" i="4"/>
  <c r="V1482" i="2"/>
  <c r="V1467" i="2"/>
  <c r="V1473" i="2"/>
  <c r="V1497" i="2"/>
  <c r="V1464" i="2"/>
  <c r="V1465" i="2"/>
  <c r="V1466" i="2"/>
  <c r="V1472" i="2"/>
  <c r="V1491" i="2"/>
  <c r="V1492" i="2"/>
  <c r="V1499" i="2"/>
  <c r="V1500" i="2"/>
  <c r="V1496" i="2"/>
  <c r="R1499" i="2"/>
  <c r="V1471" i="2"/>
  <c r="V1495" i="2"/>
  <c r="R1471" i="2"/>
  <c r="R1491" i="2"/>
  <c r="P1468" i="2"/>
  <c r="P1483" i="2"/>
  <c r="P1487" i="2"/>
  <c r="P1490" i="2"/>
  <c r="R1492" i="2"/>
  <c r="P1498" i="2"/>
  <c r="R1500" i="2"/>
  <c r="P1463" i="2"/>
  <c r="R1465" i="2"/>
  <c r="P1479" i="2"/>
  <c r="P1467" i="2"/>
  <c r="R1469" i="2"/>
  <c r="P1474" i="2"/>
  <c r="R1475" i="2"/>
  <c r="P1482" i="2"/>
  <c r="R1484" i="2"/>
  <c r="P1486" i="2"/>
  <c r="P1494" i="2"/>
  <c r="P1466" i="2"/>
  <c r="P1470" i="2"/>
  <c r="P1473" i="2"/>
  <c r="P1477" i="2"/>
  <c r="P1481" i="2"/>
  <c r="P1489" i="2"/>
  <c r="P1493" i="2"/>
  <c r="P1497" i="2"/>
  <c r="AE2007" i="4" l="1"/>
  <c r="AH2007" i="4"/>
  <c r="AE1997" i="4"/>
  <c r="AH1997" i="4"/>
  <c r="AE1996" i="4"/>
  <c r="AH1996" i="4"/>
  <c r="AE1993" i="4"/>
  <c r="AH1993" i="4"/>
  <c r="AE1994" i="4"/>
  <c r="AH1994" i="4"/>
  <c r="AE1990" i="4"/>
  <c r="AH1990" i="4"/>
  <c r="AE1991" i="4"/>
  <c r="AH1991" i="4"/>
  <c r="AE1992" i="4"/>
  <c r="AH1992" i="4"/>
  <c r="AE1989" i="4"/>
  <c r="AH1989" i="4"/>
  <c r="AE1999" i="4"/>
  <c r="AH1999" i="4"/>
  <c r="AE2000" i="4"/>
  <c r="AH2000" i="4"/>
  <c r="AE2001" i="4"/>
  <c r="AH2001" i="4"/>
  <c r="AE2002" i="4"/>
  <c r="AH2002" i="4"/>
  <c r="AE2003" i="4"/>
  <c r="AH2003" i="4"/>
  <c r="AE2004" i="4"/>
  <c r="AH2004" i="4"/>
  <c r="AE2005" i="4"/>
  <c r="AH2005" i="4"/>
  <c r="AF1996" i="4" l="1"/>
  <c r="AF1993" i="4"/>
  <c r="AF1997" i="4"/>
  <c r="AF1994" i="4"/>
  <c r="AF2007" i="4"/>
  <c r="AF2003" i="4"/>
  <c r="AF1999" i="4"/>
  <c r="AF1990" i="4"/>
  <c r="AF2004" i="4"/>
  <c r="AF2000" i="4"/>
  <c r="AF1991" i="4"/>
  <c r="AF1992" i="4"/>
  <c r="AF2005" i="4"/>
  <c r="AF2001" i="4"/>
  <c r="AF2002" i="4"/>
  <c r="AF1989" i="4"/>
  <c r="N1453" i="2"/>
  <c r="P1453" i="2" s="1"/>
  <c r="S1462" i="2"/>
  <c r="N1462" i="2"/>
  <c r="R1462" i="2" s="1"/>
  <c r="S1461" i="2"/>
  <c r="N1461" i="2"/>
  <c r="R1461" i="2" s="1"/>
  <c r="S1460" i="2"/>
  <c r="N1460" i="2"/>
  <c r="R1460" i="2" s="1"/>
  <c r="S1459" i="2"/>
  <c r="N1459" i="2"/>
  <c r="R1459" i="2" s="1"/>
  <c r="S1458" i="2"/>
  <c r="N1458" i="2"/>
  <c r="R1458" i="2" s="1"/>
  <c r="S1457" i="2"/>
  <c r="N1457" i="2"/>
  <c r="R1457" i="2" s="1"/>
  <c r="S1456" i="2"/>
  <c r="N1456" i="2"/>
  <c r="R1456" i="2" s="1"/>
  <c r="S1455" i="2"/>
  <c r="N1455" i="2"/>
  <c r="R1455" i="2" s="1"/>
  <c r="S1454" i="2"/>
  <c r="N1454" i="2"/>
  <c r="R1454" i="2" s="1"/>
  <c r="S1453" i="2"/>
  <c r="R1453" i="2"/>
  <c r="S1452" i="2"/>
  <c r="N1452" i="2"/>
  <c r="R1452" i="2" s="1"/>
  <c r="W1501" i="2"/>
  <c r="V1501" i="2" s="1"/>
  <c r="U1501" i="2"/>
  <c r="W1462" i="2"/>
  <c r="V1462" i="2" s="1"/>
  <c r="U1462" i="2"/>
  <c r="W1461" i="2"/>
  <c r="V1461" i="2" s="1"/>
  <c r="U1461" i="2"/>
  <c r="W1460" i="2"/>
  <c r="V1460" i="2" s="1"/>
  <c r="U1460" i="2"/>
  <c r="W1459" i="2"/>
  <c r="AG2133" i="4" s="1"/>
  <c r="U1459" i="2"/>
  <c r="W1458" i="2"/>
  <c r="AG2135" i="4" s="1"/>
  <c r="U1458" i="2"/>
  <c r="W1457" i="2"/>
  <c r="AG2132" i="4" s="1"/>
  <c r="U1457" i="2"/>
  <c r="W1456" i="2"/>
  <c r="AG2131" i="4" s="1"/>
  <c r="U1456" i="2"/>
  <c r="W1455" i="2"/>
  <c r="U1455" i="2"/>
  <c r="W1454" i="2"/>
  <c r="AG2130" i="4" s="1"/>
  <c r="U1454" i="2"/>
  <c r="W1453" i="2"/>
  <c r="V1453" i="2" s="1"/>
  <c r="U1453" i="2"/>
  <c r="W1452" i="2"/>
  <c r="V1452" i="2" s="1"/>
  <c r="U1452" i="2"/>
  <c r="W1451" i="2"/>
  <c r="V1451" i="2" s="1"/>
  <c r="U1451" i="2"/>
  <c r="W1450" i="2"/>
  <c r="V1450" i="2" s="1"/>
  <c r="U1450" i="2"/>
  <c r="W1449" i="2"/>
  <c r="V1449" i="2" s="1"/>
  <c r="U1449" i="2"/>
  <c r="W1448" i="2"/>
  <c r="V1448" i="2" s="1"/>
  <c r="U1448" i="2"/>
  <c r="BB37" i="7"/>
  <c r="N1451" i="2"/>
  <c r="P1451" i="2" s="1"/>
  <c r="S1451" i="2"/>
  <c r="N1450" i="2"/>
  <c r="P1450" i="2" s="1"/>
  <c r="S1450" i="2"/>
  <c r="P1462" i="2" l="1"/>
  <c r="V1454" i="2"/>
  <c r="V1456" i="2"/>
  <c r="V1458" i="2"/>
  <c r="V1457" i="2"/>
  <c r="V1459" i="2"/>
  <c r="P1455" i="2"/>
  <c r="P1457" i="2"/>
  <c r="P1459" i="2"/>
  <c r="R1450" i="2"/>
  <c r="AG2050" i="4"/>
  <c r="P1454" i="2"/>
  <c r="P1458" i="2"/>
  <c r="P1461" i="2"/>
  <c r="R1451" i="2"/>
  <c r="V1455" i="2"/>
  <c r="P1456" i="2"/>
  <c r="P1460" i="2"/>
  <c r="P1452" i="2"/>
  <c r="U1439" i="2"/>
  <c r="S1439" i="2"/>
  <c r="N1439" i="2"/>
  <c r="P1439" i="2" s="1"/>
  <c r="R1439" i="2" l="1"/>
  <c r="U1435" i="2"/>
  <c r="S1435" i="2"/>
  <c r="N1435" i="2"/>
  <c r="R1435" i="2" s="1"/>
  <c r="P1435" i="2" l="1"/>
  <c r="AE1988" i="4"/>
  <c r="AH1988" i="4"/>
  <c r="E211" i="6"/>
  <c r="F211" i="6" s="1"/>
  <c r="E210" i="6"/>
  <c r="F210" i="6" s="1"/>
  <c r="E209" i="6"/>
  <c r="F209" i="6" s="1"/>
  <c r="E208" i="6"/>
  <c r="F208" i="6" s="1"/>
  <c r="AH98" i="3"/>
  <c r="AE98" i="3"/>
  <c r="AH22" i="3"/>
  <c r="AE22" i="3"/>
  <c r="S1449" i="2"/>
  <c r="N1449" i="2"/>
  <c r="R1449" i="2" s="1"/>
  <c r="S1448" i="2"/>
  <c r="N1448" i="2"/>
  <c r="P1448" i="2" s="1"/>
  <c r="R1448" i="2" l="1"/>
  <c r="AF1988" i="4"/>
  <c r="AF98" i="3"/>
  <c r="AF22" i="3"/>
  <c r="P1449" i="2"/>
  <c r="AE1987" i="4"/>
  <c r="AH1987" i="4"/>
  <c r="AE1986" i="4"/>
  <c r="AH1986" i="4"/>
  <c r="AE1985" i="4"/>
  <c r="AH1985" i="4"/>
  <c r="AF1986" i="4" l="1"/>
  <c r="AF1985" i="4"/>
  <c r="AF1987" i="4"/>
  <c r="AH2010" i="4"/>
  <c r="AG2010" i="4"/>
  <c r="AH1983" i="4"/>
  <c r="AG1983" i="4"/>
  <c r="AE1983" i="4"/>
  <c r="AF1983" i="4" s="1"/>
  <c r="AH1982" i="4"/>
  <c r="AG1982" i="4"/>
  <c r="AD1982" i="4"/>
  <c r="X1982" i="4"/>
  <c r="V1982" i="4"/>
  <c r="H1982" i="4"/>
  <c r="G1982" i="4"/>
  <c r="F1982" i="4"/>
  <c r="E1982" i="4"/>
  <c r="U1423" i="2"/>
  <c r="S1423" i="2"/>
  <c r="N1423" i="2"/>
  <c r="R1423" i="2" s="1"/>
  <c r="AC1945" i="4"/>
  <c r="P1423" i="2" l="1"/>
  <c r="C1982" i="4"/>
  <c r="AF1982" i="4"/>
  <c r="Y1982" i="4"/>
  <c r="AE1965" i="4"/>
  <c r="AH1965" i="4"/>
  <c r="AE1964" i="4"/>
  <c r="AH1964" i="4"/>
  <c r="AE1975" i="4"/>
  <c r="AH1975" i="4"/>
  <c r="AE1976" i="4"/>
  <c r="AH1976" i="4"/>
  <c r="AE1973" i="4"/>
  <c r="AH1973" i="4"/>
  <c r="AE1974" i="4"/>
  <c r="AH1974" i="4"/>
  <c r="AE1963" i="4"/>
  <c r="AH1963" i="4"/>
  <c r="AE1971" i="4"/>
  <c r="AH1971" i="4"/>
  <c r="AE1972" i="4"/>
  <c r="AH1972" i="4"/>
  <c r="AE1969" i="4"/>
  <c r="AH1969" i="4"/>
  <c r="AE1970" i="4"/>
  <c r="AH1970" i="4"/>
  <c r="AE1967" i="4"/>
  <c r="AH1967" i="4"/>
  <c r="AE1968" i="4"/>
  <c r="AH1968" i="4"/>
  <c r="AF1965" i="4" l="1"/>
  <c r="AF1975" i="4"/>
  <c r="AF1964" i="4"/>
  <c r="AF1976" i="4"/>
  <c r="AF1974" i="4"/>
  <c r="AF1971" i="4"/>
  <c r="AF1963" i="4"/>
  <c r="AF1973" i="4"/>
  <c r="AF1972" i="4"/>
  <c r="AF1969" i="4"/>
  <c r="AF1970" i="4"/>
  <c r="AF1967" i="4"/>
  <c r="AF1968" i="4"/>
  <c r="AE1962" i="4" l="1"/>
  <c r="AH1962" i="4"/>
  <c r="AE1960" i="4"/>
  <c r="AH1960" i="4"/>
  <c r="AE1961" i="4"/>
  <c r="AH1961" i="4"/>
  <c r="AE1959" i="4"/>
  <c r="AH1959" i="4"/>
  <c r="AE1978" i="4"/>
  <c r="AH1978" i="4"/>
  <c r="AE1957" i="4"/>
  <c r="AH1957" i="4"/>
  <c r="AE1958" i="4"/>
  <c r="AH1958" i="4"/>
  <c r="E207" i="6"/>
  <c r="F207" i="6" s="1"/>
  <c r="E206" i="6"/>
  <c r="F206" i="6" s="1"/>
  <c r="E205" i="6"/>
  <c r="F205" i="6" s="1"/>
  <c r="E204" i="6"/>
  <c r="F204" i="6" s="1"/>
  <c r="AF1978" i="4" l="1"/>
  <c r="AF1962" i="4"/>
  <c r="AF1961" i="4"/>
  <c r="AF1960" i="4"/>
  <c r="AF1957" i="4"/>
  <c r="AF1958" i="4"/>
  <c r="AF1959" i="4"/>
  <c r="AE1956" i="4" l="1"/>
  <c r="AH1956" i="4"/>
  <c r="AE1955" i="4"/>
  <c r="AH1955" i="4"/>
  <c r="AE1954" i="4"/>
  <c r="AH1954" i="4"/>
  <c r="W1277" i="2"/>
  <c r="AE1949" i="4"/>
  <c r="AH1949" i="4"/>
  <c r="AE1950" i="4"/>
  <c r="AH1950" i="4"/>
  <c r="AE1951" i="4"/>
  <c r="AH1951" i="4"/>
  <c r="AE1952" i="4"/>
  <c r="AH1952" i="4"/>
  <c r="AH1981" i="4"/>
  <c r="AG1981" i="4"/>
  <c r="AH1945" i="4"/>
  <c r="AG1945" i="4"/>
  <c r="AE1945" i="4"/>
  <c r="AF1945" i="4" s="1"/>
  <c r="AH1944" i="4"/>
  <c r="AG1944" i="4"/>
  <c r="X1944" i="4"/>
  <c r="V1944" i="4"/>
  <c r="H1944" i="4"/>
  <c r="G1944" i="4"/>
  <c r="F1944" i="4"/>
  <c r="E1944" i="4"/>
  <c r="AF1955" i="4" l="1"/>
  <c r="AF1954" i="4"/>
  <c r="AF1951" i="4"/>
  <c r="AF1956" i="4"/>
  <c r="C1944" i="4"/>
  <c r="AF1952" i="4"/>
  <c r="AF1949" i="4"/>
  <c r="AF1950" i="4"/>
  <c r="Y1944" i="4"/>
  <c r="AE1932" i="4"/>
  <c r="AH1932" i="4"/>
  <c r="AE1923" i="4"/>
  <c r="AH1923" i="4"/>
  <c r="AE1933" i="4"/>
  <c r="AH1933" i="4"/>
  <c r="AE1930" i="4"/>
  <c r="AH1930" i="4"/>
  <c r="AF1944" i="4" l="1"/>
  <c r="AF1923" i="4"/>
  <c r="AF1932" i="4"/>
  <c r="AF1933" i="4"/>
  <c r="AF1930" i="4"/>
  <c r="W1395" i="2" l="1"/>
  <c r="U1395" i="2"/>
  <c r="S1395" i="2"/>
  <c r="N1395" i="2"/>
  <c r="R1395" i="2" s="1"/>
  <c r="S1379" i="2"/>
  <c r="N1379" i="2"/>
  <c r="R1379" i="2" s="1"/>
  <c r="AE1934" i="4"/>
  <c r="AH1934" i="4"/>
  <c r="AE1935" i="4"/>
  <c r="AH1935" i="4"/>
  <c r="AE1936" i="4"/>
  <c r="AH1936" i="4"/>
  <c r="V1395" i="2" l="1"/>
  <c r="AG2051" i="4"/>
  <c r="AF1936" i="4"/>
  <c r="AF1934" i="4"/>
  <c r="P1379" i="2"/>
  <c r="P1395" i="2"/>
  <c r="AF1935" i="4"/>
  <c r="AE1937" i="4"/>
  <c r="AH1937" i="4"/>
  <c r="AH145" i="3"/>
  <c r="AG145" i="3"/>
  <c r="AE145" i="3"/>
  <c r="AF145" i="3" s="1"/>
  <c r="AH135" i="3"/>
  <c r="AG135" i="3"/>
  <c r="AE135" i="3"/>
  <c r="AF135" i="3" s="1"/>
  <c r="AH125" i="3"/>
  <c r="AG125" i="3"/>
  <c r="AE125" i="3"/>
  <c r="AF125" i="3" s="1"/>
  <c r="AH147" i="3"/>
  <c r="AG147" i="3"/>
  <c r="AH144" i="3"/>
  <c r="AG144" i="3"/>
  <c r="AE144" i="3"/>
  <c r="AF144" i="3" s="1"/>
  <c r="AH140" i="3"/>
  <c r="AG140" i="3"/>
  <c r="AE140" i="3"/>
  <c r="AF140" i="3" s="1"/>
  <c r="AH139" i="3"/>
  <c r="AG139" i="3"/>
  <c r="AE139" i="3"/>
  <c r="AF139" i="3" s="1"/>
  <c r="AH138" i="3"/>
  <c r="AG138" i="3"/>
  <c r="AD138" i="3"/>
  <c r="X138" i="3"/>
  <c r="V138" i="3"/>
  <c r="H138" i="3"/>
  <c r="G138" i="3"/>
  <c r="F138" i="3"/>
  <c r="E138" i="3"/>
  <c r="AH137" i="3"/>
  <c r="AG137" i="3"/>
  <c r="AH134" i="3"/>
  <c r="AG134" i="3"/>
  <c r="AE134" i="3"/>
  <c r="AF134" i="3" s="1"/>
  <c r="AH130" i="3"/>
  <c r="AG130" i="3"/>
  <c r="AE130" i="3"/>
  <c r="AF130" i="3" s="1"/>
  <c r="AH129" i="3"/>
  <c r="AG129" i="3"/>
  <c r="AE129" i="3"/>
  <c r="AF129" i="3" s="1"/>
  <c r="AH128" i="3"/>
  <c r="AG128" i="3"/>
  <c r="AD128" i="3"/>
  <c r="X128" i="3"/>
  <c r="V128" i="3"/>
  <c r="H128" i="3"/>
  <c r="G128" i="3"/>
  <c r="F128" i="3"/>
  <c r="E128" i="3"/>
  <c r="AH127" i="3"/>
  <c r="AG127" i="3"/>
  <c r="AH124" i="3"/>
  <c r="AG124" i="3"/>
  <c r="AE124" i="3"/>
  <c r="AF124" i="3" s="1"/>
  <c r="AH120" i="3"/>
  <c r="AG120" i="3"/>
  <c r="AE120" i="3"/>
  <c r="AF120" i="3" s="1"/>
  <c r="AH119" i="3"/>
  <c r="AG119" i="3"/>
  <c r="AE119" i="3"/>
  <c r="AF119" i="3" s="1"/>
  <c r="AH118" i="3"/>
  <c r="AG118" i="3"/>
  <c r="AD118" i="3"/>
  <c r="X118" i="3"/>
  <c r="V118" i="3"/>
  <c r="H118" i="3"/>
  <c r="G118" i="3"/>
  <c r="F118" i="3"/>
  <c r="E118" i="3"/>
  <c r="AH117" i="3"/>
  <c r="AG117" i="3"/>
  <c r="AH114" i="3"/>
  <c r="AG114" i="3"/>
  <c r="AE114" i="3"/>
  <c r="AF114" i="3" s="1"/>
  <c r="AH113" i="3"/>
  <c r="AG113" i="3"/>
  <c r="AE113" i="3"/>
  <c r="AF113" i="3" s="1"/>
  <c r="AH112" i="3"/>
  <c r="AG112" i="3"/>
  <c r="AD112" i="3"/>
  <c r="X112" i="3"/>
  <c r="V112" i="3"/>
  <c r="H112" i="3"/>
  <c r="G112" i="3"/>
  <c r="F112" i="3"/>
  <c r="E112" i="3"/>
  <c r="AH111" i="3"/>
  <c r="AG111" i="3"/>
  <c r="AH103" i="3"/>
  <c r="AG103" i="3"/>
  <c r="AE103" i="3"/>
  <c r="AF103" i="3" s="1"/>
  <c r="AH102" i="3"/>
  <c r="AG102" i="3"/>
  <c r="AE102" i="3"/>
  <c r="AF102" i="3" s="1"/>
  <c r="AH101" i="3"/>
  <c r="AG101" i="3"/>
  <c r="AD101" i="3"/>
  <c r="X101" i="3"/>
  <c r="V101" i="3"/>
  <c r="H101" i="3"/>
  <c r="G101" i="3"/>
  <c r="F101" i="3"/>
  <c r="E101" i="3"/>
  <c r="AH100" i="3"/>
  <c r="AG100" i="3"/>
  <c r="AH94" i="3"/>
  <c r="AG94" i="3"/>
  <c r="AE94" i="3"/>
  <c r="AH90" i="3"/>
  <c r="AG90" i="3"/>
  <c r="AE90" i="3"/>
  <c r="AF90" i="3" s="1"/>
  <c r="AH89" i="3"/>
  <c r="AG89" i="3"/>
  <c r="AD89" i="3"/>
  <c r="X89" i="3"/>
  <c r="V89" i="3"/>
  <c r="H89" i="3"/>
  <c r="G89" i="3"/>
  <c r="F89" i="3"/>
  <c r="E89" i="3"/>
  <c r="AH79" i="3"/>
  <c r="AH53" i="3"/>
  <c r="AG53" i="3"/>
  <c r="AD53" i="3"/>
  <c r="X53" i="3"/>
  <c r="V53" i="3"/>
  <c r="H53" i="3"/>
  <c r="G53" i="3"/>
  <c r="F53" i="3"/>
  <c r="E53" i="3"/>
  <c r="AH52" i="3"/>
  <c r="AG52" i="3"/>
  <c r="AH24" i="3"/>
  <c r="AG24" i="3"/>
  <c r="AE24" i="3"/>
  <c r="AH29" i="3"/>
  <c r="AG29" i="3"/>
  <c r="AE29" i="3"/>
  <c r="AF29" i="3" s="1"/>
  <c r="AH28" i="3"/>
  <c r="AG28" i="3"/>
  <c r="AD28" i="3"/>
  <c r="X28" i="3"/>
  <c r="V28" i="3"/>
  <c r="H28" i="3"/>
  <c r="G28" i="3"/>
  <c r="F28" i="3"/>
  <c r="E28" i="3"/>
  <c r="AH27" i="3"/>
  <c r="AG27" i="3"/>
  <c r="AH4" i="3"/>
  <c r="AG4" i="3"/>
  <c r="AE4" i="3"/>
  <c r="AF4" i="3" s="1"/>
  <c r="AH3" i="3"/>
  <c r="AG3" i="3"/>
  <c r="AD3" i="3"/>
  <c r="X3" i="3"/>
  <c r="V3" i="3"/>
  <c r="H3" i="3"/>
  <c r="G3" i="3"/>
  <c r="F3" i="3"/>
  <c r="E3" i="3"/>
  <c r="AH9" i="3"/>
  <c r="AG9" i="3"/>
  <c r="AE9" i="3"/>
  <c r="E203" i="6"/>
  <c r="F203" i="6" s="1"/>
  <c r="E202" i="6"/>
  <c r="F202" i="6" s="1"/>
  <c r="E201" i="6"/>
  <c r="F201" i="6" s="1"/>
  <c r="E200" i="6"/>
  <c r="F200" i="6" s="1"/>
  <c r="AF94" i="3" l="1"/>
  <c r="AF89" i="3" s="1"/>
  <c r="AF24" i="3"/>
  <c r="AF9" i="3"/>
  <c r="Y112" i="3"/>
  <c r="C138" i="3"/>
  <c r="AF1937" i="4"/>
  <c r="C53" i="3"/>
  <c r="Y118" i="3"/>
  <c r="C3" i="3"/>
  <c r="C101" i="3"/>
  <c r="C112" i="3"/>
  <c r="C118" i="3"/>
  <c r="C128" i="3"/>
  <c r="Y138" i="3"/>
  <c r="AF112" i="3"/>
  <c r="AF128" i="3"/>
  <c r="AF28" i="3"/>
  <c r="Y128" i="3"/>
  <c r="AF101" i="3"/>
  <c r="Y3" i="3"/>
  <c r="C28" i="3"/>
  <c r="Y28" i="3"/>
  <c r="Y53" i="3"/>
  <c r="C89" i="3"/>
  <c r="Y89" i="3"/>
  <c r="Y101" i="3"/>
  <c r="AF118" i="3"/>
  <c r="AF138" i="3"/>
  <c r="AF3" i="3" l="1"/>
  <c r="AE1928" i="4"/>
  <c r="AH1928" i="4"/>
  <c r="AE1940" i="4"/>
  <c r="AH1940" i="4"/>
  <c r="AE1938" i="4"/>
  <c r="AH1938" i="4"/>
  <c r="AE1941" i="4"/>
  <c r="AH1941" i="4"/>
  <c r="AE1942" i="4"/>
  <c r="AH1942" i="4"/>
  <c r="S1371" i="2"/>
  <c r="N1371" i="2"/>
  <c r="P1371" i="2" s="1"/>
  <c r="R1371" i="2" l="1"/>
  <c r="AF1928" i="4"/>
  <c r="AF1938" i="4"/>
  <c r="AF1940" i="4"/>
  <c r="AF1942" i="4"/>
  <c r="AF1941" i="4"/>
  <c r="AE1925" i="4"/>
  <c r="AH1925" i="4"/>
  <c r="AE1926" i="4"/>
  <c r="AH1926" i="4"/>
  <c r="AF1926" i="4" l="1"/>
  <c r="AF1925" i="4"/>
  <c r="AE1922" i="4"/>
  <c r="AH1922" i="4"/>
  <c r="AH1943" i="4"/>
  <c r="AG1943" i="4"/>
  <c r="AH1920" i="4"/>
  <c r="AG1920" i="4"/>
  <c r="AE1920" i="4"/>
  <c r="AF1920" i="4" s="1"/>
  <c r="AH1919" i="4"/>
  <c r="AG1919" i="4"/>
  <c r="X1919" i="4"/>
  <c r="V1919" i="4"/>
  <c r="H1919" i="4"/>
  <c r="G1919" i="4"/>
  <c r="F1919" i="4"/>
  <c r="E1919" i="4"/>
  <c r="N26" i="7" s="1"/>
  <c r="AF1922" i="4" l="1"/>
  <c r="AF1919" i="4" s="1"/>
  <c r="C1919" i="4"/>
  <c r="N31" i="7" s="1"/>
  <c r="Y1919" i="4"/>
  <c r="AE1909" i="4"/>
  <c r="AH1909" i="4"/>
  <c r="E199" i="6"/>
  <c r="F199" i="6" s="1"/>
  <c r="AC1857" i="4"/>
  <c r="AF1909" i="4" l="1"/>
  <c r="AE1913" i="4" l="1"/>
  <c r="AH1913" i="4"/>
  <c r="AE1914" i="4"/>
  <c r="AH1914" i="4"/>
  <c r="AF1913" i="4" l="1"/>
  <c r="AF1914" i="4"/>
  <c r="AE1911" i="4"/>
  <c r="AH1911" i="4"/>
  <c r="S1339" i="2"/>
  <c r="N1339" i="2"/>
  <c r="R1339" i="2" s="1"/>
  <c r="U1340" i="2"/>
  <c r="S1340" i="2"/>
  <c r="N1340" i="2"/>
  <c r="P1340" i="2" s="1"/>
  <c r="N1342" i="2"/>
  <c r="R1342" i="2" s="1"/>
  <c r="S1343" i="2"/>
  <c r="N1343" i="2"/>
  <c r="R1343" i="2" s="1"/>
  <c r="S1336" i="2"/>
  <c r="N1336" i="2"/>
  <c r="R1336" i="2" s="1"/>
  <c r="AE1901" i="4"/>
  <c r="AH1901" i="4"/>
  <c r="AE1902" i="4"/>
  <c r="AH1902" i="4"/>
  <c r="AE1903" i="4"/>
  <c r="AH1903" i="4"/>
  <c r="AE1904" i="4"/>
  <c r="AH1904" i="4"/>
  <c r="AE1905" i="4"/>
  <c r="AH1905" i="4"/>
  <c r="S1332" i="2"/>
  <c r="N1332" i="2"/>
  <c r="R1332" i="2" s="1"/>
  <c r="S1329" i="2"/>
  <c r="N1329" i="2"/>
  <c r="R1329" i="2" s="1"/>
  <c r="S1328" i="2"/>
  <c r="N1328" i="2"/>
  <c r="R1328" i="2" s="1"/>
  <c r="S1337" i="2"/>
  <c r="N1337" i="2"/>
  <c r="R1337" i="2" s="1"/>
  <c r="S1335" i="2"/>
  <c r="N1335" i="2"/>
  <c r="R1335" i="2" s="1"/>
  <c r="S1333" i="2"/>
  <c r="N1333" i="2"/>
  <c r="R1333" i="2" s="1"/>
  <c r="U1331" i="2"/>
  <c r="S1331" i="2"/>
  <c r="N1331" i="2"/>
  <c r="R1331" i="2" s="1"/>
  <c r="R1340" i="2" l="1"/>
  <c r="P1336" i="2"/>
  <c r="P1343" i="2"/>
  <c r="P1342" i="2"/>
  <c r="P1331" i="2"/>
  <c r="AF1902" i="4"/>
  <c r="AF1911" i="4"/>
  <c r="P1339" i="2"/>
  <c r="AF1901" i="4"/>
  <c r="AF1903" i="4"/>
  <c r="AF1904" i="4"/>
  <c r="AF1905" i="4"/>
  <c r="P1332" i="2"/>
  <c r="P1333" i="2"/>
  <c r="P1335" i="2"/>
  <c r="P1337" i="2"/>
  <c r="P1328" i="2"/>
  <c r="P1329" i="2"/>
  <c r="AE1915" i="4" l="1"/>
  <c r="AH1915" i="4"/>
  <c r="AE1897" i="4"/>
  <c r="AH1897" i="4"/>
  <c r="AE1908" i="4"/>
  <c r="AH1908" i="4"/>
  <c r="AE1907" i="4"/>
  <c r="AH1907" i="4"/>
  <c r="AE1916" i="4"/>
  <c r="AH1916" i="4"/>
  <c r="AE1917" i="4"/>
  <c r="AH1917" i="4"/>
  <c r="AE1899" i="4"/>
  <c r="AH1899" i="4"/>
  <c r="AE1896" i="4"/>
  <c r="AH1896" i="4"/>
  <c r="AF1915" i="4" l="1"/>
  <c r="AF1896" i="4"/>
  <c r="AF1907" i="4"/>
  <c r="AF1917" i="4"/>
  <c r="AF1897" i="4"/>
  <c r="AF1899" i="4"/>
  <c r="AF1908" i="4"/>
  <c r="AF1916" i="4"/>
  <c r="AH1918" i="4" l="1"/>
  <c r="AG1918" i="4"/>
  <c r="AH1891" i="4"/>
  <c r="AG1891" i="4"/>
  <c r="AE1891" i="4"/>
  <c r="AF1891" i="4" s="1"/>
  <c r="AH1890" i="4"/>
  <c r="AG1890" i="4"/>
  <c r="X1890" i="4"/>
  <c r="V1890" i="4"/>
  <c r="H1890" i="4"/>
  <c r="G1890" i="4"/>
  <c r="F1890" i="4"/>
  <c r="E1890" i="4"/>
  <c r="M26" i="7" s="1"/>
  <c r="AC1818" i="4"/>
  <c r="I139" i="5"/>
  <c r="C1890" i="4" l="1"/>
  <c r="M31" i="7" s="1"/>
  <c r="Y1890" i="4"/>
  <c r="AF1890" i="4"/>
  <c r="AE1877" i="4"/>
  <c r="AH1877" i="4"/>
  <c r="AF1877" i="4" l="1"/>
  <c r="AE1885" i="4" l="1"/>
  <c r="AH1885" i="4"/>
  <c r="AE1886" i="4"/>
  <c r="AH1886" i="4"/>
  <c r="AF1886" i="4" l="1"/>
  <c r="AF1885" i="4"/>
  <c r="AE1875" i="4" l="1"/>
  <c r="AH1875" i="4"/>
  <c r="AE1882" i="4"/>
  <c r="AH1882" i="4"/>
  <c r="AE1881" i="4"/>
  <c r="AH1881" i="4"/>
  <c r="AE1880" i="4"/>
  <c r="AH1880" i="4"/>
  <c r="AE1879" i="4"/>
  <c r="AH1879" i="4"/>
  <c r="E198" i="6"/>
  <c r="F198" i="6" s="1"/>
  <c r="E197" i="6"/>
  <c r="F197" i="6" s="1"/>
  <c r="E196" i="6"/>
  <c r="F196" i="6" s="1"/>
  <c r="E195" i="6"/>
  <c r="F195" i="6" s="1"/>
  <c r="AE1874" i="4"/>
  <c r="AH1874" i="4"/>
  <c r="AE1873" i="4"/>
  <c r="AH1873" i="4"/>
  <c r="AE1872" i="4"/>
  <c r="AH1872" i="4"/>
  <c r="AF1875" i="4" l="1"/>
  <c r="AF1881" i="4"/>
  <c r="AF1882" i="4"/>
  <c r="AF1880" i="4"/>
  <c r="AF1879" i="4"/>
  <c r="AF1873" i="4"/>
  <c r="AF1874" i="4"/>
  <c r="AF1872" i="4"/>
  <c r="AE1871" i="4"/>
  <c r="AH1871" i="4"/>
  <c r="AE1888" i="4"/>
  <c r="AH1888" i="4"/>
  <c r="N1320" i="2"/>
  <c r="I138" i="5"/>
  <c r="AE1870" i="4"/>
  <c r="AH1870" i="4"/>
  <c r="AE1868" i="4"/>
  <c r="AH1868" i="4"/>
  <c r="AE1867" i="4"/>
  <c r="AH1867" i="4"/>
  <c r="AE1866" i="4"/>
  <c r="AH1866" i="4"/>
  <c r="AF1888" i="4" l="1"/>
  <c r="AF1871" i="4"/>
  <c r="AF1870" i="4"/>
  <c r="AF1866" i="4"/>
  <c r="AF1868" i="4"/>
  <c r="AF1867" i="4"/>
  <c r="AE1865" i="4" l="1"/>
  <c r="AH1865" i="4"/>
  <c r="AE1864" i="4"/>
  <c r="AH1864" i="4"/>
  <c r="I73" i="5"/>
  <c r="I136" i="5"/>
  <c r="I137" i="5"/>
  <c r="D174" i="6"/>
  <c r="D19" i="6"/>
  <c r="AF1865" i="4" l="1"/>
  <c r="AF1864" i="4"/>
  <c r="AH1889" i="4"/>
  <c r="AG1889" i="4"/>
  <c r="AH1859" i="4"/>
  <c r="AG1859" i="4"/>
  <c r="AE1859" i="4"/>
  <c r="AF1859" i="4" s="1"/>
  <c r="AH1857" i="4"/>
  <c r="AG1857" i="4"/>
  <c r="AE1857" i="4"/>
  <c r="AF1857" i="4" s="1"/>
  <c r="AH1856" i="4"/>
  <c r="AG1856" i="4"/>
  <c r="X1856" i="4"/>
  <c r="V1856" i="4"/>
  <c r="H1856" i="4"/>
  <c r="G1856" i="4"/>
  <c r="F1856" i="4"/>
  <c r="E1856" i="4"/>
  <c r="L26" i="7" s="1"/>
  <c r="AE1841" i="4"/>
  <c r="AH1841" i="4"/>
  <c r="AE1842" i="4"/>
  <c r="AH1842" i="4"/>
  <c r="AE1843" i="4"/>
  <c r="AH1843" i="4"/>
  <c r="AE1844" i="4"/>
  <c r="AH1844" i="4"/>
  <c r="AE1845" i="4"/>
  <c r="AH1845" i="4"/>
  <c r="AE1846" i="4"/>
  <c r="AH1846" i="4"/>
  <c r="AE1848" i="4"/>
  <c r="AH1848" i="4"/>
  <c r="AE1849" i="4"/>
  <c r="AH1849" i="4"/>
  <c r="AF1856" i="4" l="1"/>
  <c r="C1856" i="4"/>
  <c r="L31" i="7" s="1"/>
  <c r="AF1841" i="4"/>
  <c r="AF1842" i="4"/>
  <c r="Y1856" i="4"/>
  <c r="AF1843" i="4"/>
  <c r="AF1849" i="4"/>
  <c r="AF1844" i="4"/>
  <c r="AF1845" i="4"/>
  <c r="AF1846" i="4"/>
  <c r="AF1848" i="4"/>
  <c r="AE1850" i="4" l="1"/>
  <c r="AH1850" i="4"/>
  <c r="AE1851" i="4"/>
  <c r="AH1851" i="4"/>
  <c r="AE1837" i="4"/>
  <c r="AH1837" i="4"/>
  <c r="AE1838" i="4"/>
  <c r="AH1838" i="4"/>
  <c r="AE1839" i="4"/>
  <c r="AH1839" i="4"/>
  <c r="AF1850" i="4" l="1"/>
  <c r="AF1851" i="4"/>
  <c r="AF1837" i="4"/>
  <c r="AF1838" i="4"/>
  <c r="AF1839" i="4"/>
  <c r="W1447" i="2" l="1"/>
  <c r="V1447" i="2" s="1"/>
  <c r="U1447" i="2"/>
  <c r="S1447" i="2"/>
  <c r="N1447" i="2"/>
  <c r="W1446" i="2"/>
  <c r="V1446" i="2" s="1"/>
  <c r="U1446" i="2"/>
  <c r="S1446" i="2"/>
  <c r="N1446" i="2"/>
  <c r="R1446" i="2" s="1"/>
  <c r="W1445" i="2"/>
  <c r="V1445" i="2" s="1"/>
  <c r="U1445" i="2"/>
  <c r="S1445" i="2"/>
  <c r="N1445" i="2"/>
  <c r="R1445" i="2" s="1"/>
  <c r="W1444" i="2"/>
  <c r="V1444" i="2" s="1"/>
  <c r="U1444" i="2"/>
  <c r="S1444" i="2"/>
  <c r="N1444" i="2"/>
  <c r="W1443" i="2"/>
  <c r="AG2105" i="4" s="1"/>
  <c r="U1443" i="2"/>
  <c r="S1443" i="2"/>
  <c r="N1443" i="2"/>
  <c r="P1443" i="2" s="1"/>
  <c r="W1442" i="2"/>
  <c r="AG2104" i="4" s="1"/>
  <c r="U1442" i="2"/>
  <c r="S1442" i="2"/>
  <c r="N1442" i="2"/>
  <c r="P1442" i="2" s="1"/>
  <c r="W1441" i="2"/>
  <c r="AG2103" i="4" s="1"/>
  <c r="U1441" i="2"/>
  <c r="S1441" i="2"/>
  <c r="N1441" i="2"/>
  <c r="R1441" i="2" s="1"/>
  <c r="W1440" i="2"/>
  <c r="AG2102" i="4" s="1"/>
  <c r="U1440" i="2"/>
  <c r="S1440" i="2"/>
  <c r="N1440" i="2"/>
  <c r="W1439" i="2"/>
  <c r="AG2101" i="4" s="1"/>
  <c r="W1438" i="2"/>
  <c r="V1438" i="2" s="1"/>
  <c r="U1438" i="2"/>
  <c r="S1438" i="2"/>
  <c r="N1438" i="2"/>
  <c r="R1438" i="2" s="1"/>
  <c r="W1437" i="2"/>
  <c r="AG2100" i="4" s="1"/>
  <c r="U1437" i="2"/>
  <c r="S1437" i="2"/>
  <c r="N1437" i="2"/>
  <c r="R1437" i="2" s="1"/>
  <c r="W1436" i="2"/>
  <c r="V1436" i="2" s="1"/>
  <c r="U1436" i="2"/>
  <c r="S1436" i="2"/>
  <c r="N1436" i="2"/>
  <c r="W1435" i="2"/>
  <c r="AG2099" i="4" s="1"/>
  <c r="W1434" i="2"/>
  <c r="AG2098" i="4" s="1"/>
  <c r="U1434" i="2"/>
  <c r="S1434" i="2"/>
  <c r="N1434" i="2"/>
  <c r="R1434" i="2" s="1"/>
  <c r="W1433" i="2"/>
  <c r="AG2097" i="4" s="1"/>
  <c r="U1433" i="2"/>
  <c r="S1433" i="2"/>
  <c r="N1433" i="2"/>
  <c r="R1433" i="2" s="1"/>
  <c r="W1432" i="2"/>
  <c r="V1432" i="2" s="1"/>
  <c r="U1432" i="2"/>
  <c r="S1432" i="2"/>
  <c r="N1432" i="2"/>
  <c r="W1431" i="2"/>
  <c r="AG2096" i="4" s="1"/>
  <c r="U1431" i="2"/>
  <c r="S1431" i="2"/>
  <c r="N1431" i="2"/>
  <c r="P1431" i="2" s="1"/>
  <c r="W1430" i="2"/>
  <c r="AG2095" i="4" s="1"/>
  <c r="U1430" i="2"/>
  <c r="S1430" i="2"/>
  <c r="N1430" i="2"/>
  <c r="R1430" i="2" s="1"/>
  <c r="W1429" i="2"/>
  <c r="V1429" i="2" s="1"/>
  <c r="U1429" i="2"/>
  <c r="S1429" i="2"/>
  <c r="N1429" i="2"/>
  <c r="R1429" i="2" s="1"/>
  <c r="W1428" i="2"/>
  <c r="V1428" i="2" s="1"/>
  <c r="U1428" i="2"/>
  <c r="S1428" i="2"/>
  <c r="N1428" i="2"/>
  <c r="P1428" i="2" s="1"/>
  <c r="W1427" i="2"/>
  <c r="V1427" i="2" s="1"/>
  <c r="U1427" i="2"/>
  <c r="S1427" i="2"/>
  <c r="N1427" i="2"/>
  <c r="P1427" i="2" s="1"/>
  <c r="W1426" i="2"/>
  <c r="U1426" i="2"/>
  <c r="S1426" i="2"/>
  <c r="N1426" i="2"/>
  <c r="R1426" i="2" s="1"/>
  <c r="W1425" i="2"/>
  <c r="AG2106" i="4" s="1"/>
  <c r="U1425" i="2"/>
  <c r="S1425" i="2"/>
  <c r="N1425" i="2"/>
  <c r="W1424" i="2"/>
  <c r="U1424" i="2"/>
  <c r="W1423" i="2"/>
  <c r="AG2260" i="4" s="1"/>
  <c r="W1422" i="2"/>
  <c r="V1422" i="2" s="1"/>
  <c r="U1422" i="2"/>
  <c r="S1422" i="2"/>
  <c r="N1422" i="2"/>
  <c r="R1422" i="2" s="1"/>
  <c r="W1421" i="2"/>
  <c r="V1421" i="2" s="1"/>
  <c r="U1421" i="2"/>
  <c r="S1421" i="2"/>
  <c r="N1421" i="2"/>
  <c r="W1420" i="2"/>
  <c r="V1420" i="2" s="1"/>
  <c r="U1420" i="2"/>
  <c r="S1420" i="2"/>
  <c r="N1420" i="2"/>
  <c r="P1420" i="2" s="1"/>
  <c r="W1419" i="2"/>
  <c r="U1419" i="2"/>
  <c r="S1419" i="2"/>
  <c r="N1419" i="2"/>
  <c r="P1419" i="2" s="1"/>
  <c r="W1418" i="2"/>
  <c r="U1418" i="2"/>
  <c r="S1418" i="2"/>
  <c r="N1418" i="2"/>
  <c r="R1418" i="2" s="1"/>
  <c r="W1417" i="2"/>
  <c r="AG2069" i="4" s="1"/>
  <c r="U1417" i="2"/>
  <c r="S1417" i="2"/>
  <c r="N1417" i="2"/>
  <c r="W1416" i="2"/>
  <c r="AG2071" i="4" s="1"/>
  <c r="U1416" i="2"/>
  <c r="S1416" i="2"/>
  <c r="N1416" i="2"/>
  <c r="P1416" i="2" s="1"/>
  <c r="W1415" i="2"/>
  <c r="U1415" i="2"/>
  <c r="S1415" i="2"/>
  <c r="N1415" i="2"/>
  <c r="R1415" i="2" s="1"/>
  <c r="W1414" i="2"/>
  <c r="AG2093" i="4" s="1"/>
  <c r="U1414" i="2"/>
  <c r="S1414" i="2"/>
  <c r="N1414" i="2"/>
  <c r="R1414" i="2" s="1"/>
  <c r="W1413" i="2"/>
  <c r="V1413" i="2" s="1"/>
  <c r="U1413" i="2"/>
  <c r="S1413" i="2"/>
  <c r="N1413" i="2"/>
  <c r="W1412" i="2"/>
  <c r="U1412" i="2"/>
  <c r="S1412" i="2"/>
  <c r="N1412" i="2"/>
  <c r="P1412" i="2" s="1"/>
  <c r="W1411" i="2"/>
  <c r="AG2092" i="4" s="1"/>
  <c r="U1411" i="2"/>
  <c r="S1411" i="2"/>
  <c r="N1411" i="2"/>
  <c r="R1411" i="2" s="1"/>
  <c r="W1410" i="2"/>
  <c r="V1410" i="2" s="1"/>
  <c r="U1410" i="2"/>
  <c r="S1410" i="2"/>
  <c r="N1410" i="2"/>
  <c r="R1410" i="2" s="1"/>
  <c r="W1409" i="2"/>
  <c r="AG2070" i="4" s="1"/>
  <c r="U1409" i="2"/>
  <c r="S1409" i="2"/>
  <c r="N1409" i="2"/>
  <c r="W1408" i="2"/>
  <c r="AG2068" i="4" s="1"/>
  <c r="U1408" i="2"/>
  <c r="S1408" i="2"/>
  <c r="N1408" i="2"/>
  <c r="P1408" i="2" s="1"/>
  <c r="W1407" i="2"/>
  <c r="V1407" i="2" s="1"/>
  <c r="U1407" i="2"/>
  <c r="S1407" i="2"/>
  <c r="N1407" i="2"/>
  <c r="R1407" i="2" s="1"/>
  <c r="W1406" i="2"/>
  <c r="V1406" i="2" s="1"/>
  <c r="U1406" i="2"/>
  <c r="S1406" i="2"/>
  <c r="N1406" i="2"/>
  <c r="W1405" i="2"/>
  <c r="AG2172" i="4" s="1"/>
  <c r="U1405" i="2"/>
  <c r="S1405" i="2"/>
  <c r="N1405" i="2"/>
  <c r="P1405" i="2" s="1"/>
  <c r="W1404" i="2"/>
  <c r="AG2134" i="4" s="1"/>
  <c r="U1404" i="2"/>
  <c r="S1404" i="2"/>
  <c r="N1404" i="2"/>
  <c r="R1404" i="2" s="1"/>
  <c r="W1403" i="2"/>
  <c r="AG2073" i="4" s="1"/>
  <c r="U1403" i="2"/>
  <c r="S1403" i="2"/>
  <c r="R1403" i="2"/>
  <c r="W1402" i="2"/>
  <c r="V1402" i="2" s="1"/>
  <c r="W1401" i="2"/>
  <c r="V1401" i="2" s="1"/>
  <c r="W1400" i="2"/>
  <c r="V1400" i="2" s="1"/>
  <c r="W1399" i="2"/>
  <c r="V1399" i="2" s="1"/>
  <c r="W1398" i="2"/>
  <c r="V1398" i="2" s="1"/>
  <c r="W1397" i="2"/>
  <c r="V1397" i="2" s="1"/>
  <c r="W1396" i="2"/>
  <c r="AG2079" i="4" s="1"/>
  <c r="U1396" i="2"/>
  <c r="S1396" i="2"/>
  <c r="N1396" i="2"/>
  <c r="R1396" i="2" s="1"/>
  <c r="W1394" i="2"/>
  <c r="V1394" i="2" s="1"/>
  <c r="U1394" i="2"/>
  <c r="S1394" i="2"/>
  <c r="N1394" i="2"/>
  <c r="W1393" i="2"/>
  <c r="V1393" i="2" s="1"/>
  <c r="U1393" i="2"/>
  <c r="S1393" i="2"/>
  <c r="N1393" i="2"/>
  <c r="P1393" i="2" s="1"/>
  <c r="W1392" i="2"/>
  <c r="V1392" i="2" s="1"/>
  <c r="U1392" i="2"/>
  <c r="S1392" i="2"/>
  <c r="N1392" i="2"/>
  <c r="P1392" i="2" s="1"/>
  <c r="W1391" i="2"/>
  <c r="AG2043" i="4" s="1"/>
  <c r="U1391" i="2"/>
  <c r="S1391" i="2"/>
  <c r="N1391" i="2"/>
  <c r="R1391" i="2" s="1"/>
  <c r="W1390" i="2"/>
  <c r="V1390" i="2" s="1"/>
  <c r="U1390" i="2"/>
  <c r="S1390" i="2"/>
  <c r="N1390" i="2"/>
  <c r="R1390" i="2" s="1"/>
  <c r="W1389" i="2"/>
  <c r="V1389" i="2" s="1"/>
  <c r="U1389" i="2"/>
  <c r="S1389" i="2"/>
  <c r="N1389" i="2"/>
  <c r="P1389" i="2" s="1"/>
  <c r="W1388" i="2"/>
  <c r="V1388" i="2" s="1"/>
  <c r="U1388" i="2"/>
  <c r="S1388" i="2"/>
  <c r="N1388" i="2"/>
  <c r="R1388" i="2" s="1"/>
  <c r="W1387" i="2"/>
  <c r="V1387" i="2" s="1"/>
  <c r="U1387" i="2"/>
  <c r="S1387" i="2"/>
  <c r="N1387" i="2"/>
  <c r="R1387" i="2" s="1"/>
  <c r="W1386" i="2"/>
  <c r="AG2033" i="4" s="1"/>
  <c r="U1386" i="2"/>
  <c r="S1386" i="2"/>
  <c r="N1386" i="2"/>
  <c r="R1386" i="2" s="1"/>
  <c r="W1385" i="2"/>
  <c r="V1385" i="2" s="1"/>
  <c r="U1385" i="2"/>
  <c r="S1385" i="2"/>
  <c r="N1385" i="2"/>
  <c r="P1385" i="2" s="1"/>
  <c r="W1384" i="2"/>
  <c r="AG2041" i="4" s="1"/>
  <c r="U1384" i="2"/>
  <c r="S1384" i="2"/>
  <c r="N1384" i="2"/>
  <c r="R1384" i="2" s="1"/>
  <c r="W1383" i="2"/>
  <c r="AG2056" i="4" s="1"/>
  <c r="U1383" i="2"/>
  <c r="S1383" i="2"/>
  <c r="N1383" i="2"/>
  <c r="R1383" i="2" s="1"/>
  <c r="W1382" i="2"/>
  <c r="AG1964" i="4" s="1"/>
  <c r="U1382" i="2"/>
  <c r="S1382" i="2"/>
  <c r="N1382" i="2"/>
  <c r="R1382" i="2" s="1"/>
  <c r="W1381" i="2"/>
  <c r="V1381" i="2" s="1"/>
  <c r="U1381" i="2"/>
  <c r="S1381" i="2"/>
  <c r="N1381" i="2"/>
  <c r="P1381" i="2" s="1"/>
  <c r="W1380" i="2"/>
  <c r="AG1994" i="4" s="1"/>
  <c r="U1380" i="2"/>
  <c r="S1380" i="2"/>
  <c r="N1380" i="2"/>
  <c r="R1380" i="2" s="1"/>
  <c r="W1379" i="2"/>
  <c r="AG1989" i="4" s="1"/>
  <c r="U1379" i="2"/>
  <c r="W1378" i="2"/>
  <c r="AG2032" i="4" s="1"/>
  <c r="U1378" i="2"/>
  <c r="S1378" i="2"/>
  <c r="N1378" i="2"/>
  <c r="R1378" i="2" s="1"/>
  <c r="W1377" i="2"/>
  <c r="AG2031" i="4" s="1"/>
  <c r="U1377" i="2"/>
  <c r="S1377" i="2"/>
  <c r="N1377" i="2"/>
  <c r="P1377" i="2" s="1"/>
  <c r="W1376" i="2"/>
  <c r="AG2030" i="4" s="1"/>
  <c r="U1376" i="2"/>
  <c r="S1376" i="2"/>
  <c r="N1376" i="2"/>
  <c r="R1376" i="2" s="1"/>
  <c r="W1375" i="2"/>
  <c r="AG2029" i="4" s="1"/>
  <c r="U1375" i="2"/>
  <c r="S1375" i="2"/>
  <c r="N1375" i="2"/>
  <c r="R1375" i="2" s="1"/>
  <c r="W1374" i="2"/>
  <c r="AG2028" i="4" s="1"/>
  <c r="U1374" i="2"/>
  <c r="S1374" i="2"/>
  <c r="N1374" i="2"/>
  <c r="R1374" i="2" s="1"/>
  <c r="W1373" i="2"/>
  <c r="AG1993" i="4" s="1"/>
  <c r="U1373" i="2"/>
  <c r="S1373" i="2"/>
  <c r="N1373" i="2"/>
  <c r="P1373" i="2" s="1"/>
  <c r="W1372" i="2"/>
  <c r="AG2027" i="4" s="1"/>
  <c r="U1372" i="2"/>
  <c r="S1372" i="2"/>
  <c r="N1372" i="2"/>
  <c r="R1372" i="2" s="1"/>
  <c r="W1371" i="2"/>
  <c r="AG2026" i="4" s="1"/>
  <c r="U1371" i="2"/>
  <c r="W1370" i="2"/>
  <c r="V1370" i="2" s="1"/>
  <c r="U1370" i="2"/>
  <c r="S1370" i="2"/>
  <c r="N1370" i="2"/>
  <c r="R1370" i="2" s="1"/>
  <c r="W1369" i="2"/>
  <c r="V1369" i="2" s="1"/>
  <c r="U1369" i="2"/>
  <c r="S1369" i="2"/>
  <c r="N1369" i="2"/>
  <c r="P1369" i="2" s="1"/>
  <c r="W1368" i="2"/>
  <c r="V1368" i="2" s="1"/>
  <c r="U1368" i="2"/>
  <c r="S1368" i="2"/>
  <c r="N1368" i="2"/>
  <c r="R1368" i="2" s="1"/>
  <c r="W1367" i="2"/>
  <c r="V1367" i="2" s="1"/>
  <c r="U1367" i="2"/>
  <c r="S1367" i="2"/>
  <c r="N1367" i="2"/>
  <c r="R1367" i="2" s="1"/>
  <c r="W1366" i="2"/>
  <c r="AG2042" i="4" s="1"/>
  <c r="U1366" i="2"/>
  <c r="S1366" i="2"/>
  <c r="N1366" i="2"/>
  <c r="R1366" i="2" s="1"/>
  <c r="W1365" i="2"/>
  <c r="AG1999" i="4" s="1"/>
  <c r="U1365" i="2"/>
  <c r="S1365" i="2"/>
  <c r="N1365" i="2"/>
  <c r="P1365" i="2" s="1"/>
  <c r="W1364" i="2"/>
  <c r="U1364" i="2"/>
  <c r="S1364" i="2"/>
  <c r="N1364" i="2"/>
  <c r="P1364" i="2" s="1"/>
  <c r="W1363" i="2"/>
  <c r="U1363" i="2"/>
  <c r="S1363" i="2"/>
  <c r="N1363" i="2"/>
  <c r="P1363" i="2" s="1"/>
  <c r="W1362" i="2"/>
  <c r="U1362" i="2"/>
  <c r="S1362" i="2"/>
  <c r="N1362" i="2"/>
  <c r="R1362" i="2" s="1"/>
  <c r="W1361" i="2"/>
  <c r="AG1992" i="4" s="1"/>
  <c r="U1361" i="2"/>
  <c r="S1361" i="2"/>
  <c r="N1361" i="2"/>
  <c r="P1361" i="2" s="1"/>
  <c r="W1360" i="2"/>
  <c r="AG1991" i="4" s="1"/>
  <c r="U1360" i="2"/>
  <c r="S1360" i="2"/>
  <c r="N1360" i="2"/>
  <c r="R1360" i="2" s="1"/>
  <c r="W1359" i="2"/>
  <c r="AG1988" i="4" s="1"/>
  <c r="U1359" i="2"/>
  <c r="S1359" i="2"/>
  <c r="N1359" i="2"/>
  <c r="R1359" i="2" s="1"/>
  <c r="W1358" i="2"/>
  <c r="V1358" i="2" s="1"/>
  <c r="U1358" i="2"/>
  <c r="S1358" i="2"/>
  <c r="N1358" i="2"/>
  <c r="R1358" i="2" s="1"/>
  <c r="W1357" i="2"/>
  <c r="V1357" i="2" s="1"/>
  <c r="U1357" i="2"/>
  <c r="S1357" i="2"/>
  <c r="N1357" i="2"/>
  <c r="P1357" i="2" s="1"/>
  <c r="W1356" i="2"/>
  <c r="AG1987" i="4" s="1"/>
  <c r="U1356" i="2"/>
  <c r="S1356" i="2"/>
  <c r="N1356" i="2"/>
  <c r="P1356" i="2" s="1"/>
  <c r="W1355" i="2"/>
  <c r="AG1985" i="4" s="1"/>
  <c r="U1355" i="2"/>
  <c r="S1355" i="2"/>
  <c r="N1355" i="2"/>
  <c r="R1355" i="2" s="1"/>
  <c r="W1354" i="2"/>
  <c r="AG1986" i="4" s="1"/>
  <c r="U1354" i="2"/>
  <c r="S1354" i="2"/>
  <c r="N1354" i="2"/>
  <c r="R1354" i="2" s="1"/>
  <c r="W1353" i="2"/>
  <c r="AG1990" i="4" s="1"/>
  <c r="U1353" i="2"/>
  <c r="S1353" i="2"/>
  <c r="N1353" i="2"/>
  <c r="P1353" i="2" s="1"/>
  <c r="W1352" i="2"/>
  <c r="U1352" i="2"/>
  <c r="S1352" i="2"/>
  <c r="N1352" i="2"/>
  <c r="P1352" i="2" s="1"/>
  <c r="W1351" i="2"/>
  <c r="AG2023" i="4" s="1"/>
  <c r="U1351" i="2"/>
  <c r="S1351" i="2"/>
  <c r="N1351" i="2"/>
  <c r="R1351" i="2" s="1"/>
  <c r="W1350" i="2"/>
  <c r="AG1962" i="4" s="1"/>
  <c r="U1350" i="2"/>
  <c r="S1350" i="2"/>
  <c r="N1350" i="2"/>
  <c r="P1350" i="2" s="1"/>
  <c r="W1349" i="2"/>
  <c r="V1349" i="2" s="1"/>
  <c r="U1349" i="2"/>
  <c r="S1349" i="2"/>
  <c r="N1349" i="2"/>
  <c r="R1349" i="2" s="1"/>
  <c r="W1348" i="2"/>
  <c r="V1348" i="2" s="1"/>
  <c r="U1348" i="2"/>
  <c r="S1348" i="2"/>
  <c r="N1348" i="2"/>
  <c r="P1348" i="2" s="1"/>
  <c r="W1347" i="2"/>
  <c r="AG1956" i="4" s="1"/>
  <c r="U1347" i="2"/>
  <c r="S1347" i="2"/>
  <c r="N1347" i="2"/>
  <c r="R1347" i="2" s="1"/>
  <c r="W1346" i="2"/>
  <c r="V1346" i="2" s="1"/>
  <c r="U1346" i="2"/>
  <c r="S1346" i="2"/>
  <c r="N1346" i="2"/>
  <c r="P1346" i="2" s="1"/>
  <c r="W1345" i="2"/>
  <c r="V1345" i="2" s="1"/>
  <c r="U1345" i="2"/>
  <c r="S1345" i="2"/>
  <c r="N1345" i="2"/>
  <c r="R1345" i="2" s="1"/>
  <c r="W1344" i="2"/>
  <c r="V1344" i="2" s="1"/>
  <c r="U1344" i="2"/>
  <c r="S1344" i="2"/>
  <c r="W1343" i="2"/>
  <c r="AG2000" i="4" s="1"/>
  <c r="U1343" i="2"/>
  <c r="W1342" i="2"/>
  <c r="AG2001" i="4" s="1"/>
  <c r="U1342" i="2"/>
  <c r="S1342" i="2"/>
  <c r="W1341" i="2"/>
  <c r="AG2002" i="4" s="1"/>
  <c r="U1341" i="2"/>
  <c r="S1341" i="2"/>
  <c r="N1341" i="2"/>
  <c r="R1341" i="2" s="1"/>
  <c r="W1340" i="2"/>
  <c r="AG2004" i="4" s="1"/>
  <c r="W1339" i="2"/>
  <c r="AG2005" i="4" s="1"/>
  <c r="U1339" i="2"/>
  <c r="W1338" i="2"/>
  <c r="AG2003" i="4" s="1"/>
  <c r="U1338" i="2"/>
  <c r="S1338" i="2"/>
  <c r="N1338" i="2"/>
  <c r="R1338" i="2" s="1"/>
  <c r="W1337" i="2"/>
  <c r="AG1972" i="4" s="1"/>
  <c r="U1337" i="2"/>
  <c r="W1336" i="2"/>
  <c r="AG1971" i="4" s="1"/>
  <c r="U1336" i="2"/>
  <c r="W1335" i="2"/>
  <c r="AG1970" i="4" s="1"/>
  <c r="U1335" i="2"/>
  <c r="W1334" i="2"/>
  <c r="AG1969" i="4" s="1"/>
  <c r="U1334" i="2"/>
  <c r="S1334" i="2"/>
  <c r="N1334" i="2"/>
  <c r="R1334" i="2" s="1"/>
  <c r="W1333" i="2"/>
  <c r="AG1968" i="4" s="1"/>
  <c r="U1333" i="2"/>
  <c r="W1332" i="2"/>
  <c r="AG1967" i="4" s="1"/>
  <c r="U1332" i="2"/>
  <c r="W1331" i="2"/>
  <c r="AG1974" i="4" s="1"/>
  <c r="W1330" i="2"/>
  <c r="AG1973" i="4" s="1"/>
  <c r="U1330" i="2"/>
  <c r="S1330" i="2"/>
  <c r="N1330" i="2"/>
  <c r="R1330" i="2" s="1"/>
  <c r="W1329" i="2"/>
  <c r="AG1976" i="4" s="1"/>
  <c r="U1329" i="2"/>
  <c r="W1328" i="2"/>
  <c r="AG1975" i="4" s="1"/>
  <c r="U1328" i="2"/>
  <c r="W1327" i="2"/>
  <c r="U1327" i="2"/>
  <c r="S1327" i="2"/>
  <c r="N1327" i="2"/>
  <c r="R1327" i="2" s="1"/>
  <c r="W1326" i="2"/>
  <c r="AG1955" i="4" s="1"/>
  <c r="U1326" i="2"/>
  <c r="S1326" i="2"/>
  <c r="N1326" i="2"/>
  <c r="R1326" i="2" s="1"/>
  <c r="W1325" i="2"/>
  <c r="U1325" i="2"/>
  <c r="S1325" i="2"/>
  <c r="N1325" i="2"/>
  <c r="P1325" i="2" s="1"/>
  <c r="W1324" i="2"/>
  <c r="AG1954" i="4" s="1"/>
  <c r="U1324" i="2"/>
  <c r="S1324" i="2"/>
  <c r="N1324" i="2"/>
  <c r="P1324" i="2" s="1"/>
  <c r="W1323" i="2"/>
  <c r="AG1961" i="4" s="1"/>
  <c r="U1323" i="2"/>
  <c r="S1323" i="2"/>
  <c r="N1323" i="2"/>
  <c r="R1323" i="2" s="1"/>
  <c r="W1322" i="2"/>
  <c r="AG1960" i="4" s="1"/>
  <c r="U1322" i="2"/>
  <c r="S1322" i="2"/>
  <c r="N1322" i="2"/>
  <c r="R1322" i="2" s="1"/>
  <c r="W1321" i="2"/>
  <c r="AG1958" i="4" s="1"/>
  <c r="U1321" i="2"/>
  <c r="S1321" i="2"/>
  <c r="N1321" i="2"/>
  <c r="P1321" i="2" s="1"/>
  <c r="W1320" i="2"/>
  <c r="AG1957" i="4" s="1"/>
  <c r="U1320" i="2"/>
  <c r="S1320" i="2"/>
  <c r="R1320" i="2"/>
  <c r="P1320" i="2"/>
  <c r="W1319" i="2"/>
  <c r="AG1959" i="4" s="1"/>
  <c r="U1319" i="2"/>
  <c r="S1319" i="2"/>
  <c r="N1319" i="2"/>
  <c r="R1319" i="2" s="1"/>
  <c r="AE1835" i="4"/>
  <c r="AH1835" i="4"/>
  <c r="AE1853" i="4"/>
  <c r="AH1853" i="4"/>
  <c r="AE1828" i="4"/>
  <c r="AH1828" i="4"/>
  <c r="AE1829" i="4"/>
  <c r="AH1829" i="4"/>
  <c r="AE1830" i="4"/>
  <c r="AH1830" i="4"/>
  <c r="AE1831" i="4"/>
  <c r="AH1831" i="4"/>
  <c r="AE1832" i="4"/>
  <c r="AH1832" i="4"/>
  <c r="AE1833" i="4"/>
  <c r="AH1833" i="4"/>
  <c r="AE1854" i="4"/>
  <c r="AH1854" i="4"/>
  <c r="AE1827" i="4"/>
  <c r="AH1827" i="4"/>
  <c r="AE1824" i="4"/>
  <c r="AH1824" i="4"/>
  <c r="AE1825" i="4"/>
  <c r="AH1825" i="4"/>
  <c r="AE1826" i="4"/>
  <c r="AH1826" i="4"/>
  <c r="AE1823" i="4"/>
  <c r="AH1823" i="4"/>
  <c r="AH1855" i="4"/>
  <c r="AG1855" i="4"/>
  <c r="AH1820" i="4"/>
  <c r="AG1820" i="4"/>
  <c r="AE1820" i="4"/>
  <c r="AF1820" i="4" s="1"/>
  <c r="AH1818" i="4"/>
  <c r="AG1818" i="4"/>
  <c r="AE1818" i="4"/>
  <c r="AF1818" i="4" s="1"/>
  <c r="AH1817" i="4"/>
  <c r="AG1817" i="4"/>
  <c r="X1817" i="4"/>
  <c r="V1817" i="4"/>
  <c r="H1817" i="4"/>
  <c r="G1817" i="4"/>
  <c r="F1817" i="4"/>
  <c r="E1817" i="4"/>
  <c r="K26" i="7" s="1"/>
  <c r="U1258" i="2"/>
  <c r="S1258" i="2"/>
  <c r="N1258" i="2"/>
  <c r="P1258" i="2" s="1"/>
  <c r="U1256" i="2"/>
  <c r="S1256" i="2"/>
  <c r="N1256" i="2"/>
  <c r="P1256" i="2" s="1"/>
  <c r="AC1794" i="4"/>
  <c r="E194" i="6"/>
  <c r="F194" i="6" s="1"/>
  <c r="E193" i="6"/>
  <c r="F193" i="6" s="1"/>
  <c r="E192" i="6"/>
  <c r="F192" i="6" s="1"/>
  <c r="E191" i="6"/>
  <c r="F191" i="6" s="1"/>
  <c r="E190" i="6"/>
  <c r="F190" i="6" s="1"/>
  <c r="I167" i="5"/>
  <c r="I172" i="5"/>
  <c r="I173" i="5"/>
  <c r="AE1807" i="4"/>
  <c r="AH1807" i="4"/>
  <c r="AE1805" i="4"/>
  <c r="AH1805" i="4"/>
  <c r="V1068" i="2"/>
  <c r="AE1809" i="4"/>
  <c r="AH1809" i="4"/>
  <c r="AE1810" i="4"/>
  <c r="AH1810" i="4"/>
  <c r="AE1806" i="4"/>
  <c r="AH1806" i="4"/>
  <c r="AE1812" i="4"/>
  <c r="AH1812" i="4"/>
  <c r="AE1813" i="4"/>
  <c r="AH1813" i="4"/>
  <c r="AE1815" i="4"/>
  <c r="AH1815" i="4"/>
  <c r="V1426" i="2" l="1"/>
  <c r="V1419" i="2"/>
  <c r="AG18" i="3"/>
  <c r="AG35" i="3"/>
  <c r="AG19" i="3"/>
  <c r="AG97" i="3"/>
  <c r="AG77" i="3"/>
  <c r="AG34" i="3"/>
  <c r="AG2245" i="4"/>
  <c r="AG2152" i="4"/>
  <c r="AG79" i="3"/>
  <c r="V1326" i="2"/>
  <c r="AG2019" i="4"/>
  <c r="AG2072" i="4"/>
  <c r="V1352" i="2"/>
  <c r="AG2076" i="4"/>
  <c r="V1404" i="2"/>
  <c r="V1324" i="2"/>
  <c r="V1328" i="2"/>
  <c r="P1386" i="2"/>
  <c r="AG2074" i="4"/>
  <c r="AG2067" i="4"/>
  <c r="V1339" i="2"/>
  <c r="V1330" i="2"/>
  <c r="V1332" i="2"/>
  <c r="V1351" i="2"/>
  <c r="V1366" i="2"/>
  <c r="V1375" i="2"/>
  <c r="R1419" i="2"/>
  <c r="V1362" i="2"/>
  <c r="AG2007" i="4"/>
  <c r="V1364" i="2"/>
  <c r="AG1978" i="4"/>
  <c r="V1372" i="2"/>
  <c r="P1376" i="2"/>
  <c r="V1378" i="2"/>
  <c r="V1430" i="2"/>
  <c r="V1431" i="2"/>
  <c r="V1439" i="2"/>
  <c r="V1440" i="2"/>
  <c r="V1441" i="2"/>
  <c r="V1442" i="2"/>
  <c r="V1443" i="2"/>
  <c r="R1352" i="2"/>
  <c r="V1396" i="2"/>
  <c r="V1418" i="2"/>
  <c r="AG2024" i="4"/>
  <c r="V1433" i="2"/>
  <c r="V1434" i="2"/>
  <c r="V1423" i="2"/>
  <c r="V1424" i="2"/>
  <c r="AG22" i="3"/>
  <c r="AG98" i="3"/>
  <c r="R1258" i="2"/>
  <c r="P1338" i="2"/>
  <c r="R1346" i="2"/>
  <c r="R1408" i="2"/>
  <c r="V1435" i="2"/>
  <c r="V1437" i="2"/>
  <c r="P1446" i="2"/>
  <c r="V1405" i="2"/>
  <c r="V1425" i="2"/>
  <c r="V1408" i="2"/>
  <c r="V1409" i="2"/>
  <c r="V1411" i="2"/>
  <c r="V1412" i="2"/>
  <c r="AG1996" i="4"/>
  <c r="V1414" i="2"/>
  <c r="V1415" i="2"/>
  <c r="V1416" i="2"/>
  <c r="V1417" i="2"/>
  <c r="AG1997" i="4"/>
  <c r="AG1965" i="4"/>
  <c r="V1403" i="2"/>
  <c r="R1442" i="2"/>
  <c r="P1437" i="2"/>
  <c r="P1430" i="2"/>
  <c r="R1416" i="2"/>
  <c r="R1427" i="2"/>
  <c r="P1422" i="2"/>
  <c r="R1412" i="2"/>
  <c r="V1384" i="2"/>
  <c r="P1367" i="2"/>
  <c r="V1374" i="2"/>
  <c r="V1386" i="2"/>
  <c r="R1393" i="2"/>
  <c r="R1420" i="2"/>
  <c r="P1434" i="2"/>
  <c r="P1438" i="2"/>
  <c r="V1371" i="2"/>
  <c r="V1376" i="2"/>
  <c r="V1382" i="2"/>
  <c r="P1322" i="2"/>
  <c r="AG1940" i="4"/>
  <c r="AG1942" i="4"/>
  <c r="R1348" i="2"/>
  <c r="V1377" i="2"/>
  <c r="V1383" i="2"/>
  <c r="V1320" i="2"/>
  <c r="V1334" i="2"/>
  <c r="V1338" i="2"/>
  <c r="V1347" i="2"/>
  <c r="V1354" i="2"/>
  <c r="R1361" i="2"/>
  <c r="V1379" i="2"/>
  <c r="V1380" i="2"/>
  <c r="V1391" i="2"/>
  <c r="P1411" i="2"/>
  <c r="P1384" i="2"/>
  <c r="R1364" i="2"/>
  <c r="P1374" i="2"/>
  <c r="R1392" i="2"/>
  <c r="R1389" i="2"/>
  <c r="P1359" i="2"/>
  <c r="R1356" i="2"/>
  <c r="V1353" i="2"/>
  <c r="V1365" i="2"/>
  <c r="P1334" i="2"/>
  <c r="V1336" i="2"/>
  <c r="P1349" i="2"/>
  <c r="V1350" i="2"/>
  <c r="R1353" i="2"/>
  <c r="V1355" i="2"/>
  <c r="V1363" i="2"/>
  <c r="P1372" i="2"/>
  <c r="P1380" i="2"/>
  <c r="P1383" i="2"/>
  <c r="P1388" i="2"/>
  <c r="P1390" i="2"/>
  <c r="P1396" i="2"/>
  <c r="P1404" i="2"/>
  <c r="P1407" i="2"/>
  <c r="P1415" i="2"/>
  <c r="R1428" i="2"/>
  <c r="R1443" i="2"/>
  <c r="V1329" i="2"/>
  <c r="V1340" i="2"/>
  <c r="V1321" i="2"/>
  <c r="V1331" i="2"/>
  <c r="V1343" i="2"/>
  <c r="P1345" i="2"/>
  <c r="P1358" i="2"/>
  <c r="P1360" i="2"/>
  <c r="V1360" i="2"/>
  <c r="R1363" i="2"/>
  <c r="P1366" i="2"/>
  <c r="V1373" i="2"/>
  <c r="P1375" i="2"/>
  <c r="R1377" i="2"/>
  <c r="V1323" i="2"/>
  <c r="V1337" i="2"/>
  <c r="V1341" i="2"/>
  <c r="R1321" i="2"/>
  <c r="V1322" i="2"/>
  <c r="R1325" i="2"/>
  <c r="V1327" i="2"/>
  <c r="AG1888" i="4"/>
  <c r="V1333" i="2"/>
  <c r="V1335" i="2"/>
  <c r="V1342" i="2"/>
  <c r="V1356" i="2"/>
  <c r="V1359" i="2"/>
  <c r="V1361" i="2"/>
  <c r="R1369" i="2"/>
  <c r="P1382" i="2"/>
  <c r="P1403" i="2"/>
  <c r="R1405" i="2"/>
  <c r="P1414" i="2"/>
  <c r="R1431" i="2"/>
  <c r="P1351" i="2"/>
  <c r="P1330" i="2"/>
  <c r="P1368" i="2"/>
  <c r="V1325" i="2"/>
  <c r="V1319" i="2"/>
  <c r="R1324" i="2"/>
  <c r="P1326" i="2"/>
  <c r="R1394" i="2"/>
  <c r="P1394" i="2"/>
  <c r="R1409" i="2"/>
  <c r="P1409" i="2"/>
  <c r="R1417" i="2"/>
  <c r="P1417" i="2"/>
  <c r="R1444" i="2"/>
  <c r="P1444" i="2"/>
  <c r="P1319" i="2"/>
  <c r="P1323" i="2"/>
  <c r="P1327" i="2"/>
  <c r="P1341" i="2"/>
  <c r="P1347" i="2"/>
  <c r="R1350" i="2"/>
  <c r="P1355" i="2"/>
  <c r="P1362" i="2"/>
  <c r="R1365" i="2"/>
  <c r="P1378" i="2"/>
  <c r="R1381" i="2"/>
  <c r="P1387" i="2"/>
  <c r="R1406" i="2"/>
  <c r="P1406" i="2"/>
  <c r="P1410" i="2"/>
  <c r="P1418" i="2"/>
  <c r="R1425" i="2"/>
  <c r="P1425" i="2"/>
  <c r="P1433" i="2"/>
  <c r="R1440" i="2"/>
  <c r="P1440" i="2"/>
  <c r="AF1835" i="4"/>
  <c r="R1385" i="2"/>
  <c r="P1391" i="2"/>
  <c r="R1413" i="2"/>
  <c r="P1413" i="2"/>
  <c r="R1421" i="2"/>
  <c r="P1421" i="2"/>
  <c r="P1429" i="2"/>
  <c r="R1436" i="2"/>
  <c r="P1436" i="2"/>
  <c r="P1445" i="2"/>
  <c r="AF1853" i="4"/>
  <c r="P1354" i="2"/>
  <c r="R1357" i="2"/>
  <c r="P1370" i="2"/>
  <c r="R1373" i="2"/>
  <c r="P1426" i="2"/>
  <c r="R1432" i="2"/>
  <c r="P1432" i="2"/>
  <c r="P1441" i="2"/>
  <c r="R1447" i="2"/>
  <c r="P1447" i="2"/>
  <c r="AF1828" i="4"/>
  <c r="AF1833" i="4"/>
  <c r="AF1829" i="4"/>
  <c r="AF1854" i="4"/>
  <c r="AF1830" i="4"/>
  <c r="AF1827" i="4"/>
  <c r="AF1831" i="4"/>
  <c r="AF1832" i="4"/>
  <c r="C1817" i="4"/>
  <c r="K31" i="7" s="1"/>
  <c r="AF1825" i="4"/>
  <c r="AF1826" i="4"/>
  <c r="AF1824" i="4"/>
  <c r="AF1823" i="4"/>
  <c r="Y1817" i="4"/>
  <c r="R1256" i="2"/>
  <c r="AF1807" i="4"/>
  <c r="AF1805" i="4"/>
  <c r="AF1806" i="4"/>
  <c r="AF1810" i="4"/>
  <c r="AF1809" i="4"/>
  <c r="AF1812" i="4"/>
  <c r="AF1813" i="4"/>
  <c r="AF1815" i="4"/>
  <c r="AE1804" i="4"/>
  <c r="AH1804" i="4"/>
  <c r="AE1803" i="4"/>
  <c r="AH1803" i="4"/>
  <c r="AE1802" i="4"/>
  <c r="AH1802" i="4"/>
  <c r="I168" i="5"/>
  <c r="I169" i="5"/>
  <c r="I170" i="5"/>
  <c r="I171" i="5"/>
  <c r="I166" i="5"/>
  <c r="AE1801" i="4"/>
  <c r="AH1801" i="4"/>
  <c r="AF1817" i="4" l="1"/>
  <c r="AF1803" i="4"/>
  <c r="AF1804" i="4"/>
  <c r="AF1802" i="4"/>
  <c r="AF1801" i="4"/>
  <c r="AE1797" i="4"/>
  <c r="AH1797" i="4"/>
  <c r="AE1800" i="4"/>
  <c r="AH1800" i="4"/>
  <c r="AE1799" i="4"/>
  <c r="AH1799" i="4"/>
  <c r="AF1799" i="4" l="1"/>
  <c r="AF1800" i="4"/>
  <c r="AF1797" i="4"/>
  <c r="AC1762" i="4"/>
  <c r="W1294" i="2"/>
  <c r="AG1917" i="4" s="1"/>
  <c r="U1294" i="2"/>
  <c r="S1294" i="2"/>
  <c r="N1294" i="2"/>
  <c r="R1294" i="2" s="1"/>
  <c r="W1293" i="2"/>
  <c r="AG1926" i="4" s="1"/>
  <c r="U1293" i="2"/>
  <c r="S1293" i="2"/>
  <c r="N1293" i="2"/>
  <c r="P1293" i="2" s="1"/>
  <c r="W1318" i="2"/>
  <c r="AG1963" i="4" s="1"/>
  <c r="U1318" i="2"/>
  <c r="S1318" i="2"/>
  <c r="N1318" i="2"/>
  <c r="P1318" i="2" s="1"/>
  <c r="W1317" i="2"/>
  <c r="V1317" i="2" s="1"/>
  <c r="U1317" i="2"/>
  <c r="S1317" i="2"/>
  <c r="N1317" i="2"/>
  <c r="R1317" i="2" s="1"/>
  <c r="W1316" i="2"/>
  <c r="AG1933" i="4" s="1"/>
  <c r="U1316" i="2"/>
  <c r="S1316" i="2"/>
  <c r="N1316" i="2"/>
  <c r="R1316" i="2" s="1"/>
  <c r="W1315" i="2"/>
  <c r="V1315" i="2" s="1"/>
  <c r="U1315" i="2"/>
  <c r="S1315" i="2"/>
  <c r="N1315" i="2"/>
  <c r="P1315" i="2" s="1"/>
  <c r="W1314" i="2"/>
  <c r="AG1930" i="4" s="1"/>
  <c r="U1314" i="2"/>
  <c r="S1314" i="2"/>
  <c r="N1314" i="2"/>
  <c r="P1314" i="2" s="1"/>
  <c r="W1313" i="2"/>
  <c r="U1313" i="2"/>
  <c r="S1313" i="2"/>
  <c r="N1313" i="2"/>
  <c r="R1313" i="2" s="1"/>
  <c r="W1312" i="2"/>
  <c r="AG1932" i="4" s="1"/>
  <c r="U1312" i="2"/>
  <c r="S1312" i="2"/>
  <c r="N1312" i="2"/>
  <c r="R1312" i="2" s="1"/>
  <c r="W1311" i="2"/>
  <c r="V1311" i="2" s="1"/>
  <c r="U1311" i="2"/>
  <c r="S1311" i="2"/>
  <c r="N1311" i="2"/>
  <c r="P1311" i="2" s="1"/>
  <c r="W1310" i="2"/>
  <c r="AG1937" i="4" s="1"/>
  <c r="U1310" i="2"/>
  <c r="S1310" i="2"/>
  <c r="N1310" i="2"/>
  <c r="P1310" i="2" s="1"/>
  <c r="W1309" i="2"/>
  <c r="AG1911" i="4" s="1"/>
  <c r="U1309" i="2"/>
  <c r="S1309" i="2"/>
  <c r="N1309" i="2"/>
  <c r="P1309" i="2" s="1"/>
  <c r="W1308" i="2"/>
  <c r="AG1936" i="4" s="1"/>
  <c r="U1308" i="2"/>
  <c r="S1308" i="2"/>
  <c r="N1308" i="2"/>
  <c r="R1308" i="2" s="1"/>
  <c r="W1307" i="2"/>
  <c r="V1307" i="2" s="1"/>
  <c r="U1307" i="2"/>
  <c r="S1307" i="2"/>
  <c r="N1307" i="2"/>
  <c r="P1307" i="2" s="1"/>
  <c r="W1306" i="2"/>
  <c r="AG2021" i="4" s="1"/>
  <c r="U1306" i="2"/>
  <c r="S1306" i="2"/>
  <c r="N1306" i="2"/>
  <c r="P1306" i="2" s="1"/>
  <c r="W1305" i="2"/>
  <c r="V1305" i="2" s="1"/>
  <c r="U1305" i="2"/>
  <c r="S1305" i="2"/>
  <c r="N1305" i="2"/>
  <c r="P1305" i="2" s="1"/>
  <c r="W1304" i="2"/>
  <c r="AG1935" i="4" s="1"/>
  <c r="U1304" i="2"/>
  <c r="S1304" i="2"/>
  <c r="N1304" i="2"/>
  <c r="R1304" i="2" s="1"/>
  <c r="W1303" i="2"/>
  <c r="AG1934" i="4" s="1"/>
  <c r="U1303" i="2"/>
  <c r="S1303" i="2"/>
  <c r="N1303" i="2"/>
  <c r="P1303" i="2" s="1"/>
  <c r="W1302" i="2"/>
  <c r="V1302" i="2" s="1"/>
  <c r="U1302" i="2"/>
  <c r="S1302" i="2"/>
  <c r="N1302" i="2"/>
  <c r="P1302" i="2" s="1"/>
  <c r="W1301" i="2"/>
  <c r="U1301" i="2"/>
  <c r="S1301" i="2"/>
  <c r="N1301" i="2"/>
  <c r="P1301" i="2" s="1"/>
  <c r="W1300" i="2"/>
  <c r="AG1835" i="4" s="1"/>
  <c r="U1300" i="2"/>
  <c r="S1300" i="2"/>
  <c r="N1300" i="2"/>
  <c r="P1300" i="2" s="1"/>
  <c r="W1299" i="2"/>
  <c r="AG1941" i="4" s="1"/>
  <c r="U1299" i="2"/>
  <c r="S1299" i="2"/>
  <c r="N1299" i="2"/>
  <c r="P1299" i="2" s="1"/>
  <c r="W1298" i="2"/>
  <c r="U1298" i="2"/>
  <c r="S1298" i="2"/>
  <c r="N1298" i="2"/>
  <c r="P1298" i="2" s="1"/>
  <c r="W1297" i="2"/>
  <c r="AG1881" i="4" s="1"/>
  <c r="U1297" i="2"/>
  <c r="S1297" i="2"/>
  <c r="N1297" i="2"/>
  <c r="R1297" i="2" s="1"/>
  <c r="W1296" i="2"/>
  <c r="AG1880" i="4" s="1"/>
  <c r="U1296" i="2"/>
  <c r="S1296" i="2"/>
  <c r="N1296" i="2"/>
  <c r="R1296" i="2" s="1"/>
  <c r="W1295" i="2"/>
  <c r="U1295" i="2"/>
  <c r="S1295" i="2"/>
  <c r="N1295" i="2"/>
  <c r="P1295" i="2" s="1"/>
  <c r="E189" i="6"/>
  <c r="F189" i="6" s="1"/>
  <c r="E188" i="6"/>
  <c r="F188" i="6" s="1"/>
  <c r="E187" i="6"/>
  <c r="F187" i="6" s="1"/>
  <c r="E186" i="6"/>
  <c r="F186" i="6" s="1"/>
  <c r="V1298" i="2" l="1"/>
  <c r="AG1938" i="4"/>
  <c r="V1313" i="2"/>
  <c r="AG1923" i="4"/>
  <c r="V1301" i="2"/>
  <c r="AG1896" i="4"/>
  <c r="AG1877" i="4"/>
  <c r="V1309" i="2"/>
  <c r="V1295" i="2"/>
  <c r="AG1916" i="4"/>
  <c r="V1299" i="2"/>
  <c r="V1303" i="2"/>
  <c r="V1304" i="2"/>
  <c r="V1308" i="2"/>
  <c r="V1312" i="2"/>
  <c r="V1314" i="2"/>
  <c r="V1316" i="2"/>
  <c r="V1318" i="2"/>
  <c r="V1310" i="2"/>
  <c r="R1311" i="2"/>
  <c r="P1296" i="2"/>
  <c r="R1303" i="2"/>
  <c r="R1318" i="2"/>
  <c r="R1293" i="2"/>
  <c r="R1315" i="2"/>
  <c r="V1300" i="2"/>
  <c r="V1306" i="2"/>
  <c r="R1295" i="2"/>
  <c r="R1302" i="2"/>
  <c r="R1310" i="2"/>
  <c r="R1307" i="2"/>
  <c r="R1300" i="2"/>
  <c r="V1296" i="2"/>
  <c r="V1297" i="2"/>
  <c r="R1299" i="2"/>
  <c r="R1306" i="2"/>
  <c r="R1314" i="2"/>
  <c r="V1293" i="2"/>
  <c r="V1294" i="2"/>
  <c r="P1313" i="2"/>
  <c r="P1317" i="2"/>
  <c r="P1297" i="2"/>
  <c r="R1298" i="2"/>
  <c r="R1301" i="2"/>
  <c r="P1304" i="2"/>
  <c r="R1305" i="2"/>
  <c r="P1308" i="2"/>
  <c r="R1309" i="2"/>
  <c r="P1312" i="2"/>
  <c r="P1316" i="2"/>
  <c r="P1294" i="2"/>
  <c r="AE1796" i="4"/>
  <c r="AH1796" i="4"/>
  <c r="AF1796" i="4" l="1"/>
  <c r="AH1816" i="4"/>
  <c r="AG1816" i="4"/>
  <c r="AH1794" i="4"/>
  <c r="AG1794" i="4"/>
  <c r="AE1794" i="4"/>
  <c r="AF1794" i="4" s="1"/>
  <c r="AH1793" i="4"/>
  <c r="AG1793" i="4"/>
  <c r="X1793" i="4"/>
  <c r="V1793" i="4"/>
  <c r="H1793" i="4"/>
  <c r="G1793" i="4"/>
  <c r="F1793" i="4"/>
  <c r="E1793" i="4"/>
  <c r="J26" i="7" s="1"/>
  <c r="C1793" i="4" l="1"/>
  <c r="J31" i="7" s="1"/>
  <c r="Y1793" i="4"/>
  <c r="AF1793" i="4"/>
  <c r="AE1780" i="4"/>
  <c r="AH1780" i="4"/>
  <c r="AE1779" i="4"/>
  <c r="AH1779" i="4"/>
  <c r="AE1782" i="4"/>
  <c r="AH1782" i="4"/>
  <c r="AF1779" i="4" l="1"/>
  <c r="AF1780" i="4"/>
  <c r="AF1782" i="4"/>
  <c r="AE1784" i="4"/>
  <c r="AH1784" i="4"/>
  <c r="AE1785" i="4"/>
  <c r="AH1785" i="4"/>
  <c r="AE1786" i="4"/>
  <c r="AH1786" i="4"/>
  <c r="AE1778" i="4"/>
  <c r="AH1778" i="4"/>
  <c r="AF1785" i="4" l="1"/>
  <c r="AF1786" i="4"/>
  <c r="AF1778" i="4"/>
  <c r="AF1784" i="4"/>
  <c r="AE1787" i="4" l="1"/>
  <c r="AH1787" i="4"/>
  <c r="AE1788" i="4"/>
  <c r="AH1788" i="4"/>
  <c r="AE1789" i="4"/>
  <c r="AH1789" i="4"/>
  <c r="AE1777" i="4"/>
  <c r="AH1777" i="4"/>
  <c r="AE1775" i="4"/>
  <c r="AH1775" i="4"/>
  <c r="AE1776" i="4"/>
  <c r="AH1776" i="4"/>
  <c r="AE1774" i="4"/>
  <c r="AH1774" i="4"/>
  <c r="I165" i="5"/>
  <c r="AF1788" i="4" l="1"/>
  <c r="AF1789" i="4"/>
  <c r="AF1777" i="4"/>
  <c r="AF1787" i="4"/>
  <c r="AF1775" i="4"/>
  <c r="AF1776" i="4"/>
  <c r="AF1774" i="4"/>
  <c r="U1264" i="2"/>
  <c r="S1264" i="2"/>
  <c r="N1264" i="2"/>
  <c r="P1264" i="2" s="1"/>
  <c r="U1262" i="2"/>
  <c r="S1262" i="2"/>
  <c r="N1262" i="2"/>
  <c r="P1262" i="2" s="1"/>
  <c r="AE1772" i="4"/>
  <c r="AH1772" i="4"/>
  <c r="AE1771" i="4"/>
  <c r="AH1771" i="4"/>
  <c r="AE1770" i="4"/>
  <c r="AH1770" i="4"/>
  <c r="AE1769" i="4"/>
  <c r="AH1769" i="4"/>
  <c r="R1264" i="2" l="1"/>
  <c r="AF1772" i="4"/>
  <c r="R1262" i="2"/>
  <c r="AF1770" i="4"/>
  <c r="AF1769" i="4"/>
  <c r="AF1771" i="4"/>
  <c r="E185" i="6"/>
  <c r="F185" i="6" s="1"/>
  <c r="U1239" i="2"/>
  <c r="S1239" i="2"/>
  <c r="N1239" i="2"/>
  <c r="R1239" i="2" s="1"/>
  <c r="AE1791" i="4"/>
  <c r="AH1791" i="4"/>
  <c r="P1239" i="2" l="1"/>
  <c r="AF1791" i="4"/>
  <c r="I145" i="5" l="1"/>
  <c r="I144" i="5"/>
  <c r="I163" i="5"/>
  <c r="I164" i="5"/>
  <c r="AE1768" i="4"/>
  <c r="AH1768" i="4"/>
  <c r="AE1767" i="4"/>
  <c r="AH1767" i="4"/>
  <c r="AE1765" i="4"/>
  <c r="AH1765" i="4"/>
  <c r="AE1764" i="4"/>
  <c r="AH1764" i="4"/>
  <c r="AH1792" i="4"/>
  <c r="AG1792" i="4"/>
  <c r="AH1762" i="4"/>
  <c r="AG1762" i="4"/>
  <c r="AE1762" i="4"/>
  <c r="AF1762" i="4" s="1"/>
  <c r="AH1761" i="4"/>
  <c r="AG1761" i="4"/>
  <c r="X1761" i="4"/>
  <c r="V1761" i="4"/>
  <c r="H1761" i="4"/>
  <c r="G1761" i="4"/>
  <c r="F1761" i="4"/>
  <c r="E1761" i="4"/>
  <c r="I26" i="7" s="1"/>
  <c r="AF1768" i="4" l="1"/>
  <c r="AF1767" i="4"/>
  <c r="AF1765" i="4"/>
  <c r="AF1764" i="4"/>
  <c r="C1761" i="4"/>
  <c r="I31" i="7" s="1"/>
  <c r="Y1761" i="4"/>
  <c r="U1252" i="2"/>
  <c r="S1252" i="2"/>
  <c r="N1252" i="2"/>
  <c r="R1252" i="2" s="1"/>
  <c r="U1251" i="2"/>
  <c r="S1251" i="2"/>
  <c r="N1251" i="2"/>
  <c r="P1251" i="2" s="1"/>
  <c r="F1754" i="4"/>
  <c r="G1754" i="4"/>
  <c r="H1754" i="4"/>
  <c r="W1754" i="4"/>
  <c r="AE1754" i="4"/>
  <c r="AH1754" i="4"/>
  <c r="P1252" i="2" l="1"/>
  <c r="R1251" i="2"/>
  <c r="AF1761" i="4"/>
  <c r="AF1754" i="4"/>
  <c r="AH1760" i="4"/>
  <c r="AG1760" i="4"/>
  <c r="AH1758" i="4"/>
  <c r="AE1758" i="4"/>
  <c r="AH1757" i="4"/>
  <c r="AE1757" i="4"/>
  <c r="AH1756" i="4"/>
  <c r="AE1756" i="4"/>
  <c r="AH1753" i="4"/>
  <c r="AE1753" i="4"/>
  <c r="AH1752" i="4"/>
  <c r="AE1752" i="4"/>
  <c r="AH1751" i="4"/>
  <c r="AE1751" i="4"/>
  <c r="AH1750" i="4"/>
  <c r="AE1750" i="4"/>
  <c r="AH1749" i="4"/>
  <c r="AE1749" i="4"/>
  <c r="AH1748" i="4"/>
  <c r="AE1748" i="4"/>
  <c r="AH1747" i="4"/>
  <c r="AE1747" i="4"/>
  <c r="AH1746" i="4"/>
  <c r="AE1746" i="4"/>
  <c r="H1729" i="4"/>
  <c r="G1729" i="4"/>
  <c r="F1729" i="4"/>
  <c r="AH1744" i="4"/>
  <c r="AE1744" i="4"/>
  <c r="AH1742" i="4"/>
  <c r="AE1742" i="4"/>
  <c r="AH1741" i="4"/>
  <c r="AE1741" i="4"/>
  <c r="AH1739" i="4"/>
  <c r="AE1739" i="4"/>
  <c r="AH1738" i="4"/>
  <c r="AE1738" i="4"/>
  <c r="AH1737" i="4"/>
  <c r="AE1737" i="4"/>
  <c r="AH1736" i="4"/>
  <c r="AE1736" i="4"/>
  <c r="AH1735" i="4"/>
  <c r="AE1735" i="4"/>
  <c r="AH1734" i="4"/>
  <c r="AE1734" i="4"/>
  <c r="AH1733" i="4"/>
  <c r="AE1733" i="4"/>
  <c r="AH1730" i="4"/>
  <c r="AG1730" i="4"/>
  <c r="AE1730" i="4"/>
  <c r="AF1730" i="4" s="1"/>
  <c r="AH1729" i="4"/>
  <c r="AG1729" i="4"/>
  <c r="X1729" i="4"/>
  <c r="V1729" i="4"/>
  <c r="E1729" i="4"/>
  <c r="H26" i="7" s="1"/>
  <c r="U1265" i="2"/>
  <c r="S1265" i="2"/>
  <c r="N1265" i="2"/>
  <c r="P1265" i="2" s="1"/>
  <c r="U1263" i="2"/>
  <c r="S1263" i="2"/>
  <c r="N1263" i="2"/>
  <c r="R1263" i="2" s="1"/>
  <c r="U1261" i="2"/>
  <c r="S1261" i="2"/>
  <c r="N1261" i="2"/>
  <c r="R1261" i="2" s="1"/>
  <c r="U1257" i="2"/>
  <c r="S1257" i="2"/>
  <c r="N1257" i="2"/>
  <c r="R1257" i="2" s="1"/>
  <c r="U1259" i="2"/>
  <c r="S1259" i="2"/>
  <c r="N1259" i="2"/>
  <c r="P1259" i="2" s="1"/>
  <c r="S1243" i="2"/>
  <c r="N1243" i="2"/>
  <c r="P1243" i="2" s="1"/>
  <c r="S1242" i="2"/>
  <c r="N1242" i="2"/>
  <c r="P1242" i="2" s="1"/>
  <c r="S1241" i="2"/>
  <c r="N1241" i="2"/>
  <c r="P1241" i="2" s="1"/>
  <c r="E184" i="6"/>
  <c r="F184" i="6" s="1"/>
  <c r="E183" i="6"/>
  <c r="F183" i="6" s="1"/>
  <c r="E182" i="6"/>
  <c r="F182" i="6" s="1"/>
  <c r="E181" i="6"/>
  <c r="F181" i="6" s="1"/>
  <c r="P1261" i="2" l="1"/>
  <c r="R1241" i="2"/>
  <c r="R1242" i="2"/>
  <c r="R1243" i="2"/>
  <c r="R1259" i="2"/>
  <c r="R1265" i="2"/>
  <c r="AF1747" i="4"/>
  <c r="AF1751" i="4"/>
  <c r="AF1750" i="4"/>
  <c r="AF1756" i="4"/>
  <c r="AF1757" i="4"/>
  <c r="Y1729" i="4"/>
  <c r="AF1733" i="4"/>
  <c r="AF1737" i="4"/>
  <c r="AF1742" i="4"/>
  <c r="AF1736" i="4"/>
  <c r="AF1741" i="4"/>
  <c r="AF1748" i="4"/>
  <c r="AF1752" i="4"/>
  <c r="AF1758" i="4"/>
  <c r="AF1735" i="4"/>
  <c r="AF1739" i="4"/>
  <c r="AF1746" i="4"/>
  <c r="AF1738" i="4"/>
  <c r="AF1744" i="4"/>
  <c r="C1729" i="4"/>
  <c r="H31" i="7" s="1"/>
  <c r="AF1749" i="4"/>
  <c r="AF1753" i="4"/>
  <c r="AF1734" i="4"/>
  <c r="P1257" i="2"/>
  <c r="P1263" i="2"/>
  <c r="F1708" i="4"/>
  <c r="G1708" i="4"/>
  <c r="H1708" i="4"/>
  <c r="W1708" i="4"/>
  <c r="AE1708" i="4"/>
  <c r="AH1708" i="4"/>
  <c r="AE1725" i="4"/>
  <c r="AH1725" i="4"/>
  <c r="AE1723" i="4"/>
  <c r="AH1723" i="4"/>
  <c r="F1707" i="4"/>
  <c r="G1707" i="4"/>
  <c r="H1707" i="4"/>
  <c r="W1707" i="4"/>
  <c r="AE1707" i="4"/>
  <c r="AH1707" i="4"/>
  <c r="S1175" i="2"/>
  <c r="N1175" i="2"/>
  <c r="R1175" i="2" s="1"/>
  <c r="U1217" i="2"/>
  <c r="S1217" i="2"/>
  <c r="N1217" i="2"/>
  <c r="R1217" i="2" s="1"/>
  <c r="U1216" i="2"/>
  <c r="S1216" i="2"/>
  <c r="N1216" i="2"/>
  <c r="R1216" i="2" s="1"/>
  <c r="U1215" i="2"/>
  <c r="S1215" i="2"/>
  <c r="N1215" i="2"/>
  <c r="R1215" i="2" s="1"/>
  <c r="F1722" i="4"/>
  <c r="G1722" i="4"/>
  <c r="H1722" i="4"/>
  <c r="W1722" i="4"/>
  <c r="AE1722" i="4"/>
  <c r="AH1722" i="4"/>
  <c r="P1217" i="2" l="1"/>
  <c r="P1216" i="2"/>
  <c r="AF1729" i="4"/>
  <c r="AF1708" i="4"/>
  <c r="AF1725" i="4"/>
  <c r="AF1723" i="4"/>
  <c r="AF1707" i="4"/>
  <c r="P1175" i="2"/>
  <c r="P1215" i="2"/>
  <c r="AF1722" i="4"/>
  <c r="AE1719" i="4" l="1"/>
  <c r="AH1719" i="4"/>
  <c r="AE1721" i="4"/>
  <c r="AH1721" i="4"/>
  <c r="AE1718" i="4"/>
  <c r="AH1718" i="4"/>
  <c r="AF1719" i="4" l="1"/>
  <c r="AF1721" i="4"/>
  <c r="AF1718" i="4"/>
  <c r="L3" i="2"/>
  <c r="AE1716" i="4"/>
  <c r="AH1716" i="4"/>
  <c r="AE1717" i="4"/>
  <c r="AH1717" i="4"/>
  <c r="AE1715" i="4"/>
  <c r="AH1715" i="4"/>
  <c r="AE1714" i="4"/>
  <c r="AH1714" i="4"/>
  <c r="AE1712" i="4"/>
  <c r="AH1712" i="4"/>
  <c r="AE1713" i="4"/>
  <c r="AH1713" i="4"/>
  <c r="AF1715" i="4" l="1"/>
  <c r="AF1717" i="4"/>
  <c r="AF1714" i="4"/>
  <c r="AF1716" i="4"/>
  <c r="AF1713" i="4"/>
  <c r="AF1712" i="4"/>
  <c r="F180" i="6"/>
  <c r="E180" i="6"/>
  <c r="E179" i="6"/>
  <c r="F179" i="6" s="1"/>
  <c r="E178" i="6"/>
  <c r="F178" i="6" s="1"/>
  <c r="S1121" i="2" l="1"/>
  <c r="W1121" i="2"/>
  <c r="V1121" i="2" s="1"/>
  <c r="U1121" i="2"/>
  <c r="AE1710" i="4" l="1"/>
  <c r="AH1710" i="4"/>
  <c r="F1706" i="4"/>
  <c r="F1703" i="4" s="1"/>
  <c r="G1706" i="4"/>
  <c r="G1703" i="4" s="1"/>
  <c r="H1706" i="4"/>
  <c r="H1703" i="4" s="1"/>
  <c r="W1706" i="4"/>
  <c r="V1703" i="4" s="1"/>
  <c r="AE1706" i="4"/>
  <c r="AH1706" i="4"/>
  <c r="AH1728" i="4"/>
  <c r="AG1728" i="4"/>
  <c r="AH1704" i="4"/>
  <c r="AG1704" i="4"/>
  <c r="AE1704" i="4"/>
  <c r="AF1704" i="4" s="1"/>
  <c r="AH1703" i="4"/>
  <c r="AG1703" i="4"/>
  <c r="X1703" i="4"/>
  <c r="E1703" i="4"/>
  <c r="G26" i="7" s="1"/>
  <c r="S1205" i="2"/>
  <c r="N1205" i="2"/>
  <c r="R1205" i="2" s="1"/>
  <c r="F1696" i="4"/>
  <c r="G1696" i="4"/>
  <c r="H1696" i="4"/>
  <c r="W1696" i="4"/>
  <c r="AE1696" i="4"/>
  <c r="AH1696" i="4"/>
  <c r="AE1694" i="4"/>
  <c r="AH1694" i="4"/>
  <c r="AE1693" i="4"/>
  <c r="AH1693" i="4"/>
  <c r="AE1692" i="4"/>
  <c r="AH1692" i="4"/>
  <c r="AE1700" i="4"/>
  <c r="AH1700" i="4"/>
  <c r="AE1691" i="4"/>
  <c r="AH1691" i="4"/>
  <c r="AE1698" i="4"/>
  <c r="AH1698" i="4"/>
  <c r="AE1701" i="4"/>
  <c r="AH1701" i="4"/>
  <c r="N1190" i="2"/>
  <c r="R1190" i="2" s="1"/>
  <c r="AE1690" i="4"/>
  <c r="AH1690" i="4"/>
  <c r="AE1689" i="4"/>
  <c r="AH1689" i="4"/>
  <c r="N1176" i="2"/>
  <c r="E177" i="6"/>
  <c r="F177" i="6" s="1"/>
  <c r="E176" i="6"/>
  <c r="F176" i="6" s="1"/>
  <c r="E175" i="6"/>
  <c r="AH61" i="3"/>
  <c r="AE61" i="3"/>
  <c r="F175" i="6" l="1"/>
  <c r="F174" i="6" s="1"/>
  <c r="E174" i="6"/>
  <c r="AF1706" i="4"/>
  <c r="AF61" i="3"/>
  <c r="AF1710" i="4"/>
  <c r="Y1703" i="4"/>
  <c r="C1703" i="4"/>
  <c r="G31" i="7" s="1"/>
  <c r="P1205" i="2"/>
  <c r="AF1696" i="4"/>
  <c r="AF1694" i="4"/>
  <c r="AF1693" i="4"/>
  <c r="AF1692" i="4"/>
  <c r="AF1698" i="4"/>
  <c r="AF1700" i="4"/>
  <c r="AF1691" i="4"/>
  <c r="AF1701" i="4"/>
  <c r="AF1690" i="4"/>
  <c r="P1190" i="2"/>
  <c r="AF1689" i="4"/>
  <c r="AF53" i="3" l="1"/>
  <c r="AF1703" i="4"/>
  <c r="AE1688" i="4"/>
  <c r="AH1688" i="4"/>
  <c r="AE1687" i="4"/>
  <c r="AH1687" i="4"/>
  <c r="AE1686" i="4"/>
  <c r="AH1686" i="4"/>
  <c r="AE1684" i="4"/>
  <c r="AH1684" i="4"/>
  <c r="AE1685" i="4"/>
  <c r="AH1685" i="4"/>
  <c r="AE1683" i="4"/>
  <c r="AH1683" i="4"/>
  <c r="F1681" i="4"/>
  <c r="F1678" i="4" s="1"/>
  <c r="G1681" i="4"/>
  <c r="G1678" i="4" s="1"/>
  <c r="H1681" i="4"/>
  <c r="H1678" i="4" s="1"/>
  <c r="W1681" i="4"/>
  <c r="V1678" i="4" s="1"/>
  <c r="AE1681" i="4"/>
  <c r="AH1681" i="4"/>
  <c r="AH1702" i="4"/>
  <c r="AG1702" i="4"/>
  <c r="AH1680" i="4"/>
  <c r="AG1680" i="4"/>
  <c r="AE1680" i="4"/>
  <c r="AF1680" i="4" s="1"/>
  <c r="AH1679" i="4"/>
  <c r="AG1679" i="4"/>
  <c r="AE1679" i="4"/>
  <c r="AF1679" i="4" s="1"/>
  <c r="AD1678" i="4"/>
  <c r="X1678" i="4"/>
  <c r="E1678" i="4"/>
  <c r="F26" i="7" s="1"/>
  <c r="AF1688" i="4" l="1"/>
  <c r="AF1686" i="4"/>
  <c r="AF1687" i="4"/>
  <c r="AF1685" i="4"/>
  <c r="AF1684" i="4"/>
  <c r="Y1678" i="4"/>
  <c r="AF1683" i="4"/>
  <c r="AF1681" i="4"/>
  <c r="C1678" i="4"/>
  <c r="F31" i="7" s="1"/>
  <c r="I161" i="5"/>
  <c r="I162" i="5"/>
  <c r="AH1668" i="4"/>
  <c r="AE1668" i="4"/>
  <c r="W1668" i="4"/>
  <c r="H1668" i="4"/>
  <c r="G1668" i="4"/>
  <c r="F1668" i="4"/>
  <c r="F1667" i="4"/>
  <c r="G1667" i="4"/>
  <c r="H1667" i="4"/>
  <c r="W1667" i="4"/>
  <c r="AE1667" i="4"/>
  <c r="AH1667" i="4"/>
  <c r="AE1664" i="4"/>
  <c r="AH1664" i="4"/>
  <c r="AE1666" i="4"/>
  <c r="AH1666" i="4"/>
  <c r="AF1678" i="4" l="1"/>
  <c r="AF1667" i="4"/>
  <c r="AF1664" i="4"/>
  <c r="AF1668" i="4"/>
  <c r="AF1666" i="4"/>
  <c r="AE1663" i="4"/>
  <c r="AH1663" i="4"/>
  <c r="AE1662" i="4"/>
  <c r="AH1662" i="4"/>
  <c r="AE1670" i="4"/>
  <c r="AH1670" i="4"/>
  <c r="AE1671" i="4"/>
  <c r="AH1671" i="4"/>
  <c r="AE1673" i="4"/>
  <c r="AH1673" i="4"/>
  <c r="AF1671" i="4" l="1"/>
  <c r="AF1663" i="4"/>
  <c r="AF1673" i="4"/>
  <c r="AF1662" i="4"/>
  <c r="AF1670" i="4"/>
  <c r="AE1661" i="4"/>
  <c r="AH1661" i="4"/>
  <c r="AE1674" i="4"/>
  <c r="AH1674" i="4"/>
  <c r="I148" i="5"/>
  <c r="I149" i="5"/>
  <c r="AE1660" i="4"/>
  <c r="AH1660" i="4"/>
  <c r="N1292" i="2"/>
  <c r="N1291" i="2"/>
  <c r="N1290" i="2"/>
  <c r="N1289" i="2"/>
  <c r="N1288" i="2"/>
  <c r="N1287" i="2"/>
  <c r="N1286" i="2"/>
  <c r="N1285" i="2"/>
  <c r="N1284" i="2"/>
  <c r="N1283" i="2"/>
  <c r="N1282" i="2"/>
  <c r="N1281" i="2"/>
  <c r="N1280" i="2"/>
  <c r="N1279" i="2"/>
  <c r="N1278" i="2"/>
  <c r="N1277" i="2"/>
  <c r="N1276" i="2"/>
  <c r="P1276" i="2" s="1"/>
  <c r="N1275" i="2"/>
  <c r="N1274" i="2"/>
  <c r="N1273" i="2"/>
  <c r="N1272" i="2"/>
  <c r="N1271" i="2"/>
  <c r="N1270" i="2"/>
  <c r="N1269" i="2"/>
  <c r="N1268" i="2"/>
  <c r="N1267" i="2"/>
  <c r="N1266" i="2"/>
  <c r="N1260" i="2"/>
  <c r="N1255" i="2"/>
  <c r="N1254" i="2"/>
  <c r="N1253" i="2"/>
  <c r="N1250" i="2"/>
  <c r="N1249" i="2"/>
  <c r="N1248" i="2"/>
  <c r="N1247" i="2"/>
  <c r="N1246" i="2"/>
  <c r="N1245" i="2"/>
  <c r="N1244" i="2"/>
  <c r="N1240" i="2"/>
  <c r="N1238" i="2"/>
  <c r="N1237" i="2"/>
  <c r="N1236" i="2"/>
  <c r="N1234" i="2"/>
  <c r="N1233" i="2"/>
  <c r="N1232" i="2"/>
  <c r="N1231" i="2"/>
  <c r="N1230" i="2"/>
  <c r="N1229" i="2"/>
  <c r="N1228" i="2"/>
  <c r="N1227" i="2"/>
  <c r="N1226" i="2"/>
  <c r="N1225" i="2"/>
  <c r="N1224" i="2"/>
  <c r="N1223" i="2"/>
  <c r="N1222" i="2"/>
  <c r="N1221" i="2"/>
  <c r="N1220" i="2"/>
  <c r="N1219" i="2"/>
  <c r="N1218" i="2"/>
  <c r="N1214" i="2"/>
  <c r="N1213" i="2"/>
  <c r="N1212" i="2"/>
  <c r="N1211" i="2"/>
  <c r="N1210" i="2"/>
  <c r="N1209" i="2"/>
  <c r="N1208" i="2"/>
  <c r="N1207" i="2"/>
  <c r="N1206" i="2"/>
  <c r="N1204" i="2"/>
  <c r="N1203" i="2"/>
  <c r="N1202" i="2"/>
  <c r="N1201" i="2"/>
  <c r="N1200" i="2"/>
  <c r="N1199" i="2"/>
  <c r="N1198" i="2"/>
  <c r="N1197" i="2"/>
  <c r="N1196" i="2"/>
  <c r="N1195" i="2"/>
  <c r="N1194" i="2"/>
  <c r="N1193" i="2"/>
  <c r="N1192" i="2"/>
  <c r="N1191" i="2"/>
  <c r="N1189" i="2"/>
  <c r="N1188" i="2"/>
  <c r="N1187" i="2"/>
  <c r="N1186" i="2"/>
  <c r="N1185" i="2"/>
  <c r="N1184" i="2"/>
  <c r="N1183" i="2"/>
  <c r="N1182" i="2"/>
  <c r="N1181" i="2"/>
  <c r="N1180" i="2"/>
  <c r="N1179" i="2"/>
  <c r="N1178" i="2"/>
  <c r="P1178" i="2" s="1"/>
  <c r="N1177" i="2"/>
  <c r="N1174" i="2"/>
  <c r="N1173" i="2"/>
  <c r="N1172" i="2"/>
  <c r="N1171" i="2"/>
  <c r="N1170" i="2"/>
  <c r="N1169" i="2"/>
  <c r="N1168" i="2"/>
  <c r="N1167" i="2"/>
  <c r="N1166" i="2"/>
  <c r="N1165" i="2"/>
  <c r="N1164" i="2"/>
  <c r="N1163" i="2"/>
  <c r="I150" i="5"/>
  <c r="I151" i="5"/>
  <c r="I152" i="5"/>
  <c r="I153" i="5"/>
  <c r="I154" i="5"/>
  <c r="I155" i="5"/>
  <c r="I156" i="5"/>
  <c r="I157" i="5"/>
  <c r="I158" i="5"/>
  <c r="I159" i="5"/>
  <c r="I160" i="5"/>
  <c r="AE1659" i="4"/>
  <c r="AH1659" i="4"/>
  <c r="AE1658" i="4"/>
  <c r="AH1658" i="4"/>
  <c r="AF1661" i="4" l="1"/>
  <c r="AF1659" i="4"/>
  <c r="AF1674" i="4"/>
  <c r="AF1660" i="4"/>
  <c r="AF1658" i="4"/>
  <c r="W1292" i="2" l="1"/>
  <c r="AG1914" i="4" s="1"/>
  <c r="U1292" i="2"/>
  <c r="S1292" i="2"/>
  <c r="R1292" i="2"/>
  <c r="P1292" i="2"/>
  <c r="W1291" i="2"/>
  <c r="AG1913" i="4" s="1"/>
  <c r="U1291" i="2"/>
  <c r="S1291" i="2"/>
  <c r="R1291" i="2"/>
  <c r="P1291" i="2"/>
  <c r="W1290" i="2"/>
  <c r="AG1928" i="4" s="1"/>
  <c r="U1290" i="2"/>
  <c r="S1290" i="2"/>
  <c r="R1290" i="2"/>
  <c r="P1290" i="2"/>
  <c r="W1289" i="2"/>
  <c r="AG1882" i="4" s="1"/>
  <c r="U1289" i="2"/>
  <c r="S1289" i="2"/>
  <c r="R1289" i="2"/>
  <c r="P1289" i="2"/>
  <c r="W1288" i="2"/>
  <c r="AG1879" i="4" s="1"/>
  <c r="U1288" i="2"/>
  <c r="S1288" i="2"/>
  <c r="R1288" i="2"/>
  <c r="P1288" i="2"/>
  <c r="W1287" i="2"/>
  <c r="AG1874" i="4" s="1"/>
  <c r="U1287" i="2"/>
  <c r="S1287" i="2"/>
  <c r="R1287" i="2"/>
  <c r="P1287" i="2"/>
  <c r="W1286" i="2"/>
  <c r="V1286" i="2" s="1"/>
  <c r="U1286" i="2"/>
  <c r="S1286" i="2"/>
  <c r="R1286" i="2"/>
  <c r="P1286" i="2"/>
  <c r="W1285" i="2"/>
  <c r="V1285" i="2" s="1"/>
  <c r="U1285" i="2"/>
  <c r="S1285" i="2"/>
  <c r="R1285" i="2"/>
  <c r="P1285" i="2"/>
  <c r="W1284" i="2"/>
  <c r="AG1872" i="4" s="1"/>
  <c r="U1284" i="2"/>
  <c r="S1284" i="2"/>
  <c r="R1284" i="2"/>
  <c r="P1284" i="2"/>
  <c r="W1283" i="2"/>
  <c r="AG1875" i="4" s="1"/>
  <c r="U1283" i="2"/>
  <c r="S1283" i="2"/>
  <c r="R1283" i="2"/>
  <c r="P1283" i="2"/>
  <c r="W1282" i="2"/>
  <c r="AG1873" i="4" s="1"/>
  <c r="U1282" i="2"/>
  <c r="S1282" i="2"/>
  <c r="R1282" i="2"/>
  <c r="P1282" i="2"/>
  <c r="W1281" i="2"/>
  <c r="V1281" i="2" s="1"/>
  <c r="U1281" i="2"/>
  <c r="S1281" i="2"/>
  <c r="R1281" i="2"/>
  <c r="P1281" i="2"/>
  <c r="W1280" i="2"/>
  <c r="AG1844" i="4" s="1"/>
  <c r="U1280" i="2"/>
  <c r="S1280" i="2"/>
  <c r="R1280" i="2"/>
  <c r="P1280" i="2"/>
  <c r="W1279" i="2"/>
  <c r="V1279" i="2" s="1"/>
  <c r="U1279" i="2"/>
  <c r="S1279" i="2"/>
  <c r="R1279" i="2"/>
  <c r="P1279" i="2"/>
  <c r="W1278" i="2"/>
  <c r="V1278" i="2" s="1"/>
  <c r="U1278" i="2"/>
  <c r="S1278" i="2"/>
  <c r="R1278" i="2"/>
  <c r="P1278" i="2"/>
  <c r="AG1839" i="4"/>
  <c r="U1277" i="2"/>
  <c r="S1277" i="2"/>
  <c r="R1277" i="2"/>
  <c r="P1277" i="2"/>
  <c r="W1276" i="2"/>
  <c r="AG1838" i="4" s="1"/>
  <c r="U1276" i="2"/>
  <c r="S1276" i="2"/>
  <c r="R1276" i="2"/>
  <c r="W1275" i="2"/>
  <c r="AG1806" i="4" s="1"/>
  <c r="U1275" i="2"/>
  <c r="S1275" i="2"/>
  <c r="R1275" i="2"/>
  <c r="P1275" i="2"/>
  <c r="W1274" i="2"/>
  <c r="AG1871" i="4" s="1"/>
  <c r="U1274" i="2"/>
  <c r="S1274" i="2"/>
  <c r="R1274" i="2"/>
  <c r="P1274" i="2"/>
  <c r="W1273" i="2"/>
  <c r="AG1899" i="4" s="1"/>
  <c r="U1273" i="2"/>
  <c r="S1273" i="2"/>
  <c r="R1273" i="2"/>
  <c r="P1273" i="2"/>
  <c r="W1272" i="2"/>
  <c r="AG1870" i="4" s="1"/>
  <c r="U1272" i="2"/>
  <c r="S1272" i="2"/>
  <c r="R1272" i="2"/>
  <c r="P1272" i="2"/>
  <c r="W1271" i="2"/>
  <c r="AG1865" i="4" s="1"/>
  <c r="U1271" i="2"/>
  <c r="S1271" i="2"/>
  <c r="R1271" i="2"/>
  <c r="P1271" i="2"/>
  <c r="W1270" i="2"/>
  <c r="AG1867" i="4" s="1"/>
  <c r="U1270" i="2"/>
  <c r="S1270" i="2"/>
  <c r="R1270" i="2"/>
  <c r="P1270" i="2"/>
  <c r="W1269" i="2"/>
  <c r="AG1868" i="4" s="1"/>
  <c r="U1269" i="2"/>
  <c r="S1269" i="2"/>
  <c r="R1269" i="2"/>
  <c r="P1269" i="2"/>
  <c r="W1268" i="2"/>
  <c r="AG1866" i="4" s="1"/>
  <c r="U1268" i="2"/>
  <c r="S1268" i="2"/>
  <c r="R1268" i="2"/>
  <c r="P1268" i="2"/>
  <c r="W1267" i="2"/>
  <c r="V1267" i="2" s="1"/>
  <c r="U1267" i="2"/>
  <c r="S1267" i="2"/>
  <c r="R1267" i="2"/>
  <c r="P1267" i="2"/>
  <c r="W1266" i="2"/>
  <c r="AG1853" i="4" s="1"/>
  <c r="U1266" i="2"/>
  <c r="S1266" i="2"/>
  <c r="R1266" i="2"/>
  <c r="P1266" i="2"/>
  <c r="W1265" i="2"/>
  <c r="W1264" i="2"/>
  <c r="AG1841" i="4" s="1"/>
  <c r="W1263" i="2"/>
  <c r="W1262" i="2"/>
  <c r="AG1842" i="4" s="1"/>
  <c r="W1261" i="2"/>
  <c r="W1260" i="2"/>
  <c r="AG1843" i="4" s="1"/>
  <c r="U1260" i="2"/>
  <c r="S1260" i="2"/>
  <c r="R1260" i="2"/>
  <c r="P1260" i="2"/>
  <c r="W1259" i="2"/>
  <c r="AG1845" i="4" s="1"/>
  <c r="W1258" i="2"/>
  <c r="W1257" i="2"/>
  <c r="AG1846" i="4" s="1"/>
  <c r="W1256" i="2"/>
  <c r="AG1925" i="4" s="1"/>
  <c r="W1255" i="2"/>
  <c r="AG1864" i="4" s="1"/>
  <c r="U1255" i="2"/>
  <c r="S1255" i="2"/>
  <c r="R1255" i="2"/>
  <c r="P1255" i="2"/>
  <c r="W1254" i="2"/>
  <c r="V1254" i="2" s="1"/>
  <c r="U1254" i="2"/>
  <c r="S1254" i="2"/>
  <c r="R1254" i="2"/>
  <c r="P1254" i="2"/>
  <c r="W1253" i="2"/>
  <c r="V1253" i="2" s="1"/>
  <c r="U1253" i="2"/>
  <c r="S1253" i="2"/>
  <c r="R1253" i="2"/>
  <c r="P1253" i="2"/>
  <c r="W1252" i="2"/>
  <c r="AG1897" i="4" s="1"/>
  <c r="W1251" i="2"/>
  <c r="V1251" i="2" s="1"/>
  <c r="W1250" i="2"/>
  <c r="AG1905" i="4" s="1"/>
  <c r="U1250" i="2"/>
  <c r="S1250" i="2"/>
  <c r="R1250" i="2"/>
  <c r="P1250" i="2"/>
  <c r="W1249" i="2"/>
  <c r="AG1908" i="4" s="1"/>
  <c r="U1249" i="2"/>
  <c r="S1249" i="2"/>
  <c r="R1249" i="2"/>
  <c r="P1249" i="2"/>
  <c r="W1248" i="2"/>
  <c r="AG1904" i="4" s="1"/>
  <c r="U1248" i="2"/>
  <c r="S1248" i="2"/>
  <c r="R1248" i="2"/>
  <c r="P1248" i="2"/>
  <c r="W1247" i="2"/>
  <c r="AG1903" i="4" s="1"/>
  <c r="U1247" i="2"/>
  <c r="S1247" i="2"/>
  <c r="R1247" i="2"/>
  <c r="P1247" i="2"/>
  <c r="W1246" i="2"/>
  <c r="AG1907" i="4" s="1"/>
  <c r="U1246" i="2"/>
  <c r="S1246" i="2"/>
  <c r="R1246" i="2"/>
  <c r="P1246" i="2"/>
  <c r="W1245" i="2"/>
  <c r="AG1902" i="4" s="1"/>
  <c r="U1245" i="2"/>
  <c r="S1245" i="2"/>
  <c r="R1245" i="2"/>
  <c r="P1245" i="2"/>
  <c r="W1244" i="2"/>
  <c r="AG1901" i="4" s="1"/>
  <c r="U1244" i="2"/>
  <c r="S1244" i="2"/>
  <c r="R1244" i="2"/>
  <c r="P1244" i="2"/>
  <c r="W1243" i="2"/>
  <c r="U1243" i="2"/>
  <c r="W1242" i="2"/>
  <c r="U1242" i="2"/>
  <c r="W1241" i="2"/>
  <c r="U1241" i="2"/>
  <c r="W1240" i="2"/>
  <c r="AG1813" i="4" s="1"/>
  <c r="U1240" i="2"/>
  <c r="S1240" i="2"/>
  <c r="R1240" i="2"/>
  <c r="P1240" i="2"/>
  <c r="W1239" i="2"/>
  <c r="AG1812" i="4" s="1"/>
  <c r="W1238" i="2"/>
  <c r="AG1886" i="4" s="1"/>
  <c r="U1238" i="2"/>
  <c r="S1238" i="2"/>
  <c r="R1238" i="2"/>
  <c r="P1238" i="2"/>
  <c r="W1237" i="2"/>
  <c r="AG1885" i="4" s="1"/>
  <c r="U1237" i="2"/>
  <c r="S1237" i="2"/>
  <c r="R1237" i="2"/>
  <c r="P1237" i="2"/>
  <c r="W1236" i="2"/>
  <c r="V1236" i="2" s="1"/>
  <c r="U1236" i="2"/>
  <c r="S1236" i="2"/>
  <c r="R1236" i="2"/>
  <c r="P1236" i="2"/>
  <c r="W1235" i="2"/>
  <c r="V1235" i="2" s="1"/>
  <c r="U1235" i="2"/>
  <c r="S1235" i="2"/>
  <c r="R1235" i="2"/>
  <c r="P1235" i="2"/>
  <c r="W1234" i="2"/>
  <c r="AG1804" i="4" s="1"/>
  <c r="U1234" i="2"/>
  <c r="S1234" i="2"/>
  <c r="R1234" i="2"/>
  <c r="P1234" i="2"/>
  <c r="W1233" i="2"/>
  <c r="V1233" i="2" s="1"/>
  <c r="U1233" i="2"/>
  <c r="S1233" i="2"/>
  <c r="R1233" i="2"/>
  <c r="P1233" i="2"/>
  <c r="W1232" i="2"/>
  <c r="V1232" i="2"/>
  <c r="U1232" i="2"/>
  <c r="S1232" i="2"/>
  <c r="R1232" i="2"/>
  <c r="P1232" i="2"/>
  <c r="W1231" i="2"/>
  <c r="AG1833" i="4" s="1"/>
  <c r="U1231" i="2"/>
  <c r="S1231" i="2"/>
  <c r="R1231" i="2"/>
  <c r="P1231" i="2"/>
  <c r="W1230" i="2"/>
  <c r="AG1832" i="4" s="1"/>
  <c r="U1230" i="2"/>
  <c r="S1230" i="2"/>
  <c r="R1230" i="2"/>
  <c r="P1230" i="2"/>
  <c r="W1229" i="2"/>
  <c r="U1229" i="2"/>
  <c r="S1229" i="2"/>
  <c r="R1229" i="2"/>
  <c r="P1229" i="2"/>
  <c r="W1228" i="2"/>
  <c r="AG1831" i="4" s="1"/>
  <c r="U1228" i="2"/>
  <c r="S1228" i="2"/>
  <c r="R1228" i="2"/>
  <c r="P1228" i="2"/>
  <c r="W1227" i="2"/>
  <c r="V1227" i="2" s="1"/>
  <c r="U1227" i="2"/>
  <c r="S1227" i="2"/>
  <c r="R1227" i="2"/>
  <c r="P1227" i="2"/>
  <c r="W1226" i="2"/>
  <c r="AG1830" i="4" s="1"/>
  <c r="U1226" i="2"/>
  <c r="S1226" i="2"/>
  <c r="R1226" i="2"/>
  <c r="P1226" i="2"/>
  <c r="W1225" i="2"/>
  <c r="AG1829" i="4" s="1"/>
  <c r="U1225" i="2"/>
  <c r="S1225" i="2"/>
  <c r="R1225" i="2"/>
  <c r="P1225" i="2"/>
  <c r="W1224" i="2"/>
  <c r="AG1828" i="4" s="1"/>
  <c r="U1224" i="2"/>
  <c r="S1224" i="2"/>
  <c r="R1224" i="2"/>
  <c r="P1224" i="2"/>
  <c r="W1223" i="2"/>
  <c r="AG1849" i="4" s="1"/>
  <c r="U1223" i="2"/>
  <c r="S1223" i="2"/>
  <c r="R1223" i="2"/>
  <c r="P1223" i="2"/>
  <c r="W1222" i="2"/>
  <c r="AG1848" i="4" s="1"/>
  <c r="U1222" i="2"/>
  <c r="S1222" i="2"/>
  <c r="R1222" i="2"/>
  <c r="P1222" i="2"/>
  <c r="W1221" i="2"/>
  <c r="AG1952" i="4" s="1"/>
  <c r="U1221" i="2"/>
  <c r="S1221" i="2"/>
  <c r="R1221" i="2"/>
  <c r="P1221" i="2"/>
  <c r="W1220" i="2"/>
  <c r="AG1951" i="4" s="1"/>
  <c r="U1220" i="2"/>
  <c r="S1220" i="2"/>
  <c r="R1220" i="2"/>
  <c r="P1220" i="2"/>
  <c r="W1219" i="2"/>
  <c r="AG1950" i="4" s="1"/>
  <c r="U1219" i="2"/>
  <c r="S1219" i="2"/>
  <c r="R1219" i="2"/>
  <c r="P1219" i="2"/>
  <c r="W1218" i="2"/>
  <c r="AG1949" i="4" s="1"/>
  <c r="U1218" i="2"/>
  <c r="S1218" i="2"/>
  <c r="R1218" i="2"/>
  <c r="P1218" i="2"/>
  <c r="W1217" i="2"/>
  <c r="AG1826" i="4" s="1"/>
  <c r="W1216" i="2"/>
  <c r="AG1825" i="4" s="1"/>
  <c r="W1215" i="2"/>
  <c r="AG1824" i="4" s="1"/>
  <c r="W1214" i="2"/>
  <c r="U1214" i="2"/>
  <c r="S1214" i="2"/>
  <c r="R1214" i="2"/>
  <c r="P1214" i="2"/>
  <c r="W1213" i="2"/>
  <c r="AG1815" i="4" s="1"/>
  <c r="U1213" i="2"/>
  <c r="S1213" i="2"/>
  <c r="R1213" i="2"/>
  <c r="P1213" i="2"/>
  <c r="W1212" i="2"/>
  <c r="AG1837" i="4" s="1"/>
  <c r="U1212" i="2"/>
  <c r="S1212" i="2"/>
  <c r="R1212" i="2"/>
  <c r="P1212" i="2"/>
  <c r="W1211" i="2"/>
  <c r="AG1809" i="4" s="1"/>
  <c r="U1211" i="2"/>
  <c r="S1211" i="2"/>
  <c r="R1211" i="2"/>
  <c r="P1211" i="2"/>
  <c r="W1210" i="2"/>
  <c r="AG1854" i="4" s="1"/>
  <c r="U1210" i="2"/>
  <c r="S1210" i="2"/>
  <c r="R1210" i="2"/>
  <c r="P1210" i="2"/>
  <c r="W1209" i="2"/>
  <c r="V1209" i="2" s="1"/>
  <c r="U1209" i="2"/>
  <c r="S1209" i="2"/>
  <c r="R1209" i="2"/>
  <c r="P1209" i="2"/>
  <c r="W1208" i="2"/>
  <c r="V1208" i="2" s="1"/>
  <c r="U1208" i="2"/>
  <c r="S1208" i="2"/>
  <c r="R1208" i="2"/>
  <c r="P1208" i="2"/>
  <c r="W1207" i="2"/>
  <c r="AG1807" i="4" s="1"/>
  <c r="U1207" i="2"/>
  <c r="S1207" i="2"/>
  <c r="R1207" i="2"/>
  <c r="P1207" i="2"/>
  <c r="W1206" i="2"/>
  <c r="AG1802" i="4" s="1"/>
  <c r="U1206" i="2"/>
  <c r="S1206" i="2"/>
  <c r="R1206" i="2"/>
  <c r="P1206" i="2"/>
  <c r="W1205" i="2"/>
  <c r="AG1805" i="4" s="1"/>
  <c r="U1205" i="2"/>
  <c r="W1204" i="2"/>
  <c r="U1204" i="2"/>
  <c r="S1204" i="2"/>
  <c r="R1204" i="2"/>
  <c r="P1204" i="2"/>
  <c r="W1203" i="2"/>
  <c r="V1203" i="2" s="1"/>
  <c r="U1203" i="2"/>
  <c r="S1203" i="2"/>
  <c r="R1203" i="2"/>
  <c r="P1203" i="2"/>
  <c r="W1202" i="2"/>
  <c r="V1202" i="2" s="1"/>
  <c r="U1202" i="2"/>
  <c r="S1202" i="2"/>
  <c r="R1202" i="2"/>
  <c r="P1202" i="2"/>
  <c r="W1201" i="2"/>
  <c r="AG1810" i="4" s="1"/>
  <c r="U1201" i="2"/>
  <c r="S1201" i="2"/>
  <c r="R1201" i="2"/>
  <c r="P1201" i="2"/>
  <c r="W1200" i="2"/>
  <c r="AG1922" i="4" s="1"/>
  <c r="U1200" i="2"/>
  <c r="S1200" i="2"/>
  <c r="R1200" i="2"/>
  <c r="P1200" i="2"/>
  <c r="W1199" i="2"/>
  <c r="U1199" i="2"/>
  <c r="S1199" i="2"/>
  <c r="R1199" i="2"/>
  <c r="P1199" i="2"/>
  <c r="W1198" i="2"/>
  <c r="AG1915" i="4" s="1"/>
  <c r="U1198" i="2"/>
  <c r="S1198" i="2"/>
  <c r="R1198" i="2"/>
  <c r="P1198" i="2"/>
  <c r="W1197" i="2"/>
  <c r="V1197" i="2" s="1"/>
  <c r="U1197" i="2"/>
  <c r="S1197" i="2"/>
  <c r="R1197" i="2"/>
  <c r="P1197" i="2"/>
  <c r="W1196" i="2"/>
  <c r="V1196" i="2" s="1"/>
  <c r="U1196" i="2"/>
  <c r="S1196" i="2"/>
  <c r="R1196" i="2"/>
  <c r="P1196" i="2"/>
  <c r="W1195" i="2"/>
  <c r="U1195" i="2"/>
  <c r="S1195" i="2"/>
  <c r="R1195" i="2"/>
  <c r="P1195" i="2"/>
  <c r="W1194" i="2"/>
  <c r="AG1796" i="4" s="1"/>
  <c r="U1194" i="2"/>
  <c r="S1194" i="2"/>
  <c r="R1194" i="2"/>
  <c r="P1194" i="2"/>
  <c r="W1193" i="2"/>
  <c r="V1193" i="2" s="1"/>
  <c r="U1193" i="2"/>
  <c r="S1193" i="2"/>
  <c r="R1193" i="2"/>
  <c r="P1193" i="2"/>
  <c r="W1192" i="2"/>
  <c r="V1192" i="2" s="1"/>
  <c r="U1192" i="2"/>
  <c r="S1192" i="2"/>
  <c r="R1192" i="2"/>
  <c r="P1192" i="2"/>
  <c r="W1191" i="2"/>
  <c r="V1191" i="2" s="1"/>
  <c r="U1191" i="2"/>
  <c r="S1191" i="2"/>
  <c r="R1191" i="2"/>
  <c r="P1191" i="2"/>
  <c r="W1190" i="2"/>
  <c r="V1190" i="2" s="1"/>
  <c r="U1190" i="2"/>
  <c r="S1190" i="2"/>
  <c r="W1189" i="2"/>
  <c r="AG1780" i="4" s="1"/>
  <c r="U1189" i="2"/>
  <c r="S1189" i="2"/>
  <c r="R1189" i="2"/>
  <c r="P1189" i="2"/>
  <c r="W1188" i="2"/>
  <c r="AG1779" i="4" s="1"/>
  <c r="U1188" i="2"/>
  <c r="S1188" i="2"/>
  <c r="R1188" i="2"/>
  <c r="P1188" i="2"/>
  <c r="W1187" i="2"/>
  <c r="V1187" i="2" s="1"/>
  <c r="U1187" i="2"/>
  <c r="S1187" i="2"/>
  <c r="R1187" i="2"/>
  <c r="P1187" i="2"/>
  <c r="W1186" i="2"/>
  <c r="V1186" i="2" s="1"/>
  <c r="U1186" i="2"/>
  <c r="S1186" i="2"/>
  <c r="R1186" i="2"/>
  <c r="P1186" i="2"/>
  <c r="W1185" i="2"/>
  <c r="AG1772" i="4" s="1"/>
  <c r="U1185" i="2"/>
  <c r="S1185" i="2"/>
  <c r="R1185" i="2"/>
  <c r="P1185" i="2"/>
  <c r="W1184" i="2"/>
  <c r="AG1803" i="4" s="1"/>
  <c r="U1184" i="2"/>
  <c r="S1184" i="2"/>
  <c r="R1184" i="2"/>
  <c r="P1184" i="2"/>
  <c r="W1183" i="2"/>
  <c r="AG1777" i="4" s="1"/>
  <c r="U1183" i="2"/>
  <c r="S1183" i="2"/>
  <c r="R1183" i="2"/>
  <c r="P1183" i="2"/>
  <c r="W1182" i="2"/>
  <c r="AG1827" i="4" s="1"/>
  <c r="U1182" i="2"/>
  <c r="S1182" i="2"/>
  <c r="R1182" i="2"/>
  <c r="P1182" i="2"/>
  <c r="W1181" i="2"/>
  <c r="AG1799" i="4" s="1"/>
  <c r="U1181" i="2"/>
  <c r="S1181" i="2"/>
  <c r="R1181" i="2"/>
  <c r="P1181" i="2"/>
  <c r="W1180" i="2"/>
  <c r="AG1775" i="4" s="1"/>
  <c r="U1180" i="2"/>
  <c r="S1180" i="2"/>
  <c r="R1180" i="2"/>
  <c r="P1180" i="2"/>
  <c r="W1179" i="2"/>
  <c r="AG1769" i="4" s="1"/>
  <c r="U1179" i="2"/>
  <c r="S1179" i="2"/>
  <c r="R1179" i="2"/>
  <c r="P1179" i="2"/>
  <c r="W1178" i="2"/>
  <c r="AG1770" i="4" s="1"/>
  <c r="U1178" i="2"/>
  <c r="S1178" i="2"/>
  <c r="R1178" i="2"/>
  <c r="W1177" i="2"/>
  <c r="AG1771" i="4" s="1"/>
  <c r="U1177" i="2"/>
  <c r="S1177" i="2"/>
  <c r="R1177" i="2"/>
  <c r="P1177" i="2"/>
  <c r="W1176" i="2"/>
  <c r="AG1774" i="4" s="1"/>
  <c r="U1176" i="2"/>
  <c r="S1176" i="2"/>
  <c r="R1176" i="2"/>
  <c r="P1176" i="2"/>
  <c r="W1175" i="2"/>
  <c r="V1175" i="2" s="1"/>
  <c r="U1175" i="2"/>
  <c r="W1174" i="2"/>
  <c r="AG1851" i="4" s="1"/>
  <c r="U1174" i="2"/>
  <c r="S1174" i="2"/>
  <c r="R1174" i="2"/>
  <c r="P1174" i="2"/>
  <c r="W1173" i="2"/>
  <c r="AG1850" i="4" s="1"/>
  <c r="U1173" i="2"/>
  <c r="S1173" i="2"/>
  <c r="R1173" i="2"/>
  <c r="P1173" i="2"/>
  <c r="W1172" i="2"/>
  <c r="AG1753" i="4" s="1"/>
  <c r="U1172" i="2"/>
  <c r="S1172" i="2"/>
  <c r="R1172" i="2"/>
  <c r="P1172" i="2"/>
  <c r="W1171" i="2"/>
  <c r="V1171" i="2" s="1"/>
  <c r="U1171" i="2"/>
  <c r="S1171" i="2"/>
  <c r="R1171" i="2"/>
  <c r="P1171" i="2"/>
  <c r="W1170" i="2"/>
  <c r="V1170" i="2" s="1"/>
  <c r="U1170" i="2"/>
  <c r="S1170" i="2"/>
  <c r="R1170" i="2"/>
  <c r="P1170" i="2"/>
  <c r="W1169" i="2"/>
  <c r="V1169" i="2" s="1"/>
  <c r="U1169" i="2"/>
  <c r="S1169" i="2"/>
  <c r="R1169" i="2"/>
  <c r="P1169" i="2"/>
  <c r="W1168" i="2"/>
  <c r="AG1752" i="4" s="1"/>
  <c r="U1168" i="2"/>
  <c r="S1168" i="2"/>
  <c r="R1168" i="2"/>
  <c r="P1168" i="2"/>
  <c r="W1167" i="2"/>
  <c r="V1167" i="2" s="1"/>
  <c r="U1167" i="2"/>
  <c r="S1167" i="2"/>
  <c r="R1167" i="2"/>
  <c r="P1167" i="2"/>
  <c r="U1164" i="2"/>
  <c r="S1164" i="2"/>
  <c r="R1164" i="2"/>
  <c r="P1164" i="2"/>
  <c r="V1165" i="2"/>
  <c r="U1165" i="2"/>
  <c r="S1165" i="2"/>
  <c r="R1165" i="2"/>
  <c r="P1165" i="2"/>
  <c r="AE1657" i="4"/>
  <c r="AH1657" i="4"/>
  <c r="F1654" i="4"/>
  <c r="AH1656" i="4"/>
  <c r="AG1656" i="4"/>
  <c r="AE1656" i="4"/>
  <c r="AF1656" i="4" s="1"/>
  <c r="AH1655" i="4"/>
  <c r="AG1655" i="4"/>
  <c r="AE1655" i="4"/>
  <c r="AF1655" i="4" s="1"/>
  <c r="AD1654" i="4"/>
  <c r="V1654" i="4"/>
  <c r="Y1654" i="4" s="1"/>
  <c r="H1654" i="4"/>
  <c r="G1654" i="4"/>
  <c r="E1654" i="4"/>
  <c r="E26" i="7" s="1"/>
  <c r="V1258" i="2" l="1"/>
  <c r="AG1909" i="4"/>
  <c r="V1214" i="2"/>
  <c r="AG1823" i="4"/>
  <c r="V1256" i="2"/>
  <c r="V1248" i="2"/>
  <c r="V1200" i="2"/>
  <c r="V1277" i="2"/>
  <c r="V1199" i="2"/>
  <c r="AG1782" i="4"/>
  <c r="V1212" i="2"/>
  <c r="V1220" i="2"/>
  <c r="V1224" i="2"/>
  <c r="V1234" i="2"/>
  <c r="V1237" i="2"/>
  <c r="V1242" i="2"/>
  <c r="AG1788" i="4"/>
  <c r="V1245" i="2"/>
  <c r="V1252" i="2"/>
  <c r="V1259" i="2"/>
  <c r="AG1784" i="4"/>
  <c r="V1263" i="2"/>
  <c r="V1270" i="2"/>
  <c r="V1274" i="2"/>
  <c r="V1282" i="2"/>
  <c r="V1289" i="2"/>
  <c r="V1213" i="2"/>
  <c r="V1221" i="2"/>
  <c r="V1238" i="2"/>
  <c r="V1246" i="2"/>
  <c r="V1249" i="2"/>
  <c r="V1260" i="2"/>
  <c r="V1264" i="2"/>
  <c r="V1271" i="2"/>
  <c r="V1276" i="2"/>
  <c r="V1283" i="2"/>
  <c r="V1290" i="2"/>
  <c r="V1173" i="2"/>
  <c r="V1174" i="2"/>
  <c r="V1204" i="2"/>
  <c r="AG1800" i="4"/>
  <c r="V1210" i="2"/>
  <c r="V1218" i="2"/>
  <c r="V1222" i="2"/>
  <c r="V1229" i="2"/>
  <c r="AG1776" i="4"/>
  <c r="V1239" i="2"/>
  <c r="V1241" i="2"/>
  <c r="AG1787" i="4"/>
  <c r="V1243" i="2"/>
  <c r="AG1789" i="4"/>
  <c r="V1247" i="2"/>
  <c r="V1250" i="2"/>
  <c r="V1257" i="2"/>
  <c r="AG1786" i="4"/>
  <c r="V1261" i="2"/>
  <c r="AG1785" i="4"/>
  <c r="V1265" i="2"/>
  <c r="V1268" i="2"/>
  <c r="V1272" i="2"/>
  <c r="V1280" i="2"/>
  <c r="V1284" i="2"/>
  <c r="V1287" i="2"/>
  <c r="V1291" i="2"/>
  <c r="V1179" i="2"/>
  <c r="V1195" i="2"/>
  <c r="AG1797" i="4"/>
  <c r="V1198" i="2"/>
  <c r="V1201" i="2"/>
  <c r="V1211" i="2"/>
  <c r="V1219" i="2"/>
  <c r="V1223" i="2"/>
  <c r="V1240" i="2"/>
  <c r="V1244" i="2"/>
  <c r="V1255" i="2"/>
  <c r="V1262" i="2"/>
  <c r="V1266" i="2"/>
  <c r="V1269" i="2"/>
  <c r="V1273" i="2"/>
  <c r="V1288" i="2"/>
  <c r="V1292" i="2"/>
  <c r="V1228" i="2"/>
  <c r="V1275" i="2"/>
  <c r="V1225" i="2"/>
  <c r="V1226" i="2"/>
  <c r="V1230" i="2"/>
  <c r="V1231" i="2"/>
  <c r="V1176" i="2"/>
  <c r="V1180" i="2"/>
  <c r="V1184" i="2"/>
  <c r="V1215" i="2"/>
  <c r="V1177" i="2"/>
  <c r="V1178" i="2"/>
  <c r="V1181" i="2"/>
  <c r="V1185" i="2"/>
  <c r="V1205" i="2"/>
  <c r="V1216" i="2"/>
  <c r="V1188" i="2"/>
  <c r="V1206" i="2"/>
  <c r="V1182" i="2"/>
  <c r="V1183" i="2"/>
  <c r="V1189" i="2"/>
  <c r="V1194" i="2"/>
  <c r="V1207" i="2"/>
  <c r="V1217" i="2"/>
  <c r="V1172" i="2"/>
  <c r="V1168" i="2"/>
  <c r="AF1657" i="4"/>
  <c r="AF1654" i="4" s="1"/>
  <c r="C1654" i="4"/>
  <c r="E31" i="7" s="1"/>
  <c r="E33" i="7" l="1"/>
  <c r="F33" i="7"/>
  <c r="G33" i="7"/>
  <c r="H33" i="7"/>
  <c r="I33" i="7"/>
  <c r="J33" i="7"/>
  <c r="K33" i="7"/>
  <c r="L33" i="7"/>
  <c r="M33" i="7"/>
  <c r="N33" i="7"/>
  <c r="O33" i="7"/>
  <c r="P33" i="7"/>
  <c r="Q33" i="7"/>
  <c r="R33" i="7"/>
  <c r="S33" i="7"/>
  <c r="T33" i="7"/>
  <c r="U33" i="7"/>
  <c r="V33" i="7"/>
  <c r="W33" i="7"/>
  <c r="X33" i="7"/>
  <c r="Y33" i="7"/>
  <c r="Z33" i="7"/>
  <c r="AA33" i="7"/>
  <c r="AB33" i="7"/>
  <c r="AC33" i="7"/>
  <c r="AD33" i="7"/>
  <c r="AE33" i="7"/>
  <c r="AF33" i="7"/>
  <c r="AG33" i="7"/>
  <c r="AH33" i="7"/>
  <c r="AI33" i="7"/>
  <c r="AJ33" i="7"/>
  <c r="AK33" i="7"/>
  <c r="AL33" i="7"/>
  <c r="AM33" i="7"/>
  <c r="AN33" i="7"/>
  <c r="AO33" i="7"/>
  <c r="AP33" i="7"/>
  <c r="AQ33" i="7"/>
  <c r="AR33" i="7"/>
  <c r="AS33" i="7"/>
  <c r="AT33" i="7"/>
  <c r="AU33" i="7"/>
  <c r="AV33" i="7"/>
  <c r="AW33" i="7"/>
  <c r="AX33" i="7"/>
  <c r="AY33" i="7"/>
  <c r="AZ33" i="7"/>
  <c r="BA33" i="7"/>
  <c r="AE1647" i="4" l="1"/>
  <c r="AH1647" i="4"/>
  <c r="AE1651" i="4"/>
  <c r="AH1651" i="4"/>
  <c r="AE1652" i="4"/>
  <c r="AH1652" i="4"/>
  <c r="U1160" i="2"/>
  <c r="S1160" i="2"/>
  <c r="N1160" i="2"/>
  <c r="P1160" i="2" s="1"/>
  <c r="AE1649" i="4"/>
  <c r="AH1649" i="4"/>
  <c r="R1160" i="2" l="1"/>
  <c r="AF1651" i="4"/>
  <c r="AF1647" i="4"/>
  <c r="AF1652" i="4"/>
  <c r="AF1649" i="4"/>
  <c r="W1155" i="2" l="1"/>
  <c r="U1155" i="2"/>
  <c r="S1155" i="2"/>
  <c r="N1155" i="2"/>
  <c r="P1155" i="2" s="1"/>
  <c r="AE1636" i="4"/>
  <c r="AH1636" i="4"/>
  <c r="AE1640" i="4"/>
  <c r="AH1640" i="4"/>
  <c r="AE1641" i="4"/>
  <c r="AH1641" i="4"/>
  <c r="AE1642" i="4"/>
  <c r="AH1642" i="4"/>
  <c r="AE1643" i="4"/>
  <c r="AH1643" i="4"/>
  <c r="AE1644" i="4"/>
  <c r="AH1644" i="4"/>
  <c r="AE1645" i="4"/>
  <c r="AH1645" i="4"/>
  <c r="AE1635" i="4"/>
  <c r="AH1635" i="4"/>
  <c r="V1155" i="2" l="1"/>
  <c r="AG1768" i="4"/>
  <c r="R1155" i="2"/>
  <c r="AF1636" i="4"/>
  <c r="AF1645" i="4"/>
  <c r="AF1641" i="4"/>
  <c r="AF1644" i="4"/>
  <c r="AF1640" i="4"/>
  <c r="AF1635" i="4"/>
  <c r="AF1642" i="4"/>
  <c r="AF1643" i="4"/>
  <c r="E161" i="6" l="1"/>
  <c r="F161" i="6" s="1"/>
  <c r="E160" i="6"/>
  <c r="F160" i="6" s="1"/>
  <c r="E159" i="6"/>
  <c r="F159" i="6" s="1"/>
  <c r="E158" i="6"/>
  <c r="F158" i="6" s="1"/>
  <c r="AE1638" i="4" l="1"/>
  <c r="AH1638" i="4"/>
  <c r="AE1634" i="4"/>
  <c r="AH1634" i="4"/>
  <c r="AF1634" i="4" l="1"/>
  <c r="AF1638" i="4"/>
  <c r="AE1633" i="4"/>
  <c r="AH1633" i="4"/>
  <c r="I141" i="5"/>
  <c r="AE1632" i="4"/>
  <c r="AH1632" i="4"/>
  <c r="AE1631" i="4"/>
  <c r="AH1631" i="4"/>
  <c r="AE1630" i="4"/>
  <c r="AH1630" i="4"/>
  <c r="AE1629" i="4"/>
  <c r="AH1629" i="4"/>
  <c r="AE1628" i="4"/>
  <c r="AH1628" i="4"/>
  <c r="AE1627" i="4"/>
  <c r="AH1627" i="4"/>
  <c r="AD1623" i="4"/>
  <c r="V1623" i="4"/>
  <c r="Y1623" i="4" s="1"/>
  <c r="H1623" i="4"/>
  <c r="G1623" i="4"/>
  <c r="F1623" i="4"/>
  <c r="E1623" i="4"/>
  <c r="D26" i="7" s="1"/>
  <c r="E157" i="6"/>
  <c r="F157" i="6" s="1"/>
  <c r="E156" i="6"/>
  <c r="F156" i="6" s="1"/>
  <c r="U1143" i="2"/>
  <c r="S1143" i="2"/>
  <c r="N1143" i="2"/>
  <c r="P1143" i="2" s="1"/>
  <c r="N1142" i="2"/>
  <c r="R1142" i="2" s="1"/>
  <c r="N1140" i="2"/>
  <c r="R1140" i="2" s="1"/>
  <c r="P1142" i="2" l="1"/>
  <c r="AF1633" i="4"/>
  <c r="AF1632" i="4"/>
  <c r="AF1631" i="4"/>
  <c r="AF1629" i="4"/>
  <c r="AF1628" i="4"/>
  <c r="AF1630" i="4"/>
  <c r="C1623" i="4"/>
  <c r="D31" i="7" s="1"/>
  <c r="AF1627" i="4"/>
  <c r="R1143" i="2"/>
  <c r="P1140" i="2"/>
  <c r="AF1623" i="4" l="1"/>
  <c r="D33" i="7" s="1"/>
  <c r="AE1620" i="4"/>
  <c r="AH1620" i="4"/>
  <c r="AE1618" i="4"/>
  <c r="AH1618" i="4"/>
  <c r="AE1617" i="4"/>
  <c r="AH1617" i="4"/>
  <c r="AE1621" i="4"/>
  <c r="AH1621" i="4"/>
  <c r="AE1616" i="4"/>
  <c r="AH1616" i="4"/>
  <c r="AE1615" i="4"/>
  <c r="AH1615" i="4"/>
  <c r="AE1614" i="4"/>
  <c r="AH1614" i="4"/>
  <c r="AE1613" i="4"/>
  <c r="AH1613" i="4"/>
  <c r="AD1608" i="4"/>
  <c r="X1608" i="4"/>
  <c r="V1608" i="4"/>
  <c r="H1608" i="4"/>
  <c r="G1608" i="4"/>
  <c r="F1608" i="4"/>
  <c r="E1608" i="4"/>
  <c r="C26" i="7" s="1"/>
  <c r="S1131" i="2"/>
  <c r="N1131" i="2"/>
  <c r="R1131" i="2" s="1"/>
  <c r="H1128" i="2"/>
  <c r="G1128" i="2"/>
  <c r="F1128" i="2"/>
  <c r="E1128" i="2"/>
  <c r="P1131" i="2" l="1"/>
  <c r="AF1620" i="4"/>
  <c r="AF1621" i="4"/>
  <c r="AF1618" i="4"/>
  <c r="AF1617" i="4"/>
  <c r="AF1616" i="4"/>
  <c r="AF1615" i="4"/>
  <c r="AF1613" i="4"/>
  <c r="AF1614" i="4"/>
  <c r="Y1608" i="4"/>
  <c r="C1608" i="4"/>
  <c r="C31" i="7" s="1"/>
  <c r="AF1608" i="4" l="1"/>
  <c r="C33" i="7" s="1"/>
  <c r="AE1602" i="4" l="1"/>
  <c r="AH1602" i="4"/>
  <c r="AE1601" i="4"/>
  <c r="AH1601" i="4"/>
  <c r="AE1600" i="4"/>
  <c r="AH1600" i="4"/>
  <c r="AE1599" i="4"/>
  <c r="AH1599" i="4"/>
  <c r="AF1601" i="4" l="1"/>
  <c r="AF1602" i="4"/>
  <c r="AF1600" i="4"/>
  <c r="AF1599" i="4"/>
  <c r="AE1598" i="4"/>
  <c r="AH1598" i="4"/>
  <c r="AE1596" i="4"/>
  <c r="AH1596" i="4"/>
  <c r="AF1598" i="4" l="1"/>
  <c r="AF1596" i="4"/>
  <c r="AE1595" i="4" l="1"/>
  <c r="AH1595" i="4"/>
  <c r="AE1604" i="4"/>
  <c r="AH1604" i="4"/>
  <c r="AE1605" i="4"/>
  <c r="AH1605" i="4"/>
  <c r="N1121" i="2"/>
  <c r="W1166" i="2"/>
  <c r="AG1751" i="4" s="1"/>
  <c r="U1166" i="2"/>
  <c r="S1166" i="2"/>
  <c r="R1166" i="2"/>
  <c r="W1164" i="2"/>
  <c r="V1164" i="2" s="1"/>
  <c r="W1163" i="2"/>
  <c r="V1163" i="2" s="1"/>
  <c r="U1163" i="2"/>
  <c r="S1163" i="2"/>
  <c r="R1163" i="2"/>
  <c r="W1162" i="2"/>
  <c r="V1162" i="2" s="1"/>
  <c r="U1162" i="2"/>
  <c r="S1162" i="2"/>
  <c r="N1162" i="2"/>
  <c r="R1162" i="2" s="1"/>
  <c r="W1161" i="2"/>
  <c r="AG1750" i="4" s="1"/>
  <c r="U1161" i="2"/>
  <c r="S1161" i="2"/>
  <c r="N1161" i="2"/>
  <c r="R1161" i="2" s="1"/>
  <c r="W1160" i="2"/>
  <c r="AG1749" i="4" s="1"/>
  <c r="W1159" i="2"/>
  <c r="AG1748" i="4" s="1"/>
  <c r="U1159" i="2"/>
  <c r="S1159" i="2"/>
  <c r="N1159" i="2"/>
  <c r="R1159" i="2" s="1"/>
  <c r="W1158" i="2"/>
  <c r="AG1747" i="4" s="1"/>
  <c r="U1158" i="2"/>
  <c r="S1158" i="2"/>
  <c r="N1158" i="2"/>
  <c r="P1158" i="2" s="1"/>
  <c r="W1157" i="2"/>
  <c r="AG1746" i="4" s="1"/>
  <c r="U1157" i="2"/>
  <c r="S1157" i="2"/>
  <c r="N1157" i="2"/>
  <c r="R1157" i="2" s="1"/>
  <c r="W1156" i="2"/>
  <c r="AG1694" i="4" s="1"/>
  <c r="U1156" i="2"/>
  <c r="S1156" i="2"/>
  <c r="N1156" i="2"/>
  <c r="R1156" i="2" s="1"/>
  <c r="W1154" i="2"/>
  <c r="AG1742" i="4" s="1"/>
  <c r="U1154" i="2"/>
  <c r="S1154" i="2"/>
  <c r="N1154" i="2"/>
  <c r="R1154" i="2" s="1"/>
  <c r="W1153" i="2"/>
  <c r="AG1767" i="4" s="1"/>
  <c r="U1153" i="2"/>
  <c r="S1153" i="2"/>
  <c r="N1153" i="2"/>
  <c r="R1153" i="2" s="1"/>
  <c r="W1152" i="2"/>
  <c r="AG1723" i="4" s="1"/>
  <c r="U1152" i="2"/>
  <c r="S1152" i="2"/>
  <c r="N1152" i="2"/>
  <c r="R1152" i="2" s="1"/>
  <c r="W1151" i="2"/>
  <c r="V1151" i="2" s="1"/>
  <c r="U1151" i="2"/>
  <c r="S1151" i="2"/>
  <c r="N1151" i="2"/>
  <c r="R1151" i="2" s="1"/>
  <c r="W1150" i="2"/>
  <c r="U1150" i="2"/>
  <c r="S1150" i="2"/>
  <c r="N1150" i="2"/>
  <c r="P1150" i="2" s="1"/>
  <c r="W1149" i="2"/>
  <c r="U1149" i="2"/>
  <c r="S1149" i="2"/>
  <c r="N1149" i="2"/>
  <c r="P1149" i="2" s="1"/>
  <c r="W1148" i="2"/>
  <c r="U1148" i="2"/>
  <c r="S1148" i="2"/>
  <c r="N1148" i="2"/>
  <c r="R1148" i="2" s="1"/>
  <c r="W1147" i="2"/>
  <c r="U1147" i="2"/>
  <c r="S1147" i="2"/>
  <c r="N1147" i="2"/>
  <c r="R1147" i="2" s="1"/>
  <c r="W1146" i="2"/>
  <c r="AG1757" i="4" s="1"/>
  <c r="U1146" i="2"/>
  <c r="S1146" i="2"/>
  <c r="N1146" i="2"/>
  <c r="R1146" i="2" s="1"/>
  <c r="W1145" i="2"/>
  <c r="U1145" i="2"/>
  <c r="S1145" i="2"/>
  <c r="N1145" i="2"/>
  <c r="R1145" i="2" s="1"/>
  <c r="W1144" i="2"/>
  <c r="U1144" i="2"/>
  <c r="S1144" i="2"/>
  <c r="N1144" i="2"/>
  <c r="R1144" i="2" s="1"/>
  <c r="W1143" i="2"/>
  <c r="W1142" i="2"/>
  <c r="AG1684" i="4" s="1"/>
  <c r="U1142" i="2"/>
  <c r="S1142" i="2"/>
  <c r="W1141" i="2"/>
  <c r="V1141" i="2" s="1"/>
  <c r="U1141" i="2"/>
  <c r="S1141" i="2"/>
  <c r="N1141" i="2"/>
  <c r="R1141" i="2" s="1"/>
  <c r="W1140" i="2"/>
  <c r="AG1721" i="4" s="1"/>
  <c r="U1140" i="2"/>
  <c r="S1140" i="2"/>
  <c r="W1139" i="2"/>
  <c r="AG1719" i="4" s="1"/>
  <c r="U1139" i="2"/>
  <c r="S1139" i="2"/>
  <c r="N1139" i="2"/>
  <c r="R1139" i="2" s="1"/>
  <c r="W1138" i="2"/>
  <c r="AG1744" i="4" s="1"/>
  <c r="U1138" i="2"/>
  <c r="S1138" i="2"/>
  <c r="N1138" i="2"/>
  <c r="P1138" i="2" s="1"/>
  <c r="W1137" i="2"/>
  <c r="AG1778" i="4" s="1"/>
  <c r="U1137" i="2"/>
  <c r="S1137" i="2"/>
  <c r="N1137" i="2"/>
  <c r="R1137" i="2" s="1"/>
  <c r="W1136" i="2"/>
  <c r="AG1713" i="4" s="1"/>
  <c r="U1136" i="2"/>
  <c r="S1136" i="2"/>
  <c r="N1136" i="2"/>
  <c r="P1136" i="2" s="1"/>
  <c r="W1135" i="2"/>
  <c r="AG1712" i="4" s="1"/>
  <c r="U1135" i="2"/>
  <c r="S1135" i="2"/>
  <c r="N1135" i="2"/>
  <c r="R1135" i="2" s="1"/>
  <c r="W1134" i="2"/>
  <c r="AG1718" i="4" s="1"/>
  <c r="U1134" i="2"/>
  <c r="S1134" i="2"/>
  <c r="N1134" i="2"/>
  <c r="R1134" i="2" s="1"/>
  <c r="W1133" i="2"/>
  <c r="AG1717" i="4" s="1"/>
  <c r="U1133" i="2"/>
  <c r="S1133" i="2"/>
  <c r="N1133" i="2"/>
  <c r="R1133" i="2" s="1"/>
  <c r="W1132" i="2"/>
  <c r="AG1716" i="4" s="1"/>
  <c r="U1132" i="2"/>
  <c r="S1132" i="2"/>
  <c r="N1132" i="2"/>
  <c r="R1132" i="2" s="1"/>
  <c r="W1131" i="2"/>
  <c r="AG1714" i="4" s="1"/>
  <c r="U1131" i="2"/>
  <c r="W1130" i="2"/>
  <c r="U1130" i="2"/>
  <c r="S1130" i="2"/>
  <c r="N1130" i="2"/>
  <c r="R1130" i="2" s="1"/>
  <c r="W1129" i="2"/>
  <c r="AG1801" i="4" s="1"/>
  <c r="U1129" i="2"/>
  <c r="S1129" i="2"/>
  <c r="N1129" i="2"/>
  <c r="P1129" i="2" s="1"/>
  <c r="W1127" i="2"/>
  <c r="U1127" i="2"/>
  <c r="S1127" i="2"/>
  <c r="N1127" i="2"/>
  <c r="P1127" i="2" s="1"/>
  <c r="W1126" i="2"/>
  <c r="U1126" i="2"/>
  <c r="S1126" i="2"/>
  <c r="N1126" i="2"/>
  <c r="R1126" i="2" s="1"/>
  <c r="W1125" i="2"/>
  <c r="V1125" i="2" s="1"/>
  <c r="U1125" i="2"/>
  <c r="S1125" i="2"/>
  <c r="N1125" i="2"/>
  <c r="R1125" i="2" s="1"/>
  <c r="W1124" i="2"/>
  <c r="V1124" i="2" s="1"/>
  <c r="U1124" i="2"/>
  <c r="S1124" i="2"/>
  <c r="N1124" i="2"/>
  <c r="R1124" i="2" s="1"/>
  <c r="W1123" i="2"/>
  <c r="U1123" i="2"/>
  <c r="S1123" i="2"/>
  <c r="N1123" i="2"/>
  <c r="P1123" i="2" s="1"/>
  <c r="W1122" i="2"/>
  <c r="U1122" i="2"/>
  <c r="S1122" i="2"/>
  <c r="N1122" i="2"/>
  <c r="R1122" i="2" s="1"/>
  <c r="H1122" i="2"/>
  <c r="G1122" i="2"/>
  <c r="F1122" i="2"/>
  <c r="E155" i="6"/>
  <c r="F155" i="6" s="1"/>
  <c r="E154" i="6"/>
  <c r="F154" i="6" s="1"/>
  <c r="E153" i="6"/>
  <c r="F153" i="6" s="1"/>
  <c r="AE1594" i="4"/>
  <c r="AH1594" i="4"/>
  <c r="AE1593" i="4"/>
  <c r="AH1593" i="4"/>
  <c r="AE1592" i="4"/>
  <c r="AH1592" i="4"/>
  <c r="AH1606" i="4"/>
  <c r="AG1606" i="4"/>
  <c r="AH1586" i="4"/>
  <c r="AG1586" i="4"/>
  <c r="AD1586" i="4"/>
  <c r="X1586" i="4"/>
  <c r="V1586" i="4"/>
  <c r="H1586" i="4"/>
  <c r="G1586" i="4"/>
  <c r="F1586" i="4"/>
  <c r="E1586" i="4"/>
  <c r="BA17" i="7" s="1"/>
  <c r="V1161" i="2" l="1"/>
  <c r="R1149" i="2"/>
  <c r="R1158" i="2"/>
  <c r="V1146" i="2"/>
  <c r="R1150" i="2"/>
  <c r="V1144" i="2"/>
  <c r="AG61" i="3"/>
  <c r="V1122" i="2"/>
  <c r="AG1754" i="4"/>
  <c r="AG1722" i="4"/>
  <c r="AG1715" i="4"/>
  <c r="V1148" i="2"/>
  <c r="AG1758" i="4"/>
  <c r="R1129" i="2"/>
  <c r="V1142" i="2"/>
  <c r="V1135" i="2"/>
  <c r="V1153" i="2"/>
  <c r="V1123" i="2"/>
  <c r="AG1741" i="4"/>
  <c r="AG1708" i="4"/>
  <c r="AG1707" i="4"/>
  <c r="AG1706" i="4"/>
  <c r="AG1696" i="4"/>
  <c r="V1130" i="2"/>
  <c r="AG1739" i="4"/>
  <c r="V1149" i="2"/>
  <c r="AG1765" i="4"/>
  <c r="V1145" i="2"/>
  <c r="AG1756" i="4"/>
  <c r="R1121" i="2"/>
  <c r="P1121" i="2"/>
  <c r="V1132" i="2"/>
  <c r="V1147" i="2"/>
  <c r="V1150" i="2"/>
  <c r="AG1666" i="4"/>
  <c r="V1152" i="2"/>
  <c r="V1158" i="2"/>
  <c r="V1159" i="2"/>
  <c r="V1126" i="2"/>
  <c r="AG1620" i="4"/>
  <c r="V1127" i="2"/>
  <c r="AG1621" i="4"/>
  <c r="V1160" i="2"/>
  <c r="V1166" i="2"/>
  <c r="V1139" i="2"/>
  <c r="P1153" i="2"/>
  <c r="V1154" i="2"/>
  <c r="V1156" i="2"/>
  <c r="V1157" i="2"/>
  <c r="V1131" i="2"/>
  <c r="V1133" i="2"/>
  <c r="V1134" i="2"/>
  <c r="V1129" i="2"/>
  <c r="V1136" i="2"/>
  <c r="V1137" i="2"/>
  <c r="V1138" i="2"/>
  <c r="V1140" i="2"/>
  <c r="AG1685" i="4"/>
  <c r="V1143" i="2"/>
  <c r="P1161" i="2"/>
  <c r="P1146" i="2"/>
  <c r="P1157" i="2"/>
  <c r="R1136" i="2"/>
  <c r="P1135" i="2"/>
  <c r="P1139" i="2"/>
  <c r="P1132" i="2"/>
  <c r="P1125" i="2"/>
  <c r="P1133" i="2"/>
  <c r="P1154" i="2"/>
  <c r="P1162" i="2"/>
  <c r="P1124" i="2"/>
  <c r="AF1595" i="4"/>
  <c r="AF1605" i="4"/>
  <c r="AF1604" i="4"/>
  <c r="AF1592" i="4"/>
  <c r="P1134" i="2"/>
  <c r="P1141" i="2"/>
  <c r="P1145" i="2"/>
  <c r="P1148" i="2"/>
  <c r="P1152" i="2"/>
  <c r="P1156" i="2"/>
  <c r="P1163" i="2"/>
  <c r="P1122" i="2"/>
  <c r="R1123" i="2"/>
  <c r="P1126" i="2"/>
  <c r="R1127" i="2"/>
  <c r="P1130" i="2"/>
  <c r="P1137" i="2"/>
  <c r="R1138" i="2"/>
  <c r="P1144" i="2"/>
  <c r="P1147" i="2"/>
  <c r="P1151" i="2"/>
  <c r="P1159" i="2"/>
  <c r="P1166" i="2"/>
  <c r="AF1594" i="4"/>
  <c r="AF1593" i="4"/>
  <c r="C1586" i="4"/>
  <c r="BA22" i="7" s="1"/>
  <c r="Y1586" i="4"/>
  <c r="E20" i="6"/>
  <c r="E21" i="6"/>
  <c r="E22" i="6"/>
  <c r="E23" i="6"/>
  <c r="E24" i="6"/>
  <c r="E25" i="6"/>
  <c r="E26" i="6"/>
  <c r="E27" i="6"/>
  <c r="E28" i="6"/>
  <c r="E29" i="6"/>
  <c r="E30" i="6"/>
  <c r="E31" i="6"/>
  <c r="E32" i="6"/>
  <c r="E33" i="6"/>
  <c r="E34" i="6"/>
  <c r="E35" i="6"/>
  <c r="E36" i="6"/>
  <c r="E37" i="6"/>
  <c r="E38" i="6"/>
  <c r="E39" i="6"/>
  <c r="E40" i="6"/>
  <c r="E41" i="6"/>
  <c r="E42" i="6"/>
  <c r="E46" i="6"/>
  <c r="E47" i="6"/>
  <c r="E48" i="6"/>
  <c r="E49" i="6"/>
  <c r="E50" i="6"/>
  <c r="E51" i="6"/>
  <c r="E52" i="6"/>
  <c r="E53" i="6"/>
  <c r="E54" i="6"/>
  <c r="E55" i="6"/>
  <c r="E56" i="6"/>
  <c r="E57" i="6"/>
  <c r="E58" i="6"/>
  <c r="E59" i="6"/>
  <c r="E60" i="6"/>
  <c r="E61" i="6"/>
  <c r="E62" i="6"/>
  <c r="E63" i="6"/>
  <c r="E64" i="6"/>
  <c r="E65" i="6"/>
  <c r="E66" i="6"/>
  <c r="E67" i="6"/>
  <c r="E68" i="6"/>
  <c r="E69" i="6"/>
  <c r="E70" i="6"/>
  <c r="E71" i="6"/>
  <c r="E72" i="6"/>
  <c r="E73" i="6"/>
  <c r="E74" i="6"/>
  <c r="E75" i="6"/>
  <c r="E76" i="6"/>
  <c r="E77" i="6"/>
  <c r="E78" i="6"/>
  <c r="E79" i="6"/>
  <c r="E80" i="6"/>
  <c r="E81" i="6"/>
  <c r="E82" i="6"/>
  <c r="E83" i="6"/>
  <c r="E84" i="6"/>
  <c r="E85" i="6"/>
  <c r="E86" i="6"/>
  <c r="E87" i="6"/>
  <c r="E88" i="6"/>
  <c r="E91" i="6"/>
  <c r="E92" i="6"/>
  <c r="E93" i="6"/>
  <c r="E94" i="6"/>
  <c r="E95" i="6"/>
  <c r="E96" i="6"/>
  <c r="E97" i="6"/>
  <c r="E98" i="6"/>
  <c r="E99" i="6"/>
  <c r="E100" i="6"/>
  <c r="E101" i="6"/>
  <c r="E102" i="6"/>
  <c r="E103" i="6"/>
  <c r="E104" i="6"/>
  <c r="E105" i="6"/>
  <c r="E106" i="6"/>
  <c r="E107" i="6"/>
  <c r="E108" i="6"/>
  <c r="E111" i="6"/>
  <c r="E112" i="6"/>
  <c r="E115" i="6"/>
  <c r="E116" i="6"/>
  <c r="E117" i="6"/>
  <c r="E118" i="6"/>
  <c r="E119" i="6"/>
  <c r="E120" i="6"/>
  <c r="E121" i="6"/>
  <c r="E122" i="6"/>
  <c r="E123" i="6"/>
  <c r="E124" i="6"/>
  <c r="E125" i="6"/>
  <c r="E127" i="6"/>
  <c r="E129" i="6"/>
  <c r="E130" i="6"/>
  <c r="E131" i="6"/>
  <c r="E132" i="6"/>
  <c r="E133" i="6"/>
  <c r="E134" i="6"/>
  <c r="E135" i="6"/>
  <c r="E137" i="6"/>
  <c r="E138" i="6"/>
  <c r="E139" i="6"/>
  <c r="E141" i="6"/>
  <c r="E142" i="6"/>
  <c r="E143" i="6"/>
  <c r="E144" i="6"/>
  <c r="E145" i="6"/>
  <c r="E146" i="6"/>
  <c r="E147" i="6"/>
  <c r="E148" i="6"/>
  <c r="E150" i="6"/>
  <c r="E151" i="6"/>
  <c r="E152" i="6"/>
  <c r="U1100" i="2"/>
  <c r="S1100" i="2"/>
  <c r="N1100" i="2"/>
  <c r="P1100" i="2" s="1"/>
  <c r="U1098" i="2"/>
  <c r="S1098" i="2"/>
  <c r="N1098" i="2"/>
  <c r="R1098" i="2" s="1"/>
  <c r="U1096" i="2"/>
  <c r="S1096" i="2"/>
  <c r="N1096" i="2"/>
  <c r="P1096" i="2" s="1"/>
  <c r="U1095" i="2"/>
  <c r="S1095" i="2"/>
  <c r="N1095" i="2"/>
  <c r="R1095" i="2" s="1"/>
  <c r="U1105" i="2"/>
  <c r="S1105" i="2"/>
  <c r="N1105" i="2"/>
  <c r="P1105" i="2" s="1"/>
  <c r="U1093" i="2"/>
  <c r="S1093" i="2"/>
  <c r="N1093" i="2"/>
  <c r="R1093" i="2" s="1"/>
  <c r="U1094" i="2"/>
  <c r="S1094" i="2"/>
  <c r="N1094" i="2"/>
  <c r="P1094" i="2" s="1"/>
  <c r="U1092" i="2"/>
  <c r="S1092" i="2"/>
  <c r="N1092" i="2"/>
  <c r="R1092" i="2" s="1"/>
  <c r="AE1584" i="4"/>
  <c r="AH1584" i="4"/>
  <c r="AH1583" i="4"/>
  <c r="AF1583" i="4" s="1"/>
  <c r="AE1582" i="4"/>
  <c r="AH1582" i="4"/>
  <c r="F1580" i="4"/>
  <c r="G1580" i="4"/>
  <c r="H1580" i="4"/>
  <c r="AE1580" i="4"/>
  <c r="AH1580" i="4"/>
  <c r="U1110" i="2"/>
  <c r="S1110" i="2"/>
  <c r="N1110" i="2"/>
  <c r="P1110" i="2" s="1"/>
  <c r="N1111" i="2"/>
  <c r="R1111" i="2" s="1"/>
  <c r="I140" i="5"/>
  <c r="I147" i="5"/>
  <c r="I70" i="5"/>
  <c r="AE1574" i="4"/>
  <c r="AH1574" i="4"/>
  <c r="AE1570" i="4"/>
  <c r="AH1570" i="4"/>
  <c r="AE1572" i="4"/>
  <c r="AH1572" i="4"/>
  <c r="AE1573" i="4"/>
  <c r="AH1573" i="4"/>
  <c r="U1112" i="2"/>
  <c r="S1112" i="2"/>
  <c r="N1112" i="2"/>
  <c r="P1112" i="2" s="1"/>
  <c r="F1579" i="4"/>
  <c r="G1579" i="4"/>
  <c r="H1579" i="4"/>
  <c r="W1579" i="4"/>
  <c r="AE1579" i="4"/>
  <c r="AH1579" i="4"/>
  <c r="E19" i="6" l="1"/>
  <c r="R1110" i="2"/>
  <c r="R1112" i="2"/>
  <c r="R1100" i="2"/>
  <c r="P1111" i="2"/>
  <c r="R1096" i="2"/>
  <c r="R1105" i="2"/>
  <c r="R1094" i="2"/>
  <c r="AF1586" i="4"/>
  <c r="BA24" i="7" s="1"/>
  <c r="BA36" i="7" s="1"/>
  <c r="AF1584" i="4"/>
  <c r="P1092" i="2"/>
  <c r="P1093" i="2"/>
  <c r="P1095" i="2"/>
  <c r="P1098" i="2"/>
  <c r="AF1582" i="4"/>
  <c r="AF1580" i="4"/>
  <c r="AF1574" i="4"/>
  <c r="AF1570" i="4"/>
  <c r="AF1572" i="4"/>
  <c r="AF1573" i="4"/>
  <c r="AF1579" i="4"/>
  <c r="F1578" i="4"/>
  <c r="G1578" i="4"/>
  <c r="H1578" i="4"/>
  <c r="W1578" i="4"/>
  <c r="AE1578" i="4"/>
  <c r="AH1578" i="4"/>
  <c r="AF1578" i="4" l="1"/>
  <c r="U1106" i="2"/>
  <c r="S1106" i="2"/>
  <c r="N1106" i="2"/>
  <c r="P1106" i="2" s="1"/>
  <c r="R1106" i="2" l="1"/>
  <c r="AE1577" i="4"/>
  <c r="AH1577" i="4"/>
  <c r="F152" i="6"/>
  <c r="F150" i="6"/>
  <c r="F151" i="6"/>
  <c r="AH1585" i="4"/>
  <c r="AG1585" i="4"/>
  <c r="H1566" i="4"/>
  <c r="AH1569" i="4"/>
  <c r="AF1569" i="4" s="1"/>
  <c r="AH1566" i="4"/>
  <c r="AG1566" i="4"/>
  <c r="X1566" i="4"/>
  <c r="V1566" i="4"/>
  <c r="G1566" i="4"/>
  <c r="F1566" i="4"/>
  <c r="E1566" i="4"/>
  <c r="AZ17" i="7" s="1"/>
  <c r="AF1577" i="4" l="1"/>
  <c r="Y1566" i="4"/>
  <c r="C1566" i="4"/>
  <c r="AZ22" i="7" s="1"/>
  <c r="AE1575" i="4" l="1"/>
  <c r="AH1575" i="4"/>
  <c r="AF1575" i="4" l="1"/>
  <c r="AF1566" i="4" s="1"/>
  <c r="AZ24" i="7" s="1"/>
  <c r="AZ36" i="7" s="1"/>
  <c r="AH1539" i="4"/>
  <c r="AF1539" i="4" s="1"/>
  <c r="AE1538" i="4"/>
  <c r="AH1538" i="4"/>
  <c r="AE1537" i="4"/>
  <c r="AH1537" i="4"/>
  <c r="AE1555" i="4"/>
  <c r="AH1555" i="4"/>
  <c r="AE1554" i="4"/>
  <c r="AH1554" i="4"/>
  <c r="AE1553" i="4"/>
  <c r="AH1553" i="4"/>
  <c r="AE1552" i="4"/>
  <c r="AH1552" i="4"/>
  <c r="AF1554" i="4" l="1"/>
  <c r="AF1538" i="4"/>
  <c r="AF1537" i="4"/>
  <c r="AF1555" i="4"/>
  <c r="AF1553" i="4"/>
  <c r="AF1552" i="4"/>
  <c r="AE1559" i="4"/>
  <c r="AH1559" i="4"/>
  <c r="I135" i="5"/>
  <c r="AF1559" i="4" l="1"/>
  <c r="N160" i="2"/>
  <c r="P160" i="2" s="1"/>
  <c r="S160" i="2"/>
  <c r="U160" i="2"/>
  <c r="W160" i="2"/>
  <c r="V160" i="2" s="1"/>
  <c r="N161" i="2"/>
  <c r="S161" i="2"/>
  <c r="U161" i="2"/>
  <c r="W161" i="2"/>
  <c r="V161" i="2" s="1"/>
  <c r="N162" i="2"/>
  <c r="R162" i="2" s="1"/>
  <c r="S162" i="2"/>
  <c r="U162" i="2"/>
  <c r="W162" i="2"/>
  <c r="V162" i="2" s="1"/>
  <c r="N163" i="2"/>
  <c r="P163" i="2" s="1"/>
  <c r="S163" i="2"/>
  <c r="U163" i="2"/>
  <c r="W163" i="2"/>
  <c r="V163" i="2" s="1"/>
  <c r="S164" i="2"/>
  <c r="U164" i="2"/>
  <c r="W164" i="2"/>
  <c r="V164" i="2" s="1"/>
  <c r="N165" i="2"/>
  <c r="P165" i="2" s="1"/>
  <c r="S165" i="2"/>
  <c r="U165" i="2"/>
  <c r="W165" i="2"/>
  <c r="V165" i="2" s="1"/>
  <c r="N166" i="2"/>
  <c r="S166" i="2"/>
  <c r="U166" i="2"/>
  <c r="W166" i="2"/>
  <c r="V166" i="2" s="1"/>
  <c r="N167" i="2"/>
  <c r="P167" i="2" s="1"/>
  <c r="S167" i="2"/>
  <c r="U167" i="2"/>
  <c r="W167" i="2"/>
  <c r="V167" i="2" s="1"/>
  <c r="N168" i="2"/>
  <c r="S168" i="2"/>
  <c r="U168" i="2"/>
  <c r="W168" i="2"/>
  <c r="V168" i="2" s="1"/>
  <c r="N169" i="2"/>
  <c r="P169" i="2" s="1"/>
  <c r="S169" i="2"/>
  <c r="U169" i="2"/>
  <c r="W169" i="2"/>
  <c r="V169" i="2" s="1"/>
  <c r="N170" i="2"/>
  <c r="S170" i="2"/>
  <c r="U170" i="2"/>
  <c r="W170" i="2"/>
  <c r="V170" i="2" s="1"/>
  <c r="N171" i="2"/>
  <c r="R171" i="2" s="1"/>
  <c r="S171" i="2"/>
  <c r="U171" i="2"/>
  <c r="W171" i="2"/>
  <c r="V171" i="2" s="1"/>
  <c r="N172" i="2"/>
  <c r="S172" i="2"/>
  <c r="U172" i="2"/>
  <c r="W172" i="2"/>
  <c r="V172" i="2" s="1"/>
  <c r="N173" i="2"/>
  <c r="P173" i="2" s="1"/>
  <c r="S173" i="2"/>
  <c r="U173" i="2"/>
  <c r="W173" i="2"/>
  <c r="V173" i="2" s="1"/>
  <c r="N174" i="2"/>
  <c r="S174" i="2"/>
  <c r="U174" i="2"/>
  <c r="W174" i="2"/>
  <c r="V174" i="2" s="1"/>
  <c r="N175" i="2"/>
  <c r="R175" i="2" s="1"/>
  <c r="S175" i="2"/>
  <c r="U175" i="2"/>
  <c r="W175" i="2"/>
  <c r="V175" i="2" s="1"/>
  <c r="N176" i="2"/>
  <c r="P176" i="2" s="1"/>
  <c r="S176" i="2"/>
  <c r="U176" i="2"/>
  <c r="W176" i="2"/>
  <c r="V176" i="2" s="1"/>
  <c r="N177" i="2"/>
  <c r="P177" i="2" s="1"/>
  <c r="S177" i="2"/>
  <c r="U177" i="2"/>
  <c r="W177" i="2"/>
  <c r="V177" i="2" s="1"/>
  <c r="N178" i="2"/>
  <c r="S178" i="2"/>
  <c r="U178" i="2"/>
  <c r="W178" i="2"/>
  <c r="V178" i="2" s="1"/>
  <c r="N179" i="2"/>
  <c r="S179" i="2"/>
  <c r="U179" i="2"/>
  <c r="W179" i="2"/>
  <c r="V179" i="2" s="1"/>
  <c r="N180" i="2"/>
  <c r="P180" i="2" s="1"/>
  <c r="S180" i="2"/>
  <c r="U180" i="2"/>
  <c r="W180" i="2"/>
  <c r="V180" i="2" s="1"/>
  <c r="N181" i="2"/>
  <c r="P181" i="2" s="1"/>
  <c r="S181" i="2"/>
  <c r="U181" i="2"/>
  <c r="W181" i="2"/>
  <c r="V181" i="2" s="1"/>
  <c r="N182" i="2"/>
  <c r="S182" i="2"/>
  <c r="U182" i="2"/>
  <c r="W182" i="2"/>
  <c r="V182" i="2" s="1"/>
  <c r="N183" i="2"/>
  <c r="S183" i="2"/>
  <c r="U183" i="2"/>
  <c r="W183" i="2"/>
  <c r="V183" i="2" s="1"/>
  <c r="N184" i="2"/>
  <c r="R184" i="2" s="1"/>
  <c r="S184" i="2"/>
  <c r="U184" i="2"/>
  <c r="W184" i="2"/>
  <c r="V184" i="2" s="1"/>
  <c r="N185" i="2"/>
  <c r="S185" i="2"/>
  <c r="U185" i="2"/>
  <c r="W185" i="2"/>
  <c r="V185" i="2" s="1"/>
  <c r="N186" i="2"/>
  <c r="P186" i="2" s="1"/>
  <c r="S186" i="2"/>
  <c r="U186" i="2"/>
  <c r="W186" i="2"/>
  <c r="V186" i="2" s="1"/>
  <c r="N187" i="2"/>
  <c r="S187" i="2"/>
  <c r="U187" i="2"/>
  <c r="W187" i="2"/>
  <c r="V187" i="2" s="1"/>
  <c r="N188" i="2"/>
  <c r="P188" i="2" s="1"/>
  <c r="S188" i="2"/>
  <c r="U188" i="2"/>
  <c r="W188" i="2"/>
  <c r="V188" i="2" s="1"/>
  <c r="N189" i="2"/>
  <c r="S189" i="2"/>
  <c r="U189" i="2"/>
  <c r="W189" i="2"/>
  <c r="V189" i="2" s="1"/>
  <c r="N190" i="2"/>
  <c r="S190" i="2"/>
  <c r="U190" i="2"/>
  <c r="W190" i="2"/>
  <c r="V190" i="2" s="1"/>
  <c r="N191" i="2"/>
  <c r="P191" i="2" s="1"/>
  <c r="S191" i="2"/>
  <c r="U191" i="2"/>
  <c r="W191" i="2"/>
  <c r="V191" i="2" s="1"/>
  <c r="N192" i="2"/>
  <c r="P192" i="2" s="1"/>
  <c r="S192" i="2"/>
  <c r="U192" i="2"/>
  <c r="W192" i="2"/>
  <c r="V192" i="2" s="1"/>
  <c r="N193" i="2"/>
  <c r="S193" i="2"/>
  <c r="U193" i="2"/>
  <c r="W193" i="2"/>
  <c r="V193" i="2" s="1"/>
  <c r="N194" i="2"/>
  <c r="S194" i="2"/>
  <c r="U194" i="2"/>
  <c r="W194" i="2"/>
  <c r="V194" i="2" s="1"/>
  <c r="N195" i="2"/>
  <c r="P195" i="2" s="1"/>
  <c r="S195" i="2"/>
  <c r="U195" i="2"/>
  <c r="W195" i="2"/>
  <c r="V195" i="2" s="1"/>
  <c r="N196" i="2"/>
  <c r="P196" i="2" s="1"/>
  <c r="S196" i="2"/>
  <c r="U196" i="2"/>
  <c r="W196" i="2"/>
  <c r="V196" i="2" s="1"/>
  <c r="N197" i="2"/>
  <c r="S197" i="2"/>
  <c r="U197" i="2"/>
  <c r="W197" i="2"/>
  <c r="V197" i="2" s="1"/>
  <c r="N198" i="2"/>
  <c r="S198" i="2"/>
  <c r="U198" i="2"/>
  <c r="W198" i="2"/>
  <c r="V198" i="2" s="1"/>
  <c r="N199" i="2"/>
  <c r="P199" i="2" s="1"/>
  <c r="S199" i="2"/>
  <c r="U199" i="2"/>
  <c r="W199" i="2"/>
  <c r="V199" i="2" s="1"/>
  <c r="N200" i="2"/>
  <c r="P200" i="2" s="1"/>
  <c r="S200" i="2"/>
  <c r="U200" i="2"/>
  <c r="W200" i="2"/>
  <c r="V200" i="2" s="1"/>
  <c r="N201" i="2"/>
  <c r="S201" i="2"/>
  <c r="U201" i="2"/>
  <c r="W201" i="2"/>
  <c r="V201" i="2" s="1"/>
  <c r="N202" i="2"/>
  <c r="P202" i="2" s="1"/>
  <c r="S202" i="2"/>
  <c r="U202" i="2"/>
  <c r="W202" i="2"/>
  <c r="V202" i="2" s="1"/>
  <c r="N203" i="2"/>
  <c r="P203" i="2" s="1"/>
  <c r="S203" i="2"/>
  <c r="U203" i="2"/>
  <c r="W203" i="2"/>
  <c r="V203" i="2" s="1"/>
  <c r="N204" i="2"/>
  <c r="P204" i="2" s="1"/>
  <c r="S204" i="2"/>
  <c r="U204" i="2"/>
  <c r="W204" i="2"/>
  <c r="V204" i="2" s="1"/>
  <c r="N205" i="2"/>
  <c r="S205" i="2"/>
  <c r="U205" i="2"/>
  <c r="W205" i="2"/>
  <c r="V205" i="2" s="1"/>
  <c r="N206" i="2"/>
  <c r="S206" i="2"/>
  <c r="U206" i="2"/>
  <c r="W206" i="2"/>
  <c r="V206" i="2" s="1"/>
  <c r="N207" i="2"/>
  <c r="P207" i="2" s="1"/>
  <c r="S207" i="2"/>
  <c r="U207" i="2"/>
  <c r="W207" i="2"/>
  <c r="V207" i="2" s="1"/>
  <c r="N208" i="2"/>
  <c r="R208" i="2" s="1"/>
  <c r="S208" i="2"/>
  <c r="U208" i="2"/>
  <c r="W208" i="2"/>
  <c r="V208" i="2" s="1"/>
  <c r="N209" i="2"/>
  <c r="S209" i="2"/>
  <c r="U209" i="2"/>
  <c r="W209" i="2"/>
  <c r="V209" i="2" s="1"/>
  <c r="N210" i="2"/>
  <c r="S210" i="2"/>
  <c r="U210" i="2"/>
  <c r="W210" i="2"/>
  <c r="V210" i="2" s="1"/>
  <c r="N211" i="2"/>
  <c r="S211" i="2"/>
  <c r="U211" i="2"/>
  <c r="W211" i="2"/>
  <c r="V211" i="2" s="1"/>
  <c r="N212" i="2"/>
  <c r="R212" i="2" s="1"/>
  <c r="S212" i="2"/>
  <c r="U212" i="2"/>
  <c r="W212" i="2"/>
  <c r="V212" i="2" s="1"/>
  <c r="N213" i="2"/>
  <c r="S213" i="2"/>
  <c r="U213" i="2"/>
  <c r="W213" i="2"/>
  <c r="V213" i="2" s="1"/>
  <c r="N214" i="2"/>
  <c r="R214" i="2" s="1"/>
  <c r="S214" i="2"/>
  <c r="U214" i="2"/>
  <c r="W214" i="2"/>
  <c r="V214" i="2" s="1"/>
  <c r="N215" i="2"/>
  <c r="P215" i="2" s="1"/>
  <c r="S215" i="2"/>
  <c r="U215" i="2"/>
  <c r="W215" i="2"/>
  <c r="V215" i="2" s="1"/>
  <c r="N216" i="2"/>
  <c r="R216" i="2" s="1"/>
  <c r="S216" i="2"/>
  <c r="U216" i="2"/>
  <c r="W216" i="2"/>
  <c r="V216" i="2" s="1"/>
  <c r="N217" i="2"/>
  <c r="S217" i="2"/>
  <c r="U217" i="2"/>
  <c r="W217" i="2"/>
  <c r="V217" i="2" s="1"/>
  <c r="N218" i="2"/>
  <c r="S218" i="2"/>
  <c r="U218" i="2"/>
  <c r="W218" i="2"/>
  <c r="V218" i="2" s="1"/>
  <c r="N219" i="2"/>
  <c r="S219" i="2"/>
  <c r="U219" i="2"/>
  <c r="W219" i="2"/>
  <c r="V219" i="2" s="1"/>
  <c r="F220" i="2"/>
  <c r="G220" i="2"/>
  <c r="H220" i="2"/>
  <c r="N220" i="2"/>
  <c r="S220" i="2"/>
  <c r="U220" i="2"/>
  <c r="W220" i="2"/>
  <c r="V220" i="2" s="1"/>
  <c r="F221" i="2"/>
  <c r="G221" i="2"/>
  <c r="H221" i="2"/>
  <c r="N221" i="2"/>
  <c r="P221" i="2" s="1"/>
  <c r="S221" i="2"/>
  <c r="U221" i="2"/>
  <c r="W221" i="2"/>
  <c r="V221" i="2" s="1"/>
  <c r="N222" i="2"/>
  <c r="S222" i="2"/>
  <c r="U222" i="2"/>
  <c r="W222" i="2"/>
  <c r="V222" i="2" s="1"/>
  <c r="F223" i="2"/>
  <c r="G223" i="2"/>
  <c r="H223" i="2"/>
  <c r="N223" i="2"/>
  <c r="S223" i="2"/>
  <c r="U223" i="2"/>
  <c r="W223" i="2"/>
  <c r="V223" i="2" s="1"/>
  <c r="N224" i="2"/>
  <c r="S224" i="2"/>
  <c r="U224" i="2"/>
  <c r="W224" i="2"/>
  <c r="V224" i="2" s="1"/>
  <c r="S225" i="2"/>
  <c r="W225" i="2"/>
  <c r="V225" i="2" s="1"/>
  <c r="F226" i="2"/>
  <c r="G226" i="2"/>
  <c r="H226" i="2"/>
  <c r="N226" i="2"/>
  <c r="S226" i="2"/>
  <c r="U226" i="2"/>
  <c r="W226" i="2"/>
  <c r="V226" i="2" s="1"/>
  <c r="F227" i="2"/>
  <c r="G227" i="2"/>
  <c r="H227" i="2"/>
  <c r="N227" i="2"/>
  <c r="S227" i="2"/>
  <c r="U227" i="2"/>
  <c r="W227" i="2"/>
  <c r="V227" i="2" s="1"/>
  <c r="P228" i="2"/>
  <c r="R228" i="2"/>
  <c r="U228" i="2"/>
  <c r="W228" i="2"/>
  <c r="V228" i="2" s="1"/>
  <c r="N229" i="2"/>
  <c r="R229" i="2" s="1"/>
  <c r="S229" i="2"/>
  <c r="U229" i="2"/>
  <c r="W229" i="2"/>
  <c r="V229" i="2" s="1"/>
  <c r="N230" i="2"/>
  <c r="S230" i="2"/>
  <c r="U230" i="2"/>
  <c r="W230" i="2"/>
  <c r="V230" i="2" s="1"/>
  <c r="N231" i="2"/>
  <c r="S231" i="2"/>
  <c r="U231" i="2"/>
  <c r="W231" i="2"/>
  <c r="V231" i="2" s="1"/>
  <c r="N232" i="2"/>
  <c r="S232" i="2"/>
  <c r="U232" i="2"/>
  <c r="W232" i="2"/>
  <c r="V232" i="2" s="1"/>
  <c r="P233" i="2"/>
  <c r="R233" i="2"/>
  <c r="S233" i="2"/>
  <c r="U233" i="2"/>
  <c r="W233" i="2"/>
  <c r="V233" i="2" s="1"/>
  <c r="N234" i="2"/>
  <c r="S234" i="2"/>
  <c r="U234" i="2"/>
  <c r="W234" i="2"/>
  <c r="V234" i="2" s="1"/>
  <c r="S235" i="2"/>
  <c r="U235" i="2"/>
  <c r="W235" i="2"/>
  <c r="V235" i="2" s="1"/>
  <c r="N236" i="2"/>
  <c r="S236" i="2"/>
  <c r="U236" i="2"/>
  <c r="W236" i="2"/>
  <c r="V236" i="2" s="1"/>
  <c r="N237" i="2"/>
  <c r="R237" i="2" s="1"/>
  <c r="S237" i="2"/>
  <c r="U237" i="2"/>
  <c r="W237" i="2"/>
  <c r="V237" i="2" s="1"/>
  <c r="N238" i="2"/>
  <c r="S238" i="2"/>
  <c r="U238" i="2"/>
  <c r="W238" i="2"/>
  <c r="V238" i="2" s="1"/>
  <c r="N239" i="2"/>
  <c r="S239" i="2"/>
  <c r="U239" i="2"/>
  <c r="W239" i="2"/>
  <c r="V239" i="2" s="1"/>
  <c r="N240" i="2"/>
  <c r="P240" i="2" s="1"/>
  <c r="S240" i="2"/>
  <c r="U240" i="2"/>
  <c r="W240" i="2"/>
  <c r="V240" i="2" s="1"/>
  <c r="N241" i="2"/>
  <c r="S241" i="2"/>
  <c r="U241" i="2"/>
  <c r="W241" i="2"/>
  <c r="V241" i="2" s="1"/>
  <c r="N242" i="2"/>
  <c r="S242" i="2"/>
  <c r="U242" i="2"/>
  <c r="W242" i="2"/>
  <c r="V242" i="2" s="1"/>
  <c r="N243" i="2"/>
  <c r="P243" i="2" s="1"/>
  <c r="S243" i="2"/>
  <c r="U243" i="2"/>
  <c r="W243" i="2"/>
  <c r="V243" i="2" s="1"/>
  <c r="N244" i="2"/>
  <c r="P244" i="2" s="1"/>
  <c r="S244" i="2"/>
  <c r="U244" i="2"/>
  <c r="W244" i="2"/>
  <c r="V244" i="2" s="1"/>
  <c r="N245" i="2"/>
  <c r="R245" i="2" s="1"/>
  <c r="S245" i="2"/>
  <c r="U245" i="2"/>
  <c r="W245" i="2"/>
  <c r="V245" i="2" s="1"/>
  <c r="N246" i="2"/>
  <c r="S246" i="2"/>
  <c r="U246" i="2"/>
  <c r="W246" i="2"/>
  <c r="V246" i="2" s="1"/>
  <c r="N247" i="2"/>
  <c r="S247" i="2"/>
  <c r="U247" i="2"/>
  <c r="W247" i="2"/>
  <c r="V247" i="2" s="1"/>
  <c r="N248" i="2"/>
  <c r="S248" i="2"/>
  <c r="U248" i="2"/>
  <c r="W248" i="2"/>
  <c r="V248" i="2" s="1"/>
  <c r="N249" i="2"/>
  <c r="S249" i="2"/>
  <c r="U249" i="2"/>
  <c r="W249" i="2"/>
  <c r="V249" i="2" s="1"/>
  <c r="N250" i="2"/>
  <c r="S250" i="2"/>
  <c r="U250" i="2"/>
  <c r="W250" i="2"/>
  <c r="V250" i="2" s="1"/>
  <c r="N251" i="2"/>
  <c r="S251" i="2"/>
  <c r="U251" i="2"/>
  <c r="W251" i="2"/>
  <c r="V251" i="2" s="1"/>
  <c r="N252" i="2"/>
  <c r="P252" i="2" s="1"/>
  <c r="S252" i="2"/>
  <c r="U252" i="2"/>
  <c r="W252" i="2"/>
  <c r="V252" i="2" s="1"/>
  <c r="N253" i="2"/>
  <c r="R253" i="2" s="1"/>
  <c r="S253" i="2"/>
  <c r="U253" i="2"/>
  <c r="W253" i="2"/>
  <c r="V253" i="2" s="1"/>
  <c r="N254" i="2"/>
  <c r="S254" i="2"/>
  <c r="U254" i="2"/>
  <c r="W254" i="2"/>
  <c r="V254" i="2" s="1"/>
  <c r="N255" i="2"/>
  <c r="S255" i="2"/>
  <c r="U255" i="2"/>
  <c r="W255" i="2"/>
  <c r="V255" i="2" s="1"/>
  <c r="E256" i="2"/>
  <c r="N257" i="2"/>
  <c r="P257" i="2" s="1"/>
  <c r="S257" i="2"/>
  <c r="U257" i="2"/>
  <c r="W257" i="2"/>
  <c r="V257" i="2" s="1"/>
  <c r="N258" i="2"/>
  <c r="S258" i="2"/>
  <c r="U258" i="2"/>
  <c r="W258" i="2"/>
  <c r="V258" i="2" s="1"/>
  <c r="N259" i="2"/>
  <c r="S259" i="2"/>
  <c r="U259" i="2"/>
  <c r="W259" i="2"/>
  <c r="V259" i="2" s="1"/>
  <c r="N260" i="2"/>
  <c r="S260" i="2"/>
  <c r="U260" i="2"/>
  <c r="W260" i="2"/>
  <c r="V260" i="2" s="1"/>
  <c r="N261" i="2"/>
  <c r="S261" i="2"/>
  <c r="U261" i="2"/>
  <c r="W261" i="2"/>
  <c r="V261" i="2" s="1"/>
  <c r="F262" i="2"/>
  <c r="G262" i="2"/>
  <c r="H262" i="2"/>
  <c r="N262" i="2"/>
  <c r="S262" i="2"/>
  <c r="U262" i="2"/>
  <c r="W262" i="2"/>
  <c r="V262" i="2" s="1"/>
  <c r="F263" i="2"/>
  <c r="G263" i="2"/>
  <c r="H263" i="2"/>
  <c r="N263" i="2"/>
  <c r="S263" i="2"/>
  <c r="U263" i="2"/>
  <c r="W263" i="2"/>
  <c r="V263" i="2" s="1"/>
  <c r="N264" i="2"/>
  <c r="S264" i="2"/>
  <c r="U264" i="2"/>
  <c r="W264" i="2"/>
  <c r="V264" i="2" s="1"/>
  <c r="F265" i="2"/>
  <c r="G265" i="2"/>
  <c r="H265" i="2"/>
  <c r="N265" i="2"/>
  <c r="S265" i="2"/>
  <c r="U265" i="2"/>
  <c r="W265" i="2"/>
  <c r="V265" i="2" s="1"/>
  <c r="F266" i="2"/>
  <c r="G266" i="2"/>
  <c r="H266" i="2"/>
  <c r="N266" i="2"/>
  <c r="S266" i="2"/>
  <c r="U266" i="2"/>
  <c r="W266" i="2"/>
  <c r="V266" i="2" s="1"/>
  <c r="N267" i="2"/>
  <c r="P267" i="2" s="1"/>
  <c r="S267" i="2"/>
  <c r="U267" i="2"/>
  <c r="W267" i="2"/>
  <c r="V267" i="2" s="1"/>
  <c r="N268" i="2"/>
  <c r="S268" i="2"/>
  <c r="U268" i="2"/>
  <c r="W268" i="2"/>
  <c r="V268" i="2" s="1"/>
  <c r="N269" i="2"/>
  <c r="P269" i="2" s="1"/>
  <c r="S269" i="2"/>
  <c r="U269" i="2"/>
  <c r="W269" i="2"/>
  <c r="V269" i="2" s="1"/>
  <c r="N270" i="2"/>
  <c r="R270" i="2" s="1"/>
  <c r="S270" i="2"/>
  <c r="U270" i="2"/>
  <c r="W270" i="2"/>
  <c r="V270" i="2" s="1"/>
  <c r="N271" i="2"/>
  <c r="P271" i="2" s="1"/>
  <c r="S271" i="2"/>
  <c r="U271" i="2"/>
  <c r="W271" i="2"/>
  <c r="V271" i="2" s="1"/>
  <c r="N272" i="2"/>
  <c r="P272" i="2" s="1"/>
  <c r="S272" i="2"/>
  <c r="U272" i="2"/>
  <c r="W272" i="2"/>
  <c r="V272" i="2" s="1"/>
  <c r="N273" i="2"/>
  <c r="P273" i="2" s="1"/>
  <c r="S273" i="2"/>
  <c r="U273" i="2"/>
  <c r="W273" i="2"/>
  <c r="V273" i="2" s="1"/>
  <c r="N274" i="2"/>
  <c r="R274" i="2" s="1"/>
  <c r="S274" i="2"/>
  <c r="U274" i="2"/>
  <c r="W274" i="2"/>
  <c r="V274" i="2" s="1"/>
  <c r="N275" i="2"/>
  <c r="S275" i="2"/>
  <c r="U275" i="2"/>
  <c r="W275" i="2"/>
  <c r="V275" i="2" s="1"/>
  <c r="F276" i="2"/>
  <c r="G276" i="2"/>
  <c r="H276" i="2"/>
  <c r="N276" i="2"/>
  <c r="P276" i="2" s="1"/>
  <c r="S276" i="2"/>
  <c r="U276" i="2"/>
  <c r="W276" i="2"/>
  <c r="V276" i="2" s="1"/>
  <c r="N277" i="2"/>
  <c r="S277" i="2"/>
  <c r="U277" i="2"/>
  <c r="W277" i="2"/>
  <c r="V277" i="2" s="1"/>
  <c r="N278" i="2"/>
  <c r="P278" i="2" s="1"/>
  <c r="S278" i="2"/>
  <c r="U278" i="2"/>
  <c r="W278" i="2"/>
  <c r="V278" i="2" s="1"/>
  <c r="N279" i="2"/>
  <c r="S279" i="2"/>
  <c r="U279" i="2"/>
  <c r="W279" i="2"/>
  <c r="V279" i="2" s="1"/>
  <c r="N280" i="2"/>
  <c r="P280" i="2" s="1"/>
  <c r="S280" i="2"/>
  <c r="U280" i="2"/>
  <c r="W280" i="2"/>
  <c r="V280" i="2" s="1"/>
  <c r="N281" i="2"/>
  <c r="P281" i="2" s="1"/>
  <c r="S281" i="2"/>
  <c r="U281" i="2"/>
  <c r="W281" i="2"/>
  <c r="V281" i="2" s="1"/>
  <c r="N282" i="2"/>
  <c r="S282" i="2"/>
  <c r="U282" i="2"/>
  <c r="W282" i="2"/>
  <c r="V282" i="2" s="1"/>
  <c r="N283" i="2"/>
  <c r="R283" i="2" s="1"/>
  <c r="S283" i="2"/>
  <c r="U283" i="2"/>
  <c r="W283" i="2"/>
  <c r="V283" i="2" s="1"/>
  <c r="N284" i="2"/>
  <c r="S284" i="2"/>
  <c r="U284" i="2"/>
  <c r="W284" i="2"/>
  <c r="V284" i="2" s="1"/>
  <c r="N285" i="2"/>
  <c r="P285" i="2" s="1"/>
  <c r="S285" i="2"/>
  <c r="U285" i="2"/>
  <c r="W285" i="2"/>
  <c r="V285" i="2" s="1"/>
  <c r="N286" i="2"/>
  <c r="S286" i="2"/>
  <c r="U286" i="2"/>
  <c r="W286" i="2"/>
  <c r="V286" i="2" s="1"/>
  <c r="N287" i="2"/>
  <c r="P287" i="2" s="1"/>
  <c r="S287" i="2"/>
  <c r="U287" i="2"/>
  <c r="W287" i="2"/>
  <c r="V287" i="2" s="1"/>
  <c r="N288" i="2"/>
  <c r="S288" i="2"/>
  <c r="U288" i="2"/>
  <c r="W288" i="2"/>
  <c r="V288" i="2" s="1"/>
  <c r="N289" i="2"/>
  <c r="S289" i="2"/>
  <c r="U289" i="2"/>
  <c r="W289" i="2"/>
  <c r="V289" i="2" s="1"/>
  <c r="N290" i="2"/>
  <c r="P290" i="2" s="1"/>
  <c r="S290" i="2"/>
  <c r="U290" i="2"/>
  <c r="W290" i="2"/>
  <c r="V290" i="2" s="1"/>
  <c r="N291" i="2"/>
  <c r="P291" i="2" s="1"/>
  <c r="S291" i="2"/>
  <c r="U291" i="2"/>
  <c r="W291" i="2"/>
  <c r="V291" i="2" s="1"/>
  <c r="N292" i="2"/>
  <c r="S292" i="2"/>
  <c r="U292" i="2"/>
  <c r="W292" i="2"/>
  <c r="V292" i="2" s="1"/>
  <c r="N293" i="2"/>
  <c r="P293" i="2" s="1"/>
  <c r="S293" i="2"/>
  <c r="U293" i="2"/>
  <c r="W293" i="2"/>
  <c r="V293" i="2" s="1"/>
  <c r="N294" i="2"/>
  <c r="S294" i="2"/>
  <c r="U294" i="2"/>
  <c r="W294" i="2"/>
  <c r="V294" i="2" s="1"/>
  <c r="N295" i="2"/>
  <c r="P295" i="2" s="1"/>
  <c r="S295" i="2"/>
  <c r="U295" i="2"/>
  <c r="W295" i="2"/>
  <c r="V295" i="2" s="1"/>
  <c r="N296" i="2"/>
  <c r="S296" i="2"/>
  <c r="U296" i="2"/>
  <c r="W296" i="2"/>
  <c r="V296" i="2" s="1"/>
  <c r="N297" i="2"/>
  <c r="S297" i="2"/>
  <c r="U297" i="2"/>
  <c r="W297" i="2"/>
  <c r="V297" i="2" s="1"/>
  <c r="F298" i="2"/>
  <c r="G298" i="2"/>
  <c r="H298" i="2"/>
  <c r="N298" i="2"/>
  <c r="S298" i="2"/>
  <c r="U298" i="2"/>
  <c r="W298" i="2"/>
  <c r="V298" i="2" s="1"/>
  <c r="N299" i="2"/>
  <c r="P299" i="2" s="1"/>
  <c r="S299" i="2"/>
  <c r="U299" i="2"/>
  <c r="W299" i="2"/>
  <c r="V299" i="2" s="1"/>
  <c r="F300" i="2"/>
  <c r="G300" i="2"/>
  <c r="H300" i="2"/>
  <c r="N300" i="2"/>
  <c r="S300" i="2"/>
  <c r="U300" i="2"/>
  <c r="W300" i="2"/>
  <c r="V300" i="2" s="1"/>
  <c r="N301" i="2"/>
  <c r="S301" i="2"/>
  <c r="U301" i="2"/>
  <c r="W301" i="2"/>
  <c r="V301" i="2" s="1"/>
  <c r="N302" i="2"/>
  <c r="P302" i="2" s="1"/>
  <c r="S302" i="2"/>
  <c r="U302" i="2"/>
  <c r="W302" i="2"/>
  <c r="V302" i="2" s="1"/>
  <c r="N303" i="2"/>
  <c r="P303" i="2" s="1"/>
  <c r="S303" i="2"/>
  <c r="U303" i="2"/>
  <c r="W303" i="2"/>
  <c r="V303" i="2" s="1"/>
  <c r="N304" i="2"/>
  <c r="S304" i="2"/>
  <c r="U304" i="2"/>
  <c r="W304" i="2"/>
  <c r="V304" i="2" s="1"/>
  <c r="N305" i="2"/>
  <c r="S305" i="2"/>
  <c r="U305" i="2"/>
  <c r="W305" i="2"/>
  <c r="V305" i="2" s="1"/>
  <c r="N306" i="2"/>
  <c r="P306" i="2" s="1"/>
  <c r="S306" i="2"/>
  <c r="U306" i="2"/>
  <c r="W306" i="2"/>
  <c r="V306" i="2" s="1"/>
  <c r="N307" i="2"/>
  <c r="P307" i="2" s="1"/>
  <c r="S307" i="2"/>
  <c r="U307" i="2"/>
  <c r="W307" i="2"/>
  <c r="V307" i="2" s="1"/>
  <c r="N308" i="2"/>
  <c r="S308" i="2"/>
  <c r="U308" i="2"/>
  <c r="W308" i="2"/>
  <c r="V308" i="2" s="1"/>
  <c r="N309" i="2"/>
  <c r="S309" i="2"/>
  <c r="U309" i="2"/>
  <c r="W309" i="2"/>
  <c r="V309" i="2" s="1"/>
  <c r="N310" i="2"/>
  <c r="P310" i="2" s="1"/>
  <c r="S310" i="2"/>
  <c r="U310" i="2"/>
  <c r="W310" i="2"/>
  <c r="V310" i="2" s="1"/>
  <c r="N311" i="2"/>
  <c r="P311" i="2" s="1"/>
  <c r="S311" i="2"/>
  <c r="U311" i="2"/>
  <c r="W311" i="2"/>
  <c r="V311" i="2" s="1"/>
  <c r="N312" i="2"/>
  <c r="S312" i="2"/>
  <c r="U312" i="2"/>
  <c r="W312" i="2"/>
  <c r="V312" i="2" s="1"/>
  <c r="N313" i="2"/>
  <c r="S313" i="2"/>
  <c r="U313" i="2"/>
  <c r="W313" i="2"/>
  <c r="V313" i="2" s="1"/>
  <c r="N314" i="2"/>
  <c r="P314" i="2" s="1"/>
  <c r="S314" i="2"/>
  <c r="U314" i="2"/>
  <c r="W314" i="2"/>
  <c r="V314" i="2" s="1"/>
  <c r="N315" i="2"/>
  <c r="P315" i="2" s="1"/>
  <c r="S315" i="2"/>
  <c r="U315" i="2"/>
  <c r="W315" i="2"/>
  <c r="V315" i="2" s="1"/>
  <c r="N316" i="2"/>
  <c r="S316" i="2"/>
  <c r="U316" i="2"/>
  <c r="W316" i="2"/>
  <c r="V316" i="2" s="1"/>
  <c r="N317" i="2"/>
  <c r="S317" i="2"/>
  <c r="U317" i="2"/>
  <c r="W317" i="2"/>
  <c r="V317" i="2" s="1"/>
  <c r="N318" i="2"/>
  <c r="S318" i="2"/>
  <c r="U318" i="2"/>
  <c r="W318" i="2"/>
  <c r="V318" i="2" s="1"/>
  <c r="F319" i="2"/>
  <c r="G319" i="2"/>
  <c r="H319" i="2"/>
  <c r="N319" i="2"/>
  <c r="S319" i="2"/>
  <c r="U319" i="2"/>
  <c r="W319" i="2"/>
  <c r="V319" i="2" s="1"/>
  <c r="N320" i="2"/>
  <c r="S320" i="2"/>
  <c r="U320" i="2"/>
  <c r="W320" i="2"/>
  <c r="V320" i="2" s="1"/>
  <c r="N321" i="2"/>
  <c r="S321" i="2"/>
  <c r="U321" i="2"/>
  <c r="W321" i="2"/>
  <c r="V321" i="2" s="1"/>
  <c r="F322" i="2"/>
  <c r="G322" i="2"/>
  <c r="H322" i="2"/>
  <c r="N322" i="2"/>
  <c r="S322" i="2"/>
  <c r="U322" i="2"/>
  <c r="W322" i="2"/>
  <c r="V322" i="2" s="1"/>
  <c r="N323" i="2"/>
  <c r="S323" i="2"/>
  <c r="W323" i="2"/>
  <c r="V323" i="2" s="1"/>
  <c r="N324" i="2"/>
  <c r="P324" i="2" s="1"/>
  <c r="S324" i="2"/>
  <c r="U324" i="2"/>
  <c r="W324" i="2"/>
  <c r="V324" i="2" s="1"/>
  <c r="N325" i="2"/>
  <c r="S325" i="2"/>
  <c r="U325" i="2"/>
  <c r="W325" i="2"/>
  <c r="V325" i="2" s="1"/>
  <c r="N326" i="2"/>
  <c r="S326" i="2"/>
  <c r="U326" i="2"/>
  <c r="W326" i="2"/>
  <c r="V326" i="2" s="1"/>
  <c r="N327" i="2"/>
  <c r="P327" i="2" s="1"/>
  <c r="S327" i="2"/>
  <c r="U327" i="2"/>
  <c r="W327" i="2"/>
  <c r="V327" i="2" s="1"/>
  <c r="N328" i="2"/>
  <c r="P328" i="2" s="1"/>
  <c r="S328" i="2"/>
  <c r="U328" i="2"/>
  <c r="W328" i="2"/>
  <c r="V328" i="2" s="1"/>
  <c r="N329" i="2"/>
  <c r="S329" i="2"/>
  <c r="U329" i="2"/>
  <c r="W329" i="2"/>
  <c r="V329" i="2" s="1"/>
  <c r="N330" i="2"/>
  <c r="P330" i="2" s="1"/>
  <c r="S330" i="2"/>
  <c r="U330" i="2"/>
  <c r="W330" i="2"/>
  <c r="V330" i="2" s="1"/>
  <c r="N331" i="2"/>
  <c r="S331" i="2"/>
  <c r="U331" i="2"/>
  <c r="W331" i="2"/>
  <c r="V331" i="2" s="1"/>
  <c r="N332" i="2"/>
  <c r="P332" i="2" s="1"/>
  <c r="S332" i="2"/>
  <c r="U332" i="2"/>
  <c r="W332" i="2"/>
  <c r="V332" i="2" s="1"/>
  <c r="N333" i="2"/>
  <c r="S333" i="2"/>
  <c r="U333" i="2"/>
  <c r="W333" i="2"/>
  <c r="V333" i="2" s="1"/>
  <c r="N334" i="2"/>
  <c r="S334" i="2"/>
  <c r="U334" i="2"/>
  <c r="W334" i="2"/>
  <c r="V334" i="2" s="1"/>
  <c r="N335" i="2"/>
  <c r="S335" i="2"/>
  <c r="U335" i="2"/>
  <c r="W335" i="2"/>
  <c r="V335" i="2" s="1"/>
  <c r="N336" i="2"/>
  <c r="P336" i="2" s="1"/>
  <c r="S336" i="2"/>
  <c r="U336" i="2"/>
  <c r="W336" i="2"/>
  <c r="V336" i="2" s="1"/>
  <c r="N337" i="2"/>
  <c r="S337" i="2"/>
  <c r="U337" i="2"/>
  <c r="W337" i="2"/>
  <c r="V337" i="2" s="1"/>
  <c r="N338" i="2"/>
  <c r="P338" i="2" s="1"/>
  <c r="S338" i="2"/>
  <c r="U338" i="2"/>
  <c r="W338" i="2"/>
  <c r="V338" i="2" s="1"/>
  <c r="N339" i="2"/>
  <c r="S339" i="2"/>
  <c r="U339" i="2"/>
  <c r="W339" i="2"/>
  <c r="V339" i="2" s="1"/>
  <c r="N340" i="2"/>
  <c r="P340" i="2" s="1"/>
  <c r="S340" i="2"/>
  <c r="U340" i="2"/>
  <c r="W340" i="2"/>
  <c r="V340" i="2" s="1"/>
  <c r="F341" i="2"/>
  <c r="G341" i="2"/>
  <c r="H341" i="2"/>
  <c r="N341" i="2"/>
  <c r="P341" i="2" s="1"/>
  <c r="S341" i="2"/>
  <c r="U341" i="2"/>
  <c r="W341" i="2"/>
  <c r="V341" i="2" s="1"/>
  <c r="N342" i="2"/>
  <c r="S342" i="2"/>
  <c r="U342" i="2"/>
  <c r="W342" i="2"/>
  <c r="V342" i="2" s="1"/>
  <c r="N343" i="2"/>
  <c r="P343" i="2" s="1"/>
  <c r="S343" i="2"/>
  <c r="U343" i="2"/>
  <c r="W343" i="2"/>
  <c r="V343" i="2" s="1"/>
  <c r="N344" i="2"/>
  <c r="S344" i="2"/>
  <c r="U344" i="2"/>
  <c r="W344" i="2"/>
  <c r="V344" i="2" s="1"/>
  <c r="N345" i="2"/>
  <c r="R345" i="2" s="1"/>
  <c r="S345" i="2"/>
  <c r="U345" i="2"/>
  <c r="W345" i="2"/>
  <c r="V345" i="2" s="1"/>
  <c r="N346" i="2"/>
  <c r="P346" i="2" s="1"/>
  <c r="S346" i="2"/>
  <c r="U346" i="2"/>
  <c r="W346" i="2"/>
  <c r="V346" i="2" s="1"/>
  <c r="N347" i="2"/>
  <c r="S347" i="2"/>
  <c r="U347" i="2"/>
  <c r="W347" i="2"/>
  <c r="V347" i="2" s="1"/>
  <c r="N348" i="2"/>
  <c r="R348" i="2" s="1"/>
  <c r="S348" i="2"/>
  <c r="U348" i="2"/>
  <c r="W348" i="2"/>
  <c r="V348" i="2" s="1"/>
  <c r="N349" i="2"/>
  <c r="S349" i="2"/>
  <c r="U349" i="2"/>
  <c r="W349" i="2"/>
  <c r="V349" i="2" s="1"/>
  <c r="N350" i="2"/>
  <c r="S350" i="2"/>
  <c r="U350" i="2"/>
  <c r="W350" i="2"/>
  <c r="V350" i="2" s="1"/>
  <c r="N351" i="2"/>
  <c r="S351" i="2"/>
  <c r="U351" i="2"/>
  <c r="W351" i="2"/>
  <c r="V351" i="2" s="1"/>
  <c r="N352" i="2"/>
  <c r="S352" i="2"/>
  <c r="U352" i="2"/>
  <c r="W352" i="2"/>
  <c r="V352" i="2" s="1"/>
  <c r="N353" i="2"/>
  <c r="R353" i="2" s="1"/>
  <c r="S353" i="2"/>
  <c r="U353" i="2"/>
  <c r="W353" i="2"/>
  <c r="V353" i="2" s="1"/>
  <c r="N354" i="2"/>
  <c r="P354" i="2" s="1"/>
  <c r="S354" i="2"/>
  <c r="U354" i="2"/>
  <c r="W354" i="2"/>
  <c r="V354" i="2" s="1"/>
  <c r="N355" i="2"/>
  <c r="S355" i="2"/>
  <c r="U355" i="2"/>
  <c r="W355" i="2"/>
  <c r="V355" i="2" s="1"/>
  <c r="N356" i="2"/>
  <c r="R356" i="2" s="1"/>
  <c r="S356" i="2"/>
  <c r="U356" i="2"/>
  <c r="W356" i="2"/>
  <c r="V356" i="2" s="1"/>
  <c r="N357" i="2"/>
  <c r="P357" i="2" s="1"/>
  <c r="S357" i="2"/>
  <c r="U357" i="2"/>
  <c r="W357" i="2"/>
  <c r="V357" i="2" s="1"/>
  <c r="N358" i="2"/>
  <c r="S358" i="2"/>
  <c r="U358" i="2"/>
  <c r="W358" i="2"/>
  <c r="V358" i="2" s="1"/>
  <c r="N359" i="2"/>
  <c r="S359" i="2"/>
  <c r="U359" i="2"/>
  <c r="W359" i="2"/>
  <c r="V359" i="2" s="1"/>
  <c r="N360" i="2"/>
  <c r="R360" i="2" s="1"/>
  <c r="S360" i="2"/>
  <c r="U360" i="2"/>
  <c r="W360" i="2"/>
  <c r="V360" i="2" s="1"/>
  <c r="N361" i="2"/>
  <c r="S361" i="2"/>
  <c r="U361" i="2"/>
  <c r="W361" i="2"/>
  <c r="V361" i="2" s="1"/>
  <c r="N362" i="2"/>
  <c r="P362" i="2" s="1"/>
  <c r="S362" i="2"/>
  <c r="U362" i="2"/>
  <c r="W362" i="2"/>
  <c r="V362" i="2" s="1"/>
  <c r="N363" i="2"/>
  <c r="S363" i="2"/>
  <c r="U363" i="2"/>
  <c r="W363" i="2"/>
  <c r="V363" i="2" s="1"/>
  <c r="P364" i="2"/>
  <c r="R364" i="2"/>
  <c r="S364" i="2"/>
  <c r="U364" i="2"/>
  <c r="W364" i="2"/>
  <c r="V364" i="2" s="1"/>
  <c r="N365" i="2"/>
  <c r="S365" i="2"/>
  <c r="U365" i="2"/>
  <c r="W365" i="2"/>
  <c r="V365" i="2" s="1"/>
  <c r="N366" i="2"/>
  <c r="R366" i="2" s="1"/>
  <c r="S366" i="2"/>
  <c r="U366" i="2"/>
  <c r="W366" i="2"/>
  <c r="V366" i="2" s="1"/>
  <c r="N367" i="2"/>
  <c r="S367" i="2"/>
  <c r="U367" i="2"/>
  <c r="W367" i="2"/>
  <c r="V367" i="2" s="1"/>
  <c r="N368" i="2"/>
  <c r="P368" i="2" s="1"/>
  <c r="S368" i="2"/>
  <c r="U368" i="2"/>
  <c r="W368" i="2"/>
  <c r="V368" i="2" s="1"/>
  <c r="N369" i="2"/>
  <c r="P369" i="2" s="1"/>
  <c r="S369" i="2"/>
  <c r="U369" i="2"/>
  <c r="W369" i="2"/>
  <c r="V369" i="2" s="1"/>
  <c r="N370" i="2"/>
  <c r="R370" i="2" s="1"/>
  <c r="S370" i="2"/>
  <c r="U370" i="2"/>
  <c r="W370" i="2"/>
  <c r="V370" i="2" s="1"/>
  <c r="N371" i="2"/>
  <c r="S371" i="2"/>
  <c r="U371" i="2"/>
  <c r="W371" i="2"/>
  <c r="V371" i="2" s="1"/>
  <c r="N372" i="2"/>
  <c r="S372" i="2"/>
  <c r="U372" i="2"/>
  <c r="W372" i="2"/>
  <c r="V372" i="2" s="1"/>
  <c r="N373" i="2"/>
  <c r="P373" i="2" s="1"/>
  <c r="S373" i="2"/>
  <c r="U373" i="2"/>
  <c r="W373" i="2"/>
  <c r="V373" i="2" s="1"/>
  <c r="N374" i="2"/>
  <c r="R374" i="2" s="1"/>
  <c r="S374" i="2"/>
  <c r="U374" i="2"/>
  <c r="W374" i="2"/>
  <c r="V374" i="2" s="1"/>
  <c r="N375" i="2"/>
  <c r="P375" i="2" s="1"/>
  <c r="S375" i="2"/>
  <c r="U375" i="2"/>
  <c r="W375" i="2"/>
  <c r="V375" i="2" s="1"/>
  <c r="N376" i="2"/>
  <c r="S376" i="2"/>
  <c r="U376" i="2"/>
  <c r="W376" i="2"/>
  <c r="V376" i="2" s="1"/>
  <c r="N377" i="2"/>
  <c r="S377" i="2"/>
  <c r="U377" i="2"/>
  <c r="W377" i="2"/>
  <c r="V377" i="2" s="1"/>
  <c r="N378" i="2"/>
  <c r="S378" i="2"/>
  <c r="U378" i="2"/>
  <c r="W378" i="2"/>
  <c r="V378" i="2" s="1"/>
  <c r="N379" i="2"/>
  <c r="P379" i="2" s="1"/>
  <c r="S379" i="2"/>
  <c r="U379" i="2"/>
  <c r="W379" i="2"/>
  <c r="V379" i="2" s="1"/>
  <c r="N380" i="2"/>
  <c r="P380" i="2" s="1"/>
  <c r="S380" i="2"/>
  <c r="U380" i="2"/>
  <c r="W380" i="2"/>
  <c r="V380" i="2" s="1"/>
  <c r="N381" i="2"/>
  <c r="S381" i="2"/>
  <c r="U381" i="2"/>
  <c r="W381" i="2"/>
  <c r="V381" i="2" s="1"/>
  <c r="N382" i="2"/>
  <c r="R382" i="2" s="1"/>
  <c r="S382" i="2"/>
  <c r="U382" i="2"/>
  <c r="W382" i="2"/>
  <c r="V382" i="2" s="1"/>
  <c r="N383" i="2"/>
  <c r="S383" i="2"/>
  <c r="U383" i="2"/>
  <c r="W383" i="2"/>
  <c r="V383" i="2" s="1"/>
  <c r="N384" i="2"/>
  <c r="P384" i="2" s="1"/>
  <c r="S384" i="2"/>
  <c r="U384" i="2"/>
  <c r="W384" i="2"/>
  <c r="V384" i="2" s="1"/>
  <c r="N385" i="2"/>
  <c r="P385" i="2" s="1"/>
  <c r="S385" i="2"/>
  <c r="U385" i="2"/>
  <c r="W385" i="2"/>
  <c r="V385" i="2" s="1"/>
  <c r="N386" i="2"/>
  <c r="R386" i="2" s="1"/>
  <c r="S386" i="2"/>
  <c r="U386" i="2"/>
  <c r="W386" i="2"/>
  <c r="V386" i="2" s="1"/>
  <c r="N387" i="2"/>
  <c r="S387" i="2"/>
  <c r="U387" i="2"/>
  <c r="W387" i="2"/>
  <c r="V387" i="2" s="1"/>
  <c r="N388" i="2"/>
  <c r="P388" i="2" s="1"/>
  <c r="S388" i="2"/>
  <c r="U388" i="2"/>
  <c r="W388" i="2"/>
  <c r="V388" i="2" s="1"/>
  <c r="N389" i="2"/>
  <c r="P389" i="2" s="1"/>
  <c r="S389" i="2"/>
  <c r="U389" i="2"/>
  <c r="W389" i="2"/>
  <c r="V389" i="2" s="1"/>
  <c r="N390" i="2"/>
  <c r="S390" i="2"/>
  <c r="U390" i="2"/>
  <c r="W390" i="2"/>
  <c r="V390" i="2" s="1"/>
  <c r="N391" i="2"/>
  <c r="P391" i="2" s="1"/>
  <c r="S391" i="2"/>
  <c r="U391" i="2"/>
  <c r="W391" i="2"/>
  <c r="V391" i="2" s="1"/>
  <c r="N392" i="2"/>
  <c r="S392" i="2"/>
  <c r="U392" i="2"/>
  <c r="W392" i="2"/>
  <c r="V392" i="2" s="1"/>
  <c r="N393" i="2"/>
  <c r="S393" i="2"/>
  <c r="U393" i="2"/>
  <c r="W393" i="2"/>
  <c r="V393" i="2" s="1"/>
  <c r="N394" i="2"/>
  <c r="S394" i="2"/>
  <c r="U394" i="2"/>
  <c r="W394" i="2"/>
  <c r="V394" i="2" s="1"/>
  <c r="N395" i="2"/>
  <c r="S395" i="2"/>
  <c r="U395" i="2"/>
  <c r="W395" i="2"/>
  <c r="V395" i="2" s="1"/>
  <c r="N396" i="2"/>
  <c r="P396" i="2" s="1"/>
  <c r="S396" i="2"/>
  <c r="U396" i="2"/>
  <c r="W396" i="2"/>
  <c r="V396" i="2" s="1"/>
  <c r="N397" i="2"/>
  <c r="S397" i="2"/>
  <c r="U397" i="2"/>
  <c r="W397" i="2"/>
  <c r="V397" i="2" s="1"/>
  <c r="N398" i="2"/>
  <c r="R398" i="2" s="1"/>
  <c r="S398" i="2"/>
  <c r="U398" i="2"/>
  <c r="W398" i="2"/>
  <c r="V398" i="2" s="1"/>
  <c r="N399" i="2"/>
  <c r="P399" i="2" s="1"/>
  <c r="S399" i="2"/>
  <c r="U399" i="2"/>
  <c r="W399" i="2"/>
  <c r="V399" i="2" s="1"/>
  <c r="N400" i="2"/>
  <c r="S400" i="2"/>
  <c r="U400" i="2"/>
  <c r="W400" i="2"/>
  <c r="V400" i="2" s="1"/>
  <c r="N401" i="2"/>
  <c r="P401" i="2" s="1"/>
  <c r="S401" i="2"/>
  <c r="U401" i="2"/>
  <c r="W401" i="2"/>
  <c r="V401" i="2" s="1"/>
  <c r="N402" i="2"/>
  <c r="R402" i="2" s="1"/>
  <c r="S402" i="2"/>
  <c r="U402" i="2"/>
  <c r="W402" i="2"/>
  <c r="V402" i="2" s="1"/>
  <c r="N403" i="2"/>
  <c r="S403" i="2"/>
  <c r="U403" i="2"/>
  <c r="W403" i="2"/>
  <c r="V403" i="2" s="1"/>
  <c r="N404" i="2"/>
  <c r="S404" i="2"/>
  <c r="U404" i="2"/>
  <c r="W404" i="2"/>
  <c r="V404" i="2" s="1"/>
  <c r="N405" i="2"/>
  <c r="P405" i="2" s="1"/>
  <c r="S405" i="2"/>
  <c r="U405" i="2"/>
  <c r="W405" i="2"/>
  <c r="V405" i="2" s="1"/>
  <c r="N406" i="2"/>
  <c r="R406" i="2" s="1"/>
  <c r="S406" i="2"/>
  <c r="U406" i="2"/>
  <c r="W406" i="2"/>
  <c r="V406" i="2" s="1"/>
  <c r="N407" i="2"/>
  <c r="P407" i="2" s="1"/>
  <c r="S407" i="2"/>
  <c r="U407" i="2"/>
  <c r="W407" i="2"/>
  <c r="V407" i="2" s="1"/>
  <c r="N408" i="2"/>
  <c r="S408" i="2"/>
  <c r="U408" i="2"/>
  <c r="W408" i="2"/>
  <c r="V408" i="2" s="1"/>
  <c r="N409" i="2"/>
  <c r="P409" i="2" s="1"/>
  <c r="S409" i="2"/>
  <c r="U409" i="2"/>
  <c r="W409" i="2"/>
  <c r="V409" i="2" s="1"/>
  <c r="N410" i="2"/>
  <c r="S410" i="2"/>
  <c r="U410" i="2"/>
  <c r="W410" i="2"/>
  <c r="V410" i="2" s="1"/>
  <c r="N411" i="2"/>
  <c r="P411" i="2" s="1"/>
  <c r="S411" i="2"/>
  <c r="U411" i="2"/>
  <c r="W411" i="2"/>
  <c r="V411" i="2" s="1"/>
  <c r="N412" i="2"/>
  <c r="S412" i="2"/>
  <c r="U412" i="2"/>
  <c r="W412" i="2"/>
  <c r="V412" i="2" s="1"/>
  <c r="N413" i="2"/>
  <c r="S413" i="2"/>
  <c r="U413" i="2"/>
  <c r="W413" i="2"/>
  <c r="V413" i="2" s="1"/>
  <c r="N414" i="2"/>
  <c r="U414" i="2"/>
  <c r="W414" i="2"/>
  <c r="V414" i="2" s="1"/>
  <c r="N415" i="2"/>
  <c r="S415" i="2"/>
  <c r="U415" i="2"/>
  <c r="W415" i="2"/>
  <c r="V415" i="2" s="1"/>
  <c r="N416" i="2"/>
  <c r="S416" i="2"/>
  <c r="U416" i="2"/>
  <c r="W416" i="2"/>
  <c r="V416" i="2" s="1"/>
  <c r="N418" i="2"/>
  <c r="S418" i="2"/>
  <c r="U418" i="2"/>
  <c r="W418" i="2"/>
  <c r="V418" i="2" s="1"/>
  <c r="N419" i="2"/>
  <c r="S419" i="2"/>
  <c r="U419" i="2"/>
  <c r="W419" i="2"/>
  <c r="V419" i="2" s="1"/>
  <c r="N420" i="2"/>
  <c r="R420" i="2" s="1"/>
  <c r="S420" i="2"/>
  <c r="U420" i="2"/>
  <c r="W420" i="2"/>
  <c r="V420" i="2" s="1"/>
  <c r="N421" i="2"/>
  <c r="S421" i="2"/>
  <c r="U421" i="2"/>
  <c r="W421" i="2"/>
  <c r="V421" i="2" s="1"/>
  <c r="N422" i="2"/>
  <c r="R422" i="2" s="1"/>
  <c r="S422" i="2"/>
  <c r="U422" i="2"/>
  <c r="W422" i="2"/>
  <c r="V422" i="2" s="1"/>
  <c r="N423" i="2"/>
  <c r="P423" i="2" s="1"/>
  <c r="S423" i="2"/>
  <c r="U423" i="2"/>
  <c r="W423" i="2"/>
  <c r="V423" i="2" s="1"/>
  <c r="N424" i="2"/>
  <c r="R424" i="2" s="1"/>
  <c r="S424" i="2"/>
  <c r="U424" i="2"/>
  <c r="W424" i="2"/>
  <c r="V424" i="2" s="1"/>
  <c r="N425" i="2"/>
  <c r="S425" i="2"/>
  <c r="U425" i="2"/>
  <c r="W425" i="2"/>
  <c r="V425" i="2" s="1"/>
  <c r="N426" i="2"/>
  <c r="R426" i="2" s="1"/>
  <c r="S426" i="2"/>
  <c r="U426" i="2"/>
  <c r="W426" i="2"/>
  <c r="V426" i="2" s="1"/>
  <c r="N427" i="2"/>
  <c r="P427" i="2" s="1"/>
  <c r="S427" i="2"/>
  <c r="U427" i="2"/>
  <c r="W427" i="2"/>
  <c r="V427" i="2" s="1"/>
  <c r="N428" i="2"/>
  <c r="S428" i="2"/>
  <c r="U428" i="2"/>
  <c r="W428" i="2"/>
  <c r="V428" i="2" s="1"/>
  <c r="N429" i="2"/>
  <c r="P429" i="2" s="1"/>
  <c r="S429" i="2"/>
  <c r="U429" i="2"/>
  <c r="W429" i="2"/>
  <c r="V429" i="2" s="1"/>
  <c r="N430" i="2"/>
  <c r="S430" i="2"/>
  <c r="U430" i="2"/>
  <c r="W430" i="2"/>
  <c r="V430" i="2" s="1"/>
  <c r="N431" i="2"/>
  <c r="S431" i="2"/>
  <c r="U431" i="2"/>
  <c r="W431" i="2"/>
  <c r="V431" i="2" s="1"/>
  <c r="N432" i="2"/>
  <c r="S432" i="2"/>
  <c r="U432" i="2"/>
  <c r="W432" i="2"/>
  <c r="V432" i="2" s="1"/>
  <c r="N433" i="2"/>
  <c r="P433" i="2" s="1"/>
  <c r="S433" i="2"/>
  <c r="U433" i="2"/>
  <c r="W433" i="2"/>
  <c r="V433" i="2" s="1"/>
  <c r="N435" i="2"/>
  <c r="R435" i="2" s="1"/>
  <c r="S435" i="2"/>
  <c r="U435" i="2"/>
  <c r="W435" i="2"/>
  <c r="V435" i="2" s="1"/>
  <c r="N436" i="2"/>
  <c r="S436" i="2"/>
  <c r="U436" i="2"/>
  <c r="W436" i="2"/>
  <c r="V436" i="2" s="1"/>
  <c r="N437" i="2"/>
  <c r="R437" i="2" s="1"/>
  <c r="S437" i="2"/>
  <c r="U437" i="2"/>
  <c r="W437" i="2"/>
  <c r="V437" i="2" s="1"/>
  <c r="N438" i="2"/>
  <c r="R438" i="2" s="1"/>
  <c r="S438" i="2"/>
  <c r="U438" i="2"/>
  <c r="W438" i="2"/>
  <c r="V438" i="2" s="1"/>
  <c r="N439" i="2"/>
  <c r="S439" i="2"/>
  <c r="U439" i="2"/>
  <c r="W439" i="2"/>
  <c r="V439" i="2" s="1"/>
  <c r="N440" i="2"/>
  <c r="P440" i="2" s="1"/>
  <c r="S440" i="2"/>
  <c r="U440" i="2"/>
  <c r="W440" i="2"/>
  <c r="V440" i="2" s="1"/>
  <c r="N441" i="2"/>
  <c r="R441" i="2" s="1"/>
  <c r="S441" i="2"/>
  <c r="U441" i="2"/>
  <c r="W441" i="2"/>
  <c r="V441" i="2" s="1"/>
  <c r="N442" i="2"/>
  <c r="S442" i="2"/>
  <c r="U442" i="2"/>
  <c r="W442" i="2"/>
  <c r="V442" i="2" s="1"/>
  <c r="N443" i="2"/>
  <c r="R443" i="2" s="1"/>
  <c r="S443" i="2"/>
  <c r="U443" i="2"/>
  <c r="W443" i="2"/>
  <c r="V443" i="2" s="1"/>
  <c r="W444" i="2"/>
  <c r="N445" i="2"/>
  <c r="R445" i="2" s="1"/>
  <c r="S445" i="2"/>
  <c r="U445" i="2"/>
  <c r="W445" i="2"/>
  <c r="V445" i="2" s="1"/>
  <c r="N446" i="2"/>
  <c r="P446" i="2" s="1"/>
  <c r="S446" i="2"/>
  <c r="U446" i="2"/>
  <c r="W446" i="2"/>
  <c r="V446" i="2" s="1"/>
  <c r="N447" i="2"/>
  <c r="R447" i="2" s="1"/>
  <c r="S447" i="2"/>
  <c r="U447" i="2"/>
  <c r="W447" i="2"/>
  <c r="V447" i="2" s="1"/>
  <c r="N448" i="2"/>
  <c r="P448" i="2" s="1"/>
  <c r="S448" i="2"/>
  <c r="U448" i="2"/>
  <c r="W448" i="2"/>
  <c r="V448" i="2" s="1"/>
  <c r="N449" i="2"/>
  <c r="S449" i="2"/>
  <c r="U449" i="2"/>
  <c r="W449" i="2"/>
  <c r="V449" i="2" s="1"/>
  <c r="N450" i="2"/>
  <c r="P450" i="2" s="1"/>
  <c r="S450" i="2"/>
  <c r="U450" i="2"/>
  <c r="W450" i="2"/>
  <c r="V450" i="2" s="1"/>
  <c r="N451" i="2"/>
  <c r="S451" i="2"/>
  <c r="U451" i="2"/>
  <c r="W451" i="2"/>
  <c r="V451" i="2" s="1"/>
  <c r="N452" i="2"/>
  <c r="P452" i="2" s="1"/>
  <c r="S452" i="2"/>
  <c r="U452" i="2"/>
  <c r="W452" i="2"/>
  <c r="V452" i="2" s="1"/>
  <c r="N453" i="2"/>
  <c r="R453" i="2" s="1"/>
  <c r="S453" i="2"/>
  <c r="U453" i="2"/>
  <c r="W453" i="2"/>
  <c r="V453" i="2" s="1"/>
  <c r="N454" i="2"/>
  <c r="S454" i="2"/>
  <c r="U454" i="2"/>
  <c r="W454" i="2"/>
  <c r="V454" i="2" s="1"/>
  <c r="N455" i="2"/>
  <c r="R455" i="2" s="1"/>
  <c r="S455" i="2"/>
  <c r="U455" i="2"/>
  <c r="W455" i="2"/>
  <c r="V455" i="2" s="1"/>
  <c r="N456" i="2"/>
  <c r="S456" i="2"/>
  <c r="U456" i="2"/>
  <c r="W456" i="2"/>
  <c r="V456" i="2" s="1"/>
  <c r="N457" i="2"/>
  <c r="P457" i="2" s="1"/>
  <c r="S457" i="2"/>
  <c r="U457" i="2"/>
  <c r="W457" i="2"/>
  <c r="V457" i="2" s="1"/>
  <c r="N458" i="2"/>
  <c r="P458" i="2" s="1"/>
  <c r="S458" i="2"/>
  <c r="U458" i="2"/>
  <c r="W458" i="2"/>
  <c r="V458" i="2" s="1"/>
  <c r="N459" i="2"/>
  <c r="R459" i="2" s="1"/>
  <c r="S459" i="2"/>
  <c r="U459" i="2"/>
  <c r="W459" i="2"/>
  <c r="V459" i="2" s="1"/>
  <c r="N460" i="2"/>
  <c r="S460" i="2"/>
  <c r="U460" i="2"/>
  <c r="W460" i="2"/>
  <c r="V460" i="2" s="1"/>
  <c r="N461" i="2"/>
  <c r="P461" i="2" s="1"/>
  <c r="S461" i="2"/>
  <c r="U461" i="2"/>
  <c r="W461" i="2"/>
  <c r="V461" i="2" s="1"/>
  <c r="N462" i="2"/>
  <c r="P462" i="2" s="1"/>
  <c r="S462" i="2"/>
  <c r="U462" i="2"/>
  <c r="W462" i="2"/>
  <c r="V462" i="2" s="1"/>
  <c r="N463" i="2"/>
  <c r="S463" i="2"/>
  <c r="U463" i="2"/>
  <c r="W463" i="2"/>
  <c r="V463" i="2" s="1"/>
  <c r="N464" i="2"/>
  <c r="P464" i="2" s="1"/>
  <c r="S464" i="2"/>
  <c r="U464" i="2"/>
  <c r="W464" i="2"/>
  <c r="V464" i="2" s="1"/>
  <c r="N465" i="2"/>
  <c r="R465" i="2" s="1"/>
  <c r="S465" i="2"/>
  <c r="U465" i="2"/>
  <c r="W465" i="2"/>
  <c r="V465" i="2" s="1"/>
  <c r="N466" i="2"/>
  <c r="S466" i="2"/>
  <c r="U466" i="2"/>
  <c r="W466" i="2"/>
  <c r="V466" i="2" s="1"/>
  <c r="N467" i="2"/>
  <c r="S467" i="2"/>
  <c r="U467" i="2"/>
  <c r="W467" i="2"/>
  <c r="V467" i="2" s="1"/>
  <c r="N468" i="2"/>
  <c r="S468" i="2"/>
  <c r="U468" i="2"/>
  <c r="W468" i="2"/>
  <c r="V468" i="2" s="1"/>
  <c r="N469" i="2"/>
  <c r="S469" i="2"/>
  <c r="U469" i="2"/>
  <c r="W469" i="2"/>
  <c r="V469" i="2" s="1"/>
  <c r="N470" i="2"/>
  <c r="S470" i="2"/>
  <c r="U470" i="2"/>
  <c r="W470" i="2"/>
  <c r="V470" i="2" s="1"/>
  <c r="N471" i="2"/>
  <c r="R471" i="2" s="1"/>
  <c r="S471" i="2"/>
  <c r="U471" i="2"/>
  <c r="W471" i="2"/>
  <c r="V471" i="2" s="1"/>
  <c r="N472" i="2"/>
  <c r="R472" i="2" s="1"/>
  <c r="S472" i="2"/>
  <c r="U472" i="2"/>
  <c r="W472" i="2"/>
  <c r="V472" i="2" s="1"/>
  <c r="N473" i="2"/>
  <c r="S473" i="2"/>
  <c r="U473" i="2"/>
  <c r="W473" i="2"/>
  <c r="V473" i="2" s="1"/>
  <c r="N474" i="2"/>
  <c r="P474" i="2" s="1"/>
  <c r="S474" i="2"/>
  <c r="U474" i="2"/>
  <c r="W474" i="2"/>
  <c r="V474" i="2" s="1"/>
  <c r="N475" i="2"/>
  <c r="R475" i="2" s="1"/>
  <c r="S475" i="2"/>
  <c r="U475" i="2"/>
  <c r="W475" i="2"/>
  <c r="V475" i="2" s="1"/>
  <c r="N476" i="2"/>
  <c r="S476" i="2"/>
  <c r="U476" i="2"/>
  <c r="W476" i="2"/>
  <c r="V476" i="2" s="1"/>
  <c r="N477" i="2"/>
  <c r="S477" i="2"/>
  <c r="U477" i="2"/>
  <c r="W477" i="2"/>
  <c r="V477" i="2" s="1"/>
  <c r="N478" i="2"/>
  <c r="P478" i="2" s="1"/>
  <c r="S478" i="2"/>
  <c r="U478" i="2"/>
  <c r="W478" i="2"/>
  <c r="V478" i="2" s="1"/>
  <c r="N479" i="2"/>
  <c r="R479" i="2" s="1"/>
  <c r="S479" i="2"/>
  <c r="U479" i="2"/>
  <c r="W479" i="2"/>
  <c r="V479" i="2" s="1"/>
  <c r="N480" i="2"/>
  <c r="P480" i="2" s="1"/>
  <c r="S480" i="2"/>
  <c r="U480" i="2"/>
  <c r="W480" i="2"/>
  <c r="V480" i="2" s="1"/>
  <c r="N481" i="2"/>
  <c r="R481" i="2" s="1"/>
  <c r="S481" i="2"/>
  <c r="U481" i="2"/>
  <c r="W481" i="2"/>
  <c r="V481" i="2" s="1"/>
  <c r="N482" i="2"/>
  <c r="P482" i="2" s="1"/>
  <c r="S482" i="2"/>
  <c r="U482" i="2"/>
  <c r="W482" i="2"/>
  <c r="V482" i="2" s="1"/>
  <c r="N483" i="2"/>
  <c r="S483" i="2"/>
  <c r="U483" i="2"/>
  <c r="W483" i="2"/>
  <c r="V483" i="2" s="1"/>
  <c r="N484" i="2"/>
  <c r="P484" i="2" s="1"/>
  <c r="S484" i="2"/>
  <c r="U484" i="2"/>
  <c r="W484" i="2"/>
  <c r="V484" i="2" s="1"/>
  <c r="N485" i="2"/>
  <c r="R485" i="2" s="1"/>
  <c r="S485" i="2"/>
  <c r="U485" i="2"/>
  <c r="W485" i="2"/>
  <c r="V485" i="2" s="1"/>
  <c r="N486" i="2"/>
  <c r="S486" i="2"/>
  <c r="U486" i="2"/>
  <c r="W486" i="2"/>
  <c r="V486" i="2" s="1"/>
  <c r="N487" i="2"/>
  <c r="R487" i="2" s="1"/>
  <c r="S487" i="2"/>
  <c r="U487" i="2"/>
  <c r="W487" i="2"/>
  <c r="V487" i="2" s="1"/>
  <c r="N488" i="2"/>
  <c r="S488" i="2"/>
  <c r="U488" i="2"/>
  <c r="W488" i="2"/>
  <c r="V488" i="2" s="1"/>
  <c r="N489" i="2"/>
  <c r="P489" i="2" s="1"/>
  <c r="S489" i="2"/>
  <c r="U489" i="2"/>
  <c r="W489" i="2"/>
  <c r="V489" i="2" s="1"/>
  <c r="N490" i="2"/>
  <c r="P490" i="2" s="1"/>
  <c r="S490" i="2"/>
  <c r="U490" i="2"/>
  <c r="W490" i="2"/>
  <c r="V490" i="2" s="1"/>
  <c r="N491" i="2"/>
  <c r="R491" i="2" s="1"/>
  <c r="S491" i="2"/>
  <c r="U491" i="2"/>
  <c r="W491" i="2"/>
  <c r="V491" i="2" s="1"/>
  <c r="N492" i="2"/>
  <c r="S492" i="2"/>
  <c r="U492" i="2"/>
  <c r="W492" i="2"/>
  <c r="V492" i="2" s="1"/>
  <c r="N493" i="2"/>
  <c r="P493" i="2" s="1"/>
  <c r="S493" i="2"/>
  <c r="U493" i="2"/>
  <c r="W493" i="2"/>
  <c r="V493" i="2" s="1"/>
  <c r="N494" i="2"/>
  <c r="P494" i="2" s="1"/>
  <c r="S494" i="2"/>
  <c r="U494" i="2"/>
  <c r="W494" i="2"/>
  <c r="V494" i="2" s="1"/>
  <c r="N495" i="2"/>
  <c r="S495" i="2"/>
  <c r="U495" i="2"/>
  <c r="W495" i="2"/>
  <c r="V495" i="2" s="1"/>
  <c r="N496" i="2"/>
  <c r="P496" i="2" s="1"/>
  <c r="S496" i="2"/>
  <c r="U496" i="2"/>
  <c r="W496" i="2"/>
  <c r="V496" i="2" s="1"/>
  <c r="N497" i="2"/>
  <c r="P497" i="2" s="1"/>
  <c r="S497" i="2"/>
  <c r="U497" i="2"/>
  <c r="W497" i="2"/>
  <c r="V497" i="2" s="1"/>
  <c r="N498" i="2"/>
  <c r="P498" i="2" s="1"/>
  <c r="S498" i="2"/>
  <c r="U498" i="2"/>
  <c r="W498" i="2"/>
  <c r="V498" i="2" s="1"/>
  <c r="N499" i="2"/>
  <c r="S499" i="2"/>
  <c r="U499" i="2"/>
  <c r="W499" i="2"/>
  <c r="V499" i="2" s="1"/>
  <c r="N500" i="2"/>
  <c r="P500" i="2" s="1"/>
  <c r="S500" i="2"/>
  <c r="U500" i="2"/>
  <c r="W500" i="2"/>
  <c r="V500" i="2" s="1"/>
  <c r="N501" i="2"/>
  <c r="P501" i="2" s="1"/>
  <c r="S501" i="2"/>
  <c r="U501" i="2"/>
  <c r="W501" i="2"/>
  <c r="V501" i="2" s="1"/>
  <c r="N502" i="2"/>
  <c r="S502" i="2"/>
  <c r="U502" i="2"/>
  <c r="W502" i="2"/>
  <c r="V502" i="2" s="1"/>
  <c r="N503" i="2"/>
  <c r="P503" i="2" s="1"/>
  <c r="S503" i="2"/>
  <c r="U503" i="2"/>
  <c r="W503" i="2"/>
  <c r="V503" i="2" s="1"/>
  <c r="N504" i="2"/>
  <c r="P504" i="2" s="1"/>
  <c r="S504" i="2"/>
  <c r="U504" i="2"/>
  <c r="W504" i="2"/>
  <c r="V504" i="2" s="1"/>
  <c r="N505" i="2"/>
  <c r="S505" i="2"/>
  <c r="U505" i="2"/>
  <c r="W505" i="2"/>
  <c r="V505" i="2" s="1"/>
  <c r="N506" i="2"/>
  <c r="P506" i="2" s="1"/>
  <c r="S506" i="2"/>
  <c r="U506" i="2"/>
  <c r="W506" i="2"/>
  <c r="V506" i="2" s="1"/>
  <c r="N507" i="2"/>
  <c r="P507" i="2" s="1"/>
  <c r="S507" i="2"/>
  <c r="U507" i="2"/>
  <c r="W507" i="2"/>
  <c r="V507" i="2" s="1"/>
  <c r="N508" i="2"/>
  <c r="P508" i="2" s="1"/>
  <c r="S508" i="2"/>
  <c r="U508" i="2"/>
  <c r="W508" i="2"/>
  <c r="V508" i="2" s="1"/>
  <c r="N509" i="2"/>
  <c r="S509" i="2"/>
  <c r="U509" i="2"/>
  <c r="W509" i="2"/>
  <c r="V509" i="2" s="1"/>
  <c r="N510" i="2"/>
  <c r="S510" i="2"/>
  <c r="U510" i="2"/>
  <c r="W510" i="2"/>
  <c r="V510" i="2" s="1"/>
  <c r="N511" i="2"/>
  <c r="P511" i="2" s="1"/>
  <c r="S511" i="2"/>
  <c r="U511" i="2"/>
  <c r="W511" i="2"/>
  <c r="V511" i="2" s="1"/>
  <c r="N512" i="2"/>
  <c r="P512" i="2" s="1"/>
  <c r="S512" i="2"/>
  <c r="U512" i="2"/>
  <c r="W512" i="2"/>
  <c r="V512" i="2" s="1"/>
  <c r="N513" i="2"/>
  <c r="S513" i="2"/>
  <c r="U513" i="2"/>
  <c r="W513" i="2"/>
  <c r="V513" i="2" s="1"/>
  <c r="N514" i="2"/>
  <c r="P514" i="2" s="1"/>
  <c r="S514" i="2"/>
  <c r="U514" i="2"/>
  <c r="W514" i="2"/>
  <c r="V514" i="2" s="1"/>
  <c r="N515" i="2"/>
  <c r="P515" i="2" s="1"/>
  <c r="S515" i="2"/>
  <c r="U515" i="2"/>
  <c r="W515" i="2"/>
  <c r="V515" i="2" s="1"/>
  <c r="N516" i="2"/>
  <c r="P516" i="2" s="1"/>
  <c r="S516" i="2"/>
  <c r="U516" i="2"/>
  <c r="W516" i="2"/>
  <c r="V516" i="2" s="1"/>
  <c r="N517" i="2"/>
  <c r="S517" i="2"/>
  <c r="U517" i="2"/>
  <c r="W517" i="2"/>
  <c r="V517" i="2" s="1"/>
  <c r="N518" i="2"/>
  <c r="R518" i="2" s="1"/>
  <c r="S518" i="2"/>
  <c r="U518" i="2"/>
  <c r="W518" i="2"/>
  <c r="V518" i="2" s="1"/>
  <c r="N519" i="2"/>
  <c r="P519" i="2" s="1"/>
  <c r="S519" i="2"/>
  <c r="U519" i="2"/>
  <c r="W519" i="2"/>
  <c r="V519" i="2" s="1"/>
  <c r="N520" i="2"/>
  <c r="P520" i="2" s="1"/>
  <c r="S520" i="2"/>
  <c r="U520" i="2"/>
  <c r="W520" i="2"/>
  <c r="V520" i="2" s="1"/>
  <c r="N521" i="2"/>
  <c r="S521" i="2"/>
  <c r="U521" i="2"/>
  <c r="W521" i="2"/>
  <c r="V521" i="2" s="1"/>
  <c r="N522" i="2"/>
  <c r="S522" i="2"/>
  <c r="U522" i="2"/>
  <c r="W522" i="2"/>
  <c r="V522" i="2" s="1"/>
  <c r="N523" i="2"/>
  <c r="P523" i="2" s="1"/>
  <c r="S523" i="2"/>
  <c r="U523" i="2"/>
  <c r="W523" i="2"/>
  <c r="V523" i="2" s="1"/>
  <c r="N524" i="2"/>
  <c r="P524" i="2" s="1"/>
  <c r="S524" i="2"/>
  <c r="U524" i="2"/>
  <c r="W524" i="2"/>
  <c r="V524" i="2" s="1"/>
  <c r="N525" i="2"/>
  <c r="S525" i="2"/>
  <c r="U525" i="2"/>
  <c r="W525" i="2"/>
  <c r="V525" i="2" s="1"/>
  <c r="N526" i="2"/>
  <c r="S526" i="2"/>
  <c r="U526" i="2"/>
  <c r="W526" i="2"/>
  <c r="V526" i="2" s="1"/>
  <c r="N527" i="2"/>
  <c r="P527" i="2" s="1"/>
  <c r="S527" i="2"/>
  <c r="U527" i="2"/>
  <c r="W527" i="2"/>
  <c r="V527" i="2" s="1"/>
  <c r="N528" i="2"/>
  <c r="P528" i="2" s="1"/>
  <c r="S528" i="2"/>
  <c r="U528" i="2"/>
  <c r="W528" i="2"/>
  <c r="V528" i="2" s="1"/>
  <c r="N529" i="2"/>
  <c r="S529" i="2"/>
  <c r="U529" i="2"/>
  <c r="W529" i="2"/>
  <c r="V529" i="2" s="1"/>
  <c r="N530" i="2"/>
  <c r="R530" i="2" s="1"/>
  <c r="S530" i="2"/>
  <c r="U530" i="2"/>
  <c r="W530" i="2"/>
  <c r="V530" i="2" s="1"/>
  <c r="N531" i="2"/>
  <c r="P531" i="2" s="1"/>
  <c r="S531" i="2"/>
  <c r="U531" i="2"/>
  <c r="W531" i="2"/>
  <c r="V531" i="2" s="1"/>
  <c r="N532" i="2"/>
  <c r="P532" i="2" s="1"/>
  <c r="S532" i="2"/>
  <c r="U532" i="2"/>
  <c r="W532" i="2"/>
  <c r="V532" i="2" s="1"/>
  <c r="N533" i="2"/>
  <c r="S533" i="2"/>
  <c r="U533" i="2"/>
  <c r="W533" i="2"/>
  <c r="V533" i="2" s="1"/>
  <c r="N534" i="2"/>
  <c r="R534" i="2" s="1"/>
  <c r="S534" i="2"/>
  <c r="U534" i="2"/>
  <c r="W534" i="2"/>
  <c r="V534" i="2" s="1"/>
  <c r="N535" i="2"/>
  <c r="P535" i="2" s="1"/>
  <c r="S535" i="2"/>
  <c r="U535" i="2"/>
  <c r="W535" i="2"/>
  <c r="V535" i="2" s="1"/>
  <c r="N536" i="2"/>
  <c r="P536" i="2" s="1"/>
  <c r="S536" i="2"/>
  <c r="U536" i="2"/>
  <c r="W536" i="2"/>
  <c r="V536" i="2" s="1"/>
  <c r="N537" i="2"/>
  <c r="S537" i="2"/>
  <c r="U537" i="2"/>
  <c r="W537" i="2"/>
  <c r="V537" i="2" s="1"/>
  <c r="N538" i="2"/>
  <c r="P538" i="2" s="1"/>
  <c r="S538" i="2"/>
  <c r="U538" i="2"/>
  <c r="W538" i="2"/>
  <c r="V538" i="2" s="1"/>
  <c r="N539" i="2"/>
  <c r="P539" i="2" s="1"/>
  <c r="S539" i="2"/>
  <c r="U539" i="2"/>
  <c r="W539" i="2"/>
  <c r="V539" i="2" s="1"/>
  <c r="N540" i="2"/>
  <c r="P540" i="2" s="1"/>
  <c r="S540" i="2"/>
  <c r="U540" i="2"/>
  <c r="W540" i="2"/>
  <c r="V540" i="2" s="1"/>
  <c r="N541" i="2"/>
  <c r="S541" i="2"/>
  <c r="U541" i="2"/>
  <c r="W541" i="2"/>
  <c r="V541" i="2" s="1"/>
  <c r="N542" i="2"/>
  <c r="S542" i="2"/>
  <c r="U542" i="2"/>
  <c r="W542" i="2"/>
  <c r="V542" i="2" s="1"/>
  <c r="N543" i="2"/>
  <c r="S543" i="2"/>
  <c r="U543" i="2"/>
  <c r="W543" i="2"/>
  <c r="V543" i="2" s="1"/>
  <c r="N544" i="2"/>
  <c r="P544" i="2" s="1"/>
  <c r="S544" i="2"/>
  <c r="U544" i="2"/>
  <c r="W544" i="2"/>
  <c r="V544" i="2" s="1"/>
  <c r="N545" i="2"/>
  <c r="S545" i="2"/>
  <c r="U545" i="2"/>
  <c r="W545" i="2"/>
  <c r="V545" i="2" s="1"/>
  <c r="N546" i="2"/>
  <c r="P546" i="2" s="1"/>
  <c r="S546" i="2"/>
  <c r="U546" i="2"/>
  <c r="W546" i="2"/>
  <c r="V546" i="2" s="1"/>
  <c r="N547" i="2"/>
  <c r="P547" i="2" s="1"/>
  <c r="S547" i="2"/>
  <c r="U547" i="2"/>
  <c r="W547" i="2"/>
  <c r="V547" i="2" s="1"/>
  <c r="N548" i="2"/>
  <c r="P548" i="2" s="1"/>
  <c r="S548" i="2"/>
  <c r="U548" i="2"/>
  <c r="W548" i="2"/>
  <c r="V548" i="2" s="1"/>
  <c r="N549" i="2"/>
  <c r="S549" i="2"/>
  <c r="U549" i="2"/>
  <c r="W549" i="2"/>
  <c r="V549" i="2" s="1"/>
  <c r="N550" i="2"/>
  <c r="R550" i="2" s="1"/>
  <c r="S550" i="2"/>
  <c r="U550" i="2"/>
  <c r="W550" i="2"/>
  <c r="V550" i="2" s="1"/>
  <c r="N551" i="2"/>
  <c r="S551" i="2"/>
  <c r="U551" i="2"/>
  <c r="W551" i="2"/>
  <c r="V551" i="2" s="1"/>
  <c r="N552" i="2"/>
  <c r="P552" i="2" s="1"/>
  <c r="S552" i="2"/>
  <c r="U552" i="2"/>
  <c r="W552" i="2"/>
  <c r="V552" i="2" s="1"/>
  <c r="N553" i="2"/>
  <c r="S553" i="2"/>
  <c r="U553" i="2"/>
  <c r="W553" i="2"/>
  <c r="V553" i="2" s="1"/>
  <c r="N554" i="2"/>
  <c r="S554" i="2"/>
  <c r="U554" i="2"/>
  <c r="W554" i="2"/>
  <c r="V554" i="2" s="1"/>
  <c r="N555" i="2"/>
  <c r="P555" i="2" s="1"/>
  <c r="S555" i="2"/>
  <c r="U555" i="2"/>
  <c r="W555" i="2"/>
  <c r="V555" i="2" s="1"/>
  <c r="N556" i="2"/>
  <c r="P556" i="2" s="1"/>
  <c r="S556" i="2"/>
  <c r="U556" i="2"/>
  <c r="W556" i="2"/>
  <c r="V556" i="2" s="1"/>
  <c r="N557" i="2"/>
  <c r="S557" i="2"/>
  <c r="U557" i="2"/>
  <c r="W557" i="2"/>
  <c r="V557" i="2" s="1"/>
  <c r="N558" i="2"/>
  <c r="S558" i="2"/>
  <c r="U558" i="2"/>
  <c r="W558" i="2"/>
  <c r="V558" i="2" s="1"/>
  <c r="N559" i="2"/>
  <c r="S559" i="2"/>
  <c r="U559" i="2"/>
  <c r="W559" i="2"/>
  <c r="V559" i="2" s="1"/>
  <c r="N560" i="2"/>
  <c r="P560" i="2" s="1"/>
  <c r="S560" i="2"/>
  <c r="U560" i="2"/>
  <c r="W560" i="2"/>
  <c r="V560" i="2" s="1"/>
  <c r="N561" i="2"/>
  <c r="S561" i="2"/>
  <c r="U561" i="2"/>
  <c r="W561" i="2"/>
  <c r="V561" i="2" s="1"/>
  <c r="N562" i="2"/>
  <c r="R562" i="2" s="1"/>
  <c r="S562" i="2"/>
  <c r="U562" i="2"/>
  <c r="W562" i="2"/>
  <c r="V562" i="2" s="1"/>
  <c r="N563" i="2"/>
  <c r="P563" i="2" s="1"/>
  <c r="S563" i="2"/>
  <c r="U563" i="2"/>
  <c r="W563" i="2"/>
  <c r="V563" i="2" s="1"/>
  <c r="N564" i="2"/>
  <c r="P564" i="2" s="1"/>
  <c r="S564" i="2"/>
  <c r="U564" i="2"/>
  <c r="W564" i="2"/>
  <c r="V564" i="2" s="1"/>
  <c r="N565" i="2"/>
  <c r="S565" i="2"/>
  <c r="U565" i="2"/>
  <c r="W565" i="2"/>
  <c r="V565" i="2" s="1"/>
  <c r="N566" i="2"/>
  <c r="R566" i="2" s="1"/>
  <c r="S566" i="2"/>
  <c r="U566" i="2"/>
  <c r="W566" i="2"/>
  <c r="V566" i="2" s="1"/>
  <c r="N567" i="2"/>
  <c r="S567" i="2"/>
  <c r="U567" i="2"/>
  <c r="W567" i="2"/>
  <c r="V567" i="2" s="1"/>
  <c r="N568" i="2"/>
  <c r="P568" i="2" s="1"/>
  <c r="S568" i="2"/>
  <c r="U568" i="2"/>
  <c r="W568" i="2"/>
  <c r="V568" i="2" s="1"/>
  <c r="N569" i="2"/>
  <c r="R569" i="2" s="1"/>
  <c r="S569" i="2"/>
  <c r="U569" i="2"/>
  <c r="W569" i="2"/>
  <c r="V569" i="2" s="1"/>
  <c r="N570" i="2"/>
  <c r="P570" i="2" s="1"/>
  <c r="S570" i="2"/>
  <c r="U570" i="2"/>
  <c r="W570" i="2"/>
  <c r="V570" i="2" s="1"/>
  <c r="N571" i="2"/>
  <c r="S571" i="2"/>
  <c r="U571" i="2"/>
  <c r="W571" i="2"/>
  <c r="V571" i="2" s="1"/>
  <c r="N572" i="2"/>
  <c r="S572" i="2"/>
  <c r="U572" i="2"/>
  <c r="W572" i="2"/>
  <c r="V572" i="2" s="1"/>
  <c r="N573" i="2"/>
  <c r="R573" i="2" s="1"/>
  <c r="S573" i="2"/>
  <c r="U573" i="2"/>
  <c r="W573" i="2"/>
  <c r="V573" i="2" s="1"/>
  <c r="N574" i="2"/>
  <c r="S574" i="2"/>
  <c r="U574" i="2"/>
  <c r="W574" i="2"/>
  <c r="V574" i="2" s="1"/>
  <c r="N575" i="2"/>
  <c r="S575" i="2"/>
  <c r="U575" i="2"/>
  <c r="W575" i="2"/>
  <c r="V575" i="2" s="1"/>
  <c r="N576" i="2"/>
  <c r="S576" i="2"/>
  <c r="U576" i="2"/>
  <c r="W576" i="2"/>
  <c r="V576" i="2" s="1"/>
  <c r="N577" i="2"/>
  <c r="S577" i="2"/>
  <c r="U577" i="2"/>
  <c r="W577" i="2"/>
  <c r="V577" i="2" s="1"/>
  <c r="N578" i="2"/>
  <c r="P578" i="2" s="1"/>
  <c r="S578" i="2"/>
  <c r="U578" i="2"/>
  <c r="W578" i="2"/>
  <c r="V578" i="2" s="1"/>
  <c r="N579" i="2"/>
  <c r="P579" i="2" s="1"/>
  <c r="S579" i="2"/>
  <c r="U579" i="2"/>
  <c r="W579" i="2"/>
  <c r="V579" i="2" s="1"/>
  <c r="N580" i="2"/>
  <c r="S580" i="2"/>
  <c r="U580" i="2"/>
  <c r="W580" i="2"/>
  <c r="V580" i="2" s="1"/>
  <c r="N581" i="2"/>
  <c r="S581" i="2"/>
  <c r="U581" i="2"/>
  <c r="W581" i="2"/>
  <c r="V581" i="2" s="1"/>
  <c r="N582" i="2"/>
  <c r="S582" i="2"/>
  <c r="U582" i="2"/>
  <c r="W582" i="2"/>
  <c r="V582" i="2" s="1"/>
  <c r="N583" i="2"/>
  <c r="S583" i="2"/>
  <c r="U583" i="2"/>
  <c r="W583" i="2"/>
  <c r="V583" i="2" s="1"/>
  <c r="N584" i="2"/>
  <c r="S584" i="2"/>
  <c r="U584" i="2"/>
  <c r="W584" i="2"/>
  <c r="V584" i="2" s="1"/>
  <c r="N585" i="2"/>
  <c r="R585" i="2" s="1"/>
  <c r="S585" i="2"/>
  <c r="U585" i="2"/>
  <c r="W585" i="2"/>
  <c r="V585" i="2" s="1"/>
  <c r="N586" i="2"/>
  <c r="S586" i="2"/>
  <c r="U586" i="2"/>
  <c r="W586" i="2"/>
  <c r="V586" i="2" s="1"/>
  <c r="N587" i="2"/>
  <c r="P587" i="2" s="1"/>
  <c r="S587" i="2"/>
  <c r="U587" i="2"/>
  <c r="W587" i="2"/>
  <c r="V587" i="2" s="1"/>
  <c r="N588" i="2"/>
  <c r="S588" i="2"/>
  <c r="U588" i="2"/>
  <c r="W588" i="2"/>
  <c r="V588" i="2" s="1"/>
  <c r="N589" i="2"/>
  <c r="R589" i="2" s="1"/>
  <c r="S589" i="2"/>
  <c r="U589" i="2"/>
  <c r="W589" i="2"/>
  <c r="V589" i="2" s="1"/>
  <c r="N590" i="2"/>
  <c r="S590" i="2"/>
  <c r="U590" i="2"/>
  <c r="W590" i="2"/>
  <c r="V590" i="2" s="1"/>
  <c r="N591" i="2"/>
  <c r="S591" i="2"/>
  <c r="U591" i="2"/>
  <c r="W591" i="2"/>
  <c r="V591" i="2" s="1"/>
  <c r="N592" i="2"/>
  <c r="S592" i="2"/>
  <c r="U592" i="2"/>
  <c r="W592" i="2"/>
  <c r="V592" i="2" s="1"/>
  <c r="N593" i="2"/>
  <c r="S593" i="2"/>
  <c r="U593" i="2"/>
  <c r="W593" i="2"/>
  <c r="V593" i="2" s="1"/>
  <c r="N594" i="2"/>
  <c r="S594" i="2"/>
  <c r="U594" i="2"/>
  <c r="W594" i="2"/>
  <c r="V594" i="2" s="1"/>
  <c r="N595" i="2"/>
  <c r="P595" i="2" s="1"/>
  <c r="S595" i="2"/>
  <c r="U595" i="2"/>
  <c r="W595" i="2"/>
  <c r="V595" i="2" s="1"/>
  <c r="N596" i="2"/>
  <c r="S596" i="2"/>
  <c r="U596" i="2"/>
  <c r="W596" i="2"/>
  <c r="V596" i="2" s="1"/>
  <c r="N597" i="2"/>
  <c r="R597" i="2" s="1"/>
  <c r="S597" i="2"/>
  <c r="U597" i="2"/>
  <c r="W597" i="2"/>
  <c r="V597" i="2" s="1"/>
  <c r="N598" i="2"/>
  <c r="R598" i="2" s="1"/>
  <c r="S598" i="2"/>
  <c r="U598" i="2"/>
  <c r="W598" i="2"/>
  <c r="V598" i="2" s="1"/>
  <c r="N599" i="2"/>
  <c r="S599" i="2"/>
  <c r="U599" i="2"/>
  <c r="W599" i="2"/>
  <c r="V599" i="2" s="1"/>
  <c r="N600" i="2"/>
  <c r="S600" i="2"/>
  <c r="U600" i="2"/>
  <c r="W600" i="2"/>
  <c r="V600" i="2" s="1"/>
  <c r="N601" i="2"/>
  <c r="R601" i="2" s="1"/>
  <c r="S601" i="2" s="1"/>
  <c r="U601" i="2"/>
  <c r="W601" i="2"/>
  <c r="V601" i="2" s="1"/>
  <c r="N602" i="2"/>
  <c r="S602" i="2"/>
  <c r="U602" i="2"/>
  <c r="W602" i="2"/>
  <c r="V602" i="2" s="1"/>
  <c r="N603" i="2"/>
  <c r="P603" i="2" s="1"/>
  <c r="S603" i="2"/>
  <c r="U603" i="2"/>
  <c r="W603" i="2"/>
  <c r="V603" i="2" s="1"/>
  <c r="N604" i="2"/>
  <c r="S604" i="2"/>
  <c r="U604" i="2"/>
  <c r="W604" i="2"/>
  <c r="V604" i="2" s="1"/>
  <c r="N605" i="2"/>
  <c r="R605" i="2" s="1"/>
  <c r="S605" i="2"/>
  <c r="U605" i="2"/>
  <c r="W605" i="2"/>
  <c r="V605" i="2" s="1"/>
  <c r="N606" i="2"/>
  <c r="S606" i="2"/>
  <c r="U606" i="2"/>
  <c r="W606" i="2"/>
  <c r="V606" i="2" s="1"/>
  <c r="N607" i="2"/>
  <c r="P607" i="2" s="1"/>
  <c r="S607" i="2"/>
  <c r="U607" i="2"/>
  <c r="W607" i="2"/>
  <c r="V607" i="2" s="1"/>
  <c r="N608" i="2"/>
  <c r="S608" i="2"/>
  <c r="U608" i="2"/>
  <c r="W608" i="2"/>
  <c r="V608" i="2" s="1"/>
  <c r="N609" i="2"/>
  <c r="S609" i="2"/>
  <c r="U609" i="2"/>
  <c r="W609" i="2"/>
  <c r="V609" i="2" s="1"/>
  <c r="N610" i="2"/>
  <c r="R610" i="2" s="1"/>
  <c r="S610" i="2"/>
  <c r="U610" i="2"/>
  <c r="W610" i="2"/>
  <c r="V610" i="2" s="1"/>
  <c r="N611" i="2"/>
  <c r="S611" i="2"/>
  <c r="U611" i="2"/>
  <c r="W611" i="2"/>
  <c r="V611" i="2" s="1"/>
  <c r="N612" i="2"/>
  <c r="S612" i="2"/>
  <c r="U612" i="2"/>
  <c r="W612" i="2"/>
  <c r="V612" i="2" s="1"/>
  <c r="N613" i="2"/>
  <c r="P613" i="2" s="1"/>
  <c r="S613" i="2"/>
  <c r="U613" i="2"/>
  <c r="W613" i="2"/>
  <c r="V613" i="2" s="1"/>
  <c r="N614" i="2"/>
  <c r="S614" i="2"/>
  <c r="U614" i="2"/>
  <c r="W614" i="2"/>
  <c r="V614" i="2" s="1"/>
  <c r="N615" i="2"/>
  <c r="P615" i="2" s="1"/>
  <c r="S615" i="2"/>
  <c r="U615" i="2"/>
  <c r="W615" i="2"/>
  <c r="V615" i="2" s="1"/>
  <c r="N616" i="2"/>
  <c r="R616" i="2" s="1"/>
  <c r="S616" i="2"/>
  <c r="U616" i="2"/>
  <c r="W616" i="2"/>
  <c r="V616" i="2" s="1"/>
  <c r="N617" i="2"/>
  <c r="S617" i="2"/>
  <c r="U617" i="2"/>
  <c r="W617" i="2"/>
  <c r="V617" i="2" s="1"/>
  <c r="N618" i="2"/>
  <c r="S618" i="2"/>
  <c r="U618" i="2"/>
  <c r="W618" i="2"/>
  <c r="V618" i="2" s="1"/>
  <c r="N619" i="2"/>
  <c r="P619" i="2" s="1"/>
  <c r="S619" i="2"/>
  <c r="U619" i="2"/>
  <c r="W619" i="2"/>
  <c r="V619" i="2" s="1"/>
  <c r="N620" i="2"/>
  <c r="S620" i="2"/>
  <c r="U620" i="2"/>
  <c r="W620" i="2"/>
  <c r="V620" i="2" s="1"/>
  <c r="N621" i="2"/>
  <c r="R621" i="2" s="1"/>
  <c r="S621" i="2"/>
  <c r="U621" i="2"/>
  <c r="W621" i="2"/>
  <c r="V621" i="2" s="1"/>
  <c r="N622" i="2"/>
  <c r="S622" i="2"/>
  <c r="U622" i="2"/>
  <c r="W622" i="2"/>
  <c r="V622" i="2" s="1"/>
  <c r="N623" i="2"/>
  <c r="P623" i="2" s="1"/>
  <c r="S623" i="2"/>
  <c r="U623" i="2"/>
  <c r="W623" i="2"/>
  <c r="V623" i="2" s="1"/>
  <c r="N624" i="2"/>
  <c r="S624" i="2"/>
  <c r="U624" i="2"/>
  <c r="W624" i="2"/>
  <c r="V624" i="2" s="1"/>
  <c r="N625" i="2"/>
  <c r="S625" i="2"/>
  <c r="U625" i="2"/>
  <c r="W625" i="2"/>
  <c r="V625" i="2" s="1"/>
  <c r="N626" i="2"/>
  <c r="R626" i="2" s="1"/>
  <c r="S626" i="2"/>
  <c r="U626" i="2"/>
  <c r="W626" i="2"/>
  <c r="V626" i="2" s="1"/>
  <c r="N627" i="2"/>
  <c r="S627" i="2"/>
  <c r="U627" i="2"/>
  <c r="W627" i="2"/>
  <c r="V627" i="2" s="1"/>
  <c r="N628" i="2"/>
  <c r="S628" i="2"/>
  <c r="U628" i="2"/>
  <c r="W628" i="2"/>
  <c r="V628" i="2" s="1"/>
  <c r="N629" i="2"/>
  <c r="P629" i="2" s="1"/>
  <c r="S629" i="2"/>
  <c r="U629" i="2"/>
  <c r="W629" i="2"/>
  <c r="V629" i="2" s="1"/>
  <c r="N630" i="2"/>
  <c r="S630" i="2"/>
  <c r="U630" i="2"/>
  <c r="W630" i="2"/>
  <c r="V630" i="2" s="1"/>
  <c r="F631" i="2"/>
  <c r="G631" i="2"/>
  <c r="H631" i="2"/>
  <c r="N631" i="2"/>
  <c r="S631" i="2"/>
  <c r="U631" i="2"/>
  <c r="W631" i="2"/>
  <c r="V631" i="2" s="1"/>
  <c r="N632" i="2"/>
  <c r="S632" i="2"/>
  <c r="U632" i="2"/>
  <c r="W632" i="2"/>
  <c r="V632" i="2" s="1"/>
  <c r="N633" i="2"/>
  <c r="S633" i="2"/>
  <c r="U633" i="2"/>
  <c r="W633" i="2"/>
  <c r="V633" i="2" s="1"/>
  <c r="N634" i="2"/>
  <c r="S634" i="2"/>
  <c r="U634" i="2"/>
  <c r="W634" i="2"/>
  <c r="V634" i="2" s="1"/>
  <c r="N635" i="2"/>
  <c r="R635" i="2" s="1"/>
  <c r="S635" i="2"/>
  <c r="U635" i="2"/>
  <c r="W635" i="2"/>
  <c r="V635" i="2" s="1"/>
  <c r="N636" i="2"/>
  <c r="R636" i="2" s="1"/>
  <c r="S636" i="2"/>
  <c r="U636" i="2"/>
  <c r="W636" i="2"/>
  <c r="V636" i="2" s="1"/>
  <c r="N637" i="2"/>
  <c r="S637" i="2"/>
  <c r="U637" i="2"/>
  <c r="W637" i="2"/>
  <c r="V637" i="2" s="1"/>
  <c r="N638" i="2"/>
  <c r="P638" i="2" s="1"/>
  <c r="S638" i="2"/>
  <c r="U638" i="2"/>
  <c r="W638" i="2"/>
  <c r="V638" i="2" s="1"/>
  <c r="N639" i="2"/>
  <c r="R639" i="2" s="1"/>
  <c r="S639" i="2"/>
  <c r="U639" i="2"/>
  <c r="W639" i="2"/>
  <c r="V639" i="2" s="1"/>
  <c r="N640" i="2"/>
  <c r="S640" i="2"/>
  <c r="U640" i="2"/>
  <c r="W640" i="2"/>
  <c r="V640" i="2" s="1"/>
  <c r="N641" i="2"/>
  <c r="S641" i="2"/>
  <c r="U641" i="2"/>
  <c r="W641" i="2"/>
  <c r="V641" i="2" s="1"/>
  <c r="N642" i="2"/>
  <c r="P642" i="2" s="1"/>
  <c r="S642" i="2"/>
  <c r="U642" i="2"/>
  <c r="W642" i="2"/>
  <c r="V642" i="2" s="1"/>
  <c r="N643" i="2"/>
  <c r="S643" i="2"/>
  <c r="U643" i="2"/>
  <c r="W643" i="2"/>
  <c r="V643" i="2" s="1"/>
  <c r="N644" i="2"/>
  <c r="R644" i="2" s="1"/>
  <c r="S644" i="2"/>
  <c r="U644" i="2"/>
  <c r="W644" i="2"/>
  <c r="V644" i="2" s="1"/>
  <c r="N645" i="2"/>
  <c r="P645" i="2" s="1"/>
  <c r="S645" i="2"/>
  <c r="U645" i="2"/>
  <c r="W645" i="2"/>
  <c r="V645" i="2" s="1"/>
  <c r="N646" i="2"/>
  <c r="P646" i="2" s="1"/>
  <c r="S646" i="2"/>
  <c r="U646" i="2"/>
  <c r="W646" i="2"/>
  <c r="V646" i="2" s="1"/>
  <c r="N647" i="2"/>
  <c r="S647" i="2"/>
  <c r="U647" i="2"/>
  <c r="W647" i="2"/>
  <c r="V647" i="2" s="1"/>
  <c r="N648" i="2"/>
  <c r="P648" i="2" s="1"/>
  <c r="S648" i="2"/>
  <c r="U648" i="2"/>
  <c r="W648" i="2"/>
  <c r="V648" i="2" s="1"/>
  <c r="N649" i="2"/>
  <c r="P649" i="2" s="1"/>
  <c r="S649" i="2"/>
  <c r="U649" i="2"/>
  <c r="W649" i="2"/>
  <c r="V649" i="2" s="1"/>
  <c r="N650" i="2"/>
  <c r="S650" i="2"/>
  <c r="U650" i="2"/>
  <c r="W650" i="2"/>
  <c r="V650" i="2" s="1"/>
  <c r="N651" i="2"/>
  <c r="S651" i="2"/>
  <c r="U651" i="2"/>
  <c r="W651" i="2"/>
  <c r="V651" i="2" s="1"/>
  <c r="N652" i="2"/>
  <c r="R652" i="2" s="1"/>
  <c r="S652" i="2"/>
  <c r="U652" i="2"/>
  <c r="W652" i="2"/>
  <c r="V652" i="2" s="1"/>
  <c r="N653" i="2"/>
  <c r="P653" i="2" s="1"/>
  <c r="S653" i="2"/>
  <c r="U653" i="2"/>
  <c r="W653" i="2"/>
  <c r="V653" i="2" s="1"/>
  <c r="N654" i="2"/>
  <c r="S654" i="2"/>
  <c r="U654" i="2"/>
  <c r="W654" i="2"/>
  <c r="V654" i="2" s="1"/>
  <c r="N655" i="2"/>
  <c r="R655" i="2" s="1"/>
  <c r="S655" i="2"/>
  <c r="U655" i="2"/>
  <c r="W655" i="2"/>
  <c r="V655" i="2" s="1"/>
  <c r="N656" i="2"/>
  <c r="S656" i="2"/>
  <c r="U656" i="2"/>
  <c r="W656" i="2"/>
  <c r="V656" i="2" s="1"/>
  <c r="N657" i="2"/>
  <c r="P657" i="2" s="1"/>
  <c r="S657" i="2"/>
  <c r="U657" i="2"/>
  <c r="W657" i="2"/>
  <c r="V657" i="2" s="1"/>
  <c r="N658" i="2"/>
  <c r="P658" i="2" s="1"/>
  <c r="S658" i="2"/>
  <c r="U658" i="2"/>
  <c r="W658" i="2"/>
  <c r="V658" i="2" s="1"/>
  <c r="N659" i="2"/>
  <c r="R659" i="2" s="1"/>
  <c r="S659" i="2"/>
  <c r="U659" i="2"/>
  <c r="W659" i="2"/>
  <c r="V659" i="2" s="1"/>
  <c r="N660" i="2"/>
  <c r="S660" i="2"/>
  <c r="U660" i="2"/>
  <c r="W660" i="2"/>
  <c r="V660" i="2" s="1"/>
  <c r="N661" i="2"/>
  <c r="P661" i="2" s="1"/>
  <c r="S661" i="2"/>
  <c r="U661" i="2"/>
  <c r="W661" i="2"/>
  <c r="V661" i="2" s="1"/>
  <c r="N662" i="2"/>
  <c r="P662" i="2" s="1"/>
  <c r="S662" i="2"/>
  <c r="U662" i="2"/>
  <c r="W662" i="2"/>
  <c r="V662" i="2" s="1"/>
  <c r="N663" i="2"/>
  <c r="S663" i="2"/>
  <c r="U663" i="2"/>
  <c r="W663" i="2"/>
  <c r="V663" i="2" s="1"/>
  <c r="N664" i="2"/>
  <c r="P664" i="2" s="1"/>
  <c r="S664" i="2"/>
  <c r="U664" i="2"/>
  <c r="W664" i="2"/>
  <c r="V664" i="2" s="1"/>
  <c r="N665" i="2"/>
  <c r="P665" i="2" s="1"/>
  <c r="S665" i="2"/>
  <c r="U665" i="2"/>
  <c r="W665" i="2"/>
  <c r="V665" i="2" s="1"/>
  <c r="N666" i="2"/>
  <c r="S666" i="2"/>
  <c r="U666" i="2"/>
  <c r="W666" i="2"/>
  <c r="V666" i="2" s="1"/>
  <c r="N667" i="2"/>
  <c r="R667" i="2" s="1"/>
  <c r="S667" i="2"/>
  <c r="U667" i="2"/>
  <c r="W667" i="2"/>
  <c r="V667" i="2" s="1"/>
  <c r="N668" i="2"/>
  <c r="R668" i="2" s="1"/>
  <c r="S668" i="2"/>
  <c r="U668" i="2"/>
  <c r="W668" i="2"/>
  <c r="V668" i="2" s="1"/>
  <c r="N669" i="2"/>
  <c r="S669" i="2"/>
  <c r="U669" i="2"/>
  <c r="W669" i="2"/>
  <c r="V669" i="2" s="1"/>
  <c r="N670" i="2"/>
  <c r="S670" i="2"/>
  <c r="U670" i="2"/>
  <c r="W670" i="2"/>
  <c r="V670" i="2" s="1"/>
  <c r="N671" i="2"/>
  <c r="R671" i="2" s="1"/>
  <c r="S671" i="2"/>
  <c r="U671" i="2"/>
  <c r="W671" i="2"/>
  <c r="V671" i="2" s="1"/>
  <c r="N672" i="2"/>
  <c r="S672" i="2"/>
  <c r="U672" i="2"/>
  <c r="W672" i="2"/>
  <c r="V672" i="2" s="1"/>
  <c r="N673" i="2"/>
  <c r="P673" i="2" s="1"/>
  <c r="S673" i="2"/>
  <c r="U673" i="2"/>
  <c r="W673" i="2"/>
  <c r="V673" i="2" s="1"/>
  <c r="N674" i="2"/>
  <c r="P674" i="2" s="1"/>
  <c r="S674" i="2"/>
  <c r="U674" i="2"/>
  <c r="W674" i="2"/>
  <c r="V674" i="2" s="1"/>
  <c r="N675" i="2"/>
  <c r="R675" i="2" s="1"/>
  <c r="S675" i="2"/>
  <c r="U675" i="2"/>
  <c r="W675" i="2"/>
  <c r="V675" i="2" s="1"/>
  <c r="N676" i="2"/>
  <c r="R676" i="2" s="1"/>
  <c r="S676" i="2"/>
  <c r="U676" i="2"/>
  <c r="W676" i="2"/>
  <c r="V676" i="2" s="1"/>
  <c r="N677" i="2"/>
  <c r="P677" i="2" s="1"/>
  <c r="S677" i="2"/>
  <c r="U677" i="2"/>
  <c r="W677" i="2"/>
  <c r="V677" i="2" s="1"/>
  <c r="F678" i="2"/>
  <c r="G678" i="2"/>
  <c r="H678" i="2"/>
  <c r="N678" i="2"/>
  <c r="R678" i="2" s="1"/>
  <c r="S678" i="2"/>
  <c r="U678" i="2"/>
  <c r="W678" i="2"/>
  <c r="V678" i="2" s="1"/>
  <c r="N679" i="2"/>
  <c r="S679" i="2"/>
  <c r="U679" i="2"/>
  <c r="W679" i="2"/>
  <c r="V679" i="2" s="1"/>
  <c r="N680" i="2"/>
  <c r="R680" i="2" s="1"/>
  <c r="S680" i="2"/>
  <c r="U680" i="2"/>
  <c r="W680" i="2"/>
  <c r="V680" i="2" s="1"/>
  <c r="N681" i="2"/>
  <c r="P681" i="2" s="1"/>
  <c r="S681" i="2"/>
  <c r="U681" i="2"/>
  <c r="W681" i="2"/>
  <c r="V681" i="2" s="1"/>
  <c r="N682" i="2"/>
  <c r="R682" i="2" s="1"/>
  <c r="S682" i="2"/>
  <c r="U682" i="2"/>
  <c r="W682" i="2"/>
  <c r="V682" i="2" s="1"/>
  <c r="N683" i="2"/>
  <c r="S683" i="2"/>
  <c r="U683" i="2"/>
  <c r="W683" i="2"/>
  <c r="V683" i="2" s="1"/>
  <c r="N684" i="2"/>
  <c r="P684" i="2" s="1"/>
  <c r="S684" i="2"/>
  <c r="U684" i="2"/>
  <c r="W684" i="2"/>
  <c r="V684" i="2" s="1"/>
  <c r="N685" i="2"/>
  <c r="S685" i="2"/>
  <c r="U685" i="2"/>
  <c r="W685" i="2"/>
  <c r="V685" i="2" s="1"/>
  <c r="N686" i="2"/>
  <c r="S686" i="2"/>
  <c r="U686" i="2"/>
  <c r="W686" i="2"/>
  <c r="V686" i="2" s="1"/>
  <c r="N687" i="2"/>
  <c r="P687" i="2" s="1"/>
  <c r="S687" i="2"/>
  <c r="U687" i="2"/>
  <c r="W687" i="2"/>
  <c r="V687" i="2" s="1"/>
  <c r="N688" i="2"/>
  <c r="R688" i="2" s="1"/>
  <c r="S688" i="2"/>
  <c r="U688" i="2"/>
  <c r="W688" i="2"/>
  <c r="V688" i="2" s="1"/>
  <c r="N689" i="2"/>
  <c r="S689" i="2"/>
  <c r="U689" i="2"/>
  <c r="W689" i="2"/>
  <c r="V689" i="2" s="1"/>
  <c r="N690" i="2"/>
  <c r="S690" i="2"/>
  <c r="U690" i="2"/>
  <c r="W690" i="2"/>
  <c r="V690" i="2" s="1"/>
  <c r="N691" i="2"/>
  <c r="P691" i="2" s="1"/>
  <c r="S691" i="2"/>
  <c r="U691" i="2"/>
  <c r="W691" i="2"/>
  <c r="V691" i="2" s="1"/>
  <c r="N692" i="2"/>
  <c r="R692" i="2" s="1"/>
  <c r="S692" i="2"/>
  <c r="U692" i="2"/>
  <c r="W692" i="2"/>
  <c r="V692" i="2" s="1"/>
  <c r="N693" i="2"/>
  <c r="P693" i="2" s="1"/>
  <c r="S693" i="2"/>
  <c r="U693" i="2"/>
  <c r="W693" i="2"/>
  <c r="V693" i="2" s="1"/>
  <c r="N694" i="2"/>
  <c r="R694" i="2" s="1"/>
  <c r="S694" i="2"/>
  <c r="U694" i="2"/>
  <c r="W694" i="2"/>
  <c r="V694" i="2" s="1"/>
  <c r="N695" i="2"/>
  <c r="S695" i="2"/>
  <c r="U695" i="2"/>
  <c r="W695" i="2"/>
  <c r="V695" i="2" s="1"/>
  <c r="N696" i="2"/>
  <c r="R696" i="2" s="1"/>
  <c r="S696" i="2"/>
  <c r="U696" i="2"/>
  <c r="W696" i="2"/>
  <c r="V696" i="2" s="1"/>
  <c r="N697" i="2"/>
  <c r="P697" i="2" s="1"/>
  <c r="S697" i="2"/>
  <c r="U697" i="2"/>
  <c r="W697" i="2"/>
  <c r="V697" i="2" s="1"/>
  <c r="N698" i="2"/>
  <c r="R698" i="2" s="1"/>
  <c r="S698" i="2"/>
  <c r="U698" i="2"/>
  <c r="W698" i="2"/>
  <c r="V698" i="2" s="1"/>
  <c r="N699" i="2"/>
  <c r="S699" i="2"/>
  <c r="U699" i="2"/>
  <c r="W699" i="2"/>
  <c r="V699" i="2" s="1"/>
  <c r="N700" i="2"/>
  <c r="P700" i="2" s="1"/>
  <c r="S700" i="2"/>
  <c r="U700" i="2"/>
  <c r="W700" i="2"/>
  <c r="V700" i="2" s="1"/>
  <c r="N701" i="2"/>
  <c r="S701" i="2"/>
  <c r="U701" i="2"/>
  <c r="W701" i="2"/>
  <c r="V701" i="2" s="1"/>
  <c r="N702" i="2"/>
  <c r="S702" i="2"/>
  <c r="U702" i="2"/>
  <c r="W702" i="2"/>
  <c r="V702" i="2" s="1"/>
  <c r="N703" i="2"/>
  <c r="P703" i="2" s="1"/>
  <c r="S703" i="2"/>
  <c r="U703" i="2"/>
  <c r="W703" i="2"/>
  <c r="V703" i="2" s="1"/>
  <c r="N704" i="2"/>
  <c r="P704" i="2" s="1"/>
  <c r="S704" i="2"/>
  <c r="U704" i="2"/>
  <c r="W704" i="2"/>
  <c r="V704" i="2" s="1"/>
  <c r="N705" i="2"/>
  <c r="S705" i="2"/>
  <c r="U705" i="2"/>
  <c r="W705" i="2"/>
  <c r="V705" i="2" s="1"/>
  <c r="N706" i="2"/>
  <c r="R706" i="2" s="1"/>
  <c r="S706" i="2"/>
  <c r="U706" i="2"/>
  <c r="W706" i="2"/>
  <c r="V706" i="2" s="1"/>
  <c r="N707" i="2"/>
  <c r="S707" i="2"/>
  <c r="U707" i="2"/>
  <c r="W707" i="2"/>
  <c r="V707" i="2" s="1"/>
  <c r="N708" i="2"/>
  <c r="P708" i="2" s="1"/>
  <c r="S708" i="2"/>
  <c r="U708" i="2"/>
  <c r="W708" i="2"/>
  <c r="V708" i="2" s="1"/>
  <c r="N709" i="2"/>
  <c r="P709" i="2" s="1"/>
  <c r="S709" i="2"/>
  <c r="U709" i="2"/>
  <c r="W709" i="2"/>
  <c r="V709" i="2" s="1"/>
  <c r="N710" i="2"/>
  <c r="R710" i="2" s="1"/>
  <c r="S710" i="2"/>
  <c r="U710" i="2"/>
  <c r="W710" i="2"/>
  <c r="V710" i="2" s="1"/>
  <c r="N711" i="2"/>
  <c r="S711" i="2"/>
  <c r="U711" i="2"/>
  <c r="W711" i="2"/>
  <c r="V711" i="2" s="1"/>
  <c r="F712" i="2"/>
  <c r="G712" i="2"/>
  <c r="H712" i="2"/>
  <c r="N712" i="2"/>
  <c r="P712" i="2" s="1"/>
  <c r="S712" i="2"/>
  <c r="U712" i="2"/>
  <c r="W712" i="2"/>
  <c r="V712" i="2" s="1"/>
  <c r="N713" i="2"/>
  <c r="R713" i="2" s="1"/>
  <c r="S713" i="2"/>
  <c r="U713" i="2"/>
  <c r="W713" i="2"/>
  <c r="V713" i="2" s="1"/>
  <c r="N714" i="2"/>
  <c r="R714" i="2" s="1"/>
  <c r="S714" i="2"/>
  <c r="U714" i="2"/>
  <c r="W714" i="2"/>
  <c r="V714" i="2" s="1"/>
  <c r="N715" i="2"/>
  <c r="P715" i="2" s="1"/>
  <c r="S715" i="2"/>
  <c r="U715" i="2"/>
  <c r="W715" i="2"/>
  <c r="V715" i="2" s="1"/>
  <c r="N716" i="2"/>
  <c r="P716" i="2" s="1"/>
  <c r="S716" i="2"/>
  <c r="U716" i="2"/>
  <c r="W716" i="2"/>
  <c r="V716" i="2" s="1"/>
  <c r="N717" i="2"/>
  <c r="S717" i="2"/>
  <c r="U717" i="2"/>
  <c r="W717" i="2"/>
  <c r="V717" i="2" s="1"/>
  <c r="N718" i="2"/>
  <c r="P718" i="2" s="1"/>
  <c r="S718" i="2"/>
  <c r="U718" i="2"/>
  <c r="W718" i="2"/>
  <c r="V718" i="2" s="1"/>
  <c r="N719" i="2"/>
  <c r="P719" i="2" s="1"/>
  <c r="S719" i="2"/>
  <c r="U719" i="2"/>
  <c r="W719" i="2"/>
  <c r="V719" i="2" s="1"/>
  <c r="N720" i="2"/>
  <c r="S720" i="2"/>
  <c r="U720" i="2"/>
  <c r="W720" i="2"/>
  <c r="V720" i="2" s="1"/>
  <c r="N721" i="2"/>
  <c r="R721" i="2" s="1"/>
  <c r="S721" i="2"/>
  <c r="U721" i="2"/>
  <c r="W721" i="2"/>
  <c r="V721" i="2" s="1"/>
  <c r="N722" i="2"/>
  <c r="P722" i="2" s="1"/>
  <c r="S722" i="2"/>
  <c r="U722" i="2"/>
  <c r="W722" i="2"/>
  <c r="V722" i="2" s="1"/>
  <c r="N723" i="2"/>
  <c r="P723" i="2" s="1"/>
  <c r="S723" i="2"/>
  <c r="U723" i="2"/>
  <c r="W723" i="2"/>
  <c r="V723" i="2" s="1"/>
  <c r="N724" i="2"/>
  <c r="P724" i="2" s="1"/>
  <c r="S724" i="2"/>
  <c r="U724" i="2"/>
  <c r="W724" i="2"/>
  <c r="V724" i="2" s="1"/>
  <c r="N725" i="2"/>
  <c r="R725" i="2" s="1"/>
  <c r="S725" i="2"/>
  <c r="U725" i="2"/>
  <c r="W725" i="2"/>
  <c r="V725" i="2" s="1"/>
  <c r="N726" i="2"/>
  <c r="S726" i="2"/>
  <c r="U726" i="2"/>
  <c r="W726" i="2"/>
  <c r="V726" i="2" s="1"/>
  <c r="N727" i="2"/>
  <c r="P727" i="2" s="1"/>
  <c r="S727" i="2"/>
  <c r="U727" i="2"/>
  <c r="W727" i="2"/>
  <c r="V727" i="2" s="1"/>
  <c r="N728" i="2"/>
  <c r="P728" i="2" s="1"/>
  <c r="S728" i="2"/>
  <c r="U728" i="2"/>
  <c r="W728" i="2"/>
  <c r="V728" i="2" s="1"/>
  <c r="N729" i="2"/>
  <c r="R729" i="2" s="1"/>
  <c r="S729" i="2"/>
  <c r="U729" i="2"/>
  <c r="W729" i="2"/>
  <c r="V729" i="2" s="1"/>
  <c r="N730" i="2"/>
  <c r="R730" i="2" s="1"/>
  <c r="S730" i="2"/>
  <c r="U730" i="2"/>
  <c r="W730" i="2"/>
  <c r="V730" i="2" s="1"/>
  <c r="N731" i="2"/>
  <c r="P731" i="2" s="1"/>
  <c r="S731" i="2"/>
  <c r="U731" i="2"/>
  <c r="W731" i="2"/>
  <c r="V731" i="2" s="1"/>
  <c r="N732" i="2"/>
  <c r="P732" i="2" s="1"/>
  <c r="S732" i="2"/>
  <c r="U732" i="2"/>
  <c r="W732" i="2"/>
  <c r="V732" i="2" s="1"/>
  <c r="N733" i="2"/>
  <c r="S733" i="2"/>
  <c r="U733" i="2"/>
  <c r="W733" i="2"/>
  <c r="V733" i="2" s="1"/>
  <c r="N734" i="2"/>
  <c r="P734" i="2" s="1"/>
  <c r="S734" i="2"/>
  <c r="U734" i="2"/>
  <c r="W734" i="2"/>
  <c r="V734" i="2" s="1"/>
  <c r="N735" i="2"/>
  <c r="P735" i="2" s="1"/>
  <c r="S735" i="2"/>
  <c r="U735" i="2"/>
  <c r="W735" i="2"/>
  <c r="V735" i="2" s="1"/>
  <c r="N736" i="2"/>
  <c r="S736" i="2"/>
  <c r="U736" i="2"/>
  <c r="W736" i="2"/>
  <c r="V736" i="2" s="1"/>
  <c r="N737" i="2"/>
  <c r="R737" i="2" s="1"/>
  <c r="S737" i="2"/>
  <c r="U737" i="2"/>
  <c r="W737" i="2"/>
  <c r="V737" i="2" s="1"/>
  <c r="N738" i="2"/>
  <c r="P738" i="2" s="1"/>
  <c r="S738" i="2"/>
  <c r="U738" i="2"/>
  <c r="W738" i="2"/>
  <c r="V738" i="2" s="1"/>
  <c r="N739" i="2"/>
  <c r="P739" i="2" s="1"/>
  <c r="S739" i="2"/>
  <c r="U739" i="2"/>
  <c r="W739" i="2"/>
  <c r="V739" i="2" s="1"/>
  <c r="N740" i="2"/>
  <c r="S740" i="2"/>
  <c r="U740" i="2"/>
  <c r="W740" i="2"/>
  <c r="V740" i="2" s="1"/>
  <c r="N741" i="2"/>
  <c r="P741" i="2" s="1"/>
  <c r="S741" i="2"/>
  <c r="U741" i="2"/>
  <c r="W741" i="2"/>
  <c r="V741" i="2" s="1"/>
  <c r="N742" i="2"/>
  <c r="P742" i="2" s="1"/>
  <c r="S742" i="2"/>
  <c r="U742" i="2"/>
  <c r="W742" i="2"/>
  <c r="V742" i="2" s="1"/>
  <c r="N743" i="2"/>
  <c r="R743" i="2" s="1"/>
  <c r="S743" i="2"/>
  <c r="U743" i="2"/>
  <c r="W743" i="2"/>
  <c r="V743" i="2" s="1"/>
  <c r="N744" i="2"/>
  <c r="S744" i="2"/>
  <c r="U744" i="2"/>
  <c r="W744" i="2"/>
  <c r="V744" i="2" s="1"/>
  <c r="N745" i="2"/>
  <c r="P745" i="2" s="1"/>
  <c r="S745" i="2"/>
  <c r="U745" i="2"/>
  <c r="W745" i="2"/>
  <c r="V745" i="2" s="1"/>
  <c r="N746" i="2"/>
  <c r="P746" i="2" s="1"/>
  <c r="S746" i="2"/>
  <c r="U746" i="2"/>
  <c r="W746" i="2"/>
  <c r="V746" i="2" s="1"/>
  <c r="N747" i="2"/>
  <c r="R747" i="2" s="1"/>
  <c r="S747" i="2"/>
  <c r="U747" i="2"/>
  <c r="W747" i="2"/>
  <c r="V747" i="2" s="1"/>
  <c r="N748" i="2"/>
  <c r="S748" i="2"/>
  <c r="U748" i="2"/>
  <c r="W748" i="2"/>
  <c r="V748" i="2" s="1"/>
  <c r="N749" i="2"/>
  <c r="P749" i="2" s="1"/>
  <c r="S749" i="2"/>
  <c r="U749" i="2"/>
  <c r="W749" i="2"/>
  <c r="V749" i="2" s="1"/>
  <c r="N750" i="2"/>
  <c r="P750" i="2" s="1"/>
  <c r="S750" i="2"/>
  <c r="U750" i="2"/>
  <c r="W750" i="2"/>
  <c r="V750" i="2" s="1"/>
  <c r="N751" i="2"/>
  <c r="R751" i="2" s="1"/>
  <c r="S751" i="2"/>
  <c r="U751" i="2"/>
  <c r="W751" i="2"/>
  <c r="V751" i="2" s="1"/>
  <c r="N752" i="2"/>
  <c r="S752" i="2"/>
  <c r="U752" i="2"/>
  <c r="W752" i="2"/>
  <c r="V752" i="2" s="1"/>
  <c r="N753" i="2"/>
  <c r="S753" i="2"/>
  <c r="U753" i="2"/>
  <c r="W753" i="2"/>
  <c r="V753" i="2" s="1"/>
  <c r="N754" i="2"/>
  <c r="P754" i="2" s="1"/>
  <c r="S754" i="2"/>
  <c r="U754" i="2"/>
  <c r="W754" i="2"/>
  <c r="V754" i="2" s="1"/>
  <c r="N755" i="2"/>
  <c r="R755" i="2" s="1"/>
  <c r="S755" i="2"/>
  <c r="U755" i="2"/>
  <c r="W755" i="2"/>
  <c r="V755" i="2" s="1"/>
  <c r="N756" i="2"/>
  <c r="S756" i="2"/>
  <c r="U756" i="2"/>
  <c r="W756" i="2"/>
  <c r="V756" i="2" s="1"/>
  <c r="N757" i="2"/>
  <c r="P757" i="2" s="1"/>
  <c r="S757" i="2"/>
  <c r="U757" i="2"/>
  <c r="W757" i="2"/>
  <c r="V757" i="2" s="1"/>
  <c r="N758" i="2"/>
  <c r="P758" i="2" s="1"/>
  <c r="S758" i="2"/>
  <c r="U758" i="2"/>
  <c r="W758" i="2"/>
  <c r="V758" i="2" s="1"/>
  <c r="N759" i="2"/>
  <c r="R759" i="2" s="1"/>
  <c r="S759" i="2"/>
  <c r="U759" i="2"/>
  <c r="W759" i="2"/>
  <c r="V759" i="2" s="1"/>
  <c r="N760" i="2"/>
  <c r="S760" i="2"/>
  <c r="U760" i="2"/>
  <c r="W760" i="2"/>
  <c r="V760" i="2" s="1"/>
  <c r="N761" i="2"/>
  <c r="P761" i="2" s="1"/>
  <c r="S761" i="2"/>
  <c r="U761" i="2"/>
  <c r="W761" i="2"/>
  <c r="V761" i="2" s="1"/>
  <c r="N762" i="2"/>
  <c r="P762" i="2" s="1"/>
  <c r="S762" i="2"/>
  <c r="U762" i="2"/>
  <c r="W762" i="2"/>
  <c r="V762" i="2" s="1"/>
  <c r="N763" i="2"/>
  <c r="R763" i="2" s="1"/>
  <c r="S763" i="2"/>
  <c r="U763" i="2"/>
  <c r="W763" i="2"/>
  <c r="V763" i="2" s="1"/>
  <c r="N764" i="2"/>
  <c r="S764" i="2"/>
  <c r="U764" i="2"/>
  <c r="W764" i="2"/>
  <c r="V764" i="2" s="1"/>
  <c r="N765" i="2"/>
  <c r="P765" i="2" s="1"/>
  <c r="S765" i="2"/>
  <c r="U765" i="2"/>
  <c r="W765" i="2"/>
  <c r="V765" i="2" s="1"/>
  <c r="N766" i="2"/>
  <c r="S766" i="2"/>
  <c r="U766" i="2"/>
  <c r="W766" i="2"/>
  <c r="V766" i="2" s="1"/>
  <c r="N767" i="2"/>
  <c r="R767" i="2" s="1"/>
  <c r="S767" i="2"/>
  <c r="U767" i="2"/>
  <c r="W767" i="2"/>
  <c r="V767" i="2" s="1"/>
  <c r="N768" i="2"/>
  <c r="S768" i="2"/>
  <c r="U768" i="2"/>
  <c r="W768" i="2"/>
  <c r="V768" i="2" s="1"/>
  <c r="N769" i="2"/>
  <c r="P769" i="2" s="1"/>
  <c r="S769" i="2"/>
  <c r="U769" i="2"/>
  <c r="W769" i="2"/>
  <c r="V769" i="2" s="1"/>
  <c r="N770" i="2"/>
  <c r="P770" i="2" s="1"/>
  <c r="S770" i="2"/>
  <c r="U770" i="2"/>
  <c r="W770" i="2"/>
  <c r="V770" i="2" s="1"/>
  <c r="N771" i="2"/>
  <c r="R771" i="2" s="1"/>
  <c r="S771" i="2"/>
  <c r="U771" i="2"/>
  <c r="W771" i="2"/>
  <c r="V771" i="2" s="1"/>
  <c r="N772" i="2"/>
  <c r="S772" i="2"/>
  <c r="U772" i="2"/>
  <c r="W772" i="2"/>
  <c r="V772" i="2" s="1"/>
  <c r="N773" i="2"/>
  <c r="P773" i="2" s="1"/>
  <c r="S773" i="2"/>
  <c r="U773" i="2"/>
  <c r="W773" i="2"/>
  <c r="V773" i="2" s="1"/>
  <c r="N774" i="2"/>
  <c r="P774" i="2" s="1"/>
  <c r="S774" i="2"/>
  <c r="U774" i="2"/>
  <c r="W774" i="2"/>
  <c r="V774" i="2" s="1"/>
  <c r="N775" i="2"/>
  <c r="R775" i="2" s="1"/>
  <c r="S775" i="2"/>
  <c r="U775" i="2"/>
  <c r="W775" i="2"/>
  <c r="V775" i="2" s="1"/>
  <c r="N776" i="2"/>
  <c r="S776" i="2"/>
  <c r="U776" i="2"/>
  <c r="W776" i="2"/>
  <c r="V776" i="2" s="1"/>
  <c r="N777" i="2"/>
  <c r="P777" i="2" s="1"/>
  <c r="S777" i="2"/>
  <c r="U777" i="2"/>
  <c r="W777" i="2"/>
  <c r="V777" i="2" s="1"/>
  <c r="N778" i="2"/>
  <c r="P778" i="2" s="1"/>
  <c r="S778" i="2"/>
  <c r="U778" i="2"/>
  <c r="W778" i="2"/>
  <c r="V778" i="2" s="1"/>
  <c r="N779" i="2"/>
  <c r="R779" i="2" s="1"/>
  <c r="S779" i="2"/>
  <c r="U779" i="2"/>
  <c r="W779" i="2"/>
  <c r="V779" i="2" s="1"/>
  <c r="N780" i="2"/>
  <c r="P780" i="2" s="1"/>
  <c r="S780" i="2"/>
  <c r="U780" i="2"/>
  <c r="W780" i="2"/>
  <c r="V780" i="2" s="1"/>
  <c r="N781" i="2"/>
  <c r="P781" i="2" s="1"/>
  <c r="S781" i="2"/>
  <c r="U781" i="2"/>
  <c r="W781" i="2"/>
  <c r="V781" i="2" s="1"/>
  <c r="N782" i="2"/>
  <c r="P782" i="2" s="1"/>
  <c r="S782" i="2"/>
  <c r="U782" i="2"/>
  <c r="W782" i="2"/>
  <c r="V782" i="2" s="1"/>
  <c r="N783" i="2"/>
  <c r="R783" i="2" s="1"/>
  <c r="S783" i="2"/>
  <c r="U783" i="2"/>
  <c r="W783" i="2"/>
  <c r="V783" i="2" s="1"/>
  <c r="N784" i="2"/>
  <c r="P784" i="2" s="1"/>
  <c r="S784" i="2"/>
  <c r="U784" i="2"/>
  <c r="W784" i="2"/>
  <c r="V784" i="2" s="1"/>
  <c r="N785" i="2"/>
  <c r="S785" i="2"/>
  <c r="U785" i="2"/>
  <c r="W785" i="2"/>
  <c r="V785" i="2" s="1"/>
  <c r="P786" i="2"/>
  <c r="R786" i="2"/>
  <c r="S786" i="2"/>
  <c r="U786" i="2"/>
  <c r="W786" i="2"/>
  <c r="V786" i="2" s="1"/>
  <c r="N787" i="2"/>
  <c r="P787" i="2" s="1"/>
  <c r="S787" i="2"/>
  <c r="U787" i="2"/>
  <c r="W787" i="2"/>
  <c r="V787" i="2" s="1"/>
  <c r="N788" i="2"/>
  <c r="P788" i="2" s="1"/>
  <c r="S788" i="2"/>
  <c r="U788" i="2"/>
  <c r="W788" i="2"/>
  <c r="V788" i="2" s="1"/>
  <c r="N789" i="2"/>
  <c r="P789" i="2" s="1"/>
  <c r="S789" i="2"/>
  <c r="U789" i="2"/>
  <c r="W789" i="2"/>
  <c r="V789" i="2" s="1"/>
  <c r="N790" i="2"/>
  <c r="R790" i="2" s="1"/>
  <c r="S790" i="2"/>
  <c r="U790" i="2"/>
  <c r="W790" i="2"/>
  <c r="V790" i="2" s="1"/>
  <c r="N791" i="2"/>
  <c r="P791" i="2" s="1"/>
  <c r="S791" i="2"/>
  <c r="U791" i="2"/>
  <c r="W791" i="2"/>
  <c r="V791" i="2" s="1"/>
  <c r="N792" i="2"/>
  <c r="P792" i="2" s="1"/>
  <c r="S792" i="2"/>
  <c r="U792" i="2"/>
  <c r="W792" i="2"/>
  <c r="V792" i="2" s="1"/>
  <c r="N793" i="2"/>
  <c r="P793" i="2" s="1"/>
  <c r="S793" i="2"/>
  <c r="U793" i="2"/>
  <c r="W793" i="2"/>
  <c r="V793" i="2" s="1"/>
  <c r="N794" i="2"/>
  <c r="R794" i="2" s="1"/>
  <c r="S794" i="2"/>
  <c r="U794" i="2"/>
  <c r="W794" i="2"/>
  <c r="V794" i="2" s="1"/>
  <c r="N795" i="2"/>
  <c r="P795" i="2" s="1"/>
  <c r="S795" i="2"/>
  <c r="U795" i="2"/>
  <c r="W795" i="2"/>
  <c r="V795" i="2" s="1"/>
  <c r="N796" i="2"/>
  <c r="P796" i="2" s="1"/>
  <c r="S796" i="2"/>
  <c r="U796" i="2"/>
  <c r="W796" i="2"/>
  <c r="V796" i="2" s="1"/>
  <c r="N797" i="2"/>
  <c r="P797" i="2" s="1"/>
  <c r="S797" i="2"/>
  <c r="U797" i="2"/>
  <c r="W797" i="2"/>
  <c r="V797" i="2" s="1"/>
  <c r="N798" i="2"/>
  <c r="R798" i="2" s="1"/>
  <c r="S798" i="2"/>
  <c r="U798" i="2"/>
  <c r="W798" i="2"/>
  <c r="V798" i="2" s="1"/>
  <c r="N799" i="2"/>
  <c r="P799" i="2" s="1"/>
  <c r="S799" i="2"/>
  <c r="U799" i="2"/>
  <c r="W799" i="2"/>
  <c r="V799" i="2" s="1"/>
  <c r="N800" i="2"/>
  <c r="P800" i="2" s="1"/>
  <c r="S800" i="2"/>
  <c r="U800" i="2"/>
  <c r="W800" i="2"/>
  <c r="V800" i="2" s="1"/>
  <c r="N801" i="2"/>
  <c r="P801" i="2" s="1"/>
  <c r="S801" i="2"/>
  <c r="U801" i="2"/>
  <c r="W801" i="2"/>
  <c r="V801" i="2" s="1"/>
  <c r="N802" i="2"/>
  <c r="S802" i="2"/>
  <c r="U802" i="2"/>
  <c r="W802" i="2"/>
  <c r="V802" i="2" s="1"/>
  <c r="N803" i="2"/>
  <c r="P803" i="2" s="1"/>
  <c r="S803" i="2"/>
  <c r="U803" i="2"/>
  <c r="V803" i="2"/>
  <c r="N804" i="2"/>
  <c r="P804" i="2" s="1"/>
  <c r="S804" i="2"/>
  <c r="U804" i="2"/>
  <c r="W804" i="2"/>
  <c r="V804" i="2" s="1"/>
  <c r="N805" i="2"/>
  <c r="R805" i="2" s="1"/>
  <c r="S805" i="2"/>
  <c r="U805" i="2"/>
  <c r="W805" i="2"/>
  <c r="V805" i="2" s="1"/>
  <c r="N806" i="2"/>
  <c r="P806" i="2" s="1"/>
  <c r="S806" i="2"/>
  <c r="U806" i="2"/>
  <c r="W806" i="2"/>
  <c r="V806" i="2" s="1"/>
  <c r="N807" i="2"/>
  <c r="R807" i="2" s="1"/>
  <c r="S807" i="2"/>
  <c r="U807" i="2"/>
  <c r="W807" i="2"/>
  <c r="V807" i="2" s="1"/>
  <c r="N808" i="2"/>
  <c r="P808" i="2" s="1"/>
  <c r="S808" i="2"/>
  <c r="U808" i="2"/>
  <c r="W808" i="2"/>
  <c r="V808" i="2" s="1"/>
  <c r="N809" i="2"/>
  <c r="R809" i="2" s="1"/>
  <c r="S809" i="2"/>
  <c r="U809" i="2"/>
  <c r="W809" i="2"/>
  <c r="V809" i="2" s="1"/>
  <c r="N810" i="2"/>
  <c r="P810" i="2" s="1"/>
  <c r="S810" i="2"/>
  <c r="U810" i="2"/>
  <c r="W810" i="2"/>
  <c r="V810" i="2" s="1"/>
  <c r="N811" i="2"/>
  <c r="R811" i="2" s="1"/>
  <c r="S811" i="2"/>
  <c r="U811" i="2"/>
  <c r="W811" i="2"/>
  <c r="V811" i="2" s="1"/>
  <c r="N812" i="2"/>
  <c r="P812" i="2" s="1"/>
  <c r="S812" i="2"/>
  <c r="U812" i="2"/>
  <c r="W812" i="2"/>
  <c r="V812" i="2" s="1"/>
  <c r="N813" i="2"/>
  <c r="R813" i="2" s="1"/>
  <c r="S813" i="2"/>
  <c r="U813" i="2"/>
  <c r="W813" i="2"/>
  <c r="V813" i="2" s="1"/>
  <c r="N814" i="2"/>
  <c r="P814" i="2" s="1"/>
  <c r="S814" i="2"/>
  <c r="U814" i="2"/>
  <c r="W814" i="2"/>
  <c r="V814" i="2" s="1"/>
  <c r="N815" i="2"/>
  <c r="P815" i="2" s="1"/>
  <c r="S815" i="2"/>
  <c r="U815" i="2"/>
  <c r="W815" i="2"/>
  <c r="V815" i="2" s="1"/>
  <c r="N816" i="2"/>
  <c r="P816" i="2" s="1"/>
  <c r="S816" i="2"/>
  <c r="U816" i="2"/>
  <c r="W816" i="2"/>
  <c r="V816" i="2" s="1"/>
  <c r="N817" i="2"/>
  <c r="R817" i="2" s="1"/>
  <c r="S817" i="2"/>
  <c r="U817" i="2"/>
  <c r="W817" i="2"/>
  <c r="V817" i="2" s="1"/>
  <c r="N818" i="2"/>
  <c r="P818" i="2" s="1"/>
  <c r="S818" i="2"/>
  <c r="U818" i="2"/>
  <c r="W818" i="2"/>
  <c r="V818" i="2" s="1"/>
  <c r="N819" i="2"/>
  <c r="R819" i="2" s="1"/>
  <c r="S819" i="2"/>
  <c r="U819" i="2"/>
  <c r="W819" i="2"/>
  <c r="V819" i="2" s="1"/>
  <c r="N820" i="2"/>
  <c r="P820" i="2" s="1"/>
  <c r="S820" i="2"/>
  <c r="U820" i="2"/>
  <c r="W820" i="2"/>
  <c r="V820" i="2" s="1"/>
  <c r="N821" i="2"/>
  <c r="R821" i="2" s="1"/>
  <c r="S821" i="2"/>
  <c r="U821" i="2"/>
  <c r="W821" i="2"/>
  <c r="V821" i="2" s="1"/>
  <c r="N822" i="2"/>
  <c r="P822" i="2" s="1"/>
  <c r="S822" i="2"/>
  <c r="U822" i="2"/>
  <c r="W822" i="2"/>
  <c r="V822" i="2" s="1"/>
  <c r="N823" i="2"/>
  <c r="P823" i="2" s="1"/>
  <c r="S823" i="2"/>
  <c r="U823" i="2"/>
  <c r="W823" i="2"/>
  <c r="V823" i="2" s="1"/>
  <c r="N824" i="2"/>
  <c r="P824" i="2" s="1"/>
  <c r="S824" i="2"/>
  <c r="U824" i="2"/>
  <c r="W824" i="2"/>
  <c r="V824" i="2" s="1"/>
  <c r="N825" i="2"/>
  <c r="R825" i="2" s="1"/>
  <c r="S825" i="2"/>
  <c r="U825" i="2"/>
  <c r="W825" i="2"/>
  <c r="V825" i="2" s="1"/>
  <c r="N826" i="2"/>
  <c r="P826" i="2" s="1"/>
  <c r="S826" i="2"/>
  <c r="U826" i="2"/>
  <c r="W826" i="2"/>
  <c r="V826" i="2" s="1"/>
  <c r="N827" i="2"/>
  <c r="P827" i="2" s="1"/>
  <c r="S827" i="2"/>
  <c r="U827" i="2"/>
  <c r="W827" i="2"/>
  <c r="V827" i="2" s="1"/>
  <c r="N828" i="2"/>
  <c r="P828" i="2" s="1"/>
  <c r="S828" i="2"/>
  <c r="U828" i="2"/>
  <c r="W828" i="2"/>
  <c r="V828" i="2" s="1"/>
  <c r="N829" i="2"/>
  <c r="R829" i="2" s="1"/>
  <c r="S829" i="2"/>
  <c r="U829" i="2"/>
  <c r="W829" i="2"/>
  <c r="V829" i="2" s="1"/>
  <c r="N830" i="2"/>
  <c r="P830" i="2" s="1"/>
  <c r="S830" i="2"/>
  <c r="U830" i="2"/>
  <c r="W830" i="2"/>
  <c r="V830" i="2" s="1"/>
  <c r="N831" i="2"/>
  <c r="P831" i="2" s="1"/>
  <c r="S831" i="2"/>
  <c r="U831" i="2"/>
  <c r="W831" i="2"/>
  <c r="V831" i="2" s="1"/>
  <c r="N832" i="2"/>
  <c r="S832" i="2"/>
  <c r="U832" i="2"/>
  <c r="W832" i="2"/>
  <c r="V832" i="2" s="1"/>
  <c r="N833" i="2"/>
  <c r="R833" i="2" s="1"/>
  <c r="S833" i="2"/>
  <c r="U833" i="2"/>
  <c r="W833" i="2"/>
  <c r="V833" i="2" s="1"/>
  <c r="N834" i="2"/>
  <c r="P834" i="2" s="1"/>
  <c r="S834" i="2"/>
  <c r="U834" i="2"/>
  <c r="W834" i="2"/>
  <c r="V834" i="2" s="1"/>
  <c r="N835" i="2"/>
  <c r="P835" i="2" s="1"/>
  <c r="S835" i="2"/>
  <c r="U835" i="2"/>
  <c r="W835" i="2"/>
  <c r="V835" i="2" s="1"/>
  <c r="N836" i="2"/>
  <c r="P836" i="2" s="1"/>
  <c r="S836" i="2"/>
  <c r="U836" i="2"/>
  <c r="W836" i="2"/>
  <c r="V836" i="2" s="1"/>
  <c r="N837" i="2"/>
  <c r="R837" i="2" s="1"/>
  <c r="S837" i="2"/>
  <c r="U837" i="2"/>
  <c r="W837" i="2"/>
  <c r="V837" i="2" s="1"/>
  <c r="N838" i="2"/>
  <c r="P838" i="2" s="1"/>
  <c r="S838" i="2"/>
  <c r="U838" i="2"/>
  <c r="W838" i="2"/>
  <c r="V838" i="2" s="1"/>
  <c r="N839" i="2"/>
  <c r="P839" i="2" s="1"/>
  <c r="S839" i="2"/>
  <c r="U839" i="2"/>
  <c r="W839" i="2"/>
  <c r="V839" i="2" s="1"/>
  <c r="N840" i="2"/>
  <c r="P840" i="2" s="1"/>
  <c r="S840" i="2"/>
  <c r="U840" i="2"/>
  <c r="W840" i="2"/>
  <c r="V840" i="2" s="1"/>
  <c r="N841" i="2"/>
  <c r="R841" i="2" s="1"/>
  <c r="S841" i="2"/>
  <c r="U841" i="2"/>
  <c r="W841" i="2"/>
  <c r="V841" i="2" s="1"/>
  <c r="N842" i="2"/>
  <c r="P842" i="2" s="1"/>
  <c r="S842" i="2"/>
  <c r="U842" i="2"/>
  <c r="W842" i="2"/>
  <c r="V842" i="2" s="1"/>
  <c r="N843" i="2"/>
  <c r="P843" i="2" s="1"/>
  <c r="S843" i="2"/>
  <c r="U843" i="2"/>
  <c r="W843" i="2"/>
  <c r="V843" i="2" s="1"/>
  <c r="N844" i="2"/>
  <c r="P844" i="2" s="1"/>
  <c r="S844" i="2"/>
  <c r="U844" i="2"/>
  <c r="W844" i="2"/>
  <c r="V844" i="2" s="1"/>
  <c r="N845" i="2"/>
  <c r="R845" i="2" s="1"/>
  <c r="S845" i="2"/>
  <c r="U845" i="2"/>
  <c r="W845" i="2"/>
  <c r="V845" i="2" s="1"/>
  <c r="N846" i="2"/>
  <c r="P846" i="2" s="1"/>
  <c r="S846" i="2"/>
  <c r="U846" i="2"/>
  <c r="W846" i="2"/>
  <c r="V846" i="2" s="1"/>
  <c r="N847" i="2"/>
  <c r="P847" i="2" s="1"/>
  <c r="S847" i="2"/>
  <c r="U847" i="2"/>
  <c r="W847" i="2"/>
  <c r="V847" i="2" s="1"/>
  <c r="N848" i="2"/>
  <c r="S848" i="2"/>
  <c r="U848" i="2"/>
  <c r="W848" i="2"/>
  <c r="V848" i="2" s="1"/>
  <c r="N849" i="2"/>
  <c r="R849" i="2" s="1"/>
  <c r="S849" i="2"/>
  <c r="U849" i="2"/>
  <c r="W849" i="2"/>
  <c r="V849" i="2" s="1"/>
  <c r="N850" i="2"/>
  <c r="P850" i="2" s="1"/>
  <c r="S850" i="2"/>
  <c r="U850" i="2"/>
  <c r="W850" i="2"/>
  <c r="V850" i="2" s="1"/>
  <c r="N851" i="2"/>
  <c r="P851" i="2" s="1"/>
  <c r="S851" i="2"/>
  <c r="U851" i="2"/>
  <c r="W851" i="2"/>
  <c r="V851" i="2" s="1"/>
  <c r="N852" i="2"/>
  <c r="P852" i="2" s="1"/>
  <c r="S852" i="2"/>
  <c r="U852" i="2"/>
  <c r="W852" i="2"/>
  <c r="V852" i="2" s="1"/>
  <c r="N853" i="2"/>
  <c r="R853" i="2" s="1"/>
  <c r="S853" i="2"/>
  <c r="U853" i="2"/>
  <c r="W853" i="2"/>
  <c r="V853" i="2" s="1"/>
  <c r="N854" i="2"/>
  <c r="P854" i="2" s="1"/>
  <c r="S854" i="2"/>
  <c r="U854" i="2"/>
  <c r="W854" i="2"/>
  <c r="V854" i="2" s="1"/>
  <c r="N855" i="2"/>
  <c r="P855" i="2" s="1"/>
  <c r="S855" i="2"/>
  <c r="U855" i="2"/>
  <c r="W855" i="2"/>
  <c r="V855" i="2" s="1"/>
  <c r="U856" i="2"/>
  <c r="W856" i="2"/>
  <c r="V856" i="2" s="1"/>
  <c r="N857" i="2"/>
  <c r="R857" i="2" s="1"/>
  <c r="S857" i="2"/>
  <c r="U857" i="2"/>
  <c r="W857" i="2"/>
  <c r="V857" i="2" s="1"/>
  <c r="F858" i="2"/>
  <c r="G858" i="2"/>
  <c r="H858" i="2"/>
  <c r="N858" i="2"/>
  <c r="P858" i="2" s="1"/>
  <c r="S858" i="2"/>
  <c r="U858" i="2"/>
  <c r="W858" i="2"/>
  <c r="V858" i="2" s="1"/>
  <c r="N859" i="2"/>
  <c r="P859" i="2" s="1"/>
  <c r="S859" i="2"/>
  <c r="U859" i="2"/>
  <c r="W859" i="2"/>
  <c r="V859" i="2" s="1"/>
  <c r="N860" i="2"/>
  <c r="R860" i="2" s="1"/>
  <c r="S860" i="2"/>
  <c r="U860" i="2"/>
  <c r="W860" i="2"/>
  <c r="V860" i="2" s="1"/>
  <c r="N861" i="2"/>
  <c r="P861" i="2" s="1"/>
  <c r="S861" i="2"/>
  <c r="U861" i="2"/>
  <c r="W861" i="2"/>
  <c r="V861" i="2" s="1"/>
  <c r="N862" i="2"/>
  <c r="P862" i="2" s="1"/>
  <c r="S862" i="2"/>
  <c r="U862" i="2"/>
  <c r="W862" i="2"/>
  <c r="V862" i="2" s="1"/>
  <c r="N863" i="2"/>
  <c r="P863" i="2" s="1"/>
  <c r="S863" i="2"/>
  <c r="U863" i="2"/>
  <c r="W863" i="2"/>
  <c r="V863" i="2" s="1"/>
  <c r="N864" i="2"/>
  <c r="R864" i="2" s="1"/>
  <c r="S864" i="2"/>
  <c r="U864" i="2"/>
  <c r="W864" i="2"/>
  <c r="V864" i="2" s="1"/>
  <c r="N865" i="2"/>
  <c r="P865" i="2" s="1"/>
  <c r="S865" i="2"/>
  <c r="U865" i="2"/>
  <c r="W865" i="2"/>
  <c r="V865" i="2" s="1"/>
  <c r="N866" i="2"/>
  <c r="P866" i="2" s="1"/>
  <c r="S866" i="2"/>
  <c r="U866" i="2"/>
  <c r="W866" i="2"/>
  <c r="V866" i="2" s="1"/>
  <c r="N867" i="2"/>
  <c r="P867" i="2" s="1"/>
  <c r="S867" i="2"/>
  <c r="U867" i="2"/>
  <c r="W867" i="2"/>
  <c r="V867" i="2" s="1"/>
  <c r="N868" i="2"/>
  <c r="R868" i="2" s="1"/>
  <c r="S868" i="2"/>
  <c r="U868" i="2"/>
  <c r="W868" i="2"/>
  <c r="V868" i="2" s="1"/>
  <c r="N869" i="2"/>
  <c r="P869" i="2" s="1"/>
  <c r="S869" i="2"/>
  <c r="U869" i="2"/>
  <c r="W869" i="2"/>
  <c r="V869" i="2" s="1"/>
  <c r="N870" i="2"/>
  <c r="P870" i="2" s="1"/>
  <c r="S870" i="2"/>
  <c r="U870" i="2"/>
  <c r="W870" i="2"/>
  <c r="V870" i="2" s="1"/>
  <c r="N871" i="2"/>
  <c r="P871" i="2" s="1"/>
  <c r="S871" i="2"/>
  <c r="U871" i="2"/>
  <c r="W871" i="2"/>
  <c r="V871" i="2" s="1"/>
  <c r="N872" i="2"/>
  <c r="R872" i="2" s="1"/>
  <c r="S872" i="2"/>
  <c r="U872" i="2"/>
  <c r="W872" i="2"/>
  <c r="V872" i="2" s="1"/>
  <c r="N873" i="2"/>
  <c r="P873" i="2" s="1"/>
  <c r="S873" i="2"/>
  <c r="U873" i="2"/>
  <c r="W873" i="2"/>
  <c r="V873" i="2" s="1"/>
  <c r="N874" i="2"/>
  <c r="P874" i="2" s="1"/>
  <c r="S874" i="2"/>
  <c r="U874" i="2"/>
  <c r="W874" i="2"/>
  <c r="V874" i="2" s="1"/>
  <c r="N875" i="2"/>
  <c r="P875" i="2" s="1"/>
  <c r="S875" i="2"/>
  <c r="U875" i="2"/>
  <c r="W875" i="2"/>
  <c r="V875" i="2" s="1"/>
  <c r="N876" i="2"/>
  <c r="R876" i="2" s="1"/>
  <c r="S876" i="2"/>
  <c r="U876" i="2"/>
  <c r="W876" i="2"/>
  <c r="V876" i="2" s="1"/>
  <c r="N877" i="2"/>
  <c r="P877" i="2" s="1"/>
  <c r="S877" i="2"/>
  <c r="U877" i="2"/>
  <c r="W877" i="2"/>
  <c r="V877" i="2" s="1"/>
  <c r="N878" i="2"/>
  <c r="P878" i="2" s="1"/>
  <c r="S878" i="2"/>
  <c r="U878" i="2"/>
  <c r="W878" i="2"/>
  <c r="V878" i="2" s="1"/>
  <c r="N879" i="2"/>
  <c r="P879" i="2" s="1"/>
  <c r="S879" i="2"/>
  <c r="U879" i="2"/>
  <c r="W879" i="2"/>
  <c r="V879" i="2" s="1"/>
  <c r="N880" i="2"/>
  <c r="R880" i="2" s="1"/>
  <c r="S880" i="2"/>
  <c r="U880" i="2"/>
  <c r="W880" i="2"/>
  <c r="V880" i="2" s="1"/>
  <c r="N881" i="2"/>
  <c r="S881" i="2"/>
  <c r="U881" i="2"/>
  <c r="W881" i="2"/>
  <c r="V881" i="2" s="1"/>
  <c r="N882" i="2"/>
  <c r="P882" i="2" s="1"/>
  <c r="S882" i="2"/>
  <c r="U882" i="2"/>
  <c r="W882" i="2"/>
  <c r="V882" i="2" s="1"/>
  <c r="N883" i="2"/>
  <c r="P883" i="2" s="1"/>
  <c r="S883" i="2"/>
  <c r="U883" i="2"/>
  <c r="W883" i="2"/>
  <c r="V883" i="2" s="1"/>
  <c r="N884" i="2"/>
  <c r="R884" i="2" s="1"/>
  <c r="S884" i="2"/>
  <c r="U884" i="2"/>
  <c r="W884" i="2"/>
  <c r="V884" i="2" s="1"/>
  <c r="N885" i="2"/>
  <c r="P885" i="2" s="1"/>
  <c r="S885" i="2"/>
  <c r="U885" i="2"/>
  <c r="W885" i="2"/>
  <c r="V885" i="2" s="1"/>
  <c r="N886" i="2"/>
  <c r="P886" i="2" s="1"/>
  <c r="S886" i="2"/>
  <c r="U886" i="2"/>
  <c r="W886" i="2"/>
  <c r="V886" i="2" s="1"/>
  <c r="N887" i="2"/>
  <c r="P887" i="2" s="1"/>
  <c r="S887" i="2"/>
  <c r="U887" i="2"/>
  <c r="W887" i="2"/>
  <c r="V887" i="2" s="1"/>
  <c r="N888" i="2"/>
  <c r="R888" i="2" s="1"/>
  <c r="S888" i="2"/>
  <c r="U888" i="2"/>
  <c r="W888" i="2"/>
  <c r="V888" i="2" s="1"/>
  <c r="N889" i="2"/>
  <c r="P889" i="2" s="1"/>
  <c r="S889" i="2"/>
  <c r="U889" i="2"/>
  <c r="W889" i="2"/>
  <c r="V889" i="2" s="1"/>
  <c r="N890" i="2"/>
  <c r="P890" i="2" s="1"/>
  <c r="S890" i="2"/>
  <c r="U890" i="2"/>
  <c r="W890" i="2"/>
  <c r="V890" i="2" s="1"/>
  <c r="N891" i="2"/>
  <c r="P891" i="2" s="1"/>
  <c r="S891" i="2"/>
  <c r="U891" i="2"/>
  <c r="W891" i="2"/>
  <c r="V891" i="2" s="1"/>
  <c r="N892" i="2"/>
  <c r="R892" i="2" s="1"/>
  <c r="S892" i="2"/>
  <c r="U892" i="2"/>
  <c r="W892" i="2"/>
  <c r="V892" i="2" s="1"/>
  <c r="N893" i="2"/>
  <c r="P893" i="2" s="1"/>
  <c r="S893" i="2"/>
  <c r="U893" i="2"/>
  <c r="W893" i="2"/>
  <c r="V893" i="2" s="1"/>
  <c r="N894" i="2"/>
  <c r="P894" i="2" s="1"/>
  <c r="S894" i="2"/>
  <c r="U894" i="2"/>
  <c r="W894" i="2"/>
  <c r="V894" i="2" s="1"/>
  <c r="N895" i="2"/>
  <c r="P895" i="2" s="1"/>
  <c r="S895" i="2"/>
  <c r="U895" i="2"/>
  <c r="W895" i="2"/>
  <c r="V895" i="2" s="1"/>
  <c r="N896" i="2"/>
  <c r="R896" i="2" s="1"/>
  <c r="S896" i="2"/>
  <c r="U896" i="2"/>
  <c r="W896" i="2"/>
  <c r="V896" i="2" s="1"/>
  <c r="N897" i="2"/>
  <c r="P897" i="2" s="1"/>
  <c r="S897" i="2"/>
  <c r="U897" i="2"/>
  <c r="W897" i="2"/>
  <c r="V897" i="2" s="1"/>
  <c r="N898" i="2"/>
  <c r="P898" i="2" s="1"/>
  <c r="S898" i="2"/>
  <c r="U898" i="2"/>
  <c r="W898" i="2"/>
  <c r="V898" i="2" s="1"/>
  <c r="N899" i="2"/>
  <c r="P899" i="2" s="1"/>
  <c r="S899" i="2"/>
  <c r="U899" i="2"/>
  <c r="W899" i="2"/>
  <c r="V899" i="2" s="1"/>
  <c r="N900" i="2"/>
  <c r="R900" i="2" s="1"/>
  <c r="S900" i="2"/>
  <c r="U900" i="2"/>
  <c r="W900" i="2"/>
  <c r="V900" i="2" s="1"/>
  <c r="N901" i="2"/>
  <c r="P901" i="2" s="1"/>
  <c r="S901" i="2"/>
  <c r="U901" i="2"/>
  <c r="W901" i="2"/>
  <c r="V901" i="2" s="1"/>
  <c r="N902" i="2"/>
  <c r="P902" i="2" s="1"/>
  <c r="S902" i="2"/>
  <c r="U902" i="2"/>
  <c r="W902" i="2"/>
  <c r="V902" i="2" s="1"/>
  <c r="N903" i="2"/>
  <c r="P903" i="2" s="1"/>
  <c r="S903" i="2"/>
  <c r="U903" i="2"/>
  <c r="W903" i="2"/>
  <c r="V903" i="2" s="1"/>
  <c r="N904" i="2"/>
  <c r="S904" i="2"/>
  <c r="U904" i="2"/>
  <c r="W904" i="2"/>
  <c r="V904" i="2" s="1"/>
  <c r="N905" i="2"/>
  <c r="P905" i="2" s="1"/>
  <c r="S905" i="2"/>
  <c r="U905" i="2"/>
  <c r="W905" i="2"/>
  <c r="V905" i="2" s="1"/>
  <c r="N906" i="2"/>
  <c r="R906" i="2" s="1"/>
  <c r="S906" i="2"/>
  <c r="U906" i="2"/>
  <c r="W906" i="2"/>
  <c r="V906" i="2" s="1"/>
  <c r="N907" i="2"/>
  <c r="P907" i="2" s="1"/>
  <c r="S907" i="2"/>
  <c r="U907" i="2"/>
  <c r="W907" i="2"/>
  <c r="V907" i="2" s="1"/>
  <c r="N908" i="2"/>
  <c r="R908" i="2" s="1"/>
  <c r="S908" i="2"/>
  <c r="U908" i="2"/>
  <c r="W908" i="2"/>
  <c r="V908" i="2" s="1"/>
  <c r="N909" i="2"/>
  <c r="S909" i="2"/>
  <c r="U909" i="2"/>
  <c r="W909" i="2"/>
  <c r="V909" i="2" s="1"/>
  <c r="N910" i="2"/>
  <c r="P910" i="2" s="1"/>
  <c r="S910" i="2"/>
  <c r="U910" i="2"/>
  <c r="W910" i="2"/>
  <c r="V910" i="2" s="1"/>
  <c r="N911" i="2"/>
  <c r="P911" i="2" s="1"/>
  <c r="S911" i="2"/>
  <c r="U911" i="2"/>
  <c r="W911" i="2"/>
  <c r="V911" i="2" s="1"/>
  <c r="N912" i="2"/>
  <c r="R912" i="2" s="1"/>
  <c r="S912" i="2"/>
  <c r="U912" i="2"/>
  <c r="W912" i="2"/>
  <c r="V912" i="2" s="1"/>
  <c r="N913" i="2"/>
  <c r="P913" i="2" s="1"/>
  <c r="S913" i="2"/>
  <c r="U913" i="2"/>
  <c r="W913" i="2"/>
  <c r="V913" i="2" s="1"/>
  <c r="W914" i="2"/>
  <c r="V914" i="2" s="1"/>
  <c r="N915" i="2"/>
  <c r="R915" i="2" s="1"/>
  <c r="S915" i="2"/>
  <c r="U915" i="2"/>
  <c r="W915" i="2"/>
  <c r="V915" i="2" s="1"/>
  <c r="N916" i="2"/>
  <c r="P916" i="2" s="1"/>
  <c r="S916" i="2"/>
  <c r="U916" i="2"/>
  <c r="W916" i="2"/>
  <c r="V916" i="2" s="1"/>
  <c r="N917" i="2"/>
  <c r="S917" i="2"/>
  <c r="U917" i="2"/>
  <c r="W917" i="2"/>
  <c r="V917" i="2" s="1"/>
  <c r="N918" i="2"/>
  <c r="S918" i="2"/>
  <c r="U918" i="2"/>
  <c r="W918" i="2"/>
  <c r="V918" i="2" s="1"/>
  <c r="N919" i="2"/>
  <c r="R919" i="2" s="1"/>
  <c r="S919" i="2"/>
  <c r="U919" i="2"/>
  <c r="W919" i="2"/>
  <c r="V919" i="2" s="1"/>
  <c r="N920" i="2"/>
  <c r="P920" i="2" s="1"/>
  <c r="S920" i="2"/>
  <c r="U920" i="2"/>
  <c r="W920" i="2"/>
  <c r="V920" i="2" s="1"/>
  <c r="N921" i="2"/>
  <c r="P921" i="2" s="1"/>
  <c r="S921" i="2"/>
  <c r="U921" i="2"/>
  <c r="W921" i="2"/>
  <c r="V921" i="2" s="1"/>
  <c r="N922" i="2"/>
  <c r="P922" i="2" s="1"/>
  <c r="S922" i="2"/>
  <c r="U922" i="2"/>
  <c r="W922" i="2"/>
  <c r="V922" i="2" s="1"/>
  <c r="N923" i="2"/>
  <c r="R923" i="2" s="1"/>
  <c r="S923" i="2"/>
  <c r="U923" i="2"/>
  <c r="W923" i="2"/>
  <c r="V923" i="2" s="1"/>
  <c r="N924" i="2"/>
  <c r="P924" i="2" s="1"/>
  <c r="S924" i="2"/>
  <c r="U924" i="2"/>
  <c r="W924" i="2"/>
  <c r="V924" i="2" s="1"/>
  <c r="N925" i="2"/>
  <c r="P925" i="2" s="1"/>
  <c r="S925" i="2"/>
  <c r="U925" i="2"/>
  <c r="W925" i="2"/>
  <c r="V925" i="2" s="1"/>
  <c r="N926" i="2"/>
  <c r="P926" i="2" s="1"/>
  <c r="S926" i="2"/>
  <c r="U926" i="2"/>
  <c r="W926" i="2"/>
  <c r="V926" i="2" s="1"/>
  <c r="N927" i="2"/>
  <c r="R927" i="2" s="1"/>
  <c r="S927" i="2"/>
  <c r="U927" i="2"/>
  <c r="W927" i="2"/>
  <c r="V927" i="2" s="1"/>
  <c r="N928" i="2"/>
  <c r="P928" i="2" s="1"/>
  <c r="S928" i="2"/>
  <c r="U928" i="2"/>
  <c r="W928" i="2"/>
  <c r="V928" i="2" s="1"/>
  <c r="N929" i="2"/>
  <c r="P929" i="2" s="1"/>
  <c r="S929" i="2"/>
  <c r="U929" i="2"/>
  <c r="W929" i="2"/>
  <c r="V929" i="2" s="1"/>
  <c r="N930" i="2"/>
  <c r="P930" i="2" s="1"/>
  <c r="S930" i="2"/>
  <c r="U930" i="2"/>
  <c r="W930" i="2"/>
  <c r="V930" i="2" s="1"/>
  <c r="N931" i="2"/>
  <c r="S931" i="2"/>
  <c r="U931" i="2"/>
  <c r="W931" i="2"/>
  <c r="V931" i="2" s="1"/>
  <c r="N932" i="2"/>
  <c r="P932" i="2" s="1"/>
  <c r="S932" i="2"/>
  <c r="U932" i="2"/>
  <c r="W932" i="2"/>
  <c r="V932" i="2" s="1"/>
  <c r="N933" i="2"/>
  <c r="R933" i="2" s="1"/>
  <c r="S933" i="2"/>
  <c r="U933" i="2"/>
  <c r="W933" i="2"/>
  <c r="V933" i="2" s="1"/>
  <c r="N934" i="2"/>
  <c r="P934" i="2" s="1"/>
  <c r="S934" i="2"/>
  <c r="U934" i="2"/>
  <c r="W934" i="2"/>
  <c r="V934" i="2" s="1"/>
  <c r="N935" i="2"/>
  <c r="R935" i="2" s="1"/>
  <c r="S935" i="2"/>
  <c r="U935" i="2"/>
  <c r="W935" i="2"/>
  <c r="V935" i="2" s="1"/>
  <c r="N936" i="2"/>
  <c r="S936" i="2"/>
  <c r="U936" i="2"/>
  <c r="W936" i="2"/>
  <c r="V936" i="2" s="1"/>
  <c r="F937" i="2"/>
  <c r="G937" i="2"/>
  <c r="H937" i="2"/>
  <c r="N937" i="2"/>
  <c r="P937" i="2" s="1"/>
  <c r="S937" i="2"/>
  <c r="U937" i="2"/>
  <c r="W937" i="2"/>
  <c r="V937" i="2" s="1"/>
  <c r="N938" i="2"/>
  <c r="R938" i="2" s="1"/>
  <c r="S938" i="2"/>
  <c r="U938" i="2"/>
  <c r="W938" i="2"/>
  <c r="V938" i="2" s="1"/>
  <c r="N939" i="2"/>
  <c r="P939" i="2" s="1"/>
  <c r="S939" i="2"/>
  <c r="U939" i="2"/>
  <c r="W939" i="2"/>
  <c r="V939" i="2" s="1"/>
  <c r="N940" i="2"/>
  <c r="S940" i="2"/>
  <c r="U940" i="2"/>
  <c r="W940" i="2"/>
  <c r="N941" i="2"/>
  <c r="P941" i="2" s="1"/>
  <c r="S941" i="2"/>
  <c r="U941" i="2"/>
  <c r="W941" i="2"/>
  <c r="V941" i="2" s="1"/>
  <c r="N942" i="2"/>
  <c r="R942" i="2" s="1"/>
  <c r="S942" i="2"/>
  <c r="U942" i="2"/>
  <c r="W942" i="2"/>
  <c r="V942" i="2" s="1"/>
  <c r="N943" i="2"/>
  <c r="P943" i="2" s="1"/>
  <c r="S943" i="2"/>
  <c r="U943" i="2"/>
  <c r="W943" i="2"/>
  <c r="V943" i="2" s="1"/>
  <c r="N944" i="2"/>
  <c r="S944" i="2"/>
  <c r="U944" i="2"/>
  <c r="W944" i="2"/>
  <c r="V944" i="2" s="1"/>
  <c r="N945" i="2"/>
  <c r="P945" i="2" s="1"/>
  <c r="S945" i="2"/>
  <c r="U945" i="2"/>
  <c r="W945" i="2"/>
  <c r="V945" i="2" s="1"/>
  <c r="N946" i="2"/>
  <c r="R946" i="2" s="1"/>
  <c r="S946" i="2"/>
  <c r="U946" i="2"/>
  <c r="W946" i="2"/>
  <c r="V946" i="2" s="1"/>
  <c r="N947" i="2"/>
  <c r="P947" i="2" s="1"/>
  <c r="S947" i="2"/>
  <c r="U947" i="2"/>
  <c r="W947" i="2"/>
  <c r="V947" i="2" s="1"/>
  <c r="N948" i="2"/>
  <c r="P948" i="2" s="1"/>
  <c r="S948" i="2"/>
  <c r="U948" i="2"/>
  <c r="W948" i="2"/>
  <c r="V948" i="2" s="1"/>
  <c r="N949" i="2"/>
  <c r="P949" i="2" s="1"/>
  <c r="S949" i="2"/>
  <c r="U949" i="2"/>
  <c r="W949" i="2"/>
  <c r="V949" i="2" s="1"/>
  <c r="N950" i="2"/>
  <c r="R950" i="2" s="1"/>
  <c r="S950" i="2"/>
  <c r="U950" i="2"/>
  <c r="W950" i="2"/>
  <c r="V950" i="2" s="1"/>
  <c r="N951" i="2"/>
  <c r="P951" i="2" s="1"/>
  <c r="S951" i="2"/>
  <c r="U951" i="2"/>
  <c r="W951" i="2"/>
  <c r="V951" i="2" s="1"/>
  <c r="N952" i="2"/>
  <c r="S952" i="2"/>
  <c r="U952" i="2"/>
  <c r="W952" i="2"/>
  <c r="V952" i="2" s="1"/>
  <c r="N953" i="2"/>
  <c r="P953" i="2" s="1"/>
  <c r="S953" i="2"/>
  <c r="U953" i="2"/>
  <c r="W953" i="2"/>
  <c r="V953" i="2" s="1"/>
  <c r="N954" i="2"/>
  <c r="R954" i="2" s="1"/>
  <c r="S954" i="2"/>
  <c r="U954" i="2"/>
  <c r="W954" i="2"/>
  <c r="V954" i="2" s="1"/>
  <c r="N955" i="2"/>
  <c r="S955" i="2"/>
  <c r="U955" i="2"/>
  <c r="W955" i="2"/>
  <c r="V955" i="2" s="1"/>
  <c r="N956" i="2"/>
  <c r="R956" i="2" s="1"/>
  <c r="S956" i="2"/>
  <c r="U956" i="2"/>
  <c r="W956" i="2"/>
  <c r="V956" i="2" s="1"/>
  <c r="N957" i="2"/>
  <c r="P957" i="2" s="1"/>
  <c r="S957" i="2"/>
  <c r="U957" i="2"/>
  <c r="W957" i="2"/>
  <c r="V957" i="2" s="1"/>
  <c r="N958" i="2"/>
  <c r="R958" i="2" s="1"/>
  <c r="S958" i="2"/>
  <c r="U958" i="2"/>
  <c r="W958" i="2"/>
  <c r="V958" i="2" s="1"/>
  <c r="N959" i="2"/>
  <c r="P959" i="2" s="1"/>
  <c r="S959" i="2"/>
  <c r="U959" i="2"/>
  <c r="W959" i="2"/>
  <c r="V959" i="2" s="1"/>
  <c r="N960" i="2"/>
  <c r="R960" i="2" s="1"/>
  <c r="S960" i="2"/>
  <c r="U960" i="2"/>
  <c r="W960" i="2"/>
  <c r="V960" i="2" s="1"/>
  <c r="N961" i="2"/>
  <c r="P961" i="2" s="1"/>
  <c r="S961" i="2"/>
  <c r="U961" i="2"/>
  <c r="W961" i="2"/>
  <c r="V961" i="2" s="1"/>
  <c r="N962" i="2"/>
  <c r="R962" i="2" s="1"/>
  <c r="S962" i="2"/>
  <c r="U962" i="2"/>
  <c r="W962" i="2"/>
  <c r="V962" i="2" s="1"/>
  <c r="N963" i="2"/>
  <c r="P963" i="2" s="1"/>
  <c r="S963" i="2"/>
  <c r="U963" i="2"/>
  <c r="W963" i="2"/>
  <c r="V963" i="2" s="1"/>
  <c r="N964" i="2"/>
  <c r="P964" i="2" s="1"/>
  <c r="S964" i="2"/>
  <c r="U964" i="2"/>
  <c r="W964" i="2"/>
  <c r="V964" i="2" s="1"/>
  <c r="N965" i="2"/>
  <c r="S965" i="2"/>
  <c r="U965" i="2"/>
  <c r="W965" i="2"/>
  <c r="V965" i="2" s="1"/>
  <c r="N966" i="2"/>
  <c r="R966" i="2" s="1"/>
  <c r="S966" i="2"/>
  <c r="U966" i="2"/>
  <c r="W966" i="2"/>
  <c r="V966" i="2" s="1"/>
  <c r="N967" i="2"/>
  <c r="P967" i="2" s="1"/>
  <c r="S967" i="2"/>
  <c r="U967" i="2"/>
  <c r="W967" i="2"/>
  <c r="V967" i="2" s="1"/>
  <c r="N968" i="2"/>
  <c r="P968" i="2" s="1"/>
  <c r="S968" i="2"/>
  <c r="U968" i="2"/>
  <c r="W968" i="2"/>
  <c r="V968" i="2" s="1"/>
  <c r="N969" i="2"/>
  <c r="P969" i="2" s="1"/>
  <c r="S969" i="2"/>
  <c r="U969" i="2"/>
  <c r="W969" i="2"/>
  <c r="V969" i="2" s="1"/>
  <c r="N970" i="2"/>
  <c r="R970" i="2" s="1"/>
  <c r="S970" i="2"/>
  <c r="U970" i="2"/>
  <c r="W970" i="2"/>
  <c r="V970" i="2" s="1"/>
  <c r="N971" i="2"/>
  <c r="R971" i="2" s="1"/>
  <c r="S971" i="2"/>
  <c r="U971" i="2"/>
  <c r="W971" i="2"/>
  <c r="AG1559" i="4" s="1"/>
  <c r="N972" i="2"/>
  <c r="P972" i="2" s="1"/>
  <c r="S972" i="2"/>
  <c r="U972" i="2"/>
  <c r="W972" i="2"/>
  <c r="N973" i="2"/>
  <c r="P973" i="2" s="1"/>
  <c r="S973" i="2"/>
  <c r="U973" i="2"/>
  <c r="W973" i="2"/>
  <c r="V973" i="2" s="1"/>
  <c r="N974" i="2"/>
  <c r="R974" i="2" s="1"/>
  <c r="S974" i="2"/>
  <c r="U974" i="2"/>
  <c r="W974" i="2"/>
  <c r="V974" i="2" s="1"/>
  <c r="N975" i="2"/>
  <c r="P975" i="2" s="1"/>
  <c r="S975" i="2"/>
  <c r="U975" i="2"/>
  <c r="W975" i="2"/>
  <c r="V975" i="2" s="1"/>
  <c r="N976" i="2"/>
  <c r="P976" i="2" s="1"/>
  <c r="S976" i="2"/>
  <c r="U976" i="2"/>
  <c r="W976" i="2"/>
  <c r="V976" i="2" s="1"/>
  <c r="N977" i="2"/>
  <c r="P977" i="2" s="1"/>
  <c r="S977" i="2"/>
  <c r="U977" i="2"/>
  <c r="W977" i="2"/>
  <c r="V977" i="2" s="1"/>
  <c r="N978" i="2"/>
  <c r="R978" i="2" s="1"/>
  <c r="S978" i="2"/>
  <c r="U978" i="2"/>
  <c r="W978" i="2"/>
  <c r="V978" i="2" s="1"/>
  <c r="N979" i="2"/>
  <c r="P979" i="2" s="1"/>
  <c r="S979" i="2"/>
  <c r="U979" i="2"/>
  <c r="W979" i="2"/>
  <c r="V979" i="2" s="1"/>
  <c r="N980" i="2"/>
  <c r="S980" i="2"/>
  <c r="U980" i="2"/>
  <c r="W980" i="2"/>
  <c r="V980" i="2" s="1"/>
  <c r="N981" i="2"/>
  <c r="S981" i="2"/>
  <c r="U981" i="2"/>
  <c r="W981" i="2"/>
  <c r="V981" i="2" s="1"/>
  <c r="N982" i="2"/>
  <c r="R982" i="2" s="1"/>
  <c r="S982" i="2"/>
  <c r="U982" i="2"/>
  <c r="W982" i="2"/>
  <c r="V982" i="2" s="1"/>
  <c r="N983" i="2"/>
  <c r="P983" i="2" s="1"/>
  <c r="S983" i="2"/>
  <c r="U983" i="2"/>
  <c r="W983" i="2"/>
  <c r="N984" i="2"/>
  <c r="P984" i="2" s="1"/>
  <c r="S984" i="2"/>
  <c r="U984" i="2"/>
  <c r="W984" i="2"/>
  <c r="N985" i="2"/>
  <c r="P985" i="2" s="1"/>
  <c r="S985" i="2"/>
  <c r="U985" i="2"/>
  <c r="W985" i="2"/>
  <c r="N986" i="2"/>
  <c r="R986" i="2" s="1"/>
  <c r="S986" i="2"/>
  <c r="U986" i="2"/>
  <c r="W986" i="2"/>
  <c r="AG1555" i="4" s="1"/>
  <c r="N987" i="2"/>
  <c r="P987" i="2" s="1"/>
  <c r="S987" i="2"/>
  <c r="U987" i="2"/>
  <c r="W987" i="2"/>
  <c r="N988" i="2"/>
  <c r="P988" i="2" s="1"/>
  <c r="S988" i="2"/>
  <c r="U988" i="2"/>
  <c r="W988" i="2"/>
  <c r="V988" i="2" s="1"/>
  <c r="N989" i="2"/>
  <c r="P989" i="2" s="1"/>
  <c r="S989" i="2"/>
  <c r="U989" i="2"/>
  <c r="W989" i="2"/>
  <c r="V989" i="2" s="1"/>
  <c r="N990" i="2"/>
  <c r="R990" i="2" s="1"/>
  <c r="S990" i="2"/>
  <c r="U990" i="2"/>
  <c r="W990" i="2"/>
  <c r="V990" i="2" s="1"/>
  <c r="N991" i="2"/>
  <c r="P991" i="2" s="1"/>
  <c r="S991" i="2"/>
  <c r="U991" i="2"/>
  <c r="W991" i="2"/>
  <c r="V991" i="2" s="1"/>
  <c r="N992" i="2"/>
  <c r="P992" i="2" s="1"/>
  <c r="S992" i="2"/>
  <c r="U992" i="2"/>
  <c r="W992" i="2"/>
  <c r="V992" i="2" s="1"/>
  <c r="N993" i="2"/>
  <c r="P993" i="2" s="1"/>
  <c r="S993" i="2"/>
  <c r="U993" i="2"/>
  <c r="W993" i="2"/>
  <c r="V993" i="2" s="1"/>
  <c r="N994" i="2"/>
  <c r="S994" i="2"/>
  <c r="U994" i="2"/>
  <c r="W994" i="2"/>
  <c r="AG1572" i="4" s="1"/>
  <c r="N995" i="2"/>
  <c r="P995" i="2" s="1"/>
  <c r="S995" i="2"/>
  <c r="U995" i="2"/>
  <c r="W995" i="2"/>
  <c r="AG1573" i="4" s="1"/>
  <c r="N996" i="2"/>
  <c r="R996" i="2" s="1"/>
  <c r="S996" i="2"/>
  <c r="U996" i="2"/>
  <c r="W996" i="2"/>
  <c r="AG1584" i="4" s="1"/>
  <c r="N997" i="2"/>
  <c r="P997" i="2" s="1"/>
  <c r="S997" i="2"/>
  <c r="U997" i="2"/>
  <c r="W997" i="2"/>
  <c r="V997" i="2" s="1"/>
  <c r="N998" i="2"/>
  <c r="R998" i="2" s="1"/>
  <c r="S998" i="2"/>
  <c r="U998" i="2"/>
  <c r="W998" i="2"/>
  <c r="V998" i="2" s="1"/>
  <c r="N999" i="2"/>
  <c r="S999" i="2"/>
  <c r="U999" i="2"/>
  <c r="W999" i="2"/>
  <c r="V999" i="2" s="1"/>
  <c r="N1000" i="2"/>
  <c r="P1000" i="2" s="1"/>
  <c r="S1000" i="2"/>
  <c r="U1000" i="2"/>
  <c r="W1000" i="2"/>
  <c r="AG1537" i="4" s="1"/>
  <c r="N1001" i="2"/>
  <c r="P1001" i="2" s="1"/>
  <c r="S1001" i="2"/>
  <c r="U1001" i="2"/>
  <c r="W1001" i="2"/>
  <c r="N1002" i="2"/>
  <c r="R1002" i="2" s="1"/>
  <c r="S1002" i="2"/>
  <c r="U1002" i="2"/>
  <c r="W1002" i="2"/>
  <c r="V1002" i="2" s="1"/>
  <c r="N1003" i="2"/>
  <c r="P1003" i="2" s="1"/>
  <c r="S1003" i="2"/>
  <c r="U1003" i="2"/>
  <c r="W1003" i="2"/>
  <c r="V1003" i="2" s="1"/>
  <c r="N1004" i="2"/>
  <c r="S1004" i="2"/>
  <c r="U1004" i="2"/>
  <c r="W1004" i="2"/>
  <c r="N1005" i="2"/>
  <c r="P1005" i="2" s="1"/>
  <c r="S1005" i="2"/>
  <c r="U1005" i="2"/>
  <c r="W1005" i="2"/>
  <c r="V1005" i="2" s="1"/>
  <c r="N1006" i="2"/>
  <c r="R1006" i="2" s="1"/>
  <c r="S1006" i="2"/>
  <c r="U1006" i="2"/>
  <c r="W1006" i="2"/>
  <c r="V1006" i="2" s="1"/>
  <c r="N1007" i="2"/>
  <c r="P1007" i="2" s="1"/>
  <c r="S1007" i="2"/>
  <c r="U1007" i="2"/>
  <c r="W1007" i="2"/>
  <c r="V1007" i="2" s="1"/>
  <c r="N1008" i="2"/>
  <c r="S1008" i="2"/>
  <c r="U1008" i="2"/>
  <c r="W1008" i="2"/>
  <c r="V1008" i="2" s="1"/>
  <c r="N1009" i="2"/>
  <c r="P1009" i="2" s="1"/>
  <c r="S1009" i="2"/>
  <c r="U1009" i="2"/>
  <c r="W1009" i="2"/>
  <c r="V1009" i="2" s="1"/>
  <c r="N1010" i="2"/>
  <c r="R1010" i="2" s="1"/>
  <c r="S1010" i="2"/>
  <c r="U1010" i="2"/>
  <c r="W1010" i="2"/>
  <c r="V1010" i="2" s="1"/>
  <c r="N1011" i="2"/>
  <c r="P1011" i="2" s="1"/>
  <c r="S1011" i="2"/>
  <c r="U1011" i="2"/>
  <c r="W1011" i="2"/>
  <c r="V1011" i="2" s="1"/>
  <c r="N1012" i="2"/>
  <c r="S1012" i="2"/>
  <c r="U1012" i="2"/>
  <c r="W1012" i="2"/>
  <c r="V1012" i="2" s="1"/>
  <c r="N1013" i="2"/>
  <c r="P1013" i="2" s="1"/>
  <c r="S1013" i="2"/>
  <c r="U1013" i="2"/>
  <c r="W1013" i="2"/>
  <c r="V1013" i="2" s="1"/>
  <c r="N1014" i="2"/>
  <c r="P1014" i="2" s="1"/>
  <c r="S1014" i="2"/>
  <c r="U1014" i="2"/>
  <c r="W1014" i="2"/>
  <c r="N1015" i="2"/>
  <c r="P1015" i="2" s="1"/>
  <c r="S1015" i="2"/>
  <c r="U1015" i="2"/>
  <c r="W1015" i="2"/>
  <c r="N1016" i="2"/>
  <c r="P1016" i="2" s="1"/>
  <c r="S1016" i="2"/>
  <c r="U1016" i="2"/>
  <c r="W1016" i="2"/>
  <c r="AG1598" i="4" s="1"/>
  <c r="N1017" i="2"/>
  <c r="P1017" i="2" s="1"/>
  <c r="S1017" i="2"/>
  <c r="U1017" i="2"/>
  <c r="W1017" i="2"/>
  <c r="N1018" i="2"/>
  <c r="S1018" i="2"/>
  <c r="U1018" i="2"/>
  <c r="W1018" i="2"/>
  <c r="N1019" i="2"/>
  <c r="P1019" i="2" s="1"/>
  <c r="S1019" i="2"/>
  <c r="U1019" i="2"/>
  <c r="W1019" i="2"/>
  <c r="V1019" i="2" s="1"/>
  <c r="N1020" i="2"/>
  <c r="P1020" i="2" s="1"/>
  <c r="S1020" i="2"/>
  <c r="U1020" i="2"/>
  <c r="W1020" i="2"/>
  <c r="AG1583" i="4" s="1"/>
  <c r="N1021" i="2"/>
  <c r="R1021" i="2" s="1"/>
  <c r="S1021" i="2"/>
  <c r="U1021" i="2"/>
  <c r="W1021" i="2"/>
  <c r="AG1596" i="4" s="1"/>
  <c r="N1022" i="2"/>
  <c r="S1022" i="2"/>
  <c r="U1022" i="2"/>
  <c r="W1022" i="2"/>
  <c r="N1023" i="2"/>
  <c r="P1023" i="2" s="1"/>
  <c r="S1023" i="2"/>
  <c r="U1023" i="2"/>
  <c r="W1023" i="2"/>
  <c r="N1024" i="2"/>
  <c r="P1024" i="2" s="1"/>
  <c r="S1024" i="2"/>
  <c r="U1024" i="2"/>
  <c r="W1024" i="2"/>
  <c r="N1025" i="2"/>
  <c r="P1025" i="2" s="1"/>
  <c r="S1025" i="2"/>
  <c r="U1025" i="2"/>
  <c r="W1025" i="2"/>
  <c r="V1025" i="2" s="1"/>
  <c r="N1026" i="2"/>
  <c r="S1026" i="2"/>
  <c r="U1026" i="2"/>
  <c r="W1026" i="2"/>
  <c r="V1026" i="2" s="1"/>
  <c r="N1027" i="2"/>
  <c r="P1027" i="2" s="1"/>
  <c r="S1027" i="2"/>
  <c r="U1027" i="2"/>
  <c r="W1027" i="2"/>
  <c r="V1027" i="2" s="1"/>
  <c r="F1028" i="2"/>
  <c r="G1028" i="2"/>
  <c r="H1028" i="2"/>
  <c r="N1028" i="2"/>
  <c r="P1028" i="2" s="1"/>
  <c r="S1028" i="2"/>
  <c r="U1028" i="2"/>
  <c r="W1028" i="2"/>
  <c r="N1029" i="2"/>
  <c r="S1029" i="2"/>
  <c r="U1029" i="2"/>
  <c r="W1029" i="2"/>
  <c r="V1029" i="2" s="1"/>
  <c r="N1030" i="2"/>
  <c r="P1030" i="2" s="1"/>
  <c r="S1030" i="2"/>
  <c r="U1030" i="2"/>
  <c r="W1030" i="2"/>
  <c r="V1030" i="2" s="1"/>
  <c r="N1031" i="2"/>
  <c r="P1031" i="2" s="1"/>
  <c r="S1031" i="2"/>
  <c r="U1031" i="2"/>
  <c r="W1031" i="2"/>
  <c r="AG1595" i="4" s="1"/>
  <c r="N1032" i="2"/>
  <c r="R1032" i="2" s="1"/>
  <c r="S1032" i="2"/>
  <c r="U1032" i="2"/>
  <c r="W1032" i="2"/>
  <c r="AG1570" i="4" s="1"/>
  <c r="N1033" i="2"/>
  <c r="P1033" i="2" s="1"/>
  <c r="S1033" i="2"/>
  <c r="U1033" i="2"/>
  <c r="W1033" i="2"/>
  <c r="V1033" i="2" s="1"/>
  <c r="F1034" i="2"/>
  <c r="G1034" i="2"/>
  <c r="H1034" i="2"/>
  <c r="N1034" i="2"/>
  <c r="P1034" i="2" s="1"/>
  <c r="S1034" i="2"/>
  <c r="U1034" i="2"/>
  <c r="W1034" i="2"/>
  <c r="AG1580" i="4" s="1"/>
  <c r="N1035" i="2"/>
  <c r="R1035" i="2" s="1"/>
  <c r="S1035" i="2"/>
  <c r="U1035" i="2"/>
  <c r="W1035" i="2"/>
  <c r="N1036" i="2"/>
  <c r="P1036" i="2" s="1"/>
  <c r="S1036" i="2"/>
  <c r="U1036" i="2"/>
  <c r="W1036" i="2"/>
  <c r="N1037" i="2"/>
  <c r="P1037" i="2" s="1"/>
  <c r="S1037" i="2"/>
  <c r="U1037" i="2"/>
  <c r="W1037" i="2"/>
  <c r="N1038" i="2"/>
  <c r="P1038" i="2" s="1"/>
  <c r="S1038" i="2"/>
  <c r="U1038" i="2"/>
  <c r="W1038" i="2"/>
  <c r="N1039" i="2"/>
  <c r="S1039" i="2"/>
  <c r="U1039" i="2"/>
  <c r="W1039" i="2"/>
  <c r="V1039" i="2" s="1"/>
  <c r="N1040" i="2"/>
  <c r="S1040" i="2"/>
  <c r="U1040" i="2"/>
  <c r="W1040" i="2"/>
  <c r="N1041" i="2"/>
  <c r="P1041" i="2" s="1"/>
  <c r="S1041" i="2"/>
  <c r="U1041" i="2"/>
  <c r="W1041" i="2"/>
  <c r="N1042" i="2"/>
  <c r="P1042" i="2" s="1"/>
  <c r="S1042" i="2"/>
  <c r="U1042" i="2"/>
  <c r="W1042" i="2"/>
  <c r="AG1601" i="4" s="1"/>
  <c r="N1043" i="2"/>
  <c r="R1043" i="2" s="1"/>
  <c r="S1043" i="2"/>
  <c r="U1043" i="2"/>
  <c r="W1043" i="2"/>
  <c r="V1043" i="2" s="1"/>
  <c r="N1044" i="2"/>
  <c r="P1044" i="2" s="1"/>
  <c r="S1044" i="2"/>
  <c r="U1044" i="2"/>
  <c r="W1044" i="2"/>
  <c r="N1045" i="2"/>
  <c r="P1045" i="2" s="1"/>
  <c r="S1045" i="2"/>
  <c r="U1045" i="2"/>
  <c r="W1045" i="2"/>
  <c r="N1046" i="2"/>
  <c r="P1046" i="2" s="1"/>
  <c r="S1046" i="2"/>
  <c r="U1046" i="2"/>
  <c r="W1046" i="2"/>
  <c r="V1046" i="2" s="1"/>
  <c r="N1047" i="2"/>
  <c r="P1047" i="2" s="1"/>
  <c r="S1047" i="2"/>
  <c r="U1047" i="2"/>
  <c r="W1047" i="2"/>
  <c r="V1047" i="2" s="1"/>
  <c r="N1048" i="2"/>
  <c r="S1048" i="2"/>
  <c r="U1048" i="2"/>
  <c r="W1048" i="2"/>
  <c r="V1048" i="2" s="1"/>
  <c r="N1049" i="2"/>
  <c r="R1049" i="2" s="1"/>
  <c r="S1049" i="2"/>
  <c r="U1049" i="2"/>
  <c r="W1049" i="2"/>
  <c r="N1050" i="2"/>
  <c r="S1050" i="2"/>
  <c r="U1050" i="2"/>
  <c r="W1050" i="2"/>
  <c r="V1050" i="2" s="1"/>
  <c r="N1051" i="2"/>
  <c r="P1051" i="2" s="1"/>
  <c r="S1051" i="2"/>
  <c r="U1051" i="2"/>
  <c r="W1051" i="2"/>
  <c r="V1051" i="2" s="1"/>
  <c r="N1052" i="2"/>
  <c r="P1052" i="2" s="1"/>
  <c r="S1052" i="2"/>
  <c r="U1052" i="2"/>
  <c r="W1052" i="2"/>
  <c r="N1053" i="2"/>
  <c r="P1053" i="2" s="1"/>
  <c r="S1053" i="2"/>
  <c r="U1053" i="2"/>
  <c r="W1053" i="2"/>
  <c r="N1054" i="2"/>
  <c r="P1054" i="2" s="1"/>
  <c r="S1054" i="2"/>
  <c r="U1054" i="2"/>
  <c r="W1054" i="2"/>
  <c r="N1055" i="2"/>
  <c r="P1055" i="2" s="1"/>
  <c r="S1055" i="2"/>
  <c r="U1055" i="2"/>
  <c r="W1055" i="2"/>
  <c r="AG1628" i="4" s="1"/>
  <c r="N1056" i="2"/>
  <c r="R1056" i="2" s="1"/>
  <c r="S1056" i="2"/>
  <c r="U1056" i="2"/>
  <c r="W1056" i="2"/>
  <c r="V1056" i="2" s="1"/>
  <c r="N1057" i="2"/>
  <c r="P1057" i="2" s="1"/>
  <c r="S1057" i="2"/>
  <c r="U1057" i="2"/>
  <c r="W1057" i="2"/>
  <c r="V1057" i="2" s="1"/>
  <c r="N1058" i="2"/>
  <c r="P1058" i="2" s="1"/>
  <c r="S1058" i="2"/>
  <c r="U1058" i="2"/>
  <c r="W1058" i="2"/>
  <c r="N1059" i="2"/>
  <c r="P1059" i="2" s="1"/>
  <c r="S1059" i="2"/>
  <c r="U1059" i="2"/>
  <c r="W1059" i="2"/>
  <c r="V1059" i="2" s="1"/>
  <c r="N1060" i="2"/>
  <c r="P1060" i="2" s="1"/>
  <c r="S1060" i="2"/>
  <c r="U1060" i="2"/>
  <c r="W1060" i="2"/>
  <c r="V1060" i="2" s="1"/>
  <c r="N1061" i="2"/>
  <c r="P1061" i="2" s="1"/>
  <c r="S1061" i="2"/>
  <c r="U1061" i="2"/>
  <c r="W1061" i="2"/>
  <c r="N1062" i="2"/>
  <c r="P1062" i="2" s="1"/>
  <c r="S1062" i="2"/>
  <c r="U1062" i="2"/>
  <c r="W1062" i="2"/>
  <c r="N1063" i="2"/>
  <c r="P1063" i="2" s="1"/>
  <c r="S1063" i="2"/>
  <c r="U1063" i="2"/>
  <c r="W1063" i="2"/>
  <c r="N1064" i="2"/>
  <c r="R1064" i="2" s="1"/>
  <c r="S1064" i="2"/>
  <c r="U1064" i="2"/>
  <c r="W1064" i="2"/>
  <c r="AG1604" i="4" s="1"/>
  <c r="N1065" i="2"/>
  <c r="P1065" i="2" s="1"/>
  <c r="S1065" i="2"/>
  <c r="U1065" i="2"/>
  <c r="W1065" i="2"/>
  <c r="N1066" i="2"/>
  <c r="P1066" i="2" s="1"/>
  <c r="S1066" i="2"/>
  <c r="U1066" i="2"/>
  <c r="W1066" i="2"/>
  <c r="V1066" i="2" s="1"/>
  <c r="N1067" i="2"/>
  <c r="P1067" i="2" s="1"/>
  <c r="S1067" i="2"/>
  <c r="U1067" i="2"/>
  <c r="W1067" i="2"/>
  <c r="V1067" i="2" s="1"/>
  <c r="N1068" i="2"/>
  <c r="P1068" i="2" s="1"/>
  <c r="S1068" i="2"/>
  <c r="U1068" i="2"/>
  <c r="N1069" i="2"/>
  <c r="P1069" i="2" s="1"/>
  <c r="S1069" i="2"/>
  <c r="U1069" i="2"/>
  <c r="W1069" i="2"/>
  <c r="N1070" i="2"/>
  <c r="P1070" i="2" s="1"/>
  <c r="S1070" i="2"/>
  <c r="U1070" i="2"/>
  <c r="W1070" i="2"/>
  <c r="N1071" i="2"/>
  <c r="P1071" i="2" s="1"/>
  <c r="S1071" i="2"/>
  <c r="U1071" i="2"/>
  <c r="W1071" i="2"/>
  <c r="N1072" i="2"/>
  <c r="P1072" i="2" s="1"/>
  <c r="S1072" i="2"/>
  <c r="U1072" i="2"/>
  <c r="W1072" i="2"/>
  <c r="N1073" i="2"/>
  <c r="S1073" i="2"/>
  <c r="U1073" i="2"/>
  <c r="W1073" i="2"/>
  <c r="N1074" i="2"/>
  <c r="P1074" i="2" s="1"/>
  <c r="S1074" i="2"/>
  <c r="U1074" i="2"/>
  <c r="W1074" i="2"/>
  <c r="N1075" i="2"/>
  <c r="P1075" i="2" s="1"/>
  <c r="S1075" i="2"/>
  <c r="U1075" i="2"/>
  <c r="W1075" i="2"/>
  <c r="N1076" i="2"/>
  <c r="P1076" i="2" s="1"/>
  <c r="S1076" i="2"/>
  <c r="U1076" i="2"/>
  <c r="W1076" i="2"/>
  <c r="N1077" i="2"/>
  <c r="P1077" i="2" s="1"/>
  <c r="S1077" i="2"/>
  <c r="U1077" i="2"/>
  <c r="W1077" i="2"/>
  <c r="N1078" i="2"/>
  <c r="P1078" i="2" s="1"/>
  <c r="S1078" i="2"/>
  <c r="U1078" i="2"/>
  <c r="W1078" i="2"/>
  <c r="AG1791" i="4" s="1"/>
  <c r="N1079" i="2"/>
  <c r="P1079" i="2" s="1"/>
  <c r="S1079" i="2"/>
  <c r="U1079" i="2"/>
  <c r="W1079" i="2"/>
  <c r="N1080" i="2"/>
  <c r="P1080" i="2" s="1"/>
  <c r="S1080" i="2"/>
  <c r="U1080" i="2"/>
  <c r="W1080" i="2"/>
  <c r="N1081" i="2"/>
  <c r="P1081" i="2" s="1"/>
  <c r="S1081" i="2"/>
  <c r="U1081" i="2"/>
  <c r="W1081" i="2"/>
  <c r="N1082" i="2"/>
  <c r="P1082" i="2" s="1"/>
  <c r="S1082" i="2"/>
  <c r="U1082" i="2"/>
  <c r="W1082" i="2"/>
  <c r="N1083" i="2"/>
  <c r="P1083" i="2" s="1"/>
  <c r="S1083" i="2"/>
  <c r="U1083" i="2"/>
  <c r="W1083" i="2"/>
  <c r="F1084" i="2"/>
  <c r="G1084" i="2"/>
  <c r="H1084" i="2"/>
  <c r="N1084" i="2"/>
  <c r="P1084" i="2" s="1"/>
  <c r="S1084" i="2"/>
  <c r="U1084" i="2"/>
  <c r="W1084" i="2"/>
  <c r="N1085" i="2"/>
  <c r="P1085" i="2" s="1"/>
  <c r="S1085" i="2"/>
  <c r="U1085" i="2"/>
  <c r="W1085" i="2"/>
  <c r="V1085" i="2" s="1"/>
  <c r="N1086" i="2"/>
  <c r="P1086" i="2" s="1"/>
  <c r="S1086" i="2"/>
  <c r="U1086" i="2"/>
  <c r="W1086" i="2"/>
  <c r="V1086" i="2" s="1"/>
  <c r="N1087" i="2"/>
  <c r="P1087" i="2" s="1"/>
  <c r="S1087" i="2"/>
  <c r="U1087" i="2"/>
  <c r="W1087" i="2"/>
  <c r="N1088" i="2"/>
  <c r="P1088" i="2" s="1"/>
  <c r="S1088" i="2"/>
  <c r="U1088" i="2"/>
  <c r="W1088" i="2"/>
  <c r="N1089" i="2"/>
  <c r="P1089" i="2" s="1"/>
  <c r="S1089" i="2"/>
  <c r="U1089" i="2"/>
  <c r="W1089" i="2"/>
  <c r="AG1640" i="4" s="1"/>
  <c r="N1090" i="2"/>
  <c r="S1090" i="2"/>
  <c r="U1090" i="2"/>
  <c r="W1090" i="2"/>
  <c r="N1091" i="2"/>
  <c r="P1091" i="2" s="1"/>
  <c r="S1091" i="2"/>
  <c r="U1091" i="2"/>
  <c r="W1091" i="2"/>
  <c r="W1092" i="2"/>
  <c r="W1093" i="2"/>
  <c r="W1094" i="2"/>
  <c r="W1095" i="2"/>
  <c r="W1096" i="2"/>
  <c r="AG1734" i="4" s="1"/>
  <c r="N1097" i="2"/>
  <c r="P1097" i="2" s="1"/>
  <c r="S1097" i="2"/>
  <c r="U1097" i="2"/>
  <c r="W1097" i="2"/>
  <c r="AG1735" i="4" s="1"/>
  <c r="W1098" i="2"/>
  <c r="AG1736" i="4" s="1"/>
  <c r="N1099" i="2"/>
  <c r="P1099" i="2" s="1"/>
  <c r="S1099" i="2"/>
  <c r="U1099" i="2"/>
  <c r="W1099" i="2"/>
  <c r="AG1737" i="4" s="1"/>
  <c r="W1100" i="2"/>
  <c r="AG1738" i="4" s="1"/>
  <c r="N1101" i="2"/>
  <c r="P1101" i="2" s="1"/>
  <c r="S1101" i="2"/>
  <c r="U1101" i="2"/>
  <c r="W1101" i="2"/>
  <c r="AG1764" i="4" s="1"/>
  <c r="N1102" i="2"/>
  <c r="P1102" i="2" s="1"/>
  <c r="S1102" i="2"/>
  <c r="U1102" i="2"/>
  <c r="W1102" i="2"/>
  <c r="N1103" i="2"/>
  <c r="S1103" i="2"/>
  <c r="U1103" i="2"/>
  <c r="W1103" i="2"/>
  <c r="V1103" i="2" s="1"/>
  <c r="N1104" i="2"/>
  <c r="P1104" i="2" s="1"/>
  <c r="S1104" i="2"/>
  <c r="U1104" i="2"/>
  <c r="W1104" i="2"/>
  <c r="W1105" i="2"/>
  <c r="W1106" i="2"/>
  <c r="N1107" i="2"/>
  <c r="P1107" i="2" s="1"/>
  <c r="S1107" i="2"/>
  <c r="U1107" i="2"/>
  <c r="W1107" i="2"/>
  <c r="AG1689" i="4" s="1"/>
  <c r="N1108" i="2"/>
  <c r="P1108" i="2" s="1"/>
  <c r="S1108" i="2"/>
  <c r="U1108" i="2"/>
  <c r="W1108" i="2"/>
  <c r="N1109" i="2"/>
  <c r="P1109" i="2" s="1"/>
  <c r="S1109" i="2"/>
  <c r="U1109" i="2"/>
  <c r="W1109" i="2"/>
  <c r="W1110" i="2"/>
  <c r="AG1692" i="4" s="1"/>
  <c r="S1111" i="2"/>
  <c r="U1111" i="2"/>
  <c r="W1111" i="2"/>
  <c r="AG1693" i="4" s="1"/>
  <c r="W1112" i="2"/>
  <c r="AG1687" i="4" s="1"/>
  <c r="N1113" i="2"/>
  <c r="P1113" i="2" s="1"/>
  <c r="S1113" i="2"/>
  <c r="U1113" i="2"/>
  <c r="W1113" i="2"/>
  <c r="AG1686" i="4" s="1"/>
  <c r="N1114" i="2"/>
  <c r="P1114" i="2" s="1"/>
  <c r="S1114" i="2"/>
  <c r="U1114" i="2"/>
  <c r="W1114" i="2"/>
  <c r="AG1700" i="4" s="1"/>
  <c r="N1115" i="2"/>
  <c r="P1115" i="2" s="1"/>
  <c r="S1115" i="2"/>
  <c r="U1115" i="2"/>
  <c r="W1115" i="2"/>
  <c r="AG1701" i="4" s="1"/>
  <c r="N1116" i="2"/>
  <c r="P1116" i="2" s="1"/>
  <c r="S1116" i="2"/>
  <c r="U1116" i="2"/>
  <c r="W1116" i="2"/>
  <c r="V1116" i="2" s="1"/>
  <c r="N1117" i="2"/>
  <c r="P1117" i="2" s="1"/>
  <c r="S1117" i="2"/>
  <c r="U1117" i="2"/>
  <c r="W1117" i="2"/>
  <c r="V1117" i="2" s="1"/>
  <c r="N1118" i="2"/>
  <c r="P1118" i="2" s="1"/>
  <c r="S1118" i="2"/>
  <c r="U1118" i="2"/>
  <c r="W1118" i="2"/>
  <c r="AG1698" i="4" s="1"/>
  <c r="N1119" i="2"/>
  <c r="P1119" i="2" s="1"/>
  <c r="S1119" i="2"/>
  <c r="U1119" i="2"/>
  <c r="W1119" i="2"/>
  <c r="AG1710" i="4" s="1"/>
  <c r="N1120" i="2"/>
  <c r="P1120" i="2" s="1"/>
  <c r="S1120" i="2"/>
  <c r="U1120" i="2"/>
  <c r="W1120" i="2"/>
  <c r="V1120" i="2" s="1"/>
  <c r="P659" i="2" l="1"/>
  <c r="R1014" i="2"/>
  <c r="R796" i="2"/>
  <c r="R399" i="2"/>
  <c r="R968" i="2"/>
  <c r="R724" i="2"/>
  <c r="P636" i="2"/>
  <c r="P626" i="2"/>
  <c r="P573" i="2"/>
  <c r="R314" i="2"/>
  <c r="R1060" i="2"/>
  <c r="P534" i="2"/>
  <c r="P214" i="2"/>
  <c r="R1044" i="2"/>
  <c r="R984" i="2"/>
  <c r="P675" i="2"/>
  <c r="P345" i="2"/>
  <c r="R330" i="2"/>
  <c r="R272" i="2"/>
  <c r="V1089" i="2"/>
  <c r="R180" i="2"/>
  <c r="R1080" i="2"/>
  <c r="R1065" i="2"/>
  <c r="R839" i="2"/>
  <c r="R774" i="2"/>
  <c r="P598" i="2"/>
  <c r="R461" i="2"/>
  <c r="P1064" i="2"/>
  <c r="P1043" i="2"/>
  <c r="P960" i="2"/>
  <c r="P819" i="2"/>
  <c r="R648" i="2"/>
  <c r="P589" i="2"/>
  <c r="P518" i="2"/>
  <c r="P426" i="2"/>
  <c r="P356" i="2"/>
  <c r="R306" i="2"/>
  <c r="R167" i="2"/>
  <c r="R163" i="2"/>
  <c r="P208" i="2"/>
  <c r="R1052" i="2"/>
  <c r="P946" i="2"/>
  <c r="P811" i="2"/>
  <c r="R761" i="2"/>
  <c r="P667" i="2"/>
  <c r="R613" i="2"/>
  <c r="P481" i="2"/>
  <c r="R433" i="2"/>
  <c r="R380" i="2"/>
  <c r="R240" i="2"/>
  <c r="R191" i="2"/>
  <c r="V1031" i="2"/>
  <c r="R878" i="2"/>
  <c r="R498" i="2"/>
  <c r="P453" i="2"/>
  <c r="R285" i="2"/>
  <c r="R1076" i="2"/>
  <c r="P1056" i="2"/>
  <c r="R1036" i="2"/>
  <c r="R1033" i="2"/>
  <c r="R987" i="2"/>
  <c r="P971" i="2"/>
  <c r="P956" i="2"/>
  <c r="R921" i="2"/>
  <c r="R891" i="2"/>
  <c r="R843" i="2"/>
  <c r="R816" i="2"/>
  <c r="R777" i="2"/>
  <c r="R745" i="2"/>
  <c r="P597" i="2"/>
  <c r="P566" i="2"/>
  <c r="P485" i="2"/>
  <c r="P438" i="2"/>
  <c r="R411" i="2"/>
  <c r="R388" i="2"/>
  <c r="R357" i="2"/>
  <c r="P229" i="2"/>
  <c r="R221" i="2"/>
  <c r="P212" i="2"/>
  <c r="R186" i="2"/>
  <c r="P162" i="2"/>
  <c r="V1102" i="2"/>
  <c r="AG1691" i="4"/>
  <c r="P1010" i="2"/>
  <c r="R976" i="2"/>
  <c r="R948" i="2"/>
  <c r="P906" i="2"/>
  <c r="R882" i="2"/>
  <c r="R858" i="2"/>
  <c r="R827" i="2"/>
  <c r="P794" i="2"/>
  <c r="R664" i="2"/>
  <c r="R646" i="2"/>
  <c r="P610" i="2"/>
  <c r="R579" i="2"/>
  <c r="P550" i="2"/>
  <c r="R500" i="2"/>
  <c r="P443" i="2"/>
  <c r="P406" i="2"/>
  <c r="R346" i="2"/>
  <c r="R310" i="2"/>
  <c r="R243" i="2"/>
  <c r="R202" i="2"/>
  <c r="P175" i="2"/>
  <c r="V1095" i="2"/>
  <c r="AG1733" i="4"/>
  <c r="V1079" i="2"/>
  <c r="AG1725" i="4"/>
  <c r="R367" i="2"/>
  <c r="P367" i="2"/>
  <c r="V1058" i="2"/>
  <c r="AG1627" i="4"/>
  <c r="P1039" i="2"/>
  <c r="R1039" i="2"/>
  <c r="P1012" i="2"/>
  <c r="R1012" i="2"/>
  <c r="P848" i="2"/>
  <c r="R848" i="2"/>
  <c r="P785" i="2"/>
  <c r="R785" i="2"/>
  <c r="P753" i="2"/>
  <c r="R753" i="2"/>
  <c r="P632" i="2"/>
  <c r="R632" i="2"/>
  <c r="R602" i="2"/>
  <c r="P602" i="2"/>
  <c r="R495" i="2"/>
  <c r="P495" i="2"/>
  <c r="R439" i="2"/>
  <c r="P439" i="2"/>
  <c r="R392" i="2"/>
  <c r="P392" i="2"/>
  <c r="R361" i="2"/>
  <c r="P361" i="2"/>
  <c r="P236" i="2"/>
  <c r="R236" i="2"/>
  <c r="V1104" i="2"/>
  <c r="AG1670" i="4"/>
  <c r="V1094" i="2"/>
  <c r="AG1645" i="4"/>
  <c r="P881" i="2"/>
  <c r="R881" i="2"/>
  <c r="R690" i="2"/>
  <c r="P690" i="2"/>
  <c r="R630" i="2"/>
  <c r="P630" i="2"/>
  <c r="R574" i="2"/>
  <c r="P574" i="2"/>
  <c r="R334" i="2"/>
  <c r="P334" i="2"/>
  <c r="P234" i="2"/>
  <c r="R234" i="2"/>
  <c r="R1119" i="2"/>
  <c r="V1109" i="2"/>
  <c r="AG1673" i="4"/>
  <c r="V1108" i="2"/>
  <c r="AG1674" i="4"/>
  <c r="V1106" i="2"/>
  <c r="AG1690" i="4"/>
  <c r="R1090" i="2"/>
  <c r="P1090" i="2"/>
  <c r="R1083" i="2"/>
  <c r="V1075" i="2"/>
  <c r="AG1657" i="4"/>
  <c r="V1074" i="2"/>
  <c r="AG1652" i="4"/>
  <c r="V1073" i="2"/>
  <c r="AG1658" i="4"/>
  <c r="V1072" i="2"/>
  <c r="AG1664" i="4"/>
  <c r="V1071" i="2"/>
  <c r="AG1638" i="4"/>
  <c r="V1070" i="2"/>
  <c r="AG1661" i="4"/>
  <c r="V1069" i="2"/>
  <c r="AG1651" i="4"/>
  <c r="V1065" i="2"/>
  <c r="AG1636" i="4"/>
  <c r="P1050" i="2"/>
  <c r="R1050" i="2"/>
  <c r="R1047" i="2"/>
  <c r="V1041" i="2"/>
  <c r="AG1616" i="4"/>
  <c r="V1040" i="2"/>
  <c r="AG1649" i="4"/>
  <c r="V1038" i="2"/>
  <c r="AG1617" i="4"/>
  <c r="V1037" i="2"/>
  <c r="AG1614" i="4"/>
  <c r="V1036" i="2"/>
  <c r="AG1615" i="4"/>
  <c r="P1022" i="2"/>
  <c r="R1022" i="2"/>
  <c r="P1021" i="2"/>
  <c r="P981" i="2"/>
  <c r="R981" i="2"/>
  <c r="P933" i="2"/>
  <c r="R886" i="2"/>
  <c r="R802" i="2"/>
  <c r="P802" i="2"/>
  <c r="P740" i="2"/>
  <c r="R740" i="2"/>
  <c r="P669" i="2"/>
  <c r="R669" i="2"/>
  <c r="R651" i="2"/>
  <c r="P651" i="2"/>
  <c r="R614" i="2"/>
  <c r="P614" i="2"/>
  <c r="R594" i="2"/>
  <c r="P594" i="2"/>
  <c r="P466" i="2"/>
  <c r="R466" i="2"/>
  <c r="R264" i="2"/>
  <c r="P264" i="2"/>
  <c r="R227" i="2"/>
  <c r="P227" i="2"/>
  <c r="P918" i="2"/>
  <c r="R918" i="2"/>
  <c r="P766" i="2"/>
  <c r="R766" i="2"/>
  <c r="R660" i="2"/>
  <c r="P660" i="2"/>
  <c r="R643" i="2"/>
  <c r="P643" i="2"/>
  <c r="R542" i="2"/>
  <c r="P542" i="2"/>
  <c r="R428" i="2"/>
  <c r="P428" i="2"/>
  <c r="P260" i="2"/>
  <c r="R260" i="2"/>
  <c r="R218" i="2"/>
  <c r="P218" i="2"/>
  <c r="P194" i="2"/>
  <c r="R194" i="2"/>
  <c r="V1093" i="2"/>
  <c r="AG1644" i="4"/>
  <c r="P1073" i="2"/>
  <c r="R1073" i="2"/>
  <c r="R1114" i="2"/>
  <c r="P1103" i="2"/>
  <c r="R1103" i="2"/>
  <c r="V1091" i="2"/>
  <c r="AG1642" i="4"/>
  <c r="V1090" i="2"/>
  <c r="AG1641" i="4"/>
  <c r="V1083" i="2"/>
  <c r="AG1662" i="4"/>
  <c r="V1049" i="2"/>
  <c r="AG1631" i="4"/>
  <c r="P996" i="2"/>
  <c r="R951" i="2"/>
  <c r="R897" i="2"/>
  <c r="P832" i="2"/>
  <c r="R832" i="2"/>
  <c r="P707" i="2"/>
  <c r="R707" i="2"/>
  <c r="R582" i="2"/>
  <c r="P582" i="2"/>
  <c r="R510" i="2"/>
  <c r="P510" i="2"/>
  <c r="R408" i="2"/>
  <c r="P408" i="2"/>
  <c r="P313" i="2"/>
  <c r="R313" i="2"/>
  <c r="P248" i="2"/>
  <c r="R248" i="2"/>
  <c r="V1044" i="2"/>
  <c r="AG1613" i="4"/>
  <c r="V1035" i="2"/>
  <c r="AG1618" i="4"/>
  <c r="R1028" i="2"/>
  <c r="R1025" i="2"/>
  <c r="R822" i="2"/>
  <c r="R578" i="2"/>
  <c r="R570" i="2"/>
  <c r="R546" i="2"/>
  <c r="R538" i="2"/>
  <c r="R514" i="2"/>
  <c r="R506" i="2"/>
  <c r="R368" i="2"/>
  <c r="V1084" i="2"/>
  <c r="AG1681" i="4"/>
  <c r="AG1667" i="4"/>
  <c r="AG1668" i="4"/>
  <c r="V1082" i="2"/>
  <c r="AG1659" i="4"/>
  <c r="V1081" i="2"/>
  <c r="AG1663" i="4"/>
  <c r="V1080" i="2"/>
  <c r="AG1660" i="4"/>
  <c r="V1105" i="2"/>
  <c r="AG1671" i="4"/>
  <c r="V1092" i="2"/>
  <c r="AG1643" i="4"/>
  <c r="V1078" i="2"/>
  <c r="V1077" i="2"/>
  <c r="AG1647" i="4"/>
  <c r="V1063" i="2"/>
  <c r="AG1635" i="4"/>
  <c r="V1062" i="2"/>
  <c r="AG1634" i="4"/>
  <c r="V1061" i="2"/>
  <c r="AG1632" i="4"/>
  <c r="V1055" i="2"/>
  <c r="V1054" i="2"/>
  <c r="AG1630" i="4"/>
  <c r="V1053" i="2"/>
  <c r="AG1633" i="4"/>
  <c r="V1052" i="2"/>
  <c r="AG1629" i="4"/>
  <c r="R851" i="2"/>
  <c r="R835" i="2"/>
  <c r="P807" i="2"/>
  <c r="R758" i="2"/>
  <c r="R742" i="2"/>
  <c r="R709" i="2"/>
  <c r="R693" i="2"/>
  <c r="R662" i="2"/>
  <c r="P652" i="2"/>
  <c r="P644" i="2"/>
  <c r="P635" i="2"/>
  <c r="R615" i="2"/>
  <c r="R595" i="2"/>
  <c r="R587" i="2"/>
  <c r="P562" i="2"/>
  <c r="P530" i="2"/>
  <c r="R497" i="2"/>
  <c r="P472" i="2"/>
  <c r="R457" i="2"/>
  <c r="P445" i="2"/>
  <c r="R396" i="2"/>
  <c r="R384" i="2"/>
  <c r="R362" i="2"/>
  <c r="P353" i="2"/>
  <c r="R341" i="2"/>
  <c r="R338" i="2"/>
  <c r="R327" i="2"/>
  <c r="R302" i="2"/>
  <c r="R299" i="2"/>
  <c r="P283" i="2"/>
  <c r="R199" i="2"/>
  <c r="V1088" i="2"/>
  <c r="AG1683" i="4"/>
  <c r="V1087" i="2"/>
  <c r="AG1688" i="4"/>
  <c r="V995" i="2"/>
  <c r="P349" i="2"/>
  <c r="R349" i="2"/>
  <c r="R277" i="2"/>
  <c r="P277" i="2"/>
  <c r="R210" i="2"/>
  <c r="P210" i="2"/>
  <c r="R183" i="2"/>
  <c r="P183" i="2"/>
  <c r="P168" i="2"/>
  <c r="R168" i="2"/>
  <c r="V1118" i="2"/>
  <c r="V1112" i="2"/>
  <c r="R590" i="2"/>
  <c r="P590" i="2"/>
  <c r="P571" i="2"/>
  <c r="R571" i="2"/>
  <c r="R488" i="2"/>
  <c r="P488" i="2"/>
  <c r="P377" i="2"/>
  <c r="R377" i="2"/>
  <c r="P372" i="2"/>
  <c r="R372" i="2"/>
  <c r="P318" i="2"/>
  <c r="R318" i="2"/>
  <c r="R266" i="2"/>
  <c r="P266" i="2"/>
  <c r="R223" i="2"/>
  <c r="P223" i="2"/>
  <c r="P206" i="2"/>
  <c r="R206" i="2"/>
  <c r="V1018" i="2"/>
  <c r="AG1594" i="4"/>
  <c r="V972" i="2"/>
  <c r="AG1582" i="4"/>
  <c r="V940" i="2"/>
  <c r="AG1577" i="4"/>
  <c r="R581" i="2"/>
  <c r="P581" i="2"/>
  <c r="R558" i="2"/>
  <c r="P558" i="2"/>
  <c r="P522" i="2"/>
  <c r="R522" i="2"/>
  <c r="V1110" i="2"/>
  <c r="V1098" i="2"/>
  <c r="V1064" i="2"/>
  <c r="V1045" i="2"/>
  <c r="AG1602" i="4"/>
  <c r="V1042" i="2"/>
  <c r="V1028" i="2"/>
  <c r="AG1579" i="4"/>
  <c r="AG1578" i="4"/>
  <c r="V1021" i="2"/>
  <c r="V1004" i="2"/>
  <c r="AG1593" i="4"/>
  <c r="V996" i="2"/>
  <c r="V994" i="2"/>
  <c r="V986" i="2"/>
  <c r="V985" i="2"/>
  <c r="AG1554" i="4"/>
  <c r="V984" i="2"/>
  <c r="AG1553" i="4"/>
  <c r="V1115" i="2"/>
  <c r="V1114" i="2"/>
  <c r="V1111" i="2"/>
  <c r="V1076" i="2"/>
  <c r="AG1605" i="4"/>
  <c r="V1034" i="2"/>
  <c r="V1016" i="2"/>
  <c r="V1015" i="2"/>
  <c r="AG1592" i="4"/>
  <c r="V1014" i="2"/>
  <c r="AG1599" i="4"/>
  <c r="V1001" i="2"/>
  <c r="AG1538" i="4"/>
  <c r="V983" i="2"/>
  <c r="AG1552" i="4"/>
  <c r="V971" i="2"/>
  <c r="R870" i="2"/>
  <c r="R866" i="2"/>
  <c r="R838" i="2"/>
  <c r="R788" i="2"/>
  <c r="R677" i="2"/>
  <c r="R661" i="2"/>
  <c r="R645" i="2"/>
  <c r="R618" i="2"/>
  <c r="P618" i="2"/>
  <c r="P416" i="2"/>
  <c r="R416" i="2"/>
  <c r="P321" i="2"/>
  <c r="R321" i="2"/>
  <c r="P305" i="2"/>
  <c r="R305" i="2"/>
  <c r="P251" i="2"/>
  <c r="R251" i="2"/>
  <c r="R231" i="2"/>
  <c r="P231" i="2"/>
  <c r="P187" i="2"/>
  <c r="R187" i="2"/>
  <c r="V1099" i="2"/>
  <c r="V1017" i="2"/>
  <c r="AG1600" i="4"/>
  <c r="P554" i="2"/>
  <c r="R554" i="2"/>
  <c r="R526" i="2"/>
  <c r="P526" i="2"/>
  <c r="R326" i="2"/>
  <c r="P326" i="2"/>
  <c r="V1113" i="2"/>
  <c r="V1119" i="2"/>
  <c r="V1107" i="2"/>
  <c r="V1101" i="2"/>
  <c r="V1100" i="2"/>
  <c r="R1099" i="2"/>
  <c r="V1097" i="2"/>
  <c r="V1096" i="2"/>
  <c r="R1091" i="2"/>
  <c r="R1079" i="2"/>
  <c r="R1057" i="2"/>
  <c r="R1053" i="2"/>
  <c r="P1049" i="2"/>
  <c r="V1032" i="2"/>
  <c r="V1024" i="2"/>
  <c r="AG1569" i="4"/>
  <c r="V1023" i="2"/>
  <c r="AG1539" i="4"/>
  <c r="V1022" i="2"/>
  <c r="AG1575" i="4"/>
  <c r="V1020" i="2"/>
  <c r="R1017" i="2"/>
  <c r="V1000" i="2"/>
  <c r="V987" i="2"/>
  <c r="AG1574" i="4"/>
  <c r="R972" i="2"/>
  <c r="R924" i="2"/>
  <c r="R894" i="2"/>
  <c r="R861" i="2"/>
  <c r="R854" i="2"/>
  <c r="R823" i="2"/>
  <c r="P783" i="2"/>
  <c r="R769" i="2"/>
  <c r="R750" i="2"/>
  <c r="R738" i="2"/>
  <c r="R722" i="2"/>
  <c r="R653" i="2"/>
  <c r="R649" i="2"/>
  <c r="R629" i="2"/>
  <c r="P586" i="2"/>
  <c r="R586" i="2"/>
  <c r="P469" i="2"/>
  <c r="R469" i="2"/>
  <c r="P456" i="2"/>
  <c r="R456" i="2"/>
  <c r="P430" i="2"/>
  <c r="R430" i="2"/>
  <c r="P393" i="2"/>
  <c r="R393" i="2"/>
  <c r="P383" i="2"/>
  <c r="R383" i="2"/>
  <c r="P335" i="2"/>
  <c r="R335" i="2"/>
  <c r="P286" i="2"/>
  <c r="R286" i="2"/>
  <c r="P226" i="2"/>
  <c r="R226" i="2"/>
  <c r="P216" i="2"/>
  <c r="R290" i="2"/>
  <c r="R280" i="2"/>
  <c r="P270" i="2"/>
  <c r="P171" i="2"/>
  <c r="R1086" i="2"/>
  <c r="P1048" i="2"/>
  <c r="R1048" i="2"/>
  <c r="P917" i="2"/>
  <c r="R917" i="2"/>
  <c r="P1029" i="2"/>
  <c r="R1029" i="2"/>
  <c r="R931" i="2"/>
  <c r="P931" i="2"/>
  <c r="P909" i="2"/>
  <c r="R909" i="2"/>
  <c r="P1018" i="2"/>
  <c r="R1018" i="2"/>
  <c r="P1008" i="2"/>
  <c r="R1008" i="2"/>
  <c r="P999" i="2"/>
  <c r="R999" i="2"/>
  <c r="P944" i="2"/>
  <c r="R944" i="2"/>
  <c r="R1118" i="2"/>
  <c r="R1115" i="2"/>
  <c r="R1107" i="2"/>
  <c r="R1102" i="2"/>
  <c r="R1072" i="2"/>
  <c r="R1069" i="2"/>
  <c r="P1032" i="2"/>
  <c r="P1026" i="2"/>
  <c r="R1026" i="2"/>
  <c r="P980" i="2"/>
  <c r="R980" i="2"/>
  <c r="P955" i="2"/>
  <c r="R955" i="2"/>
  <c r="R1087" i="2"/>
  <c r="R1068" i="2"/>
  <c r="R1061" i="2"/>
  <c r="P1040" i="2"/>
  <c r="R1040" i="2"/>
  <c r="P1035" i="2"/>
  <c r="P1004" i="2"/>
  <c r="R1004" i="2"/>
  <c r="R994" i="2"/>
  <c r="P994" i="2"/>
  <c r="P965" i="2"/>
  <c r="R965" i="2"/>
  <c r="P952" i="2"/>
  <c r="R952" i="2"/>
  <c r="P940" i="2"/>
  <c r="R940" i="2"/>
  <c r="P936" i="2"/>
  <c r="R936" i="2"/>
  <c r="R904" i="2"/>
  <c r="P904" i="2"/>
  <c r="R699" i="2"/>
  <c r="P699" i="2"/>
  <c r="R683" i="2"/>
  <c r="P683" i="2"/>
  <c r="P670" i="2"/>
  <c r="R670" i="2"/>
  <c r="P654" i="2"/>
  <c r="R654" i="2"/>
  <c r="P637" i="2"/>
  <c r="R637" i="2"/>
  <c r="P625" i="2"/>
  <c r="R625" i="2"/>
  <c r="P606" i="2"/>
  <c r="R606" i="2"/>
  <c r="P599" i="2"/>
  <c r="R599" i="2"/>
  <c r="P567" i="2"/>
  <c r="R567" i="2"/>
  <c r="R1003" i="2"/>
  <c r="R1000" i="2"/>
  <c r="R997" i="2"/>
  <c r="R992" i="2"/>
  <c r="R988" i="2"/>
  <c r="R967" i="2"/>
  <c r="R964" i="2"/>
  <c r="P962" i="2"/>
  <c r="R939" i="2"/>
  <c r="R934" i="2"/>
  <c r="R929" i="2"/>
  <c r="R925" i="2"/>
  <c r="R913" i="2"/>
  <c r="R910" i="2"/>
  <c r="R907" i="2"/>
  <c r="R902" i="2"/>
  <c r="R898" i="2"/>
  <c r="R877" i="2"/>
  <c r="R874" i="2"/>
  <c r="P872" i="2"/>
  <c r="R855" i="2"/>
  <c r="R818" i="2"/>
  <c r="R815" i="2"/>
  <c r="P813" i="2"/>
  <c r="P798" i="2"/>
  <c r="P790" i="2"/>
  <c r="P779" i="2"/>
  <c r="P771" i="2"/>
  <c r="P763" i="2"/>
  <c r="P755" i="2"/>
  <c r="P747" i="2"/>
  <c r="R739" i="2"/>
  <c r="R735" i="2"/>
  <c r="R732" i="2"/>
  <c r="P730" i="2"/>
  <c r="R727" i="2"/>
  <c r="R723" i="2"/>
  <c r="R719" i="2"/>
  <c r="R716" i="2"/>
  <c r="P714" i="2"/>
  <c r="R708" i="2"/>
  <c r="R704" i="2"/>
  <c r="P701" i="2"/>
  <c r="R701" i="2"/>
  <c r="R700" i="2"/>
  <c r="P698" i="2"/>
  <c r="P692" i="2"/>
  <c r="P685" i="2"/>
  <c r="R685" i="2"/>
  <c r="R684" i="2"/>
  <c r="P682" i="2"/>
  <c r="R673" i="2"/>
  <c r="P622" i="2"/>
  <c r="R622" i="2"/>
  <c r="R612" i="2"/>
  <c r="P612" i="2"/>
  <c r="P575" i="2"/>
  <c r="R575" i="2"/>
  <c r="P543" i="2"/>
  <c r="R543" i="2"/>
  <c r="R1013" i="2"/>
  <c r="R983" i="2"/>
  <c r="P978" i="2"/>
  <c r="R949" i="2"/>
  <c r="R920" i="2"/>
  <c r="P915" i="2"/>
  <c r="R893" i="2"/>
  <c r="R890" i="2"/>
  <c r="P888" i="2"/>
  <c r="R865" i="2"/>
  <c r="R862" i="2"/>
  <c r="R859" i="2"/>
  <c r="P857" i="2"/>
  <c r="R850" i="2"/>
  <c r="R847" i="2"/>
  <c r="P845" i="2"/>
  <c r="P837" i="2"/>
  <c r="R834" i="2"/>
  <c r="R831" i="2"/>
  <c r="P829" i="2"/>
  <c r="P805" i="2"/>
  <c r="R800" i="2"/>
  <c r="R797" i="2"/>
  <c r="R795" i="2"/>
  <c r="R792" i="2"/>
  <c r="R784" i="2"/>
  <c r="R781" i="2"/>
  <c r="R778" i="2"/>
  <c r="R773" i="2"/>
  <c r="R770" i="2"/>
  <c r="R765" i="2"/>
  <c r="R762" i="2"/>
  <c r="R757" i="2"/>
  <c r="R754" i="2"/>
  <c r="R749" i="2"/>
  <c r="R746" i="2"/>
  <c r="R741" i="2"/>
  <c r="R731" i="2"/>
  <c r="R715" i="2"/>
  <c r="R691" i="2"/>
  <c r="P688" i="2"/>
  <c r="P676" i="2"/>
  <c r="R665" i="2"/>
  <c r="R657" i="2"/>
  <c r="R628" i="2"/>
  <c r="P628" i="2"/>
  <c r="R604" i="2"/>
  <c r="P604" i="2"/>
  <c r="P583" i="2"/>
  <c r="R583" i="2"/>
  <c r="P551" i="2"/>
  <c r="R551" i="2"/>
  <c r="R875" i="2"/>
  <c r="P775" i="2"/>
  <c r="P767" i="2"/>
  <c r="P759" i="2"/>
  <c r="P751" i="2"/>
  <c r="P743" i="2"/>
  <c r="P737" i="2"/>
  <c r="R734" i="2"/>
  <c r="P729" i="2"/>
  <c r="P721" i="2"/>
  <c r="R718" i="2"/>
  <c r="P713" i="2"/>
  <c r="P706" i="2"/>
  <c r="R703" i="2"/>
  <c r="P696" i="2"/>
  <c r="R687" i="2"/>
  <c r="P680" i="2"/>
  <c r="P668" i="2"/>
  <c r="P641" i="2"/>
  <c r="R641" i="2"/>
  <c r="P633" i="2"/>
  <c r="R633" i="2"/>
  <c r="R620" i="2"/>
  <c r="P620" i="2"/>
  <c r="P609" i="2"/>
  <c r="R609" i="2"/>
  <c r="P591" i="2"/>
  <c r="R591" i="2"/>
  <c r="P559" i="2"/>
  <c r="R559" i="2"/>
  <c r="P477" i="2"/>
  <c r="R477" i="2"/>
  <c r="P473" i="2"/>
  <c r="R473" i="2"/>
  <c r="P418" i="2"/>
  <c r="R418" i="2"/>
  <c r="P395" i="2"/>
  <c r="R395" i="2"/>
  <c r="P350" i="2"/>
  <c r="R350" i="2"/>
  <c r="P289" i="2"/>
  <c r="R289" i="2"/>
  <c r="P279" i="2"/>
  <c r="R279" i="2"/>
  <c r="P268" i="2"/>
  <c r="R268" i="2"/>
  <c r="P265" i="2"/>
  <c r="R265" i="2"/>
  <c r="P247" i="2"/>
  <c r="R247" i="2"/>
  <c r="P239" i="2"/>
  <c r="R239" i="2"/>
  <c r="P219" i="2"/>
  <c r="R219" i="2"/>
  <c r="R638" i="2"/>
  <c r="R623" i="2"/>
  <c r="P621" i="2"/>
  <c r="R607" i="2"/>
  <c r="P605" i="2"/>
  <c r="R563" i="2"/>
  <c r="R555" i="2"/>
  <c r="R547" i="2"/>
  <c r="R539" i="2"/>
  <c r="R531" i="2"/>
  <c r="R523" i="2"/>
  <c r="R515" i="2"/>
  <c r="R507" i="2"/>
  <c r="R482" i="2"/>
  <c r="P468" i="2"/>
  <c r="R468" i="2"/>
  <c r="R450" i="2"/>
  <c r="P422" i="2"/>
  <c r="P404" i="2"/>
  <c r="R404" i="2"/>
  <c r="R390" i="2"/>
  <c r="P390" i="2"/>
  <c r="P331" i="2"/>
  <c r="R331" i="2"/>
  <c r="P323" i="2"/>
  <c r="R323" i="2"/>
  <c r="P320" i="2"/>
  <c r="R320" i="2"/>
  <c r="P317" i="2"/>
  <c r="R317" i="2"/>
  <c r="R258" i="2"/>
  <c r="P258" i="2"/>
  <c r="R222" i="2"/>
  <c r="P222" i="2"/>
  <c r="P198" i="2"/>
  <c r="R198" i="2"/>
  <c r="R501" i="2"/>
  <c r="R493" i="2"/>
  <c r="R489" i="2"/>
  <c r="R463" i="2"/>
  <c r="P463" i="2"/>
  <c r="P431" i="2"/>
  <c r="R431" i="2"/>
  <c r="P412" i="2"/>
  <c r="R412" i="2"/>
  <c r="P400" i="2"/>
  <c r="R400" i="2"/>
  <c r="P376" i="2"/>
  <c r="R376" i="2"/>
  <c r="P358" i="2"/>
  <c r="R358" i="2"/>
  <c r="P342" i="2"/>
  <c r="R342" i="2"/>
  <c r="P309" i="2"/>
  <c r="R309" i="2"/>
  <c r="R249" i="2"/>
  <c r="P249" i="2"/>
  <c r="P179" i="2"/>
  <c r="R179" i="2"/>
  <c r="P172" i="2"/>
  <c r="R172" i="2"/>
  <c r="R535" i="2"/>
  <c r="R527" i="2"/>
  <c r="R519" i="2"/>
  <c r="R511" i="2"/>
  <c r="R503" i="2"/>
  <c r="R484" i="2"/>
  <c r="P479" i="2"/>
  <c r="P465" i="2"/>
  <c r="P449" i="2"/>
  <c r="R449" i="2"/>
  <c r="P435" i="2"/>
  <c r="P421" i="2"/>
  <c r="R421" i="2"/>
  <c r="P339" i="2"/>
  <c r="R339" i="2"/>
  <c r="P301" i="2"/>
  <c r="R301" i="2"/>
  <c r="P298" i="2"/>
  <c r="R298" i="2"/>
  <c r="P255" i="2"/>
  <c r="R255" i="2"/>
  <c r="R241" i="2"/>
  <c r="P241" i="2"/>
  <c r="P232" i="2"/>
  <c r="R232" i="2"/>
  <c r="P224" i="2"/>
  <c r="R224" i="2"/>
  <c r="P211" i="2"/>
  <c r="R211" i="2"/>
  <c r="P190" i="2"/>
  <c r="R190" i="2"/>
  <c r="G256" i="2"/>
  <c r="P253" i="2"/>
  <c r="P245" i="2"/>
  <c r="P237" i="2"/>
  <c r="R215" i="2"/>
  <c r="R207" i="2"/>
  <c r="R176" i="2"/>
  <c r="R452" i="2"/>
  <c r="P447" i="2"/>
  <c r="R409" i="2"/>
  <c r="R379" i="2"/>
  <c r="P374" i="2"/>
  <c r="R354" i="2"/>
  <c r="R252" i="2"/>
  <c r="R244" i="2"/>
  <c r="R203" i="2"/>
  <c r="R195" i="2"/>
  <c r="P736" i="2"/>
  <c r="R736" i="2"/>
  <c r="P720" i="2"/>
  <c r="R720" i="2"/>
  <c r="P705" i="2"/>
  <c r="R705" i="2"/>
  <c r="P689" i="2"/>
  <c r="R689" i="2"/>
  <c r="P656" i="2"/>
  <c r="R656" i="2"/>
  <c r="P611" i="2"/>
  <c r="R611" i="2"/>
  <c r="P565" i="2"/>
  <c r="R565" i="2"/>
  <c r="P557" i="2"/>
  <c r="R557" i="2"/>
  <c r="P517" i="2"/>
  <c r="R517" i="2"/>
  <c r="P509" i="2"/>
  <c r="R509" i="2"/>
  <c r="P486" i="2"/>
  <c r="R486" i="2"/>
  <c r="P476" i="2"/>
  <c r="R476" i="2"/>
  <c r="R467" i="2"/>
  <c r="P467" i="2"/>
  <c r="P419" i="2"/>
  <c r="R419" i="2"/>
  <c r="P413" i="2"/>
  <c r="R413" i="2"/>
  <c r="P403" i="2"/>
  <c r="R403" i="2"/>
  <c r="R394" i="2"/>
  <c r="P394" i="2"/>
  <c r="R363" i="2"/>
  <c r="P363" i="2"/>
  <c r="P347" i="2"/>
  <c r="R347" i="2"/>
  <c r="P322" i="2"/>
  <c r="R322" i="2"/>
  <c r="P319" i="2"/>
  <c r="R319" i="2"/>
  <c r="P316" i="2"/>
  <c r="R316" i="2"/>
  <c r="P308" i="2"/>
  <c r="R308" i="2"/>
  <c r="P300" i="2"/>
  <c r="R300" i="2"/>
  <c r="P296" i="2"/>
  <c r="R296" i="2"/>
  <c r="P288" i="2"/>
  <c r="R288" i="2"/>
  <c r="P263" i="2"/>
  <c r="R263" i="2"/>
  <c r="P254" i="2"/>
  <c r="R254" i="2"/>
  <c r="P246" i="2"/>
  <c r="R246" i="2"/>
  <c r="P238" i="2"/>
  <c r="R238" i="2"/>
  <c r="P220" i="2"/>
  <c r="R220" i="2"/>
  <c r="P182" i="2"/>
  <c r="R182" i="2"/>
  <c r="P170" i="2"/>
  <c r="R170" i="2"/>
  <c r="R1120" i="2"/>
  <c r="R1116" i="2"/>
  <c r="R1108" i="2"/>
  <c r="R1104" i="2"/>
  <c r="R1088" i="2"/>
  <c r="R1084" i="2"/>
  <c r="R1081" i="2"/>
  <c r="R1077" i="2"/>
  <c r="R1074" i="2"/>
  <c r="R1070" i="2"/>
  <c r="R1066" i="2"/>
  <c r="R1062" i="2"/>
  <c r="R1058" i="2"/>
  <c r="R1054" i="2"/>
  <c r="R1045" i="2"/>
  <c r="R1041" i="2"/>
  <c r="R1037" i="2"/>
  <c r="R1030" i="2"/>
  <c r="R1027" i="2"/>
  <c r="R1023" i="2"/>
  <c r="R1019" i="2"/>
  <c r="R1015" i="2"/>
  <c r="R1011" i="2"/>
  <c r="R1009" i="2"/>
  <c r="P1006" i="2"/>
  <c r="R995" i="2"/>
  <c r="R993" i="2"/>
  <c r="P990" i="2"/>
  <c r="R979" i="2"/>
  <c r="R977" i="2"/>
  <c r="P974" i="2"/>
  <c r="R963" i="2"/>
  <c r="R961" i="2"/>
  <c r="P958" i="2"/>
  <c r="R947" i="2"/>
  <c r="R945" i="2"/>
  <c r="P942" i="2"/>
  <c r="R932" i="2"/>
  <c r="R930" i="2"/>
  <c r="P927" i="2"/>
  <c r="R916" i="2"/>
  <c r="R905" i="2"/>
  <c r="R903" i="2"/>
  <c r="P900" i="2"/>
  <c r="R889" i="2"/>
  <c r="R887" i="2"/>
  <c r="P884" i="2"/>
  <c r="R873" i="2"/>
  <c r="R871" i="2"/>
  <c r="P868" i="2"/>
  <c r="R846" i="2"/>
  <c r="R844" i="2"/>
  <c r="P841" i="2"/>
  <c r="R830" i="2"/>
  <c r="R828" i="2"/>
  <c r="P825" i="2"/>
  <c r="R814" i="2"/>
  <c r="R812" i="2"/>
  <c r="P809" i="2"/>
  <c r="R804" i="2"/>
  <c r="R801" i="2"/>
  <c r="R799" i="2"/>
  <c r="R733" i="2"/>
  <c r="P733" i="2"/>
  <c r="R717" i="2"/>
  <c r="P717" i="2"/>
  <c r="R702" i="2"/>
  <c r="P702" i="2"/>
  <c r="R686" i="2"/>
  <c r="P686" i="2"/>
  <c r="P666" i="2"/>
  <c r="R666" i="2"/>
  <c r="P650" i="2"/>
  <c r="R650" i="2"/>
  <c r="P634" i="2"/>
  <c r="R634" i="2"/>
  <c r="R624" i="2"/>
  <c r="P624" i="2"/>
  <c r="R608" i="2"/>
  <c r="P608" i="2"/>
  <c r="P772" i="2"/>
  <c r="R772" i="2"/>
  <c r="P756" i="2"/>
  <c r="R756" i="2"/>
  <c r="P748" i="2"/>
  <c r="R748" i="2"/>
  <c r="P672" i="2"/>
  <c r="R672" i="2"/>
  <c r="P627" i="2"/>
  <c r="R627" i="2"/>
  <c r="P549" i="2"/>
  <c r="R549" i="2"/>
  <c r="P541" i="2"/>
  <c r="R541" i="2"/>
  <c r="P533" i="2"/>
  <c r="R533" i="2"/>
  <c r="P525" i="2"/>
  <c r="R525" i="2"/>
  <c r="R1117" i="2"/>
  <c r="R1113" i="2"/>
  <c r="R1109" i="2"/>
  <c r="R1101" i="2"/>
  <c r="R1097" i="2"/>
  <c r="R1089" i="2"/>
  <c r="R1085" i="2"/>
  <c r="R1082" i="2"/>
  <c r="R1078" i="2"/>
  <c r="R1075" i="2"/>
  <c r="R1071" i="2"/>
  <c r="R1067" i="2"/>
  <c r="R1063" i="2"/>
  <c r="R1059" i="2"/>
  <c r="R1055" i="2"/>
  <c r="R1051" i="2"/>
  <c r="R1046" i="2"/>
  <c r="R1042" i="2"/>
  <c r="R1038" i="2"/>
  <c r="R1034" i="2"/>
  <c r="R1031" i="2"/>
  <c r="R1024" i="2"/>
  <c r="R1020" i="2"/>
  <c r="R1016" i="2"/>
  <c r="R1007" i="2"/>
  <c r="R1005" i="2"/>
  <c r="P1002" i="2"/>
  <c r="R991" i="2"/>
  <c r="R989" i="2"/>
  <c r="P986" i="2"/>
  <c r="R975" i="2"/>
  <c r="R973" i="2"/>
  <c r="P970" i="2"/>
  <c r="R959" i="2"/>
  <c r="R957" i="2"/>
  <c r="P954" i="2"/>
  <c r="R943" i="2"/>
  <c r="R941" i="2"/>
  <c r="P938" i="2"/>
  <c r="R928" i="2"/>
  <c r="R926" i="2"/>
  <c r="P923" i="2"/>
  <c r="P912" i="2"/>
  <c r="R901" i="2"/>
  <c r="R899" i="2"/>
  <c r="P896" i="2"/>
  <c r="R885" i="2"/>
  <c r="R883" i="2"/>
  <c r="P880" i="2"/>
  <c r="R869" i="2"/>
  <c r="R867" i="2"/>
  <c r="P864" i="2"/>
  <c r="P853" i="2"/>
  <c r="R842" i="2"/>
  <c r="R840" i="2"/>
  <c r="R826" i="2"/>
  <c r="R824" i="2"/>
  <c r="P821" i="2"/>
  <c r="R810" i="2"/>
  <c r="R808" i="2"/>
  <c r="R806" i="2"/>
  <c r="R803" i="2"/>
  <c r="R789" i="2"/>
  <c r="R787" i="2"/>
  <c r="P776" i="2"/>
  <c r="R776" i="2"/>
  <c r="P768" i="2"/>
  <c r="R768" i="2"/>
  <c r="P760" i="2"/>
  <c r="R760" i="2"/>
  <c r="P752" i="2"/>
  <c r="R752" i="2"/>
  <c r="P744" i="2"/>
  <c r="R744" i="2"/>
  <c r="R663" i="2"/>
  <c r="P663" i="2"/>
  <c r="R647" i="2"/>
  <c r="P647" i="2"/>
  <c r="R631" i="2"/>
  <c r="P631" i="2"/>
  <c r="R593" i="2"/>
  <c r="P593" i="2"/>
  <c r="P588" i="2"/>
  <c r="R588" i="2"/>
  <c r="R577" i="2"/>
  <c r="P577" i="2"/>
  <c r="P572" i="2"/>
  <c r="R572" i="2"/>
  <c r="P764" i="2"/>
  <c r="R764" i="2"/>
  <c r="P640" i="2"/>
  <c r="R640" i="2"/>
  <c r="R1001" i="2"/>
  <c r="P998" i="2"/>
  <c r="R985" i="2"/>
  <c r="P982" i="2"/>
  <c r="R969" i="2"/>
  <c r="P966" i="2"/>
  <c r="R953" i="2"/>
  <c r="P950" i="2"/>
  <c r="R937" i="2"/>
  <c r="P935" i="2"/>
  <c r="R922" i="2"/>
  <c r="P919" i="2"/>
  <c r="R911" i="2"/>
  <c r="P908" i="2"/>
  <c r="R895" i="2"/>
  <c r="P892" i="2"/>
  <c r="R879" i="2"/>
  <c r="P876" i="2"/>
  <c r="R863" i="2"/>
  <c r="P860" i="2"/>
  <c r="R852" i="2"/>
  <c r="P849" i="2"/>
  <c r="R836" i="2"/>
  <c r="P833" i="2"/>
  <c r="R820" i="2"/>
  <c r="P817" i="2"/>
  <c r="R793" i="2"/>
  <c r="R791" i="2"/>
  <c r="R782" i="2"/>
  <c r="R780" i="2"/>
  <c r="P726" i="2"/>
  <c r="R726" i="2"/>
  <c r="P711" i="2"/>
  <c r="R711" i="2"/>
  <c r="P695" i="2"/>
  <c r="R695" i="2"/>
  <c r="P679" i="2"/>
  <c r="R679" i="2"/>
  <c r="P617" i="2"/>
  <c r="R617" i="2"/>
  <c r="R728" i="2"/>
  <c r="P725" i="2"/>
  <c r="R712" i="2"/>
  <c r="P710" i="2"/>
  <c r="R697" i="2"/>
  <c r="P694" i="2"/>
  <c r="R681" i="2"/>
  <c r="P678" i="2"/>
  <c r="R674" i="2"/>
  <c r="P671" i="2"/>
  <c r="R658" i="2"/>
  <c r="P655" i="2"/>
  <c r="R642" i="2"/>
  <c r="P639" i="2"/>
  <c r="R619" i="2"/>
  <c r="P616" i="2"/>
  <c r="R603" i="2"/>
  <c r="P601" i="2"/>
  <c r="P592" i="2"/>
  <c r="R592" i="2"/>
  <c r="P585" i="2"/>
  <c r="P576" i="2"/>
  <c r="R576" i="2"/>
  <c r="P569" i="2"/>
  <c r="P502" i="2"/>
  <c r="R502" i="2"/>
  <c r="P492" i="2"/>
  <c r="R492" i="2"/>
  <c r="R483" i="2"/>
  <c r="P483" i="2"/>
  <c r="P436" i="2"/>
  <c r="R436" i="2"/>
  <c r="P425" i="2"/>
  <c r="R425" i="2"/>
  <c r="R415" i="2"/>
  <c r="P415" i="2"/>
  <c r="R410" i="2"/>
  <c r="P410" i="2"/>
  <c r="P365" i="2"/>
  <c r="R365" i="2"/>
  <c r="R352" i="2"/>
  <c r="P352" i="2"/>
  <c r="P596" i="2"/>
  <c r="R596" i="2"/>
  <c r="P580" i="2"/>
  <c r="R580" i="2"/>
  <c r="P561" i="2"/>
  <c r="R561" i="2"/>
  <c r="P553" i="2"/>
  <c r="R553" i="2"/>
  <c r="P545" i="2"/>
  <c r="R545" i="2"/>
  <c r="P537" i="2"/>
  <c r="R537" i="2"/>
  <c r="P529" i="2"/>
  <c r="R529" i="2"/>
  <c r="P521" i="2"/>
  <c r="R521" i="2"/>
  <c r="P513" i="2"/>
  <c r="R513" i="2"/>
  <c r="P505" i="2"/>
  <c r="R505" i="2"/>
  <c r="R499" i="2"/>
  <c r="P499" i="2"/>
  <c r="P454" i="2"/>
  <c r="R454" i="2"/>
  <c r="P442" i="2"/>
  <c r="R442" i="2"/>
  <c r="R432" i="2"/>
  <c r="P432" i="2"/>
  <c r="P381" i="2"/>
  <c r="R381" i="2"/>
  <c r="P371" i="2"/>
  <c r="R371" i="2"/>
  <c r="P600" i="2"/>
  <c r="R600" i="2"/>
  <c r="P584" i="2"/>
  <c r="R584" i="2"/>
  <c r="P470" i="2"/>
  <c r="R470" i="2"/>
  <c r="P460" i="2"/>
  <c r="R460" i="2"/>
  <c r="R451" i="2"/>
  <c r="P451" i="2"/>
  <c r="P397" i="2"/>
  <c r="R397" i="2"/>
  <c r="P387" i="2"/>
  <c r="R387" i="2"/>
  <c r="R378" i="2"/>
  <c r="P378" i="2"/>
  <c r="R568" i="2"/>
  <c r="R564" i="2"/>
  <c r="R560" i="2"/>
  <c r="R556" i="2"/>
  <c r="R552" i="2"/>
  <c r="R548" i="2"/>
  <c r="R544" i="2"/>
  <c r="R540" i="2"/>
  <c r="R536" i="2"/>
  <c r="R532" i="2"/>
  <c r="R528" i="2"/>
  <c r="R524" i="2"/>
  <c r="R520" i="2"/>
  <c r="R516" i="2"/>
  <c r="R512" i="2"/>
  <c r="R508" i="2"/>
  <c r="R504" i="2"/>
  <c r="R496" i="2"/>
  <c r="R494" i="2"/>
  <c r="P491" i="2"/>
  <c r="R480" i="2"/>
  <c r="R478" i="2"/>
  <c r="P475" i="2"/>
  <c r="R464" i="2"/>
  <c r="R462" i="2"/>
  <c r="P459" i="2"/>
  <c r="R448" i="2"/>
  <c r="R446" i="2"/>
  <c r="P441" i="2"/>
  <c r="R429" i="2"/>
  <c r="R427" i="2"/>
  <c r="P424" i="2"/>
  <c r="R407" i="2"/>
  <c r="R405" i="2"/>
  <c r="P402" i="2"/>
  <c r="R391" i="2"/>
  <c r="R389" i="2"/>
  <c r="P386" i="2"/>
  <c r="R375" i="2"/>
  <c r="R373" i="2"/>
  <c r="P370" i="2"/>
  <c r="P360" i="2"/>
  <c r="P351" i="2"/>
  <c r="R351" i="2"/>
  <c r="P344" i="2"/>
  <c r="R344" i="2"/>
  <c r="P333" i="2"/>
  <c r="R333" i="2"/>
  <c r="P325" i="2"/>
  <c r="R325" i="2"/>
  <c r="P259" i="2"/>
  <c r="R259" i="2"/>
  <c r="R490" i="2"/>
  <c r="P487" i="2"/>
  <c r="R474" i="2"/>
  <c r="P471" i="2"/>
  <c r="R458" i="2"/>
  <c r="P455" i="2"/>
  <c r="R440" i="2"/>
  <c r="P437" i="2"/>
  <c r="R423" i="2"/>
  <c r="P420" i="2"/>
  <c r="R401" i="2"/>
  <c r="P398" i="2"/>
  <c r="R385" i="2"/>
  <c r="P382" i="2"/>
  <c r="R369" i="2"/>
  <c r="P366" i="2"/>
  <c r="P355" i="2"/>
  <c r="R355" i="2"/>
  <c r="P348" i="2"/>
  <c r="P312" i="2"/>
  <c r="R312" i="2"/>
  <c r="P304" i="2"/>
  <c r="R304" i="2"/>
  <c r="P282" i="2"/>
  <c r="R282" i="2"/>
  <c r="P275" i="2"/>
  <c r="R275" i="2"/>
  <c r="P261" i="2"/>
  <c r="R261" i="2"/>
  <c r="P359" i="2"/>
  <c r="R359" i="2"/>
  <c r="P337" i="2"/>
  <c r="R337" i="2"/>
  <c r="P329" i="2"/>
  <c r="R329" i="2"/>
  <c r="P262" i="2"/>
  <c r="R262" i="2"/>
  <c r="R343" i="2"/>
  <c r="R340" i="2"/>
  <c r="R336" i="2"/>
  <c r="R332" i="2"/>
  <c r="R328" i="2"/>
  <c r="R324" i="2"/>
  <c r="R315" i="2"/>
  <c r="R311" i="2"/>
  <c r="R307" i="2"/>
  <c r="R303" i="2"/>
  <c r="R295" i="2"/>
  <c r="R293" i="2"/>
  <c r="R291" i="2"/>
  <c r="R287" i="2"/>
  <c r="R281" i="2"/>
  <c r="R278" i="2"/>
  <c r="R276" i="2"/>
  <c r="P274" i="2"/>
  <c r="R269" i="2"/>
  <c r="R267" i="2"/>
  <c r="H256" i="2"/>
  <c r="P213" i="2"/>
  <c r="R213" i="2"/>
  <c r="P205" i="2"/>
  <c r="R205" i="2"/>
  <c r="P197" i="2"/>
  <c r="R197" i="2"/>
  <c r="P189" i="2"/>
  <c r="R189" i="2"/>
  <c r="P178" i="2"/>
  <c r="R178" i="2"/>
  <c r="R273" i="2"/>
  <c r="R271" i="2"/>
  <c r="R257" i="2"/>
  <c r="P250" i="2"/>
  <c r="R250" i="2"/>
  <c r="P242" i="2"/>
  <c r="R242" i="2"/>
  <c r="P174" i="2"/>
  <c r="R174" i="2"/>
  <c r="P166" i="2"/>
  <c r="R166" i="2"/>
  <c r="F256" i="2"/>
  <c r="P230" i="2"/>
  <c r="R230" i="2"/>
  <c r="P217" i="2"/>
  <c r="R217" i="2"/>
  <c r="P209" i="2"/>
  <c r="R209" i="2"/>
  <c r="P201" i="2"/>
  <c r="R201" i="2"/>
  <c r="P193" i="2"/>
  <c r="R193" i="2"/>
  <c r="P185" i="2"/>
  <c r="R185" i="2"/>
  <c r="P161" i="2"/>
  <c r="R161" i="2"/>
  <c r="R204" i="2"/>
  <c r="R200" i="2"/>
  <c r="R196" i="2"/>
  <c r="R192" i="2"/>
  <c r="R188" i="2"/>
  <c r="R181" i="2"/>
  <c r="R177" i="2"/>
  <c r="R173" i="2"/>
  <c r="R169" i="2"/>
  <c r="R165" i="2"/>
  <c r="R160" i="2"/>
  <c r="I134" i="5"/>
  <c r="AE1560" i="4"/>
  <c r="AH1560" i="4"/>
  <c r="AE1562" i="4"/>
  <c r="AH1562" i="4"/>
  <c r="AE1561" i="4"/>
  <c r="AH1561" i="4"/>
  <c r="AE1563" i="4"/>
  <c r="AH1563" i="4"/>
  <c r="AE1557" i="4"/>
  <c r="AH1557" i="4"/>
  <c r="AE1551" i="4"/>
  <c r="AH1551" i="4"/>
  <c r="AE1550" i="4"/>
  <c r="AH1550" i="4"/>
  <c r="AE1548" i="4"/>
  <c r="AH1548" i="4"/>
  <c r="AE1549" i="4"/>
  <c r="AH1549" i="4"/>
  <c r="AE1547" i="4"/>
  <c r="AH1547" i="4"/>
  <c r="AE1546" i="4"/>
  <c r="AH1546" i="4"/>
  <c r="AH1544" i="4"/>
  <c r="AF1544" i="4" s="1"/>
  <c r="AF1557" i="4" l="1"/>
  <c r="AF1548" i="4"/>
  <c r="AF1549" i="4"/>
  <c r="AF1563" i="4"/>
  <c r="AF1547" i="4"/>
  <c r="AF1551" i="4"/>
  <c r="AF1560" i="4"/>
  <c r="AF1546" i="4"/>
  <c r="AF1550" i="4"/>
  <c r="AF1562" i="4"/>
  <c r="AF1561" i="4"/>
  <c r="AE1541" i="4" l="1"/>
  <c r="AH1541" i="4"/>
  <c r="AF1541" i="4" l="1"/>
  <c r="F149" i="6"/>
  <c r="F148" i="6"/>
  <c r="F147" i="6"/>
  <c r="AE1543" i="4"/>
  <c r="AH1543" i="4"/>
  <c r="AF1543" i="4" l="1"/>
  <c r="AE1564" i="4" l="1"/>
  <c r="AH1564" i="4"/>
  <c r="AC1501" i="4"/>
  <c r="AF1564" i="4" l="1"/>
  <c r="AE1536" i="4"/>
  <c r="AH1536" i="4"/>
  <c r="AH1565" i="4"/>
  <c r="AG1565" i="4"/>
  <c r="X1530" i="4"/>
  <c r="V1530" i="4"/>
  <c r="H1530" i="4"/>
  <c r="G1530" i="4"/>
  <c r="F1530" i="4"/>
  <c r="E1530" i="4"/>
  <c r="AY17" i="7" s="1"/>
  <c r="Y1530" i="4" l="1"/>
  <c r="AF1536" i="4"/>
  <c r="AF1530" i="4" s="1"/>
  <c r="AY24" i="7" s="1"/>
  <c r="AY36" i="7" s="1"/>
  <c r="C1530" i="4"/>
  <c r="AY22" i="7" s="1"/>
  <c r="AE1518" i="4"/>
  <c r="AH1518" i="4"/>
  <c r="AF1518" i="4" l="1"/>
  <c r="E747" i="4"/>
  <c r="E734" i="4"/>
  <c r="C16" i="7"/>
  <c r="D16" i="7" l="1"/>
  <c r="C34" i="7"/>
  <c r="D34" i="7" s="1"/>
  <c r="E34" i="7" s="1"/>
  <c r="F34" i="7" s="1"/>
  <c r="G34" i="7" s="1"/>
  <c r="H34" i="7" s="1"/>
  <c r="I34" i="7" s="1"/>
  <c r="J34" i="7" s="1"/>
  <c r="K34" i="7" s="1"/>
  <c r="L34" i="7" s="1"/>
  <c r="M34" i="7" s="1"/>
  <c r="N34" i="7" s="1"/>
  <c r="O34" i="7" s="1"/>
  <c r="P34" i="7" s="1"/>
  <c r="Q34" i="7" s="1"/>
  <c r="R34" i="7" s="1"/>
  <c r="S34" i="7" s="1"/>
  <c r="T34" i="7" s="1"/>
  <c r="U34" i="7" s="1"/>
  <c r="V34" i="7" s="1"/>
  <c r="W34" i="7" s="1"/>
  <c r="X34" i="7" s="1"/>
  <c r="Y34" i="7" s="1"/>
  <c r="Z34" i="7" s="1"/>
  <c r="AA34" i="7" s="1"/>
  <c r="AB34" i="7" s="1"/>
  <c r="AC34" i="7" s="1"/>
  <c r="AD34" i="7" s="1"/>
  <c r="AE34" i="7" s="1"/>
  <c r="AF34" i="7" s="1"/>
  <c r="AG34" i="7" s="1"/>
  <c r="AH34" i="7" s="1"/>
  <c r="AI34" i="7" s="1"/>
  <c r="AJ34" i="7" s="1"/>
  <c r="AE1516" i="4"/>
  <c r="AH1516" i="4"/>
  <c r="AE1519" i="4"/>
  <c r="AH1519" i="4"/>
  <c r="AE1520" i="4"/>
  <c r="AH1520" i="4"/>
  <c r="AK34" i="7" l="1"/>
  <c r="AF1516" i="4"/>
  <c r="AF1519" i="4"/>
  <c r="AF1520" i="4"/>
  <c r="AE1515" i="4"/>
  <c r="AH1515" i="4"/>
  <c r="AE1514" i="4"/>
  <c r="AH1514" i="4"/>
  <c r="AL34" i="7" l="1"/>
  <c r="AF1515" i="4"/>
  <c r="AF1514" i="4"/>
  <c r="AM34" i="7" l="1"/>
  <c r="C29" i="7"/>
  <c r="D29" i="7" s="1"/>
  <c r="E29" i="7" s="1"/>
  <c r="F29" i="7" s="1"/>
  <c r="G29" i="7" s="1"/>
  <c r="H29" i="7" s="1"/>
  <c r="I29" i="7" s="1"/>
  <c r="J29" i="7" s="1"/>
  <c r="K29" i="7" s="1"/>
  <c r="L29" i="7" s="1"/>
  <c r="M29" i="7" s="1"/>
  <c r="N29" i="7" s="1"/>
  <c r="O29" i="7" s="1"/>
  <c r="P29" i="7" s="1"/>
  <c r="Q29" i="7" s="1"/>
  <c r="R29" i="7" s="1"/>
  <c r="S29" i="7" s="1"/>
  <c r="T29" i="7" s="1"/>
  <c r="U29" i="7" s="1"/>
  <c r="V29" i="7" s="1"/>
  <c r="W29" i="7" s="1"/>
  <c r="X29" i="7" s="1"/>
  <c r="Y29" i="7" s="1"/>
  <c r="Z29" i="7" s="1"/>
  <c r="AA29" i="7" s="1"/>
  <c r="AB29" i="7" s="1"/>
  <c r="AC29" i="7" s="1"/>
  <c r="AD29" i="7" s="1"/>
  <c r="AE29" i="7" s="1"/>
  <c r="AF29" i="7" s="1"/>
  <c r="AG29" i="7" s="1"/>
  <c r="AH29" i="7" s="1"/>
  <c r="AI29" i="7" s="1"/>
  <c r="AJ29" i="7" s="1"/>
  <c r="AK29" i="7" s="1"/>
  <c r="AL29" i="7" s="1"/>
  <c r="AM29" i="7" s="1"/>
  <c r="AN29" i="7" s="1"/>
  <c r="AO29" i="7" s="1"/>
  <c r="AP29" i="7" s="1"/>
  <c r="AQ29" i="7" s="1"/>
  <c r="AR29" i="7" s="1"/>
  <c r="AS29" i="7" s="1"/>
  <c r="AT29" i="7" s="1"/>
  <c r="AU29" i="7" s="1"/>
  <c r="AV29" i="7" s="1"/>
  <c r="AW29" i="7" s="1"/>
  <c r="AX29" i="7" s="1"/>
  <c r="AY29" i="7" s="1"/>
  <c r="AZ29" i="7" s="1"/>
  <c r="BA29" i="7" s="1"/>
  <c r="BA28" i="7"/>
  <c r="AZ28" i="7"/>
  <c r="AY28" i="7"/>
  <c r="AX28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J28" i="7"/>
  <c r="AI28" i="7"/>
  <c r="AH28" i="7"/>
  <c r="AG28" i="7"/>
  <c r="AF28" i="7"/>
  <c r="AE28" i="7"/>
  <c r="AD28" i="7"/>
  <c r="AC28" i="7"/>
  <c r="AB28" i="7"/>
  <c r="AA28" i="7"/>
  <c r="Z28" i="7"/>
  <c r="Y28" i="7"/>
  <c r="X28" i="7"/>
  <c r="W28" i="7"/>
  <c r="V28" i="7"/>
  <c r="U28" i="7"/>
  <c r="T28" i="7"/>
  <c r="S28" i="7"/>
  <c r="R28" i="7"/>
  <c r="Q28" i="7"/>
  <c r="P28" i="7"/>
  <c r="O28" i="7"/>
  <c r="N28" i="7"/>
  <c r="M28" i="7"/>
  <c r="L28" i="7"/>
  <c r="K28" i="7"/>
  <c r="J28" i="7"/>
  <c r="I28" i="7"/>
  <c r="H28" i="7"/>
  <c r="G28" i="7"/>
  <c r="F28" i="7"/>
  <c r="E28" i="7"/>
  <c r="D28" i="7"/>
  <c r="C28" i="7"/>
  <c r="BB26" i="7"/>
  <c r="AE1524" i="4"/>
  <c r="AH1524" i="4"/>
  <c r="AE1513" i="4"/>
  <c r="AH1513" i="4"/>
  <c r="AE1512" i="4"/>
  <c r="AH1512" i="4"/>
  <c r="AH1522" i="4"/>
  <c r="AF1522" i="4" s="1"/>
  <c r="AE1511" i="4"/>
  <c r="AH1511" i="4"/>
  <c r="AC1457" i="4"/>
  <c r="AE1510" i="4"/>
  <c r="AH1510" i="4"/>
  <c r="AE1509" i="4"/>
  <c r="AH1509" i="4"/>
  <c r="AE1508" i="4"/>
  <c r="AH1508" i="4"/>
  <c r="AE1525" i="4"/>
  <c r="AH1525" i="4"/>
  <c r="AN34" i="7" l="1"/>
  <c r="AF1509" i="4"/>
  <c r="AF1524" i="4"/>
  <c r="AF1510" i="4"/>
  <c r="AF1511" i="4"/>
  <c r="AF1513" i="4"/>
  <c r="AF1512" i="4"/>
  <c r="AF1525" i="4"/>
  <c r="AF1508" i="4"/>
  <c r="AO34" i="7" l="1"/>
  <c r="AE1507" i="4"/>
  <c r="AH1507" i="4"/>
  <c r="AE1526" i="4"/>
  <c r="AG1526" i="4"/>
  <c r="AH1526" i="4"/>
  <c r="AE1506" i="4"/>
  <c r="AH1506" i="4"/>
  <c r="AP34" i="7" l="1"/>
  <c r="AF1507" i="4"/>
  <c r="AF1526" i="4"/>
  <c r="AF1506" i="4"/>
  <c r="AQ34" i="7" l="1"/>
  <c r="AE1528" i="4"/>
  <c r="AH1528" i="4"/>
  <c r="AE1505" i="4"/>
  <c r="AH1505" i="4"/>
  <c r="AE1504" i="4"/>
  <c r="AH1504" i="4"/>
  <c r="AE1501" i="4"/>
  <c r="X1500" i="4"/>
  <c r="V1500" i="4"/>
  <c r="H1500" i="4"/>
  <c r="G1500" i="4"/>
  <c r="F1500" i="4"/>
  <c r="E1500" i="4"/>
  <c r="AX17" i="7" s="1"/>
  <c r="F144" i="6"/>
  <c r="F146" i="6"/>
  <c r="F145" i="6"/>
  <c r="AR34" i="7" l="1"/>
  <c r="AF1505" i="4"/>
  <c r="AF1528" i="4"/>
  <c r="AF1504" i="4"/>
  <c r="C1500" i="4"/>
  <c r="AX22" i="7" s="1"/>
  <c r="Y1500" i="4"/>
  <c r="AE1478" i="4"/>
  <c r="AH1478" i="4"/>
  <c r="AS34" i="7" l="1"/>
  <c r="AF1500" i="4"/>
  <c r="AX24" i="7" s="1"/>
  <c r="AX36" i="7" s="1"/>
  <c r="AF1478" i="4"/>
  <c r="AI1478" i="4" s="1"/>
  <c r="AH362" i="4"/>
  <c r="AE362" i="4"/>
  <c r="S362" i="4"/>
  <c r="AH361" i="4"/>
  <c r="AE361" i="4"/>
  <c r="S361" i="4"/>
  <c r="H361" i="4"/>
  <c r="G361" i="4"/>
  <c r="F361" i="4"/>
  <c r="AH360" i="4"/>
  <c r="AE360" i="4"/>
  <c r="W360" i="4"/>
  <c r="V354" i="4" s="1"/>
  <c r="Y354" i="4" s="1"/>
  <c r="S360" i="4"/>
  <c r="H360" i="4"/>
  <c r="G360" i="4"/>
  <c r="F360" i="4"/>
  <c r="AH359" i="4"/>
  <c r="AE359" i="4"/>
  <c r="S359" i="4"/>
  <c r="H359" i="4"/>
  <c r="G359" i="4"/>
  <c r="F359" i="4"/>
  <c r="AH358" i="4"/>
  <c r="AE358" i="4"/>
  <c r="S358" i="4"/>
  <c r="G358" i="4"/>
  <c r="AH357" i="4"/>
  <c r="AE357" i="4"/>
  <c r="S357" i="4"/>
  <c r="AH356" i="4"/>
  <c r="AE356" i="4"/>
  <c r="S356" i="4"/>
  <c r="AH355" i="4"/>
  <c r="AE355" i="4"/>
  <c r="S355" i="4"/>
  <c r="AH354" i="4"/>
  <c r="AG354" i="4"/>
  <c r="AE354" i="4"/>
  <c r="E354" i="4"/>
  <c r="AH352" i="4"/>
  <c r="AE352" i="4"/>
  <c r="W352" i="4"/>
  <c r="S352" i="4"/>
  <c r="H352" i="4"/>
  <c r="G352" i="4"/>
  <c r="F352" i="4"/>
  <c r="AH351" i="4"/>
  <c r="AE351" i="4"/>
  <c r="W351" i="4"/>
  <c r="S351" i="4"/>
  <c r="H351" i="4"/>
  <c r="G351" i="4"/>
  <c r="F351" i="4"/>
  <c r="AH350" i="4"/>
  <c r="AE350" i="4"/>
  <c r="S350" i="4"/>
  <c r="AH349" i="4"/>
  <c r="AE349" i="4"/>
  <c r="W349" i="4"/>
  <c r="S349" i="4"/>
  <c r="H349" i="4"/>
  <c r="G349" i="4"/>
  <c r="F349" i="4"/>
  <c r="AH348" i="4"/>
  <c r="AG348" i="4"/>
  <c r="AE348" i="4"/>
  <c r="E348" i="4"/>
  <c r="AH346" i="4"/>
  <c r="AE346" i="4"/>
  <c r="W346" i="4"/>
  <c r="S346" i="4"/>
  <c r="H346" i="4"/>
  <c r="G346" i="4"/>
  <c r="F346" i="4"/>
  <c r="AH345" i="4"/>
  <c r="AE345" i="4"/>
  <c r="W345" i="4"/>
  <c r="S345" i="4"/>
  <c r="H345" i="4"/>
  <c r="G345" i="4"/>
  <c r="F345" i="4"/>
  <c r="AH344" i="4"/>
  <c r="AE344" i="4"/>
  <c r="S344" i="4"/>
  <c r="AH343" i="4"/>
  <c r="AE343" i="4"/>
  <c r="S343" i="4"/>
  <c r="H343" i="4"/>
  <c r="G343" i="4"/>
  <c r="F343" i="4"/>
  <c r="AH342" i="4"/>
  <c r="AE342" i="4"/>
  <c r="S342" i="4"/>
  <c r="AH341" i="4"/>
  <c r="AG341" i="4"/>
  <c r="AE341" i="4"/>
  <c r="AF341" i="4" s="1"/>
  <c r="AI341" i="4" s="1"/>
  <c r="AH340" i="4"/>
  <c r="AE340" i="4"/>
  <c r="S340" i="4"/>
  <c r="H340" i="4"/>
  <c r="G340" i="4"/>
  <c r="F340" i="4"/>
  <c r="AH339" i="4"/>
  <c r="AE339" i="4"/>
  <c r="S339" i="4"/>
  <c r="AH338" i="4"/>
  <c r="AG338" i="4"/>
  <c r="AE338" i="4"/>
  <c r="E338" i="4"/>
  <c r="AH336" i="4"/>
  <c r="AE336" i="4"/>
  <c r="AH335" i="4"/>
  <c r="AE335" i="4"/>
  <c r="AH334" i="4"/>
  <c r="AE334" i="4"/>
  <c r="S334" i="4"/>
  <c r="AH333" i="4"/>
  <c r="AE333" i="4"/>
  <c r="S333" i="4"/>
  <c r="AH332" i="4"/>
  <c r="AE332" i="4"/>
  <c r="S332" i="4"/>
  <c r="H332" i="4"/>
  <c r="H329" i="4" s="1"/>
  <c r="G332" i="4"/>
  <c r="G329" i="4" s="1"/>
  <c r="F332" i="4"/>
  <c r="F329" i="4" s="1"/>
  <c r="AH331" i="4"/>
  <c r="AG331" i="4"/>
  <c r="AE331" i="4"/>
  <c r="AF331" i="4" s="1"/>
  <c r="AI331" i="4" s="1"/>
  <c r="AH330" i="4"/>
  <c r="AG330" i="4"/>
  <c r="AE330" i="4"/>
  <c r="AF330" i="4" s="1"/>
  <c r="AH329" i="4"/>
  <c r="AG329" i="4"/>
  <c r="AE329" i="4"/>
  <c r="V329" i="4"/>
  <c r="Y329" i="4" s="1"/>
  <c r="E329" i="4"/>
  <c r="AH327" i="4"/>
  <c r="AF327" i="4" s="1"/>
  <c r="AI327" i="4" s="1"/>
  <c r="AE327" i="4"/>
  <c r="S327" i="4"/>
  <c r="AH326" i="4"/>
  <c r="AE326" i="4"/>
  <c r="AH325" i="4"/>
  <c r="AE325" i="4"/>
  <c r="S325" i="4"/>
  <c r="AH324" i="4"/>
  <c r="AE324" i="4"/>
  <c r="S324" i="4"/>
  <c r="AH323" i="4"/>
  <c r="AE323" i="4"/>
  <c r="S323" i="4"/>
  <c r="AH322" i="4"/>
  <c r="AE322" i="4"/>
  <c r="S322" i="4"/>
  <c r="AH321" i="4"/>
  <c r="AE321" i="4"/>
  <c r="S321" i="4"/>
  <c r="AH320" i="4"/>
  <c r="AE320" i="4"/>
  <c r="S320" i="4"/>
  <c r="AH319" i="4"/>
  <c r="AG319" i="4"/>
  <c r="AE319" i="4"/>
  <c r="AF319" i="4" s="1"/>
  <c r="AI319" i="4" s="1"/>
  <c r="AH318" i="4"/>
  <c r="AG318" i="4"/>
  <c r="AE318" i="4"/>
  <c r="V318" i="4"/>
  <c r="Y318" i="4" s="1"/>
  <c r="H318" i="4"/>
  <c r="G318" i="4"/>
  <c r="F318" i="4"/>
  <c r="E318" i="4"/>
  <c r="AH316" i="4"/>
  <c r="AE316" i="4"/>
  <c r="S316" i="4"/>
  <c r="AH315" i="4"/>
  <c r="AE315" i="4"/>
  <c r="S315" i="4"/>
  <c r="AH314" i="4"/>
  <c r="AE314" i="4"/>
  <c r="S314" i="4"/>
  <c r="AH313" i="4"/>
  <c r="AE313" i="4"/>
  <c r="S313" i="4"/>
  <c r="AH312" i="4"/>
  <c r="AE312" i="4"/>
  <c r="S312" i="4"/>
  <c r="AH311" i="4"/>
  <c r="AE311" i="4"/>
  <c r="S311" i="4"/>
  <c r="AH310" i="4"/>
  <c r="AE310" i="4"/>
  <c r="S310" i="4"/>
  <c r="AH309" i="4"/>
  <c r="AE309" i="4"/>
  <c r="S309" i="4"/>
  <c r="AH308" i="4"/>
  <c r="AE308" i="4"/>
  <c r="S308" i="4"/>
  <c r="AH307" i="4"/>
  <c r="AE307" i="4"/>
  <c r="S307" i="4"/>
  <c r="AH306" i="4"/>
  <c r="AE306" i="4"/>
  <c r="S306" i="4"/>
  <c r="AH305" i="4"/>
  <c r="AE305" i="4"/>
  <c r="S305" i="4"/>
  <c r="AH304" i="4"/>
  <c r="AE304" i="4"/>
  <c r="S304" i="4"/>
  <c r="AH303" i="4"/>
  <c r="AG303" i="4"/>
  <c r="AE303" i="4"/>
  <c r="AF303" i="4" s="1"/>
  <c r="AI303" i="4" s="1"/>
  <c r="AH302" i="4"/>
  <c r="AG302" i="4"/>
  <c r="AE302" i="4"/>
  <c r="AF302" i="4" s="1"/>
  <c r="X301" i="4"/>
  <c r="V301" i="4"/>
  <c r="H301" i="4"/>
  <c r="G301" i="4"/>
  <c r="F301" i="4"/>
  <c r="E301" i="4"/>
  <c r="AI299" i="4"/>
  <c r="AH299" i="4"/>
  <c r="AE299" i="4"/>
  <c r="S299" i="4"/>
  <c r="AH298" i="4"/>
  <c r="AE298" i="4"/>
  <c r="S298" i="4"/>
  <c r="AH297" i="4"/>
  <c r="AE297" i="4"/>
  <c r="S297" i="4"/>
  <c r="AH296" i="4"/>
  <c r="AE296" i="4"/>
  <c r="S296" i="4"/>
  <c r="AH295" i="4"/>
  <c r="AE295" i="4"/>
  <c r="S295" i="4"/>
  <c r="AH294" i="4"/>
  <c r="AE294" i="4"/>
  <c r="S294" i="4"/>
  <c r="AH293" i="4"/>
  <c r="AE293" i="4"/>
  <c r="S293" i="4"/>
  <c r="AH292" i="4"/>
  <c r="AG292" i="4"/>
  <c r="AE292" i="4"/>
  <c r="AF292" i="4" s="1"/>
  <c r="AI292" i="4" s="1"/>
  <c r="X291" i="4"/>
  <c r="V291" i="4"/>
  <c r="H291" i="4"/>
  <c r="G291" i="4"/>
  <c r="F291" i="4"/>
  <c r="E291" i="4"/>
  <c r="AH289" i="4"/>
  <c r="AE289" i="4"/>
  <c r="S289" i="4"/>
  <c r="AH288" i="4"/>
  <c r="AE288" i="4"/>
  <c r="S288" i="4"/>
  <c r="AH287" i="4"/>
  <c r="AE287" i="4"/>
  <c r="S287" i="4"/>
  <c r="AH286" i="4"/>
  <c r="AE286" i="4"/>
  <c r="S286" i="4"/>
  <c r="AH285" i="4"/>
  <c r="AE285" i="4"/>
  <c r="S285" i="4"/>
  <c r="AH284" i="4"/>
  <c r="AE284" i="4"/>
  <c r="S284" i="4"/>
  <c r="AH283" i="4"/>
  <c r="AE283" i="4"/>
  <c r="S283" i="4"/>
  <c r="AH282" i="4"/>
  <c r="AE282" i="4"/>
  <c r="S282" i="4"/>
  <c r="AH281" i="4"/>
  <c r="AE281" i="4"/>
  <c r="S281" i="4"/>
  <c r="AH280" i="4"/>
  <c r="AG280" i="4"/>
  <c r="AE280" i="4"/>
  <c r="AF280" i="4" s="1"/>
  <c r="AI280" i="4" s="1"/>
  <c r="AH279" i="4"/>
  <c r="AG279" i="4"/>
  <c r="AE279" i="4"/>
  <c r="AF279" i="4" s="1"/>
  <c r="X278" i="4"/>
  <c r="V278" i="4"/>
  <c r="H278" i="4"/>
  <c r="G278" i="4"/>
  <c r="F278" i="4"/>
  <c r="E278" i="4"/>
  <c r="AH276" i="4"/>
  <c r="AE276" i="4"/>
  <c r="S276" i="4"/>
  <c r="AH275" i="4"/>
  <c r="AE275" i="4"/>
  <c r="S275" i="4"/>
  <c r="AH274" i="4"/>
  <c r="AE274" i="4"/>
  <c r="S274" i="4"/>
  <c r="AH273" i="4"/>
  <c r="AE273" i="4"/>
  <c r="S273" i="4"/>
  <c r="AH272" i="4"/>
  <c r="AE272" i="4"/>
  <c r="S272" i="4"/>
  <c r="AH271" i="4"/>
  <c r="AE271" i="4"/>
  <c r="S271" i="4"/>
  <c r="AH270" i="4"/>
  <c r="AE270" i="4"/>
  <c r="S270" i="4"/>
  <c r="AH269" i="4"/>
  <c r="AE269" i="4"/>
  <c r="S269" i="4"/>
  <c r="AH268" i="4"/>
  <c r="AE268" i="4"/>
  <c r="S268" i="4"/>
  <c r="AH267" i="4"/>
  <c r="AE267" i="4"/>
  <c r="S267" i="4"/>
  <c r="AH266" i="4"/>
  <c r="AE266" i="4"/>
  <c r="S266" i="4"/>
  <c r="AH265" i="4"/>
  <c r="AE265" i="4"/>
  <c r="S265" i="4"/>
  <c r="AH264" i="4"/>
  <c r="AE264" i="4"/>
  <c r="S264" i="4"/>
  <c r="AH263" i="4"/>
  <c r="AE263" i="4"/>
  <c r="S263" i="4"/>
  <c r="AH262" i="4"/>
  <c r="AG262" i="4"/>
  <c r="AE262" i="4"/>
  <c r="AF262" i="4" s="1"/>
  <c r="X261" i="4"/>
  <c r="V261" i="4"/>
  <c r="H261" i="4"/>
  <c r="G261" i="4"/>
  <c r="F261" i="4"/>
  <c r="E261" i="4"/>
  <c r="AH259" i="4"/>
  <c r="AE259" i="4"/>
  <c r="S259" i="4"/>
  <c r="AH258" i="4"/>
  <c r="AE258" i="4"/>
  <c r="S258" i="4"/>
  <c r="AH257" i="4"/>
  <c r="AE257" i="4"/>
  <c r="S257" i="4"/>
  <c r="AH256" i="4"/>
  <c r="AE256" i="4"/>
  <c r="S256" i="4"/>
  <c r="AH255" i="4"/>
  <c r="AE255" i="4"/>
  <c r="S255" i="4"/>
  <c r="AH254" i="4"/>
  <c r="AG254" i="4"/>
  <c r="AE254" i="4"/>
  <c r="AF254" i="4" s="1"/>
  <c r="AI254" i="4" s="1"/>
  <c r="AH253" i="4"/>
  <c r="AG253" i="4"/>
  <c r="AE253" i="4"/>
  <c r="AF253" i="4" s="1"/>
  <c r="AI253" i="4" s="1"/>
  <c r="AH252" i="4"/>
  <c r="AG252" i="4"/>
  <c r="AE252" i="4"/>
  <c r="AF252" i="4" s="1"/>
  <c r="AI252" i="4" s="1"/>
  <c r="AH251" i="4"/>
  <c r="AE251" i="4"/>
  <c r="S251" i="4"/>
  <c r="AH250" i="4"/>
  <c r="AE250" i="4"/>
  <c r="S250" i="4"/>
  <c r="AH249" i="4"/>
  <c r="AG249" i="4"/>
  <c r="AE249" i="4"/>
  <c r="AF249" i="4" s="1"/>
  <c r="AH248" i="4"/>
  <c r="AE248" i="4"/>
  <c r="S248" i="4"/>
  <c r="AH247" i="4"/>
  <c r="AE247" i="4"/>
  <c r="S247" i="4"/>
  <c r="AH246" i="4"/>
  <c r="AG246" i="4"/>
  <c r="AE246" i="4"/>
  <c r="AF246" i="4" s="1"/>
  <c r="S246" i="4"/>
  <c r="X245" i="4"/>
  <c r="V245" i="4"/>
  <c r="H245" i="4"/>
  <c r="G245" i="4"/>
  <c r="F245" i="4"/>
  <c r="E245" i="4"/>
  <c r="AH243" i="4"/>
  <c r="AE243" i="4"/>
  <c r="S243" i="4"/>
  <c r="AH242" i="4"/>
  <c r="AE242" i="4"/>
  <c r="S242" i="4"/>
  <c r="AH241" i="4"/>
  <c r="AE241" i="4"/>
  <c r="S241" i="4"/>
  <c r="AH240" i="4"/>
  <c r="AE240" i="4"/>
  <c r="S240" i="4"/>
  <c r="AH239" i="4"/>
  <c r="AE239" i="4"/>
  <c r="S239" i="4"/>
  <c r="AH238" i="4"/>
  <c r="AE238" i="4"/>
  <c r="S238" i="4"/>
  <c r="AH237" i="4"/>
  <c r="AG237" i="4"/>
  <c r="AE237" i="4"/>
  <c r="AF237" i="4" s="1"/>
  <c r="AI237" i="4" s="1"/>
  <c r="S237" i="4"/>
  <c r="AH236" i="4"/>
  <c r="AG236" i="4"/>
  <c r="AE236" i="4"/>
  <c r="X236" i="4"/>
  <c r="V236" i="4"/>
  <c r="H236" i="4"/>
  <c r="G236" i="4"/>
  <c r="F236" i="4"/>
  <c r="E236" i="4"/>
  <c r="AH234" i="4"/>
  <c r="AE234" i="4"/>
  <c r="S234" i="4"/>
  <c r="AH233" i="4"/>
  <c r="AE233" i="4"/>
  <c r="S233" i="4"/>
  <c r="AH232" i="4"/>
  <c r="AE232" i="4"/>
  <c r="S232" i="4"/>
  <c r="AH231" i="4"/>
  <c r="AE231" i="4"/>
  <c r="S231" i="4"/>
  <c r="AH230" i="4"/>
  <c r="AE230" i="4"/>
  <c r="S230" i="4"/>
  <c r="AH229" i="4"/>
  <c r="AE229" i="4"/>
  <c r="S229" i="4"/>
  <c r="AH228" i="4"/>
  <c r="AE228" i="4"/>
  <c r="S228" i="4"/>
  <c r="AH227" i="4"/>
  <c r="AE227" i="4"/>
  <c r="S227" i="4"/>
  <c r="AH226" i="4"/>
  <c r="AG226" i="4"/>
  <c r="AE226" i="4"/>
  <c r="X226" i="4"/>
  <c r="H226" i="4"/>
  <c r="G226" i="4"/>
  <c r="F226" i="4"/>
  <c r="E226" i="4"/>
  <c r="AH224" i="4"/>
  <c r="AE224" i="4"/>
  <c r="W224" i="4"/>
  <c r="V216" i="4" s="1"/>
  <c r="S224" i="4"/>
  <c r="H224" i="4"/>
  <c r="H216" i="4" s="1"/>
  <c r="G224" i="4"/>
  <c r="G216" i="4" s="1"/>
  <c r="F224" i="4"/>
  <c r="F216" i="4" s="1"/>
  <c r="AH223" i="4"/>
  <c r="AE223" i="4"/>
  <c r="S223" i="4"/>
  <c r="AH222" i="4"/>
  <c r="AE222" i="4"/>
  <c r="S222" i="4"/>
  <c r="AH221" i="4"/>
  <c r="AE221" i="4"/>
  <c r="S221" i="4"/>
  <c r="AH220" i="4"/>
  <c r="AE220" i="4"/>
  <c r="S220" i="4"/>
  <c r="AH219" i="4"/>
  <c r="AE219" i="4"/>
  <c r="S219" i="4"/>
  <c r="AH218" i="4"/>
  <c r="AE218" i="4"/>
  <c r="S218" i="4"/>
  <c r="AH217" i="4"/>
  <c r="AG217" i="4"/>
  <c r="AE217" i="4"/>
  <c r="AF217" i="4" s="1"/>
  <c r="S217" i="4"/>
  <c r="AH216" i="4"/>
  <c r="AG216" i="4"/>
  <c r="AE216" i="4"/>
  <c r="X216" i="4"/>
  <c r="E216" i="4"/>
  <c r="AH214" i="4"/>
  <c r="AE214" i="4"/>
  <c r="W214" i="4"/>
  <c r="V202" i="4" s="1"/>
  <c r="S214" i="4"/>
  <c r="H214" i="4"/>
  <c r="H202" i="4" s="1"/>
  <c r="G214" i="4"/>
  <c r="G202" i="4" s="1"/>
  <c r="F214" i="4"/>
  <c r="F202" i="4" s="1"/>
  <c r="AI213" i="4"/>
  <c r="AH213" i="4"/>
  <c r="AE213" i="4"/>
  <c r="S213" i="4"/>
  <c r="AH212" i="4"/>
  <c r="AE212" i="4"/>
  <c r="S212" i="4"/>
  <c r="AH211" i="4"/>
  <c r="AE211" i="4"/>
  <c r="S211" i="4"/>
  <c r="AH210" i="4"/>
  <c r="AE210" i="4"/>
  <c r="S210" i="4"/>
  <c r="AH209" i="4"/>
  <c r="AE209" i="4"/>
  <c r="S209" i="4"/>
  <c r="AH208" i="4"/>
  <c r="AE208" i="4"/>
  <c r="S208" i="4"/>
  <c r="AH207" i="4"/>
  <c r="AE207" i="4"/>
  <c r="S207" i="4"/>
  <c r="AH206" i="4"/>
  <c r="AE206" i="4"/>
  <c r="S206" i="4"/>
  <c r="AH205" i="4"/>
  <c r="AE205" i="4"/>
  <c r="S205" i="4"/>
  <c r="AH204" i="4"/>
  <c r="AG204" i="4"/>
  <c r="AE204" i="4"/>
  <c r="AF204" i="4" s="1"/>
  <c r="AI204" i="4" s="1"/>
  <c r="S204" i="4"/>
  <c r="AH203" i="4"/>
  <c r="AG203" i="4"/>
  <c r="AE203" i="4"/>
  <c r="AF203" i="4" s="1"/>
  <c r="AI203" i="4" s="1"/>
  <c r="S203" i="4"/>
  <c r="AH202" i="4"/>
  <c r="AG202" i="4"/>
  <c r="AE202" i="4"/>
  <c r="X202" i="4"/>
  <c r="E202" i="4"/>
  <c r="AH200" i="4"/>
  <c r="AE200" i="4"/>
  <c r="W200" i="4"/>
  <c r="S200" i="4"/>
  <c r="H200" i="4"/>
  <c r="H189" i="4" s="1"/>
  <c r="G200" i="4"/>
  <c r="G189" i="4" s="1"/>
  <c r="F200" i="4"/>
  <c r="F189" i="4" s="1"/>
  <c r="AH199" i="4"/>
  <c r="AE199" i="4"/>
  <c r="S199" i="4"/>
  <c r="AH198" i="4"/>
  <c r="AE198" i="4"/>
  <c r="S198" i="4"/>
  <c r="AH197" i="4"/>
  <c r="AG197" i="4"/>
  <c r="AE197" i="4"/>
  <c r="AF197" i="4" s="1"/>
  <c r="AI197" i="4" s="1"/>
  <c r="AH196" i="4"/>
  <c r="AE196" i="4"/>
  <c r="S196" i="4"/>
  <c r="AH195" i="4"/>
  <c r="AE195" i="4"/>
  <c r="S195" i="4"/>
  <c r="AH194" i="4"/>
  <c r="AE194" i="4"/>
  <c r="S194" i="4"/>
  <c r="AH193" i="4"/>
  <c r="AE193" i="4"/>
  <c r="S193" i="4"/>
  <c r="AH192" i="4"/>
  <c r="AE192" i="4"/>
  <c r="S192" i="4"/>
  <c r="AH191" i="4"/>
  <c r="AE191" i="4"/>
  <c r="S191" i="4"/>
  <c r="AH190" i="4"/>
  <c r="AG190" i="4"/>
  <c r="AE190" i="4"/>
  <c r="AF190" i="4" s="1"/>
  <c r="S190" i="4"/>
  <c r="AH189" i="4"/>
  <c r="AG189" i="4"/>
  <c r="AE189" i="4"/>
  <c r="X189" i="4"/>
  <c r="V189" i="4"/>
  <c r="E189" i="4"/>
  <c r="AH187" i="4"/>
  <c r="AE187" i="4"/>
  <c r="W187" i="4"/>
  <c r="S187" i="4"/>
  <c r="H187" i="4"/>
  <c r="G187" i="4"/>
  <c r="F187" i="4"/>
  <c r="AH186" i="4"/>
  <c r="AE186" i="4"/>
  <c r="W186" i="4"/>
  <c r="S186" i="4"/>
  <c r="H186" i="4"/>
  <c r="G186" i="4"/>
  <c r="F186" i="4"/>
  <c r="AH185" i="4"/>
  <c r="AE185" i="4"/>
  <c r="W185" i="4"/>
  <c r="S185" i="4"/>
  <c r="H185" i="4"/>
  <c r="G185" i="4"/>
  <c r="AH184" i="4"/>
  <c r="AE184" i="4"/>
  <c r="W184" i="4"/>
  <c r="S184" i="4"/>
  <c r="H184" i="4"/>
  <c r="G184" i="4"/>
  <c r="AH183" i="4"/>
  <c r="AG183" i="4"/>
  <c r="AE183" i="4"/>
  <c r="AF183" i="4" s="1"/>
  <c r="AI183" i="4" s="1"/>
  <c r="AH182" i="4"/>
  <c r="AG182" i="4"/>
  <c r="AE182" i="4"/>
  <c r="AF182" i="4" s="1"/>
  <c r="AH181" i="4"/>
  <c r="AG181" i="4"/>
  <c r="AE181" i="4"/>
  <c r="X181" i="4"/>
  <c r="E181" i="4"/>
  <c r="AH179" i="4"/>
  <c r="AE179" i="4"/>
  <c r="S179" i="4"/>
  <c r="AH178" i="4"/>
  <c r="AE178" i="4"/>
  <c r="S178" i="4"/>
  <c r="AH177" i="4"/>
  <c r="AE177" i="4"/>
  <c r="S177" i="4"/>
  <c r="AH176" i="4"/>
  <c r="AE176" i="4"/>
  <c r="S176" i="4"/>
  <c r="AH175" i="4"/>
  <c r="AE175" i="4"/>
  <c r="S175" i="4"/>
  <c r="AH174" i="4"/>
  <c r="AE174" i="4"/>
  <c r="S174" i="4"/>
  <c r="AH173" i="4"/>
  <c r="AE173" i="4"/>
  <c r="S173" i="4"/>
  <c r="AH172" i="4"/>
  <c r="AG172" i="4"/>
  <c r="AE172" i="4"/>
  <c r="AF172" i="4" s="1"/>
  <c r="AI172" i="4" s="1"/>
  <c r="AH171" i="4"/>
  <c r="AG171" i="4"/>
  <c r="AE171" i="4"/>
  <c r="X171" i="4"/>
  <c r="V171" i="4"/>
  <c r="H171" i="4"/>
  <c r="G171" i="4"/>
  <c r="F171" i="4"/>
  <c r="E171" i="4"/>
  <c r="AH169" i="4"/>
  <c r="AE169" i="4"/>
  <c r="S169" i="4"/>
  <c r="AH168" i="4"/>
  <c r="AE168" i="4"/>
  <c r="S168" i="4"/>
  <c r="AH167" i="4"/>
  <c r="AE167" i="4"/>
  <c r="S167" i="4"/>
  <c r="AH166" i="4"/>
  <c r="AE166" i="4"/>
  <c r="S166" i="4"/>
  <c r="AH165" i="4"/>
  <c r="AE165" i="4"/>
  <c r="S165" i="4"/>
  <c r="AH164" i="4"/>
  <c r="AE164" i="4"/>
  <c r="S164" i="4"/>
  <c r="AH163" i="4"/>
  <c r="AE163" i="4"/>
  <c r="S163" i="4"/>
  <c r="AH162" i="4"/>
  <c r="AG162" i="4"/>
  <c r="AE162" i="4"/>
  <c r="AF162" i="4" s="1"/>
  <c r="AI162" i="4" s="1"/>
  <c r="AH161" i="4"/>
  <c r="AG161" i="4"/>
  <c r="AE161" i="4"/>
  <c r="AF161" i="4" s="1"/>
  <c r="AI161" i="4" s="1"/>
  <c r="AH160" i="4"/>
  <c r="AG160" i="4"/>
  <c r="AE160" i="4"/>
  <c r="X160" i="4"/>
  <c r="V160" i="4"/>
  <c r="H160" i="4"/>
  <c r="G160" i="4"/>
  <c r="F160" i="4"/>
  <c r="E160" i="4"/>
  <c r="AH158" i="4"/>
  <c r="AG158" i="4"/>
  <c r="AE158" i="4"/>
  <c r="AF158" i="4" s="1"/>
  <c r="AI158" i="4" s="1"/>
  <c r="AH157" i="4"/>
  <c r="AE157" i="4"/>
  <c r="S157" i="4"/>
  <c r="AH156" i="4"/>
  <c r="AE156" i="4"/>
  <c r="S156" i="4"/>
  <c r="AH155" i="4"/>
  <c r="AE155" i="4"/>
  <c r="S155" i="4"/>
  <c r="AI154" i="4"/>
  <c r="AH154" i="4"/>
  <c r="AE154" i="4"/>
  <c r="S154" i="4"/>
  <c r="AH153" i="4"/>
  <c r="AG153" i="4"/>
  <c r="AE153" i="4"/>
  <c r="AF153" i="4" s="1"/>
  <c r="AI153" i="4" s="1"/>
  <c r="AH152" i="4"/>
  <c r="AG152" i="4"/>
  <c r="AE152" i="4"/>
  <c r="AF152" i="4" s="1"/>
  <c r="AI152" i="4" s="1"/>
  <c r="AH151" i="4"/>
  <c r="AG151" i="4"/>
  <c r="AE151" i="4"/>
  <c r="AF151" i="4" s="1"/>
  <c r="S151" i="4"/>
  <c r="AH150" i="4"/>
  <c r="AG150" i="4"/>
  <c r="AE150" i="4"/>
  <c r="X150" i="4"/>
  <c r="V150" i="4"/>
  <c r="H150" i="4"/>
  <c r="G150" i="4"/>
  <c r="F150" i="4"/>
  <c r="E150" i="4"/>
  <c r="AH148" i="4"/>
  <c r="AG148" i="4"/>
  <c r="AE148" i="4"/>
  <c r="AF148" i="4" s="1"/>
  <c r="AI148" i="4" s="1"/>
  <c r="S148" i="4"/>
  <c r="AH147" i="4"/>
  <c r="AG147" i="4"/>
  <c r="AE147" i="4"/>
  <c r="AF147" i="4" s="1"/>
  <c r="AI147" i="4" s="1"/>
  <c r="AH146" i="4"/>
  <c r="AG146" i="4"/>
  <c r="AE146" i="4"/>
  <c r="AF146" i="4" s="1"/>
  <c r="AI146" i="4" s="1"/>
  <c r="AH145" i="4"/>
  <c r="AG145" i="4"/>
  <c r="AE145" i="4"/>
  <c r="AF145" i="4" s="1"/>
  <c r="AI145" i="4" s="1"/>
  <c r="AH144" i="4"/>
  <c r="AE144" i="4"/>
  <c r="S144" i="4"/>
  <c r="AH143" i="4"/>
  <c r="AE143" i="4"/>
  <c r="S143" i="4"/>
  <c r="AH142" i="4"/>
  <c r="AE142" i="4"/>
  <c r="S142" i="4"/>
  <c r="AH141" i="4"/>
  <c r="AE141" i="4"/>
  <c r="S141" i="4"/>
  <c r="AH140" i="4"/>
  <c r="AG140" i="4"/>
  <c r="AE140" i="4"/>
  <c r="AF140" i="4" s="1"/>
  <c r="AI140" i="4" s="1"/>
  <c r="AH139" i="4"/>
  <c r="AG139" i="4"/>
  <c r="AE139" i="4"/>
  <c r="AF139" i="4" s="1"/>
  <c r="AI139" i="4" s="1"/>
  <c r="S139" i="4"/>
  <c r="AH138" i="4"/>
  <c r="AG138" i="4"/>
  <c r="AE138" i="4"/>
  <c r="X138" i="4"/>
  <c r="V138" i="4"/>
  <c r="H138" i="4"/>
  <c r="G138" i="4"/>
  <c r="F138" i="4"/>
  <c r="E138" i="4"/>
  <c r="AH136" i="4"/>
  <c r="AG136" i="4"/>
  <c r="AE136" i="4"/>
  <c r="AF136" i="4" s="1"/>
  <c r="AI136" i="4" s="1"/>
  <c r="S136" i="4"/>
  <c r="AH135" i="4"/>
  <c r="AG135" i="4"/>
  <c r="AE135" i="4"/>
  <c r="AF135" i="4" s="1"/>
  <c r="AI135" i="4" s="1"/>
  <c r="AH134" i="4"/>
  <c r="AG134" i="4"/>
  <c r="AE134" i="4"/>
  <c r="AF134" i="4" s="1"/>
  <c r="AI134" i="4" s="1"/>
  <c r="AH133" i="4"/>
  <c r="AE133" i="4"/>
  <c r="S133" i="4"/>
  <c r="AH132" i="4"/>
  <c r="AE132" i="4"/>
  <c r="S132" i="4"/>
  <c r="AH131" i="4"/>
  <c r="AE131" i="4"/>
  <c r="S131" i="4"/>
  <c r="AH130" i="4"/>
  <c r="AE130" i="4"/>
  <c r="S130" i="4"/>
  <c r="AH129" i="4"/>
  <c r="AE129" i="4"/>
  <c r="S129" i="4"/>
  <c r="AH128" i="4"/>
  <c r="AE128" i="4"/>
  <c r="S128" i="4"/>
  <c r="AH127" i="4"/>
  <c r="AG127" i="4"/>
  <c r="AE127" i="4"/>
  <c r="X127" i="4"/>
  <c r="V127" i="4"/>
  <c r="H127" i="4"/>
  <c r="G127" i="4"/>
  <c r="F127" i="4"/>
  <c r="E127" i="4"/>
  <c r="AH125" i="4"/>
  <c r="AG125" i="4"/>
  <c r="AE125" i="4"/>
  <c r="AF125" i="4" s="1"/>
  <c r="AI125" i="4" s="1"/>
  <c r="AH124" i="4"/>
  <c r="AE124" i="4"/>
  <c r="S124" i="4"/>
  <c r="AH123" i="4"/>
  <c r="AE123" i="4"/>
  <c r="S123" i="4"/>
  <c r="AH122" i="4"/>
  <c r="AE122" i="4"/>
  <c r="S122" i="4"/>
  <c r="AH121" i="4"/>
  <c r="AE121" i="4"/>
  <c r="S121" i="4"/>
  <c r="AH120" i="4"/>
  <c r="AE120" i="4"/>
  <c r="S120" i="4"/>
  <c r="AH119" i="4"/>
  <c r="AE119" i="4"/>
  <c r="S119" i="4"/>
  <c r="AH118" i="4"/>
  <c r="AE118" i="4"/>
  <c r="S118" i="4"/>
  <c r="AH117" i="4"/>
  <c r="AG117" i="4"/>
  <c r="AE117" i="4"/>
  <c r="AF117" i="4" s="1"/>
  <c r="AI117" i="4" s="1"/>
  <c r="AH116" i="4"/>
  <c r="AG116" i="4"/>
  <c r="AE116" i="4"/>
  <c r="AF116" i="4" s="1"/>
  <c r="AI116" i="4" s="1"/>
  <c r="S116" i="4"/>
  <c r="AH115" i="4"/>
  <c r="AG115" i="4"/>
  <c r="AE115" i="4"/>
  <c r="X115" i="4"/>
  <c r="V115" i="4"/>
  <c r="H115" i="4"/>
  <c r="G115" i="4"/>
  <c r="F115" i="4"/>
  <c r="E115" i="4"/>
  <c r="AH113" i="4"/>
  <c r="AG113" i="4"/>
  <c r="AE113" i="4"/>
  <c r="AF113" i="4" s="1"/>
  <c r="AI113" i="4" s="1"/>
  <c r="S113" i="4"/>
  <c r="AH112" i="4"/>
  <c r="AE112" i="4"/>
  <c r="S112" i="4"/>
  <c r="AH111" i="4"/>
  <c r="AE111" i="4"/>
  <c r="AH110" i="4"/>
  <c r="AE110" i="4"/>
  <c r="S110" i="4"/>
  <c r="AH109" i="4"/>
  <c r="AE109" i="4"/>
  <c r="S109" i="4"/>
  <c r="AH108" i="4"/>
  <c r="AE108" i="4"/>
  <c r="S108" i="4"/>
  <c r="AH107" i="4"/>
  <c r="AE107" i="4"/>
  <c r="S107" i="4"/>
  <c r="AH106" i="4"/>
  <c r="AE106" i="4"/>
  <c r="S106" i="4"/>
  <c r="AH105" i="4"/>
  <c r="AG105" i="4"/>
  <c r="AE105" i="4"/>
  <c r="X105" i="4"/>
  <c r="V105" i="4"/>
  <c r="H105" i="4"/>
  <c r="G105" i="4"/>
  <c r="F105" i="4"/>
  <c r="E105" i="4"/>
  <c r="AH103" i="4"/>
  <c r="AE103" i="4"/>
  <c r="S103" i="4"/>
  <c r="AH102" i="4"/>
  <c r="AE102" i="4"/>
  <c r="S102" i="4"/>
  <c r="AE101" i="4"/>
  <c r="S101" i="4"/>
  <c r="AI100" i="4"/>
  <c r="AH100" i="4"/>
  <c r="AE100" i="4"/>
  <c r="S100" i="4"/>
  <c r="AH99" i="4"/>
  <c r="AE99" i="4"/>
  <c r="S99" i="4"/>
  <c r="AH98" i="4"/>
  <c r="AE98" i="4"/>
  <c r="S98" i="4"/>
  <c r="AH97" i="4"/>
  <c r="AE97" i="4"/>
  <c r="S97" i="4"/>
  <c r="AH96" i="4"/>
  <c r="AE96" i="4"/>
  <c r="S96" i="4"/>
  <c r="AH95" i="4"/>
  <c r="AE95" i="4"/>
  <c r="S95" i="4"/>
  <c r="AH94" i="4"/>
  <c r="AE94" i="4"/>
  <c r="S94" i="4"/>
  <c r="AH93" i="4"/>
  <c r="AE93" i="4"/>
  <c r="S93" i="4"/>
  <c r="AH92" i="4"/>
  <c r="AG92" i="4"/>
  <c r="AE92" i="4"/>
  <c r="AF92" i="4" s="1"/>
  <c r="AH91" i="4"/>
  <c r="AG91" i="4"/>
  <c r="AE91" i="4"/>
  <c r="X91" i="4"/>
  <c r="V91" i="4"/>
  <c r="H91" i="4"/>
  <c r="G91" i="4"/>
  <c r="F91" i="4"/>
  <c r="E91" i="4"/>
  <c r="AH89" i="4"/>
  <c r="AG89" i="4"/>
  <c r="AE89" i="4"/>
  <c r="AF89" i="4" s="1"/>
  <c r="AI89" i="4" s="1"/>
  <c r="AI88" i="4"/>
  <c r="AH88" i="4"/>
  <c r="AE88" i="4"/>
  <c r="S88" i="4"/>
  <c r="AH87" i="4"/>
  <c r="AE87" i="4"/>
  <c r="S87" i="4"/>
  <c r="AH86" i="4"/>
  <c r="AE86" i="4"/>
  <c r="S86" i="4"/>
  <c r="AH85" i="4"/>
  <c r="AE85" i="4"/>
  <c r="S85" i="4"/>
  <c r="AH84" i="4"/>
  <c r="AE84" i="4"/>
  <c r="S84" i="4"/>
  <c r="AH83" i="4"/>
  <c r="AE83" i="4"/>
  <c r="S83" i="4"/>
  <c r="AH82" i="4"/>
  <c r="AG82" i="4"/>
  <c r="AE82" i="4"/>
  <c r="AF82" i="4" s="1"/>
  <c r="AH81" i="4"/>
  <c r="AG81" i="4"/>
  <c r="AE81" i="4"/>
  <c r="X81" i="4"/>
  <c r="V81" i="4"/>
  <c r="H81" i="4"/>
  <c r="G81" i="4"/>
  <c r="F81" i="4"/>
  <c r="E81" i="4"/>
  <c r="AH79" i="4"/>
  <c r="AE79" i="4"/>
  <c r="S79" i="4"/>
  <c r="AH78" i="4"/>
  <c r="AE78" i="4"/>
  <c r="S78" i="4"/>
  <c r="AH77" i="4"/>
  <c r="AE77" i="4"/>
  <c r="S77" i="4"/>
  <c r="AH76" i="4"/>
  <c r="AE76" i="4"/>
  <c r="S76" i="4"/>
  <c r="AH75" i="4"/>
  <c r="AE75" i="4"/>
  <c r="S75" i="4"/>
  <c r="AH74" i="4"/>
  <c r="AE74" i="4"/>
  <c r="S74" i="4"/>
  <c r="AH73" i="4"/>
  <c r="AE73" i="4"/>
  <c r="S73" i="4"/>
  <c r="AH72" i="4"/>
  <c r="AG72" i="4"/>
  <c r="AE72" i="4"/>
  <c r="X72" i="4"/>
  <c r="Y72" i="4" s="1"/>
  <c r="V72" i="4"/>
  <c r="H72" i="4"/>
  <c r="G72" i="4"/>
  <c r="F72" i="4"/>
  <c r="E72" i="4"/>
  <c r="AH70" i="4"/>
  <c r="AG70" i="4"/>
  <c r="AE70" i="4"/>
  <c r="AF70" i="4" s="1"/>
  <c r="AI70" i="4" s="1"/>
  <c r="AH69" i="4"/>
  <c r="AE69" i="4"/>
  <c r="S69" i="4"/>
  <c r="AH68" i="4"/>
  <c r="AE68" i="4"/>
  <c r="S68" i="4"/>
  <c r="AH67" i="4"/>
  <c r="AE67" i="4"/>
  <c r="S67" i="4"/>
  <c r="AI66" i="4"/>
  <c r="AH66" i="4"/>
  <c r="AE66" i="4"/>
  <c r="W66" i="4"/>
  <c r="S66" i="4"/>
  <c r="H66" i="4"/>
  <c r="H64" i="4" s="1"/>
  <c r="G66" i="4"/>
  <c r="G64" i="4" s="1"/>
  <c r="F66" i="4"/>
  <c r="F64" i="4" s="1"/>
  <c r="AH65" i="4"/>
  <c r="AG65" i="4"/>
  <c r="AE65" i="4"/>
  <c r="AF65" i="4" s="1"/>
  <c r="AI65" i="4" s="1"/>
  <c r="W65" i="4"/>
  <c r="V64" i="4" s="1"/>
  <c r="T65" i="4"/>
  <c r="AH64" i="4"/>
  <c r="AG64" i="4"/>
  <c r="AE64" i="4"/>
  <c r="X64" i="4"/>
  <c r="E64" i="4"/>
  <c r="AH62" i="4"/>
  <c r="AG62" i="4"/>
  <c r="AE62" i="4"/>
  <c r="AF62" i="4" s="1"/>
  <c r="AI62" i="4" s="1"/>
  <c r="S62" i="4"/>
  <c r="AH61" i="4"/>
  <c r="AE61" i="4"/>
  <c r="W61" i="4"/>
  <c r="V55" i="4" s="1"/>
  <c r="S61" i="4"/>
  <c r="H61" i="4"/>
  <c r="H55" i="4" s="1"/>
  <c r="G61" i="4"/>
  <c r="G55" i="4" s="1"/>
  <c r="F61" i="4"/>
  <c r="F55" i="4" s="1"/>
  <c r="AH60" i="4"/>
  <c r="AE60" i="4"/>
  <c r="S60" i="4"/>
  <c r="AH59" i="4"/>
  <c r="AE59" i="4"/>
  <c r="S59" i="4"/>
  <c r="AH58" i="4"/>
  <c r="AE58" i="4"/>
  <c r="S58" i="4"/>
  <c r="AH57" i="4"/>
  <c r="AG57" i="4"/>
  <c r="AE57" i="4"/>
  <c r="AF57" i="4" s="1"/>
  <c r="AI57" i="4" s="1"/>
  <c r="AH56" i="4"/>
  <c r="AG56" i="4"/>
  <c r="AE56" i="4"/>
  <c r="AF56" i="4" s="1"/>
  <c r="S56" i="4"/>
  <c r="AH55" i="4"/>
  <c r="AG55" i="4"/>
  <c r="AE55" i="4"/>
  <c r="X55" i="4"/>
  <c r="E55" i="4"/>
  <c r="AH53" i="4"/>
  <c r="AG53" i="4"/>
  <c r="AE53" i="4"/>
  <c r="AF53" i="4" s="1"/>
  <c r="AI53" i="4" s="1"/>
  <c r="W53" i="4"/>
  <c r="V50" i="4" s="1"/>
  <c r="S53" i="4"/>
  <c r="AH52" i="4"/>
  <c r="AE52" i="4"/>
  <c r="S52" i="4"/>
  <c r="AH51" i="4"/>
  <c r="AE51" i="4"/>
  <c r="S51" i="4"/>
  <c r="AH50" i="4"/>
  <c r="AG50" i="4"/>
  <c r="AE50" i="4"/>
  <c r="X50" i="4"/>
  <c r="H50" i="4"/>
  <c r="G50" i="4"/>
  <c r="F50" i="4"/>
  <c r="E50" i="4"/>
  <c r="AH48" i="4"/>
  <c r="AE48" i="4"/>
  <c r="S48" i="4"/>
  <c r="AH47" i="4"/>
  <c r="AE47" i="4"/>
  <c r="S47" i="4"/>
  <c r="AH46" i="4"/>
  <c r="AE46" i="4"/>
  <c r="S46" i="4"/>
  <c r="AH45" i="4"/>
  <c r="AE45" i="4"/>
  <c r="S45" i="4"/>
  <c r="AH44" i="4"/>
  <c r="AE44" i="4"/>
  <c r="S44" i="4"/>
  <c r="AH43" i="4"/>
  <c r="AG43" i="4"/>
  <c r="AE43" i="4"/>
  <c r="AF43" i="4" s="1"/>
  <c r="AI43" i="4" s="1"/>
  <c r="S43" i="4"/>
  <c r="AH42" i="4"/>
  <c r="AG42" i="4"/>
  <c r="AE42" i="4"/>
  <c r="V42" i="4"/>
  <c r="H42" i="4"/>
  <c r="G42" i="4"/>
  <c r="F42" i="4"/>
  <c r="E42" i="4"/>
  <c r="AH40" i="4"/>
  <c r="AG40" i="4"/>
  <c r="AE40" i="4"/>
  <c r="AF40" i="4" s="1"/>
  <c r="AI40" i="4" s="1"/>
  <c r="W40" i="4"/>
  <c r="V39" i="4" s="1"/>
  <c r="S40" i="4"/>
  <c r="AH39" i="4"/>
  <c r="AG39" i="4"/>
  <c r="AE39" i="4"/>
  <c r="X39" i="4"/>
  <c r="H39" i="4"/>
  <c r="G39" i="4"/>
  <c r="F39" i="4"/>
  <c r="E39" i="4"/>
  <c r="AH37" i="4"/>
  <c r="AG37" i="4"/>
  <c r="AE37" i="4"/>
  <c r="AF37" i="4" s="1"/>
  <c r="AI37" i="4" s="1"/>
  <c r="AH36" i="4"/>
  <c r="AE36" i="4"/>
  <c r="S36" i="4"/>
  <c r="AH35" i="4"/>
  <c r="AE35" i="4"/>
  <c r="S35" i="4"/>
  <c r="AH34" i="4"/>
  <c r="AG34" i="4"/>
  <c r="AE34" i="4"/>
  <c r="V34" i="4"/>
  <c r="H34" i="4"/>
  <c r="G34" i="4"/>
  <c r="F34" i="4"/>
  <c r="E34" i="4"/>
  <c r="AI32" i="4"/>
  <c r="AH32" i="4"/>
  <c r="AE32" i="4"/>
  <c r="S32" i="4"/>
  <c r="AH31" i="4"/>
  <c r="AE31" i="4"/>
  <c r="S31" i="4"/>
  <c r="AH30" i="4"/>
  <c r="AE30" i="4"/>
  <c r="S30" i="4"/>
  <c r="AH29" i="4"/>
  <c r="AE29" i="4"/>
  <c r="S29" i="4"/>
  <c r="AH28" i="4"/>
  <c r="AE28" i="4"/>
  <c r="S28" i="4"/>
  <c r="AH27" i="4"/>
  <c r="AG27" i="4"/>
  <c r="AE27" i="4"/>
  <c r="V27" i="4"/>
  <c r="H27" i="4"/>
  <c r="G27" i="4"/>
  <c r="F27" i="4"/>
  <c r="E27" i="4"/>
  <c r="AH25" i="4"/>
  <c r="AG25" i="4"/>
  <c r="AE25" i="4"/>
  <c r="AF25" i="4" s="1"/>
  <c r="AI25" i="4" s="1"/>
  <c r="W25" i="4"/>
  <c r="U24" i="4" s="1"/>
  <c r="AH24" i="4"/>
  <c r="AG24" i="4"/>
  <c r="AE24" i="4"/>
  <c r="X24" i="4"/>
  <c r="H24" i="4"/>
  <c r="G24" i="4"/>
  <c r="F24" i="4"/>
  <c r="E24" i="4"/>
  <c r="AH22" i="4"/>
  <c r="AG22" i="4"/>
  <c r="AE22" i="4"/>
  <c r="AF22" i="4" s="1"/>
  <c r="AI22" i="4" s="1"/>
  <c r="W22" i="4"/>
  <c r="V20" i="4" s="1"/>
  <c r="AH21" i="4"/>
  <c r="AE21" i="4"/>
  <c r="S21" i="4"/>
  <c r="AH20" i="4"/>
  <c r="AG20" i="4"/>
  <c r="AE20" i="4"/>
  <c r="X20" i="4"/>
  <c r="H20" i="4"/>
  <c r="G20" i="4"/>
  <c r="F20" i="4"/>
  <c r="E20" i="4"/>
  <c r="AH18" i="4"/>
  <c r="AE18" i="4"/>
  <c r="S18" i="4"/>
  <c r="AH17" i="4"/>
  <c r="AE17" i="4"/>
  <c r="S17" i="4"/>
  <c r="AH16" i="4"/>
  <c r="AG16" i="4"/>
  <c r="AE16" i="4"/>
  <c r="V16" i="4"/>
  <c r="H16" i="4"/>
  <c r="G16" i="4"/>
  <c r="F16" i="4"/>
  <c r="E16" i="4"/>
  <c r="AH14" i="4"/>
  <c r="AE14" i="4"/>
  <c r="S14" i="4"/>
  <c r="AH13" i="4"/>
  <c r="AE13" i="4"/>
  <c r="S13" i="4"/>
  <c r="AH12" i="4"/>
  <c r="AE12" i="4"/>
  <c r="S12" i="4"/>
  <c r="AH11" i="4"/>
  <c r="AE11" i="4"/>
  <c r="S11" i="4"/>
  <c r="AH10" i="4"/>
  <c r="AE10" i="4"/>
  <c r="S10" i="4"/>
  <c r="AH9" i="4"/>
  <c r="AG9" i="4"/>
  <c r="AE9" i="4"/>
  <c r="V9" i="4"/>
  <c r="H9" i="4"/>
  <c r="G9" i="4"/>
  <c r="F9" i="4"/>
  <c r="E9" i="4"/>
  <c r="AH7" i="4"/>
  <c r="AE7" i="4"/>
  <c r="S7" i="4"/>
  <c r="AH6" i="4"/>
  <c r="AE6" i="4"/>
  <c r="S6" i="4"/>
  <c r="AH5" i="4"/>
  <c r="AE5" i="4"/>
  <c r="S5" i="4"/>
  <c r="V4" i="4"/>
  <c r="H4" i="4"/>
  <c r="G4" i="4"/>
  <c r="F4" i="4"/>
  <c r="E4" i="4"/>
  <c r="X1" i="4"/>
  <c r="X34" i="4" s="1"/>
  <c r="AT34" i="7" l="1"/>
  <c r="G338" i="4"/>
  <c r="H348" i="4"/>
  <c r="Y34" i="4"/>
  <c r="C16" i="4"/>
  <c r="G348" i="4"/>
  <c r="V338" i="4"/>
  <c r="Y338" i="4" s="1"/>
  <c r="C105" i="4"/>
  <c r="F181" i="4"/>
  <c r="H354" i="4"/>
  <c r="AF361" i="4"/>
  <c r="AI361" i="4" s="1"/>
  <c r="AF362" i="4"/>
  <c r="AI362" i="4" s="1"/>
  <c r="AF11" i="4"/>
  <c r="AI11" i="4" s="1"/>
  <c r="AF191" i="4"/>
  <c r="AI191" i="4" s="1"/>
  <c r="AF196" i="4"/>
  <c r="AI196" i="4" s="1"/>
  <c r="AF207" i="4"/>
  <c r="AI207" i="4" s="1"/>
  <c r="AF52" i="4"/>
  <c r="AI52" i="4" s="1"/>
  <c r="AF184" i="4"/>
  <c r="AI184" i="4" s="1"/>
  <c r="AF357" i="4"/>
  <c r="AI357" i="4" s="1"/>
  <c r="AF242" i="4"/>
  <c r="AI242" i="4" s="1"/>
  <c r="AF243" i="4"/>
  <c r="AI243" i="4" s="1"/>
  <c r="AF248" i="4"/>
  <c r="AF13" i="4"/>
  <c r="AI13" i="4" s="1"/>
  <c r="AF304" i="4"/>
  <c r="AI304" i="4" s="1"/>
  <c r="AF307" i="4"/>
  <c r="AI307" i="4" s="1"/>
  <c r="AF309" i="4"/>
  <c r="AI309" i="4" s="1"/>
  <c r="AF326" i="4"/>
  <c r="AI326" i="4" s="1"/>
  <c r="AF336" i="4"/>
  <c r="AI336" i="4" s="1"/>
  <c r="Y291" i="4"/>
  <c r="Y39" i="4"/>
  <c r="Y216" i="4"/>
  <c r="Y55" i="4"/>
  <c r="Y171" i="4"/>
  <c r="AF46" i="4"/>
  <c r="AI46" i="4" s="1"/>
  <c r="AF102" i="4"/>
  <c r="AI102" i="4" s="1"/>
  <c r="Y278" i="4"/>
  <c r="AF5" i="4"/>
  <c r="AI5" i="4" s="1"/>
  <c r="AF7" i="4"/>
  <c r="AI7" i="4" s="1"/>
  <c r="AF35" i="4"/>
  <c r="AI35" i="4" s="1"/>
  <c r="AF36" i="4"/>
  <c r="AI36" i="4" s="1"/>
  <c r="AF214" i="4"/>
  <c r="AF269" i="4"/>
  <c r="AI269" i="4" s="1"/>
  <c r="AF271" i="4"/>
  <c r="AI271" i="4" s="1"/>
  <c r="AF275" i="4"/>
  <c r="AI275" i="4" s="1"/>
  <c r="C9" i="4"/>
  <c r="C50" i="4"/>
  <c r="C245" i="4"/>
  <c r="Y245" i="4"/>
  <c r="AF295" i="4"/>
  <c r="AI295" i="4" s="1"/>
  <c r="AF17" i="4"/>
  <c r="AI17" i="4" s="1"/>
  <c r="C20" i="4"/>
  <c r="AF44" i="4"/>
  <c r="AI44" i="4" s="1"/>
  <c r="AF51" i="4"/>
  <c r="AI51" i="4" s="1"/>
  <c r="AF69" i="4"/>
  <c r="AI69" i="4" s="1"/>
  <c r="Y81" i="4"/>
  <c r="Y91" i="4"/>
  <c r="AF130" i="4"/>
  <c r="AI130" i="4" s="1"/>
  <c r="AF131" i="4"/>
  <c r="AI131" i="4" s="1"/>
  <c r="AF132" i="4"/>
  <c r="AI132" i="4" s="1"/>
  <c r="AF133" i="4"/>
  <c r="AI133" i="4" s="1"/>
  <c r="C150" i="4"/>
  <c r="C160" i="4"/>
  <c r="AF173" i="4"/>
  <c r="AI173" i="4" s="1"/>
  <c r="AF177" i="4"/>
  <c r="AI177" i="4" s="1"/>
  <c r="C318" i="4"/>
  <c r="AF321" i="4"/>
  <c r="AI321" i="4" s="1"/>
  <c r="AF325" i="4"/>
  <c r="AF335" i="4"/>
  <c r="F338" i="4"/>
  <c r="C27" i="4"/>
  <c r="C39" i="4"/>
  <c r="AF75" i="4"/>
  <c r="AI75" i="4" s="1"/>
  <c r="AF76" i="4"/>
  <c r="AF78" i="4"/>
  <c r="AI78" i="4" s="1"/>
  <c r="AF106" i="4"/>
  <c r="AI106" i="4" s="1"/>
  <c r="AF108" i="4"/>
  <c r="AI108" i="4" s="1"/>
  <c r="AF155" i="4"/>
  <c r="AF185" i="4"/>
  <c r="AF186" i="4"/>
  <c r="AI186" i="4" s="1"/>
  <c r="AF187" i="4"/>
  <c r="C226" i="4"/>
  <c r="Y236" i="4"/>
  <c r="AF265" i="4"/>
  <c r="AI265" i="4" s="1"/>
  <c r="AF313" i="4"/>
  <c r="AI313" i="4" s="1"/>
  <c r="Y20" i="4"/>
  <c r="AF29" i="4"/>
  <c r="AI29" i="4" s="1"/>
  <c r="AF48" i="4"/>
  <c r="AI48" i="4" s="1"/>
  <c r="AF73" i="4"/>
  <c r="AI73" i="4" s="1"/>
  <c r="AF74" i="4"/>
  <c r="AI74" i="4" s="1"/>
  <c r="C34" i="4"/>
  <c r="Y64" i="4"/>
  <c r="Y127" i="4"/>
  <c r="AF240" i="4"/>
  <c r="AI240" i="4" s="1"/>
  <c r="AF255" i="4"/>
  <c r="AI255" i="4" s="1"/>
  <c r="AF256" i="4"/>
  <c r="AI256" i="4" s="1"/>
  <c r="AF284" i="4"/>
  <c r="AI284" i="4" s="1"/>
  <c r="AF288" i="4"/>
  <c r="AF297" i="4"/>
  <c r="AI297" i="4" s="1"/>
  <c r="AF298" i="4"/>
  <c r="Y301" i="4"/>
  <c r="AF10" i="4"/>
  <c r="AI10" i="4" s="1"/>
  <c r="AF30" i="4"/>
  <c r="AI30" i="4" s="1"/>
  <c r="AF45" i="4"/>
  <c r="AI45" i="4" s="1"/>
  <c r="AF58" i="4"/>
  <c r="AF59" i="4"/>
  <c r="AI59" i="4" s="1"/>
  <c r="AF60" i="4"/>
  <c r="AI60" i="4" s="1"/>
  <c r="AF61" i="4"/>
  <c r="AI61" i="4" s="1"/>
  <c r="AF79" i="4"/>
  <c r="AI79" i="4" s="1"/>
  <c r="AF109" i="4"/>
  <c r="AI109" i="4" s="1"/>
  <c r="AF110" i="4"/>
  <c r="AF178" i="4"/>
  <c r="AI178" i="4" s="1"/>
  <c r="AF199" i="4"/>
  <c r="AI199" i="4" s="1"/>
  <c r="AF200" i="4"/>
  <c r="AF205" i="4"/>
  <c r="AI205" i="4" s="1"/>
  <c r="AF211" i="4"/>
  <c r="AI211" i="4" s="1"/>
  <c r="AF238" i="4"/>
  <c r="AF273" i="4"/>
  <c r="AI273" i="4" s="1"/>
  <c r="AF281" i="4"/>
  <c r="AF282" i="4"/>
  <c r="AI282" i="4" s="1"/>
  <c r="AF283" i="4"/>
  <c r="AI283" i="4" s="1"/>
  <c r="AF286" i="4"/>
  <c r="AI286" i="4" s="1"/>
  <c r="AF310" i="4"/>
  <c r="AI310" i="4" s="1"/>
  <c r="AF311" i="4"/>
  <c r="AI311" i="4" s="1"/>
  <c r="AF332" i="4"/>
  <c r="AF340" i="4"/>
  <c r="AI340" i="4" s="1"/>
  <c r="AF343" i="4"/>
  <c r="AF349" i="4"/>
  <c r="AI349" i="4" s="1"/>
  <c r="AF350" i="4"/>
  <c r="AF351" i="4"/>
  <c r="AI351" i="4" s="1"/>
  <c r="AF352" i="4"/>
  <c r="AI352" i="4" s="1"/>
  <c r="AH3" i="4"/>
  <c r="AF21" i="4"/>
  <c r="AI21" i="4" s="1"/>
  <c r="AF118" i="4"/>
  <c r="AI118" i="4" s="1"/>
  <c r="AF119" i="4"/>
  <c r="AI119" i="4" s="1"/>
  <c r="AF120" i="4"/>
  <c r="AI120" i="4" s="1"/>
  <c r="AF121" i="4"/>
  <c r="AI121" i="4" s="1"/>
  <c r="AF122" i="4"/>
  <c r="AI122" i="4" s="1"/>
  <c r="AF123" i="4"/>
  <c r="AI123" i="4" s="1"/>
  <c r="AF141" i="4"/>
  <c r="AI141" i="4" s="1"/>
  <c r="AF144" i="4"/>
  <c r="AI144" i="4" s="1"/>
  <c r="AF164" i="4"/>
  <c r="AI164" i="4" s="1"/>
  <c r="AF175" i="4"/>
  <c r="AI175" i="4" s="1"/>
  <c r="AF176" i="4"/>
  <c r="AI176" i="4" s="1"/>
  <c r="AF192" i="4"/>
  <c r="AI192" i="4" s="1"/>
  <c r="AF194" i="4"/>
  <c r="AI194" i="4" s="1"/>
  <c r="AF195" i="4"/>
  <c r="AI195" i="4" s="1"/>
  <c r="AF218" i="4"/>
  <c r="AI218" i="4" s="1"/>
  <c r="AF220" i="4"/>
  <c r="AI220" i="4" s="1"/>
  <c r="AF221" i="4"/>
  <c r="AI221" i="4" s="1"/>
  <c r="AF222" i="4"/>
  <c r="AI222" i="4" s="1"/>
  <c r="AF228" i="4"/>
  <c r="AI228" i="4" s="1"/>
  <c r="AF230" i="4"/>
  <c r="AI230" i="4" s="1"/>
  <c r="AF232" i="4"/>
  <c r="AI232" i="4" s="1"/>
  <c r="AF234" i="4"/>
  <c r="AI234" i="4" s="1"/>
  <c r="AF258" i="4"/>
  <c r="AI258" i="4" s="1"/>
  <c r="AF267" i="4"/>
  <c r="AI267" i="4" s="1"/>
  <c r="AF268" i="4"/>
  <c r="AI268" i="4" s="1"/>
  <c r="AF293" i="4"/>
  <c r="AI293" i="4" s="1"/>
  <c r="AF305" i="4"/>
  <c r="AI305" i="4" s="1"/>
  <c r="AF314" i="4"/>
  <c r="AI314" i="4" s="1"/>
  <c r="AF315" i="4"/>
  <c r="AF323" i="4"/>
  <c r="AI323" i="4" s="1"/>
  <c r="AF355" i="4"/>
  <c r="AI355" i="4" s="1"/>
  <c r="AF356" i="4"/>
  <c r="AI356" i="4" s="1"/>
  <c r="AF360" i="4"/>
  <c r="AI360" i="4" s="1"/>
  <c r="Y24" i="4"/>
  <c r="AF18" i="4"/>
  <c r="AI18" i="4" s="1"/>
  <c r="AF103" i="4"/>
  <c r="AI103" i="4" s="1"/>
  <c r="AF111" i="4"/>
  <c r="AF124" i="4"/>
  <c r="AF209" i="4"/>
  <c r="AI209" i="4" s="1"/>
  <c r="AF210" i="4"/>
  <c r="AI210" i="4" s="1"/>
  <c r="AF259" i="4"/>
  <c r="AI259" i="4" s="1"/>
  <c r="AF274" i="4"/>
  <c r="AI274" i="4" s="1"/>
  <c r="AF339" i="4"/>
  <c r="AI339" i="4" s="1"/>
  <c r="F354" i="4"/>
  <c r="AF12" i="4"/>
  <c r="AI12" i="4" s="1"/>
  <c r="X16" i="4"/>
  <c r="Y16" i="4" s="1"/>
  <c r="C4" i="4"/>
  <c r="AF6" i="4"/>
  <c r="AI6" i="4" s="1"/>
  <c r="AF14" i="4"/>
  <c r="AI14" i="4" s="1"/>
  <c r="AF31" i="4"/>
  <c r="AI31" i="4" s="1"/>
  <c r="C42" i="4"/>
  <c r="AF47" i="4"/>
  <c r="AI47" i="4" s="1"/>
  <c r="Y50" i="4"/>
  <c r="C81" i="4"/>
  <c r="AF83" i="4"/>
  <c r="AI83" i="4" s="1"/>
  <c r="AF84" i="4"/>
  <c r="AI84" i="4" s="1"/>
  <c r="AF85" i="4"/>
  <c r="AI85" i="4" s="1"/>
  <c r="AF86" i="4"/>
  <c r="AI86" i="4" s="1"/>
  <c r="AF87" i="4"/>
  <c r="AF107" i="4"/>
  <c r="AI107" i="4" s="1"/>
  <c r="AF128" i="4"/>
  <c r="AI128" i="4" s="1"/>
  <c r="Y138" i="4"/>
  <c r="AF165" i="4"/>
  <c r="AI165" i="4" s="1"/>
  <c r="AF166" i="4"/>
  <c r="AI166" i="4" s="1"/>
  <c r="AF167" i="4"/>
  <c r="AI167" i="4" s="1"/>
  <c r="AF168" i="4"/>
  <c r="AI168" i="4" s="1"/>
  <c r="AF174" i="4"/>
  <c r="AI174" i="4" s="1"/>
  <c r="Y202" i="4"/>
  <c r="AF229" i="4"/>
  <c r="AI229" i="4" s="1"/>
  <c r="AF231" i="4"/>
  <c r="AI231" i="4" s="1"/>
  <c r="AF233" i="4"/>
  <c r="AI233" i="4" s="1"/>
  <c r="AF239" i="4"/>
  <c r="AI239" i="4" s="1"/>
  <c r="AF250" i="4"/>
  <c r="AF251" i="4"/>
  <c r="AF289" i="4"/>
  <c r="C291" i="4"/>
  <c r="C24" i="4"/>
  <c r="AF28" i="4"/>
  <c r="AI28" i="4" s="1"/>
  <c r="AF67" i="4"/>
  <c r="AI67" i="4" s="1"/>
  <c r="AF68" i="4"/>
  <c r="C72" i="4"/>
  <c r="AF77" i="4"/>
  <c r="AI77" i="4" s="1"/>
  <c r="C91" i="4"/>
  <c r="AF93" i="4"/>
  <c r="AI93" i="4" s="1"/>
  <c r="AF94" i="4"/>
  <c r="AI94" i="4" s="1"/>
  <c r="AF95" i="4"/>
  <c r="AI95" i="4" s="1"/>
  <c r="AF96" i="4"/>
  <c r="AI96" i="4" s="1"/>
  <c r="AF97" i="4"/>
  <c r="AI97" i="4" s="1"/>
  <c r="AF98" i="4"/>
  <c r="AI98" i="4" s="1"/>
  <c r="AF99" i="4"/>
  <c r="AI99" i="4" s="1"/>
  <c r="Y105" i="4"/>
  <c r="C115" i="4"/>
  <c r="C127" i="4"/>
  <c r="AF142" i="4"/>
  <c r="AI142" i="4" s="1"/>
  <c r="AF143" i="4"/>
  <c r="AI143" i="4" s="1"/>
  <c r="Y150" i="4"/>
  <c r="AF156" i="4"/>
  <c r="AI156" i="4" s="1"/>
  <c r="AF157" i="4"/>
  <c r="AF163" i="4"/>
  <c r="AF169" i="4"/>
  <c r="AI169" i="4" s="1"/>
  <c r="AF179" i="4"/>
  <c r="AI179" i="4" s="1"/>
  <c r="V181" i="4"/>
  <c r="Y181" i="4" s="1"/>
  <c r="AF193" i="4"/>
  <c r="AI193" i="4" s="1"/>
  <c r="AF212" i="4"/>
  <c r="AI212" i="4" s="1"/>
  <c r="C216" i="4"/>
  <c r="Z216" i="4" s="1"/>
  <c r="AF224" i="4"/>
  <c r="AF247" i="4"/>
  <c r="AF263" i="4"/>
  <c r="AF264" i="4"/>
  <c r="AI264" i="4" s="1"/>
  <c r="AF287" i="4"/>
  <c r="AI287" i="4" s="1"/>
  <c r="AF294" i="4"/>
  <c r="AI294" i="4" s="1"/>
  <c r="AF308" i="4"/>
  <c r="AF316" i="4"/>
  <c r="AI316" i="4" s="1"/>
  <c r="AF320" i="4"/>
  <c r="AI320" i="4" s="1"/>
  <c r="AF333" i="4"/>
  <c r="AF342" i="4"/>
  <c r="AI342" i="4" s="1"/>
  <c r="AF344" i="4"/>
  <c r="AI344" i="4" s="1"/>
  <c r="AF346" i="4"/>
  <c r="AI346" i="4" s="1"/>
  <c r="F348" i="4"/>
  <c r="V348" i="4"/>
  <c r="Y348" i="4" s="1"/>
  <c r="AF358" i="4"/>
  <c r="G181" i="4"/>
  <c r="H181" i="4"/>
  <c r="C189" i="4"/>
  <c r="C202" i="4"/>
  <c r="Z202" i="4" s="1"/>
  <c r="C236" i="4"/>
  <c r="C261" i="4"/>
  <c r="Y261" i="4"/>
  <c r="H338" i="4"/>
  <c r="G354" i="4"/>
  <c r="AI92" i="4"/>
  <c r="AI82" i="4"/>
  <c r="AI56" i="4"/>
  <c r="C55" i="4"/>
  <c r="C64" i="4"/>
  <c r="AI330" i="4"/>
  <c r="X9" i="4"/>
  <c r="Y9" i="4" s="1"/>
  <c r="AF39" i="4"/>
  <c r="AF112" i="4"/>
  <c r="Y160" i="4"/>
  <c r="AI217" i="4"/>
  <c r="X27" i="4"/>
  <c r="Y27" i="4" s="1"/>
  <c r="X42" i="4"/>
  <c r="Y42" i="4" s="1"/>
  <c r="X4" i="4"/>
  <c r="Y4" i="4" s="1"/>
  <c r="AF24" i="4"/>
  <c r="Y115" i="4"/>
  <c r="C138" i="4"/>
  <c r="C171" i="4"/>
  <c r="AI182" i="4"/>
  <c r="Y189" i="4"/>
  <c r="AI246" i="4"/>
  <c r="AF198" i="4"/>
  <c r="AI198" i="4" s="1"/>
  <c r="AF208" i="4"/>
  <c r="AI208" i="4" s="1"/>
  <c r="AF241" i="4"/>
  <c r="AI241" i="4" s="1"/>
  <c r="AF257" i="4"/>
  <c r="AI257" i="4" s="1"/>
  <c r="AF266" i="4"/>
  <c r="AI266" i="4" s="1"/>
  <c r="AF270" i="4"/>
  <c r="C301" i="4"/>
  <c r="AF306" i="4"/>
  <c r="AI306" i="4" s="1"/>
  <c r="AF322" i="4"/>
  <c r="C329" i="4"/>
  <c r="AF334" i="4"/>
  <c r="AF206" i="4"/>
  <c r="AI206" i="4" s="1"/>
  <c r="AF219" i="4"/>
  <c r="AI219" i="4" s="1"/>
  <c r="AF223" i="4"/>
  <c r="AI223" i="4" s="1"/>
  <c r="AF227" i="4"/>
  <c r="AF272" i="4"/>
  <c r="AI272" i="4" s="1"/>
  <c r="AF276" i="4"/>
  <c r="AI276" i="4" s="1"/>
  <c r="AI279" i="4"/>
  <c r="AF285" i="4"/>
  <c r="AI285" i="4" s="1"/>
  <c r="AF296" i="4"/>
  <c r="AI296" i="4" s="1"/>
  <c r="AI302" i="4"/>
  <c r="AF312" i="4"/>
  <c r="AI312" i="4" s="1"/>
  <c r="AF324" i="4"/>
  <c r="AI324" i="4" s="1"/>
  <c r="AF345" i="4"/>
  <c r="AI345" i="4" s="1"/>
  <c r="AF359" i="4"/>
  <c r="AI359" i="4" s="1"/>
  <c r="AI190" i="4"/>
  <c r="AI262" i="4"/>
  <c r="C278" i="4"/>
  <c r="AE1477" i="4"/>
  <c r="AH1477" i="4"/>
  <c r="AE1476" i="4"/>
  <c r="AH1476" i="4"/>
  <c r="AU34" i="7" l="1"/>
  <c r="C348" i="4"/>
  <c r="AG1507" i="4"/>
  <c r="AF50" i="4"/>
  <c r="AF34" i="4"/>
  <c r="AF329" i="4"/>
  <c r="AF181" i="4"/>
  <c r="AF127" i="4"/>
  <c r="AF236" i="4"/>
  <c r="AF42" i="4"/>
  <c r="AF4" i="4"/>
  <c r="AF105" i="4"/>
  <c r="AF72" i="4"/>
  <c r="AF55" i="4"/>
  <c r="AF338" i="4"/>
  <c r="AF20" i="4"/>
  <c r="AF64" i="4"/>
  <c r="C338" i="4"/>
  <c r="AF27" i="4"/>
  <c r="AF16" i="4"/>
  <c r="AF138" i="4"/>
  <c r="AF91" i="4"/>
  <c r="AF348" i="4"/>
  <c r="AF115" i="4"/>
  <c r="AF318" i="4"/>
  <c r="AF171" i="4"/>
  <c r="AF9" i="4"/>
  <c r="AF150" i="4"/>
  <c r="AF1477" i="4"/>
  <c r="AI1477" i="4" s="1"/>
  <c r="AF81" i="4"/>
  <c r="C181" i="4"/>
  <c r="AF160" i="4"/>
  <c r="C354" i="4"/>
  <c r="AF261" i="4"/>
  <c r="AF301" i="4"/>
  <c r="AF278" i="4"/>
  <c r="AI227" i="4"/>
  <c r="AF226" i="4"/>
  <c r="AF245" i="4"/>
  <c r="AF291" i="4"/>
  <c r="AF354" i="4"/>
  <c r="AF202" i="4"/>
  <c r="AF189" i="4"/>
  <c r="AF216" i="4"/>
  <c r="AF1476" i="4"/>
  <c r="AI1476" i="4" s="1"/>
  <c r="AH1498" i="4"/>
  <c r="AF1498" i="4" s="1"/>
  <c r="AI1498" i="4" s="1"/>
  <c r="AE1496" i="4"/>
  <c r="AH1496" i="4"/>
  <c r="AE1475" i="4"/>
  <c r="AG1475" i="4"/>
  <c r="AH1475" i="4"/>
  <c r="AV34" i="7" l="1"/>
  <c r="AF1496" i="4"/>
  <c r="AI1496" i="4" s="1"/>
  <c r="AF1475" i="4"/>
  <c r="AW34" i="7" l="1"/>
  <c r="AH1486" i="4"/>
  <c r="AE1462" i="4"/>
  <c r="AH1462" i="4"/>
  <c r="AX34" i="7" l="1"/>
  <c r="AF1462" i="4"/>
  <c r="AI1462" i="4" s="1"/>
  <c r="AE1474" i="4"/>
  <c r="AH1474" i="4"/>
  <c r="AE1473" i="4"/>
  <c r="AH1473" i="4"/>
  <c r="AE1494" i="4"/>
  <c r="AH1494" i="4"/>
  <c r="AE1493" i="4"/>
  <c r="AH1493" i="4"/>
  <c r="AE1492" i="4"/>
  <c r="AH1492" i="4"/>
  <c r="AE1491" i="4"/>
  <c r="AH1491" i="4"/>
  <c r="AE1490" i="4"/>
  <c r="AH1490" i="4"/>
  <c r="AE1487" i="4"/>
  <c r="AH1487" i="4"/>
  <c r="AE1488" i="4"/>
  <c r="AH1488" i="4"/>
  <c r="AE1489" i="4"/>
  <c r="AH1489" i="4"/>
  <c r="AE1486" i="4"/>
  <c r="AF1486" i="4" s="1"/>
  <c r="AI1486" i="4" s="1"/>
  <c r="AE1480" i="4"/>
  <c r="AH1480" i="4"/>
  <c r="AE1481" i="4"/>
  <c r="AH1481" i="4"/>
  <c r="AE1482" i="4"/>
  <c r="AH1482" i="4"/>
  <c r="AE1483" i="4"/>
  <c r="AH1483" i="4"/>
  <c r="AE1484" i="4"/>
  <c r="AH1484" i="4"/>
  <c r="AY34" i="7" l="1"/>
  <c r="AF1492" i="4"/>
  <c r="AI1492" i="4" s="1"/>
  <c r="AF1488" i="4"/>
  <c r="AI1488" i="4" s="1"/>
  <c r="AF1474" i="4"/>
  <c r="AI1474" i="4" s="1"/>
  <c r="AF1473" i="4"/>
  <c r="AI1473" i="4" s="1"/>
  <c r="AF1482" i="4"/>
  <c r="AI1482" i="4" s="1"/>
  <c r="AF1487" i="4"/>
  <c r="AI1487" i="4" s="1"/>
  <c r="AF1493" i="4"/>
  <c r="AI1493" i="4" s="1"/>
  <c r="AF1491" i="4"/>
  <c r="AI1491" i="4" s="1"/>
  <c r="AF1484" i="4"/>
  <c r="AI1484" i="4" s="1"/>
  <c r="AF1489" i="4"/>
  <c r="AI1489" i="4" s="1"/>
  <c r="AF1481" i="4"/>
  <c r="AI1481" i="4" s="1"/>
  <c r="AF1490" i="4"/>
  <c r="AI1490" i="4" s="1"/>
  <c r="AF1494" i="4"/>
  <c r="AI1494" i="4" s="1"/>
  <c r="AF1483" i="4"/>
  <c r="AI1483" i="4" s="1"/>
  <c r="AF1480" i="4"/>
  <c r="AI1480" i="4" s="1"/>
  <c r="AZ34" i="7" l="1"/>
  <c r="AE1472" i="4"/>
  <c r="AH1472" i="4"/>
  <c r="AE1471" i="4"/>
  <c r="AH1471" i="4"/>
  <c r="AE1470" i="4"/>
  <c r="AH1470" i="4"/>
  <c r="BA34" i="7" l="1"/>
  <c r="AF1470" i="4"/>
  <c r="AI1470" i="4" s="1"/>
  <c r="AF1471" i="4"/>
  <c r="AI1471" i="4" s="1"/>
  <c r="AF1472" i="4"/>
  <c r="AI1472" i="4" s="1"/>
  <c r="AE1469" i="4"/>
  <c r="AH1469" i="4"/>
  <c r="AE1468" i="4"/>
  <c r="AH1468" i="4"/>
  <c r="AE1467" i="4"/>
  <c r="AH1467" i="4"/>
  <c r="AE1465" i="4"/>
  <c r="AH1465" i="4"/>
  <c r="AE1464" i="4"/>
  <c r="AH1464" i="4"/>
  <c r="V1456" i="4"/>
  <c r="H1456" i="4"/>
  <c r="G1456" i="4"/>
  <c r="F1456" i="4"/>
  <c r="E1456" i="4"/>
  <c r="AW17" i="7" s="1"/>
  <c r="AC1427" i="4"/>
  <c r="BD33" i="7" l="1"/>
  <c r="AH1456" i="4"/>
  <c r="AF1465" i="4"/>
  <c r="AI1465" i="4" s="1"/>
  <c r="Y1456" i="4"/>
  <c r="AF1469" i="4"/>
  <c r="AI1469" i="4" s="1"/>
  <c r="AF1468" i="4"/>
  <c r="AI1468" i="4" s="1"/>
  <c r="AF1464" i="4"/>
  <c r="AI1464" i="4" s="1"/>
  <c r="AF1467" i="4"/>
  <c r="AI1467" i="4" s="1"/>
  <c r="C1456" i="4"/>
  <c r="AW22" i="7" s="1"/>
  <c r="AH1412" i="4"/>
  <c r="F143" i="6"/>
  <c r="F142" i="6"/>
  <c r="AH1386" i="4"/>
  <c r="AH1388" i="4"/>
  <c r="AF1456" i="4" l="1"/>
  <c r="AE1454" i="4" l="1"/>
  <c r="AG1454" i="4"/>
  <c r="AH1454" i="4"/>
  <c r="AE1453" i="4"/>
  <c r="AH1453" i="4"/>
  <c r="AE1452" i="4"/>
  <c r="AH1452" i="4"/>
  <c r="AE1451" i="4"/>
  <c r="AH1451" i="4"/>
  <c r="F1450" i="4"/>
  <c r="G1450" i="4"/>
  <c r="H1450" i="4"/>
  <c r="AE1450" i="4"/>
  <c r="AH1450" i="4"/>
  <c r="F1449" i="4"/>
  <c r="G1449" i="4"/>
  <c r="H1449" i="4"/>
  <c r="AE1449" i="4"/>
  <c r="AH1449" i="4"/>
  <c r="AE1448" i="4"/>
  <c r="AH1448" i="4"/>
  <c r="AE1445" i="4"/>
  <c r="AH1445" i="4"/>
  <c r="AE1446" i="4"/>
  <c r="AH1446" i="4"/>
  <c r="AW24" i="7"/>
  <c r="AW36" i="7" s="1"/>
  <c r="AI15" i="7"/>
  <c r="AH15" i="7"/>
  <c r="AG15" i="7"/>
  <c r="AH1444" i="4"/>
  <c r="AH1443" i="4"/>
  <c r="AH1442" i="4"/>
  <c r="AH1441" i="4"/>
  <c r="AH1440" i="4"/>
  <c r="AH1439" i="4"/>
  <c r="AE1444" i="4"/>
  <c r="AE1443" i="4"/>
  <c r="AE1442" i="4"/>
  <c r="AE1441" i="4"/>
  <c r="AE1440" i="4"/>
  <c r="AE1439" i="4"/>
  <c r="AE1437" i="4"/>
  <c r="AE1436" i="4"/>
  <c r="AE1435" i="4"/>
  <c r="AE1433" i="4"/>
  <c r="AE1427" i="4"/>
  <c r="AE1426" i="4"/>
  <c r="AF1443" i="4" l="1"/>
  <c r="AI1443" i="4" s="1"/>
  <c r="AF1450" i="4"/>
  <c r="AI1450" i="4" s="1"/>
  <c r="AF1448" i="4"/>
  <c r="AI1448" i="4" s="1"/>
  <c r="AF1453" i="4"/>
  <c r="AI1453" i="4" s="1"/>
  <c r="AF1442" i="4"/>
  <c r="AI1442" i="4" s="1"/>
  <c r="AF1452" i="4"/>
  <c r="AI1452" i="4" s="1"/>
  <c r="AF1449" i="4"/>
  <c r="AI1449" i="4" s="1"/>
  <c r="AF1451" i="4"/>
  <c r="AI1451" i="4" s="1"/>
  <c r="AF1454" i="4"/>
  <c r="AI1454" i="4" s="1"/>
  <c r="AF1439" i="4"/>
  <c r="AI1439" i="4" s="1"/>
  <c r="AF1446" i="4"/>
  <c r="AI1446" i="4" s="1"/>
  <c r="AF1441" i="4"/>
  <c r="AI1441" i="4" s="1"/>
  <c r="AF1445" i="4"/>
  <c r="AI1445" i="4" s="1"/>
  <c r="AF1444" i="4"/>
  <c r="AI1444" i="4" s="1"/>
  <c r="AF1440" i="4"/>
  <c r="AI1440" i="4" s="1"/>
  <c r="AH1393" i="4"/>
  <c r="AH1381" i="4"/>
  <c r="AH1375" i="4"/>
  <c r="AF657" i="4" l="1"/>
  <c r="AI657" i="4" s="1"/>
  <c r="AI626" i="4"/>
  <c r="AE1424" i="4"/>
  <c r="AE1423" i="4"/>
  <c r="AE1422" i="4"/>
  <c r="AE1421" i="4"/>
  <c r="AE1420" i="4"/>
  <c r="AE1419" i="4"/>
  <c r="AE1418" i="4"/>
  <c r="AE1417" i="4"/>
  <c r="AE1416" i="4"/>
  <c r="AE1414" i="4"/>
  <c r="AE1412" i="4"/>
  <c r="AF1412" i="4" s="1"/>
  <c r="AI1412" i="4" s="1"/>
  <c r="AE1411" i="4"/>
  <c r="AE1410" i="4"/>
  <c r="AE1409" i="4"/>
  <c r="AE1399" i="4"/>
  <c r="AE1397" i="4"/>
  <c r="AE1396" i="4"/>
  <c r="AE1395" i="4"/>
  <c r="AE1393" i="4"/>
  <c r="AF1393" i="4" s="1"/>
  <c r="AI1393" i="4" s="1"/>
  <c r="AE1392" i="4"/>
  <c r="AE1391" i="4"/>
  <c r="AF1391" i="4" s="1"/>
  <c r="AI1391" i="4" s="1"/>
  <c r="AE1390" i="4"/>
  <c r="AE1389" i="4"/>
  <c r="AE1388" i="4"/>
  <c r="AF1388" i="4" s="1"/>
  <c r="AI1388" i="4" s="1"/>
  <c r="AE1387" i="4"/>
  <c r="AE1386" i="4"/>
  <c r="AF1386" i="4" s="1"/>
  <c r="AI1386" i="4" s="1"/>
  <c r="AE1385" i="4"/>
  <c r="AE1383" i="4"/>
  <c r="AE1382" i="4"/>
  <c r="AE1381" i="4"/>
  <c r="AF1381" i="4" s="1"/>
  <c r="AI1381" i="4" s="1"/>
  <c r="AE1380" i="4"/>
  <c r="AE1379" i="4"/>
  <c r="AE1378" i="4"/>
  <c r="AE1377" i="4"/>
  <c r="AE1376" i="4"/>
  <c r="AE1375" i="4"/>
  <c r="AF1375" i="4" s="1"/>
  <c r="AI1375" i="4" s="1"/>
  <c r="AE1374" i="4"/>
  <c r="AE1372" i="4"/>
  <c r="AE1371" i="4"/>
  <c r="AE1368" i="4"/>
  <c r="AE1367" i="4"/>
  <c r="AE1365" i="4"/>
  <c r="AE1364" i="4"/>
  <c r="AE1363" i="4"/>
  <c r="AE1362" i="4"/>
  <c r="AE1361" i="4"/>
  <c r="AE1360" i="4"/>
  <c r="AE1359" i="4"/>
  <c r="AE1358" i="4"/>
  <c r="AE1357" i="4"/>
  <c r="AE1356" i="4"/>
  <c r="AE1355" i="4"/>
  <c r="AE1354" i="4"/>
  <c r="AE1353" i="4"/>
  <c r="AE1352" i="4"/>
  <c r="AE1351" i="4"/>
  <c r="AE1350" i="4"/>
  <c r="AE1349" i="4"/>
  <c r="AE1347" i="4"/>
  <c r="AE1346" i="4"/>
  <c r="AE1345" i="4"/>
  <c r="AE1336" i="4"/>
  <c r="AE1333" i="4"/>
  <c r="AE1332" i="4"/>
  <c r="AE1328" i="4"/>
  <c r="AE1327" i="4"/>
  <c r="AE1326" i="4"/>
  <c r="AE1325" i="4"/>
  <c r="AE1324" i="4"/>
  <c r="AE1323" i="4"/>
  <c r="AE1322" i="4"/>
  <c r="AE1320" i="4"/>
  <c r="AE1318" i="4"/>
  <c r="AE1317" i="4"/>
  <c r="AE1316" i="4"/>
  <c r="AE1315" i="4"/>
  <c r="AE1314" i="4"/>
  <c r="AE1312" i="4"/>
  <c r="AE1311" i="4"/>
  <c r="AE1306" i="4"/>
  <c r="AE1304" i="4"/>
  <c r="AE1302" i="4"/>
  <c r="AE1300" i="4"/>
  <c r="AE1299" i="4"/>
  <c r="AE1298" i="4"/>
  <c r="AE1297" i="4"/>
  <c r="AE1296" i="4"/>
  <c r="AE1295" i="4"/>
  <c r="AE1294" i="4"/>
  <c r="AE1291" i="4"/>
  <c r="AE1290" i="4"/>
  <c r="AE1289" i="4"/>
  <c r="AE1288" i="4"/>
  <c r="AE1287" i="4"/>
  <c r="AE1286" i="4"/>
  <c r="AE1285" i="4"/>
  <c r="AE1284" i="4"/>
  <c r="AE1283" i="4"/>
  <c r="AE1282" i="4"/>
  <c r="AE1280" i="4"/>
  <c r="AE1270" i="4"/>
  <c r="AE1267" i="4"/>
  <c r="AE1266" i="4"/>
  <c r="AE1265" i="4"/>
  <c r="AE1264" i="4"/>
  <c r="AE1263" i="4"/>
  <c r="AE1262" i="4"/>
  <c r="AE1261" i="4"/>
  <c r="AE1260" i="4"/>
  <c r="AE1259" i="4"/>
  <c r="AE1258" i="4"/>
  <c r="AE1256" i="4"/>
  <c r="AE1255" i="4"/>
  <c r="AE1254" i="4"/>
  <c r="AE1252" i="4"/>
  <c r="AE1250" i="4"/>
  <c r="AE1248" i="4"/>
  <c r="AE1246" i="4"/>
  <c r="AE1245" i="4"/>
  <c r="AE1244" i="4"/>
  <c r="AE1243" i="4"/>
  <c r="AE1242" i="4"/>
  <c r="AE1241" i="4"/>
  <c r="AE1240" i="4"/>
  <c r="AE1239" i="4"/>
  <c r="AE1238" i="4"/>
  <c r="AE1237" i="4"/>
  <c r="AE1235" i="4"/>
  <c r="AE1234" i="4"/>
  <c r="AE1232" i="4"/>
  <c r="AE1231" i="4"/>
  <c r="AE1230" i="4"/>
  <c r="AE1218" i="4"/>
  <c r="AE1217" i="4"/>
  <c r="AF1217" i="4" s="1"/>
  <c r="AI1217" i="4" s="1"/>
  <c r="AE1216" i="4"/>
  <c r="AE1215" i="4"/>
  <c r="AF1215" i="4" s="1"/>
  <c r="AI1215" i="4" s="1"/>
  <c r="AE1214" i="4"/>
  <c r="AE1213" i="4"/>
  <c r="AE1212" i="4"/>
  <c r="AF1212" i="4" s="1"/>
  <c r="AI1212" i="4" s="1"/>
  <c r="AE1211" i="4"/>
  <c r="AE1210" i="4"/>
  <c r="AE1209" i="4"/>
  <c r="AE1208" i="4"/>
  <c r="AE1207" i="4"/>
  <c r="AE1206" i="4"/>
  <c r="AE1205" i="4"/>
  <c r="AE1204" i="4"/>
  <c r="AF1204" i="4" s="1"/>
  <c r="AI1204" i="4" s="1"/>
  <c r="AE1203" i="4"/>
  <c r="AE1202" i="4"/>
  <c r="AF1202" i="4" s="1"/>
  <c r="AI1202" i="4" s="1"/>
  <c r="AE1201" i="4"/>
  <c r="AE1200" i="4"/>
  <c r="AE1199" i="4"/>
  <c r="AE1198" i="4"/>
  <c r="AE1197" i="4"/>
  <c r="AE1196" i="4"/>
  <c r="AE1195" i="4"/>
  <c r="AF1195" i="4" s="1"/>
  <c r="AI1195" i="4" s="1"/>
  <c r="AE1194" i="4"/>
  <c r="AE1193" i="4"/>
  <c r="AF1193" i="4" s="1"/>
  <c r="AI1193" i="4" s="1"/>
  <c r="AE1192" i="4"/>
  <c r="AF1192" i="4" s="1"/>
  <c r="AI1192" i="4" s="1"/>
  <c r="AE1191" i="4"/>
  <c r="AF1191" i="4" s="1"/>
  <c r="AI1191" i="4" s="1"/>
  <c r="AE1190" i="4"/>
  <c r="AF1190" i="4" s="1"/>
  <c r="AI1190" i="4" s="1"/>
  <c r="AE1189" i="4"/>
  <c r="AF1189" i="4" s="1"/>
  <c r="AI1189" i="4" s="1"/>
  <c r="AE1188" i="4"/>
  <c r="AF1188" i="4" s="1"/>
  <c r="AI1188" i="4" s="1"/>
  <c r="AE1187" i="4"/>
  <c r="AF1187" i="4" s="1"/>
  <c r="AE1186" i="4"/>
  <c r="AE1184" i="4"/>
  <c r="AE1183" i="4"/>
  <c r="AF1183" i="4" s="1"/>
  <c r="AI1183" i="4" s="1"/>
  <c r="AE1182" i="4"/>
  <c r="AE1181" i="4"/>
  <c r="AE1180" i="4"/>
  <c r="AE1179" i="4"/>
  <c r="AF1179" i="4" s="1"/>
  <c r="AI1179" i="4" s="1"/>
  <c r="AE1178" i="4"/>
  <c r="AE1177" i="4"/>
  <c r="AE1176" i="4"/>
  <c r="AE1175" i="4"/>
  <c r="AE1174" i="4"/>
  <c r="AE1173" i="4"/>
  <c r="AE1172" i="4"/>
  <c r="AE1171" i="4"/>
  <c r="AE1170" i="4"/>
  <c r="AE1169" i="4"/>
  <c r="AE1168" i="4"/>
  <c r="AE1167" i="4"/>
  <c r="AE1166" i="4"/>
  <c r="AE1165" i="4"/>
  <c r="AF1165" i="4" s="1"/>
  <c r="AI1165" i="4" s="1"/>
  <c r="AE1164" i="4"/>
  <c r="AF1164" i="4" s="1"/>
  <c r="AI1164" i="4" s="1"/>
  <c r="AE1163" i="4"/>
  <c r="AF1163" i="4" s="1"/>
  <c r="AI1163" i="4" s="1"/>
  <c r="AE1162" i="4"/>
  <c r="AF1162" i="4" s="1"/>
  <c r="AI1162" i="4" s="1"/>
  <c r="AE1161" i="4"/>
  <c r="AF1161" i="4" s="1"/>
  <c r="AI1161" i="4" s="1"/>
  <c r="AE1160" i="4"/>
  <c r="AF1160" i="4" s="1"/>
  <c r="AI1160" i="4" s="1"/>
  <c r="AE1159" i="4"/>
  <c r="AF1159" i="4" s="1"/>
  <c r="AE1158" i="4"/>
  <c r="AE1156" i="4"/>
  <c r="AF1156" i="4" s="1"/>
  <c r="AI1156" i="4" s="1"/>
  <c r="AE1155" i="4"/>
  <c r="AE1154" i="4"/>
  <c r="AE1153" i="4"/>
  <c r="AF1153" i="4" s="1"/>
  <c r="AI1153" i="4" s="1"/>
  <c r="AE1152" i="4"/>
  <c r="AE1151" i="4"/>
  <c r="AF1151" i="4" s="1"/>
  <c r="AI1151" i="4" s="1"/>
  <c r="AE1150" i="4"/>
  <c r="AE1149" i="4"/>
  <c r="AE1148" i="4"/>
  <c r="AE1147" i="4"/>
  <c r="AE1146" i="4"/>
  <c r="AE1145" i="4"/>
  <c r="AE1144" i="4"/>
  <c r="AF1144" i="4" s="1"/>
  <c r="AI1144" i="4" s="1"/>
  <c r="AE1143" i="4"/>
  <c r="AE1142" i="4"/>
  <c r="AE1141" i="4"/>
  <c r="AF1141" i="4" s="1"/>
  <c r="AI1141" i="4" s="1"/>
  <c r="AE1140" i="4"/>
  <c r="AE1139" i="4"/>
  <c r="AE1138" i="4"/>
  <c r="AE1137" i="4"/>
  <c r="AE1136" i="4"/>
  <c r="AE1135" i="4"/>
  <c r="AE1134" i="4"/>
  <c r="AE1133" i="4"/>
  <c r="AE1132" i="4"/>
  <c r="AE1131" i="4"/>
  <c r="AE1130" i="4"/>
  <c r="AE1129" i="4"/>
  <c r="AE1128" i="4"/>
  <c r="AE1127" i="4"/>
  <c r="AF1127" i="4" s="1"/>
  <c r="AI1127" i="4" s="1"/>
  <c r="AE1126" i="4"/>
  <c r="AE1125" i="4"/>
  <c r="AE1124" i="4"/>
  <c r="AF1124" i="4" s="1"/>
  <c r="AI1124" i="4" s="1"/>
  <c r="AE1123" i="4"/>
  <c r="AF1123" i="4" s="1"/>
  <c r="AI1123" i="4" s="1"/>
  <c r="AE1122" i="4"/>
  <c r="AF1122" i="4" s="1"/>
  <c r="AI1122" i="4" s="1"/>
  <c r="AE1121" i="4"/>
  <c r="AF1121" i="4" s="1"/>
  <c r="AI1121" i="4" s="1"/>
  <c r="AE1120" i="4"/>
  <c r="AF1120" i="4" s="1"/>
  <c r="AI1120" i="4" s="1"/>
  <c r="AE1119" i="4"/>
  <c r="AF1119" i="4" s="1"/>
  <c r="AI1119" i="4" s="1"/>
  <c r="AE1118" i="4"/>
  <c r="AF1118" i="4" s="1"/>
  <c r="AI1118" i="4" s="1"/>
  <c r="AE1117" i="4"/>
  <c r="AF1117" i="4" s="1"/>
  <c r="AI1117" i="4" s="1"/>
  <c r="AE1116" i="4"/>
  <c r="AF1116" i="4" s="1"/>
  <c r="AI1116" i="4" s="1"/>
  <c r="AE1115" i="4"/>
  <c r="AF1115" i="4" s="1"/>
  <c r="AI1115" i="4" s="1"/>
  <c r="AE1114" i="4"/>
  <c r="AF1114" i="4" s="1"/>
  <c r="AE1113" i="4"/>
  <c r="AE1111" i="4"/>
  <c r="AE1110" i="4"/>
  <c r="AF1110" i="4" s="1"/>
  <c r="AI1110" i="4" s="1"/>
  <c r="AE1109" i="4"/>
  <c r="AE1108" i="4"/>
  <c r="AE1107" i="4"/>
  <c r="AE1106" i="4"/>
  <c r="AE1105" i="4"/>
  <c r="AE1104" i="4"/>
  <c r="AE1103" i="4"/>
  <c r="AF1103" i="4" s="1"/>
  <c r="AI1103" i="4" s="1"/>
  <c r="AE1102" i="4"/>
  <c r="AF1102" i="4" s="1"/>
  <c r="AI1102" i="4" s="1"/>
  <c r="AE1101" i="4"/>
  <c r="AE1100" i="4"/>
  <c r="AE1099" i="4"/>
  <c r="AE1098" i="4"/>
  <c r="AE1097" i="4"/>
  <c r="AE1096" i="4"/>
  <c r="AE1095" i="4"/>
  <c r="AE1094" i="4"/>
  <c r="AE1093" i="4"/>
  <c r="AE1092" i="4"/>
  <c r="AE1091" i="4"/>
  <c r="AF1091" i="4" s="1"/>
  <c r="AI1091" i="4" s="1"/>
  <c r="AE1090" i="4"/>
  <c r="AF1090" i="4" s="1"/>
  <c r="AI1090" i="4" s="1"/>
  <c r="AE1089" i="4"/>
  <c r="AF1089" i="4" s="1"/>
  <c r="AI1089" i="4" s="1"/>
  <c r="AE1088" i="4"/>
  <c r="AF1088" i="4" s="1"/>
  <c r="AI1088" i="4" s="1"/>
  <c r="AE1087" i="4"/>
  <c r="AF1087" i="4" s="1"/>
  <c r="AI1087" i="4" s="1"/>
  <c r="AE1086" i="4"/>
  <c r="AF1086" i="4" s="1"/>
  <c r="AI1086" i="4" s="1"/>
  <c r="AE1085" i="4"/>
  <c r="AF1085" i="4" s="1"/>
  <c r="AI1085" i="4" s="1"/>
  <c r="AE1084" i="4"/>
  <c r="AF1084" i="4" s="1"/>
  <c r="AE1083" i="4"/>
  <c r="AE1081" i="4"/>
  <c r="AE1080" i="4"/>
  <c r="AE1079" i="4"/>
  <c r="AF1079" i="4" s="1"/>
  <c r="AI1079" i="4" s="1"/>
  <c r="AE1078" i="4"/>
  <c r="AE1077" i="4"/>
  <c r="AE1076" i="4"/>
  <c r="AE1075" i="4"/>
  <c r="AE1074" i="4"/>
  <c r="AE1073" i="4"/>
  <c r="AE1072" i="4"/>
  <c r="AF1072" i="4" s="1"/>
  <c r="AI1072" i="4" s="1"/>
  <c r="AE1071" i="4"/>
  <c r="AE1070" i="4"/>
  <c r="AE1069" i="4"/>
  <c r="AE1068" i="4"/>
  <c r="AE1067" i="4"/>
  <c r="AF1067" i="4" s="1"/>
  <c r="AI1067" i="4" s="1"/>
  <c r="AE1066" i="4"/>
  <c r="AE1065" i="4"/>
  <c r="AE1064" i="4"/>
  <c r="AE1063" i="4"/>
  <c r="AE1062" i="4"/>
  <c r="AE1061" i="4"/>
  <c r="AE1060" i="4"/>
  <c r="AE1059" i="4"/>
  <c r="AE1058" i="4"/>
  <c r="AE1057" i="4"/>
  <c r="AE1056" i="4"/>
  <c r="AE1055" i="4"/>
  <c r="AF1055" i="4" s="1"/>
  <c r="AI1055" i="4" s="1"/>
  <c r="AE1054" i="4"/>
  <c r="AE1053" i="4"/>
  <c r="AF1053" i="4" s="1"/>
  <c r="AI1053" i="4" s="1"/>
  <c r="AE1052" i="4"/>
  <c r="AE1051" i="4"/>
  <c r="AF1051" i="4" s="1"/>
  <c r="AI1051" i="4" s="1"/>
  <c r="AE1050" i="4"/>
  <c r="AF1050" i="4" s="1"/>
  <c r="AI1050" i="4" s="1"/>
  <c r="AE1049" i="4"/>
  <c r="AF1049" i="4" s="1"/>
  <c r="AI1049" i="4" s="1"/>
  <c r="AE1048" i="4"/>
  <c r="AF1048" i="4" s="1"/>
  <c r="AI1048" i="4" s="1"/>
  <c r="AE1047" i="4"/>
  <c r="AF1047" i="4" s="1"/>
  <c r="AI1047" i="4" s="1"/>
  <c r="AE1046" i="4"/>
  <c r="AF1046" i="4" s="1"/>
  <c r="AI1046" i="4" s="1"/>
  <c r="AE1045" i="4"/>
  <c r="AF1045" i="4" s="1"/>
  <c r="AE1044" i="4"/>
  <c r="AE1042" i="4"/>
  <c r="AE1041" i="4"/>
  <c r="AE1040" i="4"/>
  <c r="AE1039" i="4"/>
  <c r="AE1038" i="4"/>
  <c r="AE1037" i="4"/>
  <c r="AE1036" i="4"/>
  <c r="AE1035" i="4"/>
  <c r="AE1034" i="4"/>
  <c r="AE1033" i="4"/>
  <c r="AE1032" i="4"/>
  <c r="AE1031" i="4"/>
  <c r="AE1030" i="4"/>
  <c r="AF1030" i="4" s="1"/>
  <c r="AI1030" i="4" s="1"/>
  <c r="AE1029" i="4"/>
  <c r="AF1029" i="4" s="1"/>
  <c r="AI1029" i="4" s="1"/>
  <c r="AE1028" i="4"/>
  <c r="AF1028" i="4" s="1"/>
  <c r="AI1028" i="4" s="1"/>
  <c r="AE1027" i="4"/>
  <c r="AF1027" i="4" s="1"/>
  <c r="AI1027" i="4" s="1"/>
  <c r="AE1026" i="4"/>
  <c r="AF1026" i="4" s="1"/>
  <c r="AI1026" i="4" s="1"/>
  <c r="AE1025" i="4"/>
  <c r="AF1025" i="4" s="1"/>
  <c r="AE1024" i="4"/>
  <c r="AE1022" i="4"/>
  <c r="AE1021" i="4"/>
  <c r="AE1020" i="4"/>
  <c r="AE1019" i="4"/>
  <c r="AE1018" i="4"/>
  <c r="AE1017" i="4"/>
  <c r="AF1017" i="4" s="1"/>
  <c r="AI1017" i="4" s="1"/>
  <c r="AE1016" i="4"/>
  <c r="AE1015" i="4"/>
  <c r="AE1014" i="4"/>
  <c r="AF1014" i="4" s="1"/>
  <c r="AI1014" i="4" s="1"/>
  <c r="AE1013" i="4"/>
  <c r="AE1012" i="4"/>
  <c r="AF1012" i="4" s="1"/>
  <c r="AI1012" i="4" s="1"/>
  <c r="AE1011" i="4"/>
  <c r="AE1010" i="4"/>
  <c r="AE1009" i="4"/>
  <c r="AE1008" i="4"/>
  <c r="AE1007" i="4"/>
  <c r="AE1006" i="4"/>
  <c r="AF1006" i="4" s="1"/>
  <c r="AI1006" i="4" s="1"/>
  <c r="AE1005" i="4"/>
  <c r="AF1005" i="4" s="1"/>
  <c r="AI1005" i="4" s="1"/>
  <c r="AE1004" i="4"/>
  <c r="AF1004" i="4" s="1"/>
  <c r="AI1004" i="4" s="1"/>
  <c r="AE1003" i="4"/>
  <c r="AF1003" i="4" s="1"/>
  <c r="AI1003" i="4" s="1"/>
  <c r="AE1002" i="4"/>
  <c r="AF1002" i="4" s="1"/>
  <c r="AI1002" i="4" s="1"/>
  <c r="AE1001" i="4"/>
  <c r="AF1001" i="4" s="1"/>
  <c r="AI1001" i="4" s="1"/>
  <c r="AE1000" i="4"/>
  <c r="AF1000" i="4" s="1"/>
  <c r="AI1000" i="4" s="1"/>
  <c r="AE999" i="4"/>
  <c r="AF999" i="4" s="1"/>
  <c r="AI999" i="4" s="1"/>
  <c r="AE998" i="4"/>
  <c r="AF998" i="4" s="1"/>
  <c r="AI998" i="4" s="1"/>
  <c r="AE997" i="4"/>
  <c r="AF997" i="4" s="1"/>
  <c r="AI997" i="4" s="1"/>
  <c r="AE996" i="4"/>
  <c r="AF996" i="4" s="1"/>
  <c r="AI996" i="4" s="1"/>
  <c r="AE995" i="4"/>
  <c r="AF995" i="4" s="1"/>
  <c r="AE994" i="4"/>
  <c r="AE992" i="4"/>
  <c r="AE991" i="4"/>
  <c r="AE990" i="4"/>
  <c r="AF990" i="4" s="1"/>
  <c r="AI990" i="4" s="1"/>
  <c r="AE989" i="4"/>
  <c r="AE988" i="4"/>
  <c r="AE987" i="4"/>
  <c r="AE986" i="4"/>
  <c r="AE985" i="4"/>
  <c r="AE984" i="4"/>
  <c r="AE983" i="4"/>
  <c r="AE982" i="4"/>
  <c r="AE981" i="4"/>
  <c r="AE980" i="4"/>
  <c r="AE979" i="4"/>
  <c r="AE978" i="4"/>
  <c r="AE977" i="4"/>
  <c r="AF977" i="4" s="1"/>
  <c r="AI977" i="4" s="1"/>
  <c r="AE976" i="4"/>
  <c r="AE975" i="4"/>
  <c r="AF975" i="4" s="1"/>
  <c r="AI975" i="4" s="1"/>
  <c r="AE974" i="4"/>
  <c r="AE973" i="4"/>
  <c r="AF973" i="4" s="1"/>
  <c r="AI973" i="4" s="1"/>
  <c r="AE972" i="4"/>
  <c r="AE971" i="4"/>
  <c r="AF971" i="4" s="1"/>
  <c r="AI971" i="4" s="1"/>
  <c r="AE970" i="4"/>
  <c r="AF970" i="4" s="1"/>
  <c r="AI970" i="4" s="1"/>
  <c r="AE969" i="4"/>
  <c r="AE968" i="4"/>
  <c r="AE967" i="4"/>
  <c r="AE966" i="4"/>
  <c r="AE965" i="4"/>
  <c r="AE964" i="4"/>
  <c r="AE963" i="4"/>
  <c r="AE962" i="4"/>
  <c r="AE961" i="4"/>
  <c r="AE960" i="4"/>
  <c r="AF960" i="4" s="1"/>
  <c r="AI960" i="4" s="1"/>
  <c r="AE959" i="4"/>
  <c r="AF959" i="4" s="1"/>
  <c r="AI959" i="4" s="1"/>
  <c r="AE958" i="4"/>
  <c r="AF958" i="4" s="1"/>
  <c r="AI958" i="4" s="1"/>
  <c r="AE957" i="4"/>
  <c r="AF957" i="4" s="1"/>
  <c r="AI957" i="4" s="1"/>
  <c r="AE956" i="4"/>
  <c r="AF956" i="4" s="1"/>
  <c r="AI956" i="4" s="1"/>
  <c r="AE955" i="4"/>
  <c r="AF955" i="4" s="1"/>
  <c r="AI955" i="4" s="1"/>
  <c r="AE954" i="4"/>
  <c r="AF954" i="4" s="1"/>
  <c r="AI954" i="4" s="1"/>
  <c r="AE953" i="4"/>
  <c r="AF953" i="4" s="1"/>
  <c r="AE952" i="4"/>
  <c r="AE950" i="4"/>
  <c r="AE949" i="4"/>
  <c r="AE948" i="4"/>
  <c r="AE947" i="4"/>
  <c r="AF947" i="4" s="1"/>
  <c r="AI947" i="4" s="1"/>
  <c r="AE946" i="4"/>
  <c r="AE945" i="4"/>
  <c r="AE944" i="4"/>
  <c r="AE943" i="4"/>
  <c r="AF943" i="4" s="1"/>
  <c r="AI943" i="4" s="1"/>
  <c r="AE942" i="4"/>
  <c r="AE941" i="4"/>
  <c r="AF941" i="4" s="1"/>
  <c r="AI941" i="4" s="1"/>
  <c r="AE940" i="4"/>
  <c r="AE939" i="4"/>
  <c r="AE938" i="4"/>
  <c r="AE937" i="4"/>
  <c r="AE936" i="4"/>
  <c r="AE935" i="4"/>
  <c r="AE934" i="4"/>
  <c r="AE933" i="4"/>
  <c r="AE932" i="4"/>
  <c r="AE931" i="4"/>
  <c r="AE930" i="4"/>
  <c r="AE929" i="4"/>
  <c r="AE928" i="4"/>
  <c r="AE927" i="4"/>
  <c r="AE926" i="4"/>
  <c r="AE925" i="4"/>
  <c r="AF925" i="4" s="1"/>
  <c r="AI925" i="4" s="1"/>
  <c r="AE924" i="4"/>
  <c r="AF924" i="4" s="1"/>
  <c r="AI924" i="4" s="1"/>
  <c r="AE923" i="4"/>
  <c r="AF923" i="4" s="1"/>
  <c r="AI923" i="4" s="1"/>
  <c r="AE922" i="4"/>
  <c r="AF922" i="4" s="1"/>
  <c r="AI922" i="4" s="1"/>
  <c r="AE921" i="4"/>
  <c r="AF921" i="4" s="1"/>
  <c r="AI921" i="4" s="1"/>
  <c r="AE920" i="4"/>
  <c r="AF920" i="4" s="1"/>
  <c r="AI920" i="4" s="1"/>
  <c r="AE919" i="4"/>
  <c r="AF919" i="4" s="1"/>
  <c r="AI919" i="4" s="1"/>
  <c r="AE918" i="4"/>
  <c r="AF918" i="4" s="1"/>
  <c r="AI918" i="4" s="1"/>
  <c r="AE917" i="4"/>
  <c r="AF917" i="4" s="1"/>
  <c r="AI917" i="4" s="1"/>
  <c r="AE916" i="4"/>
  <c r="AF916" i="4" s="1"/>
  <c r="AI916" i="4" s="1"/>
  <c r="AE915" i="4"/>
  <c r="AF915" i="4" s="1"/>
  <c r="AI915" i="4" s="1"/>
  <c r="AE914" i="4"/>
  <c r="AF914" i="4" s="1"/>
  <c r="AE913" i="4"/>
  <c r="AE911" i="4"/>
  <c r="AE910" i="4"/>
  <c r="AE909" i="4"/>
  <c r="AF909" i="4" s="1"/>
  <c r="AI909" i="4" s="1"/>
  <c r="AE908" i="4"/>
  <c r="AE907" i="4"/>
  <c r="AE906" i="4"/>
  <c r="AE905" i="4"/>
  <c r="AE904" i="4"/>
  <c r="AE903" i="4"/>
  <c r="AE902" i="4"/>
  <c r="AE901" i="4"/>
  <c r="AF901" i="4" s="1"/>
  <c r="AI901" i="4" s="1"/>
  <c r="AE900" i="4"/>
  <c r="AE899" i="4"/>
  <c r="AE898" i="4"/>
  <c r="AE897" i="4"/>
  <c r="AE896" i="4"/>
  <c r="AE895" i="4"/>
  <c r="AE894" i="4"/>
  <c r="AE893" i="4"/>
  <c r="AE892" i="4"/>
  <c r="AE891" i="4"/>
  <c r="AE890" i="4"/>
  <c r="AE889" i="4"/>
  <c r="AF889" i="4" s="1"/>
  <c r="AI889" i="4" s="1"/>
  <c r="AE888" i="4"/>
  <c r="AF888" i="4" s="1"/>
  <c r="AI888" i="4" s="1"/>
  <c r="AE887" i="4"/>
  <c r="AF887" i="4" s="1"/>
  <c r="AI887" i="4" s="1"/>
  <c r="AE886" i="4"/>
  <c r="AF886" i="4" s="1"/>
  <c r="AI886" i="4" s="1"/>
  <c r="AE885" i="4"/>
  <c r="AF885" i="4" s="1"/>
  <c r="AI885" i="4" s="1"/>
  <c r="AE884" i="4"/>
  <c r="AF884" i="4" s="1"/>
  <c r="AI884" i="4" s="1"/>
  <c r="AE883" i="4"/>
  <c r="AF883" i="4" s="1"/>
  <c r="AI883" i="4" s="1"/>
  <c r="AE882" i="4"/>
  <c r="AF882" i="4" s="1"/>
  <c r="AI882" i="4" s="1"/>
  <c r="AE881" i="4"/>
  <c r="AF881" i="4" s="1"/>
  <c r="AI881" i="4" s="1"/>
  <c r="AE880" i="4"/>
  <c r="AF880" i="4" s="1"/>
  <c r="AI880" i="4" s="1"/>
  <c r="AE879" i="4"/>
  <c r="AF879" i="4" s="1"/>
  <c r="AI879" i="4" s="1"/>
  <c r="AE878" i="4"/>
  <c r="AF878" i="4" s="1"/>
  <c r="AE877" i="4"/>
  <c r="AE875" i="4"/>
  <c r="AE874" i="4"/>
  <c r="AE873" i="4"/>
  <c r="AE872" i="4"/>
  <c r="AE871" i="4"/>
  <c r="AE870" i="4"/>
  <c r="AE869" i="4"/>
  <c r="AE868" i="4"/>
  <c r="AE867" i="4"/>
  <c r="AF867" i="4" s="1"/>
  <c r="AI867" i="4" s="1"/>
  <c r="AE866" i="4"/>
  <c r="AE865" i="4"/>
  <c r="AE864" i="4"/>
  <c r="AE863" i="4"/>
  <c r="AE862" i="4"/>
  <c r="AE861" i="4"/>
  <c r="AF861" i="4" s="1"/>
  <c r="AI861" i="4" s="1"/>
  <c r="AE860" i="4"/>
  <c r="AF860" i="4" s="1"/>
  <c r="AI860" i="4" s="1"/>
  <c r="AE859" i="4"/>
  <c r="AF859" i="4" s="1"/>
  <c r="AI859" i="4" s="1"/>
  <c r="AE858" i="4"/>
  <c r="AF858" i="4" s="1"/>
  <c r="AI858" i="4" s="1"/>
  <c r="AE857" i="4"/>
  <c r="AF857" i="4" s="1"/>
  <c r="AI857" i="4" s="1"/>
  <c r="AE856" i="4"/>
  <c r="AF856" i="4" s="1"/>
  <c r="AI856" i="4" s="1"/>
  <c r="AE855" i="4"/>
  <c r="AF855" i="4" s="1"/>
  <c r="AI855" i="4" s="1"/>
  <c r="AE854" i="4"/>
  <c r="AF854" i="4" s="1"/>
  <c r="AI854" i="4" s="1"/>
  <c r="AE853" i="4"/>
  <c r="AF853" i="4" s="1"/>
  <c r="AI853" i="4" s="1"/>
  <c r="AE852" i="4"/>
  <c r="AF852" i="4" s="1"/>
  <c r="AI852" i="4" s="1"/>
  <c r="AE851" i="4"/>
  <c r="AF851" i="4" s="1"/>
  <c r="AI851" i="4" s="1"/>
  <c r="AE850" i="4"/>
  <c r="AF850" i="4" s="1"/>
  <c r="AE846" i="4"/>
  <c r="AE845" i="4"/>
  <c r="AE844" i="4"/>
  <c r="AE843" i="4"/>
  <c r="AE842" i="4"/>
  <c r="AF842" i="4" s="1"/>
  <c r="AI842" i="4" s="1"/>
  <c r="AE841" i="4"/>
  <c r="AE840" i="4"/>
  <c r="AE839" i="4"/>
  <c r="AE838" i="4"/>
  <c r="AE837" i="4"/>
  <c r="AE836" i="4"/>
  <c r="AE835" i="4"/>
  <c r="AE834" i="4"/>
  <c r="AE833" i="4"/>
  <c r="AE832" i="4"/>
  <c r="AF832" i="4" s="1"/>
  <c r="AI832" i="4" s="1"/>
  <c r="AE831" i="4"/>
  <c r="AF831" i="4" s="1"/>
  <c r="AI831" i="4" s="1"/>
  <c r="AE830" i="4"/>
  <c r="AF830" i="4" s="1"/>
  <c r="AI830" i="4" s="1"/>
  <c r="AE829" i="4"/>
  <c r="AF829" i="4" s="1"/>
  <c r="AI829" i="4" s="1"/>
  <c r="AE828" i="4"/>
  <c r="AF828" i="4" s="1"/>
  <c r="AI828" i="4" s="1"/>
  <c r="AE827" i="4"/>
  <c r="AF827" i="4" s="1"/>
  <c r="AI827" i="4" s="1"/>
  <c r="AE826" i="4"/>
  <c r="AF826" i="4" s="1"/>
  <c r="AI826" i="4" s="1"/>
  <c r="AE825" i="4"/>
  <c r="AF825" i="4" s="1"/>
  <c r="AI825" i="4" s="1"/>
  <c r="AE824" i="4"/>
  <c r="AF824" i="4" s="1"/>
  <c r="AI824" i="4" s="1"/>
  <c r="AE823" i="4"/>
  <c r="AF823" i="4" s="1"/>
  <c r="AI823" i="4" s="1"/>
  <c r="AE822" i="4"/>
  <c r="AF822" i="4" s="1"/>
  <c r="AE819" i="4"/>
  <c r="AE818" i="4"/>
  <c r="AE817" i="4"/>
  <c r="AE816" i="4"/>
  <c r="AE815" i="4"/>
  <c r="AE814" i="4"/>
  <c r="AF814" i="4" s="1"/>
  <c r="AI814" i="4" s="1"/>
  <c r="AE813" i="4"/>
  <c r="AE812" i="4"/>
  <c r="AE811" i="4"/>
  <c r="AF811" i="4" s="1"/>
  <c r="AI811" i="4" s="1"/>
  <c r="AE810" i="4"/>
  <c r="AE809" i="4"/>
  <c r="AE808" i="4"/>
  <c r="AE807" i="4"/>
  <c r="AE806" i="4"/>
  <c r="AE805" i="4"/>
  <c r="AE804" i="4"/>
  <c r="AE803" i="4"/>
  <c r="AE802" i="4"/>
  <c r="AE801" i="4"/>
  <c r="AE800" i="4"/>
  <c r="AE799" i="4"/>
  <c r="AF799" i="4" s="1"/>
  <c r="AI799" i="4" s="1"/>
  <c r="AE798" i="4"/>
  <c r="AF798" i="4" s="1"/>
  <c r="AI798" i="4" s="1"/>
  <c r="AE797" i="4"/>
  <c r="AF797" i="4" s="1"/>
  <c r="AI797" i="4" s="1"/>
  <c r="AE796" i="4"/>
  <c r="AF796" i="4" s="1"/>
  <c r="AI796" i="4" s="1"/>
  <c r="AE795" i="4"/>
  <c r="AF795" i="4" s="1"/>
  <c r="AI795" i="4" s="1"/>
  <c r="AE794" i="4"/>
  <c r="AF794" i="4" s="1"/>
  <c r="AI794" i="4" s="1"/>
  <c r="AE793" i="4"/>
  <c r="AF793" i="4" s="1"/>
  <c r="AI793" i="4" s="1"/>
  <c r="AE792" i="4"/>
  <c r="AF792" i="4" s="1"/>
  <c r="AI792" i="4" s="1"/>
  <c r="AE791" i="4"/>
  <c r="AF791" i="4" s="1"/>
  <c r="AE790" i="4"/>
  <c r="AE788" i="4"/>
  <c r="AE787" i="4"/>
  <c r="AE786" i="4"/>
  <c r="AE785" i="4"/>
  <c r="AE784" i="4"/>
  <c r="AE783" i="4"/>
  <c r="AE782" i="4"/>
  <c r="AF782" i="4" s="1"/>
  <c r="AI782" i="4" s="1"/>
  <c r="AE781" i="4"/>
  <c r="AE780" i="4"/>
  <c r="AE779" i="4"/>
  <c r="AE778" i="4"/>
  <c r="AE777" i="4"/>
  <c r="AE776" i="4"/>
  <c r="AE775" i="4"/>
  <c r="AE774" i="4"/>
  <c r="AE773" i="4"/>
  <c r="AE772" i="4"/>
  <c r="AE771" i="4"/>
  <c r="AE770" i="4"/>
  <c r="AF770" i="4" s="1"/>
  <c r="AI770" i="4" s="1"/>
  <c r="AE769" i="4"/>
  <c r="AF769" i="4" s="1"/>
  <c r="AI769" i="4" s="1"/>
  <c r="AE768" i="4"/>
  <c r="AF768" i="4" s="1"/>
  <c r="AI768" i="4" s="1"/>
  <c r="AE767" i="4"/>
  <c r="AF767" i="4" s="1"/>
  <c r="AI767" i="4" s="1"/>
  <c r="AE766" i="4"/>
  <c r="AF766" i="4" s="1"/>
  <c r="AI766" i="4" s="1"/>
  <c r="AE765" i="4"/>
  <c r="AF765" i="4" s="1"/>
  <c r="AI765" i="4" s="1"/>
  <c r="AE764" i="4"/>
  <c r="AF764" i="4" s="1"/>
  <c r="AI764" i="4" s="1"/>
  <c r="AE763" i="4"/>
  <c r="AF763" i="4" s="1"/>
  <c r="AI763" i="4" s="1"/>
  <c r="AE762" i="4"/>
  <c r="AF762" i="4" s="1"/>
  <c r="AE761" i="4"/>
  <c r="AE759" i="4"/>
  <c r="AE758" i="4"/>
  <c r="AE757" i="4"/>
  <c r="AE756" i="4"/>
  <c r="AE755" i="4"/>
  <c r="AF755" i="4" s="1"/>
  <c r="AI755" i="4" s="1"/>
  <c r="AE754" i="4"/>
  <c r="AE753" i="4"/>
  <c r="AE752" i="4"/>
  <c r="AE751" i="4"/>
  <c r="AE750" i="4"/>
  <c r="AE749" i="4"/>
  <c r="AE748" i="4"/>
  <c r="AE747" i="4"/>
  <c r="AE746" i="4"/>
  <c r="AF746" i="4" s="1"/>
  <c r="AI746" i="4" s="1"/>
  <c r="AE745" i="4"/>
  <c r="AF745" i="4" s="1"/>
  <c r="AI745" i="4" s="1"/>
  <c r="AE744" i="4"/>
  <c r="AF744" i="4" s="1"/>
  <c r="AI744" i="4" s="1"/>
  <c r="AE743" i="4"/>
  <c r="AF743" i="4" s="1"/>
  <c r="AI743" i="4" s="1"/>
  <c r="AE742" i="4"/>
  <c r="AF742" i="4" s="1"/>
  <c r="AI742" i="4" s="1"/>
  <c r="AE741" i="4"/>
  <c r="AF741" i="4" s="1"/>
  <c r="AI741" i="4" s="1"/>
  <c r="AE740" i="4"/>
  <c r="AF740" i="4" s="1"/>
  <c r="AE739" i="4"/>
  <c r="AE737" i="4"/>
  <c r="AE736" i="4"/>
  <c r="AE735" i="4"/>
  <c r="AF735" i="4" s="1"/>
  <c r="AI735" i="4" s="1"/>
  <c r="AE734" i="4"/>
  <c r="AE733" i="4"/>
  <c r="AE732" i="4"/>
  <c r="AF732" i="4" s="1"/>
  <c r="AI732" i="4" s="1"/>
  <c r="AE731" i="4"/>
  <c r="AE730" i="4"/>
  <c r="AE729" i="4"/>
  <c r="AF729" i="4" s="1"/>
  <c r="AI729" i="4" s="1"/>
  <c r="AE728" i="4"/>
  <c r="AF728" i="4" s="1"/>
  <c r="AI728" i="4" s="1"/>
  <c r="AE727" i="4"/>
  <c r="AF727" i="4" s="1"/>
  <c r="AI727" i="4" s="1"/>
  <c r="AE726" i="4"/>
  <c r="AF726" i="4" s="1"/>
  <c r="AI726" i="4" s="1"/>
  <c r="AE725" i="4"/>
  <c r="AF725" i="4" s="1"/>
  <c r="AI725" i="4" s="1"/>
  <c r="AE724" i="4"/>
  <c r="AF724" i="4" s="1"/>
  <c r="AI724" i="4" s="1"/>
  <c r="AE723" i="4"/>
  <c r="AF723" i="4" s="1"/>
  <c r="AE722" i="4"/>
  <c r="AE720" i="4"/>
  <c r="AE719" i="4"/>
  <c r="AE718" i="4"/>
  <c r="AE717" i="4"/>
  <c r="AF717" i="4" s="1"/>
  <c r="AI717" i="4" s="1"/>
  <c r="AE716" i="4"/>
  <c r="AE715" i="4"/>
  <c r="AE714" i="4"/>
  <c r="AE713" i="4"/>
  <c r="AE712" i="4"/>
  <c r="AE711" i="4"/>
  <c r="AE710" i="4"/>
  <c r="AE709" i="4"/>
  <c r="AE708" i="4"/>
  <c r="AE707" i="4"/>
  <c r="AE706" i="4"/>
  <c r="AE705" i="4"/>
  <c r="AF705" i="4" s="1"/>
  <c r="AI705" i="4" s="1"/>
  <c r="AE704" i="4"/>
  <c r="AF704" i="4" s="1"/>
  <c r="AI704" i="4" s="1"/>
  <c r="AE703" i="4"/>
  <c r="AF703" i="4" s="1"/>
  <c r="AI703" i="4" s="1"/>
  <c r="AE702" i="4"/>
  <c r="AF702" i="4" s="1"/>
  <c r="AE701" i="4"/>
  <c r="AE699" i="4"/>
  <c r="AE698" i="4"/>
  <c r="AE697" i="4"/>
  <c r="AE696" i="4"/>
  <c r="AE695" i="4"/>
  <c r="AE694" i="4"/>
  <c r="AE693" i="4"/>
  <c r="AE692" i="4"/>
  <c r="AF692" i="4" s="1"/>
  <c r="AI692" i="4" s="1"/>
  <c r="AE691" i="4"/>
  <c r="AE690" i="4"/>
  <c r="AF690" i="4" s="1"/>
  <c r="AI690" i="4" s="1"/>
  <c r="AE689" i="4"/>
  <c r="AE688" i="4"/>
  <c r="AE687" i="4"/>
  <c r="AE686" i="4"/>
  <c r="AE685" i="4"/>
  <c r="AF685" i="4" s="1"/>
  <c r="AI685" i="4" s="1"/>
  <c r="AE684" i="4"/>
  <c r="AF684" i="4" s="1"/>
  <c r="AI684" i="4" s="1"/>
  <c r="AE683" i="4"/>
  <c r="AF683" i="4" s="1"/>
  <c r="AI683" i="4" s="1"/>
  <c r="AE682" i="4"/>
  <c r="AF682" i="4" s="1"/>
  <c r="AE681" i="4"/>
  <c r="AE679" i="4"/>
  <c r="AE678" i="4"/>
  <c r="AE677" i="4"/>
  <c r="AE676" i="4"/>
  <c r="AE675" i="4"/>
  <c r="AE674" i="4"/>
  <c r="AF674" i="4" s="1"/>
  <c r="AI674" i="4" s="1"/>
  <c r="AE673" i="4"/>
  <c r="AE672" i="4"/>
  <c r="AE671" i="4"/>
  <c r="AE670" i="4"/>
  <c r="AF670" i="4" s="1"/>
  <c r="AI670" i="4" s="1"/>
  <c r="AE669" i="4"/>
  <c r="AE668" i="4"/>
  <c r="AE667" i="4"/>
  <c r="AF667" i="4" s="1"/>
  <c r="AI667" i="4" s="1"/>
  <c r="AE666" i="4"/>
  <c r="AF666" i="4" s="1"/>
  <c r="AI666" i="4" s="1"/>
  <c r="AE665" i="4"/>
  <c r="AF665" i="4" s="1"/>
  <c r="AI665" i="4" s="1"/>
  <c r="AE664" i="4"/>
  <c r="AF664" i="4" s="1"/>
  <c r="AI664" i="4" s="1"/>
  <c r="AE663" i="4"/>
  <c r="AF663" i="4" s="1"/>
  <c r="AI663" i="4" s="1"/>
  <c r="AE662" i="4"/>
  <c r="AF662" i="4" s="1"/>
  <c r="AI662" i="4" s="1"/>
  <c r="AE661" i="4"/>
  <c r="AF661" i="4" s="1"/>
  <c r="AE660" i="4"/>
  <c r="AE658" i="4"/>
  <c r="AE657" i="4"/>
  <c r="AE656" i="4"/>
  <c r="AE655" i="4"/>
  <c r="AE654" i="4"/>
  <c r="AE653" i="4"/>
  <c r="AE652" i="4"/>
  <c r="AE651" i="4"/>
  <c r="AE650" i="4"/>
  <c r="AF650" i="4" s="1"/>
  <c r="AI650" i="4" s="1"/>
  <c r="AE649" i="4"/>
  <c r="AF649" i="4" s="1"/>
  <c r="AI649" i="4" s="1"/>
  <c r="AE648" i="4"/>
  <c r="AE647" i="4"/>
  <c r="AE646" i="4"/>
  <c r="AE645" i="4"/>
  <c r="AE644" i="4"/>
  <c r="AE643" i="4"/>
  <c r="AE642" i="4"/>
  <c r="AF642" i="4" s="1"/>
  <c r="AI642" i="4" s="1"/>
  <c r="AE641" i="4"/>
  <c r="AE640" i="4"/>
  <c r="AE639" i="4"/>
  <c r="AE638" i="4"/>
  <c r="AE637" i="4"/>
  <c r="AF637" i="4" s="1"/>
  <c r="AI637" i="4" s="1"/>
  <c r="AE636" i="4"/>
  <c r="AE635" i="4"/>
  <c r="AE634" i="4"/>
  <c r="AE633" i="4"/>
  <c r="AE632" i="4"/>
  <c r="AE631" i="4"/>
  <c r="AE630" i="4"/>
  <c r="AE629" i="4"/>
  <c r="AF629" i="4" s="1"/>
  <c r="AI629" i="4" s="1"/>
  <c r="AE628" i="4"/>
  <c r="AF628" i="4" s="1"/>
  <c r="AI628" i="4" s="1"/>
  <c r="AE627" i="4"/>
  <c r="AF627" i="4" s="1"/>
  <c r="AI627" i="4" s="1"/>
  <c r="AE626" i="4"/>
  <c r="AE625" i="4"/>
  <c r="AF625" i="4" s="1"/>
  <c r="AI625" i="4" s="1"/>
  <c r="AE624" i="4"/>
  <c r="AF624" i="4" s="1"/>
  <c r="AE623" i="4"/>
  <c r="AF623" i="4" s="1"/>
  <c r="AI623" i="4" s="1"/>
  <c r="AE622" i="4"/>
  <c r="AE620" i="4"/>
  <c r="AE619" i="4"/>
  <c r="AF619" i="4" s="1"/>
  <c r="AI619" i="4" s="1"/>
  <c r="AE618" i="4"/>
  <c r="AE617" i="4"/>
  <c r="AE616" i="4"/>
  <c r="AE615" i="4"/>
  <c r="AE614" i="4"/>
  <c r="AE613" i="4"/>
  <c r="AE612" i="4"/>
  <c r="AE611" i="4"/>
  <c r="AE610" i="4"/>
  <c r="AF610" i="4" s="1"/>
  <c r="AI610" i="4" s="1"/>
  <c r="AE609" i="4"/>
  <c r="AF609" i="4" s="1"/>
  <c r="AI609" i="4" s="1"/>
  <c r="AE608" i="4"/>
  <c r="AF608" i="4" s="1"/>
  <c r="AI608" i="4" s="1"/>
  <c r="AE607" i="4"/>
  <c r="AF607" i="4" s="1"/>
  <c r="AI607" i="4" s="1"/>
  <c r="AE606" i="4"/>
  <c r="AF606" i="4" s="1"/>
  <c r="AI606" i="4" s="1"/>
  <c r="AE605" i="4"/>
  <c r="AF605" i="4" s="1"/>
  <c r="AE604" i="4"/>
  <c r="AE602" i="4"/>
  <c r="AF602" i="4" s="1"/>
  <c r="AI602" i="4" s="1"/>
  <c r="AE601" i="4"/>
  <c r="AE600" i="4"/>
  <c r="AE599" i="4"/>
  <c r="AE598" i="4"/>
  <c r="AE597" i="4"/>
  <c r="AE596" i="4"/>
  <c r="AE595" i="4"/>
  <c r="AF595" i="4" s="1"/>
  <c r="AE594" i="4"/>
  <c r="AE593" i="4"/>
  <c r="AE592" i="4"/>
  <c r="AE591" i="4"/>
  <c r="AE590" i="4"/>
  <c r="AE589" i="4"/>
  <c r="AE588" i="4"/>
  <c r="AE587" i="4"/>
  <c r="AE586" i="4"/>
  <c r="AF586" i="4" s="1"/>
  <c r="AI586" i="4" s="1"/>
  <c r="AE585" i="4"/>
  <c r="AF585" i="4" s="1"/>
  <c r="AI585" i="4" s="1"/>
  <c r="AE584" i="4"/>
  <c r="AF584" i="4" s="1"/>
  <c r="AI584" i="4" s="1"/>
  <c r="AE583" i="4"/>
  <c r="AF583" i="4" s="1"/>
  <c r="AE582" i="4"/>
  <c r="AE580" i="4"/>
  <c r="AE579" i="4"/>
  <c r="AE578" i="4"/>
  <c r="AE577" i="4"/>
  <c r="AE576" i="4"/>
  <c r="AE575" i="4"/>
  <c r="AE574" i="4"/>
  <c r="AE573" i="4"/>
  <c r="AE572" i="4"/>
  <c r="AE571" i="4"/>
  <c r="AE570" i="4"/>
  <c r="AF570" i="4" s="1"/>
  <c r="AI570" i="4" s="1"/>
  <c r="AE569" i="4"/>
  <c r="AF569" i="4" s="1"/>
  <c r="AI569" i="4" s="1"/>
  <c r="AE568" i="4"/>
  <c r="AF568" i="4" s="1"/>
  <c r="AE567" i="4"/>
  <c r="AE565" i="4"/>
  <c r="AE564" i="4"/>
  <c r="AE563" i="4"/>
  <c r="AE562" i="4"/>
  <c r="AE561" i="4"/>
  <c r="AE560" i="4"/>
  <c r="AE559" i="4"/>
  <c r="AE558" i="4"/>
  <c r="AE557" i="4"/>
  <c r="AE556" i="4"/>
  <c r="AE555" i="4"/>
  <c r="AF555" i="4" s="1"/>
  <c r="AI555" i="4" s="1"/>
  <c r="AE554" i="4"/>
  <c r="AF554" i="4" s="1"/>
  <c r="AE553" i="4"/>
  <c r="AE551" i="4"/>
  <c r="AE550" i="4"/>
  <c r="AE549" i="4"/>
  <c r="AE548" i="4"/>
  <c r="AE547" i="4"/>
  <c r="AE546" i="4"/>
  <c r="AE545" i="4"/>
  <c r="AE544" i="4"/>
  <c r="AE543" i="4"/>
  <c r="AE542" i="4"/>
  <c r="AE541" i="4"/>
  <c r="AE540" i="4"/>
  <c r="AE539" i="4"/>
  <c r="AE538" i="4"/>
  <c r="AE537" i="4"/>
  <c r="AE536" i="4"/>
  <c r="AE535" i="4"/>
  <c r="AF535" i="4" s="1"/>
  <c r="AI535" i="4" s="1"/>
  <c r="AE534" i="4"/>
  <c r="AF534" i="4" s="1"/>
  <c r="AI534" i="4" s="1"/>
  <c r="AE533" i="4"/>
  <c r="AF533" i="4" s="1"/>
  <c r="AE532" i="4"/>
  <c r="AE530" i="4"/>
  <c r="AE529" i="4"/>
  <c r="AE528" i="4"/>
  <c r="AE527" i="4"/>
  <c r="AE526" i="4"/>
  <c r="AE525" i="4"/>
  <c r="AE524" i="4"/>
  <c r="AE523" i="4"/>
  <c r="AE522" i="4"/>
  <c r="AF522" i="4" s="1"/>
  <c r="AI522" i="4" s="1"/>
  <c r="AE521" i="4"/>
  <c r="AF521" i="4" s="1"/>
  <c r="AI521" i="4" s="1"/>
  <c r="AE520" i="4"/>
  <c r="AF520" i="4" s="1"/>
  <c r="AI520" i="4" s="1"/>
  <c r="AE519" i="4"/>
  <c r="AF519" i="4" s="1"/>
  <c r="AI519" i="4" s="1"/>
  <c r="AE518" i="4"/>
  <c r="AF518" i="4" s="1"/>
  <c r="AE517" i="4"/>
  <c r="AE515" i="4"/>
  <c r="AF515" i="4" s="1"/>
  <c r="AI515" i="4" s="1"/>
  <c r="AE514" i="4"/>
  <c r="AE513" i="4"/>
  <c r="AE512" i="4"/>
  <c r="AE511" i="4"/>
  <c r="AE510" i="4"/>
  <c r="AE509" i="4"/>
  <c r="AE508" i="4"/>
  <c r="AE507" i="4"/>
  <c r="AE506" i="4"/>
  <c r="AE505" i="4"/>
  <c r="AE504" i="4"/>
  <c r="AE503" i="4"/>
  <c r="AE502" i="4"/>
  <c r="AE501" i="4"/>
  <c r="AF501" i="4" s="1"/>
  <c r="AI501" i="4" s="1"/>
  <c r="AE500" i="4"/>
  <c r="AF500" i="4" s="1"/>
  <c r="AI500" i="4" s="1"/>
  <c r="AE499" i="4"/>
  <c r="AF499" i="4" s="1"/>
  <c r="AI499" i="4" s="1"/>
  <c r="AE498" i="4"/>
  <c r="AF498" i="4" s="1"/>
  <c r="AE497" i="4"/>
  <c r="AE495" i="4"/>
  <c r="AF495" i="4" s="1"/>
  <c r="AI495" i="4" s="1"/>
  <c r="AE494" i="4"/>
  <c r="AE493" i="4"/>
  <c r="AE492" i="4"/>
  <c r="AE491" i="4"/>
  <c r="AE490" i="4"/>
  <c r="AE489" i="4"/>
  <c r="AE488" i="4"/>
  <c r="AE487" i="4"/>
  <c r="AE486" i="4"/>
  <c r="AE485" i="4"/>
  <c r="AE484" i="4"/>
  <c r="AE483" i="4"/>
  <c r="AE482" i="4"/>
  <c r="AE481" i="4"/>
  <c r="AE480" i="4"/>
  <c r="AF480" i="4" s="1"/>
  <c r="AI480" i="4" s="1"/>
  <c r="AE479" i="4"/>
  <c r="AF479" i="4" s="1"/>
  <c r="AI479" i="4" s="1"/>
  <c r="AE478" i="4"/>
  <c r="AF478" i="4" s="1"/>
  <c r="AE477" i="4"/>
  <c r="AE475" i="4"/>
  <c r="AF475" i="4" s="1"/>
  <c r="AI475" i="4" s="1"/>
  <c r="AE474" i="4"/>
  <c r="AE473" i="4"/>
  <c r="AE472" i="4"/>
  <c r="AE471" i="4"/>
  <c r="AE470" i="4"/>
  <c r="AE469" i="4"/>
  <c r="AE468" i="4"/>
  <c r="AE467" i="4"/>
  <c r="AE466" i="4"/>
  <c r="AE465" i="4"/>
  <c r="AE464" i="4"/>
  <c r="AE463" i="4"/>
  <c r="AE462" i="4"/>
  <c r="AE461" i="4"/>
  <c r="AF461" i="4" s="1"/>
  <c r="AI461" i="4" s="1"/>
  <c r="AE460" i="4"/>
  <c r="AF460" i="4" s="1"/>
  <c r="AI460" i="4" s="1"/>
  <c r="AE459" i="4"/>
  <c r="AF459" i="4" s="1"/>
  <c r="AI459" i="4" s="1"/>
  <c r="AE458" i="4"/>
  <c r="AF458" i="4" s="1"/>
  <c r="AE457" i="4"/>
  <c r="AE455" i="4"/>
  <c r="AF455" i="4" s="1"/>
  <c r="AI455" i="4" s="1"/>
  <c r="AE454" i="4"/>
  <c r="AE453" i="4"/>
  <c r="AE452" i="4"/>
  <c r="AE451" i="4"/>
  <c r="AE450" i="4"/>
  <c r="AE449" i="4"/>
  <c r="AE448" i="4"/>
  <c r="AE447" i="4"/>
  <c r="AE446" i="4"/>
  <c r="AE445" i="4"/>
  <c r="AE444" i="4"/>
  <c r="AF444" i="4" s="1"/>
  <c r="AI444" i="4" s="1"/>
  <c r="AE443" i="4"/>
  <c r="AF443" i="4" s="1"/>
  <c r="AI443" i="4" s="1"/>
  <c r="AE442" i="4"/>
  <c r="AF442" i="4" s="1"/>
  <c r="AE441" i="4"/>
  <c r="AE439" i="4"/>
  <c r="AF439" i="4" s="1"/>
  <c r="AI439" i="4" s="1"/>
  <c r="AE438" i="4"/>
  <c r="AF438" i="4" s="1"/>
  <c r="AI438" i="4" s="1"/>
  <c r="AE437" i="4"/>
  <c r="AE436" i="4"/>
  <c r="AE435" i="4"/>
  <c r="AE434" i="4"/>
  <c r="AF434" i="4" s="1"/>
  <c r="AI434" i="4" s="1"/>
  <c r="AE433" i="4"/>
  <c r="AE432" i="4"/>
  <c r="AE431" i="4"/>
  <c r="AE430" i="4"/>
  <c r="AE429" i="4"/>
  <c r="AE428" i="4"/>
  <c r="AE427" i="4"/>
  <c r="AE426" i="4"/>
  <c r="AE425" i="4"/>
  <c r="AE424" i="4"/>
  <c r="AE423" i="4"/>
  <c r="AE422" i="4"/>
  <c r="AE421" i="4"/>
  <c r="AF421" i="4" s="1"/>
  <c r="AI421" i="4" s="1"/>
  <c r="AE420" i="4"/>
  <c r="AF420" i="4" s="1"/>
  <c r="AE419" i="4"/>
  <c r="AE417" i="4"/>
  <c r="AF417" i="4" s="1"/>
  <c r="AI417" i="4" s="1"/>
  <c r="AE416" i="4"/>
  <c r="AF416" i="4" s="1"/>
  <c r="AI416" i="4" s="1"/>
  <c r="AE415" i="4"/>
  <c r="AF415" i="4" s="1"/>
  <c r="AI415" i="4" s="1"/>
  <c r="AE414" i="4"/>
  <c r="AE413" i="4"/>
  <c r="AE412" i="4"/>
  <c r="AE411" i="4"/>
  <c r="AE410" i="4"/>
  <c r="AE409" i="4"/>
  <c r="AF409" i="4" s="1"/>
  <c r="AI409" i="4" s="1"/>
  <c r="AE408" i="4"/>
  <c r="AE407" i="4"/>
  <c r="AE406" i="4"/>
  <c r="AE405" i="4"/>
  <c r="AE404" i="4"/>
  <c r="AE403" i="4"/>
  <c r="AE402" i="4"/>
  <c r="AE400" i="4"/>
  <c r="AF400" i="4" s="1"/>
  <c r="AI400" i="4" s="1"/>
  <c r="AE399" i="4"/>
  <c r="AF399" i="4" s="1"/>
  <c r="AI399" i="4" s="1"/>
  <c r="AE398" i="4"/>
  <c r="AE397" i="4"/>
  <c r="AE396" i="4"/>
  <c r="AE395" i="4"/>
  <c r="AE394" i="4"/>
  <c r="AE393" i="4"/>
  <c r="AE392" i="4"/>
  <c r="AE391" i="4"/>
  <c r="AE390" i="4"/>
  <c r="AE389" i="4"/>
  <c r="AE387" i="4"/>
  <c r="AF387" i="4" s="1"/>
  <c r="AI387" i="4" s="1"/>
  <c r="AE386" i="4"/>
  <c r="AE385" i="4"/>
  <c r="AE384" i="4"/>
  <c r="AE383" i="4"/>
  <c r="AE382" i="4"/>
  <c r="AF382" i="4" s="1"/>
  <c r="AI382" i="4" s="1"/>
  <c r="AE381" i="4"/>
  <c r="AE380" i="4"/>
  <c r="AE379" i="4"/>
  <c r="AE378" i="4"/>
  <c r="AE377" i="4"/>
  <c r="AE375" i="4"/>
  <c r="AF375" i="4" s="1"/>
  <c r="AI375" i="4" s="1"/>
  <c r="AE374" i="4"/>
  <c r="AF374" i="4" s="1"/>
  <c r="AI374" i="4" s="1"/>
  <c r="AE373" i="4"/>
  <c r="AE372" i="4"/>
  <c r="AE371" i="4"/>
  <c r="AE370" i="4"/>
  <c r="AE369" i="4"/>
  <c r="AE368" i="4"/>
  <c r="AE367" i="4"/>
  <c r="AE366" i="4"/>
  <c r="AF366" i="4" s="1"/>
  <c r="AE365" i="4"/>
  <c r="AH1436" i="4"/>
  <c r="AF1436" i="4" s="1"/>
  <c r="AI1436" i="4" s="1"/>
  <c r="AC1337" i="4"/>
  <c r="AC1307" i="4"/>
  <c r="AC1271" i="4"/>
  <c r="AC1368" i="4"/>
  <c r="AC1400" i="4"/>
  <c r="AH1437" i="4"/>
  <c r="AF1437" i="4" s="1"/>
  <c r="AI1437" i="4" s="1"/>
  <c r="V1426" i="4"/>
  <c r="H1426" i="4"/>
  <c r="G1426" i="4"/>
  <c r="F1426" i="4"/>
  <c r="E1426" i="4"/>
  <c r="AV17" i="7" s="1"/>
  <c r="F140" i="6"/>
  <c r="F141" i="6"/>
  <c r="AH1416" i="4"/>
  <c r="AH1417" i="4"/>
  <c r="AH1411" i="4"/>
  <c r="AH1424" i="4"/>
  <c r="AH1418" i="4"/>
  <c r="AH1423" i="4"/>
  <c r="AH1422" i="4"/>
  <c r="I132" i="5"/>
  <c r="I146" i="5"/>
  <c r="I133" i="5"/>
  <c r="AH1420" i="4"/>
  <c r="AH1421" i="4"/>
  <c r="AI878" i="4" l="1"/>
  <c r="AF1426" i="4"/>
  <c r="AV24" i="7" s="1"/>
  <c r="AV36" i="7" s="1"/>
  <c r="AF1424" i="4"/>
  <c r="AI1424" i="4" s="1"/>
  <c r="Q15" i="7"/>
  <c r="T15" i="7"/>
  <c r="AH1426" i="4"/>
  <c r="AI740" i="4"/>
  <c r="AI498" i="4"/>
  <c r="AI605" i="4"/>
  <c r="AI533" i="4"/>
  <c r="AI554" i="4"/>
  <c r="AI850" i="4"/>
  <c r="AI953" i="4"/>
  <c r="AI1114" i="4"/>
  <c r="Y1426" i="4"/>
  <c r="AI420" i="4"/>
  <c r="AI458" i="4"/>
  <c r="AI568" i="4"/>
  <c r="AI702" i="4"/>
  <c r="AI723" i="4"/>
  <c r="AI995" i="4"/>
  <c r="AI1045" i="4"/>
  <c r="AI661" i="4"/>
  <c r="AI682" i="4"/>
  <c r="AI791" i="4"/>
  <c r="AI1025" i="4"/>
  <c r="AF1418" i="4"/>
  <c r="AI1418" i="4" s="1"/>
  <c r="AF1422" i="4"/>
  <c r="AI1422" i="4" s="1"/>
  <c r="AI478" i="4"/>
  <c r="AI442" i="4"/>
  <c r="AI518" i="4"/>
  <c r="AI624" i="4"/>
  <c r="AI762" i="4"/>
  <c r="AI914" i="4"/>
  <c r="AI366" i="4"/>
  <c r="AI583" i="4"/>
  <c r="AI822" i="4"/>
  <c r="AI1084" i="4"/>
  <c r="AI1187" i="4"/>
  <c r="AF1411" i="4"/>
  <c r="AI1411" i="4" s="1"/>
  <c r="AF1423" i="4"/>
  <c r="AI1423" i="4" s="1"/>
  <c r="AI1159" i="4"/>
  <c r="AF1416" i="4"/>
  <c r="AI1416" i="4" s="1"/>
  <c r="AF1420" i="4"/>
  <c r="AI1420" i="4" s="1"/>
  <c r="AF1417" i="4"/>
  <c r="AI1417" i="4" s="1"/>
  <c r="AF1421" i="4"/>
  <c r="AI1421" i="4" s="1"/>
  <c r="C1426" i="4"/>
  <c r="AV22" i="7" s="1"/>
  <c r="AI1426" i="4" l="1"/>
  <c r="AH1419" i="4" l="1"/>
  <c r="AF1419" i="4" s="1"/>
  <c r="AI1419" i="4" s="1"/>
  <c r="L3" i="1" l="1"/>
  <c r="AG365" i="4"/>
  <c r="AH365" i="4"/>
  <c r="AG366" i="4"/>
  <c r="AH366" i="4"/>
  <c r="AH367" i="4"/>
  <c r="AF367" i="4" s="1"/>
  <c r="AH368" i="4"/>
  <c r="AF368" i="4" s="1"/>
  <c r="AI368" i="4" s="1"/>
  <c r="AH369" i="4"/>
  <c r="AF369" i="4" s="1"/>
  <c r="AI369" i="4" s="1"/>
  <c r="AH370" i="4"/>
  <c r="AF370" i="4" s="1"/>
  <c r="AI370" i="4" s="1"/>
  <c r="AH371" i="4"/>
  <c r="AF371" i="4" s="1"/>
  <c r="AI371" i="4" s="1"/>
  <c r="AH372" i="4"/>
  <c r="AF372" i="4" s="1"/>
  <c r="AI372" i="4" s="1"/>
  <c r="AH373" i="4"/>
  <c r="AF373" i="4" s="1"/>
  <c r="AI373" i="4" s="1"/>
  <c r="AG374" i="4"/>
  <c r="AH374" i="4"/>
  <c r="AG375" i="4"/>
  <c r="AH375" i="4"/>
  <c r="AG377" i="4"/>
  <c r="AH377" i="4"/>
  <c r="AH378" i="4"/>
  <c r="AF378" i="4" s="1"/>
  <c r="AH379" i="4"/>
  <c r="AF379" i="4" s="1"/>
  <c r="AI379" i="4" s="1"/>
  <c r="AH380" i="4"/>
  <c r="AF380" i="4" s="1"/>
  <c r="AI380" i="4" s="1"/>
  <c r="AH381" i="4"/>
  <c r="AF381" i="4" s="1"/>
  <c r="AI381" i="4" s="1"/>
  <c r="AG382" i="4"/>
  <c r="AH382" i="4"/>
  <c r="AH383" i="4"/>
  <c r="AF383" i="4" s="1"/>
  <c r="AI383" i="4" s="1"/>
  <c r="AH384" i="4"/>
  <c r="AF384" i="4" s="1"/>
  <c r="AI384" i="4" s="1"/>
  <c r="AH385" i="4"/>
  <c r="AF385" i="4" s="1"/>
  <c r="AI385" i="4" s="1"/>
  <c r="AH386" i="4"/>
  <c r="AF386" i="4" s="1"/>
  <c r="AI386" i="4" s="1"/>
  <c r="AG387" i="4"/>
  <c r="AH387" i="4"/>
  <c r="AG389" i="4"/>
  <c r="AH389" i="4"/>
  <c r="AH390" i="4"/>
  <c r="AF390" i="4" s="1"/>
  <c r="AH391" i="4"/>
  <c r="AF391" i="4" s="1"/>
  <c r="AI391" i="4" s="1"/>
  <c r="AH392" i="4"/>
  <c r="AF392" i="4" s="1"/>
  <c r="AI392" i="4" s="1"/>
  <c r="AH393" i="4"/>
  <c r="AF393" i="4" s="1"/>
  <c r="AI393" i="4" s="1"/>
  <c r="AH394" i="4"/>
  <c r="AF394" i="4" s="1"/>
  <c r="AI394" i="4" s="1"/>
  <c r="AH395" i="4"/>
  <c r="AF395" i="4" s="1"/>
  <c r="AI395" i="4" s="1"/>
  <c r="AH396" i="4"/>
  <c r="AF396" i="4" s="1"/>
  <c r="AI396" i="4" s="1"/>
  <c r="AH397" i="4"/>
  <c r="AF397" i="4" s="1"/>
  <c r="AI397" i="4" s="1"/>
  <c r="AH398" i="4"/>
  <c r="AF398" i="4" s="1"/>
  <c r="AI398" i="4" s="1"/>
  <c r="AG399" i="4"/>
  <c r="AH399" i="4"/>
  <c r="AG400" i="4"/>
  <c r="AH400" i="4"/>
  <c r="AG402" i="4"/>
  <c r="AH402" i="4"/>
  <c r="AH403" i="4"/>
  <c r="AF403" i="4" s="1"/>
  <c r="AH404" i="4"/>
  <c r="AF404" i="4" s="1"/>
  <c r="AI404" i="4" s="1"/>
  <c r="AH405" i="4"/>
  <c r="AF405" i="4" s="1"/>
  <c r="AI405" i="4" s="1"/>
  <c r="AH406" i="4"/>
  <c r="AF406" i="4" s="1"/>
  <c r="AI406" i="4" s="1"/>
  <c r="AH407" i="4"/>
  <c r="AF407" i="4" s="1"/>
  <c r="AI407" i="4" s="1"/>
  <c r="AH408" i="4"/>
  <c r="AF408" i="4" s="1"/>
  <c r="AI408" i="4" s="1"/>
  <c r="AG409" i="4"/>
  <c r="AH409" i="4"/>
  <c r="AH410" i="4"/>
  <c r="AF410" i="4" s="1"/>
  <c r="AI410" i="4" s="1"/>
  <c r="AH411" i="4"/>
  <c r="AF411" i="4" s="1"/>
  <c r="AI411" i="4" s="1"/>
  <c r="AH412" i="4"/>
  <c r="AF412" i="4" s="1"/>
  <c r="AI412" i="4" s="1"/>
  <c r="AH413" i="4"/>
  <c r="AF413" i="4" s="1"/>
  <c r="AI413" i="4" s="1"/>
  <c r="AH414" i="4"/>
  <c r="AF414" i="4" s="1"/>
  <c r="AI414" i="4" s="1"/>
  <c r="AG415" i="4"/>
  <c r="AH415" i="4"/>
  <c r="AG416" i="4"/>
  <c r="AH416" i="4"/>
  <c r="AG417" i="4"/>
  <c r="AH417" i="4"/>
  <c r="AG419" i="4"/>
  <c r="AH419" i="4"/>
  <c r="AG420" i="4"/>
  <c r="AH420" i="4"/>
  <c r="AG421" i="4"/>
  <c r="AH421" i="4"/>
  <c r="AH422" i="4"/>
  <c r="AF422" i="4" s="1"/>
  <c r="AH423" i="4"/>
  <c r="AF423" i="4" s="1"/>
  <c r="AI423" i="4" s="1"/>
  <c r="AH424" i="4"/>
  <c r="AF424" i="4" s="1"/>
  <c r="AI424" i="4" s="1"/>
  <c r="AH425" i="4"/>
  <c r="AF425" i="4" s="1"/>
  <c r="AI425" i="4" s="1"/>
  <c r="AH426" i="4"/>
  <c r="AF426" i="4" s="1"/>
  <c r="AI426" i="4" s="1"/>
  <c r="AH427" i="4"/>
  <c r="AF427" i="4" s="1"/>
  <c r="AI427" i="4" s="1"/>
  <c r="AH428" i="4"/>
  <c r="AF428" i="4" s="1"/>
  <c r="AI428" i="4" s="1"/>
  <c r="AH429" i="4"/>
  <c r="AF429" i="4" s="1"/>
  <c r="AI429" i="4" s="1"/>
  <c r="AH430" i="4"/>
  <c r="AF430" i="4" s="1"/>
  <c r="AI430" i="4" s="1"/>
  <c r="AH431" i="4"/>
  <c r="AF431" i="4" s="1"/>
  <c r="AI431" i="4" s="1"/>
  <c r="AH432" i="4"/>
  <c r="AF432" i="4" s="1"/>
  <c r="AI432" i="4" s="1"/>
  <c r="AH433" i="4"/>
  <c r="AF433" i="4" s="1"/>
  <c r="AI433" i="4" s="1"/>
  <c r="AG434" i="4"/>
  <c r="AH434" i="4"/>
  <c r="AH435" i="4"/>
  <c r="AF435" i="4" s="1"/>
  <c r="AI435" i="4" s="1"/>
  <c r="AH436" i="4"/>
  <c r="AF436" i="4" s="1"/>
  <c r="AI436" i="4" s="1"/>
  <c r="AH437" i="4"/>
  <c r="AF437" i="4" s="1"/>
  <c r="AI437" i="4" s="1"/>
  <c r="AG438" i="4"/>
  <c r="AH438" i="4"/>
  <c r="AG439" i="4"/>
  <c r="AH439" i="4"/>
  <c r="AG441" i="4"/>
  <c r="AH441" i="4"/>
  <c r="AG442" i="4"/>
  <c r="AH442" i="4"/>
  <c r="AG443" i="4"/>
  <c r="AH443" i="4"/>
  <c r="AG444" i="4"/>
  <c r="AH444" i="4"/>
  <c r="AH445" i="4"/>
  <c r="AF445" i="4" s="1"/>
  <c r="AH446" i="4"/>
  <c r="AF446" i="4" s="1"/>
  <c r="AI446" i="4" s="1"/>
  <c r="AH447" i="4"/>
  <c r="AF447" i="4" s="1"/>
  <c r="AI447" i="4" s="1"/>
  <c r="AH448" i="4"/>
  <c r="AF448" i="4" s="1"/>
  <c r="AI448" i="4" s="1"/>
  <c r="AH449" i="4"/>
  <c r="AF449" i="4" s="1"/>
  <c r="AI449" i="4" s="1"/>
  <c r="AH450" i="4"/>
  <c r="AF450" i="4" s="1"/>
  <c r="AI450" i="4" s="1"/>
  <c r="AH451" i="4"/>
  <c r="AF451" i="4" s="1"/>
  <c r="AI451" i="4" s="1"/>
  <c r="AH452" i="4"/>
  <c r="AF452" i="4" s="1"/>
  <c r="AI452" i="4" s="1"/>
  <c r="AH453" i="4"/>
  <c r="AF453" i="4" s="1"/>
  <c r="AI453" i="4" s="1"/>
  <c r="AH454" i="4"/>
  <c r="AF454" i="4" s="1"/>
  <c r="AI454" i="4" s="1"/>
  <c r="AG455" i="4"/>
  <c r="AH455" i="4"/>
  <c r="AG457" i="4"/>
  <c r="AH457" i="4"/>
  <c r="AG458" i="4"/>
  <c r="AH458" i="4"/>
  <c r="AG459" i="4"/>
  <c r="AH459" i="4"/>
  <c r="AG460" i="4"/>
  <c r="AH460" i="4"/>
  <c r="AG461" i="4"/>
  <c r="AH461" i="4"/>
  <c r="AH462" i="4"/>
  <c r="AF462" i="4" s="1"/>
  <c r="AH463" i="4"/>
  <c r="AF463" i="4" s="1"/>
  <c r="AI463" i="4" s="1"/>
  <c r="AH464" i="4"/>
  <c r="AF464" i="4" s="1"/>
  <c r="AI464" i="4" s="1"/>
  <c r="AH465" i="4"/>
  <c r="AF465" i="4" s="1"/>
  <c r="AI465" i="4" s="1"/>
  <c r="AH466" i="4"/>
  <c r="AF466" i="4" s="1"/>
  <c r="AI466" i="4" s="1"/>
  <c r="AH467" i="4"/>
  <c r="AF467" i="4" s="1"/>
  <c r="AI467" i="4" s="1"/>
  <c r="AH468" i="4"/>
  <c r="AF468" i="4" s="1"/>
  <c r="AI468" i="4" s="1"/>
  <c r="AH469" i="4"/>
  <c r="AF469" i="4" s="1"/>
  <c r="AI469" i="4" s="1"/>
  <c r="AH470" i="4"/>
  <c r="AF470" i="4" s="1"/>
  <c r="AI470" i="4" s="1"/>
  <c r="AH471" i="4"/>
  <c r="AF471" i="4" s="1"/>
  <c r="AI471" i="4" s="1"/>
  <c r="AH472" i="4"/>
  <c r="AF472" i="4" s="1"/>
  <c r="AI472" i="4" s="1"/>
  <c r="AH473" i="4"/>
  <c r="AF473" i="4" s="1"/>
  <c r="AI473" i="4" s="1"/>
  <c r="AH474" i="4"/>
  <c r="AF474" i="4" s="1"/>
  <c r="AI474" i="4" s="1"/>
  <c r="AG475" i="4"/>
  <c r="AH475" i="4"/>
  <c r="AG477" i="4"/>
  <c r="AH477" i="4"/>
  <c r="AG478" i="4"/>
  <c r="AH478" i="4"/>
  <c r="AG479" i="4"/>
  <c r="AH479" i="4"/>
  <c r="AG480" i="4"/>
  <c r="AH480" i="4"/>
  <c r="AH481" i="4"/>
  <c r="AF481" i="4" s="1"/>
  <c r="AH482" i="4"/>
  <c r="AF482" i="4" s="1"/>
  <c r="AI482" i="4" s="1"/>
  <c r="AH483" i="4"/>
  <c r="AF483" i="4" s="1"/>
  <c r="AI483" i="4" s="1"/>
  <c r="AH484" i="4"/>
  <c r="AF484" i="4" s="1"/>
  <c r="AI484" i="4" s="1"/>
  <c r="AH485" i="4"/>
  <c r="AF485" i="4" s="1"/>
  <c r="AI485" i="4" s="1"/>
  <c r="AH486" i="4"/>
  <c r="AF486" i="4" s="1"/>
  <c r="AI486" i="4" s="1"/>
  <c r="AH487" i="4"/>
  <c r="AF487" i="4" s="1"/>
  <c r="AI487" i="4" s="1"/>
  <c r="AH488" i="4"/>
  <c r="AF488" i="4" s="1"/>
  <c r="AI488" i="4" s="1"/>
  <c r="AH489" i="4"/>
  <c r="AF489" i="4" s="1"/>
  <c r="AI489" i="4" s="1"/>
  <c r="AH490" i="4"/>
  <c r="AF490" i="4" s="1"/>
  <c r="AI490" i="4" s="1"/>
  <c r="AH491" i="4"/>
  <c r="AF491" i="4" s="1"/>
  <c r="AI491" i="4" s="1"/>
  <c r="AH492" i="4"/>
  <c r="AF492" i="4" s="1"/>
  <c r="AI492" i="4" s="1"/>
  <c r="AH493" i="4"/>
  <c r="AF493" i="4" s="1"/>
  <c r="AI493" i="4" s="1"/>
  <c r="AH494" i="4"/>
  <c r="AF494" i="4" s="1"/>
  <c r="AI494" i="4" s="1"/>
  <c r="AG495" i="4"/>
  <c r="AH495" i="4"/>
  <c r="AG497" i="4"/>
  <c r="AH497" i="4"/>
  <c r="AG498" i="4"/>
  <c r="AH498" i="4"/>
  <c r="AG499" i="4"/>
  <c r="AH499" i="4"/>
  <c r="AG500" i="4"/>
  <c r="AH500" i="4"/>
  <c r="AG501" i="4"/>
  <c r="AH501" i="4"/>
  <c r="AH502" i="4"/>
  <c r="AF502" i="4" s="1"/>
  <c r="AH503" i="4"/>
  <c r="AF503" i="4" s="1"/>
  <c r="AI503" i="4" s="1"/>
  <c r="AH504" i="4"/>
  <c r="AF504" i="4" s="1"/>
  <c r="AI504" i="4" s="1"/>
  <c r="AH505" i="4"/>
  <c r="AF505" i="4" s="1"/>
  <c r="AI505" i="4" s="1"/>
  <c r="AH506" i="4"/>
  <c r="AF506" i="4" s="1"/>
  <c r="AI506" i="4" s="1"/>
  <c r="AH507" i="4"/>
  <c r="AF507" i="4" s="1"/>
  <c r="AI507" i="4" s="1"/>
  <c r="AH508" i="4"/>
  <c r="AF508" i="4" s="1"/>
  <c r="AI508" i="4" s="1"/>
  <c r="AH509" i="4"/>
  <c r="AF509" i="4" s="1"/>
  <c r="AI509" i="4" s="1"/>
  <c r="AH510" i="4"/>
  <c r="AF510" i="4" s="1"/>
  <c r="AI510" i="4" s="1"/>
  <c r="AH511" i="4"/>
  <c r="AF511" i="4" s="1"/>
  <c r="AI511" i="4" s="1"/>
  <c r="AH512" i="4"/>
  <c r="AF512" i="4" s="1"/>
  <c r="AI512" i="4" s="1"/>
  <c r="AH513" i="4"/>
  <c r="AF513" i="4" s="1"/>
  <c r="AI513" i="4" s="1"/>
  <c r="AH514" i="4"/>
  <c r="AF514" i="4" s="1"/>
  <c r="AI514" i="4" s="1"/>
  <c r="AG515" i="4"/>
  <c r="AH515" i="4"/>
  <c r="AG517" i="4"/>
  <c r="AH517" i="4"/>
  <c r="AG518" i="4"/>
  <c r="AH518" i="4"/>
  <c r="AG519" i="4"/>
  <c r="AH519" i="4"/>
  <c r="AG520" i="4"/>
  <c r="AH520" i="4"/>
  <c r="AG521" i="4"/>
  <c r="AH521" i="4"/>
  <c r="AG522" i="4"/>
  <c r="AH522" i="4"/>
  <c r="AH523" i="4"/>
  <c r="AF523" i="4" s="1"/>
  <c r="AH524" i="4"/>
  <c r="AF524" i="4" s="1"/>
  <c r="AI524" i="4" s="1"/>
  <c r="AH525" i="4"/>
  <c r="AF525" i="4" s="1"/>
  <c r="AI525" i="4" s="1"/>
  <c r="AH526" i="4"/>
  <c r="AF526" i="4" s="1"/>
  <c r="AI526" i="4" s="1"/>
  <c r="AH527" i="4"/>
  <c r="AF527" i="4" s="1"/>
  <c r="AI527" i="4" s="1"/>
  <c r="AH528" i="4"/>
  <c r="AF528" i="4" s="1"/>
  <c r="AI528" i="4" s="1"/>
  <c r="AH529" i="4"/>
  <c r="AF529" i="4" s="1"/>
  <c r="AI529" i="4" s="1"/>
  <c r="AH530" i="4"/>
  <c r="AF530" i="4" s="1"/>
  <c r="AI530" i="4" s="1"/>
  <c r="AG532" i="4"/>
  <c r="AH532" i="4"/>
  <c r="AG533" i="4"/>
  <c r="AH533" i="4"/>
  <c r="AG534" i="4"/>
  <c r="AH534" i="4"/>
  <c r="AG535" i="4"/>
  <c r="AH535" i="4"/>
  <c r="AH536" i="4"/>
  <c r="AF536" i="4" s="1"/>
  <c r="AH537" i="4"/>
  <c r="AF537" i="4" s="1"/>
  <c r="AI537" i="4" s="1"/>
  <c r="AH538" i="4"/>
  <c r="AF538" i="4" s="1"/>
  <c r="AI538" i="4" s="1"/>
  <c r="AH539" i="4"/>
  <c r="AF539" i="4" s="1"/>
  <c r="AI539" i="4" s="1"/>
  <c r="AH540" i="4"/>
  <c r="AF540" i="4" s="1"/>
  <c r="AI540" i="4" s="1"/>
  <c r="AH541" i="4"/>
  <c r="AF541" i="4" s="1"/>
  <c r="AI541" i="4" s="1"/>
  <c r="AH542" i="4"/>
  <c r="AF542" i="4" s="1"/>
  <c r="AI542" i="4" s="1"/>
  <c r="AH543" i="4"/>
  <c r="AF543" i="4" s="1"/>
  <c r="AI543" i="4" s="1"/>
  <c r="AH544" i="4"/>
  <c r="AF544" i="4" s="1"/>
  <c r="AI544" i="4" s="1"/>
  <c r="AH545" i="4"/>
  <c r="AF545" i="4" s="1"/>
  <c r="AI545" i="4" s="1"/>
  <c r="AH546" i="4"/>
  <c r="AF546" i="4" s="1"/>
  <c r="AI546" i="4" s="1"/>
  <c r="AH547" i="4"/>
  <c r="AF547" i="4" s="1"/>
  <c r="AI547" i="4" s="1"/>
  <c r="AH548" i="4"/>
  <c r="AF548" i="4" s="1"/>
  <c r="AI548" i="4" s="1"/>
  <c r="AH549" i="4"/>
  <c r="AF549" i="4" s="1"/>
  <c r="AI549" i="4" s="1"/>
  <c r="AH550" i="4"/>
  <c r="AF550" i="4" s="1"/>
  <c r="AI550" i="4" s="1"/>
  <c r="AH551" i="4"/>
  <c r="AF551" i="4" s="1"/>
  <c r="AI551" i="4" s="1"/>
  <c r="AG553" i="4"/>
  <c r="AH553" i="4"/>
  <c r="AG554" i="4"/>
  <c r="AH554" i="4"/>
  <c r="AG555" i="4"/>
  <c r="AH555" i="4"/>
  <c r="AH556" i="4"/>
  <c r="AF556" i="4" s="1"/>
  <c r="AH557" i="4"/>
  <c r="AF557" i="4" s="1"/>
  <c r="AI557" i="4" s="1"/>
  <c r="AH558" i="4"/>
  <c r="AF558" i="4" s="1"/>
  <c r="AI558" i="4" s="1"/>
  <c r="AH559" i="4"/>
  <c r="AF559" i="4" s="1"/>
  <c r="AI559" i="4" s="1"/>
  <c r="AH560" i="4"/>
  <c r="AF560" i="4" s="1"/>
  <c r="AI560" i="4" s="1"/>
  <c r="AH561" i="4"/>
  <c r="AF561" i="4" s="1"/>
  <c r="AI561" i="4" s="1"/>
  <c r="AH562" i="4"/>
  <c r="AF562" i="4" s="1"/>
  <c r="AI562" i="4" s="1"/>
  <c r="AH563" i="4"/>
  <c r="AF563" i="4" s="1"/>
  <c r="AI563" i="4" s="1"/>
  <c r="AH564" i="4"/>
  <c r="AF564" i="4" s="1"/>
  <c r="AI564" i="4" s="1"/>
  <c r="AH565" i="4"/>
  <c r="AF565" i="4" s="1"/>
  <c r="AI565" i="4" s="1"/>
  <c r="AG567" i="4"/>
  <c r="AH567" i="4"/>
  <c r="AG568" i="4"/>
  <c r="AH568" i="4"/>
  <c r="AG569" i="4"/>
  <c r="AH569" i="4"/>
  <c r="AG570" i="4"/>
  <c r="AH570" i="4"/>
  <c r="AH571" i="4"/>
  <c r="AF571" i="4" s="1"/>
  <c r="AH572" i="4"/>
  <c r="AF572" i="4" s="1"/>
  <c r="AI572" i="4" s="1"/>
  <c r="AH573" i="4"/>
  <c r="AF573" i="4" s="1"/>
  <c r="AI573" i="4" s="1"/>
  <c r="AH574" i="4"/>
  <c r="AF574" i="4" s="1"/>
  <c r="AI574" i="4" s="1"/>
  <c r="AH575" i="4"/>
  <c r="AF575" i="4" s="1"/>
  <c r="AI575" i="4" s="1"/>
  <c r="AH576" i="4"/>
  <c r="AF576" i="4" s="1"/>
  <c r="AI576" i="4" s="1"/>
  <c r="AH577" i="4"/>
  <c r="AF577" i="4" s="1"/>
  <c r="AI577" i="4" s="1"/>
  <c r="AH578" i="4"/>
  <c r="AF578" i="4" s="1"/>
  <c r="AI578" i="4" s="1"/>
  <c r="AH579" i="4"/>
  <c r="AF579" i="4" s="1"/>
  <c r="AI579" i="4" s="1"/>
  <c r="AH580" i="4"/>
  <c r="AF580" i="4" s="1"/>
  <c r="AI580" i="4" s="1"/>
  <c r="AG582" i="4"/>
  <c r="AH582" i="4"/>
  <c r="AG583" i="4"/>
  <c r="AH583" i="4"/>
  <c r="AG584" i="4"/>
  <c r="AH584" i="4"/>
  <c r="AG585" i="4"/>
  <c r="AH585" i="4"/>
  <c r="AG586" i="4"/>
  <c r="AH586" i="4"/>
  <c r="AH587" i="4"/>
  <c r="AF587" i="4" s="1"/>
  <c r="AH588" i="4"/>
  <c r="AF588" i="4" s="1"/>
  <c r="AI588" i="4" s="1"/>
  <c r="AH589" i="4"/>
  <c r="AF589" i="4" s="1"/>
  <c r="AI589" i="4" s="1"/>
  <c r="AH590" i="4"/>
  <c r="AF590" i="4" s="1"/>
  <c r="AI590" i="4" s="1"/>
  <c r="AH591" i="4"/>
  <c r="AF591" i="4" s="1"/>
  <c r="AI591" i="4" s="1"/>
  <c r="AH592" i="4"/>
  <c r="AF592" i="4" s="1"/>
  <c r="AI592" i="4" s="1"/>
  <c r="AH593" i="4"/>
  <c r="AF593" i="4" s="1"/>
  <c r="AI593" i="4" s="1"/>
  <c r="AH594" i="4"/>
  <c r="AF594" i="4" s="1"/>
  <c r="AI594" i="4" s="1"/>
  <c r="AH596" i="4"/>
  <c r="AF596" i="4" s="1"/>
  <c r="AI596" i="4" s="1"/>
  <c r="AH597" i="4"/>
  <c r="AF597" i="4" s="1"/>
  <c r="AI597" i="4" s="1"/>
  <c r="AH598" i="4"/>
  <c r="AF598" i="4" s="1"/>
  <c r="AI598" i="4" s="1"/>
  <c r="AH599" i="4"/>
  <c r="AF599" i="4" s="1"/>
  <c r="AI599" i="4" s="1"/>
  <c r="AH600" i="4"/>
  <c r="AF600" i="4" s="1"/>
  <c r="AI600" i="4" s="1"/>
  <c r="AH601" i="4"/>
  <c r="AF601" i="4" s="1"/>
  <c r="AI601" i="4" s="1"/>
  <c r="AG602" i="4"/>
  <c r="AH602" i="4"/>
  <c r="AG604" i="4"/>
  <c r="AH604" i="4"/>
  <c r="AG605" i="4"/>
  <c r="AH605" i="4"/>
  <c r="AG606" i="4"/>
  <c r="AH606" i="4"/>
  <c r="AG607" i="4"/>
  <c r="AH607" i="4"/>
  <c r="AG608" i="4"/>
  <c r="AH608" i="4"/>
  <c r="AG609" i="4"/>
  <c r="AH609" i="4"/>
  <c r="AG610" i="4"/>
  <c r="AH610" i="4"/>
  <c r="AH611" i="4"/>
  <c r="AF611" i="4" s="1"/>
  <c r="AH612" i="4"/>
  <c r="AF612" i="4" s="1"/>
  <c r="AI612" i="4" s="1"/>
  <c r="AH613" i="4"/>
  <c r="AF613" i="4" s="1"/>
  <c r="AI613" i="4" s="1"/>
  <c r="AH614" i="4"/>
  <c r="AF614" i="4" s="1"/>
  <c r="AI614" i="4" s="1"/>
  <c r="AH615" i="4"/>
  <c r="AF615" i="4" s="1"/>
  <c r="AI615" i="4" s="1"/>
  <c r="AH616" i="4"/>
  <c r="AF616" i="4" s="1"/>
  <c r="AI616" i="4" s="1"/>
  <c r="AH617" i="4"/>
  <c r="AF617" i="4" s="1"/>
  <c r="AI617" i="4" s="1"/>
  <c r="AH618" i="4"/>
  <c r="AF618" i="4" s="1"/>
  <c r="AI618" i="4" s="1"/>
  <c r="AG619" i="4"/>
  <c r="AH619" i="4"/>
  <c r="AH620" i="4"/>
  <c r="AF620" i="4" s="1"/>
  <c r="AI620" i="4" s="1"/>
  <c r="AG622" i="4"/>
  <c r="AH622" i="4"/>
  <c r="AG623" i="4"/>
  <c r="AH623" i="4"/>
  <c r="AG624" i="4"/>
  <c r="AH624" i="4"/>
  <c r="AG625" i="4"/>
  <c r="AH625" i="4"/>
  <c r="AG626" i="4"/>
  <c r="AH626" i="4"/>
  <c r="AG627" i="4"/>
  <c r="AH627" i="4"/>
  <c r="AG628" i="4"/>
  <c r="AH628" i="4"/>
  <c r="AG629" i="4"/>
  <c r="AH629" i="4"/>
  <c r="AH630" i="4"/>
  <c r="AF630" i="4" s="1"/>
  <c r="AH631" i="4"/>
  <c r="AF631" i="4" s="1"/>
  <c r="AI631" i="4" s="1"/>
  <c r="AH632" i="4"/>
  <c r="AF632" i="4" s="1"/>
  <c r="AI632" i="4" s="1"/>
  <c r="AH633" i="4"/>
  <c r="AF633" i="4" s="1"/>
  <c r="AI633" i="4" s="1"/>
  <c r="AH634" i="4"/>
  <c r="AF634" i="4" s="1"/>
  <c r="AI634" i="4" s="1"/>
  <c r="AH635" i="4"/>
  <c r="AF635" i="4" s="1"/>
  <c r="AI635" i="4" s="1"/>
  <c r="AH636" i="4"/>
  <c r="AF636" i="4" s="1"/>
  <c r="AI636" i="4" s="1"/>
  <c r="AG637" i="4"/>
  <c r="AH637" i="4"/>
  <c r="AH638" i="4"/>
  <c r="AF638" i="4" s="1"/>
  <c r="AI638" i="4" s="1"/>
  <c r="AH639" i="4"/>
  <c r="AF639" i="4" s="1"/>
  <c r="AI639" i="4" s="1"/>
  <c r="AH640" i="4"/>
  <c r="AF640" i="4" s="1"/>
  <c r="AI640" i="4" s="1"/>
  <c r="AH641" i="4"/>
  <c r="AF641" i="4" s="1"/>
  <c r="AI641" i="4" s="1"/>
  <c r="AG642" i="4"/>
  <c r="AH642" i="4"/>
  <c r="AH643" i="4"/>
  <c r="AF643" i="4" s="1"/>
  <c r="AI643" i="4" s="1"/>
  <c r="AH644" i="4"/>
  <c r="AF644" i="4" s="1"/>
  <c r="AI644" i="4" s="1"/>
  <c r="AH645" i="4"/>
  <c r="AF645" i="4" s="1"/>
  <c r="AI645" i="4" s="1"/>
  <c r="AH646" i="4"/>
  <c r="AF646" i="4" s="1"/>
  <c r="AI646" i="4" s="1"/>
  <c r="AH647" i="4"/>
  <c r="AF647" i="4" s="1"/>
  <c r="AI647" i="4" s="1"/>
  <c r="AH648" i="4"/>
  <c r="AF648" i="4" s="1"/>
  <c r="AI648" i="4" s="1"/>
  <c r="AG649" i="4"/>
  <c r="AH649" i="4"/>
  <c r="AG650" i="4"/>
  <c r="AH650" i="4"/>
  <c r="AH651" i="4"/>
  <c r="AF651" i="4" s="1"/>
  <c r="AI651" i="4" s="1"/>
  <c r="AH652" i="4"/>
  <c r="AF652" i="4" s="1"/>
  <c r="AI652" i="4" s="1"/>
  <c r="AG653" i="4"/>
  <c r="AH653" i="4"/>
  <c r="AF653" i="4" s="1"/>
  <c r="AI653" i="4" s="1"/>
  <c r="AH654" i="4"/>
  <c r="AF654" i="4" s="1"/>
  <c r="AI654" i="4" s="1"/>
  <c r="AH655" i="4"/>
  <c r="AF655" i="4" s="1"/>
  <c r="AI655" i="4" s="1"/>
  <c r="AH656" i="4"/>
  <c r="AF656" i="4" s="1"/>
  <c r="AI656" i="4" s="1"/>
  <c r="AH658" i="4"/>
  <c r="AF658" i="4" s="1"/>
  <c r="AI658" i="4" s="1"/>
  <c r="AG660" i="4"/>
  <c r="AH660" i="4"/>
  <c r="AG661" i="4"/>
  <c r="AH661" i="4"/>
  <c r="AG662" i="4"/>
  <c r="AH662" i="4"/>
  <c r="AG663" i="4"/>
  <c r="AH663" i="4"/>
  <c r="AG664" i="4"/>
  <c r="AH664" i="4"/>
  <c r="AG665" i="4"/>
  <c r="AH665" i="4"/>
  <c r="AG666" i="4"/>
  <c r="AH666" i="4"/>
  <c r="AG667" i="4"/>
  <c r="AH667" i="4"/>
  <c r="AH668" i="4"/>
  <c r="AF668" i="4" s="1"/>
  <c r="AH669" i="4"/>
  <c r="AF669" i="4" s="1"/>
  <c r="AI669" i="4" s="1"/>
  <c r="AG670" i="4"/>
  <c r="AH670" i="4"/>
  <c r="AH671" i="4"/>
  <c r="AF671" i="4" s="1"/>
  <c r="AI671" i="4" s="1"/>
  <c r="AH672" i="4"/>
  <c r="AF672" i="4" s="1"/>
  <c r="AI672" i="4" s="1"/>
  <c r="AH673" i="4"/>
  <c r="AF673" i="4" s="1"/>
  <c r="AI673" i="4" s="1"/>
  <c r="AG674" i="4"/>
  <c r="AH674" i="4"/>
  <c r="AH675" i="4"/>
  <c r="AF675" i="4" s="1"/>
  <c r="AI675" i="4" s="1"/>
  <c r="AH676" i="4"/>
  <c r="AF676" i="4" s="1"/>
  <c r="AI676" i="4" s="1"/>
  <c r="AH677" i="4"/>
  <c r="AF677" i="4" s="1"/>
  <c r="AI677" i="4" s="1"/>
  <c r="AH678" i="4"/>
  <c r="AF678" i="4" s="1"/>
  <c r="AI678" i="4" s="1"/>
  <c r="AH679" i="4"/>
  <c r="AF679" i="4" s="1"/>
  <c r="AI679" i="4" s="1"/>
  <c r="AG681" i="4"/>
  <c r="AH681" i="4"/>
  <c r="AG682" i="4"/>
  <c r="AH682" i="4"/>
  <c r="AG683" i="4"/>
  <c r="AH683" i="4"/>
  <c r="AG684" i="4"/>
  <c r="AH684" i="4"/>
  <c r="AG685" i="4"/>
  <c r="AH685" i="4"/>
  <c r="AH686" i="4"/>
  <c r="AF686" i="4" s="1"/>
  <c r="AH687" i="4"/>
  <c r="AF687" i="4" s="1"/>
  <c r="AI687" i="4" s="1"/>
  <c r="AH688" i="4"/>
  <c r="AF688" i="4" s="1"/>
  <c r="AI688" i="4" s="1"/>
  <c r="AH689" i="4"/>
  <c r="AF689" i="4" s="1"/>
  <c r="AI689" i="4" s="1"/>
  <c r="AG690" i="4"/>
  <c r="AH690" i="4"/>
  <c r="AH691" i="4"/>
  <c r="AF691" i="4" s="1"/>
  <c r="AI691" i="4" s="1"/>
  <c r="AG692" i="4"/>
  <c r="AH692" i="4"/>
  <c r="AH693" i="4"/>
  <c r="AF693" i="4" s="1"/>
  <c r="AI693" i="4" s="1"/>
  <c r="AH694" i="4"/>
  <c r="AF694" i="4" s="1"/>
  <c r="AI694" i="4" s="1"/>
  <c r="AH695" i="4"/>
  <c r="AF695" i="4" s="1"/>
  <c r="AI695" i="4" s="1"/>
  <c r="AH696" i="4"/>
  <c r="AF696" i="4" s="1"/>
  <c r="AI696" i="4" s="1"/>
  <c r="AH697" i="4"/>
  <c r="AF697" i="4" s="1"/>
  <c r="AI697" i="4" s="1"/>
  <c r="AH698" i="4"/>
  <c r="AF698" i="4" s="1"/>
  <c r="AI698" i="4" s="1"/>
  <c r="AH699" i="4"/>
  <c r="AF699" i="4" s="1"/>
  <c r="AI699" i="4" s="1"/>
  <c r="AG701" i="4"/>
  <c r="AH701" i="4"/>
  <c r="AG702" i="4"/>
  <c r="AH702" i="4"/>
  <c r="AG703" i="4"/>
  <c r="AH703" i="4"/>
  <c r="AG704" i="4"/>
  <c r="AH704" i="4"/>
  <c r="AG705" i="4"/>
  <c r="AH705" i="4"/>
  <c r="AH706" i="4"/>
  <c r="AF706" i="4" s="1"/>
  <c r="AH707" i="4"/>
  <c r="AF707" i="4" s="1"/>
  <c r="AI707" i="4" s="1"/>
  <c r="AH708" i="4"/>
  <c r="AF708" i="4" s="1"/>
  <c r="AI708" i="4" s="1"/>
  <c r="AH709" i="4"/>
  <c r="AF709" i="4" s="1"/>
  <c r="AI709" i="4" s="1"/>
  <c r="AH710" i="4"/>
  <c r="AF710" i="4" s="1"/>
  <c r="AI710" i="4" s="1"/>
  <c r="AH711" i="4"/>
  <c r="AF711" i="4" s="1"/>
  <c r="AI711" i="4" s="1"/>
  <c r="AH712" i="4"/>
  <c r="AF712" i="4" s="1"/>
  <c r="AI712" i="4" s="1"/>
  <c r="AH713" i="4"/>
  <c r="AF713" i="4" s="1"/>
  <c r="AI713" i="4" s="1"/>
  <c r="AH714" i="4"/>
  <c r="AF714" i="4" s="1"/>
  <c r="AI714" i="4" s="1"/>
  <c r="AH715" i="4"/>
  <c r="AF715" i="4" s="1"/>
  <c r="AI715" i="4" s="1"/>
  <c r="AH716" i="4"/>
  <c r="AF716" i="4" s="1"/>
  <c r="AI716" i="4" s="1"/>
  <c r="AG717" i="4"/>
  <c r="AH717" i="4"/>
  <c r="AH718" i="4"/>
  <c r="AF718" i="4" s="1"/>
  <c r="AI718" i="4" s="1"/>
  <c r="AH719" i="4"/>
  <c r="AF719" i="4" s="1"/>
  <c r="AI719" i="4" s="1"/>
  <c r="AH720" i="4"/>
  <c r="AF720" i="4" s="1"/>
  <c r="AI720" i="4" s="1"/>
  <c r="AG722" i="4"/>
  <c r="AH722" i="4"/>
  <c r="AG723" i="4"/>
  <c r="AH723" i="4"/>
  <c r="AG724" i="4"/>
  <c r="AH724" i="4"/>
  <c r="AG725" i="4"/>
  <c r="AH725" i="4"/>
  <c r="AG726" i="4"/>
  <c r="AH726" i="4"/>
  <c r="AG727" i="4"/>
  <c r="AH727" i="4"/>
  <c r="AG728" i="4"/>
  <c r="AH728" i="4"/>
  <c r="AG729" i="4"/>
  <c r="AH729" i="4"/>
  <c r="AH730" i="4"/>
  <c r="AF730" i="4" s="1"/>
  <c r="AH731" i="4"/>
  <c r="AF731" i="4" s="1"/>
  <c r="AI731" i="4" s="1"/>
  <c r="AG732" i="4"/>
  <c r="AH732" i="4"/>
  <c r="AH733" i="4"/>
  <c r="AF733" i="4" s="1"/>
  <c r="AI733" i="4" s="1"/>
  <c r="AH734" i="4"/>
  <c r="AF734" i="4" s="1"/>
  <c r="AI734" i="4" s="1"/>
  <c r="AG735" i="4"/>
  <c r="AH735" i="4"/>
  <c r="AH736" i="4"/>
  <c r="AF736" i="4" s="1"/>
  <c r="AI736" i="4" s="1"/>
  <c r="AH737" i="4"/>
  <c r="AF737" i="4" s="1"/>
  <c r="AI737" i="4" s="1"/>
  <c r="AG739" i="4"/>
  <c r="AH739" i="4"/>
  <c r="AG740" i="4"/>
  <c r="AH740" i="4"/>
  <c r="AG741" i="4"/>
  <c r="AH741" i="4"/>
  <c r="AG742" i="4"/>
  <c r="AH742" i="4"/>
  <c r="AG743" i="4"/>
  <c r="AH743" i="4"/>
  <c r="AG744" i="4"/>
  <c r="AH744" i="4"/>
  <c r="AG745" i="4"/>
  <c r="AH745" i="4"/>
  <c r="AG746" i="4"/>
  <c r="AH746" i="4"/>
  <c r="AH747" i="4"/>
  <c r="AF747" i="4" s="1"/>
  <c r="AH748" i="4"/>
  <c r="AF748" i="4" s="1"/>
  <c r="AI748" i="4" s="1"/>
  <c r="AH749" i="4"/>
  <c r="AF749" i="4" s="1"/>
  <c r="AI749" i="4" s="1"/>
  <c r="AH750" i="4"/>
  <c r="AF750" i="4" s="1"/>
  <c r="AI750" i="4" s="1"/>
  <c r="AH751" i="4"/>
  <c r="AF751" i="4" s="1"/>
  <c r="AI751" i="4" s="1"/>
  <c r="AH752" i="4"/>
  <c r="AF752" i="4" s="1"/>
  <c r="AI752" i="4" s="1"/>
  <c r="AH753" i="4"/>
  <c r="AF753" i="4" s="1"/>
  <c r="AI753" i="4" s="1"/>
  <c r="AH754" i="4"/>
  <c r="AF754" i="4" s="1"/>
  <c r="AI754" i="4" s="1"/>
  <c r="AG755" i="4"/>
  <c r="AH755" i="4"/>
  <c r="AH756" i="4"/>
  <c r="AF756" i="4" s="1"/>
  <c r="AI756" i="4" s="1"/>
  <c r="AH757" i="4"/>
  <c r="AF757" i="4" s="1"/>
  <c r="AI757" i="4" s="1"/>
  <c r="AH758" i="4"/>
  <c r="AF758" i="4" s="1"/>
  <c r="AI758" i="4" s="1"/>
  <c r="AH759" i="4"/>
  <c r="AF759" i="4" s="1"/>
  <c r="AI759" i="4" s="1"/>
  <c r="AG761" i="4"/>
  <c r="AH761" i="4"/>
  <c r="AG762" i="4"/>
  <c r="AH762" i="4"/>
  <c r="AG763" i="4"/>
  <c r="AH763" i="4"/>
  <c r="AG764" i="4"/>
  <c r="AH764" i="4"/>
  <c r="AG765" i="4"/>
  <c r="AH765" i="4"/>
  <c r="AG766" i="4"/>
  <c r="AH766" i="4"/>
  <c r="AG767" i="4"/>
  <c r="AH767" i="4"/>
  <c r="AG768" i="4"/>
  <c r="AH768" i="4"/>
  <c r="AG769" i="4"/>
  <c r="AH769" i="4"/>
  <c r="AG770" i="4"/>
  <c r="AH770" i="4"/>
  <c r="AH771" i="4"/>
  <c r="AF771" i="4" s="1"/>
  <c r="AH772" i="4"/>
  <c r="AF772" i="4" s="1"/>
  <c r="AI772" i="4" s="1"/>
  <c r="AH773" i="4"/>
  <c r="AF773" i="4" s="1"/>
  <c r="AI773" i="4" s="1"/>
  <c r="AH774" i="4"/>
  <c r="AF774" i="4" s="1"/>
  <c r="AI774" i="4" s="1"/>
  <c r="AH775" i="4"/>
  <c r="AF775" i="4" s="1"/>
  <c r="AI775" i="4" s="1"/>
  <c r="AH776" i="4"/>
  <c r="AF776" i="4" s="1"/>
  <c r="AI776" i="4" s="1"/>
  <c r="AH777" i="4"/>
  <c r="AF777" i="4" s="1"/>
  <c r="AI777" i="4" s="1"/>
  <c r="AH778" i="4"/>
  <c r="AF778" i="4" s="1"/>
  <c r="AI778" i="4" s="1"/>
  <c r="AH779" i="4"/>
  <c r="AF779" i="4" s="1"/>
  <c r="AI779" i="4" s="1"/>
  <c r="AH780" i="4"/>
  <c r="AF780" i="4" s="1"/>
  <c r="AI780" i="4" s="1"/>
  <c r="AH781" i="4"/>
  <c r="AF781" i="4" s="1"/>
  <c r="AI781" i="4" s="1"/>
  <c r="AG782" i="4"/>
  <c r="AH782" i="4"/>
  <c r="AH783" i="4"/>
  <c r="AF783" i="4" s="1"/>
  <c r="AI783" i="4" s="1"/>
  <c r="AH784" i="4"/>
  <c r="AF784" i="4" s="1"/>
  <c r="AI784" i="4" s="1"/>
  <c r="AH785" i="4"/>
  <c r="AF785" i="4" s="1"/>
  <c r="AI785" i="4" s="1"/>
  <c r="AH786" i="4"/>
  <c r="AF786" i="4" s="1"/>
  <c r="AI786" i="4" s="1"/>
  <c r="AH787" i="4"/>
  <c r="AF787" i="4" s="1"/>
  <c r="AI787" i="4" s="1"/>
  <c r="AH788" i="4"/>
  <c r="AF788" i="4" s="1"/>
  <c r="AI788" i="4" s="1"/>
  <c r="AG790" i="4"/>
  <c r="AH790" i="4"/>
  <c r="AG791" i="4"/>
  <c r="AH791" i="4"/>
  <c r="AG792" i="4"/>
  <c r="AH792" i="4"/>
  <c r="AG793" i="4"/>
  <c r="AH793" i="4"/>
  <c r="AG794" i="4"/>
  <c r="AH794" i="4"/>
  <c r="AG795" i="4"/>
  <c r="AH795" i="4"/>
  <c r="AG796" i="4"/>
  <c r="AH796" i="4"/>
  <c r="AG797" i="4"/>
  <c r="AH797" i="4"/>
  <c r="AG798" i="4"/>
  <c r="AH798" i="4"/>
  <c r="AG799" i="4"/>
  <c r="AH799" i="4"/>
  <c r="AH800" i="4"/>
  <c r="AF800" i="4" s="1"/>
  <c r="AH801" i="4"/>
  <c r="AF801" i="4" s="1"/>
  <c r="AI801" i="4" s="1"/>
  <c r="AH802" i="4"/>
  <c r="AF802" i="4" s="1"/>
  <c r="AI802" i="4" s="1"/>
  <c r="AH803" i="4"/>
  <c r="AF803" i="4" s="1"/>
  <c r="AI803" i="4" s="1"/>
  <c r="AH804" i="4"/>
  <c r="AF804" i="4" s="1"/>
  <c r="AI804" i="4" s="1"/>
  <c r="AH805" i="4"/>
  <c r="AF805" i="4" s="1"/>
  <c r="AI805" i="4" s="1"/>
  <c r="AH806" i="4"/>
  <c r="AF806" i="4" s="1"/>
  <c r="AI806" i="4" s="1"/>
  <c r="AH807" i="4"/>
  <c r="AF807" i="4" s="1"/>
  <c r="AI807" i="4" s="1"/>
  <c r="AH808" i="4"/>
  <c r="AF808" i="4" s="1"/>
  <c r="AI808" i="4" s="1"/>
  <c r="AH809" i="4"/>
  <c r="AF809" i="4" s="1"/>
  <c r="AI809" i="4" s="1"/>
  <c r="AH810" i="4"/>
  <c r="AF810" i="4" s="1"/>
  <c r="AI810" i="4" s="1"/>
  <c r="AG811" i="4"/>
  <c r="AH811" i="4"/>
  <c r="AH812" i="4"/>
  <c r="AF812" i="4" s="1"/>
  <c r="AI812" i="4" s="1"/>
  <c r="AH813" i="4"/>
  <c r="AF813" i="4" s="1"/>
  <c r="AI813" i="4" s="1"/>
  <c r="AG814" i="4"/>
  <c r="AH814" i="4"/>
  <c r="AH815" i="4"/>
  <c r="AF815" i="4" s="1"/>
  <c r="AI815" i="4" s="1"/>
  <c r="AH816" i="4"/>
  <c r="AF816" i="4" s="1"/>
  <c r="AI816" i="4" s="1"/>
  <c r="AH817" i="4"/>
  <c r="AF817" i="4" s="1"/>
  <c r="AI817" i="4" s="1"/>
  <c r="AH818" i="4"/>
  <c r="AF818" i="4" s="1"/>
  <c r="AI818" i="4" s="1"/>
  <c r="AH819" i="4"/>
  <c r="AF819" i="4" s="1"/>
  <c r="AI819" i="4" s="1"/>
  <c r="AG822" i="4"/>
  <c r="AH822" i="4"/>
  <c r="AG823" i="4"/>
  <c r="AH823" i="4"/>
  <c r="AG824" i="4"/>
  <c r="AH824" i="4"/>
  <c r="AG825" i="4"/>
  <c r="AH825" i="4"/>
  <c r="AG826" i="4"/>
  <c r="AH826" i="4"/>
  <c r="AG827" i="4"/>
  <c r="AH827" i="4"/>
  <c r="AG828" i="4"/>
  <c r="AH828" i="4"/>
  <c r="AG829" i="4"/>
  <c r="AH829" i="4"/>
  <c r="AG830" i="4"/>
  <c r="AH830" i="4"/>
  <c r="AG831" i="4"/>
  <c r="AH831" i="4"/>
  <c r="AG832" i="4"/>
  <c r="AH832" i="4"/>
  <c r="AH833" i="4"/>
  <c r="AF833" i="4" s="1"/>
  <c r="AH834" i="4"/>
  <c r="AF834" i="4" s="1"/>
  <c r="AI834" i="4" s="1"/>
  <c r="AH835" i="4"/>
  <c r="AF835" i="4" s="1"/>
  <c r="AI835" i="4" s="1"/>
  <c r="AH836" i="4"/>
  <c r="AF836" i="4" s="1"/>
  <c r="AI836" i="4" s="1"/>
  <c r="AH837" i="4"/>
  <c r="AF837" i="4" s="1"/>
  <c r="AI837" i="4" s="1"/>
  <c r="AH838" i="4"/>
  <c r="AF838" i="4" s="1"/>
  <c r="AI838" i="4" s="1"/>
  <c r="AH839" i="4"/>
  <c r="AF839" i="4" s="1"/>
  <c r="AI839" i="4" s="1"/>
  <c r="AH840" i="4"/>
  <c r="AF840" i="4" s="1"/>
  <c r="AI840" i="4" s="1"/>
  <c r="AH841" i="4"/>
  <c r="AF841" i="4" s="1"/>
  <c r="AI841" i="4" s="1"/>
  <c r="AG842" i="4"/>
  <c r="AH842" i="4"/>
  <c r="AH843" i="4"/>
  <c r="AF843" i="4" s="1"/>
  <c r="AI843" i="4" s="1"/>
  <c r="AH844" i="4"/>
  <c r="AF844" i="4" s="1"/>
  <c r="AI844" i="4" s="1"/>
  <c r="AH845" i="4"/>
  <c r="AF845" i="4" s="1"/>
  <c r="AI845" i="4" s="1"/>
  <c r="AH846" i="4"/>
  <c r="AF846" i="4" s="1"/>
  <c r="AI846" i="4" s="1"/>
  <c r="AG850" i="4"/>
  <c r="AH850" i="4"/>
  <c r="AG851" i="4"/>
  <c r="AH851" i="4"/>
  <c r="AG852" i="4"/>
  <c r="AH852" i="4"/>
  <c r="AG853" i="4"/>
  <c r="AH853" i="4"/>
  <c r="AG854" i="4"/>
  <c r="AH854" i="4"/>
  <c r="AG855" i="4"/>
  <c r="AH855" i="4"/>
  <c r="AG856" i="4"/>
  <c r="AH856" i="4"/>
  <c r="AG857" i="4"/>
  <c r="AH857" i="4"/>
  <c r="AG858" i="4"/>
  <c r="AH858" i="4"/>
  <c r="AG859" i="4"/>
  <c r="AH859" i="4"/>
  <c r="AG860" i="4"/>
  <c r="AH860" i="4"/>
  <c r="AG861" i="4"/>
  <c r="AH861" i="4"/>
  <c r="AH862" i="4"/>
  <c r="AF862" i="4" s="1"/>
  <c r="AH863" i="4"/>
  <c r="AF863" i="4" s="1"/>
  <c r="AI863" i="4" s="1"/>
  <c r="AH864" i="4"/>
  <c r="AF864" i="4" s="1"/>
  <c r="AI864" i="4" s="1"/>
  <c r="AH865" i="4"/>
  <c r="AF865" i="4" s="1"/>
  <c r="AI865" i="4" s="1"/>
  <c r="AH866" i="4"/>
  <c r="AF866" i="4" s="1"/>
  <c r="AI866" i="4" s="1"/>
  <c r="AG867" i="4"/>
  <c r="AH867" i="4"/>
  <c r="AH868" i="4"/>
  <c r="AF868" i="4" s="1"/>
  <c r="AI868" i="4" s="1"/>
  <c r="AH869" i="4"/>
  <c r="AF869" i="4" s="1"/>
  <c r="AI869" i="4" s="1"/>
  <c r="AH870" i="4"/>
  <c r="AF870" i="4" s="1"/>
  <c r="AI870" i="4" s="1"/>
  <c r="AH871" i="4"/>
  <c r="AF871" i="4" s="1"/>
  <c r="AI871" i="4" s="1"/>
  <c r="AH872" i="4"/>
  <c r="AF872" i="4" s="1"/>
  <c r="AI872" i="4" s="1"/>
  <c r="AH873" i="4"/>
  <c r="AF873" i="4" s="1"/>
  <c r="AI873" i="4" s="1"/>
  <c r="AH874" i="4"/>
  <c r="AF874" i="4" s="1"/>
  <c r="AI874" i="4" s="1"/>
  <c r="AH875" i="4"/>
  <c r="AF875" i="4" s="1"/>
  <c r="AI875" i="4" s="1"/>
  <c r="AG877" i="4"/>
  <c r="AH877" i="4"/>
  <c r="AG878" i="4"/>
  <c r="AH878" i="4"/>
  <c r="AG879" i="4"/>
  <c r="AH879" i="4"/>
  <c r="AG880" i="4"/>
  <c r="AH880" i="4"/>
  <c r="AG881" i="4"/>
  <c r="AH881" i="4"/>
  <c r="AG882" i="4"/>
  <c r="AH882" i="4"/>
  <c r="AG883" i="4"/>
  <c r="AH883" i="4"/>
  <c r="AG884" i="4"/>
  <c r="AH884" i="4"/>
  <c r="AG885" i="4"/>
  <c r="AH885" i="4"/>
  <c r="AG886" i="4"/>
  <c r="AH886" i="4"/>
  <c r="AG887" i="4"/>
  <c r="AH887" i="4"/>
  <c r="AG888" i="4"/>
  <c r="AH888" i="4"/>
  <c r="AG889" i="4"/>
  <c r="AH889" i="4"/>
  <c r="AH890" i="4"/>
  <c r="AF890" i="4" s="1"/>
  <c r="AH891" i="4"/>
  <c r="AF891" i="4" s="1"/>
  <c r="AI891" i="4" s="1"/>
  <c r="AH892" i="4"/>
  <c r="AF892" i="4" s="1"/>
  <c r="AI892" i="4" s="1"/>
  <c r="AH893" i="4"/>
  <c r="AF893" i="4" s="1"/>
  <c r="AI893" i="4" s="1"/>
  <c r="AH894" i="4"/>
  <c r="AF894" i="4" s="1"/>
  <c r="AI894" i="4" s="1"/>
  <c r="AH895" i="4"/>
  <c r="AF895" i="4" s="1"/>
  <c r="AI895" i="4" s="1"/>
  <c r="AH896" i="4"/>
  <c r="AF896" i="4" s="1"/>
  <c r="AI896" i="4" s="1"/>
  <c r="AH897" i="4"/>
  <c r="AF897" i="4" s="1"/>
  <c r="AI897" i="4" s="1"/>
  <c r="AH898" i="4"/>
  <c r="AF898" i="4" s="1"/>
  <c r="AI898" i="4" s="1"/>
  <c r="AH899" i="4"/>
  <c r="AF899" i="4" s="1"/>
  <c r="AI899" i="4" s="1"/>
  <c r="AH900" i="4"/>
  <c r="AF900" i="4" s="1"/>
  <c r="AI900" i="4" s="1"/>
  <c r="AG901" i="4"/>
  <c r="AH901" i="4"/>
  <c r="AH902" i="4"/>
  <c r="AF902" i="4" s="1"/>
  <c r="AI902" i="4" s="1"/>
  <c r="AH903" i="4"/>
  <c r="AF903" i="4" s="1"/>
  <c r="AI903" i="4" s="1"/>
  <c r="AH904" i="4"/>
  <c r="AF904" i="4" s="1"/>
  <c r="AI904" i="4" s="1"/>
  <c r="AH905" i="4"/>
  <c r="AF905" i="4" s="1"/>
  <c r="AI905" i="4" s="1"/>
  <c r="AH906" i="4"/>
  <c r="AF906" i="4" s="1"/>
  <c r="AI906" i="4" s="1"/>
  <c r="AH907" i="4"/>
  <c r="AF907" i="4" s="1"/>
  <c r="AI907" i="4" s="1"/>
  <c r="AH908" i="4"/>
  <c r="AF908" i="4" s="1"/>
  <c r="AI908" i="4" s="1"/>
  <c r="AG909" i="4"/>
  <c r="AH909" i="4"/>
  <c r="AH910" i="4"/>
  <c r="AF910" i="4" s="1"/>
  <c r="AI910" i="4" s="1"/>
  <c r="AH911" i="4"/>
  <c r="AF911" i="4" s="1"/>
  <c r="AI911" i="4" s="1"/>
  <c r="AG913" i="4"/>
  <c r="AH913" i="4"/>
  <c r="AG914" i="4"/>
  <c r="AH914" i="4"/>
  <c r="AG915" i="4"/>
  <c r="AH915" i="4"/>
  <c r="AG916" i="4"/>
  <c r="AH916" i="4"/>
  <c r="AG917" i="4"/>
  <c r="AH917" i="4"/>
  <c r="AG918" i="4"/>
  <c r="AH918" i="4"/>
  <c r="AG919" i="4"/>
  <c r="AH919" i="4"/>
  <c r="AG920" i="4"/>
  <c r="AH920" i="4"/>
  <c r="AG921" i="4"/>
  <c r="AH921" i="4"/>
  <c r="AG922" i="4"/>
  <c r="AH922" i="4"/>
  <c r="AG923" i="4"/>
  <c r="AH923" i="4"/>
  <c r="AG924" i="4"/>
  <c r="AH924" i="4"/>
  <c r="AG925" i="4"/>
  <c r="AH925" i="4"/>
  <c r="AH926" i="4"/>
  <c r="AF926" i="4" s="1"/>
  <c r="AH927" i="4"/>
  <c r="AF927" i="4" s="1"/>
  <c r="AI927" i="4" s="1"/>
  <c r="AH928" i="4"/>
  <c r="AF928" i="4" s="1"/>
  <c r="AI928" i="4" s="1"/>
  <c r="AH929" i="4"/>
  <c r="AF929" i="4" s="1"/>
  <c r="AI929" i="4" s="1"/>
  <c r="AH930" i="4"/>
  <c r="AF930" i="4" s="1"/>
  <c r="AI930" i="4" s="1"/>
  <c r="AH931" i="4"/>
  <c r="AF931" i="4" s="1"/>
  <c r="AI931" i="4" s="1"/>
  <c r="AH932" i="4"/>
  <c r="AF932" i="4" s="1"/>
  <c r="AI932" i="4" s="1"/>
  <c r="AH933" i="4"/>
  <c r="AF933" i="4" s="1"/>
  <c r="AI933" i="4" s="1"/>
  <c r="AH934" i="4"/>
  <c r="AF934" i="4" s="1"/>
  <c r="AI934" i="4" s="1"/>
  <c r="AH935" i="4"/>
  <c r="AF935" i="4" s="1"/>
  <c r="AI935" i="4" s="1"/>
  <c r="AH936" i="4"/>
  <c r="AF936" i="4" s="1"/>
  <c r="AI936" i="4" s="1"/>
  <c r="AH937" i="4"/>
  <c r="AF937" i="4" s="1"/>
  <c r="AI937" i="4" s="1"/>
  <c r="AH938" i="4"/>
  <c r="AF938" i="4" s="1"/>
  <c r="AI938" i="4" s="1"/>
  <c r="AH939" i="4"/>
  <c r="AF939" i="4" s="1"/>
  <c r="AI939" i="4" s="1"/>
  <c r="AH940" i="4"/>
  <c r="AF940" i="4" s="1"/>
  <c r="AI940" i="4" s="1"/>
  <c r="AG941" i="4"/>
  <c r="AH941" i="4"/>
  <c r="AH942" i="4"/>
  <c r="AF942" i="4" s="1"/>
  <c r="AI942" i="4" s="1"/>
  <c r="AG943" i="4"/>
  <c r="AH943" i="4"/>
  <c r="AH944" i="4"/>
  <c r="AF944" i="4" s="1"/>
  <c r="AI944" i="4" s="1"/>
  <c r="AH945" i="4"/>
  <c r="AF945" i="4" s="1"/>
  <c r="AI945" i="4" s="1"/>
  <c r="AH946" i="4"/>
  <c r="AF946" i="4" s="1"/>
  <c r="AI946" i="4" s="1"/>
  <c r="AG947" i="4"/>
  <c r="AH947" i="4"/>
  <c r="AH948" i="4"/>
  <c r="AF948" i="4" s="1"/>
  <c r="AI948" i="4" s="1"/>
  <c r="AH949" i="4"/>
  <c r="AF949" i="4" s="1"/>
  <c r="AI949" i="4" s="1"/>
  <c r="AH950" i="4"/>
  <c r="AF950" i="4" s="1"/>
  <c r="AI950" i="4" s="1"/>
  <c r="AG952" i="4"/>
  <c r="AH952" i="4"/>
  <c r="AG953" i="4"/>
  <c r="AH953" i="4"/>
  <c r="AG954" i="4"/>
  <c r="AH954" i="4"/>
  <c r="AG955" i="4"/>
  <c r="AH955" i="4"/>
  <c r="AG956" i="4"/>
  <c r="AH956" i="4"/>
  <c r="AG957" i="4"/>
  <c r="AH957" i="4"/>
  <c r="AG958" i="4"/>
  <c r="AH958" i="4"/>
  <c r="AG959" i="4"/>
  <c r="AH959" i="4"/>
  <c r="AG960" i="4"/>
  <c r="AH960" i="4"/>
  <c r="AH961" i="4"/>
  <c r="AF961" i="4" s="1"/>
  <c r="AH962" i="4"/>
  <c r="AF962" i="4" s="1"/>
  <c r="AI962" i="4" s="1"/>
  <c r="AH963" i="4"/>
  <c r="AF963" i="4" s="1"/>
  <c r="AI963" i="4" s="1"/>
  <c r="AH964" i="4"/>
  <c r="AF964" i="4" s="1"/>
  <c r="AI964" i="4" s="1"/>
  <c r="AH965" i="4"/>
  <c r="AF965" i="4" s="1"/>
  <c r="AI965" i="4" s="1"/>
  <c r="AH966" i="4"/>
  <c r="AF966" i="4" s="1"/>
  <c r="AI966" i="4" s="1"/>
  <c r="AH967" i="4"/>
  <c r="AF967" i="4" s="1"/>
  <c r="AI967" i="4" s="1"/>
  <c r="AH968" i="4"/>
  <c r="AF968" i="4" s="1"/>
  <c r="AI968" i="4" s="1"/>
  <c r="AH969" i="4"/>
  <c r="AF969" i="4" s="1"/>
  <c r="AI969" i="4" s="1"/>
  <c r="AG970" i="4"/>
  <c r="AH970" i="4"/>
  <c r="AG971" i="4"/>
  <c r="AH971" i="4"/>
  <c r="AH972" i="4"/>
  <c r="AF972" i="4" s="1"/>
  <c r="AI972" i="4" s="1"/>
  <c r="AG973" i="4"/>
  <c r="AH973" i="4"/>
  <c r="AH974" i="4"/>
  <c r="AF974" i="4" s="1"/>
  <c r="AI974" i="4" s="1"/>
  <c r="AG975" i="4"/>
  <c r="AH975" i="4"/>
  <c r="AH976" i="4"/>
  <c r="AF976" i="4" s="1"/>
  <c r="AI976" i="4" s="1"/>
  <c r="AG977" i="4"/>
  <c r="AH977" i="4"/>
  <c r="AH978" i="4"/>
  <c r="AF978" i="4" s="1"/>
  <c r="AI978" i="4" s="1"/>
  <c r="AH979" i="4"/>
  <c r="AF979" i="4" s="1"/>
  <c r="AI979" i="4" s="1"/>
  <c r="AH980" i="4"/>
  <c r="AF980" i="4" s="1"/>
  <c r="AI980" i="4" s="1"/>
  <c r="AH981" i="4"/>
  <c r="AF981" i="4" s="1"/>
  <c r="AI981" i="4" s="1"/>
  <c r="AH982" i="4"/>
  <c r="AF982" i="4" s="1"/>
  <c r="AI982" i="4" s="1"/>
  <c r="AH983" i="4"/>
  <c r="AF983" i="4" s="1"/>
  <c r="AI983" i="4" s="1"/>
  <c r="AH984" i="4"/>
  <c r="AF984" i="4" s="1"/>
  <c r="AI984" i="4" s="1"/>
  <c r="AH985" i="4"/>
  <c r="AF985" i="4" s="1"/>
  <c r="AI985" i="4" s="1"/>
  <c r="AH986" i="4"/>
  <c r="AF986" i="4" s="1"/>
  <c r="AI986" i="4" s="1"/>
  <c r="AH987" i="4"/>
  <c r="AF987" i="4" s="1"/>
  <c r="AI987" i="4" s="1"/>
  <c r="AH988" i="4"/>
  <c r="AF988" i="4" s="1"/>
  <c r="AI988" i="4" s="1"/>
  <c r="AH989" i="4"/>
  <c r="AF989" i="4" s="1"/>
  <c r="AI989" i="4" s="1"/>
  <c r="AG990" i="4"/>
  <c r="AH990" i="4"/>
  <c r="AH991" i="4"/>
  <c r="AF991" i="4" s="1"/>
  <c r="AI991" i="4" s="1"/>
  <c r="AH992" i="4"/>
  <c r="AF992" i="4" s="1"/>
  <c r="AI992" i="4" s="1"/>
  <c r="AG994" i="4"/>
  <c r="AH994" i="4"/>
  <c r="AG995" i="4"/>
  <c r="AH995" i="4"/>
  <c r="AG996" i="4"/>
  <c r="AH996" i="4"/>
  <c r="AG997" i="4"/>
  <c r="AH997" i="4"/>
  <c r="AG998" i="4"/>
  <c r="AH998" i="4"/>
  <c r="AG999" i="4"/>
  <c r="AH999" i="4"/>
  <c r="AG1000" i="4"/>
  <c r="AH1000" i="4"/>
  <c r="AG1001" i="4"/>
  <c r="AH1001" i="4"/>
  <c r="AG1002" i="4"/>
  <c r="AH1002" i="4"/>
  <c r="AG1003" i="4"/>
  <c r="AH1003" i="4"/>
  <c r="AG1004" i="4"/>
  <c r="AH1004" i="4"/>
  <c r="AG1005" i="4"/>
  <c r="AH1005" i="4"/>
  <c r="AG1006" i="4"/>
  <c r="AH1006" i="4"/>
  <c r="AH1007" i="4"/>
  <c r="AF1007" i="4" s="1"/>
  <c r="AH1008" i="4"/>
  <c r="AF1008" i="4" s="1"/>
  <c r="AI1008" i="4" s="1"/>
  <c r="AH1009" i="4"/>
  <c r="AF1009" i="4" s="1"/>
  <c r="AI1009" i="4" s="1"/>
  <c r="AH1010" i="4"/>
  <c r="AF1010" i="4" s="1"/>
  <c r="AI1010" i="4" s="1"/>
  <c r="AH1011" i="4"/>
  <c r="AF1011" i="4" s="1"/>
  <c r="AI1011" i="4" s="1"/>
  <c r="AG1012" i="4"/>
  <c r="AH1012" i="4"/>
  <c r="AH1013" i="4"/>
  <c r="AF1013" i="4" s="1"/>
  <c r="AI1013" i="4" s="1"/>
  <c r="AG1014" i="4"/>
  <c r="AH1014" i="4"/>
  <c r="AH1015" i="4"/>
  <c r="AF1015" i="4" s="1"/>
  <c r="AI1015" i="4" s="1"/>
  <c r="AH1016" i="4"/>
  <c r="AF1016" i="4" s="1"/>
  <c r="AI1016" i="4" s="1"/>
  <c r="AG1017" i="4"/>
  <c r="AH1017" i="4"/>
  <c r="AH1018" i="4"/>
  <c r="AF1018" i="4" s="1"/>
  <c r="AI1018" i="4" s="1"/>
  <c r="AH1019" i="4"/>
  <c r="AF1019" i="4" s="1"/>
  <c r="AI1019" i="4" s="1"/>
  <c r="AH1020" i="4"/>
  <c r="AF1020" i="4" s="1"/>
  <c r="AI1020" i="4" s="1"/>
  <c r="AH1021" i="4"/>
  <c r="AF1021" i="4" s="1"/>
  <c r="AI1021" i="4" s="1"/>
  <c r="AH1022" i="4"/>
  <c r="AF1022" i="4" s="1"/>
  <c r="AI1022" i="4" s="1"/>
  <c r="AG1024" i="4"/>
  <c r="AH1024" i="4"/>
  <c r="AG1025" i="4"/>
  <c r="AH1025" i="4"/>
  <c r="AG1026" i="4"/>
  <c r="AH1026" i="4"/>
  <c r="AG1027" i="4"/>
  <c r="AH1027" i="4"/>
  <c r="AG1028" i="4"/>
  <c r="AH1028" i="4"/>
  <c r="AG1029" i="4"/>
  <c r="AH1029" i="4"/>
  <c r="AG1030" i="4"/>
  <c r="AH1030" i="4"/>
  <c r="AH1031" i="4"/>
  <c r="AF1031" i="4" s="1"/>
  <c r="AH1032" i="4"/>
  <c r="AF1032" i="4" s="1"/>
  <c r="AI1032" i="4" s="1"/>
  <c r="AH1033" i="4"/>
  <c r="AF1033" i="4" s="1"/>
  <c r="AI1033" i="4" s="1"/>
  <c r="AH1034" i="4"/>
  <c r="AF1034" i="4" s="1"/>
  <c r="AI1034" i="4" s="1"/>
  <c r="AH1035" i="4"/>
  <c r="AF1035" i="4" s="1"/>
  <c r="AI1035" i="4" s="1"/>
  <c r="AH1036" i="4"/>
  <c r="AF1036" i="4" s="1"/>
  <c r="AI1036" i="4" s="1"/>
  <c r="AH1037" i="4"/>
  <c r="AF1037" i="4" s="1"/>
  <c r="AI1037" i="4" s="1"/>
  <c r="AH1038" i="4"/>
  <c r="AF1038" i="4" s="1"/>
  <c r="AI1038" i="4" s="1"/>
  <c r="AH1039" i="4"/>
  <c r="AF1039" i="4" s="1"/>
  <c r="AI1039" i="4" s="1"/>
  <c r="AH1040" i="4"/>
  <c r="AF1040" i="4" s="1"/>
  <c r="AI1040" i="4" s="1"/>
  <c r="AH1041" i="4"/>
  <c r="AF1041" i="4" s="1"/>
  <c r="AI1041" i="4" s="1"/>
  <c r="AH1042" i="4"/>
  <c r="AF1042" i="4" s="1"/>
  <c r="AI1042" i="4" s="1"/>
  <c r="AG1045" i="4"/>
  <c r="AH1045" i="4"/>
  <c r="AG1046" i="4"/>
  <c r="AH1046" i="4"/>
  <c r="AG1047" i="4"/>
  <c r="AH1047" i="4"/>
  <c r="AG1048" i="4"/>
  <c r="AH1048" i="4"/>
  <c r="AG1049" i="4"/>
  <c r="AH1049" i="4"/>
  <c r="AG1050" i="4"/>
  <c r="AH1050" i="4"/>
  <c r="AG1051" i="4"/>
  <c r="AH1051" i="4"/>
  <c r="AH1052" i="4"/>
  <c r="AF1052" i="4" s="1"/>
  <c r="AG1053" i="4"/>
  <c r="AH1053" i="4"/>
  <c r="AH1054" i="4"/>
  <c r="AF1054" i="4" s="1"/>
  <c r="AI1054" i="4" s="1"/>
  <c r="AG1055" i="4"/>
  <c r="AH1055" i="4"/>
  <c r="AH1056" i="4"/>
  <c r="AF1056" i="4" s="1"/>
  <c r="AI1056" i="4" s="1"/>
  <c r="AH1057" i="4"/>
  <c r="AF1057" i="4" s="1"/>
  <c r="AI1057" i="4" s="1"/>
  <c r="AH1058" i="4"/>
  <c r="AF1058" i="4" s="1"/>
  <c r="AI1058" i="4" s="1"/>
  <c r="AH1059" i="4"/>
  <c r="AF1059" i="4" s="1"/>
  <c r="AI1059" i="4" s="1"/>
  <c r="AH1060" i="4"/>
  <c r="AF1060" i="4" s="1"/>
  <c r="AI1060" i="4" s="1"/>
  <c r="AH1061" i="4"/>
  <c r="AF1061" i="4" s="1"/>
  <c r="AI1061" i="4" s="1"/>
  <c r="AH1062" i="4"/>
  <c r="AF1062" i="4" s="1"/>
  <c r="AI1062" i="4" s="1"/>
  <c r="AH1063" i="4"/>
  <c r="AF1063" i="4" s="1"/>
  <c r="AI1063" i="4" s="1"/>
  <c r="AH1064" i="4"/>
  <c r="AF1064" i="4" s="1"/>
  <c r="AI1064" i="4" s="1"/>
  <c r="AH1065" i="4"/>
  <c r="AF1065" i="4" s="1"/>
  <c r="AI1065" i="4" s="1"/>
  <c r="AH1066" i="4"/>
  <c r="AF1066" i="4" s="1"/>
  <c r="AI1066" i="4" s="1"/>
  <c r="AG1067" i="4"/>
  <c r="AH1067" i="4"/>
  <c r="AH1068" i="4"/>
  <c r="AF1068" i="4" s="1"/>
  <c r="AI1068" i="4" s="1"/>
  <c r="AH1069" i="4"/>
  <c r="AF1069" i="4" s="1"/>
  <c r="AI1069" i="4" s="1"/>
  <c r="AH1070" i="4"/>
  <c r="AF1070" i="4" s="1"/>
  <c r="AI1070" i="4" s="1"/>
  <c r="AH1071" i="4"/>
  <c r="AF1071" i="4" s="1"/>
  <c r="AI1071" i="4" s="1"/>
  <c r="AG1072" i="4"/>
  <c r="AH1072" i="4"/>
  <c r="AH1073" i="4"/>
  <c r="AF1073" i="4" s="1"/>
  <c r="AI1073" i="4" s="1"/>
  <c r="AH1074" i="4"/>
  <c r="AF1074" i="4" s="1"/>
  <c r="AI1074" i="4" s="1"/>
  <c r="AH1075" i="4"/>
  <c r="AF1075" i="4" s="1"/>
  <c r="AI1075" i="4" s="1"/>
  <c r="AH1076" i="4"/>
  <c r="AF1076" i="4" s="1"/>
  <c r="AI1076" i="4" s="1"/>
  <c r="AH1077" i="4"/>
  <c r="AF1077" i="4" s="1"/>
  <c r="AI1077" i="4" s="1"/>
  <c r="AH1078" i="4"/>
  <c r="AF1078" i="4" s="1"/>
  <c r="AI1078" i="4" s="1"/>
  <c r="AG1079" i="4"/>
  <c r="AH1079" i="4"/>
  <c r="AH1080" i="4"/>
  <c r="AF1080" i="4" s="1"/>
  <c r="AI1080" i="4" s="1"/>
  <c r="AH1081" i="4"/>
  <c r="AF1081" i="4" s="1"/>
  <c r="AI1081" i="4" s="1"/>
  <c r="AG1083" i="4"/>
  <c r="AH1083" i="4"/>
  <c r="AG1084" i="4"/>
  <c r="AH1084" i="4"/>
  <c r="AG1085" i="4"/>
  <c r="AH1085" i="4"/>
  <c r="AG1086" i="4"/>
  <c r="AH1086" i="4"/>
  <c r="AG1087" i="4"/>
  <c r="AH1087" i="4"/>
  <c r="AG1088" i="4"/>
  <c r="AH1088" i="4"/>
  <c r="AG1089" i="4"/>
  <c r="AH1089" i="4"/>
  <c r="AG1090" i="4"/>
  <c r="AH1090" i="4"/>
  <c r="AG1091" i="4"/>
  <c r="AH1091" i="4"/>
  <c r="AH1092" i="4"/>
  <c r="AF1092" i="4" s="1"/>
  <c r="AH1093" i="4"/>
  <c r="AF1093" i="4" s="1"/>
  <c r="AI1093" i="4" s="1"/>
  <c r="AH1094" i="4"/>
  <c r="AF1094" i="4" s="1"/>
  <c r="AI1094" i="4" s="1"/>
  <c r="AH1095" i="4"/>
  <c r="AF1095" i="4" s="1"/>
  <c r="AI1095" i="4" s="1"/>
  <c r="AH1096" i="4"/>
  <c r="AF1096" i="4" s="1"/>
  <c r="AI1096" i="4" s="1"/>
  <c r="AH1097" i="4"/>
  <c r="AF1097" i="4" s="1"/>
  <c r="AI1097" i="4" s="1"/>
  <c r="AH1098" i="4"/>
  <c r="AF1098" i="4" s="1"/>
  <c r="AI1098" i="4" s="1"/>
  <c r="AH1099" i="4"/>
  <c r="AF1099" i="4" s="1"/>
  <c r="AI1099" i="4" s="1"/>
  <c r="AH1100" i="4"/>
  <c r="AF1100" i="4" s="1"/>
  <c r="AI1100" i="4" s="1"/>
  <c r="AH1101" i="4"/>
  <c r="AF1101" i="4" s="1"/>
  <c r="AI1101" i="4" s="1"/>
  <c r="AG1102" i="4"/>
  <c r="AH1102" i="4"/>
  <c r="AG1103" i="4"/>
  <c r="AH1103" i="4"/>
  <c r="AH1104" i="4"/>
  <c r="AF1104" i="4" s="1"/>
  <c r="AI1104" i="4" s="1"/>
  <c r="AH1105" i="4"/>
  <c r="AF1105" i="4" s="1"/>
  <c r="AI1105" i="4" s="1"/>
  <c r="AH1106" i="4"/>
  <c r="AF1106" i="4" s="1"/>
  <c r="AI1106" i="4" s="1"/>
  <c r="AH1107" i="4"/>
  <c r="AF1107" i="4" s="1"/>
  <c r="AI1107" i="4" s="1"/>
  <c r="AH1108" i="4"/>
  <c r="AF1108" i="4" s="1"/>
  <c r="AI1108" i="4" s="1"/>
  <c r="AH1109" i="4"/>
  <c r="AF1109" i="4" s="1"/>
  <c r="AI1109" i="4" s="1"/>
  <c r="AG1110" i="4"/>
  <c r="AH1110" i="4"/>
  <c r="AH1111" i="4"/>
  <c r="AF1111" i="4" s="1"/>
  <c r="AI1111" i="4" s="1"/>
  <c r="AG1114" i="4"/>
  <c r="AH1114" i="4"/>
  <c r="AG1115" i="4"/>
  <c r="AH1115" i="4"/>
  <c r="AG1116" i="4"/>
  <c r="AH1116" i="4"/>
  <c r="AG1117" i="4"/>
  <c r="AH1117" i="4"/>
  <c r="AG1118" i="4"/>
  <c r="AH1118" i="4"/>
  <c r="AG1119" i="4"/>
  <c r="AH1119" i="4"/>
  <c r="AG1120" i="4"/>
  <c r="AH1120" i="4"/>
  <c r="AG1121" i="4"/>
  <c r="AH1121" i="4"/>
  <c r="AG1122" i="4"/>
  <c r="AH1122" i="4"/>
  <c r="AG1123" i="4"/>
  <c r="AH1123" i="4"/>
  <c r="AG1124" i="4"/>
  <c r="AH1124" i="4"/>
  <c r="AH1125" i="4"/>
  <c r="AF1125" i="4" s="1"/>
  <c r="AH1126" i="4"/>
  <c r="AF1126" i="4" s="1"/>
  <c r="AI1126" i="4" s="1"/>
  <c r="AG1127" i="4"/>
  <c r="AH1127" i="4"/>
  <c r="AH1128" i="4"/>
  <c r="AF1128" i="4" s="1"/>
  <c r="AI1128" i="4" s="1"/>
  <c r="AH1129" i="4"/>
  <c r="AF1129" i="4" s="1"/>
  <c r="AI1129" i="4" s="1"/>
  <c r="AH1130" i="4"/>
  <c r="AF1130" i="4" s="1"/>
  <c r="AI1130" i="4" s="1"/>
  <c r="AH1131" i="4"/>
  <c r="AF1131" i="4" s="1"/>
  <c r="AI1131" i="4" s="1"/>
  <c r="AH1132" i="4"/>
  <c r="AF1132" i="4" s="1"/>
  <c r="AI1132" i="4" s="1"/>
  <c r="AH1133" i="4"/>
  <c r="AF1133" i="4" s="1"/>
  <c r="AI1133" i="4" s="1"/>
  <c r="AH1134" i="4"/>
  <c r="AF1134" i="4" s="1"/>
  <c r="AI1134" i="4" s="1"/>
  <c r="AH1135" i="4"/>
  <c r="AF1135" i="4" s="1"/>
  <c r="AI1135" i="4" s="1"/>
  <c r="AH1136" i="4"/>
  <c r="AF1136" i="4" s="1"/>
  <c r="AI1136" i="4" s="1"/>
  <c r="AH1137" i="4"/>
  <c r="AF1137" i="4" s="1"/>
  <c r="AI1137" i="4" s="1"/>
  <c r="AH1138" i="4"/>
  <c r="AF1138" i="4" s="1"/>
  <c r="AI1138" i="4" s="1"/>
  <c r="AH1139" i="4"/>
  <c r="AF1139" i="4" s="1"/>
  <c r="AI1139" i="4" s="1"/>
  <c r="AH1140" i="4"/>
  <c r="AF1140" i="4" s="1"/>
  <c r="AI1140" i="4" s="1"/>
  <c r="AG1141" i="4"/>
  <c r="AH1141" i="4"/>
  <c r="AH1142" i="4"/>
  <c r="AF1142" i="4" s="1"/>
  <c r="AI1142" i="4" s="1"/>
  <c r="AH1143" i="4"/>
  <c r="AF1143" i="4" s="1"/>
  <c r="AI1143" i="4" s="1"/>
  <c r="AG1144" i="4"/>
  <c r="AH1144" i="4"/>
  <c r="AH1145" i="4"/>
  <c r="AF1145" i="4" s="1"/>
  <c r="AI1145" i="4" s="1"/>
  <c r="AH1146" i="4"/>
  <c r="AF1146" i="4" s="1"/>
  <c r="AI1146" i="4" s="1"/>
  <c r="AH1147" i="4"/>
  <c r="AF1147" i="4" s="1"/>
  <c r="AI1147" i="4" s="1"/>
  <c r="AH1148" i="4"/>
  <c r="AF1148" i="4" s="1"/>
  <c r="AI1148" i="4" s="1"/>
  <c r="AH1149" i="4"/>
  <c r="AF1149" i="4" s="1"/>
  <c r="AI1149" i="4" s="1"/>
  <c r="AH1150" i="4"/>
  <c r="AF1150" i="4" s="1"/>
  <c r="AI1150" i="4" s="1"/>
  <c r="AG1151" i="4"/>
  <c r="AH1151" i="4"/>
  <c r="AH1152" i="4"/>
  <c r="AF1152" i="4" s="1"/>
  <c r="AI1152" i="4" s="1"/>
  <c r="AG1153" i="4"/>
  <c r="AH1153" i="4"/>
  <c r="AH1154" i="4"/>
  <c r="AF1154" i="4" s="1"/>
  <c r="AI1154" i="4" s="1"/>
  <c r="AH1155" i="4"/>
  <c r="AF1155" i="4" s="1"/>
  <c r="AI1155" i="4" s="1"/>
  <c r="AG1156" i="4"/>
  <c r="AH1156" i="4"/>
  <c r="AG1159" i="4"/>
  <c r="AH1159" i="4"/>
  <c r="AG1160" i="4"/>
  <c r="AH1160" i="4"/>
  <c r="AG1161" i="4"/>
  <c r="AH1161" i="4"/>
  <c r="AG1162" i="4"/>
  <c r="AH1162" i="4"/>
  <c r="AG1163" i="4"/>
  <c r="AH1163" i="4"/>
  <c r="AG1164" i="4"/>
  <c r="AH1164" i="4"/>
  <c r="AG1165" i="4"/>
  <c r="AH1165" i="4"/>
  <c r="AH1166" i="4"/>
  <c r="AF1166" i="4" s="1"/>
  <c r="AH1167" i="4"/>
  <c r="AF1167" i="4" s="1"/>
  <c r="AI1167" i="4" s="1"/>
  <c r="AH1168" i="4"/>
  <c r="AF1168" i="4" s="1"/>
  <c r="AI1168" i="4" s="1"/>
  <c r="AH1169" i="4"/>
  <c r="AF1169" i="4" s="1"/>
  <c r="AI1169" i="4" s="1"/>
  <c r="AH1170" i="4"/>
  <c r="AF1170" i="4" s="1"/>
  <c r="AI1170" i="4" s="1"/>
  <c r="AH1171" i="4"/>
  <c r="AF1171" i="4" s="1"/>
  <c r="AI1171" i="4" s="1"/>
  <c r="AH1172" i="4"/>
  <c r="AF1172" i="4" s="1"/>
  <c r="AI1172" i="4" s="1"/>
  <c r="AH1173" i="4"/>
  <c r="AF1173" i="4" s="1"/>
  <c r="AI1173" i="4" s="1"/>
  <c r="AH1174" i="4"/>
  <c r="AF1174" i="4" s="1"/>
  <c r="AI1174" i="4" s="1"/>
  <c r="AH1175" i="4"/>
  <c r="AF1175" i="4" s="1"/>
  <c r="AI1175" i="4" s="1"/>
  <c r="AH1176" i="4"/>
  <c r="AF1176" i="4" s="1"/>
  <c r="AI1176" i="4" s="1"/>
  <c r="AH1177" i="4"/>
  <c r="AF1177" i="4" s="1"/>
  <c r="AI1177" i="4" s="1"/>
  <c r="AH1178" i="4"/>
  <c r="AF1178" i="4" s="1"/>
  <c r="AI1178" i="4" s="1"/>
  <c r="AG1179" i="4"/>
  <c r="AH1179" i="4"/>
  <c r="AH1180" i="4"/>
  <c r="AF1180" i="4" s="1"/>
  <c r="AI1180" i="4" s="1"/>
  <c r="AH1181" i="4"/>
  <c r="AF1181" i="4" s="1"/>
  <c r="AI1181" i="4" s="1"/>
  <c r="AH1182" i="4"/>
  <c r="AF1182" i="4" s="1"/>
  <c r="AI1182" i="4" s="1"/>
  <c r="AG1183" i="4"/>
  <c r="AH1183" i="4"/>
  <c r="AH1184" i="4"/>
  <c r="AF1184" i="4" s="1"/>
  <c r="AI1184" i="4" s="1"/>
  <c r="AG1187" i="4"/>
  <c r="AH1187" i="4"/>
  <c r="AG1188" i="4"/>
  <c r="AH1188" i="4"/>
  <c r="AG1189" i="4"/>
  <c r="AH1189" i="4"/>
  <c r="AG1190" i="4"/>
  <c r="AH1190" i="4"/>
  <c r="AG1191" i="4"/>
  <c r="AH1191" i="4"/>
  <c r="AG1192" i="4"/>
  <c r="AH1192" i="4"/>
  <c r="AG1193" i="4"/>
  <c r="AH1193" i="4"/>
  <c r="AH1194" i="4"/>
  <c r="AF1194" i="4" s="1"/>
  <c r="AG1195" i="4"/>
  <c r="AH1195" i="4"/>
  <c r="AH1196" i="4"/>
  <c r="AF1196" i="4" s="1"/>
  <c r="AI1196" i="4" s="1"/>
  <c r="AH1197" i="4"/>
  <c r="AF1197" i="4" s="1"/>
  <c r="AI1197" i="4" s="1"/>
  <c r="AH1198" i="4"/>
  <c r="AF1198" i="4" s="1"/>
  <c r="AI1198" i="4" s="1"/>
  <c r="AH1199" i="4"/>
  <c r="AF1199" i="4" s="1"/>
  <c r="AI1199" i="4" s="1"/>
  <c r="AH1200" i="4"/>
  <c r="AF1200" i="4" s="1"/>
  <c r="AI1200" i="4" s="1"/>
  <c r="AH1201" i="4"/>
  <c r="AF1201" i="4" s="1"/>
  <c r="AI1201" i="4" s="1"/>
  <c r="AG1202" i="4"/>
  <c r="AH1202" i="4"/>
  <c r="AH1203" i="4"/>
  <c r="AF1203" i="4" s="1"/>
  <c r="AI1203" i="4" s="1"/>
  <c r="AG1204" i="4"/>
  <c r="AH1204" i="4"/>
  <c r="AH1205" i="4"/>
  <c r="AF1205" i="4" s="1"/>
  <c r="AI1205" i="4" s="1"/>
  <c r="AH1206" i="4"/>
  <c r="AF1206" i="4" s="1"/>
  <c r="AI1206" i="4" s="1"/>
  <c r="AH1207" i="4"/>
  <c r="AF1207" i="4" s="1"/>
  <c r="AI1207" i="4" s="1"/>
  <c r="AH1208" i="4"/>
  <c r="AF1208" i="4" s="1"/>
  <c r="AI1208" i="4" s="1"/>
  <c r="AH1209" i="4"/>
  <c r="AF1209" i="4" s="1"/>
  <c r="AI1209" i="4" s="1"/>
  <c r="AH1210" i="4"/>
  <c r="AF1210" i="4" s="1"/>
  <c r="AI1210" i="4" s="1"/>
  <c r="AH1211" i="4"/>
  <c r="AF1211" i="4" s="1"/>
  <c r="AI1211" i="4" s="1"/>
  <c r="AG1212" i="4"/>
  <c r="AH1212" i="4"/>
  <c r="AH1213" i="4"/>
  <c r="AF1213" i="4" s="1"/>
  <c r="AI1213" i="4" s="1"/>
  <c r="AH1214" i="4"/>
  <c r="AF1214" i="4" s="1"/>
  <c r="AI1214" i="4" s="1"/>
  <c r="AG1215" i="4"/>
  <c r="AH1215" i="4"/>
  <c r="AH1216" i="4"/>
  <c r="AF1216" i="4" s="1"/>
  <c r="AI1216" i="4" s="1"/>
  <c r="AG1217" i="4"/>
  <c r="AH1217" i="4"/>
  <c r="AH1218" i="4"/>
  <c r="AF1218" i="4" s="1"/>
  <c r="AI1218" i="4" s="1"/>
  <c r="AH1230" i="4"/>
  <c r="AF1230" i="4" s="1"/>
  <c r="AH1231" i="4"/>
  <c r="AF1231" i="4" s="1"/>
  <c r="AI1231" i="4" s="1"/>
  <c r="AH1232" i="4"/>
  <c r="AF1232" i="4" s="1"/>
  <c r="AI1232" i="4" s="1"/>
  <c r="AH1234" i="4"/>
  <c r="AF1234" i="4" s="1"/>
  <c r="AI1234" i="4" s="1"/>
  <c r="AH1235" i="4"/>
  <c r="AF1235" i="4" s="1"/>
  <c r="AI1235" i="4" s="1"/>
  <c r="AH1237" i="4"/>
  <c r="AF1237" i="4" s="1"/>
  <c r="AI1237" i="4" s="1"/>
  <c r="AH1238" i="4"/>
  <c r="AF1238" i="4" s="1"/>
  <c r="AI1238" i="4" s="1"/>
  <c r="AH1239" i="4"/>
  <c r="AF1239" i="4" s="1"/>
  <c r="AI1239" i="4" s="1"/>
  <c r="AH1240" i="4"/>
  <c r="AF1240" i="4" s="1"/>
  <c r="AI1240" i="4" s="1"/>
  <c r="AH1241" i="4"/>
  <c r="AF1241" i="4" s="1"/>
  <c r="AI1241" i="4" s="1"/>
  <c r="AH1242" i="4"/>
  <c r="AF1242" i="4" s="1"/>
  <c r="AI1242" i="4" s="1"/>
  <c r="AH1243" i="4"/>
  <c r="AF1243" i="4" s="1"/>
  <c r="AI1243" i="4" s="1"/>
  <c r="AH1244" i="4"/>
  <c r="AF1244" i="4" s="1"/>
  <c r="AI1244" i="4" s="1"/>
  <c r="AH1245" i="4"/>
  <c r="AF1245" i="4" s="1"/>
  <c r="AI1245" i="4" s="1"/>
  <c r="AH1246" i="4"/>
  <c r="AF1246" i="4" s="1"/>
  <c r="AI1246" i="4" s="1"/>
  <c r="AH1248" i="4"/>
  <c r="AF1248" i="4" s="1"/>
  <c r="AI1248" i="4" s="1"/>
  <c r="AH1250" i="4"/>
  <c r="AF1250" i="4" s="1"/>
  <c r="AI1250" i="4" s="1"/>
  <c r="AH1252" i="4"/>
  <c r="AF1252" i="4" s="1"/>
  <c r="AI1252" i="4" s="1"/>
  <c r="AH1254" i="4"/>
  <c r="AF1254" i="4" s="1"/>
  <c r="AI1254" i="4" s="1"/>
  <c r="AH1255" i="4"/>
  <c r="AF1255" i="4" s="1"/>
  <c r="AI1255" i="4" s="1"/>
  <c r="AH1256" i="4"/>
  <c r="AF1256" i="4" s="1"/>
  <c r="AI1256" i="4" s="1"/>
  <c r="AH1258" i="4"/>
  <c r="AF1258" i="4" s="1"/>
  <c r="AI1258" i="4" s="1"/>
  <c r="AH1259" i="4"/>
  <c r="AF1259" i="4" s="1"/>
  <c r="AI1259" i="4" s="1"/>
  <c r="AH1260" i="4"/>
  <c r="AF1260" i="4" s="1"/>
  <c r="AI1260" i="4" s="1"/>
  <c r="AH1261" i="4"/>
  <c r="AF1261" i="4" s="1"/>
  <c r="AI1261" i="4" s="1"/>
  <c r="AH1262" i="4"/>
  <c r="AF1262" i="4" s="1"/>
  <c r="AI1262" i="4" s="1"/>
  <c r="AH1263" i="4"/>
  <c r="AF1263" i="4" s="1"/>
  <c r="AI1263" i="4" s="1"/>
  <c r="AH1264" i="4"/>
  <c r="AF1264" i="4" s="1"/>
  <c r="AI1264" i="4" s="1"/>
  <c r="AH1265" i="4"/>
  <c r="AF1265" i="4" s="1"/>
  <c r="AI1265" i="4" s="1"/>
  <c r="AH1266" i="4"/>
  <c r="AF1266" i="4" s="1"/>
  <c r="AI1266" i="4" s="1"/>
  <c r="AH1267" i="4"/>
  <c r="AF1267" i="4" s="1"/>
  <c r="AI1267" i="4" s="1"/>
  <c r="AH1280" i="4"/>
  <c r="AF1280" i="4" s="1"/>
  <c r="AH1282" i="4"/>
  <c r="AF1282" i="4" s="1"/>
  <c r="AI1282" i="4" s="1"/>
  <c r="AH1283" i="4"/>
  <c r="AF1283" i="4" s="1"/>
  <c r="AI1283" i="4" s="1"/>
  <c r="AH1284" i="4"/>
  <c r="AF1284" i="4" s="1"/>
  <c r="AI1284" i="4" s="1"/>
  <c r="AH1285" i="4"/>
  <c r="AF1285" i="4" s="1"/>
  <c r="AI1285" i="4" s="1"/>
  <c r="AH1286" i="4"/>
  <c r="AF1286" i="4" s="1"/>
  <c r="AI1286" i="4" s="1"/>
  <c r="AH1287" i="4"/>
  <c r="AF1287" i="4" s="1"/>
  <c r="AI1287" i="4" s="1"/>
  <c r="AH1288" i="4"/>
  <c r="AF1288" i="4" s="1"/>
  <c r="AI1288" i="4" s="1"/>
  <c r="AH1289" i="4"/>
  <c r="AF1289" i="4" s="1"/>
  <c r="AI1289" i="4" s="1"/>
  <c r="AH1290" i="4"/>
  <c r="AF1290" i="4" s="1"/>
  <c r="AI1290" i="4" s="1"/>
  <c r="AH1291" i="4"/>
  <c r="AF1291" i="4" s="1"/>
  <c r="AI1291" i="4" s="1"/>
  <c r="AH1294" i="4"/>
  <c r="AF1294" i="4" s="1"/>
  <c r="AI1294" i="4" s="1"/>
  <c r="AH1295" i="4"/>
  <c r="AF1295" i="4" s="1"/>
  <c r="AI1295" i="4" s="1"/>
  <c r="AH1296" i="4"/>
  <c r="AF1296" i="4" s="1"/>
  <c r="AI1296" i="4" s="1"/>
  <c r="AH1297" i="4"/>
  <c r="AF1297" i="4" s="1"/>
  <c r="AI1297" i="4" s="1"/>
  <c r="AH1298" i="4"/>
  <c r="AF1298" i="4" s="1"/>
  <c r="AI1298" i="4" s="1"/>
  <c r="AH1299" i="4"/>
  <c r="AF1299" i="4" s="1"/>
  <c r="AI1299" i="4" s="1"/>
  <c r="AH1300" i="4"/>
  <c r="AF1300" i="4" s="1"/>
  <c r="AI1300" i="4" s="1"/>
  <c r="AH1302" i="4"/>
  <c r="AF1302" i="4" s="1"/>
  <c r="AI1302" i="4" s="1"/>
  <c r="AH1304" i="4"/>
  <c r="AF1304" i="4" s="1"/>
  <c r="AI1304" i="4" s="1"/>
  <c r="AH1311" i="4"/>
  <c r="AF1311" i="4" s="1"/>
  <c r="AH1312" i="4"/>
  <c r="AF1312" i="4" s="1"/>
  <c r="AI1312" i="4" s="1"/>
  <c r="AH1314" i="4"/>
  <c r="AF1314" i="4" s="1"/>
  <c r="AI1314" i="4" s="1"/>
  <c r="AH1315" i="4"/>
  <c r="AF1315" i="4" s="1"/>
  <c r="AI1315" i="4" s="1"/>
  <c r="AH1316" i="4"/>
  <c r="AF1316" i="4" s="1"/>
  <c r="AI1316" i="4" s="1"/>
  <c r="AH1317" i="4"/>
  <c r="AF1317" i="4" s="1"/>
  <c r="AI1317" i="4" s="1"/>
  <c r="AH1318" i="4"/>
  <c r="AF1318" i="4" s="1"/>
  <c r="AI1318" i="4" s="1"/>
  <c r="AH1320" i="4"/>
  <c r="AF1320" i="4" s="1"/>
  <c r="AI1320" i="4" s="1"/>
  <c r="AH1322" i="4"/>
  <c r="AF1322" i="4" s="1"/>
  <c r="AI1322" i="4" s="1"/>
  <c r="AH1323" i="4"/>
  <c r="AF1323" i="4" s="1"/>
  <c r="AI1323" i="4" s="1"/>
  <c r="AH1324" i="4"/>
  <c r="AF1324" i="4" s="1"/>
  <c r="AI1324" i="4" s="1"/>
  <c r="AH1325" i="4"/>
  <c r="AF1325" i="4" s="1"/>
  <c r="AI1325" i="4" s="1"/>
  <c r="AH1326" i="4"/>
  <c r="AF1326" i="4" s="1"/>
  <c r="AI1326" i="4" s="1"/>
  <c r="AH1327" i="4"/>
  <c r="AF1327" i="4" s="1"/>
  <c r="AI1327" i="4" s="1"/>
  <c r="AH1328" i="4"/>
  <c r="AF1328" i="4" s="1"/>
  <c r="AI1328" i="4" s="1"/>
  <c r="AH1332" i="4"/>
  <c r="AF1332" i="4" s="1"/>
  <c r="AI1332" i="4" s="1"/>
  <c r="AH1333" i="4"/>
  <c r="AF1333" i="4" s="1"/>
  <c r="AI1333" i="4" s="1"/>
  <c r="AH1345" i="4"/>
  <c r="AF1345" i="4" s="1"/>
  <c r="AH1346" i="4"/>
  <c r="AF1346" i="4" s="1"/>
  <c r="AI1346" i="4" s="1"/>
  <c r="AH1347" i="4"/>
  <c r="AF1347" i="4" s="1"/>
  <c r="AI1347" i="4" s="1"/>
  <c r="AH1349" i="4"/>
  <c r="AF1349" i="4" s="1"/>
  <c r="AI1349" i="4" s="1"/>
  <c r="AH1350" i="4"/>
  <c r="AF1350" i="4" s="1"/>
  <c r="AI1350" i="4" s="1"/>
  <c r="AH1351" i="4"/>
  <c r="AF1351" i="4" s="1"/>
  <c r="AI1351" i="4" s="1"/>
  <c r="AH1352" i="4"/>
  <c r="AF1352" i="4" s="1"/>
  <c r="AI1352" i="4" s="1"/>
  <c r="AH1353" i="4"/>
  <c r="AF1353" i="4" s="1"/>
  <c r="AI1353" i="4" s="1"/>
  <c r="AH1354" i="4"/>
  <c r="AF1354" i="4" s="1"/>
  <c r="AI1354" i="4" s="1"/>
  <c r="AH1355" i="4"/>
  <c r="AF1355" i="4" s="1"/>
  <c r="AI1355" i="4" s="1"/>
  <c r="AH1356" i="4"/>
  <c r="AF1356" i="4" s="1"/>
  <c r="AI1356" i="4" s="1"/>
  <c r="AH1357" i="4"/>
  <c r="AF1357" i="4" s="1"/>
  <c r="AI1357" i="4" s="1"/>
  <c r="AH1358" i="4"/>
  <c r="AF1358" i="4" s="1"/>
  <c r="AI1358" i="4" s="1"/>
  <c r="AH1359" i="4"/>
  <c r="AF1359" i="4" s="1"/>
  <c r="AI1359" i="4" s="1"/>
  <c r="AH1360" i="4"/>
  <c r="AF1360" i="4" s="1"/>
  <c r="AI1360" i="4" s="1"/>
  <c r="AH1361" i="4"/>
  <c r="AF1361" i="4" s="1"/>
  <c r="AI1361" i="4" s="1"/>
  <c r="AH1362" i="4"/>
  <c r="AF1362" i="4" s="1"/>
  <c r="AI1362" i="4" s="1"/>
  <c r="AH1363" i="4"/>
  <c r="AF1363" i="4" s="1"/>
  <c r="AI1363" i="4" s="1"/>
  <c r="AH1364" i="4"/>
  <c r="AF1364" i="4" s="1"/>
  <c r="AI1364" i="4" s="1"/>
  <c r="AH1365" i="4"/>
  <c r="AF1365" i="4" s="1"/>
  <c r="AI1365" i="4" s="1"/>
  <c r="AH1372" i="4"/>
  <c r="AF1372" i="4" s="1"/>
  <c r="AH1374" i="4"/>
  <c r="AF1374" i="4" s="1"/>
  <c r="AI1374" i="4" s="1"/>
  <c r="AH1376" i="4"/>
  <c r="AF1376" i="4" s="1"/>
  <c r="AI1376" i="4" s="1"/>
  <c r="AH1377" i="4"/>
  <c r="AF1377" i="4" s="1"/>
  <c r="AI1377" i="4" s="1"/>
  <c r="AH1378" i="4"/>
  <c r="AF1378" i="4" s="1"/>
  <c r="AI1378" i="4" s="1"/>
  <c r="AH1379" i="4"/>
  <c r="AF1379" i="4" s="1"/>
  <c r="AI1379" i="4" s="1"/>
  <c r="AH1380" i="4"/>
  <c r="AF1380" i="4" s="1"/>
  <c r="AI1380" i="4" s="1"/>
  <c r="AH1382" i="4"/>
  <c r="AF1382" i="4" s="1"/>
  <c r="AI1382" i="4" s="1"/>
  <c r="AH1383" i="4"/>
  <c r="AF1383" i="4" s="1"/>
  <c r="AI1383" i="4" s="1"/>
  <c r="AH1385" i="4"/>
  <c r="AF1385" i="4" s="1"/>
  <c r="AI1385" i="4" s="1"/>
  <c r="AH1387" i="4"/>
  <c r="AF1387" i="4" s="1"/>
  <c r="AI1387" i="4" s="1"/>
  <c r="AH1389" i="4"/>
  <c r="AF1389" i="4" s="1"/>
  <c r="AI1389" i="4" s="1"/>
  <c r="AH1390" i="4"/>
  <c r="AF1390" i="4" s="1"/>
  <c r="AI1390" i="4" s="1"/>
  <c r="AG1391" i="4"/>
  <c r="AH1391" i="4"/>
  <c r="AH1392" i="4"/>
  <c r="AF1392" i="4" s="1"/>
  <c r="AI1392" i="4" s="1"/>
  <c r="AH1395" i="4"/>
  <c r="AH1396" i="4"/>
  <c r="AF1396" i="4" s="1"/>
  <c r="AI1396" i="4" s="1"/>
  <c r="AH1397" i="4"/>
  <c r="AF1397" i="4" s="1"/>
  <c r="AI1397" i="4" s="1"/>
  <c r="AH1409" i="4"/>
  <c r="AF1409" i="4" s="1"/>
  <c r="AH1410" i="4"/>
  <c r="AF1410" i="4" s="1"/>
  <c r="AI1410" i="4" s="1"/>
  <c r="AH1414" i="4"/>
  <c r="AF1414" i="4" s="1"/>
  <c r="AI1414" i="4" s="1"/>
  <c r="AI890" i="4" l="1"/>
  <c r="AF877" i="4"/>
  <c r="AB24" i="7" s="1"/>
  <c r="AX15" i="7"/>
  <c r="AR15" i="7"/>
  <c r="AV15" i="7"/>
  <c r="AY15" i="7"/>
  <c r="AT15" i="7"/>
  <c r="AS15" i="7"/>
  <c r="AZ15" i="7"/>
  <c r="AU15" i="7"/>
  <c r="S15" i="7"/>
  <c r="AF1395" i="4"/>
  <c r="AI1395" i="4" s="1"/>
  <c r="AI1125" i="4"/>
  <c r="AF1113" i="4"/>
  <c r="AM24" i="7" s="1"/>
  <c r="AM36" i="7" s="1"/>
  <c r="AI630" i="4"/>
  <c r="AF622" i="4"/>
  <c r="AI502" i="4"/>
  <c r="AF497" i="4"/>
  <c r="AI422" i="4"/>
  <c r="AF419" i="4"/>
  <c r="G24" i="7" s="1"/>
  <c r="AF389" i="4"/>
  <c r="E24" i="7" s="1"/>
  <c r="AI390" i="4"/>
  <c r="AI1409" i="4"/>
  <c r="AF1399" i="4"/>
  <c r="AU24" i="7" s="1"/>
  <c r="AU36" i="7" s="1"/>
  <c r="AI1345" i="4"/>
  <c r="AF1336" i="4"/>
  <c r="AS24" i="7" s="1"/>
  <c r="AS36" i="7" s="1"/>
  <c r="AI1280" i="4"/>
  <c r="AF1270" i="4"/>
  <c r="AQ24" i="7" s="1"/>
  <c r="AQ36" i="7" s="1"/>
  <c r="AI1194" i="4"/>
  <c r="AF1186" i="4"/>
  <c r="AO24" i="7" s="1"/>
  <c r="AO36" i="7" s="1"/>
  <c r="AI1052" i="4"/>
  <c r="AF1044" i="4"/>
  <c r="AK24" i="7" s="1"/>
  <c r="AK36" i="7" s="1"/>
  <c r="AI800" i="4"/>
  <c r="AF790" i="4"/>
  <c r="AI730" i="4"/>
  <c r="AF722" i="4"/>
  <c r="AI706" i="4"/>
  <c r="AF701" i="4"/>
  <c r="AI587" i="4"/>
  <c r="AF582" i="4"/>
  <c r="AI571" i="4"/>
  <c r="AF567" i="4"/>
  <c r="AI536" i="4"/>
  <c r="AF532" i="4"/>
  <c r="AI523" i="4"/>
  <c r="AF517" i="4"/>
  <c r="AI462" i="4"/>
  <c r="AF457" i="4"/>
  <c r="AF402" i="4"/>
  <c r="F24" i="7" s="1"/>
  <c r="AI403" i="4"/>
  <c r="AI1166" i="4"/>
  <c r="AF1158" i="4"/>
  <c r="AN24" i="7" s="1"/>
  <c r="AN36" i="7" s="1"/>
  <c r="AH1399" i="4"/>
  <c r="AI1230" i="4"/>
  <c r="AF1220" i="4"/>
  <c r="AP24" i="7" s="1"/>
  <c r="AP36" i="7" s="1"/>
  <c r="AI1092" i="4"/>
  <c r="AF1083" i="4"/>
  <c r="AL24" i="7" s="1"/>
  <c r="AL36" i="7" s="1"/>
  <c r="AI1031" i="4"/>
  <c r="AF1024" i="4"/>
  <c r="AJ24" i="7" s="1"/>
  <c r="AI771" i="4"/>
  <c r="AF761" i="4"/>
  <c r="AI481" i="4"/>
  <c r="AF477" i="4"/>
  <c r="AF377" i="4"/>
  <c r="D24" i="7" s="1"/>
  <c r="AI378" i="4"/>
  <c r="AI1372" i="4"/>
  <c r="AI1311" i="4"/>
  <c r="AF1306" i="4"/>
  <c r="AR24" i="7" s="1"/>
  <c r="AR36" i="7" s="1"/>
  <c r="AI1007" i="4"/>
  <c r="AF994" i="4"/>
  <c r="AE24" i="7" s="1"/>
  <c r="AI961" i="4"/>
  <c r="AF952" i="4"/>
  <c r="AD24" i="7" s="1"/>
  <c r="AI926" i="4"/>
  <c r="AF913" i="4"/>
  <c r="AC24" i="7" s="1"/>
  <c r="AI862" i="4"/>
  <c r="AF848" i="4"/>
  <c r="AA24" i="7" s="1"/>
  <c r="AI833" i="4"/>
  <c r="AF821" i="4"/>
  <c r="Z24" i="7" s="1"/>
  <c r="AI747" i="4"/>
  <c r="AF739" i="4"/>
  <c r="AI686" i="4"/>
  <c r="AF681" i="4"/>
  <c r="AI668" i="4"/>
  <c r="AF660" i="4"/>
  <c r="AI611" i="4"/>
  <c r="AF604" i="4"/>
  <c r="AI556" i="4"/>
  <c r="AF553" i="4"/>
  <c r="AI445" i="4"/>
  <c r="AF441" i="4"/>
  <c r="AI367" i="4"/>
  <c r="AF365" i="4"/>
  <c r="C24" i="7" s="1"/>
  <c r="C25" i="7" s="1"/>
  <c r="D25" i="7" l="1"/>
  <c r="E25" i="7" s="1"/>
  <c r="F25" i="7" s="1"/>
  <c r="G25" i="7" s="1"/>
  <c r="AW15" i="7"/>
  <c r="N24" i="7"/>
  <c r="S24" i="7"/>
  <c r="W24" i="7"/>
  <c r="M15" i="7"/>
  <c r="L24" i="7"/>
  <c r="O24" i="7"/>
  <c r="U24" i="7"/>
  <c r="Y24" i="7"/>
  <c r="K24" i="7"/>
  <c r="AM15" i="7"/>
  <c r="AA15" i="7"/>
  <c r="AF15" i="7"/>
  <c r="O15" i="7"/>
  <c r="V15" i="7"/>
  <c r="AD15" i="7"/>
  <c r="J24" i="7"/>
  <c r="AK15" i="7"/>
  <c r="Y15" i="7"/>
  <c r="AE15" i="7"/>
  <c r="N15" i="7"/>
  <c r="AL15" i="7"/>
  <c r="H24" i="7"/>
  <c r="T24" i="7"/>
  <c r="I24" i="7"/>
  <c r="R24" i="7"/>
  <c r="AQ15" i="7"/>
  <c r="AB15" i="7"/>
  <c r="P15" i="7"/>
  <c r="AC15" i="7"/>
  <c r="AN15" i="7"/>
  <c r="Q24" i="7"/>
  <c r="M24" i="7"/>
  <c r="P24" i="7"/>
  <c r="V24" i="7"/>
  <c r="X24" i="7"/>
  <c r="R15" i="7"/>
  <c r="U15" i="7"/>
  <c r="AP15" i="7"/>
  <c r="X15" i="7"/>
  <c r="Z15" i="7"/>
  <c r="AJ15" i="7"/>
  <c r="W15" i="7"/>
  <c r="AO15" i="7"/>
  <c r="BA15" i="7"/>
  <c r="AF1367" i="4"/>
  <c r="AT24" i="7" s="1"/>
  <c r="AT36" i="7" s="1"/>
  <c r="AI1399" i="4"/>
  <c r="H25" i="7" l="1"/>
  <c r="I25" i="7" s="1"/>
  <c r="J25" i="7" s="1"/>
  <c r="K25" i="7" s="1"/>
  <c r="L25" i="7" s="1"/>
  <c r="M25" i="7" s="1"/>
  <c r="N25" i="7" s="1"/>
  <c r="O25" i="7" s="1"/>
  <c r="P25" i="7" s="1"/>
  <c r="Q25" i="7" s="1"/>
  <c r="R25" i="7" s="1"/>
  <c r="S25" i="7" s="1"/>
  <c r="T25" i="7" s="1"/>
  <c r="U25" i="7" s="1"/>
  <c r="V25" i="7" s="1"/>
  <c r="W25" i="7" s="1"/>
  <c r="X25" i="7" s="1"/>
  <c r="Y25" i="7" s="1"/>
  <c r="Z25" i="7" s="1"/>
  <c r="AA25" i="7" s="1"/>
  <c r="AB25" i="7" s="1"/>
  <c r="AC25" i="7" s="1"/>
  <c r="AD25" i="7" s="1"/>
  <c r="AE25" i="7" s="1"/>
  <c r="AF25" i="7" s="1"/>
  <c r="AG25" i="7" s="1"/>
  <c r="AH25" i="7" s="1"/>
  <c r="AI25" i="7" s="1"/>
  <c r="AJ25" i="7" s="1"/>
  <c r="BB24" i="7"/>
  <c r="BB36" i="7" s="1"/>
  <c r="AK25" i="7" l="1"/>
  <c r="AJ37" i="7"/>
  <c r="AC1221" i="4"/>
  <c r="F139" i="6"/>
  <c r="F138" i="6"/>
  <c r="AL25" i="7" l="1"/>
  <c r="AK37" i="7"/>
  <c r="V1399" i="4"/>
  <c r="H1399" i="4"/>
  <c r="G1399" i="4"/>
  <c r="F1399" i="4"/>
  <c r="E1399" i="4"/>
  <c r="AU17" i="7" s="1"/>
  <c r="AM25" i="7" l="1"/>
  <c r="AL37" i="7"/>
  <c r="Y1399" i="4"/>
  <c r="C1399" i="4"/>
  <c r="AU22" i="7" s="1"/>
  <c r="AN25" i="7" l="1"/>
  <c r="AM37" i="7"/>
  <c r="AG1439" i="4"/>
  <c r="AG1486" i="4"/>
  <c r="AO25" i="7" l="1"/>
  <c r="AN37" i="7"/>
  <c r="F137" i="6"/>
  <c r="F135" i="6"/>
  <c r="F136" i="6"/>
  <c r="V1367" i="4"/>
  <c r="H1367" i="4"/>
  <c r="G1367" i="4"/>
  <c r="F1367" i="4"/>
  <c r="E1367" i="4"/>
  <c r="AT17" i="7" s="1"/>
  <c r="AP25" i="7" l="1"/>
  <c r="AO37" i="7"/>
  <c r="C1367" i="4"/>
  <c r="AT22" i="7" s="1"/>
  <c r="Y1367" i="4"/>
  <c r="AQ25" i="7" l="1"/>
  <c r="AP37" i="7"/>
  <c r="F131" i="6"/>
  <c r="F134" i="6"/>
  <c r="F133" i="6"/>
  <c r="F132" i="6"/>
  <c r="F130" i="6"/>
  <c r="AR25" i="7" l="1"/>
  <c r="AQ37" i="7"/>
  <c r="V1336" i="4"/>
  <c r="Y1336" i="4" s="1"/>
  <c r="H1336" i="4"/>
  <c r="G1336" i="4"/>
  <c r="F1336" i="4"/>
  <c r="E1336" i="4"/>
  <c r="AS17" i="7" s="1"/>
  <c r="AS25" i="7" l="1"/>
  <c r="AR37" i="7"/>
  <c r="C1336" i="4"/>
  <c r="AS22" i="7" s="1"/>
  <c r="AG759" i="4"/>
  <c r="AG1155" i="4"/>
  <c r="AG938" i="4"/>
  <c r="AG936" i="4"/>
  <c r="AG937" i="4"/>
  <c r="AG910" i="4"/>
  <c r="AG928" i="4"/>
  <c r="AG935" i="4"/>
  <c r="AG934" i="4"/>
  <c r="AG933" i="4"/>
  <c r="AG892" i="4"/>
  <c r="AG931" i="4"/>
  <c r="AG930" i="4"/>
  <c r="AG900" i="4"/>
  <c r="AG929" i="4"/>
  <c r="AG926" i="4"/>
  <c r="AG950" i="4"/>
  <c r="AG949" i="4"/>
  <c r="AG948" i="4"/>
  <c r="AG907" i="4"/>
  <c r="AG906" i="4"/>
  <c r="AG905" i="4"/>
  <c r="AG904" i="4"/>
  <c r="AG875" i="4"/>
  <c r="AG787" i="4"/>
  <c r="AG894" i="4"/>
  <c r="AG927" i="4"/>
  <c r="AG891" i="4"/>
  <c r="AG895" i="4"/>
  <c r="AG898" i="4"/>
  <c r="AG896" i="4"/>
  <c r="AG873" i="4"/>
  <c r="AG788" i="4"/>
  <c r="AG908" i="4"/>
  <c r="AG785" i="4"/>
  <c r="AG784" i="4"/>
  <c r="AG783" i="4"/>
  <c r="AG756" i="4"/>
  <c r="AG989" i="4"/>
  <c r="F1312" i="4"/>
  <c r="G1312" i="4"/>
  <c r="H1312" i="4"/>
  <c r="W1312" i="4"/>
  <c r="AT25" i="7" l="1"/>
  <c r="AS37" i="7"/>
  <c r="AG810" i="4"/>
  <c r="AG838" i="4"/>
  <c r="AG874" i="4"/>
  <c r="AG978" i="4"/>
  <c r="AG1022" i="4"/>
  <c r="AG984" i="4"/>
  <c r="AG942" i="4"/>
  <c r="G5" i="2"/>
  <c r="F5" i="2"/>
  <c r="E12" i="2"/>
  <c r="AG1021" i="4"/>
  <c r="G1311" i="4"/>
  <c r="G1306" i="4" s="1"/>
  <c r="H1311" i="4"/>
  <c r="H1306" i="4" s="1"/>
  <c r="W1311" i="4"/>
  <c r="V1306" i="4" s="1"/>
  <c r="Y1306" i="4" s="1"/>
  <c r="F129" i="6"/>
  <c r="F127" i="6"/>
  <c r="F125" i="6"/>
  <c r="G126" i="6" s="1"/>
  <c r="F123" i="6"/>
  <c r="F124" i="6"/>
  <c r="F1306" i="4"/>
  <c r="E1306" i="4"/>
  <c r="AR17" i="7" s="1"/>
  <c r="AU25" i="7" l="1"/>
  <c r="AT37" i="7"/>
  <c r="C1306" i="4"/>
  <c r="AR22" i="7" s="1"/>
  <c r="AV25" i="7" l="1"/>
  <c r="AU37" i="7"/>
  <c r="V1270" i="4"/>
  <c r="H1270" i="4"/>
  <c r="G1270" i="4"/>
  <c r="F1270" i="4"/>
  <c r="E1270" i="4"/>
  <c r="AQ17" i="7" s="1"/>
  <c r="AW25" i="7" l="1"/>
  <c r="AV37" i="7"/>
  <c r="C1270" i="4"/>
  <c r="AQ22" i="7" s="1"/>
  <c r="Y1270" i="4"/>
  <c r="AX25" i="7" l="1"/>
  <c r="AW37" i="7"/>
  <c r="F122" i="6"/>
  <c r="F121" i="6"/>
  <c r="AY25" i="7" l="1"/>
  <c r="AX37" i="7"/>
  <c r="AC1186" i="4"/>
  <c r="AZ25" i="7" l="1"/>
  <c r="AY37" i="7"/>
  <c r="I131" i="5"/>
  <c r="V1220" i="4"/>
  <c r="H1220" i="4"/>
  <c r="G1220" i="4"/>
  <c r="F1220" i="4"/>
  <c r="E1220" i="4"/>
  <c r="AP17" i="7" s="1"/>
  <c r="F120" i="6"/>
  <c r="BA25" i="7" l="1"/>
  <c r="BA37" i="7" s="1"/>
  <c r="AZ37" i="7"/>
  <c r="C1220" i="4"/>
  <c r="AP22" i="7" s="1"/>
  <c r="Y1220" i="4"/>
  <c r="S1201" i="4"/>
  <c r="AC1113" i="4"/>
  <c r="AC1158" i="4"/>
  <c r="V1186" i="4" l="1"/>
  <c r="H1186" i="4"/>
  <c r="G1186" i="4"/>
  <c r="F1186" i="4"/>
  <c r="E1186" i="4"/>
  <c r="AO17" i="7" s="1"/>
  <c r="Y1186" i="4" l="1"/>
  <c r="C1186" i="4"/>
  <c r="AO22" i="7" s="1"/>
  <c r="F119" i="6" l="1"/>
  <c r="F118" i="6"/>
  <c r="F116" i="6"/>
  <c r="H18" i="9"/>
  <c r="F1180" i="4" l="1"/>
  <c r="G1180" i="4"/>
  <c r="H1180" i="4"/>
  <c r="W1180" i="4"/>
  <c r="F1181" i="4"/>
  <c r="G1181" i="4"/>
  <c r="H1181" i="4"/>
  <c r="W1181" i="4"/>
  <c r="F1182" i="4"/>
  <c r="G1182" i="4"/>
  <c r="H1182" i="4"/>
  <c r="W1182" i="4"/>
  <c r="S1170" i="4" l="1"/>
  <c r="S1169" i="4"/>
  <c r="S1168" i="4"/>
  <c r="S1167" i="4"/>
  <c r="W1166" i="4"/>
  <c r="V1158" i="4" s="1"/>
  <c r="S1166" i="4"/>
  <c r="H1166" i="4"/>
  <c r="H1158" i="4" s="1"/>
  <c r="G1166" i="4"/>
  <c r="G1158" i="4" s="1"/>
  <c r="F1166" i="4"/>
  <c r="F1158" i="4" s="1"/>
  <c r="E1158" i="4"/>
  <c r="AN17" i="7" s="1"/>
  <c r="C1158" i="4" l="1"/>
  <c r="AN22" i="7" s="1"/>
  <c r="Y1158" i="4"/>
  <c r="AG1194" i="4" l="1"/>
  <c r="F115" i="6" l="1"/>
  <c r="F1140" i="4" l="1"/>
  <c r="G1140" i="4"/>
  <c r="H1140" i="4"/>
  <c r="S1140" i="4"/>
  <c r="W1140" i="4"/>
  <c r="S1138" i="4"/>
  <c r="S1139" i="4"/>
  <c r="W1137" i="4"/>
  <c r="S1137" i="4"/>
  <c r="H1137" i="4"/>
  <c r="G1137" i="4"/>
  <c r="F1137" i="4"/>
  <c r="S1136" i="4"/>
  <c r="S1135" i="4"/>
  <c r="AG1238" i="4" l="1"/>
  <c r="S1133" i="4"/>
  <c r="S1132" i="4"/>
  <c r="S1131" i="4"/>
  <c r="S1130" i="4"/>
  <c r="S1129" i="4"/>
  <c r="S1128" i="4"/>
  <c r="AG1346" i="4" l="1"/>
  <c r="AG1347" i="4"/>
  <c r="AC1083" i="4"/>
  <c r="G1113" i="4"/>
  <c r="F1113" i="4"/>
  <c r="V1113" i="4"/>
  <c r="H1113" i="4"/>
  <c r="E1113" i="4"/>
  <c r="AM17" i="7" s="1"/>
  <c r="F114" i="6"/>
  <c r="F113" i="6"/>
  <c r="F112" i="6"/>
  <c r="F111" i="6"/>
  <c r="C1113" i="4" l="1"/>
  <c r="AM22" i="7" s="1"/>
  <c r="Y1113" i="4"/>
  <c r="S1101" i="4"/>
  <c r="S1100" i="4" l="1"/>
  <c r="S1098" i="4" l="1"/>
  <c r="S1097" i="4"/>
  <c r="S1096" i="4" l="1"/>
  <c r="F46" i="6"/>
  <c r="F62" i="6"/>
  <c r="F65" i="6"/>
  <c r="F64" i="6"/>
  <c r="F63" i="6"/>
  <c r="F61" i="6"/>
  <c r="F50" i="6"/>
  <c r="F49" i="6"/>
  <c r="F48" i="6"/>
  <c r="F47" i="6"/>
  <c r="S1095" i="4"/>
  <c r="S1094" i="4"/>
  <c r="S1092" i="4"/>
  <c r="F45" i="6"/>
  <c r="F44" i="6"/>
  <c r="V1083" i="4" l="1"/>
  <c r="H1083" i="4"/>
  <c r="G1083" i="4"/>
  <c r="F1083" i="4"/>
  <c r="E1083" i="4"/>
  <c r="AL17" i="7" s="1"/>
  <c r="F110" i="6"/>
  <c r="F109" i="6"/>
  <c r="C1083" i="4" l="1"/>
  <c r="AL22" i="7" s="1"/>
  <c r="Y1083" i="4"/>
  <c r="S1066" i="4"/>
  <c r="S1065" i="4"/>
  <c r="S1064" i="4"/>
  <c r="AC1044" i="4"/>
  <c r="S1060" i="4"/>
  <c r="S1059" i="4" l="1"/>
  <c r="S1058" i="4"/>
  <c r="S1057" i="4" l="1"/>
  <c r="S1056" i="4"/>
  <c r="V1044" i="4"/>
  <c r="H1044" i="4"/>
  <c r="G1044" i="4"/>
  <c r="F1044" i="4"/>
  <c r="E1044" i="4"/>
  <c r="AK17" i="7" s="1"/>
  <c r="F108" i="6"/>
  <c r="AC1024" i="4"/>
  <c r="S1042" i="4"/>
  <c r="S1041" i="4"/>
  <c r="S1040" i="4"/>
  <c r="S1039" i="4"/>
  <c r="S1038" i="4"/>
  <c r="S1037" i="4"/>
  <c r="S1036" i="4"/>
  <c r="S1035" i="4"/>
  <c r="S1034" i="4"/>
  <c r="S1033" i="4"/>
  <c r="S1032" i="4"/>
  <c r="V1024" i="4"/>
  <c r="H1024" i="4"/>
  <c r="G1024" i="4"/>
  <c r="F1024" i="4"/>
  <c r="E1024" i="4"/>
  <c r="AJ17" i="7" s="1"/>
  <c r="C1044" i="4" l="1"/>
  <c r="AK22" i="7" s="1"/>
  <c r="Y1044" i="4"/>
  <c r="C1024" i="4"/>
  <c r="AJ22" i="7" s="1"/>
  <c r="Y1024" i="4"/>
  <c r="F102" i="6"/>
  <c r="F101" i="6"/>
  <c r="F94" i="6"/>
  <c r="F93" i="6"/>
  <c r="F107" i="6"/>
  <c r="F106" i="6"/>
  <c r="F105" i="6"/>
  <c r="F104" i="6"/>
  <c r="F103" i="6"/>
  <c r="F100" i="6"/>
  <c r="F99" i="6"/>
  <c r="F98" i="6"/>
  <c r="F97" i="6"/>
  <c r="F96" i="6"/>
  <c r="F95" i="6"/>
  <c r="F92" i="6"/>
  <c r="F91" i="6"/>
  <c r="AC994" i="4" l="1"/>
  <c r="S1018" i="4" l="1"/>
  <c r="F1019" i="4"/>
  <c r="G1019" i="4"/>
  <c r="H1019" i="4"/>
  <c r="S1019" i="4"/>
  <c r="F1020" i="4"/>
  <c r="G1020" i="4"/>
  <c r="H1020" i="4"/>
  <c r="S1020" i="4"/>
  <c r="S1022" i="4" l="1"/>
  <c r="AC952" i="4" l="1"/>
  <c r="V994" i="4" l="1"/>
  <c r="Y994" i="4" s="1"/>
  <c r="H994" i="4"/>
  <c r="G994" i="4"/>
  <c r="F994" i="4"/>
  <c r="E994" i="4"/>
  <c r="AE17" i="7" s="1"/>
  <c r="C994" i="4" l="1"/>
  <c r="AE22" i="7" s="1"/>
  <c r="S989" i="4"/>
  <c r="S986" i="4"/>
  <c r="S987" i="4"/>
  <c r="S985" i="4" l="1"/>
  <c r="S982" i="4"/>
  <c r="S983" i="4"/>
  <c r="AC913" i="4"/>
  <c r="S979" i="4"/>
  <c r="S980" i="4"/>
  <c r="V952" i="4"/>
  <c r="H952" i="4"/>
  <c r="G952" i="4"/>
  <c r="F952" i="4"/>
  <c r="E952" i="4"/>
  <c r="AD17" i="7" s="1"/>
  <c r="Y952" i="4" l="1"/>
  <c r="C952" i="4"/>
  <c r="AD22" i="7" s="1"/>
  <c r="S937" i="4"/>
  <c r="S938" i="4"/>
  <c r="S939" i="4"/>
  <c r="S940" i="4"/>
  <c r="S935" i="4"/>
  <c r="S936" i="4"/>
  <c r="S933" i="4" l="1"/>
  <c r="S934" i="4"/>
  <c r="F89" i="6" l="1"/>
  <c r="F88" i="6"/>
  <c r="F87" i="6"/>
  <c r="F86" i="6"/>
  <c r="H16" i="9"/>
  <c r="H17" i="9"/>
  <c r="S930" i="4"/>
  <c r="S931" i="4"/>
  <c r="S929" i="4" l="1"/>
  <c r="S928" i="4"/>
  <c r="AC877" i="4" l="1"/>
  <c r="G913" i="4"/>
  <c r="F913" i="4"/>
  <c r="E913" i="4"/>
  <c r="AC17" i="7" s="1"/>
  <c r="V913" i="4"/>
  <c r="Y913" i="4" s="1"/>
  <c r="S927" i="4"/>
  <c r="S926" i="4"/>
  <c r="H913" i="4"/>
  <c r="C913" i="4" l="1"/>
  <c r="AC22" i="7" s="1"/>
  <c r="AG560" i="4"/>
  <c r="AG547" i="4"/>
  <c r="AG561" i="4"/>
  <c r="AG589" i="4"/>
  <c r="AG562" i="4"/>
  <c r="AG652" i="4"/>
  <c r="AG563" i="4"/>
  <c r="AG564" i="4"/>
  <c r="AG645" i="4"/>
  <c r="AG646" i="4"/>
  <c r="AG675" i="4"/>
  <c r="AG677" i="4"/>
  <c r="AG676" i="4"/>
  <c r="AG678" i="4"/>
  <c r="AG686" i="4"/>
  <c r="AG687" i="4"/>
  <c r="AG817" i="4"/>
  <c r="AG818" i="4"/>
  <c r="AG819" i="4"/>
  <c r="AG815" i="4"/>
  <c r="AG565" i="4" l="1"/>
  <c r="AG551" i="4"/>
  <c r="AG816" i="4"/>
  <c r="AC848" i="4" l="1"/>
  <c r="V877" i="4"/>
  <c r="E877" i="4"/>
  <c r="AB17" i="7" s="1"/>
  <c r="S900" i="4"/>
  <c r="S899" i="4"/>
  <c r="S898" i="4"/>
  <c r="AG777" i="4" l="1"/>
  <c r="S896" i="4"/>
  <c r="S895" i="4"/>
  <c r="S894" i="4" l="1"/>
  <c r="S893" i="4"/>
  <c r="S892" i="4"/>
  <c r="S891" i="4"/>
  <c r="S890" i="4" l="1"/>
  <c r="S880" i="4"/>
  <c r="Y877" i="4"/>
  <c r="H877" i="4"/>
  <c r="G877" i="4"/>
  <c r="F877" i="4"/>
  <c r="F85" i="6"/>
  <c r="F84" i="6"/>
  <c r="F83" i="6"/>
  <c r="F82" i="6"/>
  <c r="F81" i="6"/>
  <c r="V848" i="4"/>
  <c r="S875" i="4"/>
  <c r="S868" i="4"/>
  <c r="C877" i="4" l="1"/>
  <c r="AB22" i="7" s="1"/>
  <c r="S869" i="4"/>
  <c r="F76" i="6"/>
  <c r="F80" i="6"/>
  <c r="S870" i="4"/>
  <c r="F79" i="6"/>
  <c r="F78" i="6"/>
  <c r="F77" i="6"/>
  <c r="F75" i="6"/>
  <c r="F74" i="6"/>
  <c r="F73" i="6"/>
  <c r="F72" i="6"/>
  <c r="S873" i="4"/>
  <c r="S872" i="4"/>
  <c r="S871" i="4"/>
  <c r="AC821" i="4"/>
  <c r="V821" i="4" l="1"/>
  <c r="Y848" i="4"/>
  <c r="H848" i="4"/>
  <c r="G848" i="4"/>
  <c r="F848" i="4"/>
  <c r="E848" i="4"/>
  <c r="AA17" i="7" s="1"/>
  <c r="C848" i="4" l="1"/>
  <c r="AA22" i="7" s="1"/>
  <c r="S841" i="4" l="1"/>
  <c r="S840" i="4"/>
  <c r="S839" i="4"/>
  <c r="AC790" i="4"/>
  <c r="AG1036" i="4" l="1"/>
  <c r="AG1032" i="4"/>
  <c r="S844" i="4"/>
  <c r="S838" i="4"/>
  <c r="S837" i="4"/>
  <c r="S836" i="4"/>
  <c r="S843" i="4"/>
  <c r="S835" i="4"/>
  <c r="S834" i="4"/>
  <c r="S833" i="4"/>
  <c r="Y821" i="4"/>
  <c r="H821" i="4"/>
  <c r="G821" i="4"/>
  <c r="F821" i="4"/>
  <c r="E821" i="4"/>
  <c r="Z17" i="7" s="1"/>
  <c r="C821" i="4" l="1"/>
  <c r="Z22" i="7" s="1"/>
  <c r="AC761" i="4"/>
  <c r="V790" i="4"/>
  <c r="F790" i="4"/>
  <c r="E790" i="4"/>
  <c r="Y17" i="7" s="1"/>
  <c r="S819" i="4"/>
  <c r="S818" i="4"/>
  <c r="S817" i="4"/>
  <c r="S816" i="4"/>
  <c r="S810" i="4" l="1"/>
  <c r="S815" i="4"/>
  <c r="AG1062" i="4"/>
  <c r="AG1013" i="4"/>
  <c r="AG1063" i="4"/>
  <c r="AG1152" i="4"/>
  <c r="AG1040" i="4"/>
  <c r="AG1080" i="4"/>
  <c r="AG976" i="4"/>
  <c r="AG991" i="4"/>
  <c r="AG987" i="4"/>
  <c r="AG1010" i="4"/>
  <c r="AG1011" i="4"/>
  <c r="AG968" i="4"/>
  <c r="AG986" i="4"/>
  <c r="AG902" i="4"/>
  <c r="AG1009" i="4"/>
  <c r="AG1007" i="4"/>
  <c r="AG1008" i="4"/>
  <c r="AG969" i="4"/>
  <c r="AG939" i="4"/>
  <c r="AG980" i="4"/>
  <c r="AG940" i="4"/>
  <c r="AG979" i="4"/>
  <c r="AG982" i="4"/>
  <c r="AG983" i="4"/>
  <c r="AG985" i="4"/>
  <c r="AG893" i="4"/>
  <c r="AG868" i="4"/>
  <c r="AG872" i="4"/>
  <c r="AG869" i="4"/>
  <c r="AG870" i="4"/>
  <c r="AG778" i="4"/>
  <c r="AG911" i="4"/>
  <c r="AG845" i="4"/>
  <c r="AG863" i="4"/>
  <c r="AG903" i="4"/>
  <c r="AG866" i="4"/>
  <c r="AG865" i="4"/>
  <c r="AG864" i="4"/>
  <c r="AG840" i="4"/>
  <c r="AG974" i="4"/>
  <c r="AG871" i="4"/>
  <c r="AG839" i="4"/>
  <c r="AG837" i="4"/>
  <c r="AG758" i="4"/>
  <c r="AG836" i="4"/>
  <c r="AG833" i="4"/>
  <c r="AG972" i="4"/>
  <c r="AG843" i="4"/>
  <c r="AG699" i="4"/>
  <c r="AG835" i="4"/>
  <c r="AG807" i="4"/>
  <c r="AG803" i="4"/>
  <c r="AG780" i="4"/>
  <c r="AG804" i="4"/>
  <c r="AG806" i="4"/>
  <c r="AG802" i="4"/>
  <c r="AG805" i="4"/>
  <c r="AG800" i="4"/>
  <c r="AG779" i="4"/>
  <c r="AG771" i="4"/>
  <c r="AG656" i="4"/>
  <c r="AG658" i="4"/>
  <c r="AG776" i="4"/>
  <c r="AG775" i="4"/>
  <c r="AG774" i="4"/>
  <c r="AG754" i="4"/>
  <c r="AG844" i="4"/>
  <c r="AG748" i="4"/>
  <c r="AG671" i="4"/>
  <c r="AG773" i="4"/>
  <c r="AG772" i="4"/>
  <c r="AG786" i="4"/>
  <c r="AG752" i="4"/>
  <c r="AG654" i="4"/>
  <c r="AG751" i="4"/>
  <c r="AG651" i="4"/>
  <c r="AG750" i="4"/>
  <c r="AG749" i="4"/>
  <c r="AG648" i="4"/>
  <c r="AG720" i="4"/>
  <c r="AG719" i="4"/>
  <c r="AG718" i="4"/>
  <c r="AG673" i="4"/>
  <c r="AG672" i="4"/>
  <c r="AG737" i="4"/>
  <c r="AG715" i="4"/>
  <c r="AG711" i="4"/>
  <c r="AG757" i="4"/>
  <c r="AG647" i="4"/>
  <c r="AG714" i="4"/>
  <c r="AG736" i="4"/>
  <c r="AG710" i="4"/>
  <c r="AG712" i="4"/>
  <c r="AG709" i="4"/>
  <c r="AG707" i="4"/>
  <c r="AG691" i="4"/>
  <c r="AG643" i="4"/>
  <c r="AG644" i="4"/>
  <c r="AG655" i="4"/>
  <c r="AG695" i="4"/>
  <c r="AG813" i="4"/>
  <c r="AG694" i="4"/>
  <c r="AG698" i="4"/>
  <c r="AG697" i="4"/>
  <c r="AG696" i="4"/>
  <c r="AG668" i="4"/>
  <c r="AG635" i="4"/>
  <c r="AG634" i="4"/>
  <c r="AG631" i="4"/>
  <c r="AG630" i="4"/>
  <c r="AG633" i="4"/>
  <c r="AG632" i="4"/>
  <c r="AG639" i="4"/>
  <c r="AG638" i="4"/>
  <c r="AG708" i="4"/>
  <c r="AG596" i="4"/>
  <c r="AG713" i="4"/>
  <c r="AG706" i="4"/>
  <c r="AG601" i="4"/>
  <c r="AG576" i="4"/>
  <c r="AG577" i="4"/>
  <c r="AG693" i="4"/>
  <c r="AG753" i="4"/>
  <c r="AG640" i="4"/>
  <c r="AG615" i="4"/>
  <c r="AG597" i="4"/>
  <c r="AG689" i="4"/>
  <c r="AG688" i="4"/>
  <c r="AG572" i="4"/>
  <c r="AG558" i="4"/>
  <c r="AG1544" i="4"/>
  <c r="AG1522" i="4"/>
  <c r="AG1528" i="4"/>
  <c r="AG1543" i="4"/>
  <c r="AG1519" i="4"/>
  <c r="AG1560" i="4"/>
  <c r="AG1564" i="4"/>
  <c r="AG1557" i="4"/>
  <c r="AG1551" i="4"/>
  <c r="AG1550" i="4"/>
  <c r="AG1547" i="4"/>
  <c r="AG1546" i="4"/>
  <c r="AG1549" i="4"/>
  <c r="AG1548" i="4"/>
  <c r="AG1516" i="4"/>
  <c r="AG1536" i="4"/>
  <c r="AG1518" i="4"/>
  <c r="AG1520" i="4"/>
  <c r="AG1562" i="4"/>
  <c r="AG1561" i="4"/>
  <c r="AG1514" i="4"/>
  <c r="AG1563" i="4"/>
  <c r="AG1515" i="4"/>
  <c r="AG1474" i="4"/>
  <c r="AG1511" i="4"/>
  <c r="AG1512" i="4"/>
  <c r="AG1477" i="4"/>
  <c r="AG1504" i="4"/>
  <c r="AG1508" i="4"/>
  <c r="AG1505" i="4"/>
  <c r="AG1509" i="4"/>
  <c r="AG1476" i="4"/>
  <c r="AG1506" i="4"/>
  <c r="AG1513" i="4"/>
  <c r="AG1525" i="4"/>
  <c r="AG1524" i="4"/>
  <c r="AG1541" i="4"/>
  <c r="AG1498" i="4"/>
  <c r="AG1471" i="4"/>
  <c r="AG1496" i="4"/>
  <c r="AG1491" i="4"/>
  <c r="AG1472" i="4"/>
  <c r="AG1462" i="4"/>
  <c r="AG1452" i="4"/>
  <c r="AG1453" i="4"/>
  <c r="AG1470" i="4"/>
  <c r="AG1510" i="4"/>
  <c r="AG1478" i="4"/>
  <c r="AG1473" i="4"/>
  <c r="AG1465" i="4"/>
  <c r="AG1489" i="4"/>
  <c r="AG1488" i="4"/>
  <c r="AG1487" i="4"/>
  <c r="AG1490" i="4"/>
  <c r="AG1493" i="4"/>
  <c r="AG1492" i="4"/>
  <c r="AG1494" i="4"/>
  <c r="AG1481" i="4"/>
  <c r="AG1480" i="4"/>
  <c r="AG1467" i="4"/>
  <c r="AG1446" i="4"/>
  <c r="AG1445" i="4"/>
  <c r="AG1442" i="4"/>
  <c r="AG1393" i="4"/>
  <c r="AG1437" i="4"/>
  <c r="AG1436" i="4"/>
  <c r="AG1448" i="4"/>
  <c r="AG1469" i="4"/>
  <c r="AG1451" i="4"/>
  <c r="AG1464" i="4"/>
  <c r="AG1375" i="4"/>
  <c r="AG1483" i="4"/>
  <c r="AG1482" i="4"/>
  <c r="AG1484" i="4"/>
  <c r="H761" i="4"/>
  <c r="G761" i="4"/>
  <c r="F761" i="4"/>
  <c r="E761" i="4"/>
  <c r="S809" i="4"/>
  <c r="S813" i="4"/>
  <c r="V761" i="4"/>
  <c r="S812" i="4"/>
  <c r="S808" i="4"/>
  <c r="S806" i="4"/>
  <c r="S807" i="4"/>
  <c r="S805" i="4"/>
  <c r="S804" i="4"/>
  <c r="F71" i="6"/>
  <c r="F70" i="6"/>
  <c r="F69" i="6"/>
  <c r="F68" i="6"/>
  <c r="F67" i="6"/>
  <c r="F66" i="6"/>
  <c r="AG1412" i="4" l="1"/>
  <c r="AG1468" i="4"/>
  <c r="AG1456" i="4" s="1"/>
  <c r="AG1386" i="4"/>
  <c r="AG1388" i="4"/>
  <c r="AG1328" i="4"/>
  <c r="AG1355" i="4"/>
  <c r="AG1450" i="4"/>
  <c r="AG1449" i="4"/>
  <c r="AG834" i="4"/>
  <c r="AG812" i="4"/>
  <c r="AG890" i="4"/>
  <c r="AG1150" i="4"/>
  <c r="AG1332" i="4"/>
  <c r="AG1444" i="4"/>
  <c r="AG1142" i="4"/>
  <c r="AG1149" i="4"/>
  <c r="AG1136" i="4"/>
  <c r="AG1139" i="4"/>
  <c r="AG1345" i="4"/>
  <c r="AG1372" i="4"/>
  <c r="AG1333" i="4"/>
  <c r="AG1356" i="4"/>
  <c r="AG1443" i="4"/>
  <c r="AG1133" i="4"/>
  <c r="AG1081" i="4"/>
  <c r="AG1300" i="4"/>
  <c r="AG1216" i="4"/>
  <c r="AG1441" i="4"/>
  <c r="AG1440" i="4"/>
  <c r="AG932" i="4"/>
  <c r="AG841" i="4"/>
  <c r="AG992" i="4"/>
  <c r="AG1154" i="4"/>
  <c r="AG1362" i="4"/>
  <c r="AG1291" i="4"/>
  <c r="AG1101" i="4"/>
  <c r="AG1218" i="4"/>
  <c r="AG1298" i="4"/>
  <c r="AG1299" i="4"/>
  <c r="AG1358" i="4"/>
  <c r="AG1039" i="4"/>
  <c r="AG1327" i="4"/>
  <c r="AG1146" i="4"/>
  <c r="AG1206" i="4"/>
  <c r="AG1137" i="4"/>
  <c r="AG1140" i="4"/>
  <c r="AG1166" i="4"/>
  <c r="AG1324" i="4"/>
  <c r="AG1364" i="4"/>
  <c r="AG636" i="4"/>
  <c r="AG669" i="4"/>
  <c r="AG1035" i="4"/>
  <c r="AG1016" i="4"/>
  <c r="AG1041" i="4"/>
  <c r="AG1060" i="4"/>
  <c r="AG1058" i="4"/>
  <c r="AG1069" i="4"/>
  <c r="AG961" i="4"/>
  <c r="AG1147" i="4"/>
  <c r="AG1207" i="4"/>
  <c r="AG1255" i="4"/>
  <c r="AG1198" i="4"/>
  <c r="AG1199" i="4"/>
  <c r="AG1243" i="4"/>
  <c r="AG1263" i="4"/>
  <c r="AG1295" i="4"/>
  <c r="AG1246" i="4"/>
  <c r="AG1350" i="4"/>
  <c r="AG1353" i="4"/>
  <c r="AG988" i="4"/>
  <c r="AG1105" i="4"/>
  <c r="AG1104" i="4"/>
  <c r="AG1109" i="4"/>
  <c r="AG1107" i="4"/>
  <c r="AG1108" i="4"/>
  <c r="AG1064" i="4"/>
  <c r="AG1129" i="4"/>
  <c r="AG1130" i="4"/>
  <c r="AG1239" i="4"/>
  <c r="AG1031" i="4"/>
  <c r="AG1066" i="4"/>
  <c r="AG1065" i="4"/>
  <c r="AG1092" i="4"/>
  <c r="AG1134" i="4"/>
  <c r="AG1078" i="4"/>
  <c r="AG1132" i="4"/>
  <c r="AG1128" i="4"/>
  <c r="AG1245" i="4"/>
  <c r="AG1211" i="4"/>
  <c r="AG1280" i="4"/>
  <c r="AG1302" i="4"/>
  <c r="AG1230" i="4"/>
  <c r="AG1314" i="4"/>
  <c r="AG1203" i="4"/>
  <c r="AG1231" i="4"/>
  <c r="AG1315" i="4"/>
  <c r="AG1316" i="4"/>
  <c r="AG1317" i="4"/>
  <c r="AG1318" i="4"/>
  <c r="AG1232" i="4"/>
  <c r="AG1240" i="4"/>
  <c r="AG1242" i="4"/>
  <c r="AG1237" i="4"/>
  <c r="AG1180" i="4"/>
  <c r="AG1181" i="4"/>
  <c r="AG1182" i="4"/>
  <c r="AG1287" i="4"/>
  <c r="AG1261" i="4"/>
  <c r="AG1352" i="4"/>
  <c r="AG1296" i="4"/>
  <c r="AG1214" i="4"/>
  <c r="AG1361" i="4"/>
  <c r="AG1311" i="4"/>
  <c r="AG1312" i="4"/>
  <c r="AG1267" i="4"/>
  <c r="AG1250" i="4"/>
  <c r="AG1357" i="4"/>
  <c r="AG1419" i="4"/>
  <c r="AG1359" i="4"/>
  <c r="AG1363" i="4"/>
  <c r="AG1376" i="4"/>
  <c r="AG1379" i="4"/>
  <c r="AG1377" i="4"/>
  <c r="AG1423" i="4"/>
  <c r="AG1424" i="4"/>
  <c r="AG1420" i="4"/>
  <c r="AG1421" i="4"/>
  <c r="AG1422" i="4"/>
  <c r="AG679" i="4"/>
  <c r="AG1057" i="4"/>
  <c r="AG1054" i="4"/>
  <c r="AG1056" i="4"/>
  <c r="AG1099" i="4"/>
  <c r="AG1037" i="4"/>
  <c r="AG1093" i="4"/>
  <c r="AG1020" i="4"/>
  <c r="AG1019" i="4"/>
  <c r="AG1070" i="4"/>
  <c r="AG1098" i="4"/>
  <c r="AG1106" i="4"/>
  <c r="AG1213" i="4"/>
  <c r="AG1209" i="4"/>
  <c r="AG1208" i="4"/>
  <c r="AG1197" i="4"/>
  <c r="AG1322" i="4"/>
  <c r="AG1325" i="4"/>
  <c r="AG1320" i="4"/>
  <c r="AG1365" i="4"/>
  <c r="AG1351" i="4"/>
  <c r="AG1354" i="4"/>
  <c r="AG1097" i="4"/>
  <c r="AG1094" i="4"/>
  <c r="AG1077" i="4"/>
  <c r="AG1095" i="4"/>
  <c r="AG1015" i="4"/>
  <c r="AG1100" i="4"/>
  <c r="AG1148" i="4"/>
  <c r="AG1061" i="4"/>
  <c r="AG1111" i="4"/>
  <c r="AG1125" i="4"/>
  <c r="AG1235" i="4"/>
  <c r="AG1126" i="4"/>
  <c r="AG1135" i="4"/>
  <c r="AG1138" i="4"/>
  <c r="AG1131" i="4"/>
  <c r="AG1167" i="4"/>
  <c r="AG1168" i="4"/>
  <c r="AG1169" i="4"/>
  <c r="AG1170" i="4"/>
  <c r="AG1266" i="4"/>
  <c r="AG1177" i="4"/>
  <c r="AG1282" i="4"/>
  <c r="AG1171" i="4"/>
  <c r="AG1258" i="4"/>
  <c r="AG1172" i="4"/>
  <c r="AG1173" i="4"/>
  <c r="AG1201" i="4"/>
  <c r="AG1178" i="4"/>
  <c r="AG1174" i="4"/>
  <c r="AG1200" i="4"/>
  <c r="AG1175" i="4"/>
  <c r="AG1176" i="4"/>
  <c r="AG1196" i="4"/>
  <c r="AG1254" i="4"/>
  <c r="AG1260" i="4"/>
  <c r="AG1244" i="4"/>
  <c r="AG1265" i="4"/>
  <c r="AG1397" i="4"/>
  <c r="AG1392" i="4"/>
  <c r="AG1385" i="4"/>
  <c r="AG1411" i="4"/>
  <c r="AG1396" i="4"/>
  <c r="AG1414" i="4"/>
  <c r="AG1382" i="4"/>
  <c r="AG801" i="4"/>
  <c r="AG781" i="4"/>
  <c r="AG1018" i="4"/>
  <c r="AG1234" i="4"/>
  <c r="AG1034" i="4"/>
  <c r="AG1033" i="4"/>
  <c r="AG1042" i="4"/>
  <c r="AG1059" i="4"/>
  <c r="AG944" i="4"/>
  <c r="AG1071" i="4"/>
  <c r="AG1184" i="4"/>
  <c r="AG1052" i="4"/>
  <c r="AG1210" i="4"/>
  <c r="AG1256" i="4"/>
  <c r="AG1323" i="4"/>
  <c r="AG1143" i="4"/>
  <c r="AG1284" i="4"/>
  <c r="AG1205" i="4"/>
  <c r="AG1289" i="4"/>
  <c r="AG1360" i="4"/>
  <c r="AG1349" i="4"/>
  <c r="AG1387" i="4"/>
  <c r="AG1073" i="4"/>
  <c r="AG1074" i="4"/>
  <c r="AG1075" i="4"/>
  <c r="AG1076" i="4"/>
  <c r="AG1096" i="4"/>
  <c r="AG1286" i="4"/>
  <c r="AG1285" i="4"/>
  <c r="AG1395" i="4"/>
  <c r="AG1283" i="4"/>
  <c r="AG1264" i="4"/>
  <c r="AG1241" i="4"/>
  <c r="AG1252" i="4"/>
  <c r="AG1248" i="4"/>
  <c r="AG1262" i="4"/>
  <c r="AG1259" i="4"/>
  <c r="AG1294" i="4"/>
  <c r="AG1417" i="4"/>
  <c r="AG1383" i="4"/>
  <c r="AG1380" i="4"/>
  <c r="AG1378" i="4"/>
  <c r="AG1288" i="4"/>
  <c r="AG1410" i="4"/>
  <c r="AG1389" i="4"/>
  <c r="AG1418" i="4"/>
  <c r="AG1297" i="4"/>
  <c r="AG1374" i="4"/>
  <c r="AG1409" i="4"/>
  <c r="AG1390" i="4"/>
  <c r="AG1290" i="4"/>
  <c r="AG1416" i="4"/>
  <c r="AG538" i="4"/>
  <c r="AG502" i="4"/>
  <c r="AG641" i="4"/>
  <c r="AG808" i="4"/>
  <c r="AG809" i="4"/>
  <c r="AG899" i="4"/>
  <c r="AG1038" i="4"/>
  <c r="AG981" i="4"/>
  <c r="AG1068" i="4"/>
  <c r="AG1145" i="4"/>
  <c r="AG1326" i="4"/>
  <c r="AG1304" i="4"/>
  <c r="C761" i="4"/>
  <c r="S803" i="4"/>
  <c r="AG1426" i="4" l="1"/>
  <c r="AG1399" i="4"/>
  <c r="S802" i="4"/>
  <c r="S801" i="4"/>
  <c r="S800" i="4"/>
  <c r="H790" i="4"/>
  <c r="G790" i="4"/>
  <c r="AG946" i="4" l="1"/>
  <c r="Y790" i="4"/>
  <c r="C790" i="4"/>
  <c r="Y22" i="7" s="1"/>
  <c r="AG965" i="4"/>
  <c r="AG862" i="4" l="1"/>
  <c r="AG945" i="4"/>
  <c r="AG963" i="4"/>
  <c r="AG962" i="4"/>
  <c r="AG846" i="4"/>
  <c r="AG967" i="4"/>
  <c r="AG966" i="4"/>
  <c r="AG964" i="4"/>
  <c r="J47" i="9"/>
  <c r="C40" i="9"/>
  <c r="C30" i="9"/>
  <c r="G24" i="9"/>
  <c r="F24" i="9"/>
  <c r="E24" i="9"/>
  <c r="D24" i="9"/>
  <c r="C24" i="9"/>
  <c r="H15" i="9"/>
  <c r="H14" i="9"/>
  <c r="H13" i="9"/>
  <c r="H12" i="9"/>
  <c r="H11" i="9"/>
  <c r="H10" i="9"/>
  <c r="H9" i="9"/>
  <c r="H8" i="9"/>
  <c r="H7" i="9"/>
  <c r="H6" i="9"/>
  <c r="H5" i="9"/>
  <c r="H4" i="9"/>
  <c r="F60" i="6"/>
  <c r="F59" i="6"/>
  <c r="F58" i="6"/>
  <c r="F57" i="6"/>
  <c r="F56" i="6"/>
  <c r="F55" i="6"/>
  <c r="F54" i="6"/>
  <c r="F53" i="6"/>
  <c r="F52" i="6"/>
  <c r="F51" i="6"/>
  <c r="F43" i="6"/>
  <c r="F42" i="6"/>
  <c r="F41" i="6"/>
  <c r="F40" i="6"/>
  <c r="F39" i="6"/>
  <c r="F38" i="6"/>
  <c r="F37" i="6"/>
  <c r="F36" i="6"/>
  <c r="F35" i="6"/>
  <c r="F34" i="6"/>
  <c r="F33" i="6"/>
  <c r="F32" i="6"/>
  <c r="F31" i="6"/>
  <c r="F30" i="6"/>
  <c r="F29" i="6"/>
  <c r="F28" i="6"/>
  <c r="F27" i="6"/>
  <c r="F26" i="6"/>
  <c r="F25" i="6"/>
  <c r="F24" i="6"/>
  <c r="F23" i="6"/>
  <c r="F22" i="6"/>
  <c r="F21" i="6"/>
  <c r="F20" i="6"/>
  <c r="BA23" i="7"/>
  <c r="AZ23" i="7"/>
  <c r="AY23" i="7"/>
  <c r="AX23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J23" i="7"/>
  <c r="AE23" i="7"/>
  <c r="AD23" i="7"/>
  <c r="AC23" i="7"/>
  <c r="AB23" i="7"/>
  <c r="AA23" i="7"/>
  <c r="Z23" i="7"/>
  <c r="Y23" i="7"/>
  <c r="BA19" i="7"/>
  <c r="AZ19" i="7"/>
  <c r="AY19" i="7"/>
  <c r="AX19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J19" i="7"/>
  <c r="AI19" i="7"/>
  <c r="AH19" i="7"/>
  <c r="AG19" i="7"/>
  <c r="AF19" i="7"/>
  <c r="AE19" i="7"/>
  <c r="AD19" i="7"/>
  <c r="AC19" i="7"/>
  <c r="AB19" i="7"/>
  <c r="AA19" i="7"/>
  <c r="Z19" i="7"/>
  <c r="Y19" i="7"/>
  <c r="AI13" i="7"/>
  <c r="AH13" i="7"/>
  <c r="AG13" i="7"/>
  <c r="N13" i="7"/>
  <c r="M13" i="7"/>
  <c r="L13" i="7"/>
  <c r="K13" i="7"/>
  <c r="J13" i="7"/>
  <c r="I13" i="7"/>
  <c r="H13" i="7"/>
  <c r="G13" i="7"/>
  <c r="F13" i="7"/>
  <c r="E13" i="7"/>
  <c r="AI10" i="7"/>
  <c r="AH10" i="7"/>
  <c r="AG10" i="7"/>
  <c r="E2" i="7"/>
  <c r="C2" i="7"/>
  <c r="I104" i="5"/>
  <c r="I103" i="5"/>
  <c r="I102" i="5"/>
  <c r="I101" i="5"/>
  <c r="I100" i="5"/>
  <c r="I99" i="5"/>
  <c r="I98" i="5"/>
  <c r="I97" i="5"/>
  <c r="I96" i="5"/>
  <c r="I95" i="5"/>
  <c r="I94" i="5"/>
  <c r="I93" i="5"/>
  <c r="I92" i="5"/>
  <c r="I91" i="5"/>
  <c r="I90" i="5"/>
  <c r="I89" i="5"/>
  <c r="I88" i="5"/>
  <c r="I87" i="5"/>
  <c r="I86" i="5"/>
  <c r="I85" i="5"/>
  <c r="I84" i="5"/>
  <c r="I83" i="5"/>
  <c r="I82" i="5"/>
  <c r="I81" i="5"/>
  <c r="I80" i="5"/>
  <c r="I79" i="5"/>
  <c r="I78" i="5"/>
  <c r="I77" i="5"/>
  <c r="I76" i="5"/>
  <c r="I75" i="5"/>
  <c r="I74" i="5"/>
  <c r="I72" i="5"/>
  <c r="I71" i="5"/>
  <c r="I69" i="5"/>
  <c r="I68" i="5"/>
  <c r="I67" i="5"/>
  <c r="I66" i="5"/>
  <c r="I65" i="5"/>
  <c r="I64" i="5"/>
  <c r="I63" i="5"/>
  <c r="I62" i="5"/>
  <c r="I61" i="5"/>
  <c r="I60" i="5"/>
  <c r="I59" i="5"/>
  <c r="I58" i="5"/>
  <c r="I57" i="5"/>
  <c r="I56" i="5"/>
  <c r="I55" i="5"/>
  <c r="I54" i="5"/>
  <c r="I53" i="5"/>
  <c r="I52" i="5"/>
  <c r="I51" i="5"/>
  <c r="I50" i="5"/>
  <c r="I49" i="5"/>
  <c r="I48" i="5"/>
  <c r="I47" i="5"/>
  <c r="I46" i="5"/>
  <c r="I45" i="5"/>
  <c r="I44" i="5"/>
  <c r="I43" i="5"/>
  <c r="I42" i="5"/>
  <c r="I41" i="5"/>
  <c r="I40" i="5"/>
  <c r="I39" i="5"/>
  <c r="I38" i="5"/>
  <c r="I37" i="5"/>
  <c r="I36" i="5"/>
  <c r="I35" i="5"/>
  <c r="I34" i="5"/>
  <c r="I33" i="5"/>
  <c r="I32" i="5"/>
  <c r="I31" i="5"/>
  <c r="I30" i="5"/>
  <c r="I29" i="5"/>
  <c r="I28" i="5"/>
  <c r="I27" i="5"/>
  <c r="I26" i="5"/>
  <c r="I25" i="5"/>
  <c r="I24" i="5"/>
  <c r="I23" i="5"/>
  <c r="I22" i="5"/>
  <c r="I21" i="5"/>
  <c r="I20" i="5"/>
  <c r="I19" i="5"/>
  <c r="I18" i="5"/>
  <c r="I17" i="5"/>
  <c r="I16" i="5"/>
  <c r="I15" i="5"/>
  <c r="I14" i="5"/>
  <c r="I13" i="5"/>
  <c r="I12" i="5"/>
  <c r="I11" i="5"/>
  <c r="I10" i="5"/>
  <c r="I9" i="5"/>
  <c r="I8" i="5"/>
  <c r="I7" i="5"/>
  <c r="I6" i="5"/>
  <c r="I5" i="5"/>
  <c r="F3" i="5"/>
  <c r="G1" i="5"/>
  <c r="S788" i="4"/>
  <c r="S786" i="4"/>
  <c r="S785" i="4"/>
  <c r="S784" i="4"/>
  <c r="S783" i="4"/>
  <c r="S781" i="4"/>
  <c r="S780" i="4"/>
  <c r="S779" i="4"/>
  <c r="S778" i="4"/>
  <c r="S777" i="4"/>
  <c r="S776" i="4"/>
  <c r="S775" i="4"/>
  <c r="S774" i="4"/>
  <c r="S773" i="4"/>
  <c r="S772" i="4"/>
  <c r="S771" i="4"/>
  <c r="Y761" i="4"/>
  <c r="X17" i="7"/>
  <c r="S759" i="4"/>
  <c r="S758" i="4"/>
  <c r="S757" i="4"/>
  <c r="S756" i="4"/>
  <c r="S754" i="4"/>
  <c r="S753" i="4"/>
  <c r="S752" i="4"/>
  <c r="S751" i="4"/>
  <c r="S750" i="4"/>
  <c r="S749" i="4"/>
  <c r="S748" i="4"/>
  <c r="S747" i="4"/>
  <c r="AC739" i="4"/>
  <c r="V739" i="4"/>
  <c r="Y739" i="4" s="1"/>
  <c r="H739" i="4"/>
  <c r="G739" i="4"/>
  <c r="F739" i="4"/>
  <c r="E739" i="4"/>
  <c r="W17" i="7" s="1"/>
  <c r="W19" i="7" s="1"/>
  <c r="S737" i="4"/>
  <c r="S734" i="4"/>
  <c r="S733" i="4"/>
  <c r="S731" i="4"/>
  <c r="S730" i="4"/>
  <c r="V722" i="4"/>
  <c r="Y722" i="4" s="1"/>
  <c r="H722" i="4"/>
  <c r="G722" i="4"/>
  <c r="F722" i="4"/>
  <c r="E722" i="4"/>
  <c r="V17" i="7" s="1"/>
  <c r="S720" i="4"/>
  <c r="S719" i="4"/>
  <c r="S718" i="4"/>
  <c r="S716" i="4"/>
  <c r="S715" i="4"/>
  <c r="S714" i="4"/>
  <c r="S713" i="4"/>
  <c r="S712" i="4"/>
  <c r="S711" i="4"/>
  <c r="S709" i="4"/>
  <c r="S706" i="4"/>
  <c r="V701" i="4"/>
  <c r="Y701" i="4" s="1"/>
  <c r="H701" i="4"/>
  <c r="G701" i="4"/>
  <c r="F701" i="4"/>
  <c r="E701" i="4"/>
  <c r="U17" i="7" s="1"/>
  <c r="U19" i="7" s="1"/>
  <c r="S699" i="4"/>
  <c r="S698" i="4"/>
  <c r="S697" i="4"/>
  <c r="S696" i="4"/>
  <c r="S695" i="4"/>
  <c r="S694" i="4"/>
  <c r="S693" i="4"/>
  <c r="S691" i="4"/>
  <c r="S689" i="4"/>
  <c r="S688" i="4"/>
  <c r="S687" i="4"/>
  <c r="S686" i="4"/>
  <c r="V681" i="4"/>
  <c r="Y681" i="4" s="1"/>
  <c r="H681" i="4"/>
  <c r="G681" i="4"/>
  <c r="F681" i="4"/>
  <c r="E681" i="4"/>
  <c r="T17" i="7" s="1"/>
  <c r="S678" i="4"/>
  <c r="S677" i="4"/>
  <c r="S676" i="4"/>
  <c r="S675" i="4"/>
  <c r="S673" i="4"/>
  <c r="S672" i="4"/>
  <c r="S671" i="4"/>
  <c r="S669" i="4"/>
  <c r="S668" i="4"/>
  <c r="V660" i="4"/>
  <c r="Y660" i="4" s="1"/>
  <c r="H660" i="4"/>
  <c r="G660" i="4"/>
  <c r="F660" i="4"/>
  <c r="E660" i="4"/>
  <c r="S17" i="7" s="1"/>
  <c r="S19" i="7" s="1"/>
  <c r="S647" i="4"/>
  <c r="S646" i="4"/>
  <c r="S645" i="4"/>
  <c r="S644" i="4"/>
  <c r="S643" i="4"/>
  <c r="S641" i="4"/>
  <c r="S640" i="4"/>
  <c r="S638" i="4"/>
  <c r="S636" i="4"/>
  <c r="S635" i="4"/>
  <c r="V622" i="4"/>
  <c r="Y622" i="4" s="1"/>
  <c r="H622" i="4"/>
  <c r="G622" i="4"/>
  <c r="F622" i="4"/>
  <c r="E622" i="4"/>
  <c r="R17" i="7" s="1"/>
  <c r="S620" i="4"/>
  <c r="S618" i="4"/>
  <c r="S617" i="4"/>
  <c r="S616" i="4"/>
  <c r="S614" i="4"/>
  <c r="S613" i="4"/>
  <c r="S612" i="4"/>
  <c r="S611" i="4"/>
  <c r="V604" i="4"/>
  <c r="Y604" i="4" s="1"/>
  <c r="H604" i="4"/>
  <c r="G604" i="4"/>
  <c r="F604" i="4"/>
  <c r="E604" i="4"/>
  <c r="Q17" i="7" s="1"/>
  <c r="Q19" i="7" s="1"/>
  <c r="S601" i="4"/>
  <c r="S600" i="4"/>
  <c r="S599" i="4"/>
  <c r="S598" i="4"/>
  <c r="S597" i="4"/>
  <c r="S596" i="4"/>
  <c r="S595" i="4"/>
  <c r="S594" i="4"/>
  <c r="S593" i="4"/>
  <c r="W592" i="4"/>
  <c r="V582" i="4" s="1"/>
  <c r="Y582" i="4" s="1"/>
  <c r="S592" i="4"/>
  <c r="S591" i="4"/>
  <c r="S590" i="4"/>
  <c r="S589" i="4"/>
  <c r="S588" i="4"/>
  <c r="S587" i="4"/>
  <c r="H582" i="4"/>
  <c r="G582" i="4"/>
  <c r="F582" i="4"/>
  <c r="E582" i="4"/>
  <c r="P17" i="7" s="1"/>
  <c r="S580" i="4"/>
  <c r="W578" i="4"/>
  <c r="V567" i="4" s="1"/>
  <c r="Y567" i="4" s="1"/>
  <c r="S578" i="4"/>
  <c r="S577" i="4"/>
  <c r="S576" i="4"/>
  <c r="S575" i="4"/>
  <c r="S574" i="4"/>
  <c r="S573" i="4"/>
  <c r="S572" i="4"/>
  <c r="S571" i="4"/>
  <c r="H567" i="4"/>
  <c r="G567" i="4"/>
  <c r="F567" i="4"/>
  <c r="E567" i="4"/>
  <c r="O17" i="7" s="1"/>
  <c r="O19" i="7" s="1"/>
  <c r="W565" i="4"/>
  <c r="V553" i="4" s="1"/>
  <c r="Y553" i="4" s="1"/>
  <c r="S565" i="4"/>
  <c r="H565" i="4"/>
  <c r="H553" i="4" s="1"/>
  <c r="G565" i="4"/>
  <c r="G553" i="4" s="1"/>
  <c r="F565" i="4"/>
  <c r="F553" i="4" s="1"/>
  <c r="S564" i="4"/>
  <c r="S563" i="4"/>
  <c r="S562" i="4"/>
  <c r="S561" i="4"/>
  <c r="S560" i="4"/>
  <c r="S559" i="4"/>
  <c r="S558" i="4"/>
  <c r="S557" i="4"/>
  <c r="S556" i="4"/>
  <c r="E553" i="4"/>
  <c r="N17" i="7" s="1"/>
  <c r="W551" i="4"/>
  <c r="V532" i="4" s="1"/>
  <c r="Y532" i="4" s="1"/>
  <c r="S551" i="4"/>
  <c r="H551" i="4"/>
  <c r="G551" i="4"/>
  <c r="F551" i="4"/>
  <c r="S550" i="4"/>
  <c r="S549" i="4"/>
  <c r="S548" i="4"/>
  <c r="S547" i="4"/>
  <c r="S546" i="4"/>
  <c r="S545" i="4"/>
  <c r="S544" i="4"/>
  <c r="S543" i="4"/>
  <c r="H543" i="4"/>
  <c r="G543" i="4"/>
  <c r="F543" i="4"/>
  <c r="S541" i="4"/>
  <c r="H541" i="4"/>
  <c r="G541" i="4"/>
  <c r="F541" i="4"/>
  <c r="S540" i="4"/>
  <c r="H540" i="4"/>
  <c r="G540" i="4"/>
  <c r="F540" i="4"/>
  <c r="S539" i="4"/>
  <c r="S536" i="4"/>
  <c r="E532" i="4"/>
  <c r="M17" i="7" s="1"/>
  <c r="S530" i="4"/>
  <c r="S529" i="4"/>
  <c r="H529" i="4"/>
  <c r="H517" i="4" s="1"/>
  <c r="G529" i="4"/>
  <c r="G517" i="4" s="1"/>
  <c r="F529" i="4"/>
  <c r="F517" i="4" s="1"/>
  <c r="S528" i="4"/>
  <c r="S527" i="4"/>
  <c r="S525" i="4"/>
  <c r="S524" i="4"/>
  <c r="S523" i="4"/>
  <c r="V517" i="4"/>
  <c r="Y517" i="4" s="1"/>
  <c r="E517" i="4"/>
  <c r="L17" i="7" s="1"/>
  <c r="S514" i="4"/>
  <c r="S513" i="4"/>
  <c r="S512" i="4"/>
  <c r="H512" i="4"/>
  <c r="G512" i="4"/>
  <c r="F512" i="4"/>
  <c r="S511" i="4"/>
  <c r="S510" i="4"/>
  <c r="S509" i="4"/>
  <c r="S507" i="4"/>
  <c r="S505" i="4"/>
  <c r="S504" i="4"/>
  <c r="W503" i="4"/>
  <c r="V497" i="4" s="1"/>
  <c r="Y497" i="4" s="1"/>
  <c r="S503" i="4"/>
  <c r="H503" i="4"/>
  <c r="G503" i="4"/>
  <c r="F503" i="4"/>
  <c r="S502" i="4"/>
  <c r="E497" i="4"/>
  <c r="K17" i="7" s="1"/>
  <c r="K19" i="7" s="1"/>
  <c r="W494" i="4"/>
  <c r="S494" i="4"/>
  <c r="H494" i="4"/>
  <c r="G494" i="4"/>
  <c r="F494" i="4"/>
  <c r="S493" i="4"/>
  <c r="W492" i="4"/>
  <c r="S492" i="4"/>
  <c r="H492" i="4"/>
  <c r="G492" i="4"/>
  <c r="F492" i="4"/>
  <c r="S491" i="4"/>
  <c r="S490" i="4"/>
  <c r="S489" i="4"/>
  <c r="S488" i="4"/>
  <c r="S487" i="4"/>
  <c r="S486" i="4"/>
  <c r="S485" i="4"/>
  <c r="S484" i="4"/>
  <c r="S483" i="4"/>
  <c r="S482" i="4"/>
  <c r="H482" i="4"/>
  <c r="G482" i="4"/>
  <c r="F482" i="4"/>
  <c r="S481" i="4"/>
  <c r="H481" i="4"/>
  <c r="G481" i="4"/>
  <c r="F481" i="4"/>
  <c r="E477" i="4"/>
  <c r="J17" i="7" s="1"/>
  <c r="S474" i="4"/>
  <c r="H474" i="4"/>
  <c r="G474" i="4"/>
  <c r="F474" i="4"/>
  <c r="S473" i="4"/>
  <c r="H473" i="4"/>
  <c r="G473" i="4"/>
  <c r="F473" i="4"/>
  <c r="S472" i="4"/>
  <c r="S471" i="4"/>
  <c r="S470" i="4"/>
  <c r="S469" i="4"/>
  <c r="S468" i="4"/>
  <c r="S467" i="4"/>
  <c r="S466" i="4"/>
  <c r="W465" i="4"/>
  <c r="S465" i="4"/>
  <c r="H465" i="4"/>
  <c r="G465" i="4"/>
  <c r="F465" i="4"/>
  <c r="W464" i="4"/>
  <c r="S464" i="4"/>
  <c r="H464" i="4"/>
  <c r="G464" i="4"/>
  <c r="F464" i="4"/>
  <c r="W463" i="4"/>
  <c r="S463" i="4"/>
  <c r="H463" i="4"/>
  <c r="G463" i="4"/>
  <c r="F463" i="4"/>
  <c r="W462" i="4"/>
  <c r="S462" i="4"/>
  <c r="H462" i="4"/>
  <c r="G462" i="4"/>
  <c r="F462" i="4"/>
  <c r="E457" i="4"/>
  <c r="I17" i="7" s="1"/>
  <c r="S454" i="4"/>
  <c r="S453" i="4"/>
  <c r="S452" i="4"/>
  <c r="S451" i="4"/>
  <c r="S450" i="4"/>
  <c r="H450" i="4"/>
  <c r="G450" i="4"/>
  <c r="F450" i="4"/>
  <c r="W449" i="4"/>
  <c r="S449" i="4"/>
  <c r="H449" i="4"/>
  <c r="G449" i="4"/>
  <c r="F449" i="4"/>
  <c r="S448" i="4"/>
  <c r="H448" i="4"/>
  <c r="G448" i="4"/>
  <c r="F448" i="4"/>
  <c r="S447" i="4"/>
  <c r="H447" i="4"/>
  <c r="G447" i="4"/>
  <c r="F447" i="4"/>
  <c r="W446" i="4"/>
  <c r="S446" i="4"/>
  <c r="H446" i="4"/>
  <c r="G446" i="4"/>
  <c r="F446" i="4"/>
  <c r="S445" i="4"/>
  <c r="E441" i="4"/>
  <c r="H17" i="7" s="1"/>
  <c r="W437" i="4"/>
  <c r="S437" i="4"/>
  <c r="H437" i="4"/>
  <c r="G437" i="4"/>
  <c r="F437" i="4"/>
  <c r="W436" i="4"/>
  <c r="S436" i="4"/>
  <c r="H436" i="4"/>
  <c r="G436" i="4"/>
  <c r="F436" i="4"/>
  <c r="S435" i="4"/>
  <c r="W433" i="4"/>
  <c r="S433" i="4"/>
  <c r="H433" i="4"/>
  <c r="G433" i="4"/>
  <c r="F433" i="4"/>
  <c r="W432" i="4"/>
  <c r="S432" i="4"/>
  <c r="H432" i="4"/>
  <c r="G432" i="4"/>
  <c r="F432" i="4"/>
  <c r="S431" i="4"/>
  <c r="S430" i="4"/>
  <c r="S429" i="4"/>
  <c r="S428" i="4"/>
  <c r="S427" i="4"/>
  <c r="S426" i="4"/>
  <c r="W425" i="4"/>
  <c r="S425" i="4"/>
  <c r="H425" i="4"/>
  <c r="G425" i="4"/>
  <c r="F425" i="4"/>
  <c r="S424" i="4"/>
  <c r="S423" i="4"/>
  <c r="S422" i="4"/>
  <c r="E419" i="4"/>
  <c r="G17" i="7" s="1"/>
  <c r="G19" i="7" s="1"/>
  <c r="S414" i="4"/>
  <c r="S413" i="4"/>
  <c r="S412" i="4"/>
  <c r="S411" i="4"/>
  <c r="S410" i="4"/>
  <c r="S408" i="4"/>
  <c r="S407" i="4"/>
  <c r="S406" i="4"/>
  <c r="S405" i="4"/>
  <c r="S404" i="4"/>
  <c r="W403" i="4"/>
  <c r="V402" i="4" s="1"/>
  <c r="Y402" i="4" s="1"/>
  <c r="S403" i="4"/>
  <c r="H403" i="4"/>
  <c r="H402" i="4" s="1"/>
  <c r="G403" i="4"/>
  <c r="G402" i="4" s="1"/>
  <c r="F403" i="4"/>
  <c r="F402" i="4" s="1"/>
  <c r="E402" i="4"/>
  <c r="F17" i="7" s="1"/>
  <c r="S400" i="4"/>
  <c r="W398" i="4"/>
  <c r="S398" i="4"/>
  <c r="H398" i="4"/>
  <c r="G398" i="4"/>
  <c r="F398" i="4"/>
  <c r="W397" i="4"/>
  <c r="S397" i="4"/>
  <c r="H397" i="4"/>
  <c r="G397" i="4"/>
  <c r="F397" i="4"/>
  <c r="W396" i="4"/>
  <c r="S396" i="4"/>
  <c r="H396" i="4"/>
  <c r="G396" i="4"/>
  <c r="F396" i="4"/>
  <c r="W395" i="4"/>
  <c r="S395" i="4"/>
  <c r="H395" i="4"/>
  <c r="G395" i="4"/>
  <c r="F395" i="4"/>
  <c r="W394" i="4"/>
  <c r="S394" i="4"/>
  <c r="H394" i="4"/>
  <c r="G394" i="4"/>
  <c r="F394" i="4"/>
  <c r="W393" i="4"/>
  <c r="S393" i="4"/>
  <c r="H393" i="4"/>
  <c r="G393" i="4"/>
  <c r="F393" i="4"/>
  <c r="S392" i="4"/>
  <c r="S391" i="4"/>
  <c r="S390" i="4"/>
  <c r="E389" i="4"/>
  <c r="E17" i="7" s="1"/>
  <c r="E19" i="7" s="1"/>
  <c r="W386" i="4"/>
  <c r="S386" i="4"/>
  <c r="H386" i="4"/>
  <c r="G386" i="4"/>
  <c r="F386" i="4"/>
  <c r="W385" i="4"/>
  <c r="S385" i="4"/>
  <c r="H385" i="4"/>
  <c r="G385" i="4"/>
  <c r="F385" i="4"/>
  <c r="W384" i="4"/>
  <c r="S384" i="4"/>
  <c r="H384" i="4"/>
  <c r="G384" i="4"/>
  <c r="F384" i="4"/>
  <c r="S383" i="4"/>
  <c r="H383" i="4"/>
  <c r="G383" i="4"/>
  <c r="F383" i="4"/>
  <c r="S381" i="4"/>
  <c r="S380" i="4"/>
  <c r="S379" i="4"/>
  <c r="S378" i="4"/>
  <c r="E377" i="4"/>
  <c r="D17" i="7" s="1"/>
  <c r="S375" i="4"/>
  <c r="W373" i="4"/>
  <c r="S373" i="4"/>
  <c r="H373" i="4"/>
  <c r="G373" i="4"/>
  <c r="F373" i="4"/>
  <c r="W372" i="4"/>
  <c r="S372" i="4"/>
  <c r="H372" i="4"/>
  <c r="G372" i="4"/>
  <c r="F372" i="4"/>
  <c r="W371" i="4"/>
  <c r="S371" i="4"/>
  <c r="H371" i="4"/>
  <c r="G371" i="4"/>
  <c r="F371" i="4"/>
  <c r="S370" i="4"/>
  <c r="H370" i="4"/>
  <c r="G370" i="4"/>
  <c r="F370" i="4"/>
  <c r="S369" i="4"/>
  <c r="S368" i="4"/>
  <c r="H368" i="4"/>
  <c r="G368" i="4"/>
  <c r="F368" i="4"/>
  <c r="S367" i="4"/>
  <c r="H367" i="4"/>
  <c r="G367" i="4"/>
  <c r="F367" i="4"/>
  <c r="E365" i="4"/>
  <c r="BA8" i="7"/>
  <c r="AZ8" i="7"/>
  <c r="AY8" i="7"/>
  <c r="AY13" i="7" s="1"/>
  <c r="AX8" i="7"/>
  <c r="AX10" i="7" s="1"/>
  <c r="AW8" i="7"/>
  <c r="AV8" i="7"/>
  <c r="AU8" i="7"/>
  <c r="AU13" i="7" s="1"/>
  <c r="AT8" i="7"/>
  <c r="AT10" i="7" s="1"/>
  <c r="AS8" i="7"/>
  <c r="AQ8" i="7"/>
  <c r="AQ13" i="7" s="1"/>
  <c r="AP8" i="7"/>
  <c r="AP10" i="7" s="1"/>
  <c r="AO8" i="7"/>
  <c r="AN8" i="7"/>
  <c r="AM8" i="7"/>
  <c r="AM13" i="7" s="1"/>
  <c r="AL8" i="7"/>
  <c r="AL10" i="7" s="1"/>
  <c r="AK8" i="7"/>
  <c r="AJ8" i="7"/>
  <c r="AF8" i="7"/>
  <c r="AE8" i="7"/>
  <c r="AE13" i="7" s="1"/>
  <c r="AD8" i="7"/>
  <c r="AD10" i="7" s="1"/>
  <c r="AC8" i="7"/>
  <c r="AB8" i="7"/>
  <c r="AA8" i="7"/>
  <c r="AA13" i="7" s="1"/>
  <c r="Z8" i="7"/>
  <c r="Y8" i="7"/>
  <c r="X8" i="7"/>
  <c r="W8" i="7"/>
  <c r="W13" i="7" s="1"/>
  <c r="V8" i="7"/>
  <c r="U8" i="7"/>
  <c r="T8" i="7"/>
  <c r="S8" i="7"/>
  <c r="S13" i="7" s="1"/>
  <c r="R8" i="7"/>
  <c r="Q8" i="7"/>
  <c r="P8" i="7"/>
  <c r="P13" i="7" s="1"/>
  <c r="O8" i="7"/>
  <c r="Y1" i="3"/>
  <c r="V1" i="3" s="1"/>
  <c r="AG362" i="4"/>
  <c r="AG356" i="4"/>
  <c r="AG359" i="4"/>
  <c r="AG355" i="4"/>
  <c r="AG361" i="4"/>
  <c r="AG324" i="4"/>
  <c r="AG299" i="4"/>
  <c r="AG314" i="4"/>
  <c r="AG313" i="4"/>
  <c r="AG312" i="4"/>
  <c r="AG321" i="4"/>
  <c r="AG320" i="4"/>
  <c r="AG311" i="4"/>
  <c r="AG309" i="4"/>
  <c r="AG294" i="4"/>
  <c r="AG297" i="4"/>
  <c r="AG307" i="4"/>
  <c r="AG306" i="4"/>
  <c r="AG305" i="4"/>
  <c r="AG296" i="4"/>
  <c r="AG295" i="4"/>
  <c r="AG323" i="4"/>
  <c r="AG327" i="4"/>
  <c r="AG293" i="4"/>
  <c r="AG286" i="4"/>
  <c r="AG283" i="4"/>
  <c r="AG282" i="4"/>
  <c r="AG287" i="4"/>
  <c r="AG285" i="4"/>
  <c r="AG284" i="4"/>
  <c r="AG232" i="4"/>
  <c r="AG264" i="4"/>
  <c r="AG275" i="4"/>
  <c r="AG231" i="4"/>
  <c r="AG267" i="4"/>
  <c r="AG230" i="4"/>
  <c r="AG274" i="4"/>
  <c r="AG273" i="4"/>
  <c r="AG272" i="4"/>
  <c r="AG271" i="4"/>
  <c r="AG269" i="4"/>
  <c r="AG268" i="4"/>
  <c r="AG266" i="4"/>
  <c r="AG265" i="4"/>
  <c r="AG257" i="4"/>
  <c r="AG259" i="4"/>
  <c r="AG276" i="4"/>
  <c r="AG258" i="4"/>
  <c r="AG256" i="4"/>
  <c r="AG206" i="4"/>
  <c r="W159" i="2"/>
  <c r="V159" i="2" s="1"/>
  <c r="U159" i="2"/>
  <c r="S159" i="2"/>
  <c r="N159" i="2"/>
  <c r="W158" i="2"/>
  <c r="AG243" i="4" s="1"/>
  <c r="U158" i="2"/>
  <c r="S158" i="2"/>
  <c r="N158" i="2"/>
  <c r="P158" i="2" s="1"/>
  <c r="W157" i="2"/>
  <c r="AG234" i="4" s="1"/>
  <c r="U157" i="2"/>
  <c r="S157" i="2"/>
  <c r="N157" i="2"/>
  <c r="R157" i="2" s="1"/>
  <c r="W156" i="2"/>
  <c r="AG242" i="4" s="1"/>
  <c r="U156" i="2"/>
  <c r="S156" i="2"/>
  <c r="N156" i="2"/>
  <c r="R156" i="2" s="1"/>
  <c r="W155" i="2"/>
  <c r="AG241" i="4" s="1"/>
  <c r="U155" i="2"/>
  <c r="S155" i="2"/>
  <c r="N155" i="2"/>
  <c r="R155" i="2" s="1"/>
  <c r="W154" i="2"/>
  <c r="AG240" i="4" s="1"/>
  <c r="U154" i="2"/>
  <c r="S154" i="2"/>
  <c r="N154" i="2"/>
  <c r="P154" i="2" s="1"/>
  <c r="W153" i="2"/>
  <c r="V153" i="2" s="1"/>
  <c r="U153" i="2"/>
  <c r="S153" i="2"/>
  <c r="N153" i="2"/>
  <c r="R153" i="2" s="1"/>
  <c r="W152" i="2"/>
  <c r="AG213" i="4" s="1"/>
  <c r="U152" i="2"/>
  <c r="S152" i="2"/>
  <c r="N152" i="2"/>
  <c r="X151" i="2"/>
  <c r="W151" i="2" s="1"/>
  <c r="AG239" i="4" s="1"/>
  <c r="U151" i="2"/>
  <c r="S151" i="2"/>
  <c r="N151" i="2"/>
  <c r="X150" i="2"/>
  <c r="W150" i="2" s="1"/>
  <c r="AG255" i="4" s="1"/>
  <c r="U150" i="2"/>
  <c r="S150" i="2"/>
  <c r="N150" i="2"/>
  <c r="W149" i="2"/>
  <c r="AG205" i="4" s="1"/>
  <c r="U149" i="2"/>
  <c r="S149" i="2"/>
  <c r="N149" i="2"/>
  <c r="R149" i="2" s="1"/>
  <c r="W148" i="2"/>
  <c r="AG199" i="4" s="1"/>
  <c r="U148" i="2"/>
  <c r="S148" i="2"/>
  <c r="N148" i="2"/>
  <c r="P148" i="2" s="1"/>
  <c r="W147" i="2"/>
  <c r="AG198" i="4" s="1"/>
  <c r="U147" i="2"/>
  <c r="S147" i="2"/>
  <c r="N147" i="2"/>
  <c r="R147" i="2" s="1"/>
  <c r="W146" i="2"/>
  <c r="V146" i="2" s="1"/>
  <c r="U146" i="2"/>
  <c r="S146" i="2"/>
  <c r="N146" i="2"/>
  <c r="R146" i="2" s="1"/>
  <c r="W145" i="2"/>
  <c r="V145" i="2" s="1"/>
  <c r="U145" i="2"/>
  <c r="S145" i="2"/>
  <c r="N145" i="2"/>
  <c r="R145" i="2" s="1"/>
  <c r="X144" i="2"/>
  <c r="W144" i="2" s="1"/>
  <c r="AG233" i="4" s="1"/>
  <c r="U144" i="2"/>
  <c r="S144" i="2"/>
  <c r="N144" i="2"/>
  <c r="R144" i="2" s="1"/>
  <c r="X143" i="2"/>
  <c r="W143" i="2" s="1"/>
  <c r="AG221" i="4" s="1"/>
  <c r="U143" i="2"/>
  <c r="S143" i="2"/>
  <c r="N143" i="2"/>
  <c r="R143" i="2" s="1"/>
  <c r="X142" i="2"/>
  <c r="W142" i="2" s="1"/>
  <c r="AG222" i="4" s="1"/>
  <c r="U142" i="2"/>
  <c r="S142" i="2"/>
  <c r="N142" i="2"/>
  <c r="R142" i="2" s="1"/>
  <c r="X141" i="2"/>
  <c r="W141" i="2" s="1"/>
  <c r="AG220" i="4" s="1"/>
  <c r="U141" i="2"/>
  <c r="S141" i="2"/>
  <c r="N141" i="2"/>
  <c r="R141" i="2" s="1"/>
  <c r="X140" i="2"/>
  <c r="W140" i="2" s="1"/>
  <c r="AG223" i="4" s="1"/>
  <c r="U140" i="2"/>
  <c r="S140" i="2"/>
  <c r="N140" i="2"/>
  <c r="R140" i="2" s="1"/>
  <c r="X139" i="2"/>
  <c r="W139" i="2" s="1"/>
  <c r="AG219" i="4" s="1"/>
  <c r="U139" i="2"/>
  <c r="S139" i="2"/>
  <c r="N139" i="2"/>
  <c r="R139" i="2" s="1"/>
  <c r="X138" i="2"/>
  <c r="W138" i="2" s="1"/>
  <c r="AG218" i="4" s="1"/>
  <c r="U138" i="2"/>
  <c r="S138" i="2"/>
  <c r="N138" i="2"/>
  <c r="R138" i="2" s="1"/>
  <c r="X137" i="2"/>
  <c r="W137" i="2" s="1"/>
  <c r="AG212" i="4" s="1"/>
  <c r="U137" i="2"/>
  <c r="S137" i="2"/>
  <c r="N137" i="2"/>
  <c r="R137" i="2" s="1"/>
  <c r="X136" i="2"/>
  <c r="W136" i="2" s="1"/>
  <c r="AG211" i="4" s="1"/>
  <c r="U136" i="2"/>
  <c r="S136" i="2"/>
  <c r="N136" i="2"/>
  <c r="R136" i="2" s="1"/>
  <c r="X135" i="2"/>
  <c r="W135" i="2" s="1"/>
  <c r="AG210" i="4" s="1"/>
  <c r="U135" i="2"/>
  <c r="S135" i="2"/>
  <c r="N135" i="2"/>
  <c r="R135" i="2" s="1"/>
  <c r="X134" i="2"/>
  <c r="W134" i="2" s="1"/>
  <c r="AG209" i="4" s="1"/>
  <c r="U134" i="2"/>
  <c r="S134" i="2"/>
  <c r="N134" i="2"/>
  <c r="R134" i="2" s="1"/>
  <c r="X133" i="2"/>
  <c r="W133" i="2" s="1"/>
  <c r="AG208" i="4" s="1"/>
  <c r="U133" i="2"/>
  <c r="S133" i="2"/>
  <c r="N133" i="2"/>
  <c r="R133" i="2" s="1"/>
  <c r="X132" i="2"/>
  <c r="W132" i="2" s="1"/>
  <c r="AG207" i="4" s="1"/>
  <c r="U132" i="2"/>
  <c r="S132" i="2"/>
  <c r="N132" i="2"/>
  <c r="R132" i="2" s="1"/>
  <c r="X131" i="2"/>
  <c r="V131" i="2"/>
  <c r="U131" i="2"/>
  <c r="S131" i="2"/>
  <c r="N131" i="2"/>
  <c r="W130" i="2"/>
  <c r="AG229" i="4" s="1"/>
  <c r="U130" i="2"/>
  <c r="S130" i="2"/>
  <c r="N130" i="2"/>
  <c r="R130" i="2" s="1"/>
  <c r="W129" i="2"/>
  <c r="AG228" i="4" s="1"/>
  <c r="U129" i="2"/>
  <c r="S129" i="2"/>
  <c r="N129" i="2"/>
  <c r="W128" i="2"/>
  <c r="AG227" i="4" s="1"/>
  <c r="U128" i="2"/>
  <c r="S128" i="2"/>
  <c r="N128" i="2"/>
  <c r="R128" i="2" s="1"/>
  <c r="W127" i="2"/>
  <c r="U127" i="2"/>
  <c r="S127" i="2"/>
  <c r="N127" i="2"/>
  <c r="P127" i="2" s="1"/>
  <c r="H127" i="2"/>
  <c r="G127" i="2"/>
  <c r="F127" i="2"/>
  <c r="W126" i="2"/>
  <c r="U126" i="2"/>
  <c r="S126" i="2"/>
  <c r="N126" i="2"/>
  <c r="H126" i="2"/>
  <c r="G126" i="2"/>
  <c r="F126" i="2"/>
  <c r="W125" i="2"/>
  <c r="AG196" i="4" s="1"/>
  <c r="U125" i="2"/>
  <c r="S125" i="2"/>
  <c r="N125" i="2"/>
  <c r="P125" i="2" s="1"/>
  <c r="W124" i="2"/>
  <c r="AG195" i="4" s="1"/>
  <c r="U124" i="2"/>
  <c r="S124" i="2"/>
  <c r="N124" i="2"/>
  <c r="R124" i="2" s="1"/>
  <c r="W123" i="2"/>
  <c r="AG194" i="4" s="1"/>
  <c r="U123" i="2"/>
  <c r="S123" i="2"/>
  <c r="N123" i="2"/>
  <c r="W122" i="2"/>
  <c r="AG193" i="4" s="1"/>
  <c r="U122" i="2"/>
  <c r="S122" i="2"/>
  <c r="N122" i="2"/>
  <c r="R122" i="2" s="1"/>
  <c r="W121" i="2"/>
  <c r="AG192" i="4" s="1"/>
  <c r="U121" i="2"/>
  <c r="S121" i="2"/>
  <c r="N121" i="2"/>
  <c r="P121" i="2" s="1"/>
  <c r="W120" i="2"/>
  <c r="AG191" i="4" s="1"/>
  <c r="U120" i="2"/>
  <c r="S120" i="2"/>
  <c r="N120" i="2"/>
  <c r="R120" i="2" s="1"/>
  <c r="W119" i="2"/>
  <c r="AG179" i="4" s="1"/>
  <c r="U119" i="2"/>
  <c r="S119" i="2"/>
  <c r="N119" i="2"/>
  <c r="W118" i="2"/>
  <c r="AG178" i="4" s="1"/>
  <c r="U118" i="2"/>
  <c r="S118" i="2"/>
  <c r="N118" i="2"/>
  <c r="R118" i="2" s="1"/>
  <c r="W117" i="2"/>
  <c r="AG177" i="4" s="1"/>
  <c r="U117" i="2"/>
  <c r="S117" i="2"/>
  <c r="N117" i="2"/>
  <c r="P117" i="2" s="1"/>
  <c r="W116" i="2"/>
  <c r="AG176" i="4" s="1"/>
  <c r="U116" i="2"/>
  <c r="S116" i="2"/>
  <c r="N116" i="2"/>
  <c r="R116" i="2" s="1"/>
  <c r="W115" i="2"/>
  <c r="AG155" i="4" s="1"/>
  <c r="U115" i="2"/>
  <c r="S115" i="2"/>
  <c r="N115" i="2"/>
  <c r="W114" i="2"/>
  <c r="AG169" i="4" s="1"/>
  <c r="U114" i="2"/>
  <c r="S114" i="2"/>
  <c r="N114" i="2"/>
  <c r="R114" i="2" s="1"/>
  <c r="W113" i="2"/>
  <c r="AG175" i="4" s="1"/>
  <c r="U113" i="2"/>
  <c r="S113" i="2"/>
  <c r="N113" i="2"/>
  <c r="P113" i="2" s="1"/>
  <c r="W112" i="2"/>
  <c r="AG174" i="4" s="1"/>
  <c r="U112" i="2"/>
  <c r="S112" i="2"/>
  <c r="N112" i="2"/>
  <c r="P112" i="2" s="1"/>
  <c r="W111" i="2"/>
  <c r="AG173" i="4" s="1"/>
  <c r="U111" i="2"/>
  <c r="S111" i="2"/>
  <c r="N111" i="2"/>
  <c r="W110" i="2"/>
  <c r="AG168" i="4" s="1"/>
  <c r="U110" i="2"/>
  <c r="S110" i="2"/>
  <c r="N110" i="2"/>
  <c r="R110" i="2" s="1"/>
  <c r="W109" i="2"/>
  <c r="AG167" i="4" s="1"/>
  <c r="U109" i="2"/>
  <c r="S109" i="2"/>
  <c r="N109" i="2"/>
  <c r="P109" i="2" s="1"/>
  <c r="W108" i="2"/>
  <c r="AG166" i="4" s="1"/>
  <c r="U108" i="2"/>
  <c r="S108" i="2"/>
  <c r="N108" i="2"/>
  <c r="R108" i="2" s="1"/>
  <c r="W107" i="2"/>
  <c r="AG165" i="4" s="1"/>
  <c r="U107" i="2"/>
  <c r="S107" i="2"/>
  <c r="N107" i="2"/>
  <c r="P107" i="2" s="1"/>
  <c r="W106" i="2"/>
  <c r="AG164" i="4" s="1"/>
  <c r="U106" i="2"/>
  <c r="S106" i="2"/>
  <c r="N106" i="2"/>
  <c r="R106" i="2" s="1"/>
  <c r="W105" i="2"/>
  <c r="V105" i="2" s="1"/>
  <c r="U105" i="2"/>
  <c r="S105" i="2"/>
  <c r="W104" i="2"/>
  <c r="V104" i="2" s="1"/>
  <c r="U104" i="2"/>
  <c r="S104" i="2"/>
  <c r="W103" i="2"/>
  <c r="AG156" i="4" s="1"/>
  <c r="U103" i="2"/>
  <c r="S103" i="2"/>
  <c r="N103" i="2"/>
  <c r="P103" i="2" s="1"/>
  <c r="W102" i="2"/>
  <c r="U102" i="2"/>
  <c r="S102" i="2"/>
  <c r="N102" i="2"/>
  <c r="R102" i="2" s="1"/>
  <c r="W101" i="2"/>
  <c r="AG143" i="4" s="1"/>
  <c r="U101" i="2"/>
  <c r="S101" i="2"/>
  <c r="N101" i="2"/>
  <c r="P101" i="2" s="1"/>
  <c r="W100" i="2"/>
  <c r="V100" i="2" s="1"/>
  <c r="U100" i="2"/>
  <c r="S100" i="2"/>
  <c r="N100" i="2"/>
  <c r="R100" i="2" s="1"/>
  <c r="W99" i="2"/>
  <c r="AG123" i="4" s="1"/>
  <c r="U99" i="2"/>
  <c r="S99" i="2"/>
  <c r="N99" i="2"/>
  <c r="P99" i="2" s="1"/>
  <c r="W98" i="2"/>
  <c r="V98" i="2" s="1"/>
  <c r="U98" i="2"/>
  <c r="S98" i="2"/>
  <c r="N98" i="2"/>
  <c r="P98" i="2" s="1"/>
  <c r="W97" i="2"/>
  <c r="AG142" i="4" s="1"/>
  <c r="U97" i="2"/>
  <c r="S97" i="2"/>
  <c r="N97" i="2"/>
  <c r="P97" i="2" s="1"/>
  <c r="W96" i="2"/>
  <c r="AG141" i="4" s="1"/>
  <c r="U96" i="2"/>
  <c r="S96" i="2"/>
  <c r="N96" i="2"/>
  <c r="R96" i="2" s="1"/>
  <c r="W95" i="2"/>
  <c r="AG154" i="4" s="1"/>
  <c r="U95" i="2"/>
  <c r="S95" i="2"/>
  <c r="N95" i="2"/>
  <c r="P95" i="2" s="1"/>
  <c r="W94" i="2"/>
  <c r="AG144" i="4" s="1"/>
  <c r="U94" i="2"/>
  <c r="S94" i="2"/>
  <c r="N94" i="2"/>
  <c r="R94" i="2" s="1"/>
  <c r="W93" i="2"/>
  <c r="AG133" i="4" s="1"/>
  <c r="U93" i="2"/>
  <c r="S93" i="2"/>
  <c r="N93" i="2"/>
  <c r="P93" i="2" s="1"/>
  <c r="W92" i="2"/>
  <c r="AG132" i="4" s="1"/>
  <c r="U92" i="2"/>
  <c r="S92" i="2"/>
  <c r="N92" i="2"/>
  <c r="R92" i="2" s="1"/>
  <c r="W91" i="2"/>
  <c r="AG131" i="4" s="1"/>
  <c r="U91" i="2"/>
  <c r="S91" i="2"/>
  <c r="N91" i="2"/>
  <c r="P91" i="2" s="1"/>
  <c r="W90" i="2"/>
  <c r="AG130" i="4" s="1"/>
  <c r="U90" i="2"/>
  <c r="S90" i="2"/>
  <c r="N90" i="2"/>
  <c r="R90" i="2" s="1"/>
  <c r="W89" i="2"/>
  <c r="AG128" i="4" s="1"/>
  <c r="U89" i="2"/>
  <c r="S89" i="2"/>
  <c r="N89" i="2"/>
  <c r="P89" i="2" s="1"/>
  <c r="W88" i="2"/>
  <c r="AG122" i="4" s="1"/>
  <c r="U88" i="2"/>
  <c r="S88" i="2"/>
  <c r="N88" i="2"/>
  <c r="R88" i="2" s="1"/>
  <c r="W87" i="2"/>
  <c r="AG121" i="4" s="1"/>
  <c r="U87" i="2"/>
  <c r="S87" i="2"/>
  <c r="N87" i="2"/>
  <c r="P87" i="2" s="1"/>
  <c r="W86" i="2"/>
  <c r="AG120" i="4" s="1"/>
  <c r="U86" i="2"/>
  <c r="S86" i="2"/>
  <c r="N86" i="2"/>
  <c r="R86" i="2" s="1"/>
  <c r="W85" i="2"/>
  <c r="AG119" i="4" s="1"/>
  <c r="U85" i="2"/>
  <c r="S85" i="2"/>
  <c r="N85" i="2"/>
  <c r="P85" i="2" s="1"/>
  <c r="W84" i="2"/>
  <c r="AG118" i="4" s="1"/>
  <c r="U84" i="2"/>
  <c r="S84" i="2"/>
  <c r="N84" i="2"/>
  <c r="R84" i="2" s="1"/>
  <c r="W83" i="2"/>
  <c r="AG109" i="4" s="1"/>
  <c r="U83" i="2"/>
  <c r="S83" i="2"/>
  <c r="N83" i="2"/>
  <c r="P83" i="2" s="1"/>
  <c r="W82" i="2"/>
  <c r="AG108" i="4" s="1"/>
  <c r="U82" i="2"/>
  <c r="S82" i="2"/>
  <c r="N82" i="2"/>
  <c r="R82" i="2" s="1"/>
  <c r="W81" i="2"/>
  <c r="AG88" i="4" s="1"/>
  <c r="U81" i="2"/>
  <c r="S81" i="2"/>
  <c r="N81" i="2"/>
  <c r="P81" i="2" s="1"/>
  <c r="W80" i="2"/>
  <c r="V80" i="2" s="1"/>
  <c r="U80" i="2"/>
  <c r="S80" i="2"/>
  <c r="N80" i="2"/>
  <c r="R80" i="2" s="1"/>
  <c r="W79" i="2"/>
  <c r="U79" i="2"/>
  <c r="S79" i="2"/>
  <c r="N79" i="2"/>
  <c r="P79" i="2" s="1"/>
  <c r="W78" i="2"/>
  <c r="AG107" i="4" s="1"/>
  <c r="U78" i="2"/>
  <c r="S78" i="2"/>
  <c r="N78" i="2"/>
  <c r="R78" i="2" s="1"/>
  <c r="W77" i="2"/>
  <c r="AG106" i="4" s="1"/>
  <c r="U77" i="2"/>
  <c r="S77" i="2"/>
  <c r="N77" i="2"/>
  <c r="P77" i="2" s="1"/>
  <c r="W76" i="2"/>
  <c r="V76" i="2" s="1"/>
  <c r="U76" i="2"/>
  <c r="S76" i="2"/>
  <c r="N76" i="2"/>
  <c r="W75" i="2"/>
  <c r="V75" i="2" s="1"/>
  <c r="U75" i="2"/>
  <c r="S75" i="2"/>
  <c r="N75" i="2"/>
  <c r="W74" i="2"/>
  <c r="V74" i="2" s="1"/>
  <c r="U74" i="2"/>
  <c r="S74" i="2"/>
  <c r="N74" i="2"/>
  <c r="W73" i="2"/>
  <c r="V73" i="2" s="1"/>
  <c r="U73" i="2"/>
  <c r="S73" i="2"/>
  <c r="N73" i="2"/>
  <c r="W72" i="2"/>
  <c r="AG103" i="4" s="1"/>
  <c r="U72" i="2"/>
  <c r="S72" i="2"/>
  <c r="N72" i="2"/>
  <c r="R72" i="2" s="1"/>
  <c r="W71" i="2"/>
  <c r="V71" i="2" s="1"/>
  <c r="U71" i="2"/>
  <c r="S71" i="2"/>
  <c r="N71" i="2"/>
  <c r="P71" i="2" s="1"/>
  <c r="W70" i="2"/>
  <c r="AG102" i="4" s="1"/>
  <c r="U70" i="2"/>
  <c r="S70" i="2"/>
  <c r="N70" i="2"/>
  <c r="R70" i="2" s="1"/>
  <c r="W69" i="2"/>
  <c r="AG100" i="4" s="1"/>
  <c r="U69" i="2"/>
  <c r="S69" i="2"/>
  <c r="N69" i="2"/>
  <c r="P69" i="2" s="1"/>
  <c r="W68" i="2"/>
  <c r="AG99" i="4" s="1"/>
  <c r="U68" i="2"/>
  <c r="S68" i="2"/>
  <c r="N68" i="2"/>
  <c r="R68" i="2" s="1"/>
  <c r="W67" i="2"/>
  <c r="AG98" i="4" s="1"/>
  <c r="U67" i="2"/>
  <c r="S67" i="2"/>
  <c r="N67" i="2"/>
  <c r="P67" i="2" s="1"/>
  <c r="W66" i="2"/>
  <c r="AG97" i="4" s="1"/>
  <c r="U66" i="2"/>
  <c r="S66" i="2"/>
  <c r="N66" i="2"/>
  <c r="P66" i="2" s="1"/>
  <c r="W65" i="2"/>
  <c r="AG96" i="4" s="1"/>
  <c r="U65" i="2"/>
  <c r="S65" i="2"/>
  <c r="N65" i="2"/>
  <c r="P65" i="2" s="1"/>
  <c r="W64" i="2"/>
  <c r="V64" i="2" s="1"/>
  <c r="U64" i="2"/>
  <c r="S64" i="2"/>
  <c r="N64" i="2"/>
  <c r="R64" i="2" s="1"/>
  <c r="W63" i="2"/>
  <c r="AG95" i="4" s="1"/>
  <c r="S63" i="2"/>
  <c r="N63" i="2"/>
  <c r="R63" i="2" s="1"/>
  <c r="W62" i="2"/>
  <c r="AG94" i="4" s="1"/>
  <c r="U62" i="2"/>
  <c r="S62" i="2"/>
  <c r="N62" i="2"/>
  <c r="P62" i="2" s="1"/>
  <c r="W61" i="2"/>
  <c r="AG93" i="4" s="1"/>
  <c r="U61" i="2"/>
  <c r="S61" i="2"/>
  <c r="N61" i="2"/>
  <c r="R61" i="2" s="1"/>
  <c r="W60" i="2"/>
  <c r="AG86" i="4" s="1"/>
  <c r="U60" i="2"/>
  <c r="S60" i="2"/>
  <c r="N60" i="2"/>
  <c r="P60" i="2" s="1"/>
  <c r="W59" i="2"/>
  <c r="AG85" i="4" s="1"/>
  <c r="U59" i="2"/>
  <c r="S59" i="2"/>
  <c r="N59" i="2"/>
  <c r="R59" i="2" s="1"/>
  <c r="W58" i="2"/>
  <c r="AG84" i="4" s="1"/>
  <c r="U58" i="2"/>
  <c r="S58" i="2"/>
  <c r="N58" i="2"/>
  <c r="P58" i="2" s="1"/>
  <c r="W57" i="2"/>
  <c r="U57" i="2"/>
  <c r="S57" i="2"/>
  <c r="N57" i="2"/>
  <c r="R57" i="2" s="1"/>
  <c r="W56" i="2"/>
  <c r="AG78" i="4" s="1"/>
  <c r="U56" i="2"/>
  <c r="S56" i="2"/>
  <c r="N56" i="2"/>
  <c r="P56" i="2" s="1"/>
  <c r="W55" i="2"/>
  <c r="AG75" i="4" s="1"/>
  <c r="U55" i="2"/>
  <c r="S55" i="2"/>
  <c r="N55" i="2"/>
  <c r="P55" i="2" s="1"/>
  <c r="W54" i="2"/>
  <c r="AG77" i="4" s="1"/>
  <c r="U54" i="2"/>
  <c r="S54" i="2"/>
  <c r="N54" i="2"/>
  <c r="P54" i="2" s="1"/>
  <c r="W53" i="2"/>
  <c r="AG74" i="4" s="1"/>
  <c r="U53" i="2"/>
  <c r="S53" i="2"/>
  <c r="N53" i="2"/>
  <c r="R53" i="2" s="1"/>
  <c r="W52" i="2"/>
  <c r="AG73" i="4" s="1"/>
  <c r="U52" i="2"/>
  <c r="S52" i="2"/>
  <c r="N52" i="2"/>
  <c r="P52" i="2" s="1"/>
  <c r="W51" i="2"/>
  <c r="AG129" i="4" s="1"/>
  <c r="U51" i="2"/>
  <c r="S51" i="2"/>
  <c r="N51" i="2"/>
  <c r="R51" i="2" s="1"/>
  <c r="W50" i="2"/>
  <c r="U50" i="2"/>
  <c r="S50" i="2"/>
  <c r="N50" i="2"/>
  <c r="P50" i="2" s="1"/>
  <c r="W49" i="2"/>
  <c r="AG69" i="4" s="1"/>
  <c r="U49" i="2"/>
  <c r="S49" i="2"/>
  <c r="N49" i="2"/>
  <c r="R49" i="2" s="1"/>
  <c r="W48" i="2"/>
  <c r="AG67" i="4" s="1"/>
  <c r="U48" i="2"/>
  <c r="S48" i="2"/>
  <c r="N48" i="2"/>
  <c r="P48" i="2" s="1"/>
  <c r="W47" i="2"/>
  <c r="AG60" i="4" s="1"/>
  <c r="U47" i="2"/>
  <c r="S47" i="2"/>
  <c r="N47" i="2"/>
  <c r="P47" i="2" s="1"/>
  <c r="W46" i="2"/>
  <c r="AG48" i="4" s="1"/>
  <c r="U46" i="2"/>
  <c r="S46" i="2"/>
  <c r="N46" i="2"/>
  <c r="P46" i="2" s="1"/>
  <c r="W45" i="2"/>
  <c r="AG79" i="4" s="1"/>
  <c r="U45" i="2"/>
  <c r="S45" i="2"/>
  <c r="N45" i="2"/>
  <c r="W44" i="2"/>
  <c r="AG52" i="4" s="1"/>
  <c r="W43" i="2"/>
  <c r="AG46" i="4" s="1"/>
  <c r="W42" i="2"/>
  <c r="AG59" i="4" s="1"/>
  <c r="W41" i="2"/>
  <c r="V41" i="2" s="1"/>
  <c r="U41" i="2"/>
  <c r="S41" i="2"/>
  <c r="R41" i="2"/>
  <c r="P41" i="2"/>
  <c r="W40" i="2"/>
  <c r="AG66" i="4" s="1"/>
  <c r="U40" i="2"/>
  <c r="S40" i="2"/>
  <c r="N40" i="2"/>
  <c r="R40" i="2" s="1"/>
  <c r="W39" i="2"/>
  <c r="AG61" i="4" s="1"/>
  <c r="W38" i="2"/>
  <c r="AG45" i="4" s="1"/>
  <c r="U38" i="2"/>
  <c r="S38" i="2"/>
  <c r="N38" i="2"/>
  <c r="R38" i="2" s="1"/>
  <c r="W37" i="2"/>
  <c r="AG44" i="4" s="1"/>
  <c r="W36" i="2"/>
  <c r="W35" i="2"/>
  <c r="V35" i="2" s="1"/>
  <c r="S35" i="2"/>
  <c r="W34" i="2"/>
  <c r="AG29" i="4" s="1"/>
  <c r="W33" i="2"/>
  <c r="W32" i="2"/>
  <c r="AG32" i="4" s="1"/>
  <c r="W31" i="2"/>
  <c r="AG28" i="4" s="1"/>
  <c r="W30" i="2"/>
  <c r="AG31" i="4" s="1"/>
  <c r="W29" i="2"/>
  <c r="AG30" i="4" s="1"/>
  <c r="W28" i="2"/>
  <c r="V28" i="2" s="1"/>
  <c r="W27" i="2"/>
  <c r="AG18" i="4" s="1"/>
  <c r="W26" i="2"/>
  <c r="AG17" i="4" s="1"/>
  <c r="W25" i="2"/>
  <c r="AG14" i="4" s="1"/>
  <c r="W24" i="2"/>
  <c r="AG11" i="4" s="1"/>
  <c r="W23" i="2"/>
  <c r="AG13" i="4" s="1"/>
  <c r="W22" i="2"/>
  <c r="AG12" i="4" s="1"/>
  <c r="W21" i="2"/>
  <c r="AG10" i="4" s="1"/>
  <c r="W20" i="2"/>
  <c r="AG7" i="4" s="1"/>
  <c r="W19" i="2"/>
  <c r="AG6" i="4" s="1"/>
  <c r="W18" i="2"/>
  <c r="AG5" i="4" s="1"/>
  <c r="W17" i="2"/>
  <c r="W16" i="2"/>
  <c r="AG36" i="4" s="1"/>
  <c r="W15" i="2"/>
  <c r="AG21" i="4" s="1"/>
  <c r="W14" i="2"/>
  <c r="V14" i="2" s="1"/>
  <c r="W13" i="2"/>
  <c r="V13" i="2" s="1"/>
  <c r="W11" i="2"/>
  <c r="V11" i="2" s="1"/>
  <c r="S11" i="2"/>
  <c r="W10" i="2"/>
  <c r="V10" i="2" s="1"/>
  <c r="U10" i="2"/>
  <c r="S10" i="2"/>
  <c r="R10" i="2"/>
  <c r="P10" i="2"/>
  <c r="H10" i="2"/>
  <c r="H5" i="2" s="1"/>
  <c r="W9" i="2"/>
  <c r="V9" i="2" s="1"/>
  <c r="U9" i="2"/>
  <c r="S9" i="2"/>
  <c r="R9" i="2"/>
  <c r="P9" i="2"/>
  <c r="W8" i="2"/>
  <c r="V8" i="2" s="1"/>
  <c r="U8" i="2"/>
  <c r="S8" i="2"/>
  <c r="R8" i="2"/>
  <c r="P8" i="2"/>
  <c r="W7" i="2"/>
  <c r="V7" i="2" s="1"/>
  <c r="U7" i="2"/>
  <c r="S7" i="2"/>
  <c r="R7" i="2"/>
  <c r="P7" i="2"/>
  <c r="W6" i="2"/>
  <c r="U6" i="2"/>
  <c r="S6" i="2"/>
  <c r="R6" i="2"/>
  <c r="P6" i="2"/>
  <c r="E5" i="2"/>
  <c r="E3" i="2" s="1"/>
  <c r="L1" i="2"/>
  <c r="H3" i="1"/>
  <c r="G3" i="1"/>
  <c r="F3" i="1"/>
  <c r="E3" i="1"/>
  <c r="N1" i="1"/>
  <c r="N3" i="2" l="1"/>
  <c r="W3" i="2"/>
  <c r="H24" i="9"/>
  <c r="F19" i="6"/>
  <c r="R45" i="2"/>
  <c r="AG58" i="4"/>
  <c r="AG35" i="4"/>
  <c r="AG335" i="4"/>
  <c r="AG304" i="4"/>
  <c r="AG344" i="4"/>
  <c r="AG310" i="4"/>
  <c r="AG157" i="4"/>
  <c r="AG163" i="4"/>
  <c r="AG224" i="4"/>
  <c r="AG187" i="4"/>
  <c r="AG185" i="4"/>
  <c r="AG200" i="4"/>
  <c r="AG250" i="4"/>
  <c r="AG270" i="4"/>
  <c r="AG263" i="4"/>
  <c r="AG251" i="4"/>
  <c r="AG247" i="4"/>
  <c r="AG238" i="4"/>
  <c r="AG281" i="4"/>
  <c r="AG248" i="4"/>
  <c r="AG325" i="4"/>
  <c r="AG322" i="4"/>
  <c r="AG298" i="4"/>
  <c r="AG339" i="4"/>
  <c r="AG315" i="4"/>
  <c r="AG342" i="4"/>
  <c r="AG334" i="4"/>
  <c r="AG333" i="4"/>
  <c r="AG326" i="4"/>
  <c r="AG289" i="4"/>
  <c r="AG288" i="4"/>
  <c r="AG336" i="4"/>
  <c r="AG308" i="4"/>
  <c r="AG316" i="4"/>
  <c r="AG360" i="4"/>
  <c r="AG357" i="4"/>
  <c r="AG352" i="4"/>
  <c r="AG351" i="4"/>
  <c r="AG349" i="4"/>
  <c r="AG124" i="4"/>
  <c r="AG112" i="4"/>
  <c r="AG111" i="4"/>
  <c r="AG87" i="4"/>
  <c r="AG76" i="4"/>
  <c r="AG68" i="4"/>
  <c r="AG346" i="4"/>
  <c r="AG345" i="4"/>
  <c r="AG51" i="4"/>
  <c r="AG47" i="4"/>
  <c r="AG110" i="4"/>
  <c r="AG83" i="4"/>
  <c r="AG184" i="4"/>
  <c r="AG186" i="4"/>
  <c r="AG214" i="4"/>
  <c r="AG358" i="4"/>
  <c r="AG340" i="4"/>
  <c r="AG332" i="4"/>
  <c r="AG350" i="4"/>
  <c r="AG343" i="4"/>
  <c r="C17" i="7"/>
  <c r="C19" i="7" s="1"/>
  <c r="E302" i="4"/>
  <c r="V226" i="4"/>
  <c r="W1" i="4"/>
  <c r="Y1" i="4" s="1"/>
  <c r="F12" i="2"/>
  <c r="F3" i="2" s="1"/>
  <c r="V50" i="2"/>
  <c r="V33" i="2"/>
  <c r="V79" i="2"/>
  <c r="V127" i="2"/>
  <c r="H12" i="2"/>
  <c r="H3" i="2" s="1"/>
  <c r="V126" i="2"/>
  <c r="AR8" i="7"/>
  <c r="AR10" i="7" s="1"/>
  <c r="V25" i="2"/>
  <c r="V18" i="2"/>
  <c r="V22" i="2"/>
  <c r="V26" i="2"/>
  <c r="V30" i="2"/>
  <c r="V34" i="2"/>
  <c r="V37" i="2"/>
  <c r="V38" i="2"/>
  <c r="V43" i="2"/>
  <c r="V63" i="2"/>
  <c r="V65" i="2"/>
  <c r="V66" i="2"/>
  <c r="V67" i="2"/>
  <c r="V68" i="2"/>
  <c r="V69" i="2"/>
  <c r="V70" i="2"/>
  <c r="V72" i="2"/>
  <c r="V77" i="2"/>
  <c r="V78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9" i="2"/>
  <c r="V101" i="2"/>
  <c r="V102" i="2"/>
  <c r="V103" i="2"/>
  <c r="G12" i="2"/>
  <c r="G3" i="2" s="1"/>
  <c r="V128" i="2"/>
  <c r="V129" i="2"/>
  <c r="V130" i="2"/>
  <c r="AG385" i="4"/>
  <c r="AG393" i="4"/>
  <c r="AG395" i="4"/>
  <c r="AG397" i="4"/>
  <c r="AG394" i="4"/>
  <c r="AG386" i="4"/>
  <c r="AG398" i="4"/>
  <c r="AG384" i="4"/>
  <c r="AG396" i="4"/>
  <c r="AG368" i="4"/>
  <c r="AG378" i="4"/>
  <c r="AG371" i="4"/>
  <c r="AG373" i="4"/>
  <c r="AG372" i="4"/>
  <c r="AG379" i="4"/>
  <c r="AG380" i="4"/>
  <c r="AG381" i="4"/>
  <c r="AG424" i="4"/>
  <c r="AG412" i="4"/>
  <c r="AG427" i="4"/>
  <c r="AG445" i="4"/>
  <c r="AG406" i="4"/>
  <c r="AG430" i="4"/>
  <c r="AG447" i="4"/>
  <c r="AG473" i="4"/>
  <c r="AG448" i="4"/>
  <c r="AG453" i="4"/>
  <c r="AG454" i="4"/>
  <c r="AG452" i="4"/>
  <c r="AG504" i="4"/>
  <c r="AG487" i="4"/>
  <c r="AG503" i="4"/>
  <c r="AG492" i="4"/>
  <c r="AG494" i="4"/>
  <c r="V17" i="2"/>
  <c r="V42" i="2"/>
  <c r="AG391" i="4"/>
  <c r="AG413" i="4"/>
  <c r="AG423" i="4"/>
  <c r="AG407" i="4"/>
  <c r="AG431" i="4"/>
  <c r="AG542" i="4"/>
  <c r="AG543" i="4"/>
  <c r="AG541" i="4"/>
  <c r="AG544" i="4"/>
  <c r="AG549" i="4"/>
  <c r="AG598" i="4"/>
  <c r="AG599" i="4"/>
  <c r="AG550" i="4"/>
  <c r="AG546" i="4"/>
  <c r="AG548" i="4"/>
  <c r="AG559" i="4"/>
  <c r="AG574" i="4"/>
  <c r="AG573" i="4"/>
  <c r="AG600" i="4"/>
  <c r="AG579" i="4"/>
  <c r="AG571" i="4"/>
  <c r="AG611" i="4"/>
  <c r="AG616" i="4"/>
  <c r="AG617" i="4"/>
  <c r="V21" i="2"/>
  <c r="V29" i="2"/>
  <c r="AG403" i="4"/>
  <c r="AG425" i="4"/>
  <c r="AG463" i="4"/>
  <c r="AG466" i="4"/>
  <c r="AG471" i="4"/>
  <c r="AG468" i="4"/>
  <c r="AG485" i="4"/>
  <c r="AG482" i="4"/>
  <c r="AG489" i="4"/>
  <c r="AG514" i="4"/>
  <c r="AG507" i="4"/>
  <c r="AG509" i="4"/>
  <c r="AG523" i="4"/>
  <c r="AG556" i="4"/>
  <c r="AG510" i="4"/>
  <c r="AG511" i="4"/>
  <c r="AG525" i="4"/>
  <c r="AG527" i="4"/>
  <c r="AG530" i="4"/>
  <c r="AG524" i="4"/>
  <c r="AG528" i="4"/>
  <c r="V15" i="2"/>
  <c r="V19" i="2"/>
  <c r="V23" i="2"/>
  <c r="V27" i="2"/>
  <c r="V31" i="2"/>
  <c r="V39" i="2"/>
  <c r="V40" i="2"/>
  <c r="V44" i="2"/>
  <c r="V45" i="2"/>
  <c r="V46" i="2"/>
  <c r="V47" i="2"/>
  <c r="V48" i="2"/>
  <c r="V49" i="2"/>
  <c r="V51" i="2"/>
  <c r="V52" i="2"/>
  <c r="V53" i="2"/>
  <c r="V54" i="2"/>
  <c r="V55" i="2"/>
  <c r="V56" i="2"/>
  <c r="V57" i="2"/>
  <c r="V58" i="2"/>
  <c r="V59" i="2"/>
  <c r="V60" i="2"/>
  <c r="V61" i="2"/>
  <c r="V62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7" i="2"/>
  <c r="V148" i="2"/>
  <c r="V149" i="2"/>
  <c r="V150" i="2"/>
  <c r="V151" i="2"/>
  <c r="V152" i="2"/>
  <c r="V154" i="2"/>
  <c r="V155" i="2"/>
  <c r="V156" i="2"/>
  <c r="V157" i="2"/>
  <c r="V158" i="2"/>
  <c r="AG367" i="4"/>
  <c r="AG383" i="4"/>
  <c r="AG370" i="4"/>
  <c r="AG390" i="4"/>
  <c r="AG411" i="4"/>
  <c r="AG422" i="4"/>
  <c r="AG428" i="4"/>
  <c r="AG405" i="4"/>
  <c r="AG429" i="4"/>
  <c r="AG470" i="4"/>
  <c r="AG437" i="4"/>
  <c r="AG449" i="4"/>
  <c r="AG436" i="4"/>
  <c r="AG483" i="4"/>
  <c r="AG481" i="4"/>
  <c r="AG450" i="4"/>
  <c r="AG474" i="4"/>
  <c r="AG467" i="4"/>
  <c r="AG537" i="4"/>
  <c r="AG557" i="4"/>
  <c r="AG539" i="4"/>
  <c r="AG490" i="4"/>
  <c r="AG488" i="4"/>
  <c r="AG493" i="4"/>
  <c r="AG526" i="4"/>
  <c r="AG505" i="4"/>
  <c r="AG506" i="4"/>
  <c r="AG472" i="4"/>
  <c r="AG491" i="4"/>
  <c r="AG508" i="4"/>
  <c r="AG545" i="4"/>
  <c r="V16" i="2"/>
  <c r="V20" i="2"/>
  <c r="V24" i="2"/>
  <c r="V32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AG369" i="4"/>
  <c r="AG513" i="4"/>
  <c r="AG580" i="4"/>
  <c r="AG588" i="4"/>
  <c r="AG410" i="4"/>
  <c r="AG414" i="4"/>
  <c r="AG426" i="4"/>
  <c r="AG404" i="4"/>
  <c r="AG408" i="4"/>
  <c r="AG469" i="4"/>
  <c r="AG433" i="4"/>
  <c r="AG465" i="4"/>
  <c r="AG432" i="4"/>
  <c r="AG446" i="4"/>
  <c r="AG462" i="4"/>
  <c r="AG392" i="4"/>
  <c r="AG464" i="4"/>
  <c r="AG435" i="4"/>
  <c r="AG451" i="4"/>
  <c r="AG484" i="4"/>
  <c r="AG486" i="4"/>
  <c r="AG540" i="4"/>
  <c r="AG512" i="4"/>
  <c r="AG529" i="4"/>
  <c r="AG897" i="4"/>
  <c r="AG536" i="4"/>
  <c r="AG575" i="4"/>
  <c r="AG591" i="4"/>
  <c r="AG590" i="4"/>
  <c r="AG618" i="4"/>
  <c r="AG593" i="4"/>
  <c r="AG620" i="4"/>
  <c r="AG578" i="4"/>
  <c r="AG592" i="4"/>
  <c r="AG594" i="4"/>
  <c r="AG613" i="4"/>
  <c r="AG614" i="4"/>
  <c r="AG716" i="4"/>
  <c r="AG730" i="4"/>
  <c r="AG731" i="4"/>
  <c r="AG612" i="4"/>
  <c r="AG734" i="4"/>
  <c r="AG733" i="4"/>
  <c r="AG747" i="4"/>
  <c r="AG587" i="4"/>
  <c r="C45" i="9"/>
  <c r="P141" i="2"/>
  <c r="P38" i="2"/>
  <c r="R98" i="2"/>
  <c r="P61" i="2"/>
  <c r="R66" i="2"/>
  <c r="R112" i="2"/>
  <c r="R79" i="2"/>
  <c r="R55" i="2"/>
  <c r="R117" i="2"/>
  <c r="R93" i="2"/>
  <c r="P106" i="2"/>
  <c r="P147" i="2"/>
  <c r="P156" i="2"/>
  <c r="R47" i="2"/>
  <c r="P122" i="2"/>
  <c r="P133" i="2"/>
  <c r="C46" i="9"/>
  <c r="P134" i="2"/>
  <c r="P40" i="2"/>
  <c r="P45" i="2"/>
  <c r="P128" i="2"/>
  <c r="P49" i="2"/>
  <c r="P63" i="2"/>
  <c r="P68" i="2"/>
  <c r="R85" i="2"/>
  <c r="P90" i="2"/>
  <c r="R103" i="2"/>
  <c r="R127" i="2"/>
  <c r="P142" i="2"/>
  <c r="R158" i="2"/>
  <c r="P57" i="2"/>
  <c r="P64" i="2"/>
  <c r="R77" i="2"/>
  <c r="P82" i="2"/>
  <c r="R95" i="2"/>
  <c r="R109" i="2"/>
  <c r="P114" i="2"/>
  <c r="P120" i="2"/>
  <c r="R125" i="2"/>
  <c r="P137" i="2"/>
  <c r="P145" i="2"/>
  <c r="P53" i="2"/>
  <c r="P72" i="2"/>
  <c r="R87" i="2"/>
  <c r="R101" i="2"/>
  <c r="P138" i="2"/>
  <c r="P51" i="2"/>
  <c r="P94" i="2"/>
  <c r="P124" i="2"/>
  <c r="P146" i="2"/>
  <c r="P157" i="2"/>
  <c r="P59" i="2"/>
  <c r="P70" i="2"/>
  <c r="P78" i="2"/>
  <c r="P80" i="2"/>
  <c r="P86" i="2"/>
  <c r="P88" i="2"/>
  <c r="P96" i="2"/>
  <c r="P102" i="2"/>
  <c r="P108" i="2"/>
  <c r="P110" i="2"/>
  <c r="P116" i="2"/>
  <c r="P118" i="2"/>
  <c r="P135" i="2"/>
  <c r="P139" i="2"/>
  <c r="P143" i="2"/>
  <c r="P155" i="2"/>
  <c r="V6" i="2"/>
  <c r="R46" i="2"/>
  <c r="R48" i="2"/>
  <c r="R54" i="2"/>
  <c r="R56" i="2"/>
  <c r="R62" i="2"/>
  <c r="R65" i="2"/>
  <c r="R67" i="2"/>
  <c r="P84" i="2"/>
  <c r="P92" i="2"/>
  <c r="P100" i="2"/>
  <c r="R113" i="2"/>
  <c r="R121" i="2"/>
  <c r="P130" i="2"/>
  <c r="P132" i="2"/>
  <c r="P136" i="2"/>
  <c r="P140" i="2"/>
  <c r="P144" i="2"/>
  <c r="R148" i="2"/>
  <c r="P153" i="2"/>
  <c r="G532" i="4"/>
  <c r="G497" i="4"/>
  <c r="V365" i="4"/>
  <c r="Y365" i="4" s="1"/>
  <c r="F477" i="4"/>
  <c r="AT13" i="7"/>
  <c r="H419" i="4"/>
  <c r="G389" i="4"/>
  <c r="F389" i="4"/>
  <c r="V389" i="4"/>
  <c r="Y389" i="4" s="1"/>
  <c r="F441" i="4"/>
  <c r="H497" i="4"/>
  <c r="H532" i="4"/>
  <c r="V377" i="4"/>
  <c r="Y377" i="4" s="1"/>
  <c r="H477" i="4"/>
  <c r="F497" i="4"/>
  <c r="G365" i="4"/>
  <c r="F419" i="4"/>
  <c r="C622" i="4"/>
  <c r="R22" i="7" s="1"/>
  <c r="R23" i="7" s="1"/>
  <c r="C701" i="4"/>
  <c r="U22" i="7" s="1"/>
  <c r="U23" i="7" s="1"/>
  <c r="X22" i="7"/>
  <c r="X23" i="7" s="1"/>
  <c r="H377" i="4"/>
  <c r="G377" i="4"/>
  <c r="V441" i="4"/>
  <c r="Y441" i="4" s="1"/>
  <c r="G457" i="4"/>
  <c r="F457" i="4"/>
  <c r="H457" i="4"/>
  <c r="F532" i="4"/>
  <c r="C567" i="4"/>
  <c r="O22" i="7" s="1"/>
  <c r="O23" i="7" s="1"/>
  <c r="C722" i="4"/>
  <c r="V22" i="7" s="1"/>
  <c r="V23" i="7" s="1"/>
  <c r="H365" i="4"/>
  <c r="H389" i="4"/>
  <c r="G419" i="4"/>
  <c r="G477" i="4"/>
  <c r="C582" i="4"/>
  <c r="P22" i="7" s="1"/>
  <c r="P23" i="7" s="1"/>
  <c r="C604" i="4"/>
  <c r="Q22" i="7" s="1"/>
  <c r="Q23" i="7" s="1"/>
  <c r="C681" i="4"/>
  <c r="T22" i="7" s="1"/>
  <c r="T23" i="7" s="1"/>
  <c r="F377" i="4"/>
  <c r="C402" i="4"/>
  <c r="F22" i="7" s="1"/>
  <c r="F23" i="7" s="1"/>
  <c r="H441" i="4"/>
  <c r="C517" i="4"/>
  <c r="L22" i="7" s="1"/>
  <c r="L23" i="7" s="1"/>
  <c r="C660" i="4"/>
  <c r="S22" i="7" s="1"/>
  <c r="S23" i="7" s="1"/>
  <c r="C739" i="4"/>
  <c r="W22" i="7" s="1"/>
  <c r="W23" i="7" s="1"/>
  <c r="AA10" i="7"/>
  <c r="R10" i="7"/>
  <c r="R13" i="7"/>
  <c r="Z10" i="7"/>
  <c r="Z13" i="7"/>
  <c r="V10" i="7"/>
  <c r="V13" i="7"/>
  <c r="AK13" i="7"/>
  <c r="AK10" i="7"/>
  <c r="AS13" i="7"/>
  <c r="AS10" i="7"/>
  <c r="AO13" i="7"/>
  <c r="AO10" i="7"/>
  <c r="BA13" i="7"/>
  <c r="BA10" i="7"/>
  <c r="V19" i="7"/>
  <c r="AZ13" i="7"/>
  <c r="AZ10" i="7"/>
  <c r="P19" i="7"/>
  <c r="AW13" i="7"/>
  <c r="AW10" i="7"/>
  <c r="AY10" i="7"/>
  <c r="J19" i="7"/>
  <c r="Q13" i="7"/>
  <c r="Q10" i="7"/>
  <c r="U13" i="7"/>
  <c r="U10" i="7"/>
  <c r="AB13" i="7"/>
  <c r="AB10" i="7"/>
  <c r="AF13" i="7"/>
  <c r="AF10" i="7"/>
  <c r="AJ13" i="7"/>
  <c r="AJ10" i="7"/>
  <c r="AV13" i="7"/>
  <c r="AV10" i="7"/>
  <c r="F365" i="4"/>
  <c r="V419" i="4"/>
  <c r="Y419" i="4" s="1"/>
  <c r="H19" i="7"/>
  <c r="V477" i="4"/>
  <c r="Y477" i="4" s="1"/>
  <c r="L19" i="7"/>
  <c r="T19" i="7"/>
  <c r="AE10" i="7"/>
  <c r="AM10" i="7"/>
  <c r="AX13" i="7"/>
  <c r="N19" i="7"/>
  <c r="Y13" i="7"/>
  <c r="Y10" i="7"/>
  <c r="O13" i="7"/>
  <c r="D19" i="7"/>
  <c r="D18" i="7"/>
  <c r="E18" i="7" s="1"/>
  <c r="F18" i="7" s="1"/>
  <c r="G18" i="7" s="1"/>
  <c r="H18" i="7" s="1"/>
  <c r="I18" i="7" s="1"/>
  <c r="J18" i="7" s="1"/>
  <c r="K18" i="7" s="1"/>
  <c r="L18" i="7" s="1"/>
  <c r="M18" i="7" s="1"/>
  <c r="N18" i="7" s="1"/>
  <c r="O18" i="7" s="1"/>
  <c r="P18" i="7" s="1"/>
  <c r="Q18" i="7" s="1"/>
  <c r="R18" i="7" s="1"/>
  <c r="S18" i="7" s="1"/>
  <c r="T18" i="7" s="1"/>
  <c r="U18" i="7" s="1"/>
  <c r="V18" i="7" s="1"/>
  <c r="W18" i="7" s="1"/>
  <c r="X18" i="7" s="1"/>
  <c r="Y18" i="7" s="1"/>
  <c r="Z18" i="7" s="1"/>
  <c r="AA18" i="7" s="1"/>
  <c r="AB18" i="7" s="1"/>
  <c r="AC18" i="7" s="1"/>
  <c r="AD18" i="7" s="1"/>
  <c r="AE18" i="7" s="1"/>
  <c r="AF18" i="7" s="1"/>
  <c r="AG18" i="7" s="1"/>
  <c r="AH18" i="7" s="1"/>
  <c r="AI18" i="7" s="1"/>
  <c r="AJ18" i="7" s="1"/>
  <c r="AK18" i="7" s="1"/>
  <c r="AL18" i="7" s="1"/>
  <c r="AM18" i="7" s="1"/>
  <c r="AN18" i="7" s="1"/>
  <c r="AO18" i="7" s="1"/>
  <c r="AP18" i="7" s="1"/>
  <c r="AQ18" i="7" s="1"/>
  <c r="AR18" i="7" s="1"/>
  <c r="AS18" i="7" s="1"/>
  <c r="AT18" i="7" s="1"/>
  <c r="AU18" i="7" s="1"/>
  <c r="AV18" i="7" s="1"/>
  <c r="AW18" i="7" s="1"/>
  <c r="AX18" i="7" s="1"/>
  <c r="AY18" i="7" s="1"/>
  <c r="AZ18" i="7" s="1"/>
  <c r="BA18" i="7" s="1"/>
  <c r="G441" i="4"/>
  <c r="V457" i="4"/>
  <c r="Y457" i="4" s="1"/>
  <c r="S10" i="7"/>
  <c r="AQ10" i="7"/>
  <c r="AD13" i="7"/>
  <c r="AL13" i="7"/>
  <c r="R19" i="7"/>
  <c r="I19" i="7"/>
  <c r="T13" i="7"/>
  <c r="T10" i="7"/>
  <c r="X13" i="7"/>
  <c r="X10" i="7"/>
  <c r="AC13" i="7"/>
  <c r="AC10" i="7"/>
  <c r="AN13" i="7"/>
  <c r="AN10" i="7"/>
  <c r="C553" i="4"/>
  <c r="N22" i="7" s="1"/>
  <c r="N23" i="7" s="1"/>
  <c r="W10" i="7"/>
  <c r="AU10" i="7"/>
  <c r="AP13" i="7"/>
  <c r="F19" i="7"/>
  <c r="M19" i="7"/>
  <c r="X19" i="7"/>
  <c r="R126" i="2"/>
  <c r="P126" i="2"/>
  <c r="R50" i="2"/>
  <c r="R52" i="2"/>
  <c r="R69" i="2"/>
  <c r="R71" i="2"/>
  <c r="R81" i="2"/>
  <c r="R83" i="2"/>
  <c r="R97" i="2"/>
  <c r="R99" i="2"/>
  <c r="R107" i="2"/>
  <c r="R115" i="2"/>
  <c r="P115" i="2"/>
  <c r="R123" i="2"/>
  <c r="P123" i="2"/>
  <c r="R151" i="2"/>
  <c r="P151" i="2"/>
  <c r="R129" i="2"/>
  <c r="P129" i="2"/>
  <c r="R152" i="2"/>
  <c r="P152" i="2"/>
  <c r="R150" i="2"/>
  <c r="P150" i="2"/>
  <c r="R159" i="2"/>
  <c r="P159" i="2"/>
  <c r="C3" i="7"/>
  <c r="E9" i="7" s="1"/>
  <c r="F9" i="7" s="1"/>
  <c r="G9" i="7" s="1"/>
  <c r="H9" i="7" s="1"/>
  <c r="I9" i="7" s="1"/>
  <c r="J9" i="7" s="1"/>
  <c r="K9" i="7" s="1"/>
  <c r="L9" i="7" s="1"/>
  <c r="M9" i="7" s="1"/>
  <c r="N9" i="7" s="1"/>
  <c r="O9" i="7" s="1"/>
  <c r="P9" i="7" s="1"/>
  <c r="Q9" i="7" s="1"/>
  <c r="R9" i="7" s="1"/>
  <c r="S9" i="7" s="1"/>
  <c r="T9" i="7" s="1"/>
  <c r="U9" i="7" s="1"/>
  <c r="V9" i="7" s="1"/>
  <c r="W9" i="7" s="1"/>
  <c r="X9" i="7" s="1"/>
  <c r="Y9" i="7" s="1"/>
  <c r="Z9" i="7" s="1"/>
  <c r="AA9" i="7" s="1"/>
  <c r="AB9" i="7" s="1"/>
  <c r="AC9" i="7" s="1"/>
  <c r="AD9" i="7" s="1"/>
  <c r="AE9" i="7" s="1"/>
  <c r="AF9" i="7" s="1"/>
  <c r="AG9" i="7" s="1"/>
  <c r="AH9" i="7" s="1"/>
  <c r="AI9" i="7" s="1"/>
  <c r="AJ9" i="7" s="1"/>
  <c r="AK9" i="7" s="1"/>
  <c r="AL9" i="7" s="1"/>
  <c r="AM9" i="7" s="1"/>
  <c r="AN9" i="7" s="1"/>
  <c r="AO9" i="7" s="1"/>
  <c r="AP9" i="7" s="1"/>
  <c r="AQ9" i="7" s="1"/>
  <c r="R58" i="2"/>
  <c r="R60" i="2"/>
  <c r="R89" i="2"/>
  <c r="R91" i="2"/>
  <c r="R111" i="2"/>
  <c r="P111" i="2"/>
  <c r="R119" i="2"/>
  <c r="P119" i="2"/>
  <c r="P149" i="2"/>
  <c r="R154" i="2"/>
  <c r="E11" i="7"/>
  <c r="F11" i="7" s="1"/>
  <c r="G11" i="7" s="1"/>
  <c r="H11" i="7" s="1"/>
  <c r="I11" i="7" s="1"/>
  <c r="J11" i="7" s="1"/>
  <c r="K11" i="7" s="1"/>
  <c r="L11" i="7" s="1"/>
  <c r="M11" i="7" s="1"/>
  <c r="N11" i="7" s="1"/>
  <c r="O11" i="7" s="1"/>
  <c r="P11" i="7" s="1"/>
  <c r="Q11" i="7" s="1"/>
  <c r="R11" i="7" s="1"/>
  <c r="S11" i="7" s="1"/>
  <c r="T11" i="7" s="1"/>
  <c r="U11" i="7" s="1"/>
  <c r="V11" i="7" s="1"/>
  <c r="W11" i="7" s="1"/>
  <c r="X11" i="7" s="1"/>
  <c r="Y11" i="7" s="1"/>
  <c r="Z11" i="7" s="1"/>
  <c r="AA11" i="7" s="1"/>
  <c r="AB11" i="7" s="1"/>
  <c r="AC11" i="7" s="1"/>
  <c r="AD11" i="7" s="1"/>
  <c r="AE11" i="7" s="1"/>
  <c r="AF11" i="7" s="1"/>
  <c r="J10" i="7"/>
  <c r="J15" i="7" s="1"/>
  <c r="N10" i="7"/>
  <c r="F10" i="7"/>
  <c r="F15" i="7" s="1"/>
  <c r="G10" i="7"/>
  <c r="G15" i="7" s="1"/>
  <c r="K10" i="7"/>
  <c r="K15" i="7" s="1"/>
  <c r="O10" i="7"/>
  <c r="H10" i="7"/>
  <c r="H15" i="7" s="1"/>
  <c r="L10" i="7"/>
  <c r="L15" i="7" s="1"/>
  <c r="P10" i="7"/>
  <c r="E10" i="7"/>
  <c r="E15" i="7" s="1"/>
  <c r="E16" i="7" s="1"/>
  <c r="I10" i="7"/>
  <c r="I15" i="7" s="1"/>
  <c r="M10" i="7"/>
  <c r="R3" i="2" l="1"/>
  <c r="Q30" i="2" s="1"/>
  <c r="S30" i="2" s="1"/>
  <c r="V3" i="2"/>
  <c r="G302" i="4"/>
  <c r="F16" i="7"/>
  <c r="G16" i="7" s="1"/>
  <c r="H16" i="7" s="1"/>
  <c r="I16" i="7" s="1"/>
  <c r="J16" i="7" s="1"/>
  <c r="K16" i="7" s="1"/>
  <c r="L16" i="7" s="1"/>
  <c r="M16" i="7" s="1"/>
  <c r="N16" i="7" s="1"/>
  <c r="O16" i="7" s="1"/>
  <c r="P16" i="7" s="1"/>
  <c r="Q16" i="7" s="1"/>
  <c r="R16" i="7" s="1"/>
  <c r="S16" i="7" s="1"/>
  <c r="T16" i="7" s="1"/>
  <c r="U16" i="7" s="1"/>
  <c r="V16" i="7" s="1"/>
  <c r="W16" i="7" s="1"/>
  <c r="X16" i="7" s="1"/>
  <c r="Y16" i="7" s="1"/>
  <c r="Z16" i="7" s="1"/>
  <c r="AA16" i="7" s="1"/>
  <c r="AB16" i="7" s="1"/>
  <c r="AC16" i="7" s="1"/>
  <c r="AD16" i="7" s="1"/>
  <c r="AE16" i="7" s="1"/>
  <c r="AF16" i="7" s="1"/>
  <c r="AG16" i="7" s="1"/>
  <c r="AH16" i="7" s="1"/>
  <c r="AI16" i="7" s="1"/>
  <c r="AJ16" i="7" s="1"/>
  <c r="AK16" i="7" s="1"/>
  <c r="AL16" i="7" s="1"/>
  <c r="AM16" i="7" s="1"/>
  <c r="AN16" i="7" s="1"/>
  <c r="AO16" i="7" s="1"/>
  <c r="AP16" i="7" s="1"/>
  <c r="AQ16" i="7" s="1"/>
  <c r="AR16" i="7" s="1"/>
  <c r="AS16" i="7" s="1"/>
  <c r="AT16" i="7" s="1"/>
  <c r="AU16" i="7" s="1"/>
  <c r="AV16" i="7" s="1"/>
  <c r="AW16" i="7" s="1"/>
  <c r="AX16" i="7" s="1"/>
  <c r="AY16" i="7" s="1"/>
  <c r="AZ16" i="7" s="1"/>
  <c r="BA16" i="7" s="1"/>
  <c r="BB17" i="7"/>
  <c r="C20" i="7"/>
  <c r="D20" i="7" s="1"/>
  <c r="E20" i="7" s="1"/>
  <c r="F20" i="7" s="1"/>
  <c r="G20" i="7" s="1"/>
  <c r="H20" i="7" s="1"/>
  <c r="I20" i="7" s="1"/>
  <c r="J20" i="7" s="1"/>
  <c r="K20" i="7" s="1"/>
  <c r="L20" i="7" s="1"/>
  <c r="M20" i="7" s="1"/>
  <c r="N20" i="7" s="1"/>
  <c r="O20" i="7" s="1"/>
  <c r="P20" i="7" s="1"/>
  <c r="Q20" i="7" s="1"/>
  <c r="R20" i="7" s="1"/>
  <c r="S20" i="7" s="1"/>
  <c r="T20" i="7" s="1"/>
  <c r="U20" i="7" s="1"/>
  <c r="V20" i="7" s="1"/>
  <c r="W20" i="7" s="1"/>
  <c r="X20" i="7" s="1"/>
  <c r="Y20" i="7" s="1"/>
  <c r="Z20" i="7" s="1"/>
  <c r="AA20" i="7" s="1"/>
  <c r="AB20" i="7" s="1"/>
  <c r="AC20" i="7" s="1"/>
  <c r="AD20" i="7" s="1"/>
  <c r="AE20" i="7" s="1"/>
  <c r="AF20" i="7" s="1"/>
  <c r="AG20" i="7" s="1"/>
  <c r="AH20" i="7" s="1"/>
  <c r="AI20" i="7" s="1"/>
  <c r="AJ20" i="7" s="1"/>
  <c r="AK20" i="7" s="1"/>
  <c r="AL20" i="7" s="1"/>
  <c r="AM20" i="7" s="1"/>
  <c r="AN20" i="7" s="1"/>
  <c r="AO20" i="7" s="1"/>
  <c r="AP20" i="7" s="1"/>
  <c r="AQ20" i="7" s="1"/>
  <c r="AR20" i="7" s="1"/>
  <c r="AS20" i="7" s="1"/>
  <c r="AT20" i="7" s="1"/>
  <c r="AU20" i="7" s="1"/>
  <c r="AV20" i="7" s="1"/>
  <c r="AW20" i="7" s="1"/>
  <c r="AX20" i="7" s="1"/>
  <c r="AY20" i="7" s="1"/>
  <c r="AZ20" i="7" s="1"/>
  <c r="BA20" i="7" s="1"/>
  <c r="C4" i="7"/>
  <c r="Y226" i="4"/>
  <c r="Z226" i="4"/>
  <c r="F302" i="4"/>
  <c r="H302" i="4"/>
  <c r="AR13" i="7"/>
  <c r="BB13" i="7" s="1"/>
  <c r="BB8" i="7"/>
  <c r="AR9" i="7"/>
  <c r="AS9" i="7" s="1"/>
  <c r="AT9" i="7" s="1"/>
  <c r="AU9" i="7" s="1"/>
  <c r="AV9" i="7" s="1"/>
  <c r="AW9" i="7" s="1"/>
  <c r="AX9" i="7" s="1"/>
  <c r="AY9" i="7" s="1"/>
  <c r="AZ9" i="7" s="1"/>
  <c r="BA9" i="7" s="1"/>
  <c r="BB15" i="7"/>
  <c r="C419" i="4"/>
  <c r="G22" i="7" s="1"/>
  <c r="G23" i="7" s="1"/>
  <c r="C477" i="4"/>
  <c r="J22" i="7" s="1"/>
  <c r="J23" i="7" s="1"/>
  <c r="C497" i="4"/>
  <c r="K22" i="7" s="1"/>
  <c r="K23" i="7" s="1"/>
  <c r="P3" i="2"/>
  <c r="O30" i="2" s="1"/>
  <c r="C389" i="4"/>
  <c r="E22" i="7" s="1"/>
  <c r="E23" i="7" s="1"/>
  <c r="C441" i="4"/>
  <c r="H22" i="7" s="1"/>
  <c r="H23" i="7" s="1"/>
  <c r="C377" i="4"/>
  <c r="D22" i="7" s="1"/>
  <c r="D23" i="7" s="1"/>
  <c r="C365" i="4"/>
  <c r="C22" i="7" s="1"/>
  <c r="C23" i="7" s="1"/>
  <c r="C532" i="4"/>
  <c r="M22" i="7" s="1"/>
  <c r="M23" i="7" s="1"/>
  <c r="C457" i="4"/>
  <c r="I22" i="7" s="1"/>
  <c r="I23" i="7" s="1"/>
  <c r="BB23" i="7" l="1"/>
  <c r="Q42" i="2"/>
  <c r="S42" i="2" s="1"/>
  <c r="Q20" i="2"/>
  <c r="S20" i="2" s="1"/>
  <c r="Q29" i="2"/>
  <c r="S29" i="2" s="1"/>
  <c r="Q21" i="2"/>
  <c r="S21" i="2" s="1"/>
  <c r="Q34" i="2"/>
  <c r="S34" i="2" s="1"/>
  <c r="Q18" i="2"/>
  <c r="S18" i="2" s="1"/>
  <c r="Q44" i="2"/>
  <c r="S44" i="2" s="1"/>
  <c r="Q27" i="2"/>
  <c r="S27" i="2" s="1"/>
  <c r="Q15" i="2"/>
  <c r="S15" i="2" s="1"/>
  <c r="Q25" i="2"/>
  <c r="S25" i="2" s="1"/>
  <c r="Q17" i="2"/>
  <c r="S17" i="2" s="1"/>
  <c r="Q43" i="2"/>
  <c r="S43" i="2" s="1"/>
  <c r="Q33" i="2"/>
  <c r="S33" i="2" s="1"/>
  <c r="Q31" i="2"/>
  <c r="S31" i="2" s="1"/>
  <c r="Q14" i="2"/>
  <c r="S14" i="2" s="1"/>
  <c r="Q16" i="2"/>
  <c r="Q39" i="2"/>
  <c r="S39" i="2" s="1"/>
  <c r="Q32" i="2"/>
  <c r="S32" i="2" s="1"/>
  <c r="Q22" i="2"/>
  <c r="S22" i="2" s="1"/>
  <c r="Q36" i="2"/>
  <c r="S36" i="2" s="1"/>
  <c r="Q28" i="2"/>
  <c r="S28" i="2" s="1"/>
  <c r="Q13" i="2"/>
  <c r="Q24" i="2"/>
  <c r="S24" i="2" s="1"/>
  <c r="Q26" i="2"/>
  <c r="S26" i="2" s="1"/>
  <c r="Q23" i="2"/>
  <c r="S23" i="2" s="1"/>
  <c r="Q37" i="2"/>
  <c r="S37" i="2" s="1"/>
  <c r="Q19" i="2"/>
  <c r="S19" i="2" s="1"/>
  <c r="U30" i="2"/>
  <c r="N30" i="2"/>
  <c r="O16" i="2"/>
  <c r="O13" i="2"/>
  <c r="O23" i="2"/>
  <c r="O34" i="2"/>
  <c r="U34" i="2" s="1"/>
  <c r="O17" i="2"/>
  <c r="O21" i="2"/>
  <c r="O31" i="2"/>
  <c r="O28" i="2"/>
  <c r="O22" i="2"/>
  <c r="O35" i="2"/>
  <c r="U35" i="2" s="1"/>
  <c r="O27" i="2"/>
  <c r="U27" i="2" s="1"/>
  <c r="O24" i="2"/>
  <c r="O29" i="2"/>
  <c r="O37" i="2"/>
  <c r="O15" i="2"/>
  <c r="O32" i="2"/>
  <c r="O26" i="2"/>
  <c r="O43" i="2"/>
  <c r="O44" i="2"/>
  <c r="O25" i="2"/>
  <c r="O18" i="2"/>
  <c r="N18" i="2" s="1"/>
  <c r="O19" i="2"/>
  <c r="U19" i="2" s="1"/>
  <c r="O33" i="2"/>
  <c r="O42" i="2"/>
  <c r="U42" i="2" s="1"/>
  <c r="O36" i="2"/>
  <c r="O39" i="2"/>
  <c r="O20" i="2"/>
  <c r="O14" i="2"/>
  <c r="BB22" i="7"/>
  <c r="Q3" i="2" l="1"/>
  <c r="S13" i="2"/>
  <c r="U28" i="2"/>
  <c r="U33" i="2"/>
  <c r="N15" i="2"/>
  <c r="N28" i="2"/>
  <c r="N44" i="2"/>
  <c r="N23" i="2"/>
  <c r="N31" i="2"/>
  <c r="U20" i="2"/>
  <c r="U39" i="2"/>
  <c r="U31" i="2"/>
  <c r="N34" i="2"/>
  <c r="U37" i="2"/>
  <c r="U13" i="2"/>
  <c r="U16" i="2"/>
  <c r="N27" i="2"/>
  <c r="U43" i="2"/>
  <c r="U21" i="2"/>
  <c r="S16" i="2"/>
  <c r="U29" i="2"/>
  <c r="N14" i="2"/>
  <c r="U25" i="2"/>
  <c r="N32" i="2"/>
  <c r="U24" i="2"/>
  <c r="N20" i="2"/>
  <c r="N36" i="2"/>
  <c r="U26" i="2"/>
  <c r="U22" i="2"/>
  <c r="N17" i="2"/>
  <c r="N16" i="2"/>
  <c r="N42" i="2"/>
  <c r="U44" i="2"/>
  <c r="N33" i="2"/>
  <c r="U23" i="2"/>
  <c r="U15" i="2"/>
  <c r="N29" i="2"/>
  <c r="U36" i="2"/>
  <c r="U18" i="2"/>
  <c r="N25" i="2"/>
  <c r="N39" i="2"/>
  <c r="N35" i="2"/>
  <c r="N21" i="2"/>
  <c r="N24" i="2"/>
  <c r="U32" i="2"/>
  <c r="U14" i="2"/>
  <c r="N37" i="2"/>
  <c r="N19" i="2"/>
  <c r="N13" i="2"/>
  <c r="N43" i="2"/>
  <c r="N26" i="2"/>
  <c r="N22" i="2"/>
  <c r="U17" i="2"/>
  <c r="U3" i="2" l="1"/>
</calcChain>
</file>

<file path=xl/comments1.xml><?xml version="1.0" encoding="utf-8"?>
<comments xmlns="http://schemas.openxmlformats.org/spreadsheetml/2006/main">
  <authors>
    <author>Gebruiker</author>
  </authors>
  <commentList>
    <comment ref="C143" authorId="0">
      <text>
        <r>
          <rPr>
            <b/>
            <sz val="9"/>
            <color indexed="81"/>
            <rFont val="Tahoma"/>
            <family val="2"/>
          </rPr>
          <t>Gebruiker:</t>
        </r>
        <r>
          <rPr>
            <i/>
            <sz val="9"/>
            <color indexed="81"/>
            <rFont val="Tahoma"/>
            <family val="2"/>
          </rPr>
          <t xml:space="preserve">
dd 15-11-2016
Iets goedkoper dan Raamwerk, maar ivm meer montagetijd van ons systeem kiest Bergjes voor Raamwerk.
</t>
        </r>
      </text>
    </comment>
    <comment ref="C146" authorId="0">
      <text>
        <r>
          <rPr>
            <b/>
            <sz val="9"/>
            <color indexed="81"/>
            <rFont val="Tahoma"/>
            <family val="2"/>
          </rPr>
          <t>Gebruiker:</t>
        </r>
        <r>
          <rPr>
            <i/>
            <sz val="9"/>
            <color indexed="81"/>
            <rFont val="Tahoma"/>
            <family val="2"/>
          </rPr>
          <t xml:space="preserve">
dd 15-11-2016
Iets goedkoper dan Raamwerk, maar ivm meer montagetijd van ons systeem kiest Bergjes voor Raamwerk.
</t>
        </r>
      </text>
    </comment>
  </commentList>
</comments>
</file>

<file path=xl/comments2.xml><?xml version="1.0" encoding="utf-8"?>
<comments xmlns="http://schemas.openxmlformats.org/spreadsheetml/2006/main">
  <authors>
    <author>Remko</author>
    <author>Roy</author>
    <author>Remko Roes</author>
  </authors>
  <commentList>
    <comment ref="W1" authorId="0">
      <text>
        <r>
          <rPr>
            <b/>
            <sz val="9"/>
            <color indexed="81"/>
            <rFont val="Tahoma"/>
            <family val="2"/>
          </rPr>
          <t>Remko:</t>
        </r>
        <r>
          <rPr>
            <i/>
            <sz val="9"/>
            <color indexed="81"/>
            <rFont val="Tahoma"/>
            <family val="2"/>
          </rPr>
          <t xml:space="preserve">
bedragen EXCL. BTW
</t>
        </r>
      </text>
    </comment>
    <comment ref="W32" authorId="0">
      <text>
        <r>
          <rPr>
            <b/>
            <sz val="9"/>
            <color indexed="81"/>
            <rFont val="Tahoma"/>
            <family val="2"/>
          </rPr>
          <t>Remko:</t>
        </r>
        <r>
          <rPr>
            <i/>
            <sz val="9"/>
            <color indexed="81"/>
            <rFont val="Tahoma"/>
            <family val="2"/>
          </rPr>
          <t xml:space="preserve">
na levering factuur naar Hilco --&gt; binnen 8 dgn betalen.
</t>
        </r>
      </text>
    </comment>
    <comment ref="AC48" authorId="0">
      <text>
        <r>
          <rPr>
            <b/>
            <sz val="9"/>
            <color indexed="81"/>
            <rFont val="Tahoma"/>
            <family val="2"/>
          </rPr>
          <t>Remko:</t>
        </r>
        <r>
          <rPr>
            <i/>
            <sz val="9"/>
            <color indexed="81"/>
            <rFont val="Tahoma"/>
            <family val="2"/>
          </rPr>
          <t xml:space="preserve">
order gewijzigd meerwerk</t>
        </r>
      </text>
    </comment>
    <comment ref="L182" authorId="1">
      <text>
        <r>
          <rPr>
            <b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Project loopt nog door in  2016
</t>
        </r>
        <r>
          <rPr>
            <b/>
            <sz val="9"/>
            <color indexed="81"/>
            <rFont val="Tahoma"/>
            <family val="2"/>
          </rPr>
          <t>Remko Roes: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L183" authorId="1">
      <text>
        <r>
          <rPr>
            <b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Project loopt door in 2016
</t>
        </r>
      </text>
    </comment>
    <comment ref="O595" authorId="1">
      <text>
        <r>
          <rPr>
            <b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3x raamprofiel verkeerd besteld
</t>
        </r>
      </text>
    </comment>
    <comment ref="L640" authorId="1">
      <text>
        <r>
          <rPr>
            <b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incl € 350,- transport voor de orders 2016333 tm 337
</t>
        </r>
      </text>
    </comment>
    <comment ref="V682" authorId="1">
      <text>
        <r>
          <rPr>
            <b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Teveel gefactureerd, 1 pos vervallen
Wachten op reactie Arcabo
</t>
        </r>
      </text>
    </comment>
    <comment ref="L726" authorId="1">
      <text>
        <r>
          <rPr>
            <b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15,- transportkosten
</t>
        </r>
      </text>
    </comment>
    <comment ref="C854" authorId="2">
      <text>
        <r>
          <rPr>
            <b/>
            <i/>
            <sz val="9"/>
            <color indexed="81"/>
            <rFont val="Tahoma"/>
            <family val="2"/>
          </rPr>
          <t xml:space="preserve">geen factuur: verkoopkosten
</t>
        </r>
      </text>
    </comment>
    <comment ref="L1030" authorId="1">
      <text>
        <r>
          <rPr>
            <b/>
            <i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fout Kuro
</t>
        </r>
      </text>
    </comment>
    <comment ref="V1084" authorId="1">
      <text>
        <r>
          <rPr>
            <b/>
            <i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Order is gewijzigd.
Juiste bedrag is 32.789,61
</t>
        </r>
      </text>
    </comment>
    <comment ref="V1188" authorId="1">
      <text>
        <r>
          <rPr>
            <b/>
            <i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4 kozijnen in mindering gebracht, na accoord.
Aantallen minder geproduceerd, nog geen credit gemaakt
</t>
        </r>
      </text>
    </comment>
    <comment ref="L1351" authorId="1">
      <text>
        <r>
          <rPr>
            <b/>
            <sz val="9"/>
            <color indexed="81"/>
            <rFont val="Tahoma"/>
            <family val="2"/>
          </rPr>
          <t>Roy:</t>
        </r>
        <r>
          <rPr>
            <sz val="9"/>
            <color indexed="81"/>
            <rFont val="Tahoma"/>
            <family val="2"/>
          </rPr>
          <t xml:space="preserve">
€ 296,- service inzet
</t>
        </r>
      </text>
    </comment>
    <comment ref="L1382" authorId="1">
      <text>
        <r>
          <rPr>
            <i/>
            <sz val="9"/>
            <color indexed="81"/>
            <rFont val="Tahoma"/>
            <family val="2"/>
          </rPr>
          <t>Roy:</t>
        </r>
        <r>
          <rPr>
            <sz val="9"/>
            <color indexed="81"/>
            <rFont val="Tahoma"/>
            <family val="2"/>
          </rPr>
          <t xml:space="preserve">
Wachten met factureren tot factuur Arcabo montage binnen is.
</t>
        </r>
      </text>
    </comment>
    <comment ref="L1488" authorId="1">
      <text>
        <r>
          <rPr>
            <b/>
            <sz val="9"/>
            <color indexed="81"/>
            <rFont val="Tahoma"/>
            <family val="2"/>
          </rPr>
          <t>Roy:</t>
        </r>
        <r>
          <rPr>
            <sz val="9"/>
            <color indexed="81"/>
            <rFont val="Tahoma"/>
            <family val="2"/>
          </rPr>
          <t xml:space="preserve">
Geen verkoop, fout RS
verkeerde maat bevestigd
</t>
        </r>
      </text>
    </comment>
    <comment ref="L1569" authorId="1">
      <text>
        <r>
          <rPr>
            <b/>
            <sz val="9"/>
            <color indexed="81"/>
            <rFont val="Tahoma"/>
            <charset val="1"/>
          </rPr>
          <t>Roy:</t>
        </r>
        <r>
          <rPr>
            <sz val="9"/>
            <color indexed="81"/>
            <rFont val="Tahoma"/>
            <charset val="1"/>
          </rPr>
          <t xml:space="preserve">
geen order bedrag
In order geen roeden verwerkt, was wel besteld
afspraak: Kuro glas en Duocar montage van 3x glas met roeden
</t>
        </r>
      </text>
    </comment>
    <comment ref="L1580" authorId="1">
      <text>
        <r>
          <rPr>
            <b/>
            <sz val="9"/>
            <color indexed="81"/>
            <rFont val="Tahoma"/>
            <charset val="1"/>
          </rPr>
          <t>Roy:</t>
        </r>
        <r>
          <rPr>
            <sz val="9"/>
            <color indexed="81"/>
            <rFont val="Tahoma"/>
            <charset val="1"/>
          </rPr>
          <t xml:space="preserve">
geen verkoop bedrag
reklamatie, zonder kosten is glas herleverd</t>
        </r>
      </text>
    </comment>
    <comment ref="L1590" authorId="1">
      <text>
        <r>
          <rPr>
            <b/>
            <sz val="9"/>
            <color indexed="81"/>
            <rFont val="Tahoma"/>
            <charset val="1"/>
          </rPr>
          <t>Roy:</t>
        </r>
        <r>
          <rPr>
            <sz val="9"/>
            <color indexed="81"/>
            <rFont val="Tahoma"/>
            <charset val="1"/>
          </rPr>
          <t xml:space="preserve">
extra glas en vr besteld, prijs is gewijzigd in order 2017278
</t>
        </r>
      </text>
    </comment>
  </commentList>
</comments>
</file>

<file path=xl/comments3.xml><?xml version="1.0" encoding="utf-8"?>
<comments xmlns="http://schemas.openxmlformats.org/spreadsheetml/2006/main">
  <authors>
    <author>Remko</author>
  </authors>
  <commentList>
    <comment ref="X1" authorId="0">
      <text>
        <r>
          <rPr>
            <b/>
            <sz val="9"/>
            <color indexed="81"/>
            <rFont val="Tahoma"/>
            <family val="2"/>
          </rPr>
          <t>Remko:</t>
        </r>
        <r>
          <rPr>
            <i/>
            <sz val="9"/>
            <color indexed="81"/>
            <rFont val="Tahoma"/>
            <family val="2"/>
          </rPr>
          <t xml:space="preserve">
10 uur is overhead (laden lossen goedere nontvangst etc.
</t>
        </r>
      </text>
    </comment>
  </commentList>
</comments>
</file>

<file path=xl/comments4.xml><?xml version="1.0" encoding="utf-8"?>
<comments xmlns="http://schemas.openxmlformats.org/spreadsheetml/2006/main">
  <authors>
    <author>Roy</author>
    <author>Sander</author>
    <author>Remko Roes</author>
  </authors>
  <commentList>
    <comment ref="X64" authorId="0">
      <text>
        <r>
          <rPr>
            <b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29.50 uur extra Michel Toebes
</t>
        </r>
      </text>
    </comment>
    <comment ref="X72" authorId="0">
      <text>
        <r>
          <rPr>
            <b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30 uur Michel
</t>
        </r>
      </text>
    </comment>
    <comment ref="X115" authorId="0">
      <text>
        <r>
          <rPr>
            <b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21.25 extra medewerker
</t>
        </r>
      </text>
    </comment>
    <comment ref="E123" authorId="0">
      <text>
        <r>
          <rPr>
            <b/>
            <sz val="9"/>
            <color indexed="81"/>
            <rFont val="Tahoma"/>
            <family val="2"/>
          </rPr>
          <t>Roy:
Spoedorder:
Bij Arcabo stonden nog diverse kozijnen, rest door ons producceren</t>
        </r>
        <r>
          <rPr>
            <i/>
            <sz val="9"/>
            <color indexed="81"/>
            <rFont val="Tahoma"/>
            <family val="2"/>
          </rPr>
          <t xml:space="preserve">
</t>
        </r>
      </text>
    </comment>
    <comment ref="X160" authorId="0">
      <text>
        <r>
          <rPr>
            <b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19 uur productief Dennis
</t>
        </r>
      </text>
    </comment>
    <comment ref="C416" authorId="1">
      <text>
        <r>
          <rPr>
            <b/>
            <sz val="9"/>
            <color indexed="81"/>
            <rFont val="Tahoma"/>
            <family val="2"/>
          </rPr>
          <t>Sander:</t>
        </r>
        <r>
          <rPr>
            <i/>
            <sz val="9"/>
            <color indexed="81"/>
            <rFont val="Tahoma"/>
            <family val="2"/>
          </rPr>
          <t xml:space="preserve">
omzetten platenzaag
aanbrengen geleide rail afstapelaar
wegbrengen afzuiger
</t>
        </r>
      </text>
    </comment>
    <comment ref="X441" authorId="1">
      <text>
        <r>
          <rPr>
            <b/>
            <sz val="9"/>
            <color indexed="81"/>
            <rFont val="Tahoma"/>
            <family val="2"/>
          </rPr>
          <t>Sander:</t>
        </r>
        <r>
          <rPr>
            <i/>
            <sz val="9"/>
            <color indexed="81"/>
            <rFont val="Tahoma"/>
            <family val="2"/>
          </rPr>
          <t xml:space="preserve">
nick rijkse 29,75
</t>
        </r>
      </text>
    </comment>
    <comment ref="AB913" authorId="1">
      <text>
        <r>
          <rPr>
            <b/>
            <sz val="9"/>
            <color indexed="81"/>
            <rFont val="Tahoma"/>
            <family val="2"/>
          </rPr>
          <t>Sander:</t>
        </r>
        <r>
          <rPr>
            <i/>
            <sz val="9"/>
            <color indexed="81"/>
            <rFont val="Tahoma"/>
            <family val="2"/>
          </rPr>
          <t xml:space="preserve">
Overhead gecorrigeerd:
Joeri minder scholing = 157
Kelvin start vanaf di 29,75
Melvin start vanaf woe 21,50
Totaal: 
</t>
        </r>
      </text>
    </comment>
    <comment ref="S1418" authorId="0">
      <text>
        <r>
          <rPr>
            <b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gewijzigd 2-11-2016 Klaas 
mail: leveren wk 48
</t>
        </r>
      </text>
    </comment>
    <comment ref="C1475" authorId="2">
      <text>
        <r>
          <rPr>
            <b/>
            <i/>
            <sz val="9"/>
            <color indexed="81"/>
            <rFont val="Tahoma"/>
            <family val="2"/>
          </rPr>
          <t>Remko Roes:</t>
        </r>
        <r>
          <rPr>
            <i/>
            <sz val="9"/>
            <color indexed="81"/>
            <rFont val="Tahoma"/>
            <family val="2"/>
          </rPr>
          <t xml:space="preserve">
alles reeds geprod. Alleen schuine kozijnen nog naleveren
</t>
        </r>
      </text>
    </comment>
    <comment ref="J1480" authorId="0">
      <text>
        <r>
          <rPr>
            <b/>
            <i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Geen rooster besteld - uit voorraad gemaakt
</t>
        </r>
      </text>
    </comment>
    <comment ref="C1964" authorId="0">
      <text>
        <r>
          <rPr>
            <b/>
            <i/>
            <sz val="9"/>
            <color indexed="81"/>
            <rFont val="Tahoma"/>
            <family val="2"/>
          </rPr>
          <t>Roy:</t>
        </r>
        <r>
          <rPr>
            <i/>
            <sz val="9"/>
            <color indexed="81"/>
            <rFont val="Tahoma"/>
            <family val="2"/>
          </rPr>
          <t xml:space="preserve">
Matrijs fout LB zwarte punten in AT21-2
</t>
        </r>
      </text>
    </comment>
    <comment ref="W2203" authorId="0">
      <text>
        <r>
          <rPr>
            <b/>
            <sz val="9"/>
            <color indexed="81"/>
            <rFont val="Tahoma"/>
            <family val="2"/>
          </rPr>
          <t>Roy:</t>
        </r>
        <r>
          <rPr>
            <sz val="9"/>
            <color indexed="81"/>
            <rFont val="Tahoma"/>
            <family val="2"/>
          </rPr>
          <t xml:space="preserve">
geschat : 95 uur meenemen naar week 22
</t>
        </r>
      </text>
    </comment>
    <comment ref="I2250" authorId="0">
      <text>
        <r>
          <rPr>
            <b/>
            <sz val="9"/>
            <color indexed="81"/>
            <rFont val="Tahoma"/>
            <family val="2"/>
          </rPr>
          <t>Roy:</t>
        </r>
        <r>
          <rPr>
            <sz val="9"/>
            <color indexed="81"/>
            <rFont val="Tahoma"/>
            <family val="2"/>
          </rPr>
          <t xml:space="preserve">
Roedeverdeling niet juist - fout Scheuten , nieuwe besteld moet op nalaverlijst
</t>
        </r>
      </text>
    </comment>
    <comment ref="M2317" authorId="1">
      <text>
        <r>
          <rPr>
            <b/>
            <sz val="9"/>
            <color indexed="81"/>
            <rFont val="Tahoma"/>
            <charset val="1"/>
          </rPr>
          <t>Sander:</t>
        </r>
        <r>
          <rPr>
            <sz val="9"/>
            <color indexed="81"/>
            <rFont val="Tahoma"/>
            <charset val="1"/>
          </rPr>
          <t xml:space="preserve">
CZ38-6 7016N/9016 manco. Is besteld.
</t>
        </r>
        <r>
          <rPr>
            <b/>
            <sz val="9"/>
            <color indexed="81"/>
            <rFont val="Tahoma"/>
            <family val="2"/>
          </rPr>
          <t>Roy:</t>
        </r>
        <r>
          <rPr>
            <sz val="9"/>
            <color indexed="81"/>
            <rFont val="Tahoma"/>
            <charset val="1"/>
          </rPr>
          <t xml:space="preserve">
23-6 wordt pr geleverd
</t>
        </r>
      </text>
    </comment>
  </commentList>
</comments>
</file>

<file path=xl/comments5.xml><?xml version="1.0" encoding="utf-8"?>
<comments xmlns="http://schemas.openxmlformats.org/spreadsheetml/2006/main">
  <authors>
    <author>Remko</author>
  </authors>
  <commentList>
    <comment ref="B4" authorId="0">
      <text>
        <r>
          <rPr>
            <b/>
            <sz val="9"/>
            <color indexed="81"/>
            <rFont val="Tahoma"/>
            <family val="2"/>
          </rPr>
          <t xml:space="preserve">=kozijnen + ramen + deuren
</t>
        </r>
      </text>
    </comment>
    <comment ref="Q11" authorId="0">
      <text>
        <r>
          <rPr>
            <b/>
            <sz val="9"/>
            <color indexed="81"/>
            <rFont val="Tahoma"/>
            <family val="2"/>
          </rPr>
          <t>vanaf deze week gem prijs / chalet aangepast</t>
        </r>
      </text>
    </comment>
    <comment ref="Q20" authorId="0">
      <text>
        <r>
          <rPr>
            <b/>
            <sz val="9"/>
            <color indexed="81"/>
            <rFont val="Tahoma"/>
            <family val="2"/>
          </rPr>
          <t>vanaf deze week gem prijs / chalet aangepast</t>
        </r>
      </text>
    </comment>
  </commentList>
</comments>
</file>

<file path=xl/sharedStrings.xml><?xml version="1.0" encoding="utf-8"?>
<sst xmlns="http://schemas.openxmlformats.org/spreadsheetml/2006/main" count="24653" uniqueCount="4256">
  <si>
    <t>uit ramasoft</t>
  </si>
  <si>
    <t>Omschrijving</t>
  </si>
  <si>
    <t>Opdrachtgever</t>
  </si>
  <si>
    <t>chalets</t>
  </si>
  <si>
    <t>kozijnen</t>
  </si>
  <si>
    <t>ramen</t>
  </si>
  <si>
    <t>deuren</t>
  </si>
  <si>
    <t>inkoop materiaal</t>
  </si>
  <si>
    <t>uren gemaakt</t>
  </si>
  <si>
    <t>Offerte bedrag</t>
  </si>
  <si>
    <t>inkoopwaarde mata + uren</t>
  </si>
  <si>
    <t>inkoop mata</t>
  </si>
  <si>
    <t>uren</t>
  </si>
  <si>
    <t>Totaal telling</t>
  </si>
  <si>
    <t>A2015011</t>
  </si>
  <si>
    <t>A2015012</t>
  </si>
  <si>
    <t>A2015013</t>
  </si>
  <si>
    <t>A2015014</t>
  </si>
  <si>
    <t>A2015015</t>
  </si>
  <si>
    <t>A2015016</t>
  </si>
  <si>
    <t>A2015017</t>
  </si>
  <si>
    <t>A2015018</t>
  </si>
  <si>
    <t>A2015019</t>
  </si>
  <si>
    <t>A2015020</t>
  </si>
  <si>
    <t>A2015021</t>
  </si>
  <si>
    <t>A2015022</t>
  </si>
  <si>
    <t>A2015023</t>
  </si>
  <si>
    <t>A2015024</t>
  </si>
  <si>
    <t>A2015025</t>
  </si>
  <si>
    <t>A2015026</t>
  </si>
  <si>
    <t>A2015027</t>
  </si>
  <si>
    <t>A2015028</t>
  </si>
  <si>
    <t>A2015029</t>
  </si>
  <si>
    <t>A2015030</t>
  </si>
  <si>
    <t>A2015031</t>
  </si>
  <si>
    <t>A2015032</t>
  </si>
  <si>
    <t>A2015033</t>
  </si>
  <si>
    <t>A2015034</t>
  </si>
  <si>
    <t>A2015035</t>
  </si>
  <si>
    <t>A2015036</t>
  </si>
  <si>
    <t>A2015037</t>
  </si>
  <si>
    <t>A2015038</t>
  </si>
  <si>
    <t>A2015039</t>
  </si>
  <si>
    <t>A2015040</t>
  </si>
  <si>
    <t>A2015041</t>
  </si>
  <si>
    <t>A2015042</t>
  </si>
  <si>
    <t>A2015043</t>
  </si>
  <si>
    <t>A2015044</t>
  </si>
  <si>
    <t>A2015045</t>
  </si>
  <si>
    <t>A2015046</t>
  </si>
  <si>
    <t>A2015047</t>
  </si>
  <si>
    <t>A2015048</t>
  </si>
  <si>
    <t>A2015049</t>
  </si>
  <si>
    <t>A2015050</t>
  </si>
  <si>
    <t>nog te maken kosten</t>
  </si>
  <si>
    <t>`</t>
  </si>
  <si>
    <t>Order</t>
  </si>
  <si>
    <t>order bedrag</t>
  </si>
  <si>
    <t>inkoop mat + uur rest</t>
  </si>
  <si>
    <t>Nog te factureren</t>
  </si>
  <si>
    <t>Reeds gefactureerd</t>
  </si>
  <si>
    <t>Deel</t>
  </si>
  <si>
    <t>Fact. nummer</t>
  </si>
  <si>
    <t>Datum</t>
  </si>
  <si>
    <t>voldaan</t>
  </si>
  <si>
    <t>Fact. Nummer</t>
  </si>
  <si>
    <t>totaal</t>
  </si>
  <si>
    <t>COA</t>
  </si>
  <si>
    <t>Arcabo</t>
  </si>
  <si>
    <t>Premium XL</t>
  </si>
  <si>
    <t>Terras Lodge</t>
  </si>
  <si>
    <t>Limited Dubbel</t>
  </si>
  <si>
    <t>losse onderdelen</t>
  </si>
  <si>
    <t>2015010/504315-002</t>
  </si>
  <si>
    <t>2015011/503615-001</t>
  </si>
  <si>
    <t>2015012/492315-002</t>
  </si>
  <si>
    <t>2015013/492015-001</t>
  </si>
  <si>
    <t>2015014/501215-001</t>
  </si>
  <si>
    <t>2015015/501115-001</t>
  </si>
  <si>
    <t>Chalets</t>
  </si>
  <si>
    <t>Productie</t>
  </si>
  <si>
    <t>Levering</t>
  </si>
  <si>
    <t>Order nr.</t>
  </si>
  <si>
    <t>Project</t>
  </si>
  <si>
    <t>Week</t>
  </si>
  <si>
    <t>dag</t>
  </si>
  <si>
    <t>tot. uren</t>
  </si>
  <si>
    <t>uren per week</t>
  </si>
  <si>
    <t>verschil</t>
  </si>
  <si>
    <t>x</t>
  </si>
  <si>
    <t>Heerenveen</t>
  </si>
  <si>
    <t>Nieuwleusen</t>
  </si>
  <si>
    <t>2015006 / 488815-001</t>
  </si>
  <si>
    <t>2015007 / 475415-001</t>
  </si>
  <si>
    <t>2015008 / 472515-001</t>
  </si>
  <si>
    <t>Bokken</t>
  </si>
  <si>
    <t>afgedrukt :</t>
  </si>
  <si>
    <t>nr.</t>
  </si>
  <si>
    <t>st. werkplaats</t>
  </si>
  <si>
    <t>st. opsporen</t>
  </si>
  <si>
    <t>nw</t>
  </si>
  <si>
    <t>omschr.</t>
  </si>
  <si>
    <t>klant</t>
  </si>
  <si>
    <t>order(s)</t>
  </si>
  <si>
    <t>datum weg</t>
  </si>
  <si>
    <t>Opmerking</t>
  </si>
  <si>
    <t>plaats</t>
  </si>
  <si>
    <t>Extra info</t>
  </si>
  <si>
    <t>101</t>
  </si>
  <si>
    <t>kozijnbok Kuro</t>
  </si>
  <si>
    <t>wp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</si>
  <si>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</si>
  <si>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</si>
  <si>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</si>
  <si>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</si>
  <si>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</si>
  <si>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</si>
  <si>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</si>
  <si>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</si>
  <si>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</si>
  <si>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</si>
  <si>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</si>
  <si>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TiFa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</si>
  <si>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</si>
  <si>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</si>
  <si>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</si>
  <si>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</si>
  <si>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</si>
  <si>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</si>
  <si>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</si>
  <si>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</si>
  <si>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</si>
  <si>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</si>
  <si>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</si>
  <si>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</si>
  <si>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</si>
  <si>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</si>
  <si>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</si>
  <si>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</si>
  <si>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</si>
  <si>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</si>
  <si>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</si>
  <si>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</si>
  <si>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</si>
  <si>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</si>
  <si>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</si>
  <si>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</si>
  <si>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</si>
  <si>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</si>
  <si>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</si>
  <si>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</si>
  <si>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</si>
  <si>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</si>
  <si>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</si>
  <si>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</si>
  <si>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</si>
  <si>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</si>
  <si>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</si>
  <si>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</si>
  <si>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</si>
  <si>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</si>
  <si>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Brederwold</t>
  </si>
  <si>
    <t>3 kozijnen eigenhuis</t>
  </si>
  <si>
    <t>losse reserve onderdelen</t>
  </si>
  <si>
    <t>wk41</t>
  </si>
  <si>
    <t>wk42</t>
  </si>
  <si>
    <t>wk43</t>
  </si>
  <si>
    <t>wk45</t>
  </si>
  <si>
    <t>wk47</t>
  </si>
  <si>
    <t>Gemiddelde prijs / chalet</t>
  </si>
  <si>
    <t>week 1-14</t>
  </si>
  <si>
    <t>week 15-29</t>
  </si>
  <si>
    <t>aantal/week</t>
  </si>
  <si>
    <t>cummulatief</t>
  </si>
  <si>
    <t>BOUWVAK</t>
  </si>
  <si>
    <t>chalets in opdracht</t>
  </si>
  <si>
    <t>omzet/week</t>
  </si>
  <si>
    <r>
      <t xml:space="preserve">aantal </t>
    </r>
    <r>
      <rPr>
        <b/>
        <sz val="10"/>
        <rFont val="Arial"/>
        <family val="2"/>
      </rPr>
      <t>elementen</t>
    </r>
  </si>
  <si>
    <t>werkvoorraad</t>
  </si>
  <si>
    <t>xR</t>
  </si>
  <si>
    <t>488115 + 490215 t/m 491115</t>
  </si>
  <si>
    <t>469315-001</t>
  </si>
  <si>
    <t>Tropical 508715-509615</t>
  </si>
  <si>
    <t>Tropical 509715-510615</t>
  </si>
  <si>
    <t>Tropical 510715-511615</t>
  </si>
  <si>
    <t>475415-001</t>
  </si>
  <si>
    <t>472515-001</t>
  </si>
  <si>
    <t>504315-002</t>
  </si>
  <si>
    <t>503615-001</t>
  </si>
  <si>
    <t>492315-002</t>
  </si>
  <si>
    <t>492015-001</t>
  </si>
  <si>
    <t>501215-001</t>
  </si>
  <si>
    <t>501115-001</t>
  </si>
  <si>
    <t>471015-001</t>
  </si>
  <si>
    <t>447315-001</t>
  </si>
  <si>
    <t>447415-007</t>
  </si>
  <si>
    <t>488815-001</t>
  </si>
  <si>
    <t>Bredewold</t>
  </si>
  <si>
    <t>Raamvleugel met beslag</t>
  </si>
  <si>
    <t>VDA</t>
  </si>
  <si>
    <t>Inzethorren Tropical 120 st</t>
  </si>
  <si>
    <t>490715 t/m 491115 (5 st)</t>
  </si>
  <si>
    <t>488715-002</t>
  </si>
  <si>
    <t>2015009/488715-002</t>
  </si>
  <si>
    <t>488115 + 490215 t/m 490615 (6 st)</t>
  </si>
  <si>
    <t>GOEDE VRIJDAG</t>
  </si>
  <si>
    <t>Koningsdag 27-4 maandag</t>
  </si>
  <si>
    <t>Hemelvaart 14 en 15 mei</t>
  </si>
  <si>
    <t>2e Pinksterdag maandag</t>
  </si>
  <si>
    <t>Gereed</t>
  </si>
  <si>
    <t>3 kozijnen showroom</t>
  </si>
  <si>
    <t>Kuro</t>
  </si>
  <si>
    <t>bevrijdingsdag 5 mei dinsdag</t>
  </si>
  <si>
    <t>ja</t>
  </si>
  <si>
    <t>BAZ</t>
  </si>
  <si>
    <t>LAS</t>
  </si>
  <si>
    <t>AFM</t>
  </si>
  <si>
    <t>GEREED</t>
  </si>
  <si>
    <t>447515-002</t>
  </si>
  <si>
    <t>447615-001</t>
  </si>
  <si>
    <t>447715-001</t>
  </si>
  <si>
    <t>2e paasdag</t>
  </si>
  <si>
    <t>(in verband met late levering glas geen chalets klaar: doorgeschoven naar week 16)</t>
  </si>
  <si>
    <t>aan arcabo geleverd Nieuwleusen</t>
  </si>
  <si>
    <t>512015 t/m 512415</t>
  </si>
  <si>
    <t>Wanders</t>
  </si>
  <si>
    <t>Cha7992</t>
  </si>
  <si>
    <t xml:space="preserve"> </t>
  </si>
  <si>
    <t>Sander vrij maandag 18 mei</t>
  </si>
  <si>
    <t>Sander vrij maandag 29 juni</t>
  </si>
  <si>
    <t>Alwin 24 april vrij</t>
  </si>
  <si>
    <t>512515 t/m 512915</t>
  </si>
  <si>
    <t>447815-002</t>
  </si>
  <si>
    <t>Productienr.</t>
  </si>
  <si>
    <t>519415-001</t>
  </si>
  <si>
    <t>Tropical beschadiging</t>
  </si>
  <si>
    <t>120200+201</t>
  </si>
  <si>
    <t>nvt</t>
  </si>
  <si>
    <t>447915-002</t>
  </si>
  <si>
    <t>79 st Limited CL</t>
  </si>
  <si>
    <t>2014005A</t>
  </si>
  <si>
    <t>herstel beschadiging Limited CL</t>
  </si>
  <si>
    <t>verstuurd</t>
  </si>
  <si>
    <t>475915-005</t>
  </si>
  <si>
    <t>475915-005 MP10</t>
  </si>
  <si>
    <t>120206+207</t>
  </si>
  <si>
    <t>Nieuwleusen Hal 1</t>
  </si>
  <si>
    <t>505915-002</t>
  </si>
  <si>
    <t>478715-002</t>
  </si>
  <si>
    <t>Snijder</t>
  </si>
  <si>
    <t>Brons</t>
  </si>
  <si>
    <t>501515-001</t>
  </si>
  <si>
    <t>501515-001 MP10</t>
  </si>
  <si>
    <t>505715-002</t>
  </si>
  <si>
    <t>447215-001</t>
  </si>
  <si>
    <t>465715-001</t>
  </si>
  <si>
    <t>505215-001</t>
  </si>
  <si>
    <t>465715-001 MP10</t>
  </si>
  <si>
    <t>505715-002 MP10</t>
  </si>
  <si>
    <t>507415-001</t>
  </si>
  <si>
    <t>H.GR 2015</t>
  </si>
  <si>
    <t>NCC</t>
  </si>
  <si>
    <t>513015-001</t>
  </si>
  <si>
    <t>517715-001</t>
  </si>
  <si>
    <t>513215-001</t>
  </si>
  <si>
    <t>513815-001</t>
  </si>
  <si>
    <t>513415-001</t>
  </si>
  <si>
    <t>513515-001</t>
  </si>
  <si>
    <t>513315-001</t>
  </si>
  <si>
    <t>513015-001 MP10</t>
  </si>
  <si>
    <t>507415-001 MP10 en 20</t>
  </si>
  <si>
    <t>517715-001 MP10</t>
  </si>
  <si>
    <t>515415-001</t>
  </si>
  <si>
    <t>2015025/2</t>
  </si>
  <si>
    <t>447515-003</t>
  </si>
  <si>
    <t>505515-001</t>
  </si>
  <si>
    <t>505515-001 MP10</t>
  </si>
  <si>
    <t>2015026/2</t>
  </si>
  <si>
    <t>NL Hal 1</t>
  </si>
  <si>
    <t xml:space="preserve">NL Hal 3A  </t>
  </si>
  <si>
    <t>NL Hal 3A</t>
  </si>
  <si>
    <t>Locatie</t>
  </si>
  <si>
    <t>Aantek. / Opm.</t>
  </si>
  <si>
    <t>bokken</t>
  </si>
  <si>
    <t>519515-002</t>
  </si>
  <si>
    <t>519615-001</t>
  </si>
  <si>
    <t>492015 glas merk A801</t>
  </si>
  <si>
    <t>2014005/2</t>
  </si>
  <si>
    <t>2014005/3</t>
  </si>
  <si>
    <t>494215 glasruit A018</t>
  </si>
  <si>
    <t>Offerte</t>
  </si>
  <si>
    <t>Flevohome</t>
  </si>
  <si>
    <t>Service Hengelhoef glas A023 en scharnieren 498615</t>
  </si>
  <si>
    <t>Sander 29-5 Klemlijsten montage Arcabo</t>
  </si>
  <si>
    <t>XHC</t>
  </si>
  <si>
    <t>27 Kleine Beltjes Veenstra</t>
  </si>
  <si>
    <t>514015-002</t>
  </si>
  <si>
    <t>514815-001</t>
  </si>
  <si>
    <t>525415-001</t>
  </si>
  <si>
    <t>519515-002 MP10</t>
  </si>
  <si>
    <t>glas 12-6</t>
  </si>
  <si>
    <t xml:space="preserve">513915-003 </t>
  </si>
  <si>
    <t>schuine kozijnen + glas 12-6</t>
  </si>
  <si>
    <t>513515-001 MP10 en 20</t>
  </si>
  <si>
    <t>120220+120223</t>
  </si>
  <si>
    <t>Sander vrij vrijdag 26 juni</t>
  </si>
  <si>
    <t>Verzamelbok</t>
  </si>
  <si>
    <t>Aantek./ Opm.</t>
  </si>
  <si>
    <t>datum</t>
  </si>
  <si>
    <t>n</t>
  </si>
  <si>
    <t>517715-008</t>
  </si>
  <si>
    <t>525215-001</t>
  </si>
  <si>
    <t>515215-001</t>
  </si>
  <si>
    <t>525215-001 MP10</t>
  </si>
  <si>
    <t>Spoed 1x deur - glas naleveren</t>
  </si>
  <si>
    <t>513815-001 MP10</t>
  </si>
  <si>
    <t>513415-001 MP10</t>
  </si>
  <si>
    <t>517315-001</t>
  </si>
  <si>
    <t>3 BOS ramen Suzanne Treyvoud</t>
  </si>
  <si>
    <t>520015-001</t>
  </si>
  <si>
    <t>Glas 19-6</t>
  </si>
  <si>
    <t>Bennie Hoegen 12-6 vanaf 11 uur afwezig</t>
  </si>
  <si>
    <t>Mucon</t>
  </si>
  <si>
    <t>2 kozijnen</t>
  </si>
  <si>
    <t>Sander vrij maandag 8 juni</t>
  </si>
  <si>
    <t>Alleen glas</t>
  </si>
  <si>
    <t>507415-001  1x reklamatie ruit 004F</t>
  </si>
  <si>
    <t>512815-001  Glaslevering</t>
  </si>
  <si>
    <t>447515-002 merk A001</t>
  </si>
  <si>
    <t>7 kozijnen</t>
  </si>
  <si>
    <t>Peters Montage</t>
  </si>
  <si>
    <t>513915-004</t>
  </si>
  <si>
    <t>2x extra kozijn - glas 12-6</t>
  </si>
  <si>
    <t>2015051-2</t>
  </si>
  <si>
    <t>507715-002</t>
  </si>
  <si>
    <t>488315-001</t>
  </si>
  <si>
    <t>488315-001 MP10 en MP20</t>
  </si>
  <si>
    <t>507715-002 MP10 en MP20</t>
  </si>
  <si>
    <t>504615-001</t>
  </si>
  <si>
    <t>504615-001 MP10</t>
  </si>
  <si>
    <t>514515-001</t>
  </si>
  <si>
    <t>514515-001 MP10</t>
  </si>
  <si>
    <t>Sander Service Arcabo 21 mei</t>
  </si>
  <si>
    <t>120228+120230</t>
  </si>
  <si>
    <t>513915-004 (nalevering 2 kozijnen)</t>
  </si>
  <si>
    <t>518615-001</t>
  </si>
  <si>
    <t>Schaut</t>
  </si>
  <si>
    <t>Peter  specialist 16-6-2015 09.30 uur</t>
  </si>
  <si>
    <t>520315-001</t>
  </si>
  <si>
    <t>519015-001</t>
  </si>
  <si>
    <t xml:space="preserve">  </t>
  </si>
  <si>
    <t>508315-001</t>
  </si>
  <si>
    <t>120238+120239</t>
  </si>
  <si>
    <t>Belfeld</t>
  </si>
  <si>
    <t>Ermelo</t>
  </si>
  <si>
    <t>KRB 15-13</t>
  </si>
  <si>
    <t>Kraaikamp</t>
  </si>
  <si>
    <t>CS 2014</t>
  </si>
  <si>
    <t>Alwin vrij maandag 13 juli</t>
  </si>
  <si>
    <t>Roosters worden 29-6 geleverd</t>
  </si>
  <si>
    <t>2 deuren</t>
  </si>
  <si>
    <t>Sterserres</t>
  </si>
  <si>
    <t>520415-002</t>
  </si>
  <si>
    <t>527915-002</t>
  </si>
  <si>
    <t>Roosters</t>
  </si>
  <si>
    <t>Glas</t>
  </si>
  <si>
    <t>Cilinders</t>
  </si>
  <si>
    <t>Inzethor</t>
  </si>
  <si>
    <t>2014005/4</t>
  </si>
  <si>
    <t>494215 glasruit A018 (2e levering)</t>
  </si>
  <si>
    <t>Sander vrij maandag 20 juli</t>
  </si>
  <si>
    <t>Sander vrij vrijdag 17 juli</t>
  </si>
  <si>
    <t>Sander vrij donderdag 9 en vrijdag 10 juli</t>
  </si>
  <si>
    <t>Alwin hele week vrij 12.5 jaar getrouwd</t>
  </si>
  <si>
    <t>Bennie vrij maandag en dinsdag 14 en 15 sept</t>
  </si>
  <si>
    <t>Sander vrij maandag en dinsdag</t>
  </si>
  <si>
    <t>Op afroep</t>
  </si>
  <si>
    <t>512515 en 512715 2x Breukglas</t>
  </si>
  <si>
    <t>527415-527515-527615</t>
  </si>
  <si>
    <t>Spoedorder</t>
  </si>
  <si>
    <t>513615-009</t>
  </si>
  <si>
    <t>Glas 10-7-2015</t>
  </si>
  <si>
    <t>AWL140 7 lengtes (transportkosten Bosman€ 45,-)</t>
  </si>
  <si>
    <t>2015052-2</t>
  </si>
  <si>
    <t>Sander ziek</t>
  </si>
  <si>
    <t>532915 t/m 533315 Hveen</t>
  </si>
  <si>
    <t>533415 t/m 533815 Nleusen</t>
  </si>
  <si>
    <t xml:space="preserve">NL Hal 3 </t>
  </si>
  <si>
    <t>525115-001</t>
  </si>
  <si>
    <t>524915-002</t>
  </si>
  <si>
    <t>519515-002 glaslevering met roeden v complete order</t>
  </si>
  <si>
    <t>AWL060 tbv Hveen (losse bestelling 25x6m1)</t>
  </si>
  <si>
    <t>AWL110 tbv Nleusen (losse bestelling 15x6m1)</t>
  </si>
  <si>
    <t>2015035-2</t>
  </si>
  <si>
    <t>478715-003 1x A021F</t>
  </si>
  <si>
    <t>517415-001</t>
  </si>
  <si>
    <t>517815-001</t>
  </si>
  <si>
    <t>520215-001</t>
  </si>
  <si>
    <t>2015057-2</t>
  </si>
  <si>
    <t>Std Set</t>
  </si>
  <si>
    <t>DenP</t>
  </si>
  <si>
    <t>Piet Kolen</t>
  </si>
  <si>
    <t>Kozijnen 1</t>
  </si>
  <si>
    <t xml:space="preserve">Kozijnen 2 </t>
  </si>
  <si>
    <t>517115-001</t>
  </si>
  <si>
    <t>517215-001</t>
  </si>
  <si>
    <t>517915-001</t>
  </si>
  <si>
    <t>Peter vrij donderdag 9 juli</t>
  </si>
  <si>
    <t>2 kozijnen verdiept</t>
  </si>
  <si>
    <t>Sander afwezig</t>
  </si>
  <si>
    <t>517815-001 (inkoop rondboog KS Biegetechnik)</t>
  </si>
  <si>
    <t>(inkoop rondboog KS Biegetechnik)</t>
  </si>
  <si>
    <t>Exclusief cilinders</t>
  </si>
  <si>
    <t>D&amp;P</t>
  </si>
  <si>
    <t>Geesbrug</t>
  </si>
  <si>
    <t>V201507-029</t>
  </si>
  <si>
    <t>2015026/3</t>
  </si>
  <si>
    <t>512715 Breukruit blank A808 684x1922</t>
  </si>
  <si>
    <t>2015047/2</t>
  </si>
  <si>
    <t>513515-001 glasruit A002 Satijn met roeden</t>
  </si>
  <si>
    <t>525415-526315 AWL060 leveren excl schuifpui (€ 45,-/manuur)</t>
  </si>
  <si>
    <t>1 chalets (van de 27 st)</t>
  </si>
  <si>
    <t>3 kozijnen</t>
  </si>
  <si>
    <t>Erfeba</t>
  </si>
  <si>
    <t>534115-001</t>
  </si>
  <si>
    <t>519915-001</t>
  </si>
  <si>
    <t>524515-001</t>
  </si>
  <si>
    <t>Peter vrij donderdag 16 juli</t>
  </si>
  <si>
    <t>Peter vrij maandag 20 juli vanaf 14:30 uur</t>
  </si>
  <si>
    <t>2015076/2</t>
  </si>
  <si>
    <t>Breukglas merk A021 en A807</t>
  </si>
  <si>
    <t>BHV Sander en Alwin 9/9 0830-1200 uur</t>
  </si>
  <si>
    <t>iedereen  vrij 3 juli</t>
  </si>
  <si>
    <t>518015-001</t>
  </si>
  <si>
    <t>518115-001</t>
  </si>
  <si>
    <t>518215-001</t>
  </si>
  <si>
    <t>467415-001</t>
  </si>
  <si>
    <t>534215-001</t>
  </si>
  <si>
    <t>526515-001</t>
  </si>
  <si>
    <t>526615-001</t>
  </si>
  <si>
    <t>Dakkapel kozijnen</t>
  </si>
  <si>
    <t>Klok</t>
  </si>
  <si>
    <t>528815 t/m 529715 Heerenveen</t>
  </si>
  <si>
    <t>verzamelbokken</t>
  </si>
  <si>
    <t>Hveen</t>
  </si>
  <si>
    <t>528815 t/m 529115 Heerenveen</t>
  </si>
  <si>
    <t>530815 t/m 531115 Niewleusen</t>
  </si>
  <si>
    <t>529215 t/m 529515 Heerenveen</t>
  </si>
  <si>
    <t>529615 t/m 529715 Heerenveen</t>
  </si>
  <si>
    <t>531215 t/m 531515 Niewleusen</t>
  </si>
  <si>
    <t>Bennie vrij crematie donderdag vanaf 13:00 uur</t>
  </si>
  <si>
    <t>Duocar</t>
  </si>
  <si>
    <t>1 chalet</t>
  </si>
  <si>
    <t>530815 t/m 531715 Nieuwleusen</t>
  </si>
  <si>
    <t>524615-001</t>
  </si>
  <si>
    <t>Alwin 19-8 afwezig crematie</t>
  </si>
  <si>
    <t>Sander afwezig 28-8</t>
  </si>
  <si>
    <t>Verdiept profiel antracit met MP20A</t>
  </si>
  <si>
    <t>Rokersruimte 2x glas 830x830 4-16-4 blank</t>
  </si>
  <si>
    <t>440714 schuur</t>
  </si>
  <si>
    <t>526715-002</t>
  </si>
  <si>
    <t>526815-002</t>
  </si>
  <si>
    <t>526915-006</t>
  </si>
  <si>
    <t>528015-006</t>
  </si>
  <si>
    <t>502515-001</t>
  </si>
  <si>
    <t>524815-001</t>
  </si>
  <si>
    <t>524715-001</t>
  </si>
  <si>
    <t>Geleverd naar Nleusen</t>
  </si>
  <si>
    <t>Timon afwezig vrijdag 4/9</t>
  </si>
  <si>
    <t>514715-001</t>
  </si>
  <si>
    <t>518315-003</t>
  </si>
  <si>
    <t>526415-002</t>
  </si>
  <si>
    <t>527015-002</t>
  </si>
  <si>
    <t>504415-001</t>
  </si>
  <si>
    <t>120267+266+270</t>
  </si>
  <si>
    <t>Alwin afwezig van 14.00 uur 2/9</t>
  </si>
  <si>
    <t>514315-001</t>
  </si>
  <si>
    <t>467015-002</t>
  </si>
  <si>
    <t>AWL080 - 20x 6000mm</t>
  </si>
  <si>
    <t>555515-001</t>
  </si>
  <si>
    <t>555615-001</t>
  </si>
  <si>
    <t>555715-001</t>
  </si>
  <si>
    <t>Lichtenvoorde</t>
  </si>
  <si>
    <t>V201509-028</t>
  </si>
  <si>
    <t>537015-001</t>
  </si>
  <si>
    <t>Mucon Lichtenvoorde</t>
  </si>
  <si>
    <t>Afhalen</t>
  </si>
  <si>
    <t>Door Mucon</t>
  </si>
  <si>
    <t>Std chalet</t>
  </si>
  <si>
    <t>Maat</t>
  </si>
  <si>
    <t>Duinbox</t>
  </si>
  <si>
    <t>5 knop cilinders tbv voorraad</t>
  </si>
  <si>
    <t>Sander afwezig do en vrij</t>
  </si>
  <si>
    <t>Sander afwezig ma</t>
  </si>
  <si>
    <t>508515-002</t>
  </si>
  <si>
    <t>508415-001</t>
  </si>
  <si>
    <t>528715-001</t>
  </si>
  <si>
    <t>352515-006</t>
  </si>
  <si>
    <t>536915-003</t>
  </si>
  <si>
    <t>518415-001</t>
  </si>
  <si>
    <t>552015-001</t>
  </si>
  <si>
    <t>513115-001</t>
  </si>
  <si>
    <t>Spoed order</t>
  </si>
  <si>
    <t>536615-006</t>
  </si>
  <si>
    <t>491215-002</t>
  </si>
  <si>
    <t>519715-001</t>
  </si>
  <si>
    <t>505815-001</t>
  </si>
  <si>
    <t>536615-006 gladde folie</t>
  </si>
  <si>
    <t xml:space="preserve">verhouding uren/aantal </t>
  </si>
  <si>
    <t>517815 cilinder 30/30 op sleutelnummer H84046</t>
  </si>
  <si>
    <t>528615-001</t>
  </si>
  <si>
    <t>525315-001</t>
  </si>
  <si>
    <t>529815 t/m 530715 Nleusen</t>
  </si>
  <si>
    <t>531815 t/m 532715 Hveen</t>
  </si>
  <si>
    <t>519815-002</t>
  </si>
  <si>
    <t>551315-001</t>
  </si>
  <si>
    <t>555915-002</t>
  </si>
  <si>
    <t>531615 t/m 531715 Nieuwleusen</t>
  </si>
  <si>
    <t>551615-001</t>
  </si>
  <si>
    <t>551715-001</t>
  </si>
  <si>
    <t>536515-001 gladde folie  order nog niet def</t>
  </si>
  <si>
    <t>517515-001</t>
  </si>
  <si>
    <t>467415-010</t>
  </si>
  <si>
    <t>551815-001</t>
  </si>
  <si>
    <t>Epervastgoed 14x glas v E980</t>
  </si>
  <si>
    <t>Epervastgoed 10x A021F</t>
  </si>
  <si>
    <t>352514-006</t>
  </si>
  <si>
    <t>Spoedorder excl glas leveren</t>
  </si>
  <si>
    <t>Epervastgoed 3x A021F</t>
  </si>
  <si>
    <t>537715 t/m 538115 Hveen</t>
  </si>
  <si>
    <t>Epervastgoed Nleusen</t>
  </si>
  <si>
    <t>Epervastgoed Hveen</t>
  </si>
  <si>
    <t>Epervastgoed  Nleusen</t>
  </si>
  <si>
    <t>525315-003</t>
  </si>
  <si>
    <t>528115-001</t>
  </si>
  <si>
    <t>537115-001</t>
  </si>
  <si>
    <t>559815-001 gladde folie</t>
  </si>
  <si>
    <t>559915-001 gladde folie</t>
  </si>
  <si>
    <t>Gladde folie 7016</t>
  </si>
  <si>
    <t>557115-001</t>
  </si>
  <si>
    <t>481315-001</t>
  </si>
  <si>
    <t>Verdiept met gladde folie</t>
  </si>
  <si>
    <t>554815-001</t>
  </si>
  <si>
    <t>555315-001</t>
  </si>
  <si>
    <t>555515 paneel 24 mm wit 505x645 mm</t>
  </si>
  <si>
    <t>Arjen Postma</t>
  </si>
  <si>
    <t>120306-2</t>
  </si>
  <si>
    <t>Jan ma afwezig</t>
  </si>
  <si>
    <t>6x Hveen: 4x gereed 2x week 42</t>
  </si>
  <si>
    <t>Jan ma vanaf 13.00 uur afwezig</t>
  </si>
  <si>
    <t>! Nieuw T profiel BAZ AT402</t>
  </si>
  <si>
    <t>493915-001</t>
  </si>
  <si>
    <t>494015-001</t>
  </si>
  <si>
    <t>565316-001</t>
  </si>
  <si>
    <t>557015-001</t>
  </si>
  <si>
    <t>486915-001</t>
  </si>
  <si>
    <t>508415-001  maa</t>
  </si>
  <si>
    <t>528715-001 maa</t>
  </si>
  <si>
    <t>536915-003 maa</t>
  </si>
  <si>
    <t>556115-001</t>
  </si>
  <si>
    <t>537715 t/m 538115 Epervastgoed Hveen</t>
  </si>
  <si>
    <t>NL Hal 3</t>
  </si>
  <si>
    <t>1x geleverd 13-10 en 1x 15-10 do</t>
  </si>
  <si>
    <t>559815-001</t>
  </si>
  <si>
    <t>559915-001</t>
  </si>
  <si>
    <t>Epervastgoed</t>
  </si>
  <si>
    <t>553015-001</t>
  </si>
  <si>
    <t>553115-001</t>
  </si>
  <si>
    <t>553215-001</t>
  </si>
  <si>
    <t>553315-001</t>
  </si>
  <si>
    <t>553415-001</t>
  </si>
  <si>
    <t>518715-001</t>
  </si>
  <si>
    <t>487915-001</t>
  </si>
  <si>
    <t>567715-001</t>
  </si>
  <si>
    <t xml:space="preserve">2x 16-10 </t>
  </si>
  <si>
    <t xml:space="preserve">Sander vrij woe </t>
  </si>
  <si>
    <t>1x 19-10</t>
  </si>
  <si>
    <t>1x 16-10</t>
  </si>
  <si>
    <t>480615-001</t>
  </si>
  <si>
    <t>enkele chalets lage uitv met SRS</t>
  </si>
  <si>
    <t>enkele chalets lage uitv met vaste nok</t>
  </si>
  <si>
    <t>vaste nok hoge uitvoering</t>
  </si>
  <si>
    <t>555915-001</t>
  </si>
  <si>
    <t>5x Epervastgoed 538215 tm 538615</t>
  </si>
  <si>
    <t>3x Epervastgoed 546415 tm 546615</t>
  </si>
  <si>
    <t>5x Epervastgoed 538715 tm 539115</t>
  </si>
  <si>
    <t>3x Epervastgoed 546715 tm 546915</t>
  </si>
  <si>
    <t>5x antraciet</t>
  </si>
  <si>
    <t>3x antraciet</t>
  </si>
  <si>
    <t>3x wit</t>
  </si>
  <si>
    <t>2015157-1</t>
  </si>
  <si>
    <t>2015157-2</t>
  </si>
  <si>
    <t>43x antraciet nerf</t>
  </si>
  <si>
    <t>43x Wit</t>
  </si>
  <si>
    <t>1x NL  - 3x Hveen naar ma 26-10</t>
  </si>
  <si>
    <t>Bennie maandag afwezig vanaf 15.00 uur</t>
  </si>
  <si>
    <r>
      <rPr>
        <b/>
        <sz val="10"/>
        <rFont val="Arial"/>
        <family val="2"/>
      </rPr>
      <t>Gladde folie 7016</t>
    </r>
    <r>
      <rPr>
        <sz val="10"/>
        <rFont val="Arial"/>
        <family val="2"/>
        <charset val="1"/>
      </rPr>
      <t xml:space="preserve"> en rondboog KS nerf paneel geleverd</t>
    </r>
  </si>
  <si>
    <t>Alwin dinsdag afwezig tot 10.00 uur</t>
  </si>
  <si>
    <t>2x NL  - 2x Hveen - deuren 29/10</t>
  </si>
  <si>
    <t>V201510-148</t>
  </si>
  <si>
    <t>568815-004</t>
  </si>
  <si>
    <t>505815  glasruit A204</t>
  </si>
  <si>
    <t>Verdiept met gladde folie 3/11 VR voor 10 uur</t>
  </si>
  <si>
    <t>Spoedorder 1 deur</t>
  </si>
  <si>
    <t>5x Epervastgoed 539215 tm 539615</t>
  </si>
  <si>
    <t>5x Epervastgoed 541715 tm 542115</t>
  </si>
  <si>
    <t>3x Epervastgoed  545915 tm 546115</t>
  </si>
  <si>
    <t>Kompas 547715 tm 547915</t>
  </si>
  <si>
    <t>Kompas 548015 tm 548315</t>
  </si>
  <si>
    <t>Kompas 548415 tm 548715</t>
  </si>
  <si>
    <t>Kozijnen Hermans</t>
  </si>
  <si>
    <t>De Bergjes</t>
  </si>
  <si>
    <t>\</t>
  </si>
  <si>
    <t>3 chalets</t>
  </si>
  <si>
    <t>Diamant</t>
  </si>
  <si>
    <t>Kozijn Service Oost</t>
  </si>
  <si>
    <t>ramen gladde folie en paneel naleveren - LB 20/11 leveren</t>
  </si>
  <si>
    <t>2x schuin kozijn 10-11</t>
  </si>
  <si>
    <t xml:space="preserve"> 10-11</t>
  </si>
  <si>
    <t>glas 30-10 11-11</t>
  </si>
  <si>
    <t>2x antraciet 1x wit 11-11</t>
  </si>
  <si>
    <t>5x antraciet 9-11</t>
  </si>
  <si>
    <t xml:space="preserve"> 11-11</t>
  </si>
  <si>
    <t>KRB 15-22</t>
  </si>
  <si>
    <t>KRB 15-23</t>
  </si>
  <si>
    <t>KRB 15-24</t>
  </si>
  <si>
    <t>Kompas 549816 tm 550116</t>
  </si>
  <si>
    <t>Kompas 550216 tm 550516</t>
  </si>
  <si>
    <t>Kompas 550616 tm 550816</t>
  </si>
  <si>
    <t>2 schuifpuien</t>
  </si>
  <si>
    <t>Kozijnservice Oost</t>
  </si>
  <si>
    <t>Alwin afwezig woe vanaf 14.00 uur</t>
  </si>
  <si>
    <t>Kompas 547715 tm 549315</t>
  </si>
  <si>
    <t>Kompas 549816 tm 550816</t>
  </si>
  <si>
    <t>Ginderen</t>
  </si>
  <si>
    <t>Alwin maandag afwezig vanaf 11.30 uur</t>
  </si>
  <si>
    <t>Wellcamp</t>
  </si>
  <si>
    <t>creme schuifpui</t>
  </si>
  <si>
    <t>1x Epervastgoed 547015 tm 547215</t>
  </si>
  <si>
    <t>2x wit</t>
  </si>
  <si>
    <t xml:space="preserve">5x wit </t>
  </si>
  <si>
    <t>1x wit extra levering</t>
  </si>
  <si>
    <t>Starline</t>
  </si>
  <si>
    <t>Vlak en verdiept chalet</t>
  </si>
  <si>
    <t>Sander 12-11 afwezig 's morgens</t>
  </si>
  <si>
    <t>Kompas 547716 tm 548315</t>
  </si>
  <si>
    <t>Ginderen 3276</t>
  </si>
  <si>
    <t>Roggel</t>
  </si>
  <si>
    <t>5x wit</t>
  </si>
  <si>
    <t>6x antraciet</t>
  </si>
  <si>
    <t>6x Epervastgoed 542215 tm 542715</t>
  </si>
  <si>
    <t>2x Epervastgoed 547015 tm 547115</t>
  </si>
  <si>
    <t>2015167-2</t>
  </si>
  <si>
    <t>481315-001 merk V010 schade</t>
  </si>
  <si>
    <t>Schadekozijn Arcabo</t>
  </si>
  <si>
    <t>Glasplaatjes 2 en 3 mm</t>
  </si>
  <si>
    <t>120355-02(120371)</t>
  </si>
  <si>
    <t>Alwin donderdag afwezig vanaf 12.30 uur</t>
  </si>
  <si>
    <t>3x Epervastgoed 5472+5473 - 5457 + 5458</t>
  </si>
  <si>
    <t>1x Epervastgoed 5472+5473 - 5457 + 5458</t>
  </si>
  <si>
    <t>1x wit</t>
  </si>
  <si>
    <t>COA Wasunit</t>
  </si>
  <si>
    <t>481315 schuur</t>
  </si>
  <si>
    <t>Bruggen 3312</t>
  </si>
  <si>
    <t>1x raamvleugel</t>
  </si>
  <si>
    <t>1x dorpel opnieuw service</t>
  </si>
  <si>
    <t>4x Epervastgoed 542815 tm 543115</t>
  </si>
  <si>
    <t>4x antraciet</t>
  </si>
  <si>
    <t>5x Epervastgoed Kort Nieuwleusen 576616 tm 577016</t>
  </si>
  <si>
    <t>32x Epervastgoed Kort Hveen 577116 tm 580216</t>
  </si>
  <si>
    <t>Hal 3</t>
  </si>
  <si>
    <t>Epervastgoed Kort Nieuwleusen</t>
  </si>
  <si>
    <t>Epervastgoed Kort Hveen</t>
  </si>
  <si>
    <t>Epervastgoed antraciet</t>
  </si>
  <si>
    <t>Epervastgoed wit</t>
  </si>
  <si>
    <t>glas 1/12</t>
  </si>
  <si>
    <t>MSC-016 Auwera</t>
  </si>
  <si>
    <t>480615 breukruit V013 1696x2731 gelaagd 332-12-6 mm</t>
  </si>
  <si>
    <t>AWL060 oplv 120 tbv de beurschalets 524615 524715 424815</t>
  </si>
  <si>
    <t>533116 reklamatie A720</t>
  </si>
  <si>
    <t>120374+120378</t>
  </si>
  <si>
    <t>Sliedrecht</t>
  </si>
  <si>
    <t>Showroom kozijnen</t>
  </si>
  <si>
    <t>NL Klok</t>
  </si>
  <si>
    <t xml:space="preserve">Showroom kozijnen </t>
  </si>
  <si>
    <t>verdiept profiel</t>
  </si>
  <si>
    <t>1e order!</t>
  </si>
  <si>
    <t>1e order</t>
  </si>
  <si>
    <t>woe 2x</t>
  </si>
  <si>
    <t>Kompas 548815 tm 549115 4x</t>
  </si>
  <si>
    <r>
      <t>120374+</t>
    </r>
    <r>
      <rPr>
        <sz val="10"/>
        <color indexed="8"/>
        <rFont val="Arial"/>
        <family val="2"/>
      </rPr>
      <t>120378</t>
    </r>
  </si>
  <si>
    <t>523016 New Port</t>
  </si>
  <si>
    <t>523116 New Port</t>
  </si>
  <si>
    <t>523216 NewPort</t>
  </si>
  <si>
    <t>523316 Nevada</t>
  </si>
  <si>
    <t>523516 Nevada</t>
  </si>
  <si>
    <t>523616 Nevada</t>
  </si>
  <si>
    <t>523716 Nevada</t>
  </si>
  <si>
    <t>523816 Nevada</t>
  </si>
  <si>
    <t>524016 New Bay</t>
  </si>
  <si>
    <t>glas 1/12  Klemtlijst 80 meegeleverd</t>
  </si>
  <si>
    <t>3x 7/1 en 1x 14/1</t>
  </si>
  <si>
    <t>Kompas</t>
  </si>
  <si>
    <t>524116 New Bay</t>
  </si>
  <si>
    <t>profielen 488015 en 567115</t>
  </si>
  <si>
    <t>481315 deuren plaatsen</t>
  </si>
  <si>
    <t>550916 Kompas</t>
  </si>
  <si>
    <t>551016 Kompas</t>
  </si>
  <si>
    <t>551116 Kompas</t>
  </si>
  <si>
    <t>551216 Kompas</t>
  </si>
  <si>
    <t>554916 Kompas</t>
  </si>
  <si>
    <t xml:space="preserve">1e order </t>
  </si>
  <si>
    <t>uur begroot</t>
  </si>
  <si>
    <t>uur nacalc</t>
  </si>
  <si>
    <t>2015167-3</t>
  </si>
  <si>
    <t>481315-001 breukruit</t>
  </si>
  <si>
    <t>Epervastgoed Kort Hveen EB982</t>
  </si>
  <si>
    <t>excl AWL</t>
  </si>
  <si>
    <r>
      <t>Kompas 549215 tm 549315</t>
    </r>
    <r>
      <rPr>
        <b/>
        <sz val="10"/>
        <rFont val="Arial"/>
        <family val="2"/>
      </rPr>
      <t xml:space="preserve"> excl AWL</t>
    </r>
  </si>
  <si>
    <r>
      <t xml:space="preserve">Epervastgoed Kort Hveen </t>
    </r>
    <r>
      <rPr>
        <b/>
        <sz val="10"/>
        <color indexed="8"/>
        <rFont val="Arial"/>
        <family val="2"/>
      </rPr>
      <t>excl AWL</t>
    </r>
  </si>
  <si>
    <r>
      <t xml:space="preserve">Kompas </t>
    </r>
    <r>
      <rPr>
        <b/>
        <sz val="10"/>
        <color indexed="8"/>
        <rFont val="Arial"/>
        <family val="2"/>
      </rPr>
      <t>excl AWL</t>
    </r>
  </si>
  <si>
    <t>1x 17/12 en 2x 7/1 compleet geleverd 17/12</t>
  </si>
  <si>
    <t>meelev. 2 schuif 2 deur compleet gelev. 17/12</t>
  </si>
  <si>
    <t>Alwin 07/01 15:15 vrij</t>
  </si>
  <si>
    <t>Kompas reklamatie vleugel A023</t>
  </si>
  <si>
    <t>553616-006</t>
  </si>
  <si>
    <t>553716-005</t>
  </si>
  <si>
    <t>554316-005</t>
  </si>
  <si>
    <t>554416-005</t>
  </si>
  <si>
    <t>553516-007</t>
  </si>
  <si>
    <t>523016 New Port get</t>
  </si>
  <si>
    <t>523116 New Port get</t>
  </si>
  <si>
    <t>523616 Nevada get</t>
  </si>
  <si>
    <t>523716 Nevada get</t>
  </si>
  <si>
    <t>523816 Nevada spieg</t>
  </si>
  <si>
    <t>524016 New Bay get</t>
  </si>
  <si>
    <t>524116 New Bay spiegel</t>
  </si>
  <si>
    <t>557516 t/m 558416 Scharbeutz</t>
  </si>
  <si>
    <t>558516 t/m 558916 Scharbeutz</t>
  </si>
  <si>
    <t>AWL zagen opnieuw 16 sets</t>
  </si>
  <si>
    <t>Jan Visser laswerkzaamheden</t>
  </si>
  <si>
    <t>2015168-1</t>
  </si>
  <si>
    <t>480615-001 breukruit 2x</t>
  </si>
  <si>
    <t>1x Paneel  517515 574 x 589 mm wit/antraciet nerf</t>
  </si>
  <si>
    <t>557516 t/m 557716 Scharbeutz</t>
  </si>
  <si>
    <t>557816 t/m 558016 Scharbeutz</t>
  </si>
  <si>
    <t>558116 t/m 558416 Scharbeutz</t>
  </si>
  <si>
    <t>558516 Scharbeutz</t>
  </si>
  <si>
    <t>558616 Scharbeutz</t>
  </si>
  <si>
    <t>558716 t/m 558916 Scharbeutz</t>
  </si>
  <si>
    <t>MSC-016 Auwera deur M07</t>
  </si>
  <si>
    <t>Glas 22-1-2016</t>
  </si>
  <si>
    <t>553816 tm 554216</t>
  </si>
  <si>
    <t>553816-001</t>
  </si>
  <si>
    <t>553916-001</t>
  </si>
  <si>
    <t>554016 tm 554216</t>
  </si>
  <si>
    <t>per chalet 1 kozijnbok</t>
  </si>
  <si>
    <t>(prod 8/ week)</t>
  </si>
  <si>
    <t>Klemlijsten voorraad 20x AWL080 - 10xAWL060</t>
  </si>
  <si>
    <t>Roompot 26 st</t>
  </si>
  <si>
    <t>Roompot 26 sets</t>
  </si>
  <si>
    <t>120419+H12041901</t>
  </si>
  <si>
    <t>120414+H12041401</t>
  </si>
  <si>
    <t>2 sleutels op nr 82131 Harold – 513815</t>
  </si>
  <si>
    <t>Maat testkozijn</t>
  </si>
  <si>
    <t>def voor productie</t>
  </si>
  <si>
    <t>Bertrand 3357</t>
  </si>
  <si>
    <t>1 manco ruit A002</t>
  </si>
  <si>
    <t>Jan Visser diverse werkzaamheden</t>
  </si>
  <si>
    <t>aanpassen draaitafel</t>
  </si>
  <si>
    <t xml:space="preserve">543515 receptie </t>
  </si>
  <si>
    <t>Camping de Bosrand</t>
  </si>
  <si>
    <t>583216 tm 584116</t>
  </si>
  <si>
    <t>583216 tm 583616</t>
  </si>
  <si>
    <t>583716 tm 584116</t>
  </si>
  <si>
    <t>523216 New Port spieg  woe</t>
  </si>
  <si>
    <t>523316 Nevada get  woe</t>
  </si>
  <si>
    <t>523516 Nevada get woe</t>
  </si>
  <si>
    <t>Alwin vrij  dinsdag 16-2-2016</t>
  </si>
  <si>
    <t>Alwin vrij maandagmorgen 1-2-2016</t>
  </si>
  <si>
    <t>Deel levering 20/1</t>
  </si>
  <si>
    <t>Basic en Kompas  glasruit A021</t>
  </si>
  <si>
    <t>120435+120436+120437</t>
  </si>
  <si>
    <t xml:space="preserve">x </t>
  </si>
  <si>
    <t>Jan Visser AWL nabewerken bij Tifa Roes</t>
  </si>
  <si>
    <t>Peter Verbeten Vakantie ivm Jubileum</t>
  </si>
  <si>
    <t>vr 8-2-2016 leveren</t>
  </si>
  <si>
    <t>559416 (antracit nerf)</t>
  </si>
  <si>
    <t>V201601-177</t>
  </si>
  <si>
    <t>Klemlijsten voorraad 6xAWL060</t>
  </si>
  <si>
    <t>120445+120446+120447</t>
  </si>
  <si>
    <t>120445+120446+120448</t>
  </si>
  <si>
    <t>Limmen</t>
  </si>
  <si>
    <t>Stui</t>
  </si>
  <si>
    <t>554516 (2x rondbogen) antracit nerf</t>
  </si>
  <si>
    <t>559116 (3x rondboog)</t>
  </si>
  <si>
    <t>559216 (3x rondboog)</t>
  </si>
  <si>
    <t>559316 (3x rondboog)</t>
  </si>
  <si>
    <t>569616 (3x rondboog)</t>
  </si>
  <si>
    <t>569616 (3x rondboog)  antracit glad</t>
  </si>
  <si>
    <t>Stui Recreactie</t>
  </si>
  <si>
    <t>1e Order</t>
  </si>
  <si>
    <t>Cars, Vincent en Wesley vrij maandag 8-2-2016</t>
  </si>
  <si>
    <t>schuin kozijn nalevering</t>
  </si>
  <si>
    <t>Bennie Hoegen therapie</t>
  </si>
  <si>
    <t>Almen</t>
  </si>
  <si>
    <t>Werk: Winterwijk</t>
  </si>
  <si>
    <t>Af Fabriek</t>
  </si>
  <si>
    <t>2015202-2</t>
  </si>
  <si>
    <t>543515 receptie (EB983B en EB985) eerder leveren 2-2-2016)</t>
  </si>
  <si>
    <t>120454+120456+</t>
  </si>
  <si>
    <t>Wesley Hubbers ma-di vrij (2+3 mei)</t>
  </si>
  <si>
    <t>AWL kompleet leveren 1e levering.</t>
  </si>
  <si>
    <t>Vier kozijnen creme</t>
  </si>
  <si>
    <t>awl reeds gezaagd</t>
  </si>
  <si>
    <t>120455 aanpasse</t>
  </si>
  <si>
    <t>120454+120456+120467</t>
  </si>
  <si>
    <t>543515 receptie (EB983B en EB985 eerder leveren 2-2-2016)</t>
  </si>
  <si>
    <t>Werk: Doetinchem</t>
  </si>
  <si>
    <t>Reek</t>
  </si>
  <si>
    <t>523016 Breukruit 50/50 kosten delen (was € 105.54)</t>
  </si>
  <si>
    <t>Jan Visser AWL nabewerken Tifa Roes do-vrij za</t>
  </si>
  <si>
    <t>2016015-2</t>
  </si>
  <si>
    <t>543515 receptie 3x extra glas en glas montage</t>
  </si>
  <si>
    <t>121514 (vlak en verdiept antracit glad)</t>
  </si>
  <si>
    <t>534916 tm 535516</t>
  </si>
  <si>
    <t>535616 tm 535816</t>
  </si>
  <si>
    <t>574416 tm 574716</t>
  </si>
  <si>
    <t>glas 19/2</t>
  </si>
  <si>
    <t>1 kozijn</t>
  </si>
  <si>
    <t>BB Snippert</t>
  </si>
  <si>
    <t>518816 schuur</t>
  </si>
  <si>
    <t xml:space="preserve">1 kozijn verdiept </t>
  </si>
  <si>
    <t>Jan diverse laswerkzaamheden</t>
  </si>
  <si>
    <t>Wesley en Reinhard vrijdag eerder weg</t>
  </si>
  <si>
    <t>567016 (antracit glad)</t>
  </si>
  <si>
    <t>2015120-2</t>
  </si>
  <si>
    <t xml:space="preserve">467015 1x ruit A116 </t>
  </si>
  <si>
    <t>vr 15/2</t>
  </si>
  <si>
    <t>565216  (2x schuin kozijn KS)</t>
  </si>
  <si>
    <t>glas 24/2 ophalen 07.00 uur</t>
  </si>
  <si>
    <t>Jegotka 3369</t>
  </si>
  <si>
    <t>awl bij eerste levering mee</t>
  </si>
  <si>
    <t>start chassis</t>
  </si>
  <si>
    <t>Aantal dagen weg</t>
  </si>
  <si>
    <t>Jan Visser dinsdagmorgen laswerkzaamheden</t>
  </si>
  <si>
    <t>Jan Visser donderdag laswerkzaamheden + awl nabewerken</t>
  </si>
  <si>
    <t>Jan Visser vrijdag laswerkzaamheden</t>
  </si>
  <si>
    <t>120495+120496</t>
  </si>
  <si>
    <t>565416 tm 566016</t>
  </si>
  <si>
    <t>Service Hilco</t>
  </si>
  <si>
    <t>Alwin vrijdag 22 april vrij</t>
  </si>
  <si>
    <t>Goede Vrijdag</t>
  </si>
  <si>
    <t>2e Paasdag</t>
  </si>
  <si>
    <t>Hemelvaart + vrijdag  (Arcabo hele week gesloten)</t>
  </si>
  <si>
    <t>2e Pinksterdag</t>
  </si>
  <si>
    <t>Alwin 25 februari vrij vanaf 15:30</t>
  </si>
  <si>
    <t>Alwin di 15 maart hele dag vrij do 17 mrt vanaf 15:30</t>
  </si>
  <si>
    <t>121514 (vlak en verdiept antracit nerf)</t>
  </si>
  <si>
    <t>565416 tm 565716</t>
  </si>
  <si>
    <t>565816 tm 566016</t>
  </si>
  <si>
    <t>559716 schuur</t>
  </si>
  <si>
    <t>VR Flat 12 wordt 9/3 geleverd</t>
  </si>
  <si>
    <t>1x raam vervangen EB981</t>
  </si>
  <si>
    <t>Vrijdag bezoek arcabo  11 maart</t>
  </si>
  <si>
    <t>552216 tm 563116</t>
  </si>
  <si>
    <t>Brangert</t>
  </si>
  <si>
    <t>Bosbungalow</t>
  </si>
  <si>
    <t>120504+120506</t>
  </si>
  <si>
    <t>( 5 st evt 29-3)</t>
  </si>
  <si>
    <t>587116 (antracit glad)</t>
  </si>
  <si>
    <t>Stolpdeur</t>
  </si>
  <si>
    <t>Heibloem</t>
  </si>
  <si>
    <t>Let op afwijkend adres = showroom</t>
  </si>
  <si>
    <t>Uiterlijk 8-3-2016 leveren</t>
  </si>
  <si>
    <t>2015208-2</t>
  </si>
  <si>
    <t>523716 Nevada breukruit 929x1842 V150A</t>
  </si>
  <si>
    <t>Wesley Hubers ziek</t>
  </si>
  <si>
    <t>6 man vrijdag tijd voor tijd uren</t>
  </si>
  <si>
    <t>4 man heftruck curcus</t>
  </si>
  <si>
    <t>Brangert (antracit glad)</t>
  </si>
  <si>
    <t>Bosbungalow (antracit glad)</t>
  </si>
  <si>
    <t>587016 (antracit glad)</t>
  </si>
  <si>
    <t>Wesley Hubers dinsdag 15 maart vrij</t>
  </si>
  <si>
    <t>Willem Bischoff start via Seesing</t>
  </si>
  <si>
    <t>Wesley Hubers woensdag vrij</t>
  </si>
  <si>
    <t>reeds 4 geleverd 01-03-2016</t>
  </si>
  <si>
    <t>reeds 2 geleverd 01-03-2016</t>
  </si>
  <si>
    <t>glas A22 en A023F 11-3 leveren</t>
  </si>
  <si>
    <r>
      <t>12051802</t>
    </r>
    <r>
      <rPr>
        <sz val="10"/>
        <rFont val="Arial"/>
        <family val="2"/>
      </rPr>
      <t>+120531</t>
    </r>
  </si>
  <si>
    <t>2015209-2</t>
  </si>
  <si>
    <t>583016 (verdiept en vlak 7016 glad)</t>
  </si>
  <si>
    <t>1 extra kozijn A849 557216</t>
  </si>
  <si>
    <t>spoedorder</t>
  </si>
  <si>
    <t>Peter Verbeten begrafenis do 10-03 12:30</t>
  </si>
  <si>
    <t>Bennie Hoegen t.v.t. do 10-03</t>
  </si>
  <si>
    <t>584216 tm 585116</t>
  </si>
  <si>
    <t>De Bosrand</t>
  </si>
  <si>
    <t>2016007-2</t>
  </si>
  <si>
    <t>558816 1x ruit A024</t>
  </si>
  <si>
    <t>523816 Nevada breukruit 747x1660 incl transport</t>
  </si>
  <si>
    <t>571116 tm 571616</t>
  </si>
  <si>
    <t>Wesley Hubers do 10-03 vrij 12:30</t>
  </si>
  <si>
    <t>571916 en 572016</t>
  </si>
  <si>
    <t>572116 tm 572716</t>
  </si>
  <si>
    <t>517117 - 571816 - 573616</t>
  </si>
  <si>
    <t>572816 tm 573516</t>
  </si>
  <si>
    <t>voor 4 chalets is glas geleverd 11/3</t>
  </si>
  <si>
    <t>VR flat12 wordt 23-3 gel / glas 18-3</t>
  </si>
  <si>
    <t>Limmen extra dr/kp ivm beschadigd profiel</t>
  </si>
  <si>
    <t>565216 extra schuifdeur foutief sluitstang</t>
  </si>
  <si>
    <t>1 glaruit 865 x 865 2 zijdig gelaad met  2 zijdig folie</t>
  </si>
  <si>
    <t>Luiken Nordsee Camp</t>
  </si>
  <si>
    <t>Stui Recreatie</t>
  </si>
  <si>
    <t>Door Ronald afleveren</t>
  </si>
  <si>
    <t>571716 - 571816 - 573616</t>
  </si>
  <si>
    <r>
      <rPr>
        <b/>
        <sz val="10"/>
        <rFont val="Arial"/>
        <family val="2"/>
      </rPr>
      <t>elementen*</t>
    </r>
    <r>
      <rPr>
        <sz val="10"/>
        <rFont val="Arial"/>
        <family val="2"/>
        <charset val="1"/>
      </rPr>
      <t xml:space="preserve"> / week</t>
    </r>
  </si>
  <si>
    <r>
      <t xml:space="preserve">gemiddelde prijs / </t>
    </r>
    <r>
      <rPr>
        <b/>
        <sz val="10"/>
        <rFont val="Arial"/>
        <family val="2"/>
      </rPr>
      <t>element*</t>
    </r>
  </si>
  <si>
    <r>
      <rPr>
        <b/>
        <sz val="10"/>
        <rFont val="Arial"/>
        <family val="2"/>
        <charset val="1"/>
      </rPr>
      <t>elementen*</t>
    </r>
    <r>
      <rPr>
        <sz val="10"/>
        <rFont val="Arial"/>
        <family val="2"/>
        <charset val="1"/>
      </rPr>
      <t xml:space="preserve"> / week</t>
    </r>
  </si>
  <si>
    <t>gem. elementen / chalet</t>
  </si>
  <si>
    <t>actueel</t>
  </si>
  <si>
    <t>week 15-…</t>
  </si>
  <si>
    <t>Weigt 3385</t>
  </si>
  <si>
    <t>557316 (3x KS Biegetechnik)</t>
  </si>
  <si>
    <t>Afhüppe</t>
  </si>
  <si>
    <t>Duntep</t>
  </si>
  <si>
    <t>Staphorst</t>
  </si>
  <si>
    <t>1e order (combineren met Arcabo)</t>
  </si>
  <si>
    <t>glas 1 arpil leveren (week 13)</t>
  </si>
  <si>
    <t>570016 floathouse</t>
  </si>
  <si>
    <t>592616 (melkmeisjes)</t>
  </si>
  <si>
    <t>2016039-2</t>
  </si>
  <si>
    <t>2016045-2</t>
  </si>
  <si>
    <t>569016-2 4 extra kozijnen excl glas en AWL</t>
  </si>
  <si>
    <t>Vlaardingen</t>
  </si>
  <si>
    <t>Jan Visser do 17 mrt AWL nabewerken</t>
  </si>
  <si>
    <t>awl</t>
  </si>
  <si>
    <t>Jan Visser lassen kozijnrekken</t>
  </si>
  <si>
    <t xml:space="preserve">2 kozijnen </t>
  </si>
  <si>
    <t>Bouwvak 4 weken 30-31-32-33 (Arcabo 29 tm 34)</t>
  </si>
  <si>
    <t>V201603-178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</si>
  <si>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</si>
  <si>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</si>
  <si>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</si>
  <si>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</si>
  <si>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</si>
  <si>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</si>
  <si>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</si>
  <si>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</si>
  <si>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</si>
  <si>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</si>
  <si>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</si>
  <si>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163</t>
  </si>
  <si>
    <t>162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</si>
  <si>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</si>
  <si>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</si>
  <si>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</si>
  <si>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</si>
  <si>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</si>
  <si>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</si>
  <si>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</si>
  <si>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</si>
  <si>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</si>
  <si>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</si>
  <si>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</si>
  <si>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</si>
  <si>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28-04 t/m 01-04</t>
  </si>
  <si>
    <t>04-04 t/m 08-04</t>
  </si>
  <si>
    <t>11-04 t/m 15-04</t>
  </si>
  <si>
    <t>Bennie H di 12 april vrij vanaf 12:00</t>
  </si>
  <si>
    <t>18-04 t/m 22-04</t>
  </si>
  <si>
    <t>Bennie H di 19 april hele dag vrij</t>
  </si>
  <si>
    <t>3x schuinkozijn KS Biegetechnik 14-4 leveren</t>
  </si>
  <si>
    <t>2016043-2</t>
  </si>
  <si>
    <t>574416 tm 574716  Klemlijsten AWL080 opnieuw geleverd</t>
  </si>
  <si>
    <t>2016082-2</t>
  </si>
  <si>
    <t>Jan Visser diverse laswerkzaamheden</t>
  </si>
  <si>
    <t>534916 slijtstrip 1 lengte 5m1 (€ 39.75 incl btw UPS)</t>
  </si>
  <si>
    <t>566216 raamvleugel</t>
  </si>
  <si>
    <t>569716 luiken</t>
  </si>
  <si>
    <t>587916 tm 588616</t>
  </si>
  <si>
    <t>120594+120599</t>
  </si>
  <si>
    <t>Renesse 300 chalets</t>
  </si>
  <si>
    <t>Comm 125</t>
  </si>
  <si>
    <t>2016096-2</t>
  </si>
  <si>
    <t>Nieuwe klant combineren met Rit Arcabo</t>
  </si>
  <si>
    <t>Harskamp</t>
  </si>
  <si>
    <t xml:space="preserve">1 kozijn </t>
  </si>
  <si>
    <t>153 Chalets Ameland</t>
  </si>
  <si>
    <t>120594+120599+120604</t>
  </si>
  <si>
    <t>560516 Wave</t>
  </si>
  <si>
    <t>antracit glad en KS Biegetechnik</t>
  </si>
  <si>
    <t>antracit nerf draaidelen muv schuifdeur</t>
  </si>
  <si>
    <t>Combineren met Maat?</t>
  </si>
  <si>
    <t>Jan Visser nabewerken AWL</t>
  </si>
  <si>
    <t>MSC-053 Paauwe</t>
  </si>
  <si>
    <t>Custers 3403</t>
  </si>
  <si>
    <t>25-04 t/m 29-04</t>
  </si>
  <si>
    <t>02-05 t/m 06-05</t>
  </si>
  <si>
    <t>09-05 t/m 13-05</t>
  </si>
  <si>
    <t>2016077-28</t>
  </si>
  <si>
    <t>2016077-26</t>
  </si>
  <si>
    <t>2016077-8A</t>
  </si>
  <si>
    <t>2016077-6A</t>
  </si>
  <si>
    <t>2016077-10A</t>
  </si>
  <si>
    <t>Hoge Banc Spiegel</t>
  </si>
  <si>
    <t xml:space="preserve">Langhe Banc </t>
  </si>
  <si>
    <t>2016077-4A</t>
  </si>
  <si>
    <t>2016077-6</t>
  </si>
  <si>
    <t>2016077-4</t>
  </si>
  <si>
    <t>2016077-8</t>
  </si>
  <si>
    <t>2016077-10</t>
  </si>
  <si>
    <t>2016130-B</t>
  </si>
  <si>
    <t>2016130-C</t>
  </si>
  <si>
    <t>Renesse Lodge B get</t>
  </si>
  <si>
    <t>Renesse Lodge C get</t>
  </si>
  <si>
    <t>587216 schuur</t>
  </si>
  <si>
    <t>Zwambag</t>
  </si>
  <si>
    <t>De Jager</t>
  </si>
  <si>
    <t>oke</t>
  </si>
  <si>
    <t>wit produceren</t>
  </si>
  <si>
    <t>2016099-2</t>
  </si>
  <si>
    <t>Afhüppe 2</t>
  </si>
  <si>
    <t>van Nieuwkerk</t>
  </si>
  <si>
    <t>glas los mee</t>
  </si>
  <si>
    <t>van der Horst</t>
  </si>
  <si>
    <t>Schmelling</t>
  </si>
  <si>
    <t>Losse levering 30 st MP0</t>
  </si>
  <si>
    <t xml:space="preserve">Maat </t>
  </si>
  <si>
    <t>Combineren met levering Renesse Lodge</t>
  </si>
  <si>
    <t>glas 22-4</t>
  </si>
  <si>
    <t>16-05 t/m 20-05</t>
  </si>
  <si>
    <t>Jan Visser KS Biege Techniek Do 14 april</t>
  </si>
  <si>
    <t xml:space="preserve">Alwin di 12 april hele dag vrij </t>
  </si>
  <si>
    <t>Dobois</t>
  </si>
  <si>
    <t>Extra deur Vlieghe vervanging</t>
  </si>
  <si>
    <t>Langhe Banc Spiegel</t>
  </si>
  <si>
    <t>535916 New Port</t>
  </si>
  <si>
    <t>589616 tm 590016</t>
  </si>
  <si>
    <t>glas 29-4</t>
  </si>
  <si>
    <t>Glasblokjes VLAK EN VERDIEPT</t>
  </si>
  <si>
    <t>2016073-2</t>
  </si>
  <si>
    <t>576316 vleugel A023</t>
  </si>
  <si>
    <t xml:space="preserve">1x ruit v Vlieghe kozijn 487615 </t>
  </si>
  <si>
    <t>2016041-2</t>
  </si>
  <si>
    <t>568216 2x ruit A723</t>
  </si>
  <si>
    <t>2016083-2</t>
  </si>
  <si>
    <t>591416 vleugel schuif pui kruk-kruk</t>
  </si>
  <si>
    <t>570516 - 3x cilinder gelijksluitend</t>
  </si>
  <si>
    <t>569516 merk A001 - excl glas</t>
  </si>
  <si>
    <t>590316 ruit v Vlieghe kozijn 824x2005 mm 4-14-332</t>
  </si>
  <si>
    <t>HR++ glas</t>
  </si>
  <si>
    <t>WD10-WD20-MP0 - 3x 10 lengtes à 6m1</t>
  </si>
  <si>
    <r>
      <rPr>
        <b/>
        <sz val="10"/>
        <rFont val="Arial"/>
        <family val="2"/>
      </rPr>
      <t>glas 22-4</t>
    </r>
    <r>
      <rPr>
        <sz val="10"/>
        <rFont val="Arial"/>
        <family val="2"/>
        <charset val="1"/>
      </rPr>
      <t xml:space="preserve"> antracit nerf en schuine kozijn KS</t>
    </r>
  </si>
  <si>
    <t>glas 19-4</t>
  </si>
  <si>
    <t>A408 + A022 AT3203 Beschadigd door LB</t>
  </si>
  <si>
    <t xml:space="preserve">Koningsdag 27 april </t>
  </si>
  <si>
    <t>Sander 20 mei vrij</t>
  </si>
  <si>
    <t>Jan Visser kozijnbokken lassen</t>
  </si>
  <si>
    <t>Comm 124</t>
  </si>
  <si>
    <t>2016049-2</t>
  </si>
  <si>
    <t>566216 nieuwe vleugel A925L</t>
  </si>
  <si>
    <t>563216 Vlieghe kozijn - 1 glasruit 765 x 1925 1 zijde gelaagd</t>
  </si>
  <si>
    <t>Combinatie-unit</t>
  </si>
  <si>
    <t>WellCamp</t>
  </si>
  <si>
    <t>2016032-2</t>
  </si>
  <si>
    <t>557216 A849 Extra kozijn en glas</t>
  </si>
  <si>
    <t>(uiterste leverdag 15-6-2016)</t>
  </si>
  <si>
    <t xml:space="preserve">583016 6x nieuw glas ivm wijziging kozijnhoogte </t>
  </si>
  <si>
    <t>560616 Wave</t>
  </si>
  <si>
    <t>560416 Wave</t>
  </si>
  <si>
    <t>Pannekoek 7318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</si>
  <si>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</si>
  <si>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</si>
  <si>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</si>
  <si>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</si>
  <si>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</si>
  <si>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</si>
  <si>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</si>
  <si>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</si>
  <si>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</si>
  <si>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</si>
  <si>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</si>
  <si>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</si>
  <si>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</si>
  <si>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</si>
  <si>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</si>
  <si>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</si>
  <si>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</si>
  <si>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</si>
  <si>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</si>
  <si>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</si>
  <si>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</si>
  <si>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</si>
  <si>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</si>
  <si>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</si>
  <si>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</si>
  <si>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awl nabew</t>
  </si>
  <si>
    <t>Extra draaikiepvleugel project 2016055</t>
  </si>
  <si>
    <t>Offerte A</t>
  </si>
  <si>
    <t>Morren Bouwservice</t>
  </si>
  <si>
    <t>Offerte B</t>
  </si>
  <si>
    <t>antracit glad draaidelen muv schuifdeur</t>
  </si>
  <si>
    <t>Luiken antraciet</t>
  </si>
  <si>
    <t>Hal 3A</t>
  </si>
  <si>
    <t>KS Biegetechnik 1x schuinkozijn</t>
  </si>
  <si>
    <t>Extra draaikiepvleugel project 2016055 Jegotka</t>
  </si>
  <si>
    <t>Drki vluegel incl beslagen AWL120 4x 958 mm</t>
  </si>
  <si>
    <t>Comm 126</t>
  </si>
  <si>
    <t>Jan Visser do 21 april nabewerken AWL</t>
  </si>
  <si>
    <t>5x greep inline smal</t>
  </si>
  <si>
    <t>Afhüppe 2 excl glas</t>
  </si>
  <si>
    <t>Wekerom</t>
  </si>
  <si>
    <t>Rijssen</t>
  </si>
  <si>
    <t>1 ruit 1614 x 1102 (Evers € 275,-)</t>
  </si>
  <si>
    <t>503016 1x glas voor A056</t>
  </si>
  <si>
    <t>Reinhardt weggestuurd</t>
  </si>
  <si>
    <t>awl reeds gel</t>
  </si>
  <si>
    <t>12 lengtes AWL 080</t>
  </si>
  <si>
    <t>561316 1x glasruit met roede 45 mm 1042x2279</t>
  </si>
  <si>
    <t>xxxxxx</t>
  </si>
  <si>
    <t>12x AWL080 6000mm</t>
  </si>
  <si>
    <t>552816 vd Zon 1x ruit 497x1022 mm</t>
  </si>
  <si>
    <t>562216 tm 563116</t>
  </si>
  <si>
    <t>562216 t/m 563116 2 extra kozijnen beschadiging LB</t>
  </si>
  <si>
    <t>5x P100 blank Allard besteld</t>
  </si>
  <si>
    <t>Alwin di 26-04 begrafenis</t>
  </si>
  <si>
    <t>Jan Visser rekken lassen</t>
  </si>
  <si>
    <t>Sander ma 23 mei vrij</t>
  </si>
  <si>
    <t>30-05 t/m 03-06</t>
  </si>
  <si>
    <t>06-06 t/m 10-06</t>
  </si>
  <si>
    <t>13-06 t/m 17-06</t>
  </si>
  <si>
    <t>20-06 t/m 24-06</t>
  </si>
  <si>
    <t>27-06 t/m 01-07</t>
  </si>
  <si>
    <t>04-07 t/m 08-07</t>
  </si>
  <si>
    <t>11-07 t/m 15-07</t>
  </si>
  <si>
    <t>18-07 t/m 22-07</t>
  </si>
  <si>
    <t>22-08 t/m 26-08</t>
  </si>
  <si>
    <t>Sander ma 27-06 vrij</t>
  </si>
  <si>
    <t>Cars ma 27-06 vrij</t>
  </si>
  <si>
    <t>EXTRA Offerte B</t>
  </si>
  <si>
    <r>
      <t xml:space="preserve">6009 nerf!  </t>
    </r>
    <r>
      <rPr>
        <sz val="10"/>
        <rFont val="Arial"/>
        <family val="2"/>
      </rPr>
      <t>profielen wk 20 geleverd</t>
    </r>
  </si>
  <si>
    <t>Naam</t>
  </si>
  <si>
    <t>In dienst</t>
  </si>
  <si>
    <t>einde 1e contract</t>
  </si>
  <si>
    <t>einde 2e contract</t>
  </si>
  <si>
    <t>Sander Rijkse</t>
  </si>
  <si>
    <t>Alwin Ikink</t>
  </si>
  <si>
    <t>Peter Verbeten</t>
  </si>
  <si>
    <t>Bennie Hoegen</t>
  </si>
  <si>
    <t>Jan Visser</t>
  </si>
  <si>
    <t>Vincent Kruisselbrink</t>
  </si>
  <si>
    <t>Cars Bourgondien</t>
  </si>
  <si>
    <t>Jochem Eenink</t>
  </si>
  <si>
    <t>Bennie Rutting</t>
  </si>
  <si>
    <t>Wesley Hubers</t>
  </si>
  <si>
    <t>Willem Bischoff</t>
  </si>
  <si>
    <t xml:space="preserve">Overhead </t>
  </si>
  <si>
    <t xml:space="preserve">scholing </t>
  </si>
  <si>
    <t>585216 tm 585616</t>
  </si>
  <si>
    <t>561716 Mystque</t>
  </si>
  <si>
    <t>draaidelen 7016 glad</t>
  </si>
  <si>
    <t>7016 glad</t>
  </si>
  <si>
    <t>awl gereed</t>
  </si>
  <si>
    <t>glas 26-4</t>
  </si>
  <si>
    <t>2016127-2</t>
  </si>
  <si>
    <t>1x loopwagen meesturen schuifpui</t>
  </si>
  <si>
    <t>2 kozijnen creme</t>
  </si>
  <si>
    <t>Herstel kozijnen beschadiging LB</t>
  </si>
  <si>
    <t>Jan di tandarts</t>
  </si>
  <si>
    <t>Vincent do later begonnen</t>
  </si>
  <si>
    <t>glas wordt 10 mei geleverd</t>
  </si>
  <si>
    <t>Willem ziek</t>
  </si>
  <si>
    <t>2016077-B34</t>
  </si>
  <si>
    <t>2016077-B22</t>
  </si>
  <si>
    <t>2016077-B52</t>
  </si>
  <si>
    <t>2016077-B42</t>
  </si>
  <si>
    <t>2016077-B30A</t>
  </si>
  <si>
    <t>Hooge Sandt</t>
  </si>
  <si>
    <t>Langhe Sandt</t>
  </si>
  <si>
    <t>Hooge Banc Spiegel</t>
  </si>
  <si>
    <t>7030 nerf</t>
  </si>
  <si>
    <t>26-04-2016!!</t>
  </si>
  <si>
    <t>Jan di 26-04 rooster gehaald Burghout</t>
  </si>
  <si>
    <t>Alwin do 30-06 15:30 vrij</t>
  </si>
  <si>
    <t>Alwin 30-05 15:30 vrij</t>
  </si>
  <si>
    <t>Diamant Chalets</t>
  </si>
  <si>
    <t>Verkoop ramasoft marge  Arcabo</t>
  </si>
  <si>
    <t>Wek Huuskes Enschede</t>
  </si>
  <si>
    <t>Af fabriek</t>
  </si>
  <si>
    <t>Werk Huuskes Enschede</t>
  </si>
  <si>
    <t>Exclusief glas!</t>
  </si>
  <si>
    <t>service afstellen ramen en deuren</t>
  </si>
  <si>
    <t>2015195-2</t>
  </si>
  <si>
    <t>BAZ machine storing</t>
  </si>
  <si>
    <t>2016171-2</t>
  </si>
  <si>
    <t>Offerte B extra kozijnen</t>
  </si>
  <si>
    <t>Order: Schong</t>
  </si>
  <si>
    <t>Schong 7580</t>
  </si>
  <si>
    <t>585716 tm 586116</t>
  </si>
  <si>
    <t>V201605-004+ luiken 4x</t>
  </si>
  <si>
    <t>Hal 1</t>
  </si>
  <si>
    <t>2016144-C50</t>
  </si>
  <si>
    <t>2016144-Z65</t>
  </si>
  <si>
    <t>Callandsoog Kavel 50 incl schuur</t>
  </si>
  <si>
    <t>Zeebad Kavel 65  incl schuur</t>
  </si>
  <si>
    <t>2016102V</t>
  </si>
  <si>
    <t>2016156V</t>
  </si>
  <si>
    <t>2016168V</t>
  </si>
  <si>
    <t>Michel ten Kampe</t>
  </si>
  <si>
    <t>Woning Frank</t>
  </si>
  <si>
    <t>2016202V</t>
  </si>
  <si>
    <t>2016203V</t>
  </si>
  <si>
    <t>560716 Wave</t>
  </si>
  <si>
    <t>Levering horren 66287</t>
  </si>
  <si>
    <t>Vincent 20 mei vrij</t>
  </si>
  <si>
    <t>120649+120650</t>
  </si>
  <si>
    <t>587916 glas 2x en 1x set deurbeslag</t>
  </si>
  <si>
    <t>8x inline greep  (30 ,- vrachtkosten)</t>
  </si>
  <si>
    <t>7016 glad Pavlion 70 - KS Biegetechnik</t>
  </si>
  <si>
    <t>Glas 24 mei!</t>
  </si>
  <si>
    <r>
      <t xml:space="preserve">7016 glad   </t>
    </r>
    <r>
      <rPr>
        <b/>
        <sz val="10"/>
        <rFont val="Arial"/>
        <family val="2"/>
      </rPr>
      <t>Glas 24 mei!</t>
    </r>
  </si>
  <si>
    <r>
      <t xml:space="preserve">7016 glad </t>
    </r>
    <r>
      <rPr>
        <b/>
        <sz val="10"/>
        <rFont val="Arial"/>
        <family val="2"/>
      </rPr>
      <t>Glas 24 mei!</t>
    </r>
  </si>
  <si>
    <r>
      <t xml:space="preserve">7016 nerf - </t>
    </r>
    <r>
      <rPr>
        <b/>
        <sz val="10"/>
        <rFont val="Arial"/>
        <family val="2"/>
      </rPr>
      <t>Glas 24 mei!</t>
    </r>
  </si>
  <si>
    <r>
      <rPr>
        <sz val="10"/>
        <rFont val="Arial"/>
        <family val="2"/>
      </rPr>
      <t>7016 glad</t>
    </r>
    <r>
      <rPr>
        <b/>
        <sz val="10"/>
        <rFont val="Arial"/>
        <family val="2"/>
      </rPr>
      <t xml:space="preserve"> Glas 24 mei!</t>
    </r>
  </si>
  <si>
    <t>2016199V</t>
  </si>
  <si>
    <t>120652+120655</t>
  </si>
  <si>
    <t>Arcabo offerte 19-4-2016</t>
  </si>
  <si>
    <t>Alwin di 10 mei hele dag vrij</t>
  </si>
  <si>
    <t>Alwin do 19 mei 15:30 vrij</t>
  </si>
  <si>
    <t>Jan Visser bokken lassen</t>
  </si>
  <si>
    <t>Jan Visser beslag ophalen Burghout</t>
  </si>
  <si>
    <t>MSC-062 Deledda</t>
  </si>
  <si>
    <t>Bennie ziek</t>
  </si>
  <si>
    <t>120657+120659</t>
  </si>
  <si>
    <t>585816 tm 586116</t>
  </si>
  <si>
    <t>Bosman Gaanderen</t>
  </si>
  <si>
    <t>Etten- NL</t>
  </si>
  <si>
    <t>voorwagen</t>
  </si>
  <si>
    <t>m aanhanger</t>
  </si>
  <si>
    <t>Etten-Hveen</t>
  </si>
  <si>
    <t>extra losadres</t>
  </si>
  <si>
    <t>Excl 3% dieseltoeslag</t>
  </si>
  <si>
    <t>Excl 2% dieseltoeslag</t>
  </si>
  <si>
    <t>Incl 1 laad en 1 losuur</t>
  </si>
  <si>
    <t>Rit</t>
  </si>
  <si>
    <t>Aanhanger</t>
  </si>
  <si>
    <t xml:space="preserve">Kosten </t>
  </si>
  <si>
    <t>Dieseltoeslag</t>
  </si>
  <si>
    <t>Totaal</t>
  </si>
  <si>
    <t>nee</t>
  </si>
  <si>
    <t>Nieuwleusen en Heerenveen</t>
  </si>
  <si>
    <t>Nieuwleusen- Hveen - aanhanger ivm deklijsten Tifa</t>
  </si>
  <si>
    <t>Maat Sliedrecht combinatie vracht</t>
  </si>
  <si>
    <t>Nieuwleusen combinatie vracht</t>
  </si>
  <si>
    <t>De Bergjes Roggel combinatie vracht</t>
  </si>
  <si>
    <t xml:space="preserve">Starline Reek </t>
  </si>
  <si>
    <t>Starline Reek combinatie vracht</t>
  </si>
  <si>
    <t>pakketje Maat Sliedrecht</t>
  </si>
  <si>
    <t>Stui Almen</t>
  </si>
  <si>
    <t>Nieuwleusen en Roggel</t>
  </si>
  <si>
    <t>Roggel en Vlaardingen</t>
  </si>
  <si>
    <t>Maat Sliedrecht-Duocar Vlaardingen</t>
  </si>
  <si>
    <t>Nieuwleusen-Staphorst</t>
  </si>
  <si>
    <t>Pakketje Bergjes Roggel</t>
  </si>
  <si>
    <t>Sliedrecht en Vlaardingen</t>
  </si>
  <si>
    <t>effectief productie</t>
  </si>
  <si>
    <t>scholing</t>
  </si>
  <si>
    <t>laden lossen</t>
  </si>
  <si>
    <t>overhead</t>
  </si>
  <si>
    <t>kantoor</t>
  </si>
  <si>
    <t>lossen binnenkomende goederen en uitsorteren/inpakken</t>
  </si>
  <si>
    <t>MSC-062 Deledda Berging</t>
  </si>
  <si>
    <t>MSC-066-067-068 La Clusure</t>
  </si>
  <si>
    <t>MSC-064 Oostveen</t>
  </si>
  <si>
    <t>MSC-065 Lust en Last</t>
  </si>
  <si>
    <t>Hampsink</t>
  </si>
  <si>
    <t>De Groot</t>
  </si>
  <si>
    <t>Service 353612</t>
  </si>
  <si>
    <t>5117515 Cardis 1x glas 1397 x 397 mm</t>
  </si>
  <si>
    <t>563516 Pavilioen 70 antracit</t>
  </si>
  <si>
    <t>563516 Pavilioen 70</t>
  </si>
  <si>
    <t>592016 New Bay</t>
  </si>
  <si>
    <t>560816 Wave</t>
  </si>
  <si>
    <t>Sliedrecht pakketje</t>
  </si>
  <si>
    <t>120662+12066202</t>
  </si>
  <si>
    <t>120664+12066401</t>
  </si>
  <si>
    <t>537516 New Port</t>
  </si>
  <si>
    <t>2016232V</t>
  </si>
  <si>
    <t>2016227V</t>
  </si>
  <si>
    <t>Wesley ziek vanaf 23 mei</t>
  </si>
  <si>
    <t>Bennie Ziek vanaf 17 mei</t>
  </si>
  <si>
    <t>Woodworks</t>
  </si>
  <si>
    <t>P/C</t>
  </si>
  <si>
    <t>7039 glad</t>
  </si>
  <si>
    <t>C</t>
  </si>
  <si>
    <t>Vincent ziek vanaf 23 mei</t>
  </si>
  <si>
    <t>extra opdracht wit</t>
  </si>
  <si>
    <t>V201605-004</t>
  </si>
  <si>
    <t>V201605-004 Luiken Type B (creme paneel)</t>
  </si>
  <si>
    <t>3011 rood</t>
  </si>
  <si>
    <t>575016 16 luiken</t>
  </si>
  <si>
    <t>luiken 6009 met zandloper</t>
  </si>
  <si>
    <t>Alleen horren leveren</t>
  </si>
  <si>
    <t>476016 Weinekötter cilinders 2 sets met 6 sleutels</t>
  </si>
  <si>
    <t>n.v.t.</t>
  </si>
  <si>
    <t>Emil de Kort</t>
  </si>
  <si>
    <r>
      <t xml:space="preserve">7016 glad </t>
    </r>
    <r>
      <rPr>
        <b/>
        <sz val="10"/>
        <rFont val="Arial"/>
        <family val="2"/>
      </rPr>
      <t>kS Biegetechnik</t>
    </r>
  </si>
  <si>
    <t>P</t>
  </si>
  <si>
    <r>
      <t xml:space="preserve">7016 glad </t>
    </r>
    <r>
      <rPr>
        <b/>
        <sz val="10"/>
        <rFont val="Arial"/>
        <family val="2"/>
      </rPr>
      <t xml:space="preserve"> kS Biegetechnik</t>
    </r>
  </si>
  <si>
    <t>Nieuwleusen en Harskamp</t>
  </si>
  <si>
    <t>Roggel combinatie rit</t>
  </si>
  <si>
    <r>
      <t xml:space="preserve">7016 glad </t>
    </r>
    <r>
      <rPr>
        <b/>
        <sz val="10"/>
        <rFont val="Arial"/>
        <family val="2"/>
      </rPr>
      <t xml:space="preserve"> kS Biegetechnik MP20A monteren Kuro</t>
    </r>
  </si>
  <si>
    <t>Joeri Waamelink</t>
  </si>
  <si>
    <t>midden juni</t>
  </si>
  <si>
    <t>Cars overlijden oma 27 mei</t>
  </si>
  <si>
    <t>26-5-2016 laatste werkdag</t>
  </si>
  <si>
    <t>Wesley Ziek vanaf 23 mei</t>
  </si>
  <si>
    <t>Vincent 26 augustus vrij</t>
  </si>
  <si>
    <t>Becks</t>
  </si>
  <si>
    <t>Modest</t>
  </si>
  <si>
    <t>Franco</t>
  </si>
  <si>
    <t>Luiken MSC-064</t>
  </si>
  <si>
    <t>Kozijnen Stefan</t>
  </si>
  <si>
    <t>Luiken MSC-040</t>
  </si>
  <si>
    <t>Luiken MSC-052</t>
  </si>
  <si>
    <t>Luiken divers</t>
  </si>
  <si>
    <t>Exclusief glas</t>
  </si>
  <si>
    <t>Merk A807 maandag 6-6-2016  leveren</t>
  </si>
  <si>
    <t>544216 tm 545116 COA</t>
  </si>
  <si>
    <t>10 x drki krukken niet afsluitbaar</t>
  </si>
  <si>
    <t>P en C</t>
  </si>
  <si>
    <t>gewerkt</t>
  </si>
  <si>
    <t>beschikb</t>
  </si>
  <si>
    <t>schoonmaken poets</t>
  </si>
  <si>
    <t>schoonmaken baz</t>
  </si>
  <si>
    <t>teflon wisselen</t>
  </si>
  <si>
    <t>uitpakken burghout</t>
  </si>
  <si>
    <t>schoonmaken hal</t>
  </si>
  <si>
    <t>wisselen awl</t>
  </si>
  <si>
    <t>schoonmaken afzuiginstall</t>
  </si>
  <si>
    <t>lb lossen</t>
  </si>
  <si>
    <t>profielen naar binnen</t>
  </si>
  <si>
    <t>staal lossen</t>
  </si>
  <si>
    <t>staal naar binnen</t>
  </si>
  <si>
    <t>glas naar binnen</t>
  </si>
  <si>
    <t>587916 1x glas satijn 632 x 1023 mm</t>
  </si>
  <si>
    <t>562016 Mystque</t>
  </si>
  <si>
    <t>598316 New Bay</t>
  </si>
  <si>
    <t>2016255V</t>
  </si>
  <si>
    <t>VERLIESUREN FOUTIEF INVOER DEUREN WELLCAMP</t>
  </si>
  <si>
    <t>VERLIESUREN IVM STORTBUI EN LEKKAGE EXPEDITIE</t>
  </si>
  <si>
    <t xml:space="preserve">Cars begrafenis Oma </t>
  </si>
  <si>
    <t>glaslatten naleveren</t>
  </si>
  <si>
    <t>Extra deur</t>
  </si>
  <si>
    <t>Nieuwleusen Arcabo en Klok Rijssen Wellcamp</t>
  </si>
  <si>
    <t>Hoofddorp glaslatten Klok t.b.v. Schong</t>
  </si>
  <si>
    <t>vaste prijsafspraak</t>
  </si>
  <si>
    <t>Glaslevering</t>
  </si>
  <si>
    <t>2016144-C15</t>
  </si>
  <si>
    <t>2016144-Z105</t>
  </si>
  <si>
    <t>2016144-Z114</t>
  </si>
  <si>
    <t xml:space="preserve">Kavel C15 Duinlodge Zand SP </t>
  </si>
  <si>
    <t>Kavel Z127 Duinlodge Zand</t>
  </si>
  <si>
    <t>Kavel Z127 Schuur</t>
  </si>
  <si>
    <t>Kavel Z105 Tulplodge Zand</t>
  </si>
  <si>
    <t>Kavel C15 Schuur SP</t>
  </si>
  <si>
    <t>Kavel Z105 Schuur</t>
  </si>
  <si>
    <t xml:space="preserve">Kavel 114 Verdiepinglodge </t>
  </si>
  <si>
    <t>120703+12070301</t>
  </si>
  <si>
    <t>120704+12070401</t>
  </si>
  <si>
    <t>120658+12065801</t>
  </si>
  <si>
    <t>120702+12070201</t>
  </si>
  <si>
    <t>Roedeglas!</t>
  </si>
  <si>
    <t>2-6-216</t>
  </si>
  <si>
    <t>560916 Wave</t>
  </si>
  <si>
    <t>563616 Pavilioen 70</t>
  </si>
  <si>
    <t>562116 Mystque</t>
  </si>
  <si>
    <t>2016201L-3011</t>
  </si>
  <si>
    <t>2016226L-6009</t>
  </si>
  <si>
    <t>2016237L-7016</t>
  </si>
  <si>
    <t>2016238L-7016</t>
  </si>
  <si>
    <t>2016239L-7016</t>
  </si>
  <si>
    <t>2016240L-7016</t>
  </si>
  <si>
    <t>2016172L-7016</t>
  </si>
  <si>
    <t>MSC-60 Verloop</t>
  </si>
  <si>
    <t>MSC-017 van Dijk</t>
  </si>
  <si>
    <t>MSC-031 Parren</t>
  </si>
  <si>
    <t>MSC-061 van Gent van Santen</t>
  </si>
  <si>
    <t>Nieuwleusen 2 losadressen</t>
  </si>
  <si>
    <t>Excl 4% dieseltoeslag</t>
  </si>
  <si>
    <t xml:space="preserve">FOUTIEVE AWL WELLCAMP DTS DORPEL </t>
  </si>
  <si>
    <t>MSC-065 Lust en Last Extra deur</t>
  </si>
  <si>
    <t>2016126L-6009</t>
  </si>
  <si>
    <t>Panelen incl zandloper besteld</t>
  </si>
  <si>
    <r>
      <t>544216 tm 545116 COA (</t>
    </r>
    <r>
      <rPr>
        <b/>
        <sz val="10"/>
        <color indexed="8"/>
        <rFont val="Arial"/>
        <family val="2"/>
      </rPr>
      <t>opdek kozijnen MP0</t>
    </r>
    <r>
      <rPr>
        <sz val="10"/>
        <color indexed="8"/>
        <rFont val="Arial"/>
        <family val="2"/>
        <charset val="1"/>
      </rPr>
      <t>)</t>
    </r>
  </si>
  <si>
    <t>561916 Mystque</t>
  </si>
  <si>
    <t>Max 350 uur inplannen</t>
  </si>
  <si>
    <t>MSC-054 Kiekendief</t>
  </si>
  <si>
    <t>MSC-055 Kiekendief</t>
  </si>
  <si>
    <t>581216 tm 581616</t>
  </si>
  <si>
    <t>Service Goederee</t>
  </si>
  <si>
    <t>AANSTURING HOGE SAND ETC FOUTIEVE DEURBORINGEN</t>
  </si>
  <si>
    <t>Alwin do 16-6 15:00 vrij</t>
  </si>
  <si>
    <t>Nieuwleusen incl tifa roes</t>
  </si>
  <si>
    <t>Eilander</t>
  </si>
  <si>
    <t>Niewleusen</t>
  </si>
  <si>
    <t>Eilander 6480</t>
  </si>
  <si>
    <t>2016279V</t>
  </si>
  <si>
    <t xml:space="preserve">9x vleugel AT33-4 wit </t>
  </si>
  <si>
    <t>2015199-2</t>
  </si>
  <si>
    <t>Bruggen 3312 Credit ivm niet klemmen AWL</t>
  </si>
  <si>
    <t>Renesse Lodge B get wit door zelf Maat gefolieerd in 7039</t>
  </si>
  <si>
    <t>Renesse Lodge C get wit door zelf Maat gefolieerd in 7039</t>
  </si>
  <si>
    <t>Uit dienst</t>
  </si>
  <si>
    <t>start via Jaws</t>
  </si>
  <si>
    <t>bijzondere kozijnen</t>
  </si>
  <si>
    <t>diverse</t>
  </si>
  <si>
    <t>Joeri Ziek 08 mei</t>
  </si>
  <si>
    <t>VERLIES FOUT AANSTURING SCHROEVEN 2016203</t>
  </si>
  <si>
    <t>598516 tm 599016</t>
  </si>
  <si>
    <t>599116 tm 600416</t>
  </si>
  <si>
    <t>599116 tm 599716</t>
  </si>
  <si>
    <t>599816 tm 600416</t>
  </si>
  <si>
    <t>567216 tm 567616</t>
  </si>
  <si>
    <t>Extra kozijn</t>
  </si>
  <si>
    <r>
      <rPr>
        <b/>
        <sz val="10"/>
        <rFont val="Arial"/>
        <family val="2"/>
      </rPr>
      <t>glas 17/6</t>
    </r>
    <r>
      <rPr>
        <sz val="10"/>
        <rFont val="Arial"/>
        <family val="2"/>
        <charset val="1"/>
      </rPr>
      <t xml:space="preserve"> Let op: 2x extra glas meelveren</t>
    </r>
  </si>
  <si>
    <t>Let op: 2x set  AWL meeleveren</t>
  </si>
  <si>
    <t>9-6-216</t>
  </si>
  <si>
    <t>Twee horren 66424</t>
  </si>
  <si>
    <t>wit en 7039</t>
  </si>
  <si>
    <t>7016 NERF</t>
  </si>
  <si>
    <t>562116 Mystique</t>
  </si>
  <si>
    <t>562016 Mystique</t>
  </si>
  <si>
    <t>7016 glad -glas EB983 uit voorraad 18x</t>
  </si>
  <si>
    <t>Glas A007 uit voorraad - 15x</t>
  </si>
  <si>
    <t>9016 wit glad</t>
  </si>
  <si>
    <t>1x losse ruit meeleveren A003 met roede</t>
  </si>
  <si>
    <t>534316 New Port</t>
  </si>
  <si>
    <t>VERLIES FOUT AANSTURING STOLPDEUREN 2016203</t>
  </si>
  <si>
    <t>VERLIES FOUT AANSTURING STAAL STIJL DRAAIKIEP RAMEN</t>
  </si>
  <si>
    <t>Glas 628x1846 blank Hal 3 - 2 stuks</t>
  </si>
  <si>
    <t>Daalman Hal 3 - glas 630x650 Satinato</t>
  </si>
  <si>
    <t>561016 Wave</t>
  </si>
  <si>
    <t>5x slot AS8100 D30 sleutelbediend</t>
  </si>
  <si>
    <t>VERLIES FOUT AANSTURING DEURENKOZIJNEN MET ALU DORPEL (4 MM TE LANG)</t>
  </si>
  <si>
    <t>Glas besteld van 2016215 , 3 st bij besteld 22-6 leveren</t>
  </si>
  <si>
    <t>7016 glad - 3x P800NL</t>
  </si>
  <si>
    <t>7016 glad - alleen PSK</t>
  </si>
  <si>
    <t>DEA FERRO CONTROL DEFECT</t>
  </si>
  <si>
    <t>Herstel kapot kozijn (Arcabo)</t>
  </si>
  <si>
    <t>FOUTIEF AFGEHANGEN KOZIJN (ONTWATERING BOVENZIJDE) 2016208</t>
  </si>
  <si>
    <t>Transport Werl Staal ophalen</t>
  </si>
  <si>
    <t>Glaslatten ophalen LB AG10C</t>
  </si>
  <si>
    <t>horren</t>
  </si>
  <si>
    <t>BAZ UITRICHTEN BOORUNIT DEFECTE LICHTINIATOR</t>
  </si>
  <si>
    <t>STURTZ 2 KOPS POETSMACHINE DEFECTE DIMA CONTROLLER A51</t>
  </si>
  <si>
    <t>STURTZ 2 KOPS POETSMACHINE MAGNEET SCHAKELAAR KOP 1 1140 DEFECT</t>
  </si>
  <si>
    <t xml:space="preserve">Scheer </t>
  </si>
  <si>
    <t>COA Hveen 544216 tm 545116 extra kozijn merk C</t>
  </si>
  <si>
    <t>COA Hveen 544216 tm 545116 - 3x extra set klemlijst + beslag</t>
  </si>
  <si>
    <t>Drki vleugel CT3107 met Kiep v Draaibeslag</t>
  </si>
  <si>
    <t>zsm</t>
  </si>
  <si>
    <t>2016204-2</t>
  </si>
  <si>
    <t>Schade wegwerken Hveen (a.Postma)</t>
  </si>
  <si>
    <t>2016059-2</t>
  </si>
  <si>
    <t>2016144-Z127</t>
  </si>
  <si>
    <t>in overleg</t>
  </si>
  <si>
    <t>LOSSEN BOSMAN VLIEGHE MATERIALEN</t>
  </si>
  <si>
    <t>klemlijsten 3 sets</t>
  </si>
  <si>
    <t>544216 tm 545116 COA 3x extra set klemlijst + beslag</t>
  </si>
  <si>
    <t>productie TESTKOZIJNEN ONDERDORPELS CHALET+VERDIEPT</t>
  </si>
  <si>
    <r>
      <t xml:space="preserve">Extra deur van Nieuwkerk </t>
    </r>
    <r>
      <rPr>
        <sz val="10"/>
        <color rgb="FFFF0000"/>
        <rFont val="Arial"/>
        <family val="2"/>
      </rPr>
      <t>(BLIJFT HIER)</t>
    </r>
  </si>
  <si>
    <t>Extra</t>
  </si>
  <si>
    <t>Jouri ziek 27-06</t>
  </si>
  <si>
    <t>Comm 128</t>
  </si>
  <si>
    <t>Kelvin Coenders</t>
  </si>
  <si>
    <t>Melvin van Weenen</t>
  </si>
  <si>
    <t>Comm 127</t>
  </si>
  <si>
    <t>569916 Gies  - 820 x 1849 mm 4-16-4 3.0  tbv Vlieghe kozijn</t>
  </si>
  <si>
    <t>511715 Cardis 2x glas</t>
  </si>
  <si>
    <t>Welke dag? Vraag van opdrg</t>
  </si>
  <si>
    <r>
      <t xml:space="preserve">7016 glad </t>
    </r>
    <r>
      <rPr>
        <b/>
        <sz val="10"/>
        <color rgb="FF00B050"/>
        <rFont val="Arial"/>
        <family val="2"/>
      </rPr>
      <t>KS BS Biegetechnik</t>
    </r>
  </si>
  <si>
    <t>KS Biegetechnik 8/7</t>
  </si>
  <si>
    <r>
      <t xml:space="preserve">7016 glad </t>
    </r>
    <r>
      <rPr>
        <b/>
        <sz val="10"/>
        <rFont val="Arial"/>
        <family val="2"/>
      </rPr>
      <t>ks Biegetechniek 6/7</t>
    </r>
  </si>
  <si>
    <t>2016103-2</t>
  </si>
  <si>
    <t>A618 FOUTIEF GELAST…LASBREUK</t>
  </si>
  <si>
    <t>120738+120750</t>
  </si>
  <si>
    <t>598516 tm 598716</t>
  </si>
  <si>
    <t>598816 tm 599016</t>
  </si>
  <si>
    <t>Reservering Diversen Kuro</t>
  </si>
  <si>
    <t>2016191-2</t>
  </si>
  <si>
    <t>536816 1x glas en 1x roooster bi-color</t>
  </si>
  <si>
    <t>Peter Verbeten onverwachts huidspecialist</t>
  </si>
  <si>
    <t>Breskin Lodges Herlevering schade kozijn</t>
  </si>
  <si>
    <t>7016 nerf</t>
  </si>
  <si>
    <t>567216 tm 567416</t>
  </si>
  <si>
    <t>567516 tm 567616</t>
  </si>
  <si>
    <t>2016291V</t>
  </si>
  <si>
    <t>Binnen en Buiten folie</t>
  </si>
  <si>
    <t>Klemlijsten 12x110 - 6m1</t>
  </si>
  <si>
    <t>592616 extra vleugel, rooster, glas en hor</t>
  </si>
  <si>
    <t>570016 floathouse 2x deurvastzetter</t>
  </si>
  <si>
    <t>2016077- Ameland 3x set klemlijst AWL110 - sluitplaten 4st</t>
  </si>
  <si>
    <t>2016294E</t>
  </si>
  <si>
    <t>2016313E</t>
  </si>
  <si>
    <t>BESCHADIGDE DEURVLEUGEL</t>
  </si>
  <si>
    <t>Heerenveen met kraan</t>
  </si>
  <si>
    <t>29-08 t/m 02-09</t>
  </si>
  <si>
    <t>05-09 t/m 09-09</t>
  </si>
  <si>
    <t>Sliedrecht Maat AWL en sluitplaten</t>
  </si>
  <si>
    <t>lakstiften 5x 9016 en 5x 7016</t>
  </si>
  <si>
    <t>2016314E</t>
  </si>
  <si>
    <t>Sander woensdag eerder weg</t>
  </si>
  <si>
    <t>breukruit 2016208 592316 751x1907 mm</t>
  </si>
  <si>
    <t>2016316E</t>
  </si>
  <si>
    <t>2016315E</t>
  </si>
  <si>
    <t>561116 Wave</t>
  </si>
  <si>
    <t>2016230-2</t>
  </si>
  <si>
    <t>PK Chalets</t>
  </si>
  <si>
    <t>PK-XL-Show 2016</t>
  </si>
  <si>
    <t>7016 glad  11x glas A983 hergebruiken uit voorraad</t>
  </si>
  <si>
    <t>Goes</t>
  </si>
  <si>
    <t>Nieuwe klant - combineren met maat?</t>
  </si>
  <si>
    <t>uitlevering bespreken</t>
  </si>
  <si>
    <t>FOUTIEF INGEVOERDE AWL COA 7 x NIEUW GEZAAGD MERK F</t>
  </si>
  <si>
    <t>geen awl</t>
  </si>
  <si>
    <t>FOUTIEF BESTELDE AWL DOOR ARCABO 2016255V</t>
  </si>
  <si>
    <t>120755  donderdag</t>
  </si>
  <si>
    <t>120759  donderdag</t>
  </si>
  <si>
    <t>120759  vrijdag</t>
  </si>
  <si>
    <t>120760  vrijdag</t>
  </si>
  <si>
    <t>120761  vrijdag</t>
  </si>
  <si>
    <t>120755  vrijdag</t>
  </si>
  <si>
    <t>120767  donderdag</t>
  </si>
  <si>
    <t>120766  dinsdag</t>
  </si>
  <si>
    <t>120762  dinsdag</t>
  </si>
  <si>
    <t>Glas 991 x 2305 1 zijde gelaagd - 524116 service Robbejager</t>
  </si>
  <si>
    <t>592316 Inzethor v merh A232L</t>
  </si>
  <si>
    <t>Glas 694 x 1042 mm 523816 Robbejager Service</t>
  </si>
  <si>
    <t>2016324E</t>
  </si>
  <si>
    <t>2016325E</t>
  </si>
  <si>
    <t>2016326E</t>
  </si>
  <si>
    <t>2016327E</t>
  </si>
  <si>
    <t>2016328E</t>
  </si>
  <si>
    <t>2 gelijksluitende cilinders met 6 sleutels - 514216 vd Meulen</t>
  </si>
  <si>
    <t>602016 tm 602516 sanifour units</t>
  </si>
  <si>
    <t>602016 tm 602216 sanifour units</t>
  </si>
  <si>
    <t>602316 tm 602516 sanifour units</t>
  </si>
  <si>
    <t>Dubois</t>
  </si>
  <si>
    <t>2016077-Extra</t>
  </si>
  <si>
    <t>Hooge Sandt 2x VEK nav wijziging</t>
  </si>
  <si>
    <t>120758 (alleen vleugel)</t>
  </si>
  <si>
    <t>2016234-2</t>
  </si>
  <si>
    <t>Woodworks 2x glas- dorpel-glaslatten-paneel</t>
  </si>
  <si>
    <t>120772 dinsdag</t>
  </si>
  <si>
    <t>120773 donderdag</t>
  </si>
  <si>
    <t>120774 dinsdag</t>
  </si>
  <si>
    <t>120775 woensdag</t>
  </si>
  <si>
    <t>120776 donderdag</t>
  </si>
  <si>
    <t>120777 donderdag</t>
  </si>
  <si>
    <t>536016 deur</t>
  </si>
  <si>
    <t>Glas zelf ophalen op 7-7-2016</t>
  </si>
  <si>
    <t>20x kruk met duwer blind en 1/2 knop cilinder</t>
  </si>
  <si>
    <t>2016285E</t>
  </si>
  <si>
    <t>Joeri woensdag afwezig van 12:00 uur ivm overlijden oma</t>
  </si>
  <si>
    <t>580816 Inspiration</t>
  </si>
  <si>
    <t>580916 Inspiration</t>
  </si>
  <si>
    <t>581016 Inspiration</t>
  </si>
  <si>
    <t>488215 v Antwerpen Glas 508 x 1023 mm (Vlieghe)</t>
  </si>
  <si>
    <t xml:space="preserve">474616 Duynpark Soest - glas vervangen </t>
  </si>
  <si>
    <t>Linde 7378</t>
  </si>
  <si>
    <t>VRIJDAG LEVEREN!</t>
  </si>
  <si>
    <t>507900 Pavilioen 70 (afwijkend)</t>
  </si>
  <si>
    <t>van Roy</t>
  </si>
  <si>
    <t>Avanti Decor</t>
  </si>
  <si>
    <t>Boonen</t>
  </si>
  <si>
    <t>Goormans</t>
  </si>
  <si>
    <t>KS Biegetechnik rondboor Boerderij</t>
  </si>
  <si>
    <t>Renee</t>
  </si>
  <si>
    <t>592716 (3x rondboog Boerderij)</t>
  </si>
  <si>
    <r>
      <t xml:space="preserve">Groen 6009 nerf en </t>
    </r>
    <r>
      <rPr>
        <b/>
        <sz val="10"/>
        <rFont val="Arial"/>
        <family val="2"/>
      </rPr>
      <t>KS Biegetechnik</t>
    </r>
  </si>
  <si>
    <t>JAN VISSER GLAS OPHALEN RICKERT DONDERDAG</t>
  </si>
  <si>
    <t>JAN VISSER DEKLIJSTEN OPHALEN TIFA</t>
  </si>
  <si>
    <t>Abram</t>
  </si>
  <si>
    <t>Lakstiften 5x wit 9016 en 5x antracit 7016</t>
  </si>
  <si>
    <r>
      <t xml:space="preserve">Creme glad - </t>
    </r>
    <r>
      <rPr>
        <b/>
        <sz val="10"/>
        <rFont val="Arial"/>
        <family val="2"/>
      </rPr>
      <t>verzoek Klok vrijdag 22/7 leveren</t>
    </r>
  </si>
  <si>
    <t>Verdiepingslodge Z114 herlevering</t>
  </si>
  <si>
    <t>wit</t>
  </si>
  <si>
    <t>46x rolluikkruk blank 099KH</t>
  </si>
  <si>
    <r>
      <t xml:space="preserve">7016 glad </t>
    </r>
    <r>
      <rPr>
        <b/>
        <sz val="10"/>
        <rFont val="Arial"/>
        <family val="2"/>
      </rPr>
      <t>KS Biegetechnik</t>
    </r>
  </si>
  <si>
    <t xml:space="preserve">581116 - A006 </t>
  </si>
  <si>
    <t>week 35 chalet op transport (vergeten te bestellen)</t>
  </si>
  <si>
    <t>2016342E</t>
  </si>
  <si>
    <t>2016260-582416 1x ruit breuk CM30 246 x 2094 gelaagd</t>
  </si>
  <si>
    <t>start via obd</t>
  </si>
  <si>
    <t>120764 woensdag</t>
  </si>
  <si>
    <t>120764 donderdag</t>
  </si>
  <si>
    <t>120780 maandag</t>
  </si>
  <si>
    <t>120769 donderdag</t>
  </si>
  <si>
    <t>120770 donderdag</t>
  </si>
  <si>
    <t>120771 donderdag</t>
  </si>
  <si>
    <t>120782 donderdag</t>
  </si>
  <si>
    <t>120783 donderdag</t>
  </si>
  <si>
    <t>120785 donderdag</t>
  </si>
  <si>
    <t>120786 donderdag</t>
  </si>
  <si>
    <t>Deur niet ingevoerd van 2016248</t>
  </si>
  <si>
    <t>2016343E</t>
  </si>
  <si>
    <t>2016227-592016 1x ruit 444x679 mm A923L</t>
  </si>
  <si>
    <t>Joeri maandag afwezig begrafenis oma</t>
  </si>
  <si>
    <t>MSC-072 Zweedijk</t>
  </si>
  <si>
    <t>MSC-002 Gilissen</t>
  </si>
  <si>
    <t>MSC-071 Paddock</t>
  </si>
  <si>
    <t>MSC-001 Meulenbroek</t>
  </si>
  <si>
    <t>MSC-073 Abeelen</t>
  </si>
  <si>
    <t>593116 (3x rondboog Boerderij)</t>
  </si>
  <si>
    <t>598116 (3x rondboog Boerderij)</t>
  </si>
  <si>
    <t>546316 Charleston rondboog</t>
  </si>
  <si>
    <t>581116 - A006 - tel Klaas 12/7 transport 18/7 - glas 22/7!</t>
  </si>
  <si>
    <t>2016281 598516 6 extra deuren</t>
  </si>
  <si>
    <t>SANDER KOZIJNEN WEGBRENGEN DUOCAR</t>
  </si>
  <si>
    <t>592716 Boerderij</t>
  </si>
  <si>
    <t>593116 Boerderij</t>
  </si>
  <si>
    <t>536316 New Bay</t>
  </si>
  <si>
    <r>
      <t xml:space="preserve">creme - creme nerf - </t>
    </r>
    <r>
      <rPr>
        <b/>
        <sz val="10"/>
        <rFont val="Arial"/>
        <family val="2"/>
      </rPr>
      <t>profiel besteld</t>
    </r>
  </si>
  <si>
    <t>120791 doorgestuurd</t>
  </si>
  <si>
    <t>Juwet-Marva I</t>
  </si>
  <si>
    <t>Magermans-Marva I</t>
  </si>
  <si>
    <t>Mid Parks/F1</t>
  </si>
  <si>
    <t>H3-265 Marva I</t>
  </si>
  <si>
    <t>Belgie (Eupen)</t>
  </si>
  <si>
    <t>creme</t>
  </si>
  <si>
    <t>2016362E</t>
  </si>
  <si>
    <t>534416 Beachhouse</t>
  </si>
  <si>
    <t>2016365E</t>
  </si>
  <si>
    <t>Glas 1117x341 mm met roede v 321911 showroom</t>
  </si>
  <si>
    <t>Poldervallei</t>
  </si>
  <si>
    <t>580616 Luiken</t>
  </si>
  <si>
    <t>Franco Extra Schuifpui</t>
  </si>
  <si>
    <t>7016 glad - PSK 160 Z</t>
  </si>
  <si>
    <t>2016288V</t>
  </si>
  <si>
    <t>6009 nerf - verzoek eind 35 lev - schroten</t>
  </si>
  <si>
    <t>geen MP0 en AWL</t>
  </si>
  <si>
    <t>120781 + 120797</t>
  </si>
  <si>
    <t>Han Atilgan 7743</t>
  </si>
  <si>
    <t>2016375V</t>
  </si>
  <si>
    <t xml:space="preserve">creme </t>
  </si>
  <si>
    <t>581916 deur A003</t>
  </si>
  <si>
    <t>COA 12 sets</t>
  </si>
  <si>
    <t>6009 nerf KS Biegetechnik</t>
  </si>
  <si>
    <t>18-7-2016 laatste werkdag</t>
  </si>
  <si>
    <t>beschikbaar voor productie</t>
  </si>
  <si>
    <t>JAN VISSER MAKEN KAR T.B.V. SANDWICHPANELEN</t>
  </si>
  <si>
    <t>DIVERSE AANSTURINGSFOUTEN WVB</t>
  </si>
  <si>
    <t>SANDER SERVICE WELLCAMP</t>
  </si>
  <si>
    <t>Komacel wit is besteld</t>
  </si>
  <si>
    <t>507916 Pavilioen 70 (afwijkend)</t>
  </si>
  <si>
    <t>MSC-062 Luiken</t>
  </si>
  <si>
    <t>ARCABO HELE WEEK VRIJ</t>
  </si>
  <si>
    <t>476016 Herlevering schade</t>
  </si>
  <si>
    <t>H5-240 Marva I Lobo</t>
  </si>
  <si>
    <t>JAN VISSSER AANSLUITEN PLATENZAAG OP AFZUIGER.</t>
  </si>
  <si>
    <t>JAN VISSER OMZETTEN URBAN LASMACHINE.</t>
  </si>
  <si>
    <t>Arcabo nog vakantie</t>
  </si>
  <si>
    <t>2016381L-7016</t>
  </si>
  <si>
    <t>Surendorf Knopcilinders 15 st K40/40</t>
  </si>
  <si>
    <t>2016384E</t>
  </si>
  <si>
    <t>2016386E</t>
  </si>
  <si>
    <t>2016255 598316 deur krukstel blank SKG**</t>
  </si>
  <si>
    <t>``</t>
  </si>
  <si>
    <t>Luiken Ameling</t>
  </si>
  <si>
    <t>PK-XL</t>
  </si>
  <si>
    <t>Sliedrecht - Vlaardingen - Goes</t>
  </si>
  <si>
    <t>JAN VISSER EXTRA PLATEN OP DEURENTAFEL + LASMALLEN OPDIKKEN</t>
  </si>
  <si>
    <t>OPRUIMEN</t>
  </si>
  <si>
    <t>598216 New Port</t>
  </si>
  <si>
    <t>2016388V</t>
  </si>
  <si>
    <t>7016 glad PSK</t>
  </si>
  <si>
    <t>597316 Charleston</t>
  </si>
  <si>
    <t>KS Biegetechniek Rondboog</t>
  </si>
  <si>
    <t>2016390E</t>
  </si>
  <si>
    <t>2016392E</t>
  </si>
  <si>
    <t>2016265 592116 kruk v schuifpui niet afsluitbaar</t>
  </si>
  <si>
    <t>2016357V</t>
  </si>
  <si>
    <t>12-09 t/m 16-09</t>
  </si>
  <si>
    <t>Bennie Hoegen 12 en 13 september vrij</t>
  </si>
  <si>
    <t>19-09 t/m 23-09</t>
  </si>
  <si>
    <t>26-09 t/m 30-09</t>
  </si>
  <si>
    <t xml:space="preserve">03-10 t/m 07-10 </t>
  </si>
  <si>
    <t xml:space="preserve">10-10 t/m 14-10 </t>
  </si>
  <si>
    <t xml:space="preserve">17-10 t/m 21-10 </t>
  </si>
  <si>
    <t xml:space="preserve">24-10 t/m 28-10 </t>
  </si>
  <si>
    <t xml:space="preserve">31-10 t/m 04-11 </t>
  </si>
  <si>
    <t>07-11 t/m 11-11</t>
  </si>
  <si>
    <t>14-11 t/m 18-11</t>
  </si>
  <si>
    <t>21-11 t/m 25-11</t>
  </si>
  <si>
    <t>28-11 t/m 02-12</t>
  </si>
  <si>
    <t>05-12 t/m 09-12</t>
  </si>
  <si>
    <t>12-12 t/m 16-12</t>
  </si>
  <si>
    <t>19-12 t/m 23-12</t>
  </si>
  <si>
    <t>ONDERHOUD STURTZ LAS POETS COMBINATIE</t>
  </si>
  <si>
    <t>OPRUIMEN IVM VAKANTIE SLUITING</t>
  </si>
  <si>
    <t>SANDER BEZOEK MAAT EN SERVICE WELLCAMP</t>
  </si>
  <si>
    <t>Jan Visser vanaf woensdagmiddag ziek</t>
  </si>
  <si>
    <t>deurpanelen worden 7/9 geleverd</t>
  </si>
  <si>
    <t>2016393E</t>
  </si>
  <si>
    <t>2016234 Woodworks 2x glas excl roeden</t>
  </si>
  <si>
    <t>560716 Wave 2x glasbreuk extra bestelling AWA03 en AWA05</t>
  </si>
  <si>
    <t>Woodworks 2x glas- dorpel-glalatten-paneel</t>
  </si>
  <si>
    <t>Klemlijsten 10x AWL80 - 10x AWL110 - 10x AWL120</t>
  </si>
  <si>
    <t>Extra geleverd klemlijst AWL120 v. verdiepte kozijnen - 3 sets 598316</t>
  </si>
  <si>
    <t>2016331E</t>
  </si>
  <si>
    <t xml:space="preserve">Klemlijsten 12x140 - 6m1 </t>
  </si>
  <si>
    <t>2016395E</t>
  </si>
  <si>
    <t>Koenders Totaalbouw</t>
  </si>
  <si>
    <t>Lekdorpel S804 3x 600 mm - Laakweg 24 Azewijn</t>
  </si>
  <si>
    <t>Service opdracht 403113 Natuurlijk Limburg</t>
  </si>
  <si>
    <t>vd Ark</t>
  </si>
  <si>
    <t>Ameling</t>
  </si>
  <si>
    <t>9 VEK</t>
  </si>
  <si>
    <t>De Cramer</t>
  </si>
  <si>
    <t>476016 Herlevering schade A016 + 5x extra sleutels</t>
  </si>
  <si>
    <t>2016401E</t>
  </si>
  <si>
    <t>Glas 485x2000 33.1 mat-14-4 mm Verdiepringslodge M206 fig</t>
  </si>
  <si>
    <t>maat</t>
  </si>
  <si>
    <t>lekdorpels S804 40x2m1 + 500 schroeven v luiken</t>
  </si>
  <si>
    <t>Heerenveen, Niewleusen</t>
  </si>
  <si>
    <t>Etten, Nieuwleusen, Heerenveen, plus kraan</t>
  </si>
  <si>
    <t>Etten, Sliedrecht, Vlaardingen</t>
  </si>
  <si>
    <t>MSC-078 Extra schuurdeur</t>
  </si>
  <si>
    <t>Van Laarhoven</t>
  </si>
  <si>
    <t>kraan</t>
  </si>
  <si>
    <t>Nieuwleusen, (combi rit)</t>
  </si>
  <si>
    <t>12 vastglas kozijnen</t>
  </si>
  <si>
    <t>Drie kozijnen</t>
  </si>
  <si>
    <t>Twee horren 66530</t>
  </si>
  <si>
    <t>Comm 129</t>
  </si>
  <si>
    <t>-</t>
  </si>
  <si>
    <t>6009 nerf KS Biegetechnik rondboog</t>
  </si>
  <si>
    <t>D'hondt - Rendeux</t>
  </si>
  <si>
    <t>Vanreeth Tania - Rendeux</t>
  </si>
  <si>
    <t>Grave - Albatros H - 259</t>
  </si>
  <si>
    <t>Peeters - Rendeux</t>
  </si>
  <si>
    <t>Scherschel - Mids Park 83</t>
  </si>
  <si>
    <t>Eupen (B)</t>
  </si>
  <si>
    <t>2016387L-7016</t>
  </si>
  <si>
    <t>2016399V</t>
  </si>
  <si>
    <t>2x glas Hollemans 188308 Zeeuwse Kust K138</t>
  </si>
  <si>
    <t>2016412E</t>
  </si>
  <si>
    <t>7016 glad kozijn - wit draaidelen</t>
  </si>
  <si>
    <t>schrotenpaneel wit</t>
  </si>
  <si>
    <t>1x glas A021F meeleveren</t>
  </si>
  <si>
    <t>600716 tm 601216</t>
  </si>
  <si>
    <t>600716 tm 600816</t>
  </si>
  <si>
    <t>600916 tm 601216</t>
  </si>
  <si>
    <t>6009 nerf (gevraagd begin week 38)</t>
  </si>
  <si>
    <t>vd Ark (verlengde MP0)</t>
  </si>
  <si>
    <t>JAN VISSER KARREN LASSEN (10ST)</t>
  </si>
  <si>
    <t>7370 vd Poll</t>
  </si>
  <si>
    <t>7858 Dekker</t>
  </si>
  <si>
    <t>2016414V</t>
  </si>
  <si>
    <t>2016415V</t>
  </si>
  <si>
    <t xml:space="preserve">Service 528715 Schmerl </t>
  </si>
  <si>
    <t>JAN EN BENNIE OMZETTEN TAFELS</t>
  </si>
  <si>
    <t>592616 1x inzethor merk H</t>
  </si>
  <si>
    <t>verzoek wk 35 leveren</t>
  </si>
  <si>
    <t>MSC-088-089-090</t>
  </si>
  <si>
    <t>Inzethor v 2016210 merk B</t>
  </si>
  <si>
    <t>Kozijn hal 1</t>
  </si>
  <si>
    <t>schutdorf (D)</t>
  </si>
  <si>
    <t>10 kozijnen</t>
  </si>
  <si>
    <t>Porreij</t>
  </si>
  <si>
    <t>Apeldoorn</t>
  </si>
  <si>
    <t>JAN VISSER LASSEN VERLENGING DRAAIPLATEAU</t>
  </si>
  <si>
    <t>2016421E</t>
  </si>
  <si>
    <t>2016424E</t>
  </si>
  <si>
    <t>2016427E</t>
  </si>
  <si>
    <t>MSC-069-070 Easy Berghof</t>
  </si>
  <si>
    <t>MSC-069-070 Easy Berghof Luiken</t>
  </si>
  <si>
    <t>8357 Hofstede</t>
  </si>
  <si>
    <t>Luiken Valkenisse</t>
  </si>
  <si>
    <t>EXTRA AWL 2016283 10 KOZIJNEN</t>
  </si>
  <si>
    <t>2016431V</t>
  </si>
  <si>
    <t>Wit-Mahonie</t>
  </si>
  <si>
    <t>Glas 246 x 2094 mm CM29 584216</t>
  </si>
  <si>
    <t>Roy woensdag afwezig 12:15 tot 13:30</t>
  </si>
  <si>
    <t>COA 4 sets (totaal 12 sets)</t>
  </si>
  <si>
    <t>2016434E</t>
  </si>
  <si>
    <t>597616 en 590516</t>
  </si>
  <si>
    <t>536516 Luiken</t>
  </si>
  <si>
    <t>2016436L-3011</t>
  </si>
  <si>
    <t>522616 (PSK)</t>
  </si>
  <si>
    <t>582616 Pavilion 70</t>
  </si>
  <si>
    <t>2016439V</t>
  </si>
  <si>
    <t>NL Hal 2</t>
  </si>
  <si>
    <t>Ijsseldreef 3</t>
  </si>
  <si>
    <t>Ijsseldreef 4</t>
  </si>
  <si>
    <t>vd Wal - Poertner - Bruin</t>
  </si>
  <si>
    <t>Zottegem - Eupen - Oostende</t>
  </si>
  <si>
    <t>JAN VISSER LASSEN KOZIJNKARREN EN WEGBRENGEN</t>
  </si>
  <si>
    <t>STORING BAZ EN DUBBELVERSTEKZAAG</t>
  </si>
  <si>
    <t>creme besteld</t>
  </si>
  <si>
    <t xml:space="preserve">Brian Torres </t>
  </si>
  <si>
    <t>Seesink</t>
  </si>
  <si>
    <t>Ferdi Versteeg</t>
  </si>
  <si>
    <t>2016450E</t>
  </si>
  <si>
    <t>Becks ruit met roede</t>
  </si>
  <si>
    <t>2016451E</t>
  </si>
  <si>
    <t xml:space="preserve">563616 - breukruit AP70-09 </t>
  </si>
  <si>
    <t>Manumixx</t>
  </si>
  <si>
    <t>Vast glas kozijn</t>
  </si>
  <si>
    <t>6009 nerf</t>
  </si>
  <si>
    <t>Cars 19 en 20 september vrij</t>
  </si>
  <si>
    <t>Sander hele week vrij</t>
  </si>
  <si>
    <t>Jacob vd Burg</t>
  </si>
  <si>
    <t>De Black</t>
  </si>
  <si>
    <t>Thijs</t>
  </si>
  <si>
    <t>Crabbe</t>
  </si>
  <si>
    <t>Verheyen</t>
  </si>
  <si>
    <t>Schelkens</t>
  </si>
  <si>
    <t>Peemans</t>
  </si>
  <si>
    <t>Havaux</t>
  </si>
  <si>
    <t>Delguste</t>
  </si>
  <si>
    <t>Calmeijn</t>
  </si>
  <si>
    <t>2016433L-6009</t>
  </si>
  <si>
    <t>597716 Schuur</t>
  </si>
  <si>
    <t>BAZ STORING</t>
  </si>
  <si>
    <t>PK chalets Goes pakketje</t>
  </si>
  <si>
    <t>608216 tm 608816</t>
  </si>
  <si>
    <t>10x deurkruk Blank Tokyo</t>
  </si>
  <si>
    <t>2016473E</t>
  </si>
  <si>
    <t>Raamgreep blank niet afsluitbaar</t>
  </si>
  <si>
    <t>2016474E</t>
  </si>
  <si>
    <t>2016475E</t>
  </si>
  <si>
    <t>Slijtstrip H734 v CM50</t>
  </si>
  <si>
    <t xml:space="preserve">597716 Charleston rondboog </t>
  </si>
  <si>
    <t>2016144E</t>
  </si>
  <si>
    <t>2016452V</t>
  </si>
  <si>
    <t>breukr</t>
  </si>
  <si>
    <t>VERLIESUREN FOUTEN AANSTURING</t>
  </si>
  <si>
    <t>2016483E</t>
  </si>
  <si>
    <t>Glas 448614  2105 x 750 33.1-14-4 mm Vlieghe</t>
  </si>
  <si>
    <t>608216 tm 608316</t>
  </si>
  <si>
    <t>608416 tm 608516</t>
  </si>
  <si>
    <t>2016430L-7016</t>
  </si>
  <si>
    <t>JAN VISSER OPHALEN AFMONTEREN 5X KAR</t>
  </si>
  <si>
    <t>CARS - SANDER MONTEREN KRAANARM</t>
  </si>
  <si>
    <t>MSC-087</t>
  </si>
  <si>
    <t>3 sets Uitzetzakschaar 20"  500888</t>
  </si>
  <si>
    <t>Luiken MSC-087</t>
  </si>
  <si>
    <t>komacel 10 mm wit</t>
  </si>
  <si>
    <t>Deur Beachhouse</t>
  </si>
  <si>
    <t>Verplancke Bouwonderneming</t>
  </si>
  <si>
    <t>Polijstdoeken 180 x 180 mm - 4 st</t>
  </si>
  <si>
    <t>Belgische tol</t>
  </si>
  <si>
    <t>Etten, Nieuwleusen, Harskamp</t>
  </si>
  <si>
    <t>AWL120 - 10x 6m1</t>
  </si>
  <si>
    <t>2016489E</t>
  </si>
  <si>
    <t>2016488E</t>
  </si>
  <si>
    <t>PK-XL-Lodge fam Wijn</t>
  </si>
  <si>
    <t>7016 glad  -KS Biegetechniek</t>
  </si>
  <si>
    <t xml:space="preserve">Ruit 773x2048mm </t>
  </si>
  <si>
    <t>MSC-083</t>
  </si>
  <si>
    <t>MSC-085</t>
  </si>
  <si>
    <t>MSC-092</t>
  </si>
  <si>
    <t>MSC-075</t>
  </si>
  <si>
    <t>uiterlijk 07-10</t>
  </si>
  <si>
    <t>2016497E</t>
  </si>
  <si>
    <t>Krukstel met rozet v schuifpui 536116</t>
  </si>
  <si>
    <t>2016485L-7016</t>
  </si>
  <si>
    <t>2016499E</t>
  </si>
  <si>
    <t>587216 glas en rooster voor A001 (geen roeden)</t>
  </si>
  <si>
    <t>Roy woensdag afwezig van 0900-1030 uur en donderdagmiddag vrij vanaf 1330 uur</t>
  </si>
  <si>
    <t>Oostende (B)</t>
  </si>
  <si>
    <t>Kieldrecht (B)</t>
  </si>
  <si>
    <t>MSC-099</t>
  </si>
  <si>
    <t>MSC-099 Luiken</t>
  </si>
  <si>
    <t>MSC-077</t>
  </si>
  <si>
    <t>MSC-077 Luiken</t>
  </si>
  <si>
    <t>MSC-080</t>
  </si>
  <si>
    <t>MSC-081</t>
  </si>
  <si>
    <t>MSC-074</t>
  </si>
  <si>
    <t>MSC-076</t>
  </si>
  <si>
    <t>MSC-084</t>
  </si>
  <si>
    <t>MSC-082</t>
  </si>
  <si>
    <t>2016512E</t>
  </si>
  <si>
    <t>MSC-084 Luiken</t>
  </si>
  <si>
    <t>MSC-082 Luiken</t>
  </si>
  <si>
    <t>La Closure MSC066volgdeur</t>
  </si>
  <si>
    <t>La Closure MSC066 volgdeur</t>
  </si>
  <si>
    <t>D'Hanis</t>
  </si>
  <si>
    <t>Wesley naar huis woensdag middag</t>
  </si>
  <si>
    <t>2016516E</t>
  </si>
  <si>
    <t>Glas voor 2016262 AP70-3</t>
  </si>
  <si>
    <t xml:space="preserve">563716 tm 564116 </t>
  </si>
  <si>
    <t>581716 glaslevering met roeden</t>
  </si>
  <si>
    <t>2016260-2</t>
  </si>
  <si>
    <t>582416 Alu Dakje</t>
  </si>
  <si>
    <t>Scharen 20" v A022 2 paar v De Haan</t>
  </si>
  <si>
    <t>lakstift 6009 - 1x</t>
  </si>
  <si>
    <t>Hofstede 8446</t>
  </si>
  <si>
    <t>klok</t>
  </si>
  <si>
    <t>Jan Visser cardioloog 22-09 09:25 uur</t>
  </si>
  <si>
    <t>Alwin donderdag 15:30 vrij</t>
  </si>
  <si>
    <t>BAZ SCHROEFAGG 30.40 CRASH OPNIEUW OPGEBOUWD ONDERDELEN BEST.</t>
  </si>
  <si>
    <t xml:space="preserve">JAN VISSER LASSEN PROFIELKARREN </t>
  </si>
  <si>
    <t>JAN VISSER LASSEN STEUNEN T.B.V. HOGE KOZIJNEN AFMONTAGE TAFEL</t>
  </si>
  <si>
    <t>Wesley vrijdag vrij</t>
  </si>
  <si>
    <t>Sliedrecht - Vlaardingen</t>
  </si>
  <si>
    <t>comm 127</t>
  </si>
  <si>
    <t>16-09-2016 laatste werkdag</t>
  </si>
  <si>
    <t>Service Gerner 1x afdekkap SV2 2000 mm</t>
  </si>
  <si>
    <t>Tagliafero</t>
  </si>
  <si>
    <t>MSC-093 tm 098</t>
  </si>
  <si>
    <t>MSC-093 tm 098 Luiken</t>
  </si>
  <si>
    <t>2016526E</t>
  </si>
  <si>
    <t>563616 glaslevering</t>
  </si>
  <si>
    <t>glas 580616 A018 met roeden</t>
  </si>
  <si>
    <t>Oorzaak</t>
  </si>
  <si>
    <t>Verkeerde roede verdeling ingevoerd</t>
  </si>
  <si>
    <t>Kosten inkoop</t>
  </si>
  <si>
    <t>2016527E</t>
  </si>
  <si>
    <t>10x rolluik kruk</t>
  </si>
  <si>
    <t>breuk bij ons</t>
  </si>
  <si>
    <t xml:space="preserve">glas coa 12 chalets 724x724 </t>
  </si>
  <si>
    <t>Extra H3-265 Marva</t>
  </si>
  <si>
    <t>2016529E</t>
  </si>
  <si>
    <t xml:space="preserve">534416  1xmelkglas 400x394 </t>
  </si>
  <si>
    <t>fout ronald</t>
  </si>
  <si>
    <t>Vincent tandarts maandagmorgen</t>
  </si>
  <si>
    <t>2016531V</t>
  </si>
  <si>
    <t>2016532V</t>
  </si>
  <si>
    <t>598016 schuur</t>
  </si>
  <si>
    <t>gevraagd wk 41 ivm levertijd paneel naar lw 42</t>
  </si>
  <si>
    <t>2016503L-7016</t>
  </si>
  <si>
    <t>2016501L-7016</t>
  </si>
  <si>
    <t>2016525L-6009</t>
  </si>
  <si>
    <t>608616 tm 608816</t>
  </si>
  <si>
    <t>glas 4-10-2016</t>
  </si>
  <si>
    <r>
      <t xml:space="preserve">glas 4-10-2016 - </t>
    </r>
    <r>
      <rPr>
        <b/>
        <sz val="10"/>
        <rFont val="Arial"/>
        <family val="2"/>
      </rPr>
      <t>7016 Nerf</t>
    </r>
  </si>
  <si>
    <t>Deur met zijlicht</t>
  </si>
  <si>
    <t>2016521V</t>
  </si>
  <si>
    <t>570116 Floathouse</t>
  </si>
  <si>
    <t>gewijzigd naar wit 20/9 met MP0 verlengd</t>
  </si>
  <si>
    <t>2016403-2</t>
  </si>
  <si>
    <t>Van Laarhoven 2</t>
  </si>
  <si>
    <t>v Laarhoven 2</t>
  </si>
  <si>
    <t>595016 tm 595316</t>
  </si>
  <si>
    <t>2016543E</t>
  </si>
  <si>
    <t>Extra glas en roosters</t>
  </si>
  <si>
    <t>glas 4/10</t>
  </si>
  <si>
    <t>glas 7/10</t>
  </si>
  <si>
    <t>glas 7/10 roeden</t>
  </si>
  <si>
    <t>Elke chasisnr op apparte bok (4x) glas 7/10 roeden</t>
  </si>
  <si>
    <t>4x afsluitbare kruk blank - order vd Poll</t>
  </si>
  <si>
    <t>7671 vd Brink</t>
  </si>
  <si>
    <t>Alu afdekprofiel SA2 1x 6m1</t>
  </si>
  <si>
    <t>2016544E</t>
  </si>
  <si>
    <t>2016545E</t>
  </si>
  <si>
    <t>20x dopje zwart v op scharnier en 1000 st afdekdopje wit</t>
  </si>
  <si>
    <t>breuk bok tev laat gezien</t>
  </si>
  <si>
    <t>2016546E</t>
  </si>
  <si>
    <t>Deurkruk Hoppe Liege SKG (v verdiept) 536316</t>
  </si>
  <si>
    <t>geen glas</t>
  </si>
  <si>
    <t>Mander</t>
  </si>
  <si>
    <t>glas 27/9</t>
  </si>
  <si>
    <t>2016549E</t>
  </si>
  <si>
    <t>580616 ruit 677x744 met roede</t>
  </si>
  <si>
    <t>arcabo</t>
  </si>
  <si>
    <t>Etten- Schutdorf</t>
  </si>
  <si>
    <t xml:space="preserve">1 kozijn bij besteld </t>
  </si>
  <si>
    <t>591916 ruit 677x679 met roede</t>
  </si>
  <si>
    <t>2016552E</t>
  </si>
  <si>
    <t>ruit A003 503x1007</t>
  </si>
  <si>
    <t>2016551E</t>
  </si>
  <si>
    <t>creme nerf - wit</t>
  </si>
  <si>
    <t>Roy maandag afwezig van 14.00-16.30 uur</t>
  </si>
  <si>
    <t>Ferdi maandag 10-10 vrij</t>
  </si>
  <si>
    <t>MSC-060 Luiken</t>
  </si>
  <si>
    <t>2016553L-7016</t>
  </si>
  <si>
    <t>281510 630x1398 alu abstandhalter</t>
  </si>
  <si>
    <t>E&amp;E accommodatie Basic Chatel - 12x gelijksluitende knopciil</t>
  </si>
  <si>
    <t>2016555E</t>
  </si>
  <si>
    <r>
      <t xml:space="preserve">mahonie - excl glas - </t>
    </r>
    <r>
      <rPr>
        <b/>
        <sz val="10"/>
        <rFont val="Arial"/>
        <family val="2"/>
      </rPr>
      <t>INCL Mahonie paneel</t>
    </r>
  </si>
  <si>
    <t>Sluistangen omdraaien en beschadiging wegwerken</t>
  </si>
  <si>
    <t xml:space="preserve">Prd </t>
  </si>
  <si>
    <t xml:space="preserve">John Kok  </t>
  </si>
  <si>
    <t>Maat -La Clusure</t>
  </si>
  <si>
    <t>Vleugel schuifvleugel</t>
  </si>
  <si>
    <t>KS biegetechniek - glas 7/10 rondboog</t>
  </si>
  <si>
    <t>5x monsterhoek creme kozijn -7016 nerf raam</t>
  </si>
  <si>
    <t>2016557V</t>
  </si>
  <si>
    <t>2016558E</t>
  </si>
  <si>
    <t>Slot As8100 sleutelbediend D30 - 1760 x 1910 - 522616 beurs</t>
  </si>
  <si>
    <t>Alwin di - woe vrij</t>
  </si>
  <si>
    <t>7016 glad - glas 4/10 PSK</t>
  </si>
  <si>
    <t>2016560V</t>
  </si>
  <si>
    <t>617616 tm 618516</t>
  </si>
  <si>
    <t>Cars maandag 24-10 vrij</t>
  </si>
  <si>
    <t>Staphorst - Nieuwleusen - Harskamp</t>
  </si>
  <si>
    <t>NALEVERING VLEUGEL MSC-071</t>
  </si>
  <si>
    <t>breuk</t>
  </si>
  <si>
    <t>fout roy</t>
  </si>
  <si>
    <t>Ameling Extra BOS/Vlak</t>
  </si>
  <si>
    <t>TWEE KOPS POETSMACHINE STORING</t>
  </si>
  <si>
    <t>2016565E</t>
  </si>
  <si>
    <t>Paneel Vlieghe-deur</t>
  </si>
  <si>
    <t>2016566E</t>
  </si>
  <si>
    <t>5x Tube pvc lijm</t>
  </si>
  <si>
    <t>2016568V</t>
  </si>
  <si>
    <t>600616 Floathouse</t>
  </si>
  <si>
    <t>verheijen</t>
  </si>
  <si>
    <t>breuk bok</t>
  </si>
  <si>
    <t xml:space="preserve">602716 tm 602916 </t>
  </si>
  <si>
    <t>595616 tm 595716</t>
  </si>
  <si>
    <t>2016574V</t>
  </si>
  <si>
    <t>7016 glad - PSK</t>
  </si>
  <si>
    <t>612716 - Gulpenerberg</t>
  </si>
  <si>
    <t>MSC-086</t>
  </si>
  <si>
    <t>MSC-086 Luiken</t>
  </si>
  <si>
    <t>7016 glad - KS Biegetechnik 24/10 ophalen</t>
  </si>
  <si>
    <t>glas uiterlijk 11/10 leveren</t>
  </si>
  <si>
    <t>607416 Floathouse</t>
  </si>
  <si>
    <t>Kiekendief contramal + glas + paneel</t>
  </si>
  <si>
    <t>Heerenveen - Nieuwleusen</t>
  </si>
  <si>
    <t>Vlieghe bok</t>
  </si>
  <si>
    <t>212</t>
  </si>
  <si>
    <t>AFWERKEN KOZIJNKARREN</t>
  </si>
  <si>
    <t>JAN VISSER LASSEN KOZIJN REKKEN</t>
  </si>
  <si>
    <t>Nalevering COA</t>
  </si>
  <si>
    <t xml:space="preserve">7016 glad - glas en VR 7/10 </t>
  </si>
  <si>
    <t>Kiekendief contramal + glas + paneel+glaslat</t>
  </si>
  <si>
    <t xml:space="preserve">7016 glad </t>
  </si>
  <si>
    <t>1 Chalet op 1 bok</t>
  </si>
  <si>
    <t>603416 tm 604116</t>
  </si>
  <si>
    <t>608917 tm 609817</t>
  </si>
  <si>
    <t>Sliedrecht - Goes - Kielbrecht (B) - Oostende (B)</t>
  </si>
  <si>
    <t>BELGISCHE TOL</t>
  </si>
  <si>
    <t>Fam Wijn</t>
  </si>
  <si>
    <t>Roy donderdag afwezig tot 11.00 uur</t>
  </si>
  <si>
    <t>JAN VISSER KOZIJNEN OPHALEN KS BIEGETECHNIEK</t>
  </si>
  <si>
    <t>JAN VISSER BESLAG OPHALEN DUIVEN KAPOTTE BUS</t>
  </si>
  <si>
    <t>GIJS AFMONTEREN PROFIELKARREN EN VERPLAATSEN STELLING</t>
  </si>
  <si>
    <t>GIJS STAALZAGEN TBV REKKEN</t>
  </si>
  <si>
    <t>panelen leveen 20/10</t>
  </si>
  <si>
    <t>585216 ruit 628x1396</t>
  </si>
  <si>
    <t>JAN OMBOUW STELLING</t>
  </si>
  <si>
    <t>608917 tm 609117</t>
  </si>
  <si>
    <t>609217 tm 609817</t>
  </si>
  <si>
    <t>MSC-091</t>
  </si>
  <si>
    <t>MSC-091 Luiken</t>
  </si>
  <si>
    <t>2016584E</t>
  </si>
  <si>
    <t>MSC093tm 98</t>
  </si>
  <si>
    <t>ronald fout besteld</t>
  </si>
  <si>
    <t>Joeri donderdag vanaf 11 uur vrij</t>
  </si>
  <si>
    <t>Comm 130</t>
  </si>
  <si>
    <t>Service inzet door Sander 598216</t>
  </si>
  <si>
    <t>Kozijn A122 2016454 en A003 van 580716</t>
  </si>
  <si>
    <t>2016592V</t>
  </si>
  <si>
    <t>2016593V</t>
  </si>
  <si>
    <t>Ijsseldreef 5</t>
  </si>
  <si>
    <t>Ijsseldreef 6</t>
  </si>
  <si>
    <t>Gringhuis 7556</t>
  </si>
  <si>
    <t>1015 nerf kozijn en 7016 nerf vleugel</t>
  </si>
  <si>
    <t>2016144-C17</t>
  </si>
  <si>
    <t>Kavel C17 Duinlodge Nature SP</t>
  </si>
  <si>
    <t>Kavel C17 Schuur SP</t>
  </si>
  <si>
    <t>2016144-C31</t>
  </si>
  <si>
    <t>2016144-C44</t>
  </si>
  <si>
    <t>2016144-Z58</t>
  </si>
  <si>
    <t>2016144-C13</t>
  </si>
  <si>
    <t>Kavel C31 Tulplodge Nature</t>
  </si>
  <si>
    <t>Kavel C31 Schuur SP</t>
  </si>
  <si>
    <t>Kavel C44 Tulplodge Grijs SP</t>
  </si>
  <si>
    <t>Kavel C44 Schuur SP</t>
  </si>
  <si>
    <t>Kavel Z58 Breskinlodge SP</t>
  </si>
  <si>
    <t>Kavel Z58 Schuur SP</t>
  </si>
  <si>
    <t xml:space="preserve">Kavel C13 Verdiepinglodge </t>
  </si>
  <si>
    <t>Kavel C13 Schuur SP</t>
  </si>
  <si>
    <t>2016077-B12</t>
  </si>
  <si>
    <t>2016077-B38</t>
  </si>
  <si>
    <t>2016077-B40</t>
  </si>
  <si>
    <t>Langhe Sandt Kavel 12</t>
  </si>
  <si>
    <t>Langhe Sandt Kavel 38</t>
  </si>
  <si>
    <t>Langhe Sandt Kavel 40</t>
  </si>
  <si>
    <t>603416 tm 604116 rechte kozijnen</t>
  </si>
  <si>
    <t>603416 tm 604116 schuine kozijnen</t>
  </si>
  <si>
    <t>16x KS kozijn - stolpdeuren wel produceren</t>
  </si>
  <si>
    <t>2016509L-7016</t>
  </si>
  <si>
    <t>2016511L-7016</t>
  </si>
  <si>
    <t>Glas voor A023 met roeden blank</t>
  </si>
  <si>
    <t>KS Biegetechnik schuin kozijn</t>
  </si>
  <si>
    <t>519116 Luiken</t>
  </si>
  <si>
    <t>2016604L-6009</t>
  </si>
  <si>
    <t>522616 Arc 2503gvn 929x578</t>
  </si>
  <si>
    <t>luikpanelen besteld</t>
  </si>
  <si>
    <t>7039 en wit</t>
  </si>
  <si>
    <t>MSC 069-070</t>
  </si>
  <si>
    <t>MSC 081</t>
  </si>
  <si>
    <t>JAN VISSER BEUGELS T.B.V. AFMONTAGE</t>
  </si>
  <si>
    <t>JAN VISSER LASSEN REKKEN</t>
  </si>
  <si>
    <t>GIJS MAKEN MONSTER BLOKKEN</t>
  </si>
  <si>
    <t>2016559V</t>
  </si>
  <si>
    <t>570116 Floathouse (120946)</t>
  </si>
  <si>
    <t>600616 Floathouse (120946)</t>
  </si>
  <si>
    <t>607416 Floathouse (120946)</t>
  </si>
  <si>
    <t>Joeri vrijdag vrij</t>
  </si>
  <si>
    <t>587716 Schuur</t>
  </si>
  <si>
    <t>10x Raamgreep v BOS raam blank met drukknop</t>
  </si>
  <si>
    <t>Excl 5% dieseltoeslag</t>
  </si>
  <si>
    <t>Sliedrecht-Etten (13 lege bokken)</t>
  </si>
  <si>
    <t>Bessemans</t>
  </si>
  <si>
    <t>Nicolas</t>
  </si>
  <si>
    <t>MSD-018</t>
  </si>
  <si>
    <t>MSD-019</t>
  </si>
  <si>
    <t>MSD-017</t>
  </si>
  <si>
    <t>MSC-100</t>
  </si>
  <si>
    <t>MSD-018 Luiken</t>
  </si>
  <si>
    <t>MSD-017 Luiken</t>
  </si>
  <si>
    <t>MSD-100 Luiken</t>
  </si>
  <si>
    <t>Comm 127 oktober</t>
  </si>
  <si>
    <t>MP40</t>
  </si>
  <si>
    <t>2016617V</t>
  </si>
  <si>
    <t>607516 Floathouse</t>
  </si>
  <si>
    <t>522916 New Bay</t>
  </si>
  <si>
    <t>2016620V</t>
  </si>
  <si>
    <t>2016619V</t>
  </si>
  <si>
    <t>603417 tm 604117 rechte kozijnen</t>
  </si>
  <si>
    <t>2016.1121/OP16.1188</t>
  </si>
  <si>
    <t>afhalen</t>
  </si>
  <si>
    <t>5013 nerf - afhalen vrijdag week 47</t>
  </si>
  <si>
    <t>Hofstede 8387</t>
  </si>
  <si>
    <t>Ivm roedenfout rickert glas naar 28-10</t>
  </si>
  <si>
    <t>Bertrand Chalet 3357</t>
  </si>
  <si>
    <t>A2016002</t>
  </si>
  <si>
    <t>Offerte Januari 2016</t>
  </si>
  <si>
    <t>A2016003</t>
  </si>
  <si>
    <t>30 Units</t>
  </si>
  <si>
    <t>A2016004</t>
  </si>
  <si>
    <t>Offerte 13-1-2016</t>
  </si>
  <si>
    <t>KSO</t>
  </si>
  <si>
    <t>A2016005</t>
  </si>
  <si>
    <t>201500030 School</t>
  </si>
  <si>
    <t>A2016006</t>
  </si>
  <si>
    <t>6 kozijnen</t>
  </si>
  <si>
    <t>A2016007</t>
  </si>
  <si>
    <t>A2016008</t>
  </si>
  <si>
    <t>KRB-16-01</t>
  </si>
  <si>
    <t>A2016009</t>
  </si>
  <si>
    <t>Hooge banc</t>
  </si>
  <si>
    <t>A2016010</t>
  </si>
  <si>
    <t>Langhe banc</t>
  </si>
  <si>
    <t>A2016011</t>
  </si>
  <si>
    <t>Enschede</t>
  </si>
  <si>
    <t>A2016012</t>
  </si>
  <si>
    <t>100 Chalets Ameland</t>
  </si>
  <si>
    <t>A2016013</t>
  </si>
  <si>
    <t>Project 20150023 Best.nr 121514</t>
  </si>
  <si>
    <t>A2016014</t>
  </si>
  <si>
    <t>Dubbel draaikiep</t>
  </si>
  <si>
    <t>A2016015</t>
  </si>
  <si>
    <t>Offerte februari 2016</t>
  </si>
  <si>
    <t>A2016016</t>
  </si>
  <si>
    <t>Twee kozijnen</t>
  </si>
  <si>
    <t>A2016017</t>
  </si>
  <si>
    <t>30 Sets Roompot</t>
  </si>
  <si>
    <t>A2016018</t>
  </si>
  <si>
    <t>offerte Alberts&amp;van Huut</t>
  </si>
  <si>
    <t>A2016019</t>
  </si>
  <si>
    <t>Offerte 11-2</t>
  </si>
  <si>
    <t>A2016020</t>
  </si>
  <si>
    <t>Offerte stolpdeur met zijlicht</t>
  </si>
  <si>
    <t>A2016021</t>
  </si>
  <si>
    <t>Offerte Vlieghe Chalet 13</t>
  </si>
  <si>
    <t>Werner's Caravans</t>
  </si>
  <si>
    <t>A2016022</t>
  </si>
  <si>
    <t>WaterResort Oosterschelde - Type 1A</t>
  </si>
  <si>
    <t>A2016023</t>
  </si>
  <si>
    <t>Offerte verdiept</t>
  </si>
  <si>
    <t>A2016024</t>
  </si>
  <si>
    <t>A2016025</t>
  </si>
  <si>
    <t>A2016026</t>
  </si>
  <si>
    <t>A2016027</t>
  </si>
  <si>
    <t>Ameland Hooge Banc</t>
  </si>
  <si>
    <t>A2016028</t>
  </si>
  <si>
    <t>Ameland Langhe Banc</t>
  </si>
  <si>
    <t>A2016029</t>
  </si>
  <si>
    <t>Ameland Hooge Sandt</t>
  </si>
  <si>
    <t>A2016030</t>
  </si>
  <si>
    <t>Ameland Langhe Sandt</t>
  </si>
  <si>
    <t>A2016031</t>
  </si>
  <si>
    <t>A2016032</t>
  </si>
  <si>
    <t>Verdiepte kozijnen</t>
  </si>
  <si>
    <t>Continental</t>
  </si>
  <si>
    <t>A2016033</t>
  </si>
  <si>
    <t>Kozijnen woning</t>
  </si>
  <si>
    <t>A2016034</t>
  </si>
  <si>
    <t>Ref Afhüpe</t>
  </si>
  <si>
    <t>A2016035</t>
  </si>
  <si>
    <t>Weigt</t>
  </si>
  <si>
    <t>A2016036</t>
  </si>
  <si>
    <t xml:space="preserve">Fabrie </t>
  </si>
  <si>
    <t xml:space="preserve">Hendriks </t>
  </si>
  <si>
    <t>A2016037</t>
  </si>
  <si>
    <t>Offerte 27-5-15</t>
  </si>
  <si>
    <t>A2016038</t>
  </si>
  <si>
    <t>Renesse Lodge B</t>
  </si>
  <si>
    <t>A2016039</t>
  </si>
  <si>
    <t>Renesse Lodge C</t>
  </si>
  <si>
    <t>A2016040</t>
  </si>
  <si>
    <t>Mantelzorg</t>
  </si>
  <si>
    <t>A2016041</t>
  </si>
  <si>
    <t>A2016042</t>
  </si>
  <si>
    <t>A2016043</t>
  </si>
  <si>
    <t>Offerte 18-4-16</t>
  </si>
  <si>
    <t>A2016044</t>
  </si>
  <si>
    <t>Offerte 3-delig kozijn</t>
  </si>
  <si>
    <t>A2016045</t>
  </si>
  <si>
    <t>Offerte 19-4-16</t>
  </si>
  <si>
    <t>A2016046</t>
  </si>
  <si>
    <t>Vodelee</t>
  </si>
  <si>
    <t>A2016047</t>
  </si>
  <si>
    <t>Deridder Marva</t>
  </si>
  <si>
    <t>A2016048</t>
  </si>
  <si>
    <t>Pollentier</t>
  </si>
  <si>
    <t>A2016049</t>
  </si>
  <si>
    <t>Magermans Marva</t>
  </si>
  <si>
    <t>A2016050</t>
  </si>
  <si>
    <t>Namur et Marva</t>
  </si>
  <si>
    <t>A2016051</t>
  </si>
  <si>
    <t>A2016052</t>
  </si>
  <si>
    <t>A2016053</t>
  </si>
  <si>
    <t>Meerrpijzen gelaagd glas</t>
  </si>
  <si>
    <t>A2016054</t>
  </si>
  <si>
    <t>Rond kozijn</t>
  </si>
  <si>
    <t>A2016055</t>
  </si>
  <si>
    <t>Brans 7490</t>
  </si>
  <si>
    <t>A2016056</t>
  </si>
  <si>
    <t>A2016057</t>
  </si>
  <si>
    <t>Ronald</t>
  </si>
  <si>
    <t>A2016058</t>
  </si>
  <si>
    <t>Arcabo schuifpui</t>
  </si>
  <si>
    <t>A2016059</t>
  </si>
  <si>
    <t>Offerte 2-6-2016</t>
  </si>
  <si>
    <t>A2016060</t>
  </si>
  <si>
    <t>Van Roy</t>
  </si>
  <si>
    <t>A2016061</t>
  </si>
  <si>
    <t>A2016062</t>
  </si>
  <si>
    <t>A2016063</t>
  </si>
  <si>
    <t>A2016064</t>
  </si>
  <si>
    <t>Van Belle</t>
  </si>
  <si>
    <t>A2016065</t>
  </si>
  <si>
    <t>PK-XL-Show 2 TON 2016</t>
  </si>
  <si>
    <t>A2016066</t>
  </si>
  <si>
    <t>Juwet-Marwa I</t>
  </si>
  <si>
    <t>A2016067</t>
  </si>
  <si>
    <t>A2016068</t>
  </si>
  <si>
    <t>Mids Parks/F1</t>
  </si>
  <si>
    <t>A2016069</t>
  </si>
  <si>
    <t>H3-265-Marva I</t>
  </si>
  <si>
    <t>A2016070</t>
  </si>
  <si>
    <t>Offerte deur</t>
  </si>
  <si>
    <t>A2016071</t>
  </si>
  <si>
    <t>Offerte deur Beachhouse</t>
  </si>
  <si>
    <t>A2016072</t>
  </si>
  <si>
    <t>Offerte Nedko</t>
  </si>
  <si>
    <t>A2016073</t>
  </si>
  <si>
    <t>Voordeur Alex</t>
  </si>
  <si>
    <t>A2016074</t>
  </si>
  <si>
    <t>40 Chalets Beachhouses</t>
  </si>
  <si>
    <t>A2016075</t>
  </si>
  <si>
    <t>4 kozijnen</t>
  </si>
  <si>
    <t>A2016076</t>
  </si>
  <si>
    <t>Schuifpui</t>
  </si>
  <si>
    <t>A2016077</t>
  </si>
  <si>
    <t>Offerte standaard kozijnen</t>
  </si>
  <si>
    <t>A2016078</t>
  </si>
  <si>
    <t>Offerte 10 kozijnen</t>
  </si>
  <si>
    <t>A2016079</t>
  </si>
  <si>
    <t>Kozijnen Johan</t>
  </si>
  <si>
    <t>A2016080</t>
  </si>
  <si>
    <t>Deur</t>
  </si>
  <si>
    <t>A2016081</t>
  </si>
  <si>
    <t xml:space="preserve">Switchbox </t>
  </si>
  <si>
    <t>A2016082</t>
  </si>
  <si>
    <t>A2016083</t>
  </si>
  <si>
    <t>Driedelig kozijn</t>
  </si>
  <si>
    <t>A2016084</t>
  </si>
  <si>
    <t>A Postma</t>
  </si>
  <si>
    <t>A2016085</t>
  </si>
  <si>
    <t xml:space="preserve">Woonhuis dakdekker </t>
  </si>
  <si>
    <t>A2016086</t>
  </si>
  <si>
    <t>70 chalets</t>
  </si>
  <si>
    <t>A2016087</t>
  </si>
  <si>
    <t>Veldscholten</t>
  </si>
  <si>
    <t>A2016088</t>
  </si>
  <si>
    <t>Offerte 3-10-2016</t>
  </si>
  <si>
    <t>Schiphorst</t>
  </si>
  <si>
    <t>A2016089</t>
  </si>
  <si>
    <t>Cabana</t>
  </si>
  <si>
    <t>A2016090</t>
  </si>
  <si>
    <t>Deuren</t>
  </si>
  <si>
    <t>A2016091</t>
  </si>
  <si>
    <t>RK57 Chalets</t>
  </si>
  <si>
    <t>A2016092</t>
  </si>
  <si>
    <t>Woning Losser</t>
  </si>
  <si>
    <t>A2016093</t>
  </si>
  <si>
    <t>Offerte K3000</t>
  </si>
  <si>
    <t>Jan Snel</t>
  </si>
  <si>
    <t>A2016094</t>
  </si>
  <si>
    <t>3 Chalets</t>
  </si>
  <si>
    <t>RSP Recreatiebouw</t>
  </si>
  <si>
    <t>A2016095</t>
  </si>
  <si>
    <t>A2016096</t>
  </si>
  <si>
    <t>A2016097</t>
  </si>
  <si>
    <t>A2016098</t>
  </si>
  <si>
    <t>A2016099</t>
  </si>
  <si>
    <t>A2016100</t>
  </si>
  <si>
    <t>A2016101</t>
  </si>
  <si>
    <t>A2016102</t>
  </si>
  <si>
    <t>A2016103</t>
  </si>
  <si>
    <t>A2016104</t>
  </si>
  <si>
    <t>A2016105</t>
  </si>
  <si>
    <t>Limmens deur</t>
  </si>
  <si>
    <t>6x Ruitbreuk roeden - glas 28-10 binnen</t>
  </si>
  <si>
    <t>612816 tm 613516</t>
  </si>
  <si>
    <t>NL hal 3</t>
  </si>
  <si>
    <t>612816 tm 613116</t>
  </si>
  <si>
    <t>613216 tm 613516</t>
  </si>
  <si>
    <t>565716 816x1846 met roedes</t>
  </si>
  <si>
    <t>Arcabo 606816</t>
  </si>
  <si>
    <t>ongeluk productie</t>
  </si>
  <si>
    <t>Postma</t>
  </si>
  <si>
    <t>Marcel Blekking</t>
  </si>
  <si>
    <t>Duinlodges 147 chalets</t>
  </si>
  <si>
    <t>Luikpanelen besteld</t>
  </si>
  <si>
    <t>Coa Nijenhaske</t>
  </si>
  <si>
    <t>herstelwerkzaamheden</t>
  </si>
  <si>
    <t>maat Sliedrecht</t>
  </si>
  <si>
    <t>Kokkozijn</t>
  </si>
  <si>
    <t>Kessels-Lips</t>
  </si>
  <si>
    <t>1015 nerf</t>
  </si>
  <si>
    <t>Service Arcabo - 10x schuifpui slot Vlieghe art 387923</t>
  </si>
  <si>
    <t>2016659 klemlijsten AWL120 608116</t>
  </si>
  <si>
    <t>Offerte 21-10-16</t>
  </si>
  <si>
    <t>glas gewijzigd naar 25-10 leveren</t>
  </si>
  <si>
    <t>KS Biegetechnik  glas gewijzigd naar 25-10 leveren</t>
  </si>
  <si>
    <t xml:space="preserve">7016 glad - PSK 31-10 </t>
  </si>
  <si>
    <t>2016613L-7016</t>
  </si>
  <si>
    <t>2016614L-7016</t>
  </si>
  <si>
    <t>2016615L-7016</t>
  </si>
  <si>
    <t>transport Roggel en Reek naar Etten</t>
  </si>
  <si>
    <t>Etten, Vlaardingen</t>
  </si>
  <si>
    <t>Transport Rijssen naar Etten</t>
  </si>
  <si>
    <t>plus kraan Etten, Sliedrecht, Vlaardingen</t>
  </si>
  <si>
    <t>Oostende</t>
  </si>
  <si>
    <t>Heerenveen-Nieuwleusen-Klok Nieuwleusen</t>
  </si>
  <si>
    <t>Comm 131</t>
  </si>
  <si>
    <t>Jan hele week vrij</t>
  </si>
  <si>
    <t>ruitbreuk- glas komt 25-10</t>
  </si>
  <si>
    <t>Glas 254x398 satinato</t>
  </si>
  <si>
    <t>Glas B30a ruitje 698x825 maat</t>
  </si>
  <si>
    <t>Glas 816x1846 met roedes</t>
  </si>
  <si>
    <t>Glas 522x1035 paddock maat</t>
  </si>
  <si>
    <t>Glas 2xsatinato 254x398 maat(2016269,276)</t>
  </si>
  <si>
    <t>Glas 683x1372</t>
  </si>
  <si>
    <t>Glas 330x1600 bamboo 2stuks</t>
  </si>
  <si>
    <t>Glas 3x ruiten 428x939 plus rooster</t>
  </si>
  <si>
    <t>Glas 861x713</t>
  </si>
  <si>
    <t>Glas 511x1541 bamboo</t>
  </si>
  <si>
    <t>Glas 12x 565x1808 VSG33,1/VSG33,1</t>
  </si>
  <si>
    <t>Glas satinato 450x679</t>
  </si>
  <si>
    <t>Glas 677x679 met roedes</t>
  </si>
  <si>
    <t>Glas 773x932 met roedes</t>
  </si>
  <si>
    <t>Glas 450x679 met roedes</t>
  </si>
  <si>
    <t>Glas 738x1631 met roedes</t>
  </si>
  <si>
    <t>Glas 630x1022 met roedes</t>
  </si>
  <si>
    <t>7016 glad , transportbreuk komt 25-10 binnen</t>
  </si>
  <si>
    <t>MSD-027</t>
  </si>
  <si>
    <t>MSD-20 tm 24</t>
  </si>
  <si>
    <t>Ferdi Versteeg 26-10 tandarts vanaf 1400 uur</t>
  </si>
  <si>
    <t xml:space="preserve">mahonie </t>
  </si>
  <si>
    <t>Drie schuurdeuren</t>
  </si>
  <si>
    <t>RSP</t>
  </si>
  <si>
    <t>Kavel C13 Verdiepinglodge</t>
  </si>
  <si>
    <t>2x wit en 1x 7016 nerf</t>
  </si>
  <si>
    <t>Zeewolde</t>
  </si>
  <si>
    <t>595316 schuifdeur vleugel excl glas</t>
  </si>
  <si>
    <t>Schtoten wit</t>
  </si>
  <si>
    <t>MP40 - 6009 nerf - schroten 6009</t>
  </si>
  <si>
    <t>Voorraad AWL</t>
  </si>
  <si>
    <t>7016 glad - glas 8 nov 2016</t>
  </si>
  <si>
    <t>wel AWL</t>
  </si>
  <si>
    <r>
      <t xml:space="preserve">7016 glad - PSK - </t>
    </r>
    <r>
      <rPr>
        <b/>
        <sz val="10"/>
        <rFont val="Arial"/>
        <family val="2"/>
      </rPr>
      <t>KS biegetechnik 11/11 gereed</t>
    </r>
  </si>
  <si>
    <t>Glas450x 744 satinato met roedes</t>
  </si>
  <si>
    <t>verkeerd besteld</t>
  </si>
  <si>
    <t>Glas 1688x 332</t>
  </si>
  <si>
    <t>barst in ruit bij arcabo</t>
  </si>
  <si>
    <t>Glas 418x 639</t>
  </si>
  <si>
    <t>Glas 677x 744 satinato</t>
  </si>
  <si>
    <t>Glas 450x744</t>
  </si>
  <si>
    <t>stuk bij Arcabo</t>
  </si>
  <si>
    <t>Langhe Sandt Kavel 40 SP</t>
  </si>
  <si>
    <t>559517 Schuur</t>
  </si>
  <si>
    <t>VERLIES DOOR TE LATE LEVEREN GLAS EN ROOSTERS</t>
  </si>
  <si>
    <t>Sander di en vrij afwezig service en bezoek heering</t>
  </si>
  <si>
    <t>Gijs Fukking</t>
  </si>
  <si>
    <t>28-10-2016 laatste werkdag</t>
  </si>
  <si>
    <t>laden en lossen bosman</t>
  </si>
  <si>
    <t>had met roedes moeten zijn(met roede op order).</t>
  </si>
  <si>
    <t>Vier kozijnen</t>
  </si>
  <si>
    <t xml:space="preserve">609917 tm 610517 </t>
  </si>
  <si>
    <t>610617 tm 610817</t>
  </si>
  <si>
    <t>Glas schuin</t>
  </si>
  <si>
    <t>veerkeerd besteld</t>
  </si>
  <si>
    <t>Vlaardingen-Sliedrecht-Koksijde(B)-Oostende(B)kraan</t>
  </si>
  <si>
    <t>AWL120 - 5x 6000 mm Hveen</t>
  </si>
  <si>
    <t>AWL140 - 5x 6000 mm Nleusen</t>
  </si>
  <si>
    <t>2016281 Glas 450 x 994 mm satinato-16-4</t>
  </si>
  <si>
    <t>2016203E</t>
  </si>
  <si>
    <t>574916 service inzet</t>
  </si>
  <si>
    <t>594517 tm 594717</t>
  </si>
  <si>
    <t>2016662V</t>
  </si>
  <si>
    <t>2016663V</t>
  </si>
  <si>
    <t>coa s glas 624x1159( 2016634)</t>
  </si>
  <si>
    <t>Glas 1010x 503</t>
  </si>
  <si>
    <t xml:space="preserve">verkeerd  </t>
  </si>
  <si>
    <t>Ijsseldreef 7</t>
  </si>
  <si>
    <t>Ijsseldreef 8</t>
  </si>
  <si>
    <t>Gruber 3422</t>
  </si>
  <si>
    <t>Verkroost</t>
  </si>
  <si>
    <t>Prijvergelijk Raamwerk</t>
  </si>
  <si>
    <t>2016644V</t>
  </si>
  <si>
    <t>581716 Glas 677x 744 met roedes</t>
  </si>
  <si>
    <t>Glas 817x 575 4-16-5 hr++ 25mm</t>
  </si>
  <si>
    <t>(2016026) rooster ducosmart 684-30 wit</t>
  </si>
  <si>
    <t xml:space="preserve">glas 734x 1693 2x met roedes, </t>
  </si>
  <si>
    <t>weg zonder lever bon</t>
  </si>
  <si>
    <t>Herlevering MSC-082</t>
  </si>
  <si>
    <t>570216 Floathouse</t>
  </si>
  <si>
    <t>570217 Floathouse</t>
  </si>
  <si>
    <t>2-11-216</t>
  </si>
  <si>
    <t>2016641V</t>
  </si>
  <si>
    <t>7016 glad -PSK</t>
  </si>
  <si>
    <t>Cilinders/PSK</t>
  </si>
  <si>
    <t>2 inzethorren 545616 (oud 2016498)</t>
  </si>
  <si>
    <t>Z114</t>
  </si>
  <si>
    <t>roosters  ducoline  604-30 blank 4x</t>
  </si>
  <si>
    <t>523417 New Bay</t>
  </si>
  <si>
    <t>2016657V</t>
  </si>
  <si>
    <t>523917 New Bay</t>
  </si>
  <si>
    <t>524217 New Bay</t>
  </si>
  <si>
    <t>595917 New Bay</t>
  </si>
  <si>
    <t>schaar 12"  2 paar</t>
  </si>
  <si>
    <t>MSD-025</t>
  </si>
  <si>
    <t>MSD-026</t>
  </si>
  <si>
    <t>MSD-028</t>
  </si>
  <si>
    <t>MSD-029</t>
  </si>
  <si>
    <t>MSD-034</t>
  </si>
  <si>
    <t>Kavel Z64 Breskinlodge SP</t>
  </si>
  <si>
    <t>Kavel Z64 Schuur SP</t>
  </si>
  <si>
    <t>2016144-Z64</t>
  </si>
  <si>
    <t>Kavel Z130 Tulplodge Zand</t>
  </si>
  <si>
    <t xml:space="preserve">Kavel Z130 Schuur </t>
  </si>
  <si>
    <t>Kavel Z117 Duinlodge grijs</t>
  </si>
  <si>
    <t xml:space="preserve">Kavel Z117 Schuur </t>
  </si>
  <si>
    <t>MSD-028 Luiken</t>
  </si>
  <si>
    <t>MSD-029 Luiken</t>
  </si>
  <si>
    <t>Apeldoorn, nieuwleusen</t>
  </si>
  <si>
    <t>Woodworks V201611-044</t>
  </si>
  <si>
    <t>2016606E</t>
  </si>
  <si>
    <t>voorraad</t>
  </si>
  <si>
    <t>Glaslat AG8C wit- 6000mm 5x</t>
  </si>
  <si>
    <t>fout LB rubber laat los van glaslat</t>
  </si>
  <si>
    <t>594416 serviceinzet Sander</t>
  </si>
  <si>
    <t>Ijsseldreef 9</t>
  </si>
  <si>
    <t>Ijsseldreef 10</t>
  </si>
  <si>
    <t>612816 tm 613516 extra A021 G X N</t>
  </si>
  <si>
    <t>Max  200 uur inplannen</t>
  </si>
  <si>
    <t>Kurokozijn gesloten vanaf 22 dec tm 3 jan</t>
  </si>
  <si>
    <t>Max 270 uur inplannen</t>
  </si>
  <si>
    <t>2-1 t/m 5-1</t>
  </si>
  <si>
    <t>9-1 t/m 13-1</t>
  </si>
  <si>
    <t>16-1 t/m 20-1</t>
  </si>
  <si>
    <t>23-1 t/m 27-1</t>
  </si>
  <si>
    <t>30-1 t/m 3-2</t>
  </si>
  <si>
    <t>6-2 t/m 10-2</t>
  </si>
  <si>
    <t>ARCABO 2 en 3 jan gesloten</t>
  </si>
  <si>
    <t>2016682L-7016</t>
  </si>
  <si>
    <t>2016683L-7016</t>
  </si>
  <si>
    <t>508515 Streeks/v Delft De Bremakker Texel - H734 - 970 mm</t>
  </si>
  <si>
    <t>Balansen</t>
  </si>
  <si>
    <t>Opruimen</t>
  </si>
  <si>
    <t>Max 400 uur inplannen</t>
  </si>
  <si>
    <t>Hofstede 8446 Paneel mahonie</t>
  </si>
  <si>
    <t>AWL110 nalevering</t>
  </si>
  <si>
    <t>7016 glad - pSK</t>
  </si>
  <si>
    <t>Offertes</t>
  </si>
  <si>
    <t>A2016001</t>
  </si>
  <si>
    <t>Prognose</t>
  </si>
  <si>
    <t>Geleverde materialen voor Service</t>
  </si>
  <si>
    <t>Reeds geproduceerd</t>
  </si>
  <si>
    <t>In Productie</t>
  </si>
  <si>
    <t>570016 extra kozijn Floathouse</t>
  </si>
  <si>
    <t>Glas 22/11</t>
  </si>
  <si>
    <t>Glas 246x 364 schuin</t>
  </si>
  <si>
    <t>fout Ramasoft</t>
  </si>
  <si>
    <t>2016664V</t>
  </si>
  <si>
    <t>glas 746x 1875 522716</t>
  </si>
  <si>
    <t>Joeri ziek</t>
  </si>
  <si>
    <t>Ferdi donderdag ziek naar huis (rugklachten)</t>
  </si>
  <si>
    <t>HORREN!!!!</t>
  </si>
  <si>
    <t>Bennie Hoegen woensdag vrij</t>
  </si>
  <si>
    <t>JAN LASSEN FRAME AWL</t>
  </si>
  <si>
    <t>2016581</t>
  </si>
  <si>
    <t>598016 Glas 677x 680</t>
  </si>
  <si>
    <t>Nieuwleusen incl klok en Heerenveen</t>
  </si>
  <si>
    <t>van den Heuvel</t>
  </si>
  <si>
    <t>Drie bedrijfshallen</t>
  </si>
  <si>
    <t>Showmodel</t>
  </si>
  <si>
    <t>Offerte 14-11-2016</t>
  </si>
  <si>
    <t>De Jong</t>
  </si>
  <si>
    <t>Extra raam</t>
  </si>
  <si>
    <t>MSC-082 Nalevering AWL120</t>
  </si>
  <si>
    <t>587716 extra ruit met roeden</t>
  </si>
  <si>
    <t>slijtdorpels 40x3 mm 3 lengtes a 6m1 stuks aluminium</t>
  </si>
  <si>
    <t>Twins 50</t>
  </si>
  <si>
    <t>Krukstel Hoppe SKG Blank en cilinder K60/45 598316</t>
  </si>
  <si>
    <t>SA2 lengte 800 mm - 589516 Brouwer</t>
  </si>
  <si>
    <t>596417 tm 596617</t>
  </si>
  <si>
    <t>596917 en 597017</t>
  </si>
  <si>
    <t>totaal aantal chalets</t>
  </si>
  <si>
    <t>gefactureerd</t>
  </si>
  <si>
    <t>gerealiseerde waarde</t>
  </si>
  <si>
    <t>totaal orderbedrag</t>
  </si>
  <si>
    <t>MSC-084 Nalevering AWL120</t>
  </si>
  <si>
    <t>2016102V-2</t>
  </si>
  <si>
    <t>2016333V</t>
  </si>
  <si>
    <t>2016369L-3011</t>
  </si>
  <si>
    <t>2016521V-2</t>
  </si>
  <si>
    <t>568117 schuur</t>
  </si>
  <si>
    <t>15-11-216</t>
  </si>
  <si>
    <t>7016 Glad - KS Schuin kozijn</t>
  </si>
  <si>
    <t>MSD-037 Schuurdeur</t>
  </si>
  <si>
    <t>gewijzigde planning gevraagd 30-11 leveren</t>
  </si>
  <si>
    <t>gewijzigde planning gevraagd 5-12 leveren</t>
  </si>
  <si>
    <t>A2016106</t>
  </si>
  <si>
    <t>A2016107</t>
  </si>
  <si>
    <t>As2750 en boring v Kaartslot !!</t>
  </si>
  <si>
    <t>Ijsseldreef 11</t>
  </si>
  <si>
    <t>Ijsseldreef 12</t>
  </si>
  <si>
    <t>SA2 lengte 6m1 1 st</t>
  </si>
  <si>
    <t>totaal opdracht</t>
  </si>
  <si>
    <t>reeds gefact.</t>
  </si>
  <si>
    <t>rest</t>
  </si>
  <si>
    <t>van Laarhoven</t>
  </si>
  <si>
    <t>606816 2x glas A033 met roedes</t>
  </si>
  <si>
    <t>limmens deur</t>
  </si>
  <si>
    <t>Glas 603x 961 met roedes</t>
  </si>
  <si>
    <t>kapot gevallen</t>
  </si>
  <si>
    <t>Glas leveren uiterlijk wk 49</t>
  </si>
  <si>
    <t>WEEK</t>
  </si>
  <si>
    <t>621817 tm 622617</t>
  </si>
  <si>
    <t>Sliedrecht 2 losadressen</t>
  </si>
  <si>
    <t>Nalevering deur MSC-084</t>
  </si>
  <si>
    <t>2016506-2</t>
  </si>
  <si>
    <t xml:space="preserve">herlevering MSC-074 </t>
  </si>
  <si>
    <t>glas 22-11</t>
  </si>
  <si>
    <t>wel awl</t>
  </si>
  <si>
    <t>2016576/1</t>
  </si>
  <si>
    <t>Jambo</t>
  </si>
  <si>
    <t>Jan woensdag vrij</t>
  </si>
  <si>
    <t>STORING BAZ UITRICHTCILINDER</t>
  </si>
  <si>
    <t>DEFECTE CILINDER POETSMACHINE</t>
  </si>
  <si>
    <t>SANDER WOENSDAG TRANSPORT KOZIJNEN DUOCAR</t>
  </si>
  <si>
    <t>2016144-Z58S</t>
  </si>
  <si>
    <t>2016144-C31S</t>
  </si>
  <si>
    <t>2016144-C17S</t>
  </si>
  <si>
    <t>2016144-C44S</t>
  </si>
  <si>
    <t>KB 16-26 Buys</t>
  </si>
  <si>
    <t>AWL60-80-110-120-140 van elk 12 lengtes - AWL060 - 16 lengtes</t>
  </si>
  <si>
    <t>Etten, Sliedrecht pakketdienst</t>
  </si>
  <si>
    <t>2016144-C13S</t>
  </si>
  <si>
    <t>2016144-C15S</t>
  </si>
  <si>
    <t>2016144-Z127S</t>
  </si>
  <si>
    <t>2016144-Z105S</t>
  </si>
  <si>
    <t>511715 1398x 348</t>
  </si>
  <si>
    <t>Glas 929x 232 v152 gvn schuin</t>
  </si>
  <si>
    <t>Glas 929x 578 v152 gvn schuin</t>
  </si>
  <si>
    <t>Glas 929x 405 v152 gvn schuin</t>
  </si>
  <si>
    <t>SR</t>
  </si>
  <si>
    <t>618717 tm 619417</t>
  </si>
  <si>
    <t>Roosters V Buren</t>
  </si>
  <si>
    <t>(2 ruiten reeds mee)</t>
  </si>
  <si>
    <t>2016616</t>
  </si>
  <si>
    <t>Werner</t>
  </si>
  <si>
    <t>2016144-Z64S</t>
  </si>
  <si>
    <t>Sliedrecht + Oostende</t>
  </si>
  <si>
    <t>2016144-C30</t>
  </si>
  <si>
    <t>2016144-C30S</t>
  </si>
  <si>
    <t>2016144-C37</t>
  </si>
  <si>
    <t>2016144-C37S</t>
  </si>
  <si>
    <t>Kavel Z37 Tulplodge Zand</t>
  </si>
  <si>
    <t>Kavel Z37 Schuur sp</t>
  </si>
  <si>
    <t>Kavel C30 Duinlodge grijs</t>
  </si>
  <si>
    <t xml:space="preserve">Kavel C30 Schuur </t>
  </si>
  <si>
    <t>613717 Floathouse</t>
  </si>
  <si>
    <t>7016  glad</t>
  </si>
  <si>
    <t>Offerte Kortrijk</t>
  </si>
  <si>
    <t>Transport 5 orders</t>
  </si>
  <si>
    <t>Offerte tuinhuisjes</t>
  </si>
  <si>
    <t>Hermes Isolatiepanelen</t>
  </si>
  <si>
    <t>2016576/2</t>
  </si>
  <si>
    <t>2016630V</t>
  </si>
  <si>
    <t>Creme/7016 nerf - panelen op maat besteld</t>
  </si>
  <si>
    <t>krukken- scharnieren wit</t>
  </si>
  <si>
    <t>Scheer 8992</t>
  </si>
  <si>
    <t>2016734V</t>
  </si>
  <si>
    <t>gevraagd week 50</t>
  </si>
  <si>
    <t>2016726V</t>
  </si>
  <si>
    <t>2016728V</t>
  </si>
  <si>
    <t>2016729V</t>
  </si>
  <si>
    <t>2016704V</t>
  </si>
  <si>
    <t>2016706V</t>
  </si>
  <si>
    <t>7016 glad - KS Biegetechnik - PSK</t>
  </si>
  <si>
    <t>601317 en 601417</t>
  </si>
  <si>
    <t>KB16-26 Buys</t>
  </si>
  <si>
    <t>Biddinghuizen</t>
  </si>
  <si>
    <t>MP40 - opdek 13 mm iplv 15 mm</t>
  </si>
  <si>
    <t>Glas 519x 1846 met roedes</t>
  </si>
  <si>
    <t>Glas 376x 1704 met roedes</t>
  </si>
  <si>
    <t>Creme - gevraagd eind week 49</t>
  </si>
  <si>
    <t xml:space="preserve">Creme </t>
  </si>
  <si>
    <t>593116 glas 738x 1695 met roedes  ?</t>
  </si>
  <si>
    <t>lekdorpel 1600 mm  S804 7016 nerf - 504515 Service</t>
  </si>
  <si>
    <t>JAN VISSER LASSEN REKKEN TBV AWL</t>
  </si>
  <si>
    <t xml:space="preserve">SANDER DO NAAR ARCABO </t>
  </si>
  <si>
    <t>Van Damme</t>
  </si>
  <si>
    <t>Knuts</t>
  </si>
  <si>
    <t>V201611-195  - Schuur Daalman</t>
  </si>
  <si>
    <t>Nieuwleusen , kraan</t>
  </si>
  <si>
    <t>605216 Glas 624x 1159</t>
  </si>
  <si>
    <t>wk49</t>
  </si>
  <si>
    <t>alwin do 8-12 vrij</t>
  </si>
  <si>
    <t>607417 Glas 982x 1842</t>
  </si>
  <si>
    <t>awl s</t>
  </si>
  <si>
    <t>773992 Glas 444x 744 met roedes</t>
  </si>
  <si>
    <t>12x cilinder K40/40 (niet gelijksluitend)</t>
  </si>
  <si>
    <t>MSC-074 herlevering AWL120 (fout Kuro)</t>
  </si>
  <si>
    <t>MSC-074 herlev. AWL120 (fout Kuro en Aludex)</t>
  </si>
  <si>
    <t>AWL080 voor 15 koz Floathouse</t>
  </si>
  <si>
    <t>Nicolas deur</t>
  </si>
  <si>
    <t>Semco glas</t>
  </si>
  <si>
    <t>615400 schuur</t>
  </si>
  <si>
    <t>Roy vrijdag 9-12 14.00 vrij</t>
  </si>
  <si>
    <t>elementen* / week</t>
  </si>
  <si>
    <t>Groen 8847</t>
  </si>
  <si>
    <t>2016758V</t>
  </si>
  <si>
    <t>619617 tm 620117</t>
  </si>
  <si>
    <t>Roy vrijdag vanaf 14.00 uur afwezig</t>
  </si>
  <si>
    <t>3x glas 929x 2057, 1x 746x1875</t>
  </si>
  <si>
    <t>7016 glad - KS Schuin kozijn- PSK- 1 kozijnbok per chalet</t>
  </si>
  <si>
    <t>7016 glad - PSK, 2 roosters woeden nageleverd , 1 kozijnbok per chalet</t>
  </si>
  <si>
    <t>Serviceinzet Kurokozijn Scheer Zwolle 7644</t>
  </si>
  <si>
    <t>547517 2 extra kozijnen</t>
  </si>
  <si>
    <t>2x glas ARC2017 GXR weg gooien - fout arcabo</t>
  </si>
  <si>
    <t>Nieuw maat voor ARC2017 GXR</t>
  </si>
  <si>
    <t>Zeven deuren</t>
  </si>
  <si>
    <t>Glas 907x 330</t>
  </si>
  <si>
    <t>Glas 698x 633</t>
  </si>
  <si>
    <t>oke - 1x glasruit A022 FXR komt 16-12</t>
  </si>
  <si>
    <t>1x glas A022 GXR weggooien - fout Arcabo - 1x glasruit A022 FXR komt 16-12</t>
  </si>
  <si>
    <t>597117 New Bay</t>
  </si>
  <si>
    <t>2016764V</t>
  </si>
  <si>
    <t>7016 glad - P800NL en Cil 60/45</t>
  </si>
  <si>
    <t>vd Kuil 9070</t>
  </si>
  <si>
    <t>Comm 132</t>
  </si>
  <si>
    <t>Comm 133</t>
  </si>
  <si>
    <t>Comm 134</t>
  </si>
  <si>
    <t>2016771V</t>
  </si>
  <si>
    <t>creme - 7016 nerf ramen</t>
  </si>
  <si>
    <t>2016776V</t>
  </si>
  <si>
    <t>7016 Nerf - PSK</t>
  </si>
  <si>
    <t>619517 en 629717 tm 629917</t>
  </si>
  <si>
    <t>V201612-055</t>
  </si>
  <si>
    <t>Harskamp en Biddingshuizen</t>
  </si>
  <si>
    <t>Vlaardingen combi vracht</t>
  </si>
  <si>
    <t>620217 tm 621517</t>
  </si>
  <si>
    <t>619617 tm 620117 Scharbeutz</t>
  </si>
  <si>
    <t>620217 tm 621517 Scharbeutz</t>
  </si>
  <si>
    <t>zwarte MP20</t>
  </si>
  <si>
    <t>202</t>
  </si>
  <si>
    <t>foute invoer ramasoft</t>
  </si>
  <si>
    <t>AWL080 - 6m1 - 6 st</t>
  </si>
  <si>
    <t>Glasafstelblokjes 30 mm  2-3-4 mm van elke 1 doos à 1000 st</t>
  </si>
  <si>
    <t>570717 Schuur</t>
  </si>
  <si>
    <t>2016144-C41</t>
  </si>
  <si>
    <t>2016144-C41S</t>
  </si>
  <si>
    <t>2016144-Z59</t>
  </si>
  <si>
    <t>2016144-Z59S</t>
  </si>
  <si>
    <t>2016144-Z98</t>
  </si>
  <si>
    <t>2016144-Z98S</t>
  </si>
  <si>
    <t>2016144-C42</t>
  </si>
  <si>
    <t>2016144-C42S</t>
  </si>
  <si>
    <t>2016144-Z130</t>
  </si>
  <si>
    <t>2016144-Z130S</t>
  </si>
  <si>
    <t>2016144-Z117</t>
  </si>
  <si>
    <t>2016144-Z117S</t>
  </si>
  <si>
    <t>Kavel C41 Schuur SP</t>
  </si>
  <si>
    <t>Kavel Z59 Breskinlodge</t>
  </si>
  <si>
    <t>Kavel Z59 Schuur SP</t>
  </si>
  <si>
    <t>Kavel Z98 Tulplodge grijs</t>
  </si>
  <si>
    <t>Kavel Z98 Schuur SP</t>
  </si>
  <si>
    <t>Kavel C42 Schuur SP</t>
  </si>
  <si>
    <t>Kavel C42 Tulplodge grijs SP</t>
  </si>
  <si>
    <t>Kavel C41 Tulplodge grijs SP</t>
  </si>
  <si>
    <t>vd Kuil 2 9070</t>
  </si>
  <si>
    <t>2016784V</t>
  </si>
  <si>
    <t>507516 nieuwe set klemlijsten</t>
  </si>
  <si>
    <t xml:space="preserve">Alleen Klemlijsten </t>
  </si>
  <si>
    <t>2016077-B24</t>
  </si>
  <si>
    <t>2016077-B60</t>
  </si>
  <si>
    <t>Hooge Sandt Kavel 24</t>
  </si>
  <si>
    <t>Hooge Sandt SP Kavel 60</t>
  </si>
  <si>
    <t>cillinder</t>
  </si>
  <si>
    <t>De Lange</t>
  </si>
  <si>
    <t>Van Oosterom</t>
  </si>
  <si>
    <t>gevraagd 17 jan leveren</t>
  </si>
  <si>
    <t>MSD-040</t>
  </si>
  <si>
    <t>MSD-041</t>
  </si>
  <si>
    <t>KS Biegetechnik</t>
  </si>
  <si>
    <t>7016 nerf - KS Biegetechnik</t>
  </si>
  <si>
    <t>wit - KS Biegetechnik</t>
  </si>
  <si>
    <t>Glas 2 X 505X 1042</t>
  </si>
  <si>
    <t>j</t>
  </si>
  <si>
    <t>5 st. cillinder tbv schuurdeuren</t>
  </si>
  <si>
    <t>week 49</t>
  </si>
  <si>
    <t>week 50</t>
  </si>
  <si>
    <t>week 48</t>
  </si>
  <si>
    <t>C37</t>
  </si>
  <si>
    <t>HV Hal 5</t>
  </si>
  <si>
    <t>Slot 311 en 312</t>
  </si>
  <si>
    <t>Nieuwleusen - Heerenveen</t>
  </si>
  <si>
    <t>92</t>
  </si>
  <si>
    <t>bij maat beschadigingen</t>
  </si>
  <si>
    <t xml:space="preserve">awl s 140, 110 </t>
  </si>
  <si>
    <t>C13, Z58</t>
  </si>
  <si>
    <t>schade maat ronald</t>
  </si>
  <si>
    <t>cummelatief</t>
  </si>
  <si>
    <t>4 x Lakstiften( quartzgrijs, antrazitgrau)</t>
  </si>
  <si>
    <t>De Vries</t>
  </si>
  <si>
    <t>Cilinder K60/45 - 523417</t>
  </si>
  <si>
    <t>Glas 667x 744 met roedes</t>
  </si>
  <si>
    <t>Binnen en buiten folie VZ31-6 - SKG** stolp</t>
  </si>
  <si>
    <t>Standaard slot als insteekslot toepassen</t>
  </si>
  <si>
    <t>16-12-2016 laatste werkdag</t>
  </si>
  <si>
    <t>kokkozijn</t>
  </si>
  <si>
    <t>reparatie bij maat</t>
  </si>
  <si>
    <t>maat sliedrecht</t>
  </si>
  <si>
    <t>Excl 6% dieseltoeslag</t>
  </si>
  <si>
    <t>611217 tm 612217</t>
  </si>
  <si>
    <t>611217 tm 611517</t>
  </si>
  <si>
    <t>611617 tm 611917</t>
  </si>
  <si>
    <t>Van Gils</t>
  </si>
  <si>
    <t>Stolp met stolpesp.</t>
  </si>
  <si>
    <t>MP40 - 6009 nerf - KS Biegetechnik</t>
  </si>
  <si>
    <t>wk3</t>
  </si>
  <si>
    <t>20-12-216</t>
  </si>
  <si>
    <t>565017 Alleen klemlijsten en MP20 (kozijnen door Fleuren)</t>
  </si>
  <si>
    <t>oke - alleen AWL en MP20</t>
  </si>
  <si>
    <t>Geen kozijnen</t>
  </si>
  <si>
    <t>Com 130 AWL110 ivm gewijzigde wanddikte</t>
  </si>
  <si>
    <t xml:space="preserve">v Laarhoven - 2x </t>
  </si>
  <si>
    <t>Fout Kraaikamp</t>
  </si>
  <si>
    <r>
      <t xml:space="preserve">MP40 - </t>
    </r>
    <r>
      <rPr>
        <b/>
        <sz val="10"/>
        <color rgb="FFFF0000"/>
        <rFont val="Arial"/>
        <family val="2"/>
      </rPr>
      <t>DTS en PVC afwerking</t>
    </r>
  </si>
  <si>
    <t>6 jan ophalen</t>
  </si>
  <si>
    <t>Brouwer 2016587</t>
  </si>
  <si>
    <t>571017 Schuur</t>
  </si>
  <si>
    <t>afgehaald</t>
  </si>
  <si>
    <t>LB</t>
  </si>
  <si>
    <t>614117 Schuur</t>
  </si>
  <si>
    <t>613817 Floathouse</t>
  </si>
  <si>
    <t>616217 Schuur</t>
  </si>
  <si>
    <t>Glas 1498x 530</t>
  </si>
  <si>
    <t>KS Biegetechnik rondboog</t>
  </si>
  <si>
    <t>eind week 3</t>
  </si>
  <si>
    <t>647617 Schuur</t>
  </si>
  <si>
    <t>Woonhuis Breedenbroek</t>
  </si>
  <si>
    <t>verzoek 24-1 leveren</t>
  </si>
  <si>
    <t>Roy afwezig maandag,  dinsdag en vrijdagmiddag</t>
  </si>
  <si>
    <t>A2017001</t>
  </si>
  <si>
    <t>A2017002</t>
  </si>
  <si>
    <t>A2017003</t>
  </si>
  <si>
    <t>A2017004</t>
  </si>
  <si>
    <t>A2017005</t>
  </si>
  <si>
    <t>A2017006</t>
  </si>
  <si>
    <t>A2017007</t>
  </si>
  <si>
    <t>A2017008</t>
  </si>
  <si>
    <t>A2017009</t>
  </si>
  <si>
    <t>A2017010</t>
  </si>
  <si>
    <t>A2017011</t>
  </si>
  <si>
    <t>A2017012</t>
  </si>
  <si>
    <t>A2017013</t>
  </si>
  <si>
    <t>A2017014</t>
  </si>
  <si>
    <t>A2017015</t>
  </si>
  <si>
    <t>A2017016</t>
  </si>
  <si>
    <t>A2017017</t>
  </si>
  <si>
    <t>A2017018</t>
  </si>
  <si>
    <t>A2017019</t>
  </si>
  <si>
    <t>A2017020</t>
  </si>
  <si>
    <t>A2017021</t>
  </si>
  <si>
    <t>A2017022</t>
  </si>
  <si>
    <t>A2017023</t>
  </si>
  <si>
    <t>A2017024</t>
  </si>
  <si>
    <t>A2017025</t>
  </si>
  <si>
    <t>A2017026</t>
  </si>
  <si>
    <t>A2017027</t>
  </si>
  <si>
    <t>A2017028</t>
  </si>
  <si>
    <t>A2017029</t>
  </si>
  <si>
    <t>A2017030</t>
  </si>
  <si>
    <t>A2017031</t>
  </si>
  <si>
    <t>A2017032</t>
  </si>
  <si>
    <t>A2017033</t>
  </si>
  <si>
    <t>A2017034</t>
  </si>
  <si>
    <t>A2017035</t>
  </si>
  <si>
    <t>A2017036</t>
  </si>
  <si>
    <t>A2017037</t>
  </si>
  <si>
    <t>A2017038</t>
  </si>
  <si>
    <t>A2017039</t>
  </si>
  <si>
    <t>A2017040</t>
  </si>
  <si>
    <t>A2017041</t>
  </si>
  <si>
    <t>A2017042</t>
  </si>
  <si>
    <t>A2017043</t>
  </si>
  <si>
    <t>A2017044</t>
  </si>
  <si>
    <t>A2017045</t>
  </si>
  <si>
    <t>A2017046</t>
  </si>
  <si>
    <t>A2017047</t>
  </si>
  <si>
    <t>A2017048</t>
  </si>
  <si>
    <t>A2017049</t>
  </si>
  <si>
    <t>A2017050</t>
  </si>
  <si>
    <t>A2017051</t>
  </si>
  <si>
    <t>A2017052</t>
  </si>
  <si>
    <t>A2017053</t>
  </si>
  <si>
    <t>A2017054</t>
  </si>
  <si>
    <t>A2017055</t>
  </si>
  <si>
    <t>A2017056</t>
  </si>
  <si>
    <t>A2017057</t>
  </si>
  <si>
    <t>A2017058</t>
  </si>
  <si>
    <t>A2017059</t>
  </si>
  <si>
    <t>A2017060</t>
  </si>
  <si>
    <t>A2017061</t>
  </si>
  <si>
    <t>A2017062</t>
  </si>
  <si>
    <t>A2017063</t>
  </si>
  <si>
    <t>A2017064</t>
  </si>
  <si>
    <t>A2017065</t>
  </si>
  <si>
    <t>A2017066</t>
  </si>
  <si>
    <t>A2017067</t>
  </si>
  <si>
    <t>A2017068</t>
  </si>
  <si>
    <t>A2017069</t>
  </si>
  <si>
    <t>A2017070</t>
  </si>
  <si>
    <t>A2017071</t>
  </si>
  <si>
    <t>A2017072</t>
  </si>
  <si>
    <t>A2017073</t>
  </si>
  <si>
    <t>A2017074</t>
  </si>
  <si>
    <t>A2017075</t>
  </si>
  <si>
    <t>A2017076</t>
  </si>
  <si>
    <t>A2017077</t>
  </si>
  <si>
    <t>A2017078</t>
  </si>
  <si>
    <t>A2017079</t>
  </si>
  <si>
    <t>A2017080</t>
  </si>
  <si>
    <t>A2017081</t>
  </si>
  <si>
    <t>A2017082</t>
  </si>
  <si>
    <t>A2017083</t>
  </si>
  <si>
    <t>A2017084</t>
  </si>
  <si>
    <t>A2017085</t>
  </si>
  <si>
    <t>A2017086</t>
  </si>
  <si>
    <t>A2017087</t>
  </si>
  <si>
    <t>A2017088</t>
  </si>
  <si>
    <t>A2017089</t>
  </si>
  <si>
    <t>A2017090</t>
  </si>
  <si>
    <t>A2017091</t>
  </si>
  <si>
    <t>A2017092</t>
  </si>
  <si>
    <t>A2017093</t>
  </si>
  <si>
    <t>A2017094</t>
  </si>
  <si>
    <t>A2017095</t>
  </si>
  <si>
    <t>A2017096</t>
  </si>
  <si>
    <t>A2017097</t>
  </si>
  <si>
    <t>A2017098</t>
  </si>
  <si>
    <t>A2017099</t>
  </si>
  <si>
    <t>A2017100</t>
  </si>
  <si>
    <t>A2017101</t>
  </si>
  <si>
    <t>A2017102</t>
  </si>
  <si>
    <t>A2017103</t>
  </si>
  <si>
    <t>A2017104</t>
  </si>
  <si>
    <t>A2017105</t>
  </si>
  <si>
    <t>A2017106</t>
  </si>
  <si>
    <t>A2017107</t>
  </si>
  <si>
    <t>A2017108</t>
  </si>
  <si>
    <t>A2017109</t>
  </si>
  <si>
    <t>A2017110</t>
  </si>
  <si>
    <t>A2017111</t>
  </si>
  <si>
    <t>A2017112</t>
  </si>
  <si>
    <t>A2017113</t>
  </si>
  <si>
    <t>A2017114</t>
  </si>
  <si>
    <t>A2017115</t>
  </si>
  <si>
    <t>A2017116</t>
  </si>
  <si>
    <t>A2017117</t>
  </si>
  <si>
    <t>A2017118</t>
  </si>
  <si>
    <t>A2017119</t>
  </si>
  <si>
    <t>A2017120</t>
  </si>
  <si>
    <t>A2017121</t>
  </si>
  <si>
    <t>A2017122</t>
  </si>
  <si>
    <t>A2017123</t>
  </si>
  <si>
    <t>A2017124</t>
  </si>
  <si>
    <t>A2017125</t>
  </si>
  <si>
    <t>A2017126</t>
  </si>
  <si>
    <t>A2017127</t>
  </si>
  <si>
    <t>A2017128</t>
  </si>
  <si>
    <t>A2017129</t>
  </si>
  <si>
    <t>A2017130</t>
  </si>
  <si>
    <t>A2017131</t>
  </si>
  <si>
    <t>A2017132</t>
  </si>
  <si>
    <t>A2017133</t>
  </si>
  <si>
    <t>A2017134</t>
  </si>
  <si>
    <t>A2017135</t>
  </si>
  <si>
    <t>A2017136</t>
  </si>
  <si>
    <t>A2017137</t>
  </si>
  <si>
    <t>A2017138</t>
  </si>
  <si>
    <t>A2017139</t>
  </si>
  <si>
    <t>A2017140</t>
  </si>
  <si>
    <t>A2017141</t>
  </si>
  <si>
    <t>A2017142</t>
  </si>
  <si>
    <t>A2017143</t>
  </si>
  <si>
    <t>A2017144</t>
  </si>
  <si>
    <t>A2017145</t>
  </si>
  <si>
    <t>A2017146</t>
  </si>
  <si>
    <t>A2017147</t>
  </si>
  <si>
    <t>A2017148</t>
  </si>
  <si>
    <t>A2017149</t>
  </si>
  <si>
    <t>A2017150</t>
  </si>
  <si>
    <t>A2017151</t>
  </si>
  <si>
    <t>A2017152</t>
  </si>
  <si>
    <t>A2017153</t>
  </si>
  <si>
    <t>A2017154</t>
  </si>
  <si>
    <t>A2017155</t>
  </si>
  <si>
    <t>A2017156</t>
  </si>
  <si>
    <t>A2017157</t>
  </si>
  <si>
    <t>A2017158</t>
  </si>
  <si>
    <t>A2017159</t>
  </si>
  <si>
    <t>A2017160</t>
  </si>
  <si>
    <t>A2017161</t>
  </si>
  <si>
    <t>A2017162</t>
  </si>
  <si>
    <t>A2017163</t>
  </si>
  <si>
    <t>A2017164</t>
  </si>
  <si>
    <t>A2017165</t>
  </si>
  <si>
    <t>A2017166</t>
  </si>
  <si>
    <t>A2017167</t>
  </si>
  <si>
    <t>A2017168</t>
  </si>
  <si>
    <t>A2017169</t>
  </si>
  <si>
    <t>A2017170</t>
  </si>
  <si>
    <t>A2017171</t>
  </si>
  <si>
    <t>A2017172</t>
  </si>
  <si>
    <t>A2017173</t>
  </si>
  <si>
    <t>A2017174</t>
  </si>
  <si>
    <t>A2017175</t>
  </si>
  <si>
    <t>A2017176</t>
  </si>
  <si>
    <t>A2017177</t>
  </si>
  <si>
    <t>A2017178</t>
  </si>
  <si>
    <t>A2017179</t>
  </si>
  <si>
    <t>A2017180</t>
  </si>
  <si>
    <t>A2017181</t>
  </si>
  <si>
    <t>A2017182</t>
  </si>
  <si>
    <t>A2017183</t>
  </si>
  <si>
    <t>A2017184</t>
  </si>
  <si>
    <t>A2017185</t>
  </si>
  <si>
    <t>A2017186</t>
  </si>
  <si>
    <t>A2017187</t>
  </si>
  <si>
    <t>Offerte 30 trekkershutten</t>
  </si>
  <si>
    <t>Vijf kozijnen</t>
  </si>
  <si>
    <t>421</t>
  </si>
  <si>
    <t xml:space="preserve">Stegeman </t>
  </si>
  <si>
    <t>transport Etten,Nieuwleusen( klok)</t>
  </si>
  <si>
    <t>klemlijst, v14 profiel</t>
  </si>
  <si>
    <t xml:space="preserve">beschadigd, </t>
  </si>
  <si>
    <t>Offerte 10-1-2017</t>
  </si>
  <si>
    <t>10 kozijnen Moerdijk</t>
  </si>
  <si>
    <t>30 Trekkershutten</t>
  </si>
  <si>
    <t>Hoogerwerf 8541</t>
  </si>
  <si>
    <t>620217 tm 621517 - ARC5204R</t>
  </si>
  <si>
    <t>620217 tm 621517 - ARC5204R aanpassing</t>
  </si>
  <si>
    <t>greep hoppe art nr. 500848</t>
  </si>
  <si>
    <t>glas 773x 932 met roedes</t>
  </si>
  <si>
    <t>634817 en 634917</t>
  </si>
  <si>
    <t>602417 tm 604817</t>
  </si>
  <si>
    <t>2017024V</t>
  </si>
  <si>
    <t>wit+9001 nerf en raam wit+mon groen</t>
  </si>
  <si>
    <t>Welkamp</t>
  </si>
  <si>
    <t>Moerdijk</t>
  </si>
  <si>
    <t>Ismael</t>
  </si>
  <si>
    <t>Offerte 12-1-2017</t>
  </si>
  <si>
    <t>Euro Recreatiebouw</t>
  </si>
  <si>
    <t>glas 734x 1743 met roedes</t>
  </si>
  <si>
    <t>613917 Floathouse</t>
  </si>
  <si>
    <t>13-2 t/m 17-2</t>
  </si>
  <si>
    <t>20-2 t/m 24-2</t>
  </si>
  <si>
    <t>27-2 t/m 3-3</t>
  </si>
  <si>
    <t>Reserveringen Kuro</t>
  </si>
  <si>
    <t>V2016011-044</t>
  </si>
  <si>
    <t>590717 Schuur</t>
  </si>
  <si>
    <t>570917 Schuur</t>
  </si>
  <si>
    <t>wk4</t>
  </si>
  <si>
    <t>Haps P100 Afdekkap EV-1 6stuks hal 2</t>
  </si>
  <si>
    <t>7016 nerf met schroten</t>
  </si>
  <si>
    <t>sluitnokjes 6 stuks</t>
  </si>
  <si>
    <t>nalevering</t>
  </si>
  <si>
    <t>Werner 2</t>
  </si>
  <si>
    <t>Polijstdoeken 180 x 180 mm - 5 st</t>
  </si>
  <si>
    <t>15x 090cm alu slijtstrippen</t>
  </si>
  <si>
    <t>Graat</t>
  </si>
  <si>
    <t>DG Chaletbouw</t>
  </si>
  <si>
    <t>615417 glas 630x 1007, 450x 744 met roedes</t>
  </si>
  <si>
    <t>596017 glas 929x 2057</t>
  </si>
  <si>
    <t>594717 glas 677x 679</t>
  </si>
  <si>
    <t>565017 Alleen klemlijsten zagen en MP20 lange lengtes (kozijnen door Fleuren)</t>
  </si>
  <si>
    <t>vermelden: v Kozijnen Fleuren</t>
  </si>
  <si>
    <t>semco glas</t>
  </si>
  <si>
    <t>706</t>
  </si>
  <si>
    <t>708</t>
  </si>
  <si>
    <t>707</t>
  </si>
  <si>
    <t>709</t>
  </si>
  <si>
    <t>710</t>
  </si>
  <si>
    <t>711</t>
  </si>
  <si>
    <t>712</t>
  </si>
  <si>
    <t>713</t>
  </si>
  <si>
    <t>714</t>
  </si>
  <si>
    <t>715</t>
  </si>
  <si>
    <t>716</t>
  </si>
  <si>
    <t>630017 - geannuleerd 17-1-2017</t>
  </si>
  <si>
    <t>Van Oosten</t>
  </si>
  <si>
    <t>Maandag week 7 leveren - VR door v Buren</t>
  </si>
  <si>
    <t>7016 glad semco glas</t>
  </si>
  <si>
    <t>semco glas - ks biegetechnik</t>
  </si>
  <si>
    <t>705</t>
  </si>
  <si>
    <t>704</t>
  </si>
  <si>
    <t>2017059V</t>
  </si>
  <si>
    <t>624717 Schuur</t>
  </si>
  <si>
    <t>Gewijzigd naar Hveen</t>
  </si>
  <si>
    <t>223</t>
  </si>
  <si>
    <t>030</t>
  </si>
  <si>
    <t>701</t>
  </si>
  <si>
    <t>700</t>
  </si>
  <si>
    <t>702</t>
  </si>
  <si>
    <t>717</t>
  </si>
  <si>
    <t>718</t>
  </si>
  <si>
    <t>703</t>
  </si>
  <si>
    <t>597017 glas 929x 2057</t>
  </si>
  <si>
    <t>598516 glas 450x 994 satinato</t>
  </si>
  <si>
    <t>glas 734x 1693</t>
  </si>
  <si>
    <t>wk5</t>
  </si>
  <si>
    <t>564417 tm 564818</t>
  </si>
  <si>
    <r>
      <t xml:space="preserve">513915-003 </t>
    </r>
    <r>
      <rPr>
        <sz val="9"/>
        <color indexed="10"/>
        <rFont val="Arial"/>
        <family val="2"/>
      </rPr>
      <t>3x schuin kozijn</t>
    </r>
  </si>
  <si>
    <t>20x Eletriche dagschoten en afgefreesde dagschoten</t>
  </si>
  <si>
    <t>627717 tm 628217</t>
  </si>
  <si>
    <t>semco</t>
  </si>
  <si>
    <t>6-3 t/m 10-3</t>
  </si>
  <si>
    <t>13-1-1017</t>
  </si>
  <si>
    <t>de vries</t>
  </si>
  <si>
    <t xml:space="preserve">glas 704x 2051 </t>
  </si>
  <si>
    <t>onze fout 1 extra bestellen</t>
  </si>
  <si>
    <t>Glasplaatjes 3mm 2 doosjes</t>
  </si>
  <si>
    <t>Glasplaatjes 2mm 2 doosjes</t>
  </si>
  <si>
    <t>Glasplaatjes 4mm 2 doosies</t>
  </si>
  <si>
    <t>628317 tm 628617</t>
  </si>
  <si>
    <t>LET OP: betaling checken</t>
  </si>
  <si>
    <t>626717 tm 627617</t>
  </si>
  <si>
    <t>2016629 612816 tm 613516 8x greep schuifdeur afsluitbaar</t>
  </si>
  <si>
    <t>Ravenbosch</t>
  </si>
  <si>
    <t>De Wit / Forrion</t>
  </si>
  <si>
    <t>Park Lodge 453</t>
  </si>
  <si>
    <t>Awl 120 5x 2060mm</t>
  </si>
  <si>
    <t>Allure</t>
  </si>
  <si>
    <t>Bloemendaal</t>
  </si>
  <si>
    <t>De Leeuw-van Weenen</t>
  </si>
  <si>
    <t>Both</t>
  </si>
  <si>
    <t>22 februari leveren</t>
  </si>
  <si>
    <t>616217 extra bestelling ARC1023 FXN gm 650x700</t>
  </si>
  <si>
    <t>LB test kozijnen DTS</t>
  </si>
  <si>
    <t>Kurokozijn</t>
  </si>
  <si>
    <t>10 tubes lijm</t>
  </si>
  <si>
    <t>cillinder 60/45</t>
  </si>
  <si>
    <t>verkeerde maat geleverd</t>
  </si>
  <si>
    <t>wk6</t>
  </si>
  <si>
    <t>Schrijver</t>
  </si>
  <si>
    <t>Christiaan Bockting</t>
  </si>
  <si>
    <t>Modest Andy</t>
  </si>
  <si>
    <t>Glas 600x 294</t>
  </si>
  <si>
    <t>Patio 4</t>
  </si>
  <si>
    <t>Barli</t>
  </si>
  <si>
    <t>Lodge 4+</t>
  </si>
  <si>
    <t>614317 - Extra glasruit voor ARC1022 FXR</t>
  </si>
  <si>
    <t>Toog uiterlijk 9 maart voor 12.00 uur</t>
  </si>
  <si>
    <t>Swafing</t>
  </si>
  <si>
    <t>beslag ombouwen nieuwleusen</t>
  </si>
  <si>
    <t>renolit folie aanbrengen</t>
  </si>
  <si>
    <t>schaar wijzigen, slot nakijken</t>
  </si>
  <si>
    <t>Topdaken</t>
  </si>
  <si>
    <t>Offerte 31-1-17</t>
  </si>
  <si>
    <t>Quality Time</t>
  </si>
  <si>
    <t>2017018V</t>
  </si>
  <si>
    <t>Breedenbroek</t>
  </si>
  <si>
    <t>Leeg gemeld:</t>
  </si>
  <si>
    <t>Glas 677x 679</t>
  </si>
  <si>
    <t>Ludo</t>
  </si>
  <si>
    <t>Saatsman</t>
  </si>
  <si>
    <t>Montenez</t>
  </si>
  <si>
    <t>Montenez Boure</t>
  </si>
  <si>
    <t>Veenendaal</t>
  </si>
  <si>
    <t>rickert</t>
  </si>
  <si>
    <t>KS Biegetechnik - profiel bij KS aanwezig</t>
  </si>
  <si>
    <t>Golden Oak</t>
  </si>
  <si>
    <t xml:space="preserve">Holzporre </t>
  </si>
  <si>
    <t>620217 glas 677x 744 met roedes</t>
  </si>
  <si>
    <t>haps 90 mm</t>
  </si>
  <si>
    <t>Offerte 2-2-2017</t>
  </si>
  <si>
    <t>Hendriks Chaletbouw</t>
  </si>
  <si>
    <t>15 febr uiterlijk</t>
  </si>
  <si>
    <t>glas 10-2 Semco</t>
  </si>
  <si>
    <t>Meerwerk 615317 wijziging ARC1958 GVR naar ARC1356 GVR</t>
  </si>
  <si>
    <r>
      <rPr>
        <b/>
        <sz val="9"/>
        <color rgb="FF00B050"/>
        <rFont val="Arial"/>
        <family val="2"/>
      </rPr>
      <t>KS Biegetechnik</t>
    </r>
    <r>
      <rPr>
        <sz val="9"/>
        <rFont val="Arial"/>
        <family val="2"/>
        <charset val="1"/>
      </rPr>
      <t xml:space="preserve"> - semco</t>
    </r>
  </si>
  <si>
    <t>606417 Schuur</t>
  </si>
  <si>
    <t>11 bokken + 1 glasbok</t>
  </si>
  <si>
    <t>13-3 t/m 17-3</t>
  </si>
  <si>
    <t>20-3 t/m  24-3</t>
  </si>
  <si>
    <t>27-3 t/m  31-3</t>
  </si>
  <si>
    <t>10-4 t/m  14-4</t>
  </si>
  <si>
    <t>17-4 t/m  21-4</t>
  </si>
  <si>
    <t>24-4 t/m  28-4</t>
  </si>
  <si>
    <t>Koningsdag 27-4 + 28-4</t>
  </si>
  <si>
    <t>Paasmaandag</t>
  </si>
  <si>
    <t>Ivo Bauhuis Snuffelstage don en vrij</t>
  </si>
  <si>
    <t>597117 Glas 800x 329 satinato</t>
  </si>
  <si>
    <t>30 stuks draai kiep krukken</t>
  </si>
  <si>
    <t>Leemkule</t>
  </si>
  <si>
    <t>Meerwerk 6153172 extra kozijnen</t>
  </si>
  <si>
    <t>MP10 - 6000 mm tbv voorraad - 10 lengtes</t>
  </si>
  <si>
    <t>7016 nerf en Rondboog KS Biegetechnik  semco</t>
  </si>
  <si>
    <t>Etten-Schuttdorf en retour</t>
  </si>
  <si>
    <t>Etten, Vlaardingen, Sliedrecht</t>
  </si>
  <si>
    <t>Etten, Harskamp, Nieuwleusen</t>
  </si>
  <si>
    <t>Glas 738x 1695(592316 van Brunschot)</t>
  </si>
  <si>
    <t>Aerts</t>
  </si>
  <si>
    <t>van Gouwbergen</t>
  </si>
  <si>
    <t>Eupen</t>
  </si>
  <si>
    <t>Arcabo Productie gesloten</t>
  </si>
  <si>
    <t>2016144-Z104S</t>
  </si>
  <si>
    <t xml:space="preserve">Kavel Z104 Schuur </t>
  </si>
  <si>
    <t>2016144-Z122S</t>
  </si>
  <si>
    <t>2016144-Z126S</t>
  </si>
  <si>
    <t xml:space="preserve">Kavel Z122 Schuur </t>
  </si>
  <si>
    <t xml:space="preserve">Kavel Z126 Schuur </t>
  </si>
  <si>
    <t>MSD-045-046</t>
  </si>
  <si>
    <t>MSD-053 Vlemmix berging</t>
  </si>
  <si>
    <t>MSD-047 Liesman berging</t>
  </si>
  <si>
    <t>MSD-044 Liesman</t>
  </si>
  <si>
    <t>MSD-043 Duimel</t>
  </si>
  <si>
    <t xml:space="preserve">MSD-035 </t>
  </si>
  <si>
    <t>MSD-035 Luiken</t>
  </si>
  <si>
    <t>MSD-042-042 Lambermont</t>
  </si>
  <si>
    <t>Reservering Kuro</t>
  </si>
  <si>
    <t>reservering Kuro</t>
  </si>
  <si>
    <t>Meerwerk 615317  2 extra kozijnen</t>
  </si>
  <si>
    <t>2x 613817 en 613917 Floathouse AWL060 tbv 3 grote kozijnen</t>
  </si>
  <si>
    <t>614017 Floathouse</t>
  </si>
  <si>
    <t>Nieuwe Klant</t>
  </si>
  <si>
    <r>
      <t xml:space="preserve">7016 nerf - semco </t>
    </r>
    <r>
      <rPr>
        <sz val="9"/>
        <color rgb="FFFF0000"/>
        <rFont val="Arial"/>
        <family val="2"/>
      </rPr>
      <t>Nieuwe Klant</t>
    </r>
  </si>
  <si>
    <t>Glas 628x 1396</t>
  </si>
  <si>
    <t>554216 glas 1041x 1743</t>
  </si>
  <si>
    <t>AWL60 2x 3088-45/45, 2x 2641-90/45,2x 2641- 45/90</t>
  </si>
  <si>
    <t>semco glas week 7</t>
  </si>
  <si>
    <t>2016144-C14</t>
  </si>
  <si>
    <t>Kavel C14 Verdieping Lodge</t>
  </si>
  <si>
    <t>2016144-C14S</t>
  </si>
  <si>
    <t>Kavel C14 Schuur SP</t>
  </si>
  <si>
    <t>Kavel Z104 Schuur SP</t>
  </si>
  <si>
    <t>Kavel Z122 Schuur SP</t>
  </si>
  <si>
    <t>Kavel Z126 Schuur SP</t>
  </si>
  <si>
    <t>2016144-C01</t>
  </si>
  <si>
    <t>2016144-C01S</t>
  </si>
  <si>
    <t>Kavel C01 Verdieping Lodge</t>
  </si>
  <si>
    <t>Kavel C01 Schuur SP</t>
  </si>
  <si>
    <t>Kavel Z101 Tulplodge Grijs SP</t>
  </si>
  <si>
    <t>2016144-Z101</t>
  </si>
  <si>
    <t>Kavel Z101 Schuur SP</t>
  </si>
  <si>
    <t>2016144-Z101S</t>
  </si>
  <si>
    <t>Kavel C51 Tulplodge Grijs SP</t>
  </si>
  <si>
    <t>Kavel C51 Schuur SP</t>
  </si>
  <si>
    <t>2016144-C51</t>
  </si>
  <si>
    <t>2016144-C51S</t>
  </si>
  <si>
    <t>2016144-Z69</t>
  </si>
  <si>
    <t>2016144-Z69S</t>
  </si>
  <si>
    <t>Kavel Z69 Tulplodge Zand SP</t>
  </si>
  <si>
    <t>Kavel Z69 Schuur SP</t>
  </si>
  <si>
    <t>van Wilgen</t>
  </si>
  <si>
    <r>
      <t xml:space="preserve">exacte adres nog doorgeven- </t>
    </r>
    <r>
      <rPr>
        <sz val="9"/>
        <color rgb="FFFF0000"/>
        <rFont val="Arial"/>
        <family val="2"/>
      </rPr>
      <t>welke dag kuro leveren</t>
    </r>
    <r>
      <rPr>
        <sz val="9"/>
        <rFont val="Arial"/>
        <family val="2"/>
        <charset val="1"/>
      </rPr>
      <t>?</t>
    </r>
  </si>
  <si>
    <t>Glas 816x 1782</t>
  </si>
  <si>
    <t>Glas670x 846</t>
  </si>
  <si>
    <t>5 bokken + korf</t>
  </si>
  <si>
    <t>6 bokken</t>
  </si>
  <si>
    <t>Almen en Nieuwleusen</t>
  </si>
  <si>
    <t>10 bokken + 1 glasbok</t>
  </si>
  <si>
    <t xml:space="preserve">Deur  </t>
  </si>
  <si>
    <t>Well Camp</t>
  </si>
  <si>
    <t>Glas 734x 1629</t>
  </si>
  <si>
    <t>636617 Schuur</t>
  </si>
  <si>
    <t>586716 Glas 450x 744 met roedes</t>
  </si>
  <si>
    <t>2017139L-6009</t>
  </si>
  <si>
    <t>635917 Luiken</t>
  </si>
  <si>
    <t>NL hal 1</t>
  </si>
  <si>
    <t>Modest Katie</t>
  </si>
  <si>
    <t>719</t>
  </si>
  <si>
    <t>720</t>
  </si>
  <si>
    <t>Uden</t>
  </si>
  <si>
    <t>645017 tm 645517</t>
  </si>
  <si>
    <t>wk7</t>
  </si>
  <si>
    <t>5 bokken + 1 glasbok</t>
  </si>
  <si>
    <t>Harskamp + Nieuwleusen</t>
  </si>
  <si>
    <t>comm 134</t>
  </si>
  <si>
    <t>Alwin hele week vrij</t>
  </si>
  <si>
    <t>2017121L-7016</t>
  </si>
  <si>
    <t>MSD-044 Liesman Luiken</t>
  </si>
  <si>
    <t>2017124L-7016</t>
  </si>
  <si>
    <t>Bomhof</t>
  </si>
  <si>
    <t>Ter Horst</t>
  </si>
  <si>
    <t>glas rondboog 17-2</t>
  </si>
  <si>
    <t>comm 133</t>
  </si>
  <si>
    <t>Virupa panelen</t>
  </si>
  <si>
    <t>breuk(transport breuk, te laat gezien</t>
  </si>
  <si>
    <t>721</t>
  </si>
  <si>
    <t>3-3-2017 leveren</t>
  </si>
  <si>
    <t>semco glas 21-2 - Roosters Burghouwt  20-2</t>
  </si>
  <si>
    <t>10 sets beslag voor schuifdeur</t>
  </si>
  <si>
    <t>Schuurdeuren C12, C27, Z119, Z124, Z110, C28 en Z95</t>
  </si>
  <si>
    <t>Robbin Maassen</t>
  </si>
  <si>
    <t>17-02-2017 laatste werkdag</t>
  </si>
  <si>
    <t>Select 4 u</t>
  </si>
  <si>
    <t>121166  let op bovenlicht staalschroef</t>
  </si>
  <si>
    <t>Mooreichen</t>
  </si>
  <si>
    <t>Veenwouden</t>
  </si>
  <si>
    <t>537616 Schuur</t>
  </si>
  <si>
    <t>7016 Glad</t>
  </si>
  <si>
    <t>Glas 982x 1843</t>
  </si>
  <si>
    <t>bij arcabo kapot aangekomen</t>
  </si>
  <si>
    <t>setje wielen voor schuifpui</t>
  </si>
  <si>
    <t>KS Biegetechnik - kattenluik monteren aanwezig</t>
  </si>
  <si>
    <t>606417 Glas 929x 2057 2x</t>
  </si>
  <si>
    <t>Arntz</t>
  </si>
  <si>
    <t>NL Hal 5</t>
  </si>
  <si>
    <t>623617 herl schuifdeurvleugel</t>
  </si>
  <si>
    <t>Frank Bosman Terborg</t>
  </si>
  <si>
    <t>Bosman</t>
  </si>
  <si>
    <t>Kozijn Menno</t>
  </si>
  <si>
    <t>Kozijnen Wim Kanis</t>
  </si>
  <si>
    <t>Kozijnen Woning Aalten Kuipershof</t>
  </si>
  <si>
    <t>Kuipershof</t>
  </si>
  <si>
    <t>Op apparte bok met 2017109</t>
  </si>
  <si>
    <t>Op apparte bok met 2017147</t>
  </si>
  <si>
    <t>Diverse nieuwe modellen</t>
  </si>
  <si>
    <t>Bennie H 27-03 vrij (hetty jarig)</t>
  </si>
  <si>
    <t>Joeri woensdag 19-4 vrij</t>
  </si>
  <si>
    <t>2016144-C12</t>
  </si>
  <si>
    <t>Kavel C12 Verdieping Lodge</t>
  </si>
  <si>
    <t>creme-7016 nerf - glas rechtstreeks naar Klant</t>
  </si>
  <si>
    <t>creme  - glas rechtstreeks naar Klant</t>
  </si>
  <si>
    <t>2017163V</t>
  </si>
  <si>
    <t>606517 schuur</t>
  </si>
  <si>
    <t>Moerdijk - Vlaardingen - Sliedrecht</t>
  </si>
  <si>
    <t>3 bokken</t>
  </si>
  <si>
    <t>1 bok</t>
  </si>
  <si>
    <t>Etten, Herbstein (D) testkozijnen</t>
  </si>
  <si>
    <t>Heereveen</t>
  </si>
  <si>
    <t>Offerte februari 2017</t>
  </si>
  <si>
    <t>te duur</t>
  </si>
  <si>
    <t>gaat door</t>
  </si>
  <si>
    <t>7016 nerf - niet beglazen glas los mee op bok</t>
  </si>
  <si>
    <t>2017156V</t>
  </si>
  <si>
    <t>2017160L-7016</t>
  </si>
  <si>
    <t>Helvoort Luiken</t>
  </si>
  <si>
    <t>wk10</t>
  </si>
  <si>
    <t>2017159L-6009</t>
  </si>
  <si>
    <t>GGG Inkoop Luiken</t>
  </si>
  <si>
    <t>RH 70 / 50</t>
  </si>
  <si>
    <t>RH 70 / 20</t>
  </si>
  <si>
    <t>621617 Wasunit</t>
  </si>
  <si>
    <t>722</t>
  </si>
  <si>
    <t>723</t>
  </si>
  <si>
    <t>724</t>
  </si>
  <si>
    <t>725</t>
  </si>
  <si>
    <t>726</t>
  </si>
  <si>
    <t>727</t>
  </si>
  <si>
    <t>slot</t>
  </si>
  <si>
    <t>voor diamant, beteling glasbokken</t>
  </si>
  <si>
    <t>625717 tm 626617</t>
  </si>
  <si>
    <t>21 maart leveren</t>
  </si>
  <si>
    <t>bij kuro geleverd</t>
  </si>
  <si>
    <t>2016144-S</t>
  </si>
  <si>
    <t>633317 Schuur</t>
  </si>
  <si>
    <t>610917 Fam Hazendonk Duynpark Soest 2x krukstel CAT</t>
  </si>
  <si>
    <t>Showroom 1x deur met Krukstel CAT</t>
  </si>
  <si>
    <t>Nieuwleusen + 2de losadres</t>
  </si>
  <si>
    <t>12 bokken + 2 kratten</t>
  </si>
  <si>
    <t>10 bokken + 3 kratten</t>
  </si>
  <si>
    <t>9 bokken + 2 glasbokken</t>
  </si>
  <si>
    <t>563216 1x sandwichpaneel 7016 glad 755x 645</t>
  </si>
  <si>
    <t>728</t>
  </si>
  <si>
    <t>729</t>
  </si>
  <si>
    <t>507516 nieuwe set klemlijsten ivm wijziging wanddikte</t>
  </si>
  <si>
    <t>596017 Ruit 2 van V150</t>
  </si>
  <si>
    <t xml:space="preserve">glas 982x 1843 breukruit Floathouse </t>
  </si>
  <si>
    <t>Kavel C51Schuur SP</t>
  </si>
  <si>
    <t>Kirkels</t>
  </si>
  <si>
    <t>Margraten</t>
  </si>
  <si>
    <t>10 deuren</t>
  </si>
  <si>
    <t>626717t/m627617</t>
  </si>
  <si>
    <t>glas 504x 1754 met roedes</t>
  </si>
  <si>
    <t>glas 671x 744 met roedes</t>
  </si>
  <si>
    <t>631817 tm 632217</t>
  </si>
  <si>
    <t>arcabo zegt wat te missen</t>
  </si>
  <si>
    <t>25 uitzetzakgrepen</t>
  </si>
  <si>
    <t>592316 glas 738x 1631</t>
  </si>
  <si>
    <t>Etten, Nieuwleusen</t>
  </si>
  <si>
    <t>Etten, Enschede, Bad Bentheim, Etten</t>
  </si>
  <si>
    <t>7016 nerf - zwarte MP</t>
  </si>
  <si>
    <t>7016 nerf- zwarte MP</t>
  </si>
  <si>
    <t>649817 tm 650217</t>
  </si>
  <si>
    <t>Wim Kanis</t>
  </si>
  <si>
    <t>Tobè</t>
  </si>
  <si>
    <t>Offerte 27-2</t>
  </si>
  <si>
    <t>bosman opdracht combi</t>
  </si>
  <si>
    <t>616117 ,1x krukstel cat</t>
  </si>
  <si>
    <t>sandwich paneel wit 24mm 503x 1057</t>
  </si>
  <si>
    <t>625017 Boerderij</t>
  </si>
  <si>
    <t>6009 nerf - KS Biegetechnik</t>
  </si>
  <si>
    <t>glas 734x 1693 met roedes</t>
  </si>
  <si>
    <t>glas 503x 1022 met roedes</t>
  </si>
  <si>
    <t>MSD-026 kozijn</t>
  </si>
  <si>
    <t>schade</t>
  </si>
  <si>
    <t>bij maat en duocar</t>
  </si>
  <si>
    <t>deurbeslag</t>
  </si>
  <si>
    <t>bij arcabo vergeten te leveren</t>
  </si>
  <si>
    <t>glas 677x 394</t>
  </si>
  <si>
    <t>is hier zoek geraakt</t>
  </si>
  <si>
    <t>wk9</t>
  </si>
  <si>
    <t>wk11</t>
  </si>
  <si>
    <t>Herontwikkeling Kennedylaan</t>
  </si>
  <si>
    <t>7016 nerf  - KS Biegetechnik</t>
  </si>
  <si>
    <t>Vincent ziek</t>
  </si>
  <si>
    <t>Cars - Jan - Brian 27-02 vrij</t>
  </si>
  <si>
    <t>644017 tm 644917</t>
  </si>
  <si>
    <t>van grouwbergen</t>
  </si>
  <si>
    <t>glas 263x 566</t>
  </si>
  <si>
    <t>transport breuk te laat gezien</t>
  </si>
  <si>
    <t>2017186V</t>
  </si>
  <si>
    <t>2017187V</t>
  </si>
  <si>
    <t>Postema</t>
  </si>
  <si>
    <t>Vlaardingen - Sliedrecht</t>
  </si>
  <si>
    <t>269</t>
  </si>
  <si>
    <t>Z69</t>
  </si>
  <si>
    <t>2300</t>
  </si>
  <si>
    <t>C51</t>
  </si>
  <si>
    <t>Comm Oosterhout</t>
  </si>
  <si>
    <t>Kroftman</t>
  </si>
  <si>
    <t>20x Newport bi en bu 7016 nerf</t>
  </si>
  <si>
    <t>Araco</t>
  </si>
  <si>
    <t>2016144-Z129</t>
  </si>
  <si>
    <t xml:space="preserve">Kavel Z129 Tulplodge Zand </t>
  </si>
  <si>
    <t>2016144-Z129S</t>
  </si>
  <si>
    <t xml:space="preserve">Kavel Z129 Schuur </t>
  </si>
  <si>
    <t>2016144-Z120</t>
  </si>
  <si>
    <t>2016144-Z120S</t>
  </si>
  <si>
    <t xml:space="preserve">Kavel Z120 Tulplodge Zand </t>
  </si>
  <si>
    <t xml:space="preserve">Kavel Z120 Schuur </t>
  </si>
  <si>
    <t>2016144-Z135</t>
  </si>
  <si>
    <t xml:space="preserve">Kavel Z135 Tulplodge Grijs </t>
  </si>
  <si>
    <t xml:space="preserve">Kavel Z135 Schuur </t>
  </si>
  <si>
    <t>2016144-Z135S</t>
  </si>
  <si>
    <t>2016144-C27</t>
  </si>
  <si>
    <t xml:space="preserve">Kavel C27 Duinlodge Nature </t>
  </si>
  <si>
    <t>Kavel C53 Tulplodge Zand SP</t>
  </si>
  <si>
    <t>2016144-C53</t>
  </si>
  <si>
    <t>2016144-C53S</t>
  </si>
  <si>
    <t>Kavel C53 Schuur SP</t>
  </si>
  <si>
    <t>2016144-C10</t>
  </si>
  <si>
    <t xml:space="preserve">Kavel C10 Tulplodge Grijs </t>
  </si>
  <si>
    <t>2016144-C10S</t>
  </si>
  <si>
    <t>Kavel C10 Schuur SP</t>
  </si>
  <si>
    <t>Kavel Z124 Duinlodge grijs</t>
  </si>
  <si>
    <t>2016144-Z124</t>
  </si>
  <si>
    <t>2016144-Z119</t>
  </si>
  <si>
    <t>Kavel Z119 Duinlodge grijs</t>
  </si>
  <si>
    <t xml:space="preserve">2016144-Z122 </t>
  </si>
  <si>
    <t xml:space="preserve">Kavel Z122 Duinlodge Zand SP </t>
  </si>
  <si>
    <t xml:space="preserve">2016144-Z104 </t>
  </si>
  <si>
    <t>Kavel Z104 Duinlodge grijs SP</t>
  </si>
  <si>
    <t xml:space="preserve">2016144-Z126 </t>
  </si>
  <si>
    <t>Kavel Z126 Duinlodge grijs</t>
  </si>
  <si>
    <t>9 bokken + 1 krat</t>
  </si>
  <si>
    <t>616117 paneel wit 503x 1772, 2x glaslat(AG8C wit) a 1784mm</t>
  </si>
  <si>
    <t>Jan Visser ziek</t>
  </si>
  <si>
    <t>121201 + 121205</t>
  </si>
  <si>
    <t>362</t>
  </si>
  <si>
    <t>MSD-026 Extra kozijn</t>
  </si>
  <si>
    <t>Comm Nautix</t>
  </si>
  <si>
    <t>Kozijnen Frank Bosman</t>
  </si>
  <si>
    <t>glas 450x 744 satinato</t>
  </si>
  <si>
    <t>Etten, Veenendaal</t>
  </si>
  <si>
    <t>V201703-064</t>
  </si>
  <si>
    <t>Groen 9120</t>
  </si>
  <si>
    <t>629917 herlevering vleugel (scheur in las)</t>
  </si>
  <si>
    <t>hor Wim Kanis594x 973 wit</t>
  </si>
  <si>
    <t>633217 Glas 816x 1782</t>
  </si>
  <si>
    <t>Klemlijsten 2007 en 6005  564417 tm 564817</t>
  </si>
  <si>
    <t>606617 Schuur</t>
  </si>
  <si>
    <t>Klemlijsten</t>
  </si>
  <si>
    <t>Kozijn schade</t>
  </si>
  <si>
    <t>Schaijk</t>
  </si>
  <si>
    <t>625717 tm 626618</t>
  </si>
  <si>
    <t>Jochem 8 maart hele dag vrij</t>
  </si>
  <si>
    <t>Jochem 9 maart begrafenis oma</t>
  </si>
  <si>
    <t>Peter Verbeten 6 maart vrij</t>
  </si>
  <si>
    <t>2017212V</t>
  </si>
  <si>
    <t>276</t>
  </si>
  <si>
    <t>week 7</t>
  </si>
  <si>
    <t>week 8</t>
  </si>
  <si>
    <t>week 9</t>
  </si>
  <si>
    <t>week 10</t>
  </si>
  <si>
    <t>week 6</t>
  </si>
  <si>
    <t>week 5</t>
  </si>
  <si>
    <t>Glas pos 6 komt 17-3 binnen</t>
  </si>
  <si>
    <t>V14- 2meter wit</t>
  </si>
  <si>
    <t>gratis leveren arcabo moet het er zelf aanm</t>
  </si>
  <si>
    <t>2017215V</t>
  </si>
  <si>
    <t>Both extra</t>
  </si>
  <si>
    <t xml:space="preserve">BOS </t>
  </si>
  <si>
    <t xml:space="preserve">524615 Offerte </t>
  </si>
  <si>
    <t>Joeri Ziek</t>
  </si>
  <si>
    <t>Jan Visser ziek vanaf dinsdag</t>
  </si>
  <si>
    <t>10x uitzetzakschaar 500873</t>
  </si>
  <si>
    <t>ze zeggen dat ze er wat missen</t>
  </si>
  <si>
    <t>pakketje euro recreatie</t>
  </si>
  <si>
    <t>onbeglaasd en toch de spullen ervoor willen</t>
  </si>
  <si>
    <t>5x sloten tbv service Hengelhoef</t>
  </si>
  <si>
    <t>rooster ducoflat</t>
  </si>
  <si>
    <t>ronald nieuw gebracht</t>
  </si>
  <si>
    <t>Glas 450x 744 satinato, roedes</t>
  </si>
  <si>
    <t>was zonder roedes geleverd?? Twijfel</t>
  </si>
  <si>
    <t>glas450x 744 satinato</t>
  </si>
  <si>
    <t>satinato moeten zijn te laat verandert, s</t>
  </si>
  <si>
    <t>bomhof</t>
  </si>
  <si>
    <t>glas 520x 941</t>
  </si>
  <si>
    <t>binnen 5 dagen gemeld</t>
  </si>
  <si>
    <t>MP20 wit- 10x 6m</t>
  </si>
  <si>
    <t>Glas 870x 1800</t>
  </si>
  <si>
    <t>642517 tm 642717</t>
  </si>
  <si>
    <t>642817 tm 643417</t>
  </si>
  <si>
    <t>Cars en Vincent BHV curcus</t>
  </si>
  <si>
    <t>V201703-140</t>
  </si>
  <si>
    <t>571017 aanvulling los paneel-dorpel-glaslat v stolpdeur</t>
  </si>
  <si>
    <t>545616 Inzethorren</t>
  </si>
  <si>
    <t>materiaal tbv floathouse</t>
  </si>
  <si>
    <t>9010 nerf - PSK</t>
  </si>
  <si>
    <t>Aleen inzethorren</t>
  </si>
  <si>
    <t>582716 Sevice nieuwe vleugel - Kosten LB incl montage</t>
  </si>
  <si>
    <t>20 st insteeksloten, electrische openers en beldraad - Scharbeutz</t>
  </si>
  <si>
    <t>van de Ree</t>
  </si>
  <si>
    <t>Comm 135</t>
  </si>
  <si>
    <t>1x 2e schuifvleugel schuifdeur Floathouse</t>
  </si>
  <si>
    <t>swafing</t>
  </si>
  <si>
    <t>3 sloten tbv prinsenmeer</t>
  </si>
  <si>
    <t>647117 tm 647517</t>
  </si>
  <si>
    <t>MSD-018  lekdorpels</t>
  </si>
  <si>
    <t>MSC-100 lekdorpels</t>
  </si>
  <si>
    <t>Artz</t>
  </si>
  <si>
    <t>Glas 915x 1747</t>
  </si>
  <si>
    <t xml:space="preserve">breuk </t>
  </si>
  <si>
    <t>tropical islands 10 sets beslag</t>
  </si>
  <si>
    <t>BB Peters</t>
  </si>
  <si>
    <t>het Kom-Fort Didam</t>
  </si>
  <si>
    <t>9 bokken + 1 glasbok</t>
  </si>
  <si>
    <t>12 bokken</t>
  </si>
  <si>
    <t>10 bokken + krat</t>
  </si>
  <si>
    <t>modest katie</t>
  </si>
  <si>
    <t>8-5 t/m 12-5</t>
  </si>
  <si>
    <t>15-5 t/m 19-5</t>
  </si>
  <si>
    <t>22-5 t/m 26-5</t>
  </si>
  <si>
    <t>Hemelvaart + vrijdag vrije dag</t>
  </si>
  <si>
    <t>5-6 t/m 9-6</t>
  </si>
  <si>
    <t>12-6 t/m 16-6</t>
  </si>
  <si>
    <t>19-6 t/m 23-6</t>
  </si>
  <si>
    <t>Etten, Uden</t>
  </si>
  <si>
    <t>26-6 t/m 30-6</t>
  </si>
  <si>
    <t>3-7 t/m 7-7</t>
  </si>
  <si>
    <t>10-7 t/m 14-7</t>
  </si>
  <si>
    <t>17-7 t/m 21-7</t>
  </si>
  <si>
    <t>Bouwvak week 30-31-32-33</t>
  </si>
  <si>
    <t>21-8 t/m 25-8</t>
  </si>
  <si>
    <t>28-8 t/m 01-09</t>
  </si>
  <si>
    <t>4-9 t/m 08-09</t>
  </si>
  <si>
    <t>11-9 t/m 15-09</t>
  </si>
  <si>
    <t>18-9 t/m 22-09</t>
  </si>
  <si>
    <t>25-9 t/m 29-09</t>
  </si>
  <si>
    <t xml:space="preserve">7016 nerf </t>
  </si>
  <si>
    <t>Bouwvak Arcabo   30-31-32-33</t>
  </si>
  <si>
    <t>Bouwvak Arcabo   34</t>
  </si>
  <si>
    <t>Bouwvak Arcabo   35</t>
  </si>
  <si>
    <t>Reservering 9 chalets*20 uur</t>
  </si>
  <si>
    <t>Reservering Floatinghouse</t>
  </si>
  <si>
    <t>3x rondboog glas v AR002 554516 en 599616</t>
  </si>
  <si>
    <t>Draaikiep</t>
  </si>
  <si>
    <t>120 awl</t>
  </si>
  <si>
    <t>geen productienummer</t>
  </si>
  <si>
    <t>xxxxxxxx</t>
  </si>
  <si>
    <t>Rijssen - Schuttorf</t>
  </si>
  <si>
    <t>1 bok + laden schuine</t>
  </si>
  <si>
    <t xml:space="preserve">Balkongarn.4x </t>
  </si>
  <si>
    <t>S804 profiel, einddoppen</t>
  </si>
  <si>
    <t>wk14</t>
  </si>
  <si>
    <t>wk13</t>
  </si>
  <si>
    <t>Alleen dorpel-paneel-glas</t>
  </si>
  <si>
    <t>Glas 720x 1385 breuk</t>
  </si>
  <si>
    <t>632317 tm 632717</t>
  </si>
  <si>
    <t>3-4 t/m  7-4</t>
  </si>
  <si>
    <t>Leiden</t>
  </si>
  <si>
    <t>ref. Benschop</t>
  </si>
  <si>
    <t>ref. Vring</t>
  </si>
  <si>
    <t>creme kozijn - vleugel creme-groen 6009</t>
  </si>
  <si>
    <t>Met Diamant meeleveren</t>
  </si>
  <si>
    <t xml:space="preserve">plus transport </t>
  </si>
  <si>
    <t>van Duijvenbode</t>
  </si>
  <si>
    <t>2016144-Z118</t>
  </si>
  <si>
    <t>2016144-Z118S</t>
  </si>
  <si>
    <t>Kavel Z118 Tulplodge Grijs SP</t>
  </si>
  <si>
    <t>Kavel Z118 Schuur SP</t>
  </si>
  <si>
    <t xml:space="preserve">2016144-Z112 </t>
  </si>
  <si>
    <t>2016144-Z112S</t>
  </si>
  <si>
    <t xml:space="preserve">Kavel Z112 Duinlodge Zand SP </t>
  </si>
  <si>
    <t>Kavel Z112 Schuur SP</t>
  </si>
  <si>
    <t>2016144-Z113</t>
  </si>
  <si>
    <t>2016144-Z113S</t>
  </si>
  <si>
    <t>Kavel Z113 Duinlodge grijs SP</t>
  </si>
  <si>
    <t>Kavel Z113 Schuur SP</t>
  </si>
  <si>
    <t>Blauwe kozijnen</t>
  </si>
  <si>
    <t>Schade kozijn</t>
  </si>
  <si>
    <t>Goede vrijdag</t>
  </si>
  <si>
    <t>AR0014</t>
  </si>
  <si>
    <t>coelans</t>
  </si>
  <si>
    <t>Pinksteren maandag</t>
  </si>
  <si>
    <t>Herstel kozijnen</t>
  </si>
  <si>
    <t>m?</t>
  </si>
  <si>
    <t>x verkeerde mapnaam !</t>
  </si>
  <si>
    <t>x verkeerde mapnaam 53 ipv 35</t>
  </si>
  <si>
    <t>642517 tm 643417  Schuttebelt type A</t>
  </si>
  <si>
    <t>640517 tm 641417 Schuttebelt type B</t>
  </si>
  <si>
    <t>LB test kozijnen DTS stolpdeuren verdiept</t>
  </si>
  <si>
    <t>Herbstein LB</t>
  </si>
  <si>
    <t>10-11-12 april Sander naar LB + Lemuth</t>
  </si>
  <si>
    <t>645717 Schuur</t>
  </si>
  <si>
    <t>610917 en 616117 Fam Hazendonk/Tol cilinders</t>
  </si>
  <si>
    <t>te verwarrend en zoek geraakt</t>
  </si>
  <si>
    <t>werkbon 21</t>
  </si>
  <si>
    <t>Etten Oostende (gecombineerde rit)</t>
  </si>
  <si>
    <t>Nieuwleusen, Etten 10 lege bokken retour</t>
  </si>
  <si>
    <t>Biddinghuizen, Etten 3 lege bokken retour</t>
  </si>
  <si>
    <t>geannuleerd</t>
  </si>
  <si>
    <t>Nautix</t>
  </si>
  <si>
    <t>RSP recreatiebouw</t>
  </si>
  <si>
    <t>Zonder AWL!!</t>
  </si>
  <si>
    <t>661917 tm 664617 Tropical Island</t>
  </si>
  <si>
    <t>Oostende combi vracht</t>
  </si>
  <si>
    <t>Eupen combi vracht</t>
  </si>
  <si>
    <t>2 bokken</t>
  </si>
  <si>
    <t>AWL 110 , Service 508515</t>
  </si>
  <si>
    <t>ged nalevering glas 4-4</t>
  </si>
  <si>
    <r>
      <t xml:space="preserve">7016 nerf - KS Biegetechnik </t>
    </r>
    <r>
      <rPr>
        <sz val="9"/>
        <color rgb="FFFF0000"/>
        <rFont val="Arial"/>
        <family val="2"/>
      </rPr>
      <t>ged nalevering glas 4-4</t>
    </r>
  </si>
  <si>
    <t>7016 nerf - KS Biegetechnik ged nalevering glas 4-4</t>
  </si>
  <si>
    <t>7016 nerf  ged nalevering glas 4-4</t>
  </si>
  <si>
    <t>10 bokken 1 glasblok 1 krat</t>
  </si>
  <si>
    <t>montage gaten 2 x 6 mm</t>
  </si>
  <si>
    <t>week 11</t>
  </si>
  <si>
    <t>week 12</t>
  </si>
  <si>
    <t>week 13</t>
  </si>
  <si>
    <t>522916 werkbon 23, 2x AS 4100 Doorn 45 type 122</t>
  </si>
  <si>
    <t>643517 tm 643917  640017 tm 640417 Schuttebelt type A</t>
  </si>
  <si>
    <t>641517 tm 642417 Schuttebelt type B</t>
  </si>
  <si>
    <t>655717 tm 656417</t>
  </si>
  <si>
    <t>5011 blauw</t>
  </si>
  <si>
    <t>635917 Glas 684x 1704 met roedes</t>
  </si>
  <si>
    <t>635917 Glas 677x 306 met roede</t>
  </si>
  <si>
    <t>Cars 12-04-2017 Lemuth</t>
  </si>
  <si>
    <t>2017249V</t>
  </si>
  <si>
    <t>600517 2x satinato glas (677x 678,  300x 244)</t>
  </si>
  <si>
    <t>2016144 Z135</t>
  </si>
  <si>
    <t>glas 770x 2047</t>
  </si>
  <si>
    <t>613917 vaste deur Links Binnen merk ARC6005R</t>
  </si>
  <si>
    <t>5 Krukstellen t.b.v. hal 2 (werkbon 24)</t>
  </si>
  <si>
    <t>613817 , 3 gelijksluitende cilinders</t>
  </si>
  <si>
    <t>service  excl glas</t>
  </si>
  <si>
    <t>645817 Schuur</t>
  </si>
  <si>
    <t>werkbon 18</t>
  </si>
  <si>
    <t>ronald kapot gemaakt, verk besteld euro</t>
  </si>
  <si>
    <t>600517, krukstel</t>
  </si>
  <si>
    <t>5 stuks SA 2 profiel ( Robbenjager, service)</t>
  </si>
  <si>
    <t>2017271V</t>
  </si>
  <si>
    <t>2017270V</t>
  </si>
  <si>
    <t>2017251V</t>
  </si>
  <si>
    <t>Zeewolde, Nieuwleusen</t>
  </si>
  <si>
    <t>2x inzethor W.Fokkert</t>
  </si>
  <si>
    <t>2016144-Z110</t>
  </si>
  <si>
    <t>2016144-Z95</t>
  </si>
  <si>
    <t>2016144-Z123</t>
  </si>
  <si>
    <t>2016144-C32</t>
  </si>
  <si>
    <t>2016144-C18</t>
  </si>
  <si>
    <t>2016144-C28</t>
  </si>
  <si>
    <t>574916 Glas 674x 2238</t>
  </si>
  <si>
    <t>614017 Glas 982x 1843</t>
  </si>
  <si>
    <t xml:space="preserve">20x 2000 mm MP30 wit </t>
  </si>
  <si>
    <t>594416 Schuur</t>
  </si>
  <si>
    <t>80x stangbediening Schuttebeld 9 2x per chalet)</t>
  </si>
  <si>
    <t>Inspiration</t>
  </si>
  <si>
    <t>633817 hor</t>
  </si>
  <si>
    <t>634317 tm 634717</t>
  </si>
  <si>
    <t>(2017143 breuk ruit) 720x 1385</t>
  </si>
  <si>
    <t>Rath</t>
  </si>
  <si>
    <t>in dien mogelijk 18</t>
  </si>
  <si>
    <t>121273 + 121279 (deuren)</t>
  </si>
  <si>
    <t>Glas 684x 1704 2x</t>
  </si>
  <si>
    <t>breuk 2x</t>
  </si>
  <si>
    <t>Offerte 10-4-2017</t>
  </si>
  <si>
    <t>de Graaf</t>
  </si>
  <si>
    <t>Kers</t>
  </si>
  <si>
    <t>creme - 7016 nerf</t>
  </si>
  <si>
    <t>van der Laag</t>
  </si>
  <si>
    <t>MSD-056 Croonenberg</t>
  </si>
  <si>
    <t>MSD-056 Croonenberg Schuur</t>
  </si>
  <si>
    <t>MSD-051 en 052 Wisse</t>
  </si>
  <si>
    <t xml:space="preserve">MSD-048 </t>
  </si>
  <si>
    <t>MSD-049</t>
  </si>
  <si>
    <t>Kantine Heerenveen</t>
  </si>
  <si>
    <t xml:space="preserve">NL Hal 1 </t>
  </si>
  <si>
    <t>10x mp 20</t>
  </si>
  <si>
    <t>fout Roy</t>
  </si>
  <si>
    <t>leveren vrijdag 21-04-2017 op apparte bok ovv Hveen</t>
  </si>
  <si>
    <t>AWL060 tbv 2 verdiepte kozijnen 625117</t>
  </si>
  <si>
    <t>Glas 840x 1947</t>
  </si>
  <si>
    <t>Glas 607x 1807</t>
  </si>
  <si>
    <t xml:space="preserve">morren Bouwservice </t>
  </si>
  <si>
    <t>BOS</t>
  </si>
  <si>
    <t>Z122</t>
  </si>
  <si>
    <t>Duinlodge Zand sp</t>
  </si>
  <si>
    <t>2016144-C32S</t>
  </si>
  <si>
    <t>Duinlodge Zand sp schuur</t>
  </si>
  <si>
    <t>Tulplodge Nature sp</t>
  </si>
  <si>
    <t>2016144-C18S</t>
  </si>
  <si>
    <t>Tulplodge Nature sp schuur</t>
  </si>
  <si>
    <t>Tulplodge Zand</t>
  </si>
  <si>
    <t>Tulplodge Grijs sp</t>
  </si>
  <si>
    <t>Tulplodge Grijs</t>
  </si>
  <si>
    <t>2016144-Z123S</t>
  </si>
  <si>
    <t>Tulplodge Grijs schuur</t>
  </si>
  <si>
    <t>2017314V</t>
  </si>
  <si>
    <t>469214  - 3x inzethor</t>
  </si>
  <si>
    <t>Herlevering AWL</t>
  </si>
  <si>
    <t>Vring</t>
  </si>
  <si>
    <t>630417t/m630717, 4x schuifdeur buffer</t>
  </si>
  <si>
    <t>geen productie</t>
  </si>
  <si>
    <t>7016 nerf - PSK - DTS</t>
  </si>
  <si>
    <t>Begin week 19</t>
  </si>
  <si>
    <t>7016 nerf - in dien mogelijk 19</t>
  </si>
  <si>
    <t>geen AWL</t>
  </si>
  <si>
    <t>201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</si>
  <si>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</si>
  <si>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</si>
  <si>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</si>
  <si>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</si>
  <si>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</si>
  <si>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</si>
  <si>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</si>
  <si>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</si>
  <si>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</si>
  <si>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</si>
  <si>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</si>
  <si>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</si>
  <si>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</si>
  <si>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</si>
  <si>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</si>
  <si>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</si>
  <si>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</si>
  <si>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</si>
  <si>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</si>
  <si>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224</t>
  </si>
  <si>
    <t>225</t>
  </si>
  <si>
    <t>Z135</t>
  </si>
  <si>
    <t>Sliedrecht, Vlaardingen</t>
  </si>
  <si>
    <t>V54</t>
  </si>
  <si>
    <t>Z124</t>
  </si>
  <si>
    <t>Zantman</t>
  </si>
  <si>
    <t>Gaasbeek</t>
  </si>
  <si>
    <t>Hofland</t>
  </si>
  <si>
    <t>Verhoev</t>
  </si>
  <si>
    <t>KS Biegetechnik gereed</t>
  </si>
  <si>
    <t>7016 nerf KS Biegetehnik gereed</t>
  </si>
  <si>
    <t xml:space="preserve">halve cilinder </t>
  </si>
  <si>
    <t xml:space="preserve">zat er niet bij </t>
  </si>
  <si>
    <t>Glas 929x 2007</t>
  </si>
  <si>
    <t>breuk in Heerenveen</t>
  </si>
  <si>
    <t>wk18</t>
  </si>
  <si>
    <t>Sliedrecht 67</t>
  </si>
  <si>
    <t>4x glas t.b.v hal 1</t>
  </si>
  <si>
    <t>Nieuwe AWL voor oude order 2017131 (werkbon 35)</t>
  </si>
  <si>
    <t>wk17</t>
  </si>
  <si>
    <t>Herlevering extra kozijn MSD-026</t>
  </si>
  <si>
    <t>Offerte 19-4-2017</t>
  </si>
  <si>
    <t>Stigra</t>
  </si>
  <si>
    <t>MSD 026</t>
  </si>
  <si>
    <t xml:space="preserve">fout ronald </t>
  </si>
  <si>
    <t>Glas 198x 1289</t>
  </si>
  <si>
    <t>Etten, Veenwouden en retour</t>
  </si>
  <si>
    <t>credit</t>
  </si>
  <si>
    <t>Schuttorf, Etten</t>
  </si>
  <si>
    <t>Sliedrecht 93</t>
  </si>
  <si>
    <t>Etten, Eupen</t>
  </si>
  <si>
    <t>Nieuwleusen, Etten (11bokken)</t>
  </si>
  <si>
    <t>evt in week 20 leveren met Verhoev</t>
  </si>
  <si>
    <t>vd Berg</t>
  </si>
  <si>
    <t>2017332V</t>
  </si>
  <si>
    <t>635317 Schuur (Hveen)</t>
  </si>
  <si>
    <t>Sander maandag afwezig jarig</t>
  </si>
  <si>
    <t>638417 tm 638817 Basic XL</t>
  </si>
  <si>
    <t>5x glas opnieuw besteld nu met VR - merk 2018 en 2016</t>
  </si>
  <si>
    <t>635817 set klemlijsten AWL120/140</t>
  </si>
  <si>
    <t>2017341V</t>
  </si>
  <si>
    <t>3x knopcilinder 40/40Maat Boomhiemke Ameland</t>
  </si>
  <si>
    <t>profiel 24-4 geleverd</t>
  </si>
  <si>
    <t>582516 Prins/Riedel 2 gelijksluitende cilinders</t>
  </si>
  <si>
    <t>645817 A6005 extra kozijn</t>
  </si>
  <si>
    <t>Erkerkozijnen Tobe en Arntz</t>
  </si>
  <si>
    <t>RNB69</t>
  </si>
  <si>
    <t>30 zwart en 30 witte hendel</t>
  </si>
  <si>
    <t>Roy voor Hans</t>
  </si>
  <si>
    <t>7016 nerf - DTS dorpel gekoppeld - overslag afzagen</t>
  </si>
  <si>
    <t>638417 Schuur Sghubert</t>
  </si>
  <si>
    <t xml:space="preserve">Etten, Herbstein </t>
  </si>
  <si>
    <t>Corcho Lodge 4p</t>
  </si>
  <si>
    <t>Corcho Lodge 6p</t>
  </si>
  <si>
    <t>Melvin dinsdag 16 mei afwezig</t>
  </si>
  <si>
    <t>Roy afwezig 5 mei</t>
  </si>
  <si>
    <t>Roy afwezig 8 mei</t>
  </si>
  <si>
    <t>Nalevering AWL80 tbv oude project 2017236 en 2017214</t>
  </si>
  <si>
    <t>122-126-165</t>
  </si>
  <si>
    <t>KS Biegetechnik kleur wit - rest 7016 nerf</t>
  </si>
  <si>
    <t>217-224-700-718-720</t>
  </si>
  <si>
    <t>glas misschien 28-4 hier</t>
  </si>
  <si>
    <t>6009 nerf - KS Biegetechnik profiel aanwezig gereed</t>
  </si>
  <si>
    <t>1x glas opnieuw besteld ARC2027 2-5 binnen</t>
  </si>
  <si>
    <t>Cabana MSD-058 tm 063</t>
  </si>
  <si>
    <t>615517 Schuur</t>
  </si>
  <si>
    <t>van der Neut</t>
  </si>
  <si>
    <t>opgehaald</t>
  </si>
  <si>
    <t>Bennie Rutting dd onderzoek vrij 01-02-03 mei</t>
  </si>
  <si>
    <t>Jochem afwezig 2 mei</t>
  </si>
  <si>
    <t>Kelvin afwezig 11 mei vanaf 12.30 en 12 mei gehele dag</t>
  </si>
  <si>
    <t xml:space="preserve">Sander afwezig gehele week </t>
  </si>
  <si>
    <t>Klok Dakkapellen</t>
  </si>
  <si>
    <t>werkbon 34 mp20 (2017230-635817)</t>
  </si>
  <si>
    <t>Glas 553x 1112 satinato - nog niet weg</t>
  </si>
  <si>
    <t>wit- buiten 9001 nerf - schroten wit/creme besteld</t>
  </si>
  <si>
    <t>150 kg loopwagen</t>
  </si>
  <si>
    <t>2x 3000mm V14 quartzgrau</t>
  </si>
  <si>
    <t>Cars Vrij</t>
  </si>
  <si>
    <t>(2017143) Glas 770x 1749</t>
  </si>
  <si>
    <t>Joeri 03 mei afwezig vanaf 1400 uur, tandarts</t>
  </si>
  <si>
    <t>pos 7 komt 9/5</t>
  </si>
  <si>
    <t>2017363V</t>
  </si>
  <si>
    <t>Oosthoek</t>
  </si>
  <si>
    <t>2017366V</t>
  </si>
  <si>
    <t>Schuttebeld extra klemlijsten AWL080 - AWL060</t>
  </si>
  <si>
    <t>Voor Heerenveen</t>
  </si>
  <si>
    <t>Offerte 6 persoons lodge</t>
  </si>
  <si>
    <t>Glas satinato 671x 744</t>
  </si>
  <si>
    <t>fout roy in blank besteld</t>
  </si>
  <si>
    <t>7016 nerf, satinato glas komt 9-5 binnen 671x744</t>
  </si>
  <si>
    <t>Glas 851x 2386</t>
  </si>
  <si>
    <t>Levering MP0 40x</t>
  </si>
  <si>
    <t>642517-643417</t>
  </si>
  <si>
    <t>Glas 2x 916x 364</t>
  </si>
  <si>
    <t>nalevering heerenveen</t>
  </si>
  <si>
    <t>AWL120/140 opnieuw gezaagd 48 st</t>
  </si>
  <si>
    <t>NL Hveen</t>
  </si>
  <si>
    <t>KS 18-5 gereed</t>
  </si>
  <si>
    <t>2017372V</t>
  </si>
  <si>
    <t>Homeflex</t>
  </si>
  <si>
    <t>Nalevering S804 en slot AS2750 (werkbon 44)</t>
  </si>
  <si>
    <t>Etten, Zeewolde, Nieuwleusen</t>
  </si>
  <si>
    <t>Etten, Nieuwleusen, Veenwouden</t>
  </si>
  <si>
    <t>Glasbok:</t>
  </si>
  <si>
    <t>diversen</t>
  </si>
  <si>
    <t>cilinder (324310)</t>
  </si>
  <si>
    <t>geleverd in Hollum</t>
  </si>
  <si>
    <t xml:space="preserve">Cars vrij 8 mei </t>
  </si>
  <si>
    <t>Schuttebeld extra klemlijsten AWL080 - AWL060 - 40 sets (wb 43)</t>
  </si>
  <si>
    <t>voorraad 10x kruk smal uitzetzakraam (wb 38)</t>
  </si>
  <si>
    <t>2x2 loopwagens (wb 37)</t>
  </si>
  <si>
    <t>648917 set compleet Awl s 120 en 140 (wb 42)</t>
  </si>
  <si>
    <t>Koster</t>
  </si>
  <si>
    <t>640517 tm 640917 Schuttebelt type B</t>
  </si>
  <si>
    <t>641017 tm 641417 Schuttebelt type B</t>
  </si>
  <si>
    <t>29 mei leveren</t>
  </si>
  <si>
    <t>12 juni leveren</t>
  </si>
  <si>
    <t>643517 tm 643917  Schuttebelt type A</t>
  </si>
  <si>
    <t>19 juni leveren</t>
  </si>
  <si>
    <t>640017 tm 640417 Schuttebelt type A</t>
  </si>
  <si>
    <t>3 juli leveren</t>
  </si>
  <si>
    <t>641517 tm 641917 Schuttebelt type B</t>
  </si>
  <si>
    <t>642017 tm 642417 Schuttebelt type B</t>
  </si>
  <si>
    <t>4 sept leveren</t>
  </si>
  <si>
    <t>14 juli leveren</t>
  </si>
  <si>
    <t>De Jongh (verdiept, triple)</t>
  </si>
  <si>
    <t>2017376V</t>
  </si>
  <si>
    <t>Cars 18 mei smiddags vrij en 19 mei vrij</t>
  </si>
  <si>
    <t>C32S, C18S, Z123S, MSD-049, MSD-056 Croonenberg Schuur</t>
  </si>
  <si>
    <t>9 bokken + AWL-korf</t>
  </si>
  <si>
    <t>MSD-055 Willegen</t>
  </si>
  <si>
    <t>Levering Klemlijst AWL80</t>
  </si>
  <si>
    <t>art nr. 500887</t>
  </si>
  <si>
    <t>garantie</t>
  </si>
  <si>
    <t xml:space="preserve">scharnier deur </t>
  </si>
  <si>
    <t>zantman</t>
  </si>
  <si>
    <t>Glas 657x 1028</t>
  </si>
  <si>
    <t>Joeri vrijdag heftruckcursus</t>
  </si>
  <si>
    <t>Leo Marva</t>
  </si>
  <si>
    <t>Haffinger Marva</t>
  </si>
  <si>
    <t>Balzer-Nieuwpoort</t>
  </si>
  <si>
    <t>668317 tm 668717 AWL voor 5 chalets</t>
  </si>
  <si>
    <t>Vandoorne Rendeux</t>
  </si>
  <si>
    <t xml:space="preserve">Aleen AWL </t>
  </si>
  <si>
    <t>2017388V</t>
  </si>
  <si>
    <t>Peter en Christiaan dinsdag service</t>
  </si>
  <si>
    <t>Brian dinsdag eerder naar huis</t>
  </si>
  <si>
    <t xml:space="preserve">melvin dinsdag 9 mei vrij gekregen </t>
  </si>
  <si>
    <t>zie werkbon 49</t>
  </si>
  <si>
    <t>611217 20 bosraamkrukken (werkbon 48)</t>
  </si>
  <si>
    <t>Kuczwalski Rendeux</t>
  </si>
  <si>
    <t>28-42017</t>
  </si>
  <si>
    <t>Ahaus , Etten</t>
  </si>
  <si>
    <t>Etten 2x Nieuwleusen</t>
  </si>
  <si>
    <t>634317 t/m 634717</t>
  </si>
  <si>
    <t>655717 t/m 656117</t>
  </si>
  <si>
    <t>MSD-048</t>
  </si>
  <si>
    <t>herstellen 2017191 chalet 644017</t>
  </si>
  <si>
    <t>6 set loopwagens (werkbon 50) 388013</t>
  </si>
  <si>
    <t>649317 Schuur</t>
  </si>
  <si>
    <t>Corcho Lodge 6pers</t>
  </si>
  <si>
    <t>Kelvin 24 mei vrij vanaf 12.30 uur</t>
  </si>
  <si>
    <t>Alwin maandag vanaf 15.30 afw</t>
  </si>
  <si>
    <t>640517t/m 641417</t>
  </si>
  <si>
    <t>2x glas 794x 929</t>
  </si>
  <si>
    <t>wk21</t>
  </si>
  <si>
    <t>Corcho Lodges 6p 6st</t>
  </si>
  <si>
    <t>wk25</t>
  </si>
  <si>
    <t>Michel maandag vanaf 15.00 afw longarts</t>
  </si>
  <si>
    <t>MSD-054 Loeve</t>
  </si>
  <si>
    <t>Savenije</t>
  </si>
  <si>
    <t>636117 extra sleutel, slot kp2-cas-H82946</t>
  </si>
  <si>
    <t>Beatrixstraat 44</t>
  </si>
  <si>
    <t>649317 schuur</t>
  </si>
  <si>
    <t>gestell pool - huur glasbok Semco( 894, 5385)</t>
  </si>
  <si>
    <t>Verdiept en vlak wit</t>
  </si>
  <si>
    <t>Delaere</t>
  </si>
  <si>
    <t>Avanti</t>
  </si>
  <si>
    <t>Yvoz Dunepark</t>
  </si>
  <si>
    <t>Harnie</t>
  </si>
  <si>
    <t>Trauchaut</t>
  </si>
  <si>
    <t>Bestelling mei</t>
  </si>
  <si>
    <t>616017. 615717, 2x glas met roeden(773x932-896x2196)</t>
  </si>
  <si>
    <t>kantine</t>
  </si>
  <si>
    <t>glas</t>
  </si>
  <si>
    <t>bokbreuk</t>
  </si>
  <si>
    <t>glas 1096x 1096</t>
  </si>
  <si>
    <t>bamboo word geleverd op:23-5</t>
  </si>
  <si>
    <t>vd laag Stolpdeur herlevering</t>
  </si>
  <si>
    <t>Euro Recreactiebouw</t>
  </si>
  <si>
    <t>Etten, Nieuwleusen, Heerenveen</t>
  </si>
  <si>
    <t>Etten, Sliedrecht, Veenendaal</t>
  </si>
  <si>
    <t>Bryan vrij donderdag 15 juni</t>
  </si>
  <si>
    <t>profiel wordt wk 21 geleverd</t>
  </si>
  <si>
    <t>7016 nerf op creme</t>
  </si>
  <si>
    <t>Luiken Oosthoek</t>
  </si>
  <si>
    <t>van gils</t>
  </si>
  <si>
    <t>2017411L-7016</t>
  </si>
  <si>
    <t>wit-groen 6009 nerf</t>
  </si>
  <si>
    <t>Glas Van Gils DUO3040X (2016804)</t>
  </si>
  <si>
    <t>7016 nerf - opdek afzagen - DTS - Koppelen</t>
  </si>
  <si>
    <t>Jochem 23 mei tandarts vanaf 12:30 uur afwezig</t>
  </si>
  <si>
    <t>De Lutte</t>
  </si>
  <si>
    <t>Bennie vrij donderdag 1-6</t>
  </si>
  <si>
    <t>glas en rooster plaatsen</t>
  </si>
  <si>
    <t>ronald</t>
  </si>
  <si>
    <t>Etten, Nieuwleusen (kraan?)</t>
  </si>
  <si>
    <t>643517t/m643917</t>
  </si>
  <si>
    <t>920x2007 2x , 746x1821</t>
  </si>
  <si>
    <t>breuken</t>
  </si>
  <si>
    <t xml:space="preserve">glas 794x 329 </t>
  </si>
  <si>
    <t>toch weer gevonden ,joeri</t>
  </si>
  <si>
    <t>29-5 t/m 2-6</t>
  </si>
  <si>
    <t>635417 Glas 734x 2243</t>
  </si>
  <si>
    <t>640517t/m641417</t>
  </si>
  <si>
    <t>glas 746x 1821</t>
  </si>
  <si>
    <t>Roompot Zeebad type 1 Duinpan</t>
  </si>
  <si>
    <t>Roompot Zeebad type 2 Branding</t>
  </si>
  <si>
    <t>Roompot Zeebad type 3 Vloed</t>
  </si>
  <si>
    <t>Roompot Zeebad type 4 Eb</t>
  </si>
  <si>
    <t>levering uiterlijk wo week 26</t>
  </si>
  <si>
    <t>Nalevering luikpanelen</t>
  </si>
  <si>
    <t>Hartsema</t>
  </si>
  <si>
    <t>2x glas met roedes</t>
  </si>
  <si>
    <t>roy , zonder roedes besteld</t>
  </si>
  <si>
    <t>wk22</t>
  </si>
  <si>
    <t>van Tendeloo</t>
  </si>
  <si>
    <t>Alard</t>
  </si>
  <si>
    <t>Reservering Tropical New Port ( nieuw type)</t>
  </si>
  <si>
    <t xml:space="preserve">1e levering floathouse </t>
  </si>
  <si>
    <t>herstelwerk</t>
  </si>
  <si>
    <t>arcabo, heerenveen</t>
  </si>
  <si>
    <t>opdracht roy</t>
  </si>
  <si>
    <t>schade aan profiel kozijn 2017215</t>
  </si>
  <si>
    <t>GEANNULEERD</t>
  </si>
  <si>
    <t>625417 Schuur</t>
  </si>
  <si>
    <t>Etten, Heerenveen</t>
  </si>
  <si>
    <t>2016144-C16S</t>
  </si>
  <si>
    <t>Vincent vrij 13 en 14 juli</t>
  </si>
  <si>
    <t>Vincent vrij 17 en 18 juli</t>
  </si>
  <si>
    <t>7016 nerf - KS Biegetechnik gereed</t>
  </si>
  <si>
    <t>schuifdeur pr manco</t>
  </si>
  <si>
    <t>Bennie R woensdag vrij begrafenis</t>
  </si>
  <si>
    <t>7016 nerf - KS Biegetechnik 6 juni gereed</t>
  </si>
  <si>
    <t>Glas 448614  2093 x 750 33.1-14-4 mm Vlieghe</t>
  </si>
  <si>
    <t>645817 extra glas en VR</t>
  </si>
  <si>
    <t>121335 + 121351</t>
  </si>
  <si>
    <t xml:space="preserve"> nieuw glas voor ARC2015</t>
  </si>
  <si>
    <t>7016 nerf - koppelkozijn DTS - ontwaterong handmatig</t>
  </si>
  <si>
    <t>637117 Glas 454x 1754, werkbon 51</t>
  </si>
  <si>
    <t>121344 + 12134401</t>
  </si>
  <si>
    <t>werkbon 54 (schuifdeurbuffers 4x)</t>
  </si>
  <si>
    <t>glas 929x 2007</t>
  </si>
  <si>
    <t>glas 585x 942</t>
  </si>
  <si>
    <t>breuk 24-5</t>
  </si>
  <si>
    <t>breuk 23-5</t>
  </si>
  <si>
    <t>2016144-C23</t>
  </si>
  <si>
    <t>2016144-C23S</t>
  </si>
  <si>
    <t>Kavel C23 Tulplodge Grijs SP</t>
  </si>
  <si>
    <t>Kavel C23 Schuur SP</t>
  </si>
  <si>
    <t>Kavel C16 Tulplodge Nature SP</t>
  </si>
  <si>
    <t>Kavel C16 Schuur SP</t>
  </si>
  <si>
    <t>2016144-Z111</t>
  </si>
  <si>
    <t>2016144-Z111S</t>
  </si>
  <si>
    <t>2016144-C16</t>
  </si>
  <si>
    <t>Kavel Z111 Schuur SP</t>
  </si>
  <si>
    <t>Kavel Z111 Tulplodge Zand SP</t>
  </si>
  <si>
    <t>2016144-Z132</t>
  </si>
  <si>
    <t>2016144-Z132S</t>
  </si>
  <si>
    <t xml:space="preserve">Kavel Z132 Tulplodge Grijs </t>
  </si>
  <si>
    <t xml:space="preserve">Kavel Z132 Schuur </t>
  </si>
  <si>
    <t>2016144-C25</t>
  </si>
  <si>
    <t>2016144-C25S</t>
  </si>
  <si>
    <t xml:space="preserve">Kavel C25 Verdiepinglodge </t>
  </si>
  <si>
    <t>Kavel C25 Schuur SP</t>
  </si>
  <si>
    <t>2016144-C06</t>
  </si>
  <si>
    <t>2016144-C06S</t>
  </si>
  <si>
    <t xml:space="preserve">Kavel C06 Verdiepinglodge </t>
  </si>
  <si>
    <t>Kavel C06 Schuur SP</t>
  </si>
  <si>
    <t>Corcho Lodge MSD-083</t>
  </si>
  <si>
    <t>Corcho Lodge Kijkduin</t>
  </si>
  <si>
    <t>Corcho Lodge Toren</t>
  </si>
  <si>
    <t>639317 schuifpui (2017229)</t>
  </si>
  <si>
    <t>2017441V</t>
  </si>
  <si>
    <t>wk23</t>
  </si>
  <si>
    <t>638317 vleugel ARC5004</t>
  </si>
  <si>
    <t>KS Biegetechnik 6 juni gereed,  rondboog komt 20-6</t>
  </si>
  <si>
    <t>Corcho Lodge MSD-086</t>
  </si>
  <si>
    <t>2017444V</t>
  </si>
  <si>
    <t>Broos</t>
  </si>
  <si>
    <t>2017438V</t>
  </si>
  <si>
    <t>Cars ziek</t>
  </si>
  <si>
    <t>Cars vrijdag vrij</t>
  </si>
  <si>
    <t>Cars woensdag vrij</t>
  </si>
  <si>
    <t>635117 glas 450x 744 met roedes</t>
  </si>
  <si>
    <t>646017 glas 677x 544 met roedes</t>
  </si>
  <si>
    <t>Michiel Kip</t>
  </si>
  <si>
    <t>week 22</t>
  </si>
  <si>
    <t>niet bekend</t>
  </si>
  <si>
    <t/>
  </si>
  <si>
    <t>werkbon 55 (MP20 10x 6m)</t>
  </si>
  <si>
    <t>voorraad fabriek nieuwleusen</t>
  </si>
  <si>
    <t>487015 frictie scharnier</t>
  </si>
  <si>
    <t>090905-001 Service</t>
  </si>
  <si>
    <t>649417 1 st Inzethor</t>
  </si>
  <si>
    <t>2x glas opnieuw besteld ARC5027R ivm hoogte maat 6-6binnen</t>
  </si>
  <si>
    <t>6-6 binnen</t>
  </si>
  <si>
    <t>nieuw glas en VR voor ARC1023GVN 1-6 binnen</t>
  </si>
  <si>
    <t xml:space="preserve">    </t>
  </si>
  <si>
    <t>MSDt/m 063</t>
  </si>
  <si>
    <t>glas 254x 398</t>
  </si>
  <si>
    <t>583416 Inbraakschade</t>
  </si>
  <si>
    <t>583916 Inbraakschade</t>
  </si>
  <si>
    <t>090905-001Inbraakschade</t>
  </si>
  <si>
    <t>Zes deuren</t>
  </si>
  <si>
    <t>verzoek wk 25</t>
  </si>
  <si>
    <t>Schuttebelt Type B</t>
  </si>
  <si>
    <t>Rickert 306</t>
  </si>
  <si>
    <t>Etten , Schuttdorf (gecombineerd )</t>
  </si>
  <si>
    <t>638417 t/m 638817 Basic XL</t>
  </si>
  <si>
    <t>Rickert 1583</t>
  </si>
  <si>
    <t>diversen nalevering</t>
  </si>
  <si>
    <t>Scheuten A2105</t>
  </si>
  <si>
    <t>Cars</t>
  </si>
  <si>
    <t>Luiken</t>
  </si>
  <si>
    <t>Deneyer</t>
  </si>
  <si>
    <t>Marysse Ric</t>
  </si>
  <si>
    <t>MSD-070 Dijkshoorn</t>
  </si>
  <si>
    <t>Nalevering glas schuifpui Duinlodge</t>
  </si>
  <si>
    <t>Begin week 26 leveren - let op zaaglijst alleen AWL060</t>
  </si>
  <si>
    <t>hondt- rendeux</t>
  </si>
  <si>
    <t>nieuwe glaslatten voor hele order werkbon 60</t>
  </si>
  <si>
    <t>werkbon 62 2m aanslagrubber, afdekdopje scharnier</t>
  </si>
  <si>
    <t>euro recreatie</t>
  </si>
  <si>
    <t>werkbon 61, 2x AWL 80 90/90, 2200mm</t>
  </si>
  <si>
    <t>glas 503x 1722</t>
  </si>
  <si>
    <t>creme AWL</t>
  </si>
  <si>
    <t>661917 tm 662217 Tropical Island</t>
  </si>
  <si>
    <t>662317 tm 662517 Tropical Island</t>
  </si>
  <si>
    <t>10 juli leveren</t>
  </si>
  <si>
    <t>12 juli leveren</t>
  </si>
  <si>
    <t>662617 tm 662917 Tropical Island</t>
  </si>
  <si>
    <t>663017 tm 663217 Tropical Island</t>
  </si>
  <si>
    <t>17 juli leveren</t>
  </si>
  <si>
    <t>19 juli leveren</t>
  </si>
  <si>
    <t>663317 tm 663617 Tropical Island</t>
  </si>
  <si>
    <t>663717 tm 664017 Tropical Island</t>
  </si>
  <si>
    <t>1-sept leveren</t>
  </si>
  <si>
    <t>8-sept leveren</t>
  </si>
  <si>
    <t>664117 tm 664417 Tropical Island</t>
  </si>
  <si>
    <t>664517 tm 664617 Tropical Island</t>
  </si>
  <si>
    <t>14-8 t/m 18-8</t>
  </si>
  <si>
    <t>Bouwvak Arcabo week  33</t>
  </si>
  <si>
    <t>Max 100 uur inplannen</t>
  </si>
  <si>
    <t>rendeux</t>
  </si>
  <si>
    <t>glas 847x 1658</t>
  </si>
  <si>
    <t xml:space="preserve">awl gereed </t>
  </si>
  <si>
    <t>Schuin kozijn 16-6 leveren</t>
  </si>
  <si>
    <t>John Kok 9-6 om kozijn reparatie</t>
  </si>
  <si>
    <t>637217 wb 63, 10x 6m MP30</t>
  </si>
  <si>
    <t>werkbon 65, afdekkap schuifpui 2191mm wit</t>
  </si>
  <si>
    <t>transport beschadiging ??</t>
  </si>
  <si>
    <t>Voorraad AWL100 (wb 66)</t>
  </si>
  <si>
    <t xml:space="preserve">wb 67, AS2750 slot </t>
  </si>
  <si>
    <t xml:space="preserve">ronald </t>
  </si>
  <si>
    <t xml:space="preserve">voorraad </t>
  </si>
  <si>
    <t>heerenveen</t>
  </si>
  <si>
    <t xml:space="preserve">wb 64 </t>
  </si>
  <si>
    <t>overleg remko, gratis</t>
  </si>
  <si>
    <t>630117 - 15-6 uiterlijk leveren</t>
  </si>
  <si>
    <t>V201706-025 Woodworks</t>
  </si>
  <si>
    <t>648617 (zonder ARC5525R)</t>
  </si>
  <si>
    <t>Cabana MSD-058 t/m 063</t>
  </si>
  <si>
    <t>Jan donderdag 20 juli vrij</t>
  </si>
  <si>
    <t>opslot.nu (reparatie slot)</t>
  </si>
  <si>
    <t>2016144-Z117 glas 770x 2047</t>
  </si>
  <si>
    <t>Inzethor v 3923 drki raam 638017</t>
  </si>
  <si>
    <t>Jan Visser vrijdag 23-06 vrij bruiloft</t>
  </si>
  <si>
    <t>MSD-068</t>
  </si>
  <si>
    <t xml:space="preserve">MSD-073 </t>
  </si>
  <si>
    <t>MSD-073 Luiken</t>
  </si>
  <si>
    <t>MSD-069</t>
  </si>
  <si>
    <t>MSD-069 Luiken</t>
  </si>
  <si>
    <t>MSD-066</t>
  </si>
  <si>
    <t>MSD-066 Luiken</t>
  </si>
  <si>
    <t>Arntz berging</t>
  </si>
  <si>
    <t>de Zoete berging</t>
  </si>
  <si>
    <t>638717 Schuur</t>
  </si>
  <si>
    <t>Verhoeven</t>
  </si>
  <si>
    <t>Kozijnen Beurs Hardenberg</t>
  </si>
  <si>
    <t>Kuro Kozijn</t>
  </si>
  <si>
    <t>2017472L-7016</t>
  </si>
  <si>
    <t>2017474L-7016</t>
  </si>
  <si>
    <t>wk24</t>
  </si>
  <si>
    <t>2017476L-7016</t>
  </si>
  <si>
    <t>Zeewolde, gereedschap voor het afstellen van ramen en deuren wb68</t>
  </si>
  <si>
    <t>ARC5048 met MP10 gewijzigd RU 13-6</t>
  </si>
  <si>
    <t>KS Biege, ruit rond komt 6-6 binnen - roede niet goed!</t>
  </si>
  <si>
    <t>Euro Recreatie</t>
  </si>
  <si>
    <t>*</t>
  </si>
  <si>
    <t>persoon kozijn herstellen</t>
  </si>
  <si>
    <t>643517t/m 643917</t>
  </si>
  <si>
    <t>794x 729</t>
  </si>
  <si>
    <t>624617 glas 929x 2107</t>
  </si>
  <si>
    <t>Van Oosterom BOS</t>
  </si>
  <si>
    <t>KS Biegetechnik 9 juni gereed, breuk is binnen</t>
  </si>
  <si>
    <t>glas 671x 679</t>
  </si>
  <si>
    <t>satinato besteld moest blank zIJN</t>
  </si>
  <si>
    <t>rondboog</t>
  </si>
  <si>
    <t xml:space="preserve">S10 schoonmaak </t>
  </si>
  <si>
    <t>of evt door Ronald te leveren</t>
  </si>
  <si>
    <t xml:space="preserve">S804 en schroeven los mee leveren </t>
  </si>
  <si>
    <t>2x kozijn creme</t>
  </si>
  <si>
    <t>Bennie Rutting maandag 19-06 vrij uitvaart</t>
  </si>
  <si>
    <t>Cars vrijdag 30-06 vrij</t>
  </si>
  <si>
    <t>Cars maandag 03-07 vrij</t>
  </si>
  <si>
    <t>Cars woe middag 19-07 en donderdag 20-07 vrij</t>
  </si>
  <si>
    <t>7016 nerf - zsm leveren</t>
  </si>
  <si>
    <t>7016 nerf gevraagd wk 28</t>
  </si>
  <si>
    <t>7016 nerf - handmatige boring kaartkrukstel verdiept</t>
  </si>
  <si>
    <t>glas 751x 394</t>
  </si>
  <si>
    <t>C06</t>
  </si>
  <si>
    <t>glas 389x 858</t>
  </si>
  <si>
    <t>Corcho Lodges 6 6st</t>
  </si>
  <si>
    <t>Cars vrij 13 smiddags en 14 juli</t>
  </si>
  <si>
    <t>Alwin</t>
  </si>
  <si>
    <t>Jochem Eenink 22 t/m 26 aug vrij</t>
  </si>
  <si>
    <t>594416, wb 70, scharnier voor vakantiepark delftse Hout</t>
  </si>
  <si>
    <t>630217 Pavilion 70</t>
  </si>
  <si>
    <t>6496317 Schuur</t>
  </si>
  <si>
    <t>Rickert 1426</t>
  </si>
  <si>
    <t>Werkbon 68 + diversen nalevering</t>
  </si>
  <si>
    <t>Balanstelling 2e kwartaal</t>
  </si>
  <si>
    <t>Jochem Eenink woe 28-06 vrij rijexamen</t>
  </si>
  <si>
    <t>schuifpui beschadigd</t>
  </si>
  <si>
    <t>37x Floathouse</t>
  </si>
  <si>
    <t>werkbon 53 (beslag voor 2017321/ 322/ 324</t>
  </si>
  <si>
    <t>lege bokken Veenwouden, Etten</t>
  </si>
  <si>
    <t>kraan Etten, Nieuwleusen</t>
  </si>
  <si>
    <t>Etten , Heerenveen</t>
  </si>
  <si>
    <t>643517 t/m 643917 Schuttebelt type A</t>
  </si>
  <si>
    <t>Scheuten 20047</t>
  </si>
  <si>
    <t>MSD-067</t>
  </si>
  <si>
    <t>648817 glas 977x 1943 met roedes</t>
  </si>
  <si>
    <t>605017 glas 734x 1629</t>
  </si>
  <si>
    <t>werkbon 71</t>
  </si>
  <si>
    <t>voorraad alu 4x 5 m</t>
  </si>
  <si>
    <t>mp30 mist voor arc 5515</t>
  </si>
  <si>
    <t>werkbon 72</t>
  </si>
  <si>
    <t>615517 glas 630x 1007</t>
  </si>
  <si>
    <t>werkbon 73,  5set rolluikgrepen.</t>
  </si>
  <si>
    <t>Breskens Zeebad Branding Lodge</t>
  </si>
  <si>
    <t>Breskens Zeebad Eb Lodge</t>
  </si>
  <si>
    <t>2017266V</t>
  </si>
  <si>
    <t>Peter Masselink</t>
  </si>
  <si>
    <t>Peter Masselink (vak kracht)</t>
  </si>
  <si>
    <t>Gijs Houthuijzen</t>
  </si>
  <si>
    <t>aanbrengen renolit- folie</t>
  </si>
  <si>
    <t>Nalevering Vlieghe</t>
  </si>
  <si>
    <t>glas bamboo 847x 1658</t>
  </si>
  <si>
    <t>hier vergeten, dubois zelf besteld</t>
  </si>
  <si>
    <t>awl spuiterij</t>
  </si>
  <si>
    <t xml:space="preserve">werkbon 75 V14 2,2m </t>
  </si>
  <si>
    <t>ronald bij transport gesneuveld</t>
  </si>
  <si>
    <t>Gijs ziek woe 21-6</t>
  </si>
  <si>
    <t>2017493L-6009</t>
  </si>
  <si>
    <t>Corcho Lodge 6pers - 3 extra</t>
  </si>
  <si>
    <t>2017369-2</t>
  </si>
  <si>
    <t>Corcho Lodge 6pers - 3 extra (fout Maat)</t>
  </si>
  <si>
    <t>breuk ruit bamboo 417x 561</t>
  </si>
  <si>
    <t>werkbon 77 60/45 cilinder</t>
  </si>
  <si>
    <t xml:space="preserve">zat een 40/40 bij de order </t>
  </si>
  <si>
    <t xml:space="preserve">werkbon 76 </t>
  </si>
  <si>
    <t>kunnen hun weer fouten oplossen</t>
  </si>
  <si>
    <t>glas 820x 2107</t>
  </si>
  <si>
    <t>Reservering 14 chalets*20 uur</t>
  </si>
  <si>
    <t>640517, glas 916x 364</t>
  </si>
  <si>
    <t>27-6 komt er nog een ruit binnen</t>
  </si>
  <si>
    <t>S99521</t>
  </si>
  <si>
    <t>Vlaardignen</t>
  </si>
  <si>
    <t>Kavel C16 - Tulplodge Nature SP</t>
  </si>
  <si>
    <t>Kavel C25 - Verdiepinglodge</t>
  </si>
  <si>
    <t>Kavel C06 - Verdiepinglodge</t>
  </si>
  <si>
    <t>C16 Schuur, C25 Schuur, C06 Schuur</t>
  </si>
  <si>
    <t>glas 400x 1422 met roedes</t>
  </si>
  <si>
    <t>breuk doucar onze fout</t>
  </si>
  <si>
    <t>MSD-075</t>
  </si>
  <si>
    <t>MSD-076</t>
  </si>
  <si>
    <t>MSD-071</t>
  </si>
  <si>
    <t>MSD-072</t>
  </si>
  <si>
    <t>Etten, Almen, Nieuleusen</t>
  </si>
  <si>
    <t xml:space="preserve">Etten, Veenwouden  </t>
  </si>
  <si>
    <t>Etten , Eupen</t>
  </si>
  <si>
    <t>MSD-071 Luiken</t>
  </si>
  <si>
    <t>2017500L-7016</t>
  </si>
  <si>
    <t>681817 tm 682217</t>
  </si>
  <si>
    <t>7016 nerf 4-delige schuifpui (als floathouse nu andere maat)</t>
  </si>
  <si>
    <t>Kozijn kantine</t>
  </si>
  <si>
    <t>wit verdiept</t>
  </si>
  <si>
    <t>MSD-090</t>
  </si>
  <si>
    <t xml:space="preserve">MSD-091 </t>
  </si>
  <si>
    <t>2017018V extra</t>
  </si>
  <si>
    <t>Stolpdeur monteren kantine Matthijs Taken</t>
  </si>
  <si>
    <t>682317 tm 682717</t>
  </si>
  <si>
    <t>per chalet op 1 bok</t>
  </si>
  <si>
    <t>2017429, 2017454</t>
  </si>
  <si>
    <t>625417 Schuur, 090905-001</t>
  </si>
  <si>
    <t>diversen nalevering + werkbonnen</t>
  </si>
  <si>
    <t>Staes</t>
  </si>
  <si>
    <t>Zes Deuren</t>
  </si>
  <si>
    <t>150kg loopwagens - per chalet laden op 1 kozijnbok</t>
  </si>
  <si>
    <t>Kelvin ziek di 27-6</t>
  </si>
  <si>
    <t>Gijs 27-6 vrije dag</t>
  </si>
  <si>
    <t>glas 2x 929x 2007, 643517</t>
  </si>
  <si>
    <t>609416, glas 816x 360</t>
  </si>
  <si>
    <t>607016, glas 658x 2029</t>
  </si>
  <si>
    <t>Herlevering BOS vleugel 2017350</t>
  </si>
  <si>
    <t>Bryan vrijdag 30-06 vrij uitvaart</t>
  </si>
  <si>
    <t>Comm 136</t>
  </si>
  <si>
    <t>Herlevering VEK oude order 2017449</t>
  </si>
  <si>
    <t xml:space="preserve">rooster 364 wit </t>
  </si>
  <si>
    <t>defect op locatie</t>
  </si>
  <si>
    <t>Glas, 929x 232 en 929x 1842, rooster</t>
  </si>
  <si>
    <t>1x vast glas kozijn , excl glas</t>
  </si>
  <si>
    <t>1x bosraam zonder kozijn en excll glas wel beslag</t>
  </si>
  <si>
    <t>2x creme AWL</t>
  </si>
  <si>
    <t>nog ophalen</t>
  </si>
  <si>
    <t>glas 394x 394 satinato</t>
  </si>
  <si>
    <t>was blank besteld</t>
  </si>
  <si>
    <t>Zeebad Branding Lodge</t>
  </si>
  <si>
    <t>Zeebad Eb Lodge</t>
  </si>
  <si>
    <t>2017400, 2017401, 2017407, 2017408</t>
  </si>
  <si>
    <t>Delaere, Yvoz Dunepark, Harnie, Trauchaut</t>
  </si>
  <si>
    <t>Aanvraag 27 juni type 5</t>
  </si>
  <si>
    <t>Aanvraag 27 juni type 6</t>
  </si>
  <si>
    <t>Etten, Veenwouden</t>
  </si>
  <si>
    <t>Etten, Dorst, 1 bok</t>
  </si>
  <si>
    <t>Sliedercht</t>
  </si>
  <si>
    <t>7004 nerf -vrijddagmiddag 25-8 leveren</t>
  </si>
  <si>
    <t>Vrijdag vrije dag</t>
  </si>
  <si>
    <t>Bennie Hoegen donderdag 06-07 tussendoor afwezig</t>
  </si>
  <si>
    <t>41 leveren</t>
  </si>
  <si>
    <t>28-6--2017</t>
  </si>
  <si>
    <t>werkbon 79</t>
  </si>
  <si>
    <t>Sluitwerk v 519316 Vlieghe kozijn (rechtstreeks laten opsturen)</t>
  </si>
  <si>
    <t>Glas los leveren op glasbok</t>
  </si>
  <si>
    <t>Tulplodge Grijs SP</t>
  </si>
  <si>
    <t>Tulplodge Zand SP</t>
  </si>
  <si>
    <t xml:space="preserve">Tulplodge Grijs </t>
  </si>
  <si>
    <t>2016144-C23S-Z111S-Z132S, 2017369-2, 2017506</t>
  </si>
  <si>
    <t>Schuur C23, Z111, Z132, Corcho Lodge 3x extra VEK, Herlevering BOSvleugel 2017350</t>
  </si>
  <si>
    <t>121406 schuifpui + 121416</t>
  </si>
  <si>
    <t>121409 schuifpui +  121417</t>
  </si>
  <si>
    <t>9001 nerf en 7016 nerf - basis creme - KS Biegetechn</t>
  </si>
  <si>
    <t>2 chalets</t>
  </si>
  <si>
    <t>Avantie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</si>
</sst>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1">
    <numFmt numFmtId="6" formatCode="&quot;€&quot;\ #,##0;[Red]&quot;€&quot;\ \-#,##0"/>
    <numFmt numFmtId="8" formatCode="&quot;€&quot;\ #,##0.00;[Red]&quot;€&quot;\ \-#,##0.00"/>
    <numFmt numFmtId="44" formatCode="_ &quot;€&quot;\ * #,##0.00_ ;_ &quot;€&quot;\ * \-#,##0.00_ ;_ &quot;€&quot;\ * &quot;-&quot;??_ ;_ @_ "/>
    <numFmt numFmtId="43" formatCode="_ * #,##0.00_ ;_ * \-#,##0.00_ ;_ * &quot;-&quot;??_ ;_ @_ "/>
    <numFmt numFmtId="164" formatCode="dd/mm/yy"/>
    <numFmt numFmtId="165" formatCode="[$€-413]\ #,##0.00;[Red][$€-413]\ #,##0.00\-"/>
    <numFmt numFmtId="166" formatCode="dddd&quot;, &quot;mmmm\ dd&quot;, &quot;yyyy"/>
    <numFmt numFmtId="167" formatCode="0.0_ ;[Red]\-0.0\ "/>
    <numFmt numFmtId="168" formatCode="0.00_ ;[Red]\-0.00\ "/>
    <numFmt numFmtId="169" formatCode="dd/mmm"/>
    <numFmt numFmtId="170" formatCode="dd/mm/yyyy"/>
    <numFmt numFmtId="171" formatCode="0.0"/>
    <numFmt numFmtId="172" formatCode="&quot;€&quot;\ #,##0.00"/>
    <numFmt numFmtId="173" formatCode="[$-413]d/mmm/yy;@"/>
    <numFmt numFmtId="174" formatCode="d/mm/yy;@"/>
    <numFmt numFmtId="175" formatCode="0.000"/>
    <numFmt numFmtId="176" formatCode="0_ ;[Red]\-0\ "/>
    <numFmt numFmtId="177" formatCode="d/m;@"/>
    <numFmt numFmtId="178" formatCode="_ [$€-413]\ * #,##0.00_ ;_ [$€-413]\ * \-#,##0.00_ ;_ [$€-413]\ * &quot;-&quot;??_ ;_ @_ "/>
    <numFmt numFmtId="179" formatCode="#,##0.00;[Red]#,##0.00"/>
    <numFmt numFmtId="180" formatCode="dd/mm/yy;@"/>
  </numFmts>
  <fonts count="142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indexed="8"/>
      <name val="Arial"/>
      <family val="2"/>
      <charset val="1"/>
    </font>
    <font>
      <sz val="10"/>
      <color indexed="8"/>
      <name val="Arial"/>
      <family val="2"/>
      <charset val="1"/>
    </font>
    <font>
      <b/>
      <sz val="10"/>
      <color indexed="8"/>
      <name val="Arial"/>
      <family val="2"/>
      <charset val="1"/>
    </font>
    <font>
      <sz val="11"/>
      <color indexed="16"/>
      <name val="Calibri"/>
      <family val="2"/>
      <charset val="1"/>
    </font>
    <font>
      <b/>
      <sz val="10"/>
      <name val="Arial"/>
      <family val="2"/>
      <charset val="1"/>
    </font>
    <font>
      <b/>
      <i/>
      <sz val="10"/>
      <color indexed="10"/>
      <name val="Arial"/>
      <family val="2"/>
      <charset val="1"/>
    </font>
    <font>
      <b/>
      <i/>
      <sz val="10"/>
      <name val="Arial"/>
      <family val="2"/>
      <charset val="1"/>
    </font>
    <font>
      <sz val="10"/>
      <color indexed="9"/>
      <name val="Arial"/>
      <family val="2"/>
      <charset val="1"/>
    </font>
    <font>
      <b/>
      <sz val="11"/>
      <color indexed="17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4"/>
      <name val="Arial"/>
      <family val="2"/>
      <charset val="1"/>
    </font>
    <font>
      <sz val="14"/>
      <name val="Arial"/>
      <family val="2"/>
      <charset val="1"/>
    </font>
    <font>
      <b/>
      <sz val="10"/>
      <color indexed="10"/>
      <name val="Arial"/>
      <family val="2"/>
      <charset val="1"/>
    </font>
    <font>
      <b/>
      <sz val="10"/>
      <color indexed="12"/>
      <name val="Arial"/>
      <family val="2"/>
      <charset val="1"/>
    </font>
    <font>
      <sz val="10"/>
      <name val="Arial"/>
      <family val="2"/>
      <charset val="1"/>
    </font>
    <font>
      <sz val="10"/>
      <color indexed="8"/>
      <name val="Arial"/>
      <family val="2"/>
    </font>
    <font>
      <sz val="8"/>
      <name val="Arial"/>
      <family val="2"/>
      <charset val="1"/>
    </font>
    <font>
      <sz val="10"/>
      <color indexed="10"/>
      <name val="Arial"/>
      <family val="2"/>
      <charset val="1"/>
    </font>
    <font>
      <b/>
      <sz val="10"/>
      <name val="Arial"/>
      <family val="2"/>
    </font>
    <font>
      <sz val="10"/>
      <color indexed="10"/>
      <name val="Arial"/>
      <family val="2"/>
    </font>
    <font>
      <b/>
      <sz val="10"/>
      <color indexed="10"/>
      <name val="Arial"/>
      <family val="2"/>
    </font>
    <font>
      <sz val="10"/>
      <color indexed="53"/>
      <name val="Arial"/>
      <family val="2"/>
    </font>
    <font>
      <sz val="10"/>
      <name val="Arial"/>
      <family val="2"/>
    </font>
    <font>
      <sz val="10"/>
      <color indexed="10"/>
      <name val="Arial"/>
      <family val="2"/>
      <charset val="1"/>
    </font>
    <font>
      <sz val="10"/>
      <color indexed="8"/>
      <name val="Arial"/>
      <family val="2"/>
    </font>
    <font>
      <sz val="10"/>
      <color indexed="10"/>
      <name val="Arial"/>
      <family val="2"/>
    </font>
    <font>
      <sz val="11"/>
      <name val="Calibri"/>
      <family val="2"/>
      <charset val="1"/>
    </font>
    <font>
      <sz val="10"/>
      <color indexed="13"/>
      <name val="Arial"/>
      <family val="2"/>
      <charset val="1"/>
    </font>
    <font>
      <sz val="11"/>
      <color indexed="17"/>
      <name val="Calibri"/>
      <family val="2"/>
    </font>
    <font>
      <sz val="10"/>
      <color indexed="10"/>
      <name val="Arial"/>
      <family val="2"/>
      <charset val="1"/>
    </font>
    <font>
      <sz val="1"/>
      <color indexed="0"/>
      <name val="Arial"/>
      <family val="2"/>
    </font>
    <font>
      <b/>
      <sz val="11"/>
      <color indexed="8"/>
      <name val="Calibri"/>
      <family val="2"/>
    </font>
    <font>
      <sz val="10"/>
      <color indexed="10"/>
      <name val="Arial"/>
      <family val="2"/>
      <charset val="1"/>
    </font>
    <font>
      <sz val="10"/>
      <color indexed="8"/>
      <name val="Arial"/>
      <family val="2"/>
    </font>
    <font>
      <sz val="11"/>
      <name val="Calibri"/>
      <family val="2"/>
    </font>
    <font>
      <sz val="10"/>
      <color indexed="10"/>
      <name val="Arial"/>
      <family val="2"/>
      <charset val="1"/>
    </font>
    <font>
      <sz val="10"/>
      <color indexed="10"/>
      <name val="Arial"/>
      <family val="2"/>
    </font>
    <font>
      <sz val="10"/>
      <color indexed="10"/>
      <name val="Arial"/>
      <family val="2"/>
      <charset val="1"/>
    </font>
    <font>
      <sz val="10"/>
      <color indexed="10"/>
      <name val="Arial"/>
      <family val="2"/>
      <charset val="1"/>
    </font>
    <font>
      <sz val="10"/>
      <color indexed="10"/>
      <name val="Arial"/>
      <family val="2"/>
      <charset val="1"/>
    </font>
    <font>
      <sz val="10"/>
      <color indexed="8"/>
      <name val="Arial"/>
      <family val="2"/>
      <charset val="1"/>
    </font>
    <font>
      <b/>
      <sz val="10"/>
      <color indexed="8"/>
      <name val="Arial"/>
      <family val="2"/>
    </font>
    <font>
      <sz val="10"/>
      <color indexed="8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0"/>
      <color indexed="10"/>
      <name val="Arial"/>
      <family val="2"/>
    </font>
    <font>
      <sz val="10"/>
      <color indexed="8"/>
      <name val="Arial"/>
      <family val="2"/>
    </font>
    <font>
      <b/>
      <i/>
      <sz val="14"/>
      <name val="Arial"/>
      <family val="2"/>
      <charset val="1"/>
    </font>
    <font>
      <sz val="10"/>
      <color indexed="8"/>
      <name val="Arial"/>
      <family val="2"/>
    </font>
    <font>
      <sz val="10"/>
      <color indexed="53"/>
      <name val="Arial"/>
      <family val="2"/>
      <charset val="1"/>
    </font>
    <font>
      <b/>
      <sz val="11"/>
      <name val="Calibri"/>
      <family val="2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FF0000"/>
      <name val="Arial"/>
      <family val="2"/>
    </font>
    <font>
      <sz val="10"/>
      <color rgb="FFFF0000"/>
      <name val="Arial"/>
      <family val="2"/>
      <charset val="1"/>
    </font>
    <font>
      <sz val="10"/>
      <color rgb="FFFF0000"/>
      <name val="Arial"/>
      <family val="2"/>
    </font>
    <font>
      <b/>
      <sz val="11"/>
      <name val="Calibri"/>
      <family val="2"/>
      <scheme val="minor"/>
    </font>
    <font>
      <sz val="10"/>
      <color theme="1"/>
      <name val="Arial"/>
      <family val="2"/>
      <charset val="1"/>
    </font>
    <font>
      <sz val="10"/>
      <color rgb="FF0070C0"/>
      <name val="Arial"/>
      <family val="2"/>
    </font>
    <font>
      <sz val="10"/>
      <color rgb="FF0070C0"/>
      <name val="Arial"/>
      <family val="2"/>
      <charset val="1"/>
    </font>
    <font>
      <sz val="10"/>
      <color indexed="8"/>
      <name val="Arial"/>
      <family val="2"/>
    </font>
    <font>
      <sz val="10"/>
      <name val="Arial"/>
      <family val="2"/>
    </font>
    <font>
      <sz val="10"/>
      <color indexed="10"/>
      <name val="Arial"/>
      <family val="2"/>
    </font>
    <font>
      <b/>
      <sz val="10"/>
      <color rgb="FF00B05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b/>
      <sz val="10"/>
      <color rgb="FF0070C0"/>
      <name val="Arial"/>
      <family val="2"/>
      <charset val="1"/>
    </font>
    <font>
      <sz val="10"/>
      <color theme="1"/>
      <name val="Arial"/>
      <family val="2"/>
    </font>
    <font>
      <b/>
      <sz val="10"/>
      <color rgb="FF0070C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name val="Arial"/>
      <family val="2"/>
    </font>
    <font>
      <sz val="10"/>
      <color indexed="8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0"/>
      <color indexed="8"/>
      <name val="Arial"/>
      <family val="2"/>
    </font>
    <font>
      <sz val="10"/>
      <color rgb="FFFF0000"/>
      <name val="Arial"/>
      <family val="2"/>
    </font>
    <font>
      <b/>
      <sz val="10"/>
      <color rgb="FFFF0000"/>
      <name val="Arial"/>
      <family val="2"/>
    </font>
    <font>
      <sz val="16"/>
      <name val="Arial"/>
      <family val="2"/>
      <charset val="1"/>
    </font>
    <font>
      <sz val="16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6"/>
      <name val="Arial"/>
      <family val="2"/>
    </font>
    <font>
      <b/>
      <sz val="10"/>
      <color rgb="FF008000"/>
      <name val="Arial"/>
      <family val="2"/>
    </font>
    <font>
      <sz val="10"/>
      <color rgb="FF0070C0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b/>
      <sz val="10"/>
      <color rgb="FFFF0000"/>
      <name val="Arial"/>
      <family val="2"/>
      <charset val="1"/>
    </font>
    <font>
      <sz val="10"/>
      <name val="Arial"/>
      <family val="2"/>
    </font>
    <font>
      <sz val="10"/>
      <color theme="0"/>
      <name val="Arial"/>
      <family val="2"/>
      <charset val="1"/>
    </font>
    <font>
      <sz val="10"/>
      <color theme="1"/>
      <name val="Arial"/>
      <family val="2"/>
    </font>
    <font>
      <sz val="24"/>
      <color theme="1"/>
      <name val="Arial"/>
      <family val="2"/>
      <charset val="1"/>
    </font>
    <font>
      <b/>
      <sz val="24"/>
      <name val="Arial"/>
      <family val="2"/>
      <charset val="1"/>
    </font>
    <font>
      <b/>
      <sz val="9"/>
      <name val="Arial"/>
      <family val="2"/>
      <charset val="1"/>
    </font>
    <font>
      <sz val="9"/>
      <name val="Arial"/>
      <family val="2"/>
      <charset val="1"/>
    </font>
    <font>
      <b/>
      <i/>
      <sz val="9"/>
      <color indexed="10"/>
      <name val="Arial"/>
      <family val="2"/>
      <charset val="1"/>
    </font>
    <font>
      <b/>
      <i/>
      <sz val="9"/>
      <name val="Arial"/>
      <family val="2"/>
      <charset val="1"/>
    </font>
    <font>
      <sz val="9"/>
      <name val="Arial"/>
      <family val="2"/>
    </font>
    <font>
      <b/>
      <sz val="9"/>
      <color indexed="17"/>
      <name val="Calibri"/>
      <family val="2"/>
      <charset val="1"/>
    </font>
    <font>
      <b/>
      <sz val="9"/>
      <name val="Arial"/>
      <family val="2"/>
    </font>
    <font>
      <sz val="9"/>
      <color indexed="8"/>
      <name val="Arial"/>
      <family val="2"/>
    </font>
    <font>
      <b/>
      <sz val="9"/>
      <color rgb="FFFF0000"/>
      <name val="Arial"/>
      <family val="2"/>
    </font>
    <font>
      <sz val="9"/>
      <color theme="1"/>
      <name val="Arial"/>
      <family val="2"/>
    </font>
    <font>
      <b/>
      <sz val="9"/>
      <color rgb="FFFF0000"/>
      <name val="Arial"/>
      <family val="2"/>
      <charset val="1"/>
    </font>
    <font>
      <sz val="9"/>
      <color indexed="8"/>
      <name val="Arial"/>
      <family val="2"/>
      <charset val="1"/>
    </font>
    <font>
      <sz val="9"/>
      <color rgb="FFFF0000"/>
      <name val="Arial"/>
      <family val="2"/>
    </font>
    <font>
      <sz val="9"/>
      <color rgb="FFFF0000"/>
      <name val="Arial"/>
      <family val="2"/>
      <charset val="1"/>
    </font>
    <font>
      <b/>
      <sz val="9"/>
      <color indexed="8"/>
      <name val="Arial"/>
      <family val="2"/>
      <charset val="1"/>
    </font>
    <font>
      <sz val="9"/>
      <color indexed="10"/>
      <name val="Arial"/>
      <family val="2"/>
      <charset val="1"/>
    </font>
    <font>
      <sz val="9"/>
      <color indexed="10"/>
      <name val="Arial"/>
      <family val="2"/>
    </font>
    <font>
      <sz val="9"/>
      <color indexed="0"/>
      <name val="Arial"/>
      <family val="2"/>
    </font>
    <font>
      <b/>
      <sz val="9"/>
      <color indexed="8"/>
      <name val="Arial"/>
      <family val="2"/>
    </font>
    <font>
      <sz val="9"/>
      <color indexed="8"/>
      <name val="Arial"/>
      <family val="2"/>
    </font>
    <font>
      <b/>
      <sz val="9"/>
      <color rgb="FF00B050"/>
      <name val="Arial"/>
      <family val="2"/>
    </font>
    <font>
      <sz val="9"/>
      <color indexed="8"/>
      <name val="Arial"/>
      <family val="2"/>
    </font>
    <font>
      <sz val="9"/>
      <name val="Arial"/>
      <family val="2"/>
    </font>
    <font>
      <sz val="10"/>
      <color indexed="8"/>
      <name val="Arial"/>
      <family val="2"/>
    </font>
    <font>
      <sz val="9"/>
      <color indexed="8"/>
      <name val="Arial"/>
      <family val="2"/>
    </font>
    <font>
      <strike/>
      <sz val="10"/>
      <name val="Arial"/>
      <family val="2"/>
      <charset val="1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i/>
      <sz val="9"/>
      <color indexed="81"/>
      <name val="Tahoma"/>
      <family val="2"/>
    </font>
    <font>
      <b/>
      <i/>
      <sz val="9"/>
      <color indexed="81"/>
      <name val="Tahoma"/>
      <family val="2"/>
    </font>
    <font>
      <sz val="9"/>
      <color indexed="8"/>
      <name val="Arial"/>
      <family val="2"/>
    </font>
    <font>
      <b/>
      <sz val="11"/>
      <name val="Calibri"/>
      <family val="2"/>
      <charset val="1"/>
    </font>
    <font>
      <sz val="9"/>
      <color theme="0"/>
      <name val="Arial"/>
      <family val="2"/>
      <charset val="1"/>
    </font>
    <font>
      <sz val="9"/>
      <color indexed="8"/>
      <name val="Arial"/>
      <family val="2"/>
    </font>
    <font>
      <sz val="10"/>
      <name val="Arial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sz val="10"/>
      <name val="Arial"/>
    </font>
    <font>
      <sz val="9"/>
      <color indexed="8"/>
      <name val="Arial"/>
    </font>
    <font>
      <sz val="9"/>
      <name val="Arial"/>
    </font>
    <font>
      <b/>
      <sz val="9"/>
      <name val="Arial"/>
    </font>
    <font>
      <sz val="9"/>
      <color rgb="FFFF0000"/>
      <name val="Arial"/>
    </font>
    <font>
      <b/>
      <sz val="9"/>
      <color rgb="FFFF0000"/>
      <name val="Arial"/>
    </font>
  </fonts>
  <fills count="48">
    <fill>
      <patternFill patternType="none"/>
    </fill>
    <fill>
      <patternFill patternType="gray125"/>
    </fill>
    <fill>
      <patternFill patternType="solid">
        <fgColor indexed="47"/>
        <bgColor indexed="31"/>
      </patternFill>
    </fill>
    <fill>
      <patternFill patternType="solid">
        <fgColor indexed="42"/>
        <bgColor indexed="31"/>
      </patternFill>
    </fill>
    <fill>
      <patternFill patternType="solid">
        <fgColor indexed="31"/>
        <bgColor indexed="42"/>
      </patternFill>
    </fill>
    <fill>
      <patternFill patternType="solid">
        <fgColor indexed="24"/>
        <bgColor indexed="44"/>
      </patternFill>
    </fill>
    <fill>
      <patternFill patternType="solid">
        <fgColor indexed="9"/>
        <bgColor indexed="26"/>
      </patternFill>
    </fill>
    <fill>
      <patternFill patternType="solid">
        <fgColor indexed="43"/>
        <bgColor indexed="26"/>
      </patternFill>
    </fill>
    <fill>
      <patternFill patternType="solid">
        <fgColor indexed="44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9999FF"/>
        <bgColor indexed="64"/>
      </patternFill>
    </fill>
    <fill>
      <patternFill patternType="solid">
        <fgColor rgb="FF9999FF"/>
        <bgColor indexed="42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9CCFF"/>
        <bgColor indexed="2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CCFF"/>
        <bgColor indexed="42"/>
      </patternFill>
    </fill>
    <fill>
      <patternFill patternType="solid">
        <fgColor rgb="FFCCCCFF"/>
        <bgColor indexed="64"/>
      </patternFill>
    </fill>
    <fill>
      <patternFill patternType="solid">
        <fgColor rgb="FFFF0000"/>
        <bgColor indexed="42"/>
      </patternFill>
    </fill>
    <fill>
      <patternFill patternType="solid">
        <fgColor theme="7"/>
        <bgColor indexed="64"/>
      </patternFill>
    </fill>
    <fill>
      <patternFill patternType="solid">
        <fgColor rgb="FFCCCCFF"/>
        <bgColor indexed="44"/>
      </patternFill>
    </fill>
    <fill>
      <patternFill patternType="solid">
        <fgColor rgb="FFFFFF99"/>
        <bgColor indexed="26"/>
      </patternFill>
    </fill>
    <fill>
      <patternFill patternType="solid">
        <fgColor rgb="FFFFFF99"/>
        <bgColor indexed="64"/>
      </patternFill>
    </fill>
    <fill>
      <patternFill patternType="solid">
        <fgColor rgb="FFFFFF99"/>
        <bgColor indexed="42"/>
      </patternFill>
    </fill>
    <fill>
      <patternFill patternType="solid">
        <fgColor rgb="FFCCFFCC"/>
        <bgColor indexed="31"/>
      </patternFill>
    </fill>
    <fill>
      <patternFill patternType="solid">
        <fgColor rgb="FFCCFFCC"/>
        <bgColor indexed="64"/>
      </patternFill>
    </fill>
    <fill>
      <patternFill patternType="solid">
        <fgColor rgb="FFCCFFCC"/>
        <bgColor indexed="42"/>
      </patternFill>
    </fill>
    <fill>
      <patternFill patternType="solid">
        <fgColor rgb="FFCCFFCC"/>
        <bgColor indexed="26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249977111117893"/>
        <bgColor indexed="24"/>
      </patternFill>
    </fill>
    <fill>
      <patternFill patternType="solid">
        <fgColor rgb="FFFF0000"/>
        <bgColor indexed="24"/>
      </patternFill>
    </fill>
    <fill>
      <patternFill patternType="solid">
        <fgColor theme="0" tint="-0.249977111117893"/>
        <bgColor indexed="31"/>
      </patternFill>
    </fill>
    <fill>
      <patternFill patternType="solid">
        <fgColor rgb="FFCCFFFF"/>
        <bgColor indexed="41"/>
      </patternFill>
    </fill>
    <fill>
      <patternFill patternType="solid">
        <fgColor rgb="FFCCFFFF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AFA5ED"/>
        <bgColor indexed="64"/>
      </patternFill>
    </fill>
    <fill>
      <patternFill patternType="solid">
        <fgColor rgb="FFFDCC9D"/>
        <bgColor indexed="64"/>
      </patternFill>
    </fill>
    <fill>
      <patternFill patternType="solid">
        <fgColor rgb="FF008000"/>
        <bgColor indexed="64"/>
      </patternFill>
    </fill>
  </fills>
  <borders count="65">
    <border>
      <left/>
      <right/>
      <top/>
      <bottom/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/>
      <bottom style="thin">
        <color indexed="64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/>
      <top/>
      <bottom style="hair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medium">
        <color indexed="8"/>
      </bottom>
      <diagonal/>
    </border>
    <border>
      <left/>
      <right style="hair">
        <color indexed="8"/>
      </right>
      <top style="hair">
        <color indexed="8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indexed="64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thin">
        <color indexed="64"/>
      </top>
      <bottom style="hair">
        <color auto="1"/>
      </bottom>
      <diagonal/>
    </border>
    <border>
      <left style="thin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8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indexed="8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/>
      <diagonal/>
    </border>
    <border>
      <left style="thin">
        <color auto="1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 style="thin">
        <color indexed="64"/>
      </right>
      <top/>
      <bottom/>
      <diagonal/>
    </border>
  </borders>
  <cellStyleXfs count="15">
    <xf numFmtId="0" fontId="0" fillId="0" borderId="0"/>
    <xf numFmtId="44" fontId="17" fillId="0" borderId="0" applyFont="0" applyFill="0" applyBorder="0" applyAlignment="0" applyProtection="0"/>
    <xf numFmtId="0" fontId="6" fillId="2" borderId="0" applyBorder="0" applyProtection="0"/>
    <xf numFmtId="0" fontId="12" fillId="3" borderId="0" applyBorder="0" applyProtection="0"/>
    <xf numFmtId="0" fontId="3" fillId="0" borderId="0"/>
    <xf numFmtId="0" fontId="54" fillId="14" borderId="0" applyNumberFormat="0" applyBorder="0" applyAlignment="0" applyProtection="0"/>
    <xf numFmtId="43" fontId="2" fillId="0" borderId="0" applyFill="0" applyBorder="0" applyAlignment="0" applyProtection="0"/>
    <xf numFmtId="0" fontId="25" fillId="0" borderId="0"/>
    <xf numFmtId="44" fontId="2" fillId="0" borderId="0" applyFill="0" applyBorder="0" applyAlignment="0" applyProtection="0"/>
    <xf numFmtId="0" fontId="1" fillId="0" borderId="0"/>
    <xf numFmtId="0" fontId="17" fillId="0" borderId="0"/>
    <xf numFmtId="44" fontId="17" fillId="0" borderId="0" applyFont="0" applyFill="0" applyBorder="0" applyAlignment="0" applyProtection="0"/>
    <xf numFmtId="43" fontId="2" fillId="0" borderId="0" applyFill="0" applyBorder="0" applyAlignment="0" applyProtection="0"/>
    <xf numFmtId="0" fontId="2" fillId="0" borderId="0"/>
    <xf numFmtId="44" fontId="2" fillId="0" borderId="0" applyFill="0" applyBorder="0" applyAlignment="0" applyProtection="0"/>
  </cellStyleXfs>
  <cellXfs count="2628">
    <xf numFmtId="0" fontId="0" fillId="0" borderId="0" xfId="0"/>
    <xf numFmtId="0" fontId="4" fillId="0" borderId="1" xfId="4" applyFont="1" applyBorder="1"/>
    <xf numFmtId="0" fontId="4" fillId="0" borderId="1" xfId="4" applyFont="1" applyBorder="1" applyAlignment="1">
      <alignment horizontal="left"/>
    </xf>
    <xf numFmtId="49" fontId="4" fillId="6" borderId="1" xfId="0" applyNumberFormat="1" applyFont="1" applyFill="1" applyBorder="1" applyAlignment="1">
      <alignment horizontal="left" vertical="center" wrapText="1"/>
    </xf>
    <xf numFmtId="0" fontId="0" fillId="0" borderId="1" xfId="0" applyBorder="1"/>
    <xf numFmtId="0" fontId="0" fillId="0" borderId="1" xfId="0" applyFont="1" applyBorder="1" applyAlignment="1">
      <alignment horizontal="left"/>
    </xf>
    <xf numFmtId="0" fontId="0" fillId="0" borderId="1" xfId="0" applyFont="1" applyBorder="1" applyAlignment="1"/>
    <xf numFmtId="0" fontId="0" fillId="0" borderId="1" xfId="0" applyFont="1" applyBorder="1" applyAlignment="1">
      <alignment horizontal="center"/>
    </xf>
    <xf numFmtId="0" fontId="0" fillId="0" borderId="1" xfId="0" applyFont="1" applyBorder="1"/>
    <xf numFmtId="0" fontId="7" fillId="7" borderId="1" xfId="0" applyFont="1" applyFill="1" applyBorder="1" applyAlignment="1" applyProtection="1">
      <alignment horizontal="left"/>
    </xf>
    <xf numFmtId="0" fontId="0" fillId="7" borderId="1" xfId="0" applyFont="1" applyFill="1" applyBorder="1" applyAlignment="1">
      <alignment horizontal="left"/>
    </xf>
    <xf numFmtId="0" fontId="0" fillId="7" borderId="1" xfId="0" applyFont="1" applyFill="1" applyBorder="1" applyAlignment="1">
      <alignment horizontal="center" textRotation="90"/>
    </xf>
    <xf numFmtId="2" fontId="8" fillId="0" borderId="1" xfId="0" applyNumberFormat="1" applyFont="1" applyBorder="1" applyAlignment="1" applyProtection="1">
      <alignment horizontal="center" shrinkToFit="1"/>
      <protection locked="0"/>
    </xf>
    <xf numFmtId="2" fontId="9" fillId="7" borderId="1" xfId="0" applyNumberFormat="1" applyFont="1" applyFill="1" applyBorder="1" applyAlignment="1">
      <alignment horizontal="right"/>
    </xf>
    <xf numFmtId="2" fontId="7" fillId="0" borderId="1" xfId="0" applyNumberFormat="1" applyFont="1" applyBorder="1" applyAlignment="1">
      <alignment horizontal="left"/>
    </xf>
    <xf numFmtId="167" fontId="10" fillId="0" borderId="1" xfId="0" applyNumberFormat="1" applyFont="1" applyBorder="1" applyProtection="1">
      <protection locked="0"/>
    </xf>
    <xf numFmtId="49" fontId="11" fillId="3" borderId="1" xfId="3" applyNumberFormat="1" applyFont="1" applyBorder="1" applyAlignment="1" applyProtection="1">
      <alignment horizontal="left"/>
    </xf>
    <xf numFmtId="0" fontId="11" fillId="3" borderId="1" xfId="3" applyFont="1" applyBorder="1" applyAlignment="1" applyProtection="1"/>
    <xf numFmtId="1" fontId="11" fillId="3" borderId="1" xfId="3" applyNumberFormat="1" applyFont="1" applyBorder="1" applyAlignment="1" applyProtection="1">
      <alignment horizontal="center" wrapText="1"/>
    </xf>
    <xf numFmtId="2" fontId="11" fillId="3" borderId="1" xfId="3" applyNumberFormat="1" applyFont="1" applyBorder="1" applyAlignment="1" applyProtection="1"/>
    <xf numFmtId="0" fontId="11" fillId="3" borderId="1" xfId="3" applyFont="1" applyBorder="1" applyAlignment="1" applyProtection="1">
      <alignment horizontal="left" wrapText="1"/>
    </xf>
    <xf numFmtId="168" fontId="11" fillId="3" borderId="1" xfId="3" applyNumberFormat="1" applyFont="1" applyBorder="1" applyAlignment="1" applyProtection="1">
      <alignment horizontal="center"/>
    </xf>
    <xf numFmtId="168" fontId="0" fillId="0" borderId="1" xfId="0" applyNumberFormat="1" applyFont="1" applyBorder="1"/>
    <xf numFmtId="1" fontId="0" fillId="0" borderId="1" xfId="0" applyNumberFormat="1" applyFont="1" applyBorder="1" applyAlignment="1">
      <alignment horizontal="center"/>
    </xf>
    <xf numFmtId="166" fontId="0" fillId="0" borderId="1" xfId="0" applyNumberFormat="1" applyFont="1" applyBorder="1" applyAlignment="1">
      <alignment horizontal="left"/>
    </xf>
    <xf numFmtId="2" fontId="0" fillId="0" borderId="1" xfId="0" applyNumberFormat="1" applyFont="1" applyBorder="1" applyAlignment="1"/>
    <xf numFmtId="0" fontId="0" fillId="0" borderId="1" xfId="0" applyFont="1" applyBorder="1" applyAlignment="1">
      <alignment horizontal="left" vertical="top"/>
    </xf>
    <xf numFmtId="168" fontId="0" fillId="0" borderId="1" xfId="0" applyNumberFormat="1" applyFont="1" applyBorder="1" applyAlignment="1">
      <alignment horizontal="center" vertical="top"/>
    </xf>
    <xf numFmtId="0" fontId="0" fillId="0" borderId="1" xfId="0" applyFont="1" applyBorder="1" applyAlignment="1" applyProtection="1">
      <protection locked="0"/>
    </xf>
    <xf numFmtId="0" fontId="0" fillId="0" borderId="1" xfId="0" applyFont="1" applyBorder="1" applyAlignment="1" applyProtection="1">
      <alignment horizontal="center"/>
      <protection locked="0"/>
    </xf>
    <xf numFmtId="49" fontId="0" fillId="8" borderId="1" xfId="0" applyNumberFormat="1" applyFont="1" applyFill="1" applyBorder="1" applyAlignment="1">
      <alignment horizontal="left"/>
    </xf>
    <xf numFmtId="0" fontId="0" fillId="8" borderId="1" xfId="0" applyFont="1" applyFill="1" applyBorder="1" applyAlignment="1" applyProtection="1">
      <protection locked="0"/>
    </xf>
    <xf numFmtId="0" fontId="0" fillId="8" borderId="1" xfId="0" applyFont="1" applyFill="1" applyBorder="1" applyAlignment="1" applyProtection="1">
      <alignment horizontal="center"/>
      <protection locked="0"/>
    </xf>
    <xf numFmtId="1" fontId="0" fillId="8" borderId="1" xfId="0" applyNumberFormat="1" applyFont="1" applyFill="1" applyBorder="1" applyAlignment="1">
      <alignment horizontal="center"/>
    </xf>
    <xf numFmtId="166" fontId="0" fillId="8" borderId="1" xfId="0" applyNumberFormat="1" applyFont="1" applyFill="1" applyBorder="1" applyAlignment="1">
      <alignment horizontal="left"/>
    </xf>
    <xf numFmtId="2" fontId="0" fillId="8" borderId="1" xfId="0" applyNumberFormat="1" applyFont="1" applyFill="1" applyBorder="1" applyAlignment="1"/>
    <xf numFmtId="0" fontId="0" fillId="8" borderId="1" xfId="0" applyFont="1" applyFill="1" applyBorder="1" applyAlignment="1">
      <alignment horizontal="left"/>
    </xf>
    <xf numFmtId="168" fontId="0" fillId="8" borderId="1" xfId="0" applyNumberFormat="1" applyFont="1" applyFill="1" applyBorder="1"/>
    <xf numFmtId="0" fontId="0" fillId="8" borderId="1" xfId="0" applyFont="1" applyFill="1" applyBorder="1"/>
    <xf numFmtId="0" fontId="4" fillId="0" borderId="1" xfId="4" applyFont="1" applyBorder="1" applyAlignment="1">
      <alignment horizontal="center"/>
    </xf>
    <xf numFmtId="0" fontId="0" fillId="0" borderId="1" xfId="0" applyFont="1" applyBorder="1" applyAlignment="1" applyProtection="1"/>
    <xf numFmtId="0" fontId="0" fillId="0" borderId="1" xfId="0" applyFont="1" applyBorder="1" applyAlignment="1" applyProtection="1">
      <alignment horizontal="center"/>
    </xf>
    <xf numFmtId="0" fontId="0" fillId="0" borderId="1" xfId="0" applyFont="1" applyBorder="1" applyProtection="1">
      <protection locked="0"/>
    </xf>
    <xf numFmtId="0" fontId="0" fillId="0" borderId="1" xfId="0" applyBorder="1" applyAlignment="1">
      <alignment wrapText="1" shrinkToFit="1"/>
    </xf>
    <xf numFmtId="0" fontId="7" fillId="0" borderId="1" xfId="0" applyFont="1" applyBorder="1"/>
    <xf numFmtId="0" fontId="13" fillId="7" borderId="3" xfId="0" applyFont="1" applyFill="1" applyBorder="1" applyAlignment="1" applyProtection="1">
      <alignment horizontal="left"/>
    </xf>
    <xf numFmtId="0" fontId="13" fillId="7" borderId="4" xfId="0" applyFont="1" applyFill="1" applyBorder="1" applyAlignment="1" applyProtection="1">
      <alignment horizontal="left"/>
    </xf>
    <xf numFmtId="0" fontId="14" fillId="7" borderId="4" xfId="0" applyFont="1" applyFill="1" applyBorder="1" applyAlignment="1" applyProtection="1">
      <alignment horizontal="left"/>
    </xf>
    <xf numFmtId="169" fontId="8" fillId="7" borderId="4" xfId="0" applyNumberFormat="1" applyFont="1" applyFill="1" applyBorder="1" applyAlignment="1" applyProtection="1">
      <alignment horizontal="right"/>
    </xf>
    <xf numFmtId="170" fontId="8" fillId="7" borderId="4" xfId="0" applyNumberFormat="1" applyFont="1" applyFill="1" applyBorder="1" applyAlignment="1" applyProtection="1">
      <alignment horizontal="left"/>
    </xf>
    <xf numFmtId="0" fontId="14" fillId="0" borderId="2" xfId="0" applyFont="1" applyBorder="1"/>
    <xf numFmtId="49" fontId="7" fillId="0" borderId="6" xfId="0" applyNumberFormat="1" applyFont="1" applyBorder="1"/>
    <xf numFmtId="0" fontId="15" fillId="0" borderId="2" xfId="0" applyFont="1" applyBorder="1"/>
    <xf numFmtId="0" fontId="15" fillId="0" borderId="2" xfId="0" applyFont="1" applyBorder="1" applyAlignment="1">
      <alignment wrapText="1" shrinkToFit="1"/>
    </xf>
    <xf numFmtId="49" fontId="7" fillId="0" borderId="8" xfId="0" applyNumberFormat="1" applyFont="1" applyBorder="1"/>
    <xf numFmtId="0" fontId="7" fillId="0" borderId="9" xfId="0" applyFont="1" applyBorder="1"/>
    <xf numFmtId="0" fontId="7" fillId="0" borderId="9" xfId="0" applyFont="1" applyBorder="1" applyAlignment="1">
      <alignment wrapText="1" shrinkToFit="1"/>
    </xf>
    <xf numFmtId="49" fontId="16" fillId="0" borderId="11" xfId="0" applyNumberFormat="1" applyFont="1" applyBorder="1"/>
    <xf numFmtId="0" fontId="0" fillId="9" borderId="11" xfId="0" applyFont="1" applyFill="1" applyBorder="1"/>
    <xf numFmtId="0" fontId="0" fillId="0" borderId="11" xfId="0" applyFont="1" applyBorder="1"/>
    <xf numFmtId="0" fontId="0" fillId="0" borderId="12" xfId="0" applyBorder="1"/>
    <xf numFmtId="0" fontId="0" fillId="0" borderId="0" xfId="0" applyAlignment="1">
      <alignment horizontal="center"/>
    </xf>
    <xf numFmtId="0" fontId="21" fillId="0" borderId="0" xfId="0" applyFont="1" applyAlignment="1">
      <alignment horizontal="center"/>
    </xf>
    <xf numFmtId="0" fontId="0" fillId="0" borderId="0" xfId="0" applyAlignment="1">
      <alignment horizontal="left"/>
    </xf>
    <xf numFmtId="44" fontId="2" fillId="0" borderId="0" xfId="8" applyAlignment="1">
      <alignment horizontal="center"/>
    </xf>
    <xf numFmtId="0" fontId="23" fillId="0" borderId="0" xfId="0" applyFont="1" applyAlignment="1">
      <alignment horizontal="center"/>
    </xf>
    <xf numFmtId="0" fontId="2" fillId="0" borderId="0" xfId="6" applyNumberFormat="1" applyAlignment="1">
      <alignment horizontal="center"/>
    </xf>
    <xf numFmtId="0" fontId="0" fillId="0" borderId="1" xfId="0" applyBorder="1" applyAlignment="1">
      <alignment horizontal="center"/>
    </xf>
    <xf numFmtId="0" fontId="54" fillId="14" borderId="1" xfId="5" applyBorder="1" applyAlignment="1">
      <alignment horizontal="center"/>
    </xf>
    <xf numFmtId="0" fontId="26" fillId="0" borderId="1" xfId="0" applyFont="1" applyBorder="1"/>
    <xf numFmtId="0" fontId="26" fillId="0" borderId="1" xfId="0" applyFont="1" applyBorder="1" applyAlignment="1" applyProtection="1">
      <protection locked="0"/>
    </xf>
    <xf numFmtId="0" fontId="26" fillId="0" borderId="1" xfId="4" applyFont="1" applyBorder="1"/>
    <xf numFmtId="0" fontId="26" fillId="0" borderId="1" xfId="4" applyFont="1" applyBorder="1" applyAlignment="1">
      <alignment horizontal="center"/>
    </xf>
    <xf numFmtId="1" fontId="26" fillId="0" borderId="1" xfId="0" applyNumberFormat="1" applyFont="1" applyBorder="1" applyAlignment="1">
      <alignment horizontal="center"/>
    </xf>
    <xf numFmtId="0" fontId="0" fillId="0" borderId="1" xfId="0" applyFont="1" applyFill="1" applyBorder="1" applyAlignment="1" applyProtection="1">
      <alignment horizontal="center"/>
      <protection locked="0"/>
    </xf>
    <xf numFmtId="0" fontId="0" fillId="0" borderId="1" xfId="0" applyFont="1" applyFill="1" applyBorder="1" applyAlignment="1">
      <alignment horizontal="center"/>
    </xf>
    <xf numFmtId="0" fontId="0" fillId="0" borderId="1" xfId="0" applyFont="1" applyFill="1" applyBorder="1" applyAlignment="1" applyProtection="1">
      <alignment horizontal="center"/>
    </xf>
    <xf numFmtId="0" fontId="11" fillId="3" borderId="1" xfId="3" applyFont="1" applyBorder="1" applyAlignment="1" applyProtection="1">
      <alignment wrapText="1"/>
    </xf>
    <xf numFmtId="2" fontId="0" fillId="0" borderId="1" xfId="0" applyNumberFormat="1" applyFont="1" applyBorder="1" applyAlignment="1">
      <alignment vertical="top"/>
    </xf>
    <xf numFmtId="0" fontId="0" fillId="0" borderId="1" xfId="0" applyBorder="1" applyAlignment="1"/>
    <xf numFmtId="0" fontId="0" fillId="0" borderId="1" xfId="0" applyFont="1" applyBorder="1" applyAlignment="1">
      <alignment vertical="top"/>
    </xf>
    <xf numFmtId="168" fontId="0" fillId="0" borderId="1" xfId="0" applyNumberFormat="1" applyFont="1" applyBorder="1" applyAlignment="1"/>
    <xf numFmtId="168" fontId="0" fillId="0" borderId="1" xfId="0" applyNumberFormat="1" applyFont="1" applyBorder="1" applyAlignment="1">
      <alignment vertical="top"/>
    </xf>
    <xf numFmtId="0" fontId="0" fillId="8" borderId="1" xfId="0" applyFont="1" applyFill="1" applyBorder="1" applyAlignment="1"/>
    <xf numFmtId="168" fontId="0" fillId="8" borderId="1" xfId="0" applyNumberFormat="1" applyFont="1" applyFill="1" applyBorder="1" applyAlignment="1"/>
    <xf numFmtId="0" fontId="0" fillId="0" borderId="13" xfId="0" applyFont="1" applyBorder="1"/>
    <xf numFmtId="0" fontId="0" fillId="0" borderId="14" xfId="0" applyBorder="1" applyAlignment="1">
      <alignment wrapText="1" shrinkToFit="1"/>
    </xf>
    <xf numFmtId="0" fontId="0" fillId="0" borderId="12" xfId="0" applyFont="1" applyBorder="1"/>
    <xf numFmtId="0" fontId="0" fillId="7" borderId="1" xfId="0" applyFill="1" applyBorder="1" applyAlignment="1">
      <alignment horizontal="center" textRotation="90"/>
    </xf>
    <xf numFmtId="0" fontId="0" fillId="0" borderId="0" xfId="5" applyNumberFormat="1" applyFont="1" applyFill="1" applyBorder="1" applyAlignment="1" applyProtection="1">
      <alignment horizontal="center"/>
    </xf>
    <xf numFmtId="0" fontId="0" fillId="0" borderId="1" xfId="0" applyFill="1" applyBorder="1"/>
    <xf numFmtId="0" fontId="4" fillId="0" borderId="1" xfId="4" applyFont="1" applyFill="1" applyBorder="1" applyAlignment="1">
      <alignment horizontal="center"/>
    </xf>
    <xf numFmtId="0" fontId="0" fillId="10" borderId="1" xfId="0" applyFont="1" applyFill="1" applyBorder="1" applyAlignment="1">
      <alignment horizontal="center"/>
    </xf>
    <xf numFmtId="0" fontId="4" fillId="0" borderId="1" xfId="4" applyFont="1" applyFill="1" applyBorder="1" applyAlignment="1">
      <alignment horizontal="left"/>
    </xf>
    <xf numFmtId="0" fontId="4" fillId="0" borderId="1" xfId="4" applyFont="1" applyFill="1" applyBorder="1"/>
    <xf numFmtId="0" fontId="12" fillId="0" borderId="1" xfId="3" applyFont="1" applyFill="1" applyBorder="1" applyAlignment="1" applyProtection="1">
      <alignment horizontal="center"/>
    </xf>
    <xf numFmtId="1" fontId="0" fillId="0" borderId="1" xfId="0" applyNumberFormat="1" applyFont="1" applyFill="1" applyBorder="1" applyAlignment="1">
      <alignment horizontal="center"/>
    </xf>
    <xf numFmtId="2" fontId="0" fillId="0" borderId="1" xfId="0" applyNumberFormat="1" applyFont="1" applyFill="1" applyBorder="1" applyAlignment="1"/>
    <xf numFmtId="0" fontId="12" fillId="0" borderId="1" xfId="4" applyNumberFormat="1" applyFont="1" applyFill="1" applyBorder="1" applyAlignment="1"/>
    <xf numFmtId="0" fontId="0" fillId="0" borderId="1" xfId="0" applyFont="1" applyFill="1" applyBorder="1" applyAlignment="1"/>
    <xf numFmtId="0" fontId="0" fillId="0" borderId="1" xfId="0" applyFont="1" applyFill="1" applyBorder="1" applyAlignment="1">
      <alignment vertical="top"/>
    </xf>
    <xf numFmtId="0" fontId="0" fillId="0" borderId="1" xfId="0" applyFill="1" applyBorder="1" applyAlignment="1"/>
    <xf numFmtId="0" fontId="27" fillId="0" borderId="0" xfId="0" applyFont="1" applyFill="1"/>
    <xf numFmtId="0" fontId="28" fillId="0" borderId="0" xfId="0" applyFont="1" applyFill="1" applyAlignment="1"/>
    <xf numFmtId="0" fontId="28" fillId="0" borderId="0" xfId="0" applyFont="1" applyFill="1"/>
    <xf numFmtId="0" fontId="25" fillId="0" borderId="1" xfId="0" applyNumberFormat="1" applyFont="1" applyFill="1" applyBorder="1" applyAlignment="1" applyProtection="1">
      <alignment horizontal="center"/>
      <protection locked="0"/>
    </xf>
    <xf numFmtId="0" fontId="28" fillId="0" borderId="0" xfId="0" applyNumberFormat="1" applyFont="1" applyFill="1"/>
    <xf numFmtId="1" fontId="28" fillId="0" borderId="1" xfId="0" applyNumberFormat="1" applyFont="1" applyFill="1" applyBorder="1" applyAlignment="1">
      <alignment horizontal="center"/>
    </xf>
    <xf numFmtId="0" fontId="0" fillId="0" borderId="1" xfId="0" applyNumberFormat="1" applyFont="1" applyBorder="1" applyAlignment="1"/>
    <xf numFmtId="168" fontId="0" fillId="0" borderId="1" xfId="0" applyNumberFormat="1" applyBorder="1" applyAlignment="1">
      <alignment horizontal="center" vertical="top"/>
    </xf>
    <xf numFmtId="0" fontId="28" fillId="0" borderId="1" xfId="0" applyNumberFormat="1" applyFont="1" applyFill="1" applyBorder="1" applyAlignment="1">
      <alignment wrapText="1"/>
    </xf>
    <xf numFmtId="14" fontId="0" fillId="0" borderId="1" xfId="0" applyNumberFormat="1" applyBorder="1" applyAlignment="1">
      <alignment horizontal="left"/>
    </xf>
    <xf numFmtId="0" fontId="20" fillId="0" borderId="1" xfId="0" applyFont="1" applyBorder="1" applyAlignment="1" applyProtection="1">
      <protection locked="0"/>
    </xf>
    <xf numFmtId="0" fontId="20" fillId="0" borderId="1" xfId="0" applyFont="1" applyBorder="1" applyAlignment="1"/>
    <xf numFmtId="49" fontId="4" fillId="0" borderId="1" xfId="0" applyNumberFormat="1" applyFont="1" applyFill="1" applyBorder="1" applyAlignment="1">
      <alignment horizontal="left" vertical="center" wrapText="1"/>
    </xf>
    <xf numFmtId="0" fontId="17" fillId="0" borderId="0" xfId="5" applyNumberFormat="1" applyFont="1" applyFill="1" applyBorder="1" applyAlignment="1" applyProtection="1">
      <alignment horizontal="center"/>
    </xf>
    <xf numFmtId="168" fontId="0" fillId="0" borderId="1" xfId="0" applyNumberFormat="1" applyFont="1" applyFill="1" applyBorder="1" applyAlignment="1">
      <alignment vertical="top"/>
    </xf>
    <xf numFmtId="0" fontId="18" fillId="0" borderId="1" xfId="0" applyFont="1" applyFill="1" applyBorder="1" applyAlignment="1">
      <alignment horizontal="left"/>
    </xf>
    <xf numFmtId="0" fontId="18" fillId="0" borderId="1" xfId="0" applyFont="1" applyFill="1" applyBorder="1" applyAlignment="1" applyProtection="1">
      <alignment horizontal="left"/>
    </xf>
    <xf numFmtId="0" fontId="18" fillId="0" borderId="1" xfId="0" applyFont="1" applyFill="1" applyBorder="1" applyAlignment="1" applyProtection="1"/>
    <xf numFmtId="0" fontId="0" fillId="0" borderId="1" xfId="0" applyFill="1" applyBorder="1" applyAlignment="1" applyProtection="1">
      <alignment horizontal="center"/>
      <protection locked="0"/>
    </xf>
    <xf numFmtId="0" fontId="31" fillId="0" borderId="1" xfId="4" applyFont="1" applyFill="1" applyBorder="1" applyAlignment="1">
      <alignment horizontal="center"/>
    </xf>
    <xf numFmtId="0" fontId="0" fillId="0" borderId="1" xfId="0" applyFont="1" applyFill="1" applyBorder="1" applyAlignment="1">
      <alignment horizontal="left" vertical="top"/>
    </xf>
    <xf numFmtId="168" fontId="0" fillId="0" borderId="1" xfId="0" applyNumberFormat="1" applyFont="1" applyFill="1" applyBorder="1" applyAlignment="1">
      <alignment horizontal="center" vertical="top"/>
    </xf>
    <xf numFmtId="0" fontId="31" fillId="0" borderId="1" xfId="5" applyNumberFormat="1" applyFont="1" applyFill="1" applyBorder="1" applyAlignment="1" applyProtection="1"/>
    <xf numFmtId="0" fontId="31" fillId="0" borderId="1" xfId="3" applyNumberFormat="1" applyFont="1" applyFill="1" applyBorder="1" applyAlignment="1" applyProtection="1"/>
    <xf numFmtId="0" fontId="3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31" fillId="0" borderId="1" xfId="0" applyFont="1" applyFill="1" applyBorder="1" applyAlignment="1" applyProtection="1">
      <alignment horizontal="center"/>
      <protection locked="0"/>
    </xf>
    <xf numFmtId="0" fontId="12" fillId="0" borderId="1" xfId="0" applyNumberFormat="1" applyFont="1" applyFill="1" applyBorder="1" applyAlignment="1"/>
    <xf numFmtId="0" fontId="12" fillId="0" borderId="1" xfId="5" applyNumberFormat="1" applyFont="1" applyFill="1" applyBorder="1" applyAlignment="1" applyProtection="1"/>
    <xf numFmtId="0" fontId="29" fillId="0" borderId="1" xfId="4" applyNumberFormat="1" applyFont="1" applyFill="1" applyBorder="1" applyAlignment="1">
      <alignment horizontal="center"/>
    </xf>
    <xf numFmtId="0" fontId="17" fillId="0" borderId="0" xfId="0" applyNumberFormat="1" applyFont="1" applyFill="1" applyBorder="1" applyAlignment="1" applyProtection="1">
      <alignment horizontal="center"/>
    </xf>
    <xf numFmtId="0" fontId="29" fillId="0" borderId="1" xfId="0" applyNumberFormat="1" applyFont="1" applyFill="1" applyBorder="1" applyAlignment="1" applyProtection="1">
      <alignment horizontal="center"/>
      <protection locked="0"/>
    </xf>
    <xf numFmtId="14" fontId="30" fillId="7" borderId="1" xfId="0" applyNumberFormat="1" applyFont="1" applyFill="1" applyBorder="1" applyAlignment="1" applyProtection="1"/>
    <xf numFmtId="0" fontId="32" fillId="0" borderId="1" xfId="0" applyFont="1" applyBorder="1" applyAlignment="1">
      <alignment horizontal="left"/>
    </xf>
    <xf numFmtId="0" fontId="32" fillId="0" borderId="1" xfId="0" applyFont="1" applyBorder="1" applyAlignment="1" applyProtection="1">
      <protection locked="0"/>
    </xf>
    <xf numFmtId="0" fontId="25" fillId="0" borderId="1" xfId="0" applyFont="1" applyBorder="1" applyAlignment="1"/>
    <xf numFmtId="0" fontId="4" fillId="10" borderId="1" xfId="4" applyFont="1" applyFill="1" applyBorder="1" applyAlignment="1">
      <alignment horizontal="left"/>
    </xf>
    <xf numFmtId="0" fontId="18" fillId="10" borderId="1" xfId="0" applyFont="1" applyFill="1" applyBorder="1" applyAlignment="1">
      <alignment horizontal="left"/>
    </xf>
    <xf numFmtId="0" fontId="0" fillId="11" borderId="1" xfId="0" applyFont="1" applyFill="1" applyBorder="1" applyAlignment="1">
      <alignment horizontal="center"/>
    </xf>
    <xf numFmtId="0" fontId="0" fillId="11" borderId="1" xfId="0" applyFont="1" applyFill="1" applyBorder="1" applyAlignment="1" applyProtection="1">
      <alignment horizontal="center"/>
    </xf>
    <xf numFmtId="0" fontId="2" fillId="11" borderId="0" xfId="0" applyFont="1" applyFill="1" applyAlignment="1" applyProtection="1">
      <alignment horizontal="center"/>
      <protection locked="0"/>
    </xf>
    <xf numFmtId="0" fontId="35" fillId="0" borderId="1" xfId="0" applyFont="1" applyBorder="1" applyAlignment="1" applyProtection="1">
      <protection locked="0"/>
    </xf>
    <xf numFmtId="2" fontId="35" fillId="0" borderId="1" xfId="0" applyNumberFormat="1" applyFont="1" applyBorder="1" applyAlignment="1"/>
    <xf numFmtId="0" fontId="0" fillId="10" borderId="1" xfId="0" applyFont="1" applyFill="1" applyBorder="1" applyAlignment="1">
      <alignment horizontal="left"/>
    </xf>
    <xf numFmtId="0" fontId="0" fillId="0" borderId="1" xfId="3" applyNumberFormat="1" applyFont="1" applyFill="1" applyBorder="1" applyAlignment="1" applyProtection="1">
      <alignment horizontal="center"/>
    </xf>
    <xf numFmtId="0" fontId="0" fillId="11" borderId="1" xfId="0" applyFont="1" applyFill="1" applyBorder="1" applyAlignment="1" applyProtection="1">
      <alignment horizontal="center"/>
      <protection locked="0"/>
    </xf>
    <xf numFmtId="0" fontId="0" fillId="0" borderId="1" xfId="0" applyBorder="1" applyAlignment="1">
      <alignment vertical="top"/>
    </xf>
    <xf numFmtId="168" fontId="0" fillId="0" borderId="1" xfId="0" applyNumberFormat="1" applyBorder="1" applyAlignment="1">
      <alignment vertical="top"/>
    </xf>
    <xf numFmtId="0" fontId="0" fillId="0" borderId="1" xfId="0" applyFont="1" applyFill="1" applyBorder="1"/>
    <xf numFmtId="0" fontId="25" fillId="0" borderId="1" xfId="0" applyFont="1" applyFill="1" applyBorder="1" applyAlignment="1"/>
    <xf numFmtId="0" fontId="0" fillId="0" borderId="1" xfId="0" applyBorder="1" applyAlignment="1" applyProtection="1">
      <alignment horizontal="center"/>
    </xf>
    <xf numFmtId="0" fontId="0" fillId="0" borderId="1" xfId="0" applyBorder="1" applyAlignment="1" applyProtection="1">
      <alignment horizontal="center"/>
      <protection locked="0"/>
    </xf>
    <xf numFmtId="0" fontId="0" fillId="0" borderId="0" xfId="0" applyBorder="1"/>
    <xf numFmtId="0" fontId="36" fillId="0" borderId="0" xfId="0" applyFont="1" applyAlignment="1">
      <alignment horizontal="left"/>
    </xf>
    <xf numFmtId="0" fontId="36" fillId="0" borderId="1" xfId="0" applyFont="1" applyBorder="1" applyAlignment="1"/>
    <xf numFmtId="0" fontId="36" fillId="0" borderId="1" xfId="0" applyFont="1" applyBorder="1"/>
    <xf numFmtId="0" fontId="36" fillId="0" borderId="1" xfId="0" applyFont="1" applyBorder="1" applyAlignment="1" applyProtection="1"/>
    <xf numFmtId="0" fontId="38" fillId="0" borderId="1" xfId="4" applyFont="1" applyBorder="1" applyAlignment="1">
      <alignment horizontal="left"/>
    </xf>
    <xf numFmtId="0" fontId="0" fillId="0" borderId="1" xfId="0" applyFont="1" applyFill="1" applyBorder="1" applyAlignment="1">
      <alignment horizontal="left"/>
    </xf>
    <xf numFmtId="1" fontId="7" fillId="0" borderId="1" xfId="0" applyNumberFormat="1" applyFont="1" applyFill="1" applyBorder="1" applyAlignment="1">
      <alignment horizontal="center"/>
    </xf>
    <xf numFmtId="0" fontId="7" fillId="0" borderId="1" xfId="0" applyFont="1" applyFill="1" applyBorder="1" applyAlignment="1"/>
    <xf numFmtId="2" fontId="0" fillId="0" borderId="1" xfId="0" applyNumberFormat="1" applyFont="1" applyFill="1" applyBorder="1" applyAlignment="1">
      <alignment vertical="top"/>
    </xf>
    <xf numFmtId="168" fontId="0" fillId="0" borderId="1" xfId="0" applyNumberFormat="1" applyFont="1" applyFill="1" applyBorder="1" applyAlignment="1"/>
    <xf numFmtId="0" fontId="38" fillId="0" borderId="1" xfId="0" applyFont="1" applyFill="1" applyBorder="1" applyAlignment="1">
      <alignment horizontal="left"/>
    </xf>
    <xf numFmtId="1" fontId="0" fillId="0" borderId="1" xfId="0" applyNumberFormat="1" applyFont="1" applyBorder="1" applyAlignment="1">
      <alignment horizontal="right"/>
    </xf>
    <xf numFmtId="0" fontId="38" fillId="0" borderId="1" xfId="0" applyFont="1" applyBorder="1" applyAlignment="1"/>
    <xf numFmtId="0" fontId="38" fillId="0" borderId="1" xfId="0" applyFont="1" applyBorder="1" applyAlignment="1" applyProtection="1">
      <protection locked="0"/>
    </xf>
    <xf numFmtId="2" fontId="38" fillId="0" borderId="1" xfId="0" applyNumberFormat="1" applyFont="1" applyBorder="1" applyAlignment="1"/>
    <xf numFmtId="0" fontId="38" fillId="0" borderId="1" xfId="4" applyFont="1" applyBorder="1"/>
    <xf numFmtId="0" fontId="38" fillId="0" borderId="1" xfId="0" applyFont="1" applyBorder="1" applyAlignment="1">
      <alignment vertical="top"/>
    </xf>
    <xf numFmtId="0" fontId="38" fillId="0" borderId="1" xfId="0" applyFont="1" applyBorder="1" applyProtection="1">
      <protection locked="0"/>
    </xf>
    <xf numFmtId="2" fontId="32" fillId="0" borderId="1" xfId="0" applyNumberFormat="1" applyFont="1" applyBorder="1" applyAlignment="1"/>
    <xf numFmtId="174" fontId="11" fillId="3" borderId="1" xfId="3" applyNumberFormat="1" applyFont="1" applyBorder="1" applyAlignment="1" applyProtection="1">
      <alignment horizontal="left" wrapText="1"/>
    </xf>
    <xf numFmtId="174" fontId="0" fillId="0" borderId="1" xfId="0" applyNumberFormat="1" applyFont="1" applyFill="1" applyBorder="1" applyAlignment="1">
      <alignment horizontal="left"/>
    </xf>
    <xf numFmtId="174" fontId="0" fillId="8" borderId="1" xfId="0" applyNumberFormat="1" applyFont="1" applyFill="1" applyBorder="1" applyAlignment="1">
      <alignment horizontal="left"/>
    </xf>
    <xf numFmtId="174" fontId="0" fillId="0" borderId="1" xfId="0" applyNumberFormat="1" applyFont="1" applyBorder="1" applyAlignment="1">
      <alignment horizontal="left"/>
    </xf>
    <xf numFmtId="174" fontId="26" fillId="0" borderId="1" xfId="0" applyNumberFormat="1" applyFont="1" applyBorder="1" applyAlignment="1">
      <alignment horizontal="left"/>
    </xf>
    <xf numFmtId="174" fontId="28" fillId="0" borderId="1" xfId="0" applyNumberFormat="1" applyFont="1" applyFill="1" applyBorder="1" applyAlignment="1">
      <alignment horizontal="left"/>
    </xf>
    <xf numFmtId="174" fontId="0" fillId="0" borderId="1" xfId="0" applyNumberFormat="1" applyFill="1" applyBorder="1" applyAlignment="1">
      <alignment horizontal="left"/>
    </xf>
    <xf numFmtId="174" fontId="0" fillId="0" borderId="1" xfId="0" applyNumberFormat="1" applyBorder="1" applyAlignment="1">
      <alignment horizontal="left"/>
    </xf>
    <xf numFmtId="174" fontId="0" fillId="0" borderId="1" xfId="0" applyNumberFormat="1" applyFont="1" applyBorder="1" applyAlignment="1">
      <alignment horizontal="center"/>
    </xf>
    <xf numFmtId="174" fontId="20" fillId="0" borderId="1" xfId="0" applyNumberFormat="1" applyFont="1" applyBorder="1" applyAlignment="1">
      <alignment horizontal="left"/>
    </xf>
    <xf numFmtId="174" fontId="35" fillId="0" borderId="1" xfId="0" applyNumberFormat="1" applyFont="1" applyBorder="1" applyAlignment="1">
      <alignment horizontal="left"/>
    </xf>
    <xf numFmtId="174" fontId="7" fillId="0" borderId="1" xfId="0" applyNumberFormat="1" applyFont="1" applyFill="1" applyBorder="1" applyAlignment="1">
      <alignment horizontal="left"/>
    </xf>
    <xf numFmtId="174" fontId="25" fillId="0" borderId="1" xfId="0" applyNumberFormat="1" applyFont="1" applyFill="1" applyBorder="1" applyAlignment="1">
      <alignment horizontal="left"/>
    </xf>
    <xf numFmtId="0" fontId="40" fillId="0" borderId="1" xfId="0" applyFont="1" applyBorder="1" applyAlignment="1" applyProtection="1">
      <protection locked="0"/>
    </xf>
    <xf numFmtId="0" fontId="20" fillId="0" borderId="1" xfId="4" applyFont="1" applyBorder="1"/>
    <xf numFmtId="0" fontId="25" fillId="0" borderId="1" xfId="0" applyFont="1" applyBorder="1"/>
    <xf numFmtId="0" fontId="4" fillId="12" borderId="1" xfId="4" applyFont="1" applyFill="1" applyBorder="1" applyAlignment="1">
      <alignment horizontal="left"/>
    </xf>
    <xf numFmtId="0" fontId="36" fillId="12" borderId="1" xfId="0" applyFont="1" applyFill="1" applyBorder="1" applyAlignment="1">
      <alignment horizontal="left"/>
    </xf>
    <xf numFmtId="0" fontId="25" fillId="0" borderId="1" xfId="0" applyFont="1" applyFill="1" applyBorder="1" applyAlignment="1" applyProtection="1">
      <alignment horizontal="center"/>
      <protection locked="0"/>
    </xf>
    <xf numFmtId="0" fontId="40" fillId="0" borderId="1" xfId="0" applyFont="1" applyFill="1" applyBorder="1" applyAlignment="1">
      <alignment horizontal="left"/>
    </xf>
    <xf numFmtId="0" fontId="0" fillId="0" borderId="0" xfId="0" applyFill="1" applyBorder="1"/>
    <xf numFmtId="1" fontId="0" fillId="0" borderId="1" xfId="0" applyNumberFormat="1" applyFont="1" applyBorder="1" applyAlignment="1">
      <alignment horizontal="left"/>
    </xf>
    <xf numFmtId="14" fontId="0" fillId="0" borderId="1" xfId="0" applyNumberFormat="1" applyBorder="1"/>
    <xf numFmtId="0" fontId="4" fillId="0" borderId="0" xfId="0" applyNumberFormat="1" applyFont="1" applyFill="1" applyBorder="1" applyAlignment="1" applyProtection="1">
      <alignment horizontal="center"/>
    </xf>
    <xf numFmtId="0" fontId="25" fillId="11" borderId="1" xfId="0" applyFont="1" applyFill="1" applyBorder="1" applyAlignment="1" applyProtection="1">
      <alignment horizontal="center"/>
      <protection locked="0"/>
    </xf>
    <xf numFmtId="0" fontId="41" fillId="0" borderId="1" xfId="0" applyFont="1" applyBorder="1" applyAlignment="1" applyProtection="1">
      <protection locked="0"/>
    </xf>
    <xf numFmtId="0" fontId="4" fillId="11" borderId="1" xfId="4" applyFont="1" applyFill="1" applyBorder="1" applyAlignment="1">
      <alignment horizontal="left"/>
    </xf>
    <xf numFmtId="2" fontId="20" fillId="0" borderId="1" xfId="0" applyNumberFormat="1" applyFont="1" applyBorder="1" applyAlignment="1"/>
    <xf numFmtId="175" fontId="0" fillId="0" borderId="1" xfId="0" applyNumberFormat="1" applyBorder="1"/>
    <xf numFmtId="0" fontId="0" fillId="11" borderId="1" xfId="0" applyFont="1" applyFill="1" applyBorder="1" applyAlignment="1">
      <alignment horizontal="left"/>
    </xf>
    <xf numFmtId="175" fontId="0" fillId="0" borderId="1" xfId="0" applyNumberFormat="1" applyFill="1" applyBorder="1"/>
    <xf numFmtId="0" fontId="4" fillId="10" borderId="1" xfId="4" applyFont="1" applyFill="1" applyBorder="1"/>
    <xf numFmtId="0" fontId="21" fillId="0" borderId="1" xfId="0" applyFont="1" applyBorder="1"/>
    <xf numFmtId="0" fontId="42" fillId="0" borderId="1" xfId="0" applyFont="1" applyFill="1" applyBorder="1" applyAlignment="1">
      <alignment horizontal="left"/>
    </xf>
    <xf numFmtId="0" fontId="15" fillId="0" borderId="1" xfId="0" applyFont="1" applyBorder="1"/>
    <xf numFmtId="0" fontId="4" fillId="0" borderId="20" xfId="4" applyFont="1" applyFill="1" applyBorder="1"/>
    <xf numFmtId="0" fontId="4" fillId="0" borderId="20" xfId="4" applyFont="1" applyBorder="1"/>
    <xf numFmtId="0" fontId="0" fillId="0" borderId="20" xfId="0" applyBorder="1"/>
    <xf numFmtId="1" fontId="0" fillId="0" borderId="20" xfId="0" applyNumberFormat="1" applyFont="1" applyBorder="1" applyAlignment="1">
      <alignment horizontal="center"/>
    </xf>
    <xf numFmtId="174" fontId="0" fillId="0" borderId="20" xfId="0" applyNumberFormat="1" applyBorder="1" applyAlignment="1">
      <alignment horizontal="left"/>
    </xf>
    <xf numFmtId="0" fontId="0" fillId="11" borderId="20" xfId="0" applyFont="1" applyFill="1" applyBorder="1" applyAlignment="1" applyProtection="1">
      <alignment horizontal="center"/>
      <protection locked="0"/>
    </xf>
    <xf numFmtId="0" fontId="0" fillId="0" borderId="1" xfId="0" applyFont="1" applyFill="1" applyBorder="1" applyAlignment="1" applyProtection="1">
      <protection locked="0"/>
    </xf>
    <xf numFmtId="0" fontId="0" fillId="0" borderId="21" xfId="0" applyBorder="1" applyAlignment="1"/>
    <xf numFmtId="0" fontId="4" fillId="0" borderId="22" xfId="4" applyFont="1" applyFill="1" applyBorder="1"/>
    <xf numFmtId="0" fontId="4" fillId="0" borderId="22" xfId="4" applyFont="1" applyBorder="1"/>
    <xf numFmtId="0" fontId="0" fillId="11" borderId="22" xfId="0" applyFont="1" applyFill="1" applyBorder="1" applyAlignment="1" applyProtection="1">
      <alignment horizontal="center"/>
      <protection locked="0"/>
    </xf>
    <xf numFmtId="0" fontId="0" fillId="11" borderId="22" xfId="0" applyFont="1" applyFill="1" applyBorder="1" applyAlignment="1">
      <alignment horizontal="center"/>
    </xf>
    <xf numFmtId="0" fontId="0" fillId="0" borderId="22" xfId="0" applyFont="1" applyBorder="1" applyAlignment="1">
      <alignment horizontal="center"/>
    </xf>
    <xf numFmtId="0" fontId="0" fillId="0" borderId="22" xfId="0" applyBorder="1"/>
    <xf numFmtId="0" fontId="0" fillId="0" borderId="20" xfId="0" applyFont="1" applyBorder="1" applyAlignment="1">
      <alignment horizontal="center"/>
    </xf>
    <xf numFmtId="0" fontId="4" fillId="0" borderId="0" xfId="4" applyFont="1" applyBorder="1" applyAlignment="1">
      <alignment horizontal="left"/>
    </xf>
    <xf numFmtId="0" fontId="4" fillId="0" borderId="0" xfId="4" applyFont="1" applyFill="1" applyBorder="1"/>
    <xf numFmtId="0" fontId="4" fillId="0" borderId="0" xfId="4" applyFont="1" applyBorder="1"/>
    <xf numFmtId="0" fontId="0" fillId="11" borderId="0" xfId="0" applyFont="1" applyFill="1" applyBorder="1" applyAlignment="1" applyProtection="1">
      <alignment horizontal="center"/>
      <protection locked="0"/>
    </xf>
    <xf numFmtId="0" fontId="0" fillId="0" borderId="0" xfId="0" applyFont="1" applyBorder="1" applyAlignment="1" applyProtection="1">
      <alignment horizontal="center"/>
      <protection locked="0"/>
    </xf>
    <xf numFmtId="1" fontId="0" fillId="0" borderId="0" xfId="0" applyNumberFormat="1" applyFont="1" applyBorder="1" applyAlignment="1">
      <alignment horizontal="center"/>
    </xf>
    <xf numFmtId="174" fontId="42" fillId="0" borderId="0" xfId="0" applyNumberFormat="1" applyFont="1" applyBorder="1" applyAlignment="1">
      <alignment horizontal="left"/>
    </xf>
    <xf numFmtId="174" fontId="42" fillId="0" borderId="20" xfId="0" applyNumberFormat="1" applyFont="1" applyBorder="1" applyAlignment="1">
      <alignment horizontal="left"/>
    </xf>
    <xf numFmtId="0" fontId="0" fillId="0" borderId="1" xfId="0" applyFont="1" applyFill="1" applyBorder="1" applyProtection="1">
      <protection locked="0"/>
    </xf>
    <xf numFmtId="0" fontId="0" fillId="0" borderId="1" xfId="0" applyFont="1" applyFill="1" applyBorder="1" applyAlignment="1" applyProtection="1"/>
    <xf numFmtId="0" fontId="0" fillId="0" borderId="22" xfId="0" applyFont="1" applyBorder="1" applyAlignment="1" applyProtection="1">
      <alignment horizontal="center"/>
      <protection locked="0"/>
    </xf>
    <xf numFmtId="1" fontId="0" fillId="0" borderId="22" xfId="0" applyNumberFormat="1" applyFont="1" applyBorder="1" applyAlignment="1">
      <alignment horizontal="center"/>
    </xf>
    <xf numFmtId="174" fontId="0" fillId="0" borderId="22" xfId="0" applyNumberFormat="1" applyBorder="1" applyAlignment="1">
      <alignment horizontal="left"/>
    </xf>
    <xf numFmtId="0" fontId="0" fillId="0" borderId="0" xfId="0" applyFont="1" applyFill="1" applyBorder="1" applyAlignment="1" applyProtection="1">
      <protection locked="0"/>
    </xf>
    <xf numFmtId="0" fontId="0" fillId="0" borderId="0" xfId="0" applyFont="1" applyBorder="1" applyAlignment="1" applyProtection="1">
      <protection locked="0"/>
    </xf>
    <xf numFmtId="0" fontId="0" fillId="0" borderId="0" xfId="0" applyFont="1" applyBorder="1" applyAlignment="1" applyProtection="1"/>
    <xf numFmtId="0" fontId="0" fillId="11" borderId="0" xfId="0" applyFont="1" applyFill="1" applyBorder="1" applyAlignment="1" applyProtection="1">
      <alignment horizontal="center"/>
    </xf>
    <xf numFmtId="0" fontId="0" fillId="0" borderId="0" xfId="0" applyFont="1" applyBorder="1" applyAlignment="1" applyProtection="1">
      <alignment horizontal="center"/>
    </xf>
    <xf numFmtId="174" fontId="0" fillId="0" borderId="0" xfId="0" applyNumberFormat="1" applyBorder="1" applyAlignment="1">
      <alignment horizontal="left"/>
    </xf>
    <xf numFmtId="0" fontId="0" fillId="0" borderId="0" xfId="0" applyBorder="1" applyAlignment="1"/>
    <xf numFmtId="0" fontId="0" fillId="0" borderId="23" xfId="0" applyBorder="1" applyAlignment="1"/>
    <xf numFmtId="0" fontId="0" fillId="0" borderId="20" xfId="0" applyFill="1" applyBorder="1" applyAlignment="1"/>
    <xf numFmtId="16" fontId="25" fillId="0" borderId="1" xfId="0" applyNumberFormat="1" applyFont="1" applyFill="1" applyBorder="1" applyAlignment="1">
      <alignment horizontal="left"/>
    </xf>
    <xf numFmtId="0" fontId="0" fillId="0" borderId="24" xfId="0" applyBorder="1"/>
    <xf numFmtId="0" fontId="4" fillId="0" borderId="23" xfId="4" applyFont="1" applyFill="1" applyBorder="1"/>
    <xf numFmtId="0" fontId="4" fillId="0" borderId="23" xfId="4" applyFont="1" applyBorder="1"/>
    <xf numFmtId="0" fontId="0" fillId="11" borderId="23" xfId="0" applyFont="1" applyFill="1" applyBorder="1" applyAlignment="1" applyProtection="1">
      <alignment horizontal="center"/>
      <protection locked="0"/>
    </xf>
    <xf numFmtId="0" fontId="0" fillId="0" borderId="23" xfId="0" applyFont="1" applyBorder="1" applyAlignment="1" applyProtection="1">
      <alignment horizontal="center"/>
      <protection locked="0"/>
    </xf>
    <xf numFmtId="0" fontId="0" fillId="0" borderId="23" xfId="0" applyBorder="1"/>
    <xf numFmtId="1" fontId="0" fillId="0" borderId="23" xfId="0" applyNumberFormat="1" applyFont="1" applyBorder="1" applyAlignment="1">
      <alignment horizontal="center"/>
    </xf>
    <xf numFmtId="174" fontId="0" fillId="0" borderId="23" xfId="0" applyNumberFormat="1" applyBorder="1" applyAlignment="1">
      <alignment horizontal="left"/>
    </xf>
    <xf numFmtId="0" fontId="0" fillId="0" borderId="25" xfId="0" applyBorder="1" applyAlignment="1"/>
    <xf numFmtId="0" fontId="0" fillId="0" borderId="26" xfId="0" applyBorder="1"/>
    <xf numFmtId="2" fontId="0" fillId="0" borderId="20" xfId="0" applyNumberFormat="1" applyFont="1" applyFill="1" applyBorder="1" applyAlignment="1">
      <alignment vertical="top"/>
    </xf>
    <xf numFmtId="0" fontId="17" fillId="0" borderId="1" xfId="4" applyFont="1" applyBorder="1" applyAlignment="1">
      <alignment horizontal="left"/>
    </xf>
    <xf numFmtId="174" fontId="21" fillId="0" borderId="1" xfId="0" applyNumberFormat="1" applyFont="1" applyFill="1" applyBorder="1" applyAlignment="1">
      <alignment horizontal="left"/>
    </xf>
    <xf numFmtId="16" fontId="0" fillId="0" borderId="1" xfId="0" applyNumberFormat="1" applyBorder="1" applyAlignment="1">
      <alignment horizontal="left"/>
    </xf>
    <xf numFmtId="0" fontId="4" fillId="15" borderId="1" xfId="4" applyFont="1" applyFill="1" applyBorder="1" applyAlignment="1">
      <alignment horizontal="left"/>
    </xf>
    <xf numFmtId="0" fontId="0" fillId="16" borderId="1" xfId="0" applyFont="1" applyFill="1" applyBorder="1" applyAlignment="1">
      <alignment horizontal="center"/>
    </xf>
    <xf numFmtId="0" fontId="56" fillId="0" borderId="1" xfId="0" applyFont="1" applyFill="1" applyBorder="1" applyAlignment="1"/>
    <xf numFmtId="0" fontId="56" fillId="0" borderId="1" xfId="0" applyFont="1" applyBorder="1"/>
    <xf numFmtId="0" fontId="0" fillId="15" borderId="1" xfId="0" applyFont="1" applyFill="1" applyBorder="1" applyAlignment="1">
      <alignment horizontal="left"/>
    </xf>
    <xf numFmtId="0" fontId="20" fillId="0" borderId="1" xfId="0" applyFont="1" applyFill="1" applyBorder="1" applyAlignment="1">
      <alignment horizontal="left"/>
    </xf>
    <xf numFmtId="0" fontId="0" fillId="16" borderId="1" xfId="0" applyFont="1" applyFill="1" applyBorder="1" applyAlignment="1" applyProtection="1">
      <alignment horizontal="center"/>
    </xf>
    <xf numFmtId="0" fontId="0" fillId="16" borderId="1" xfId="0" applyFont="1" applyFill="1" applyBorder="1" applyAlignment="1" applyProtection="1">
      <alignment horizontal="center"/>
      <protection locked="0"/>
    </xf>
    <xf numFmtId="0" fontId="4" fillId="16" borderId="1" xfId="4" applyFont="1" applyFill="1" applyBorder="1" applyAlignment="1">
      <alignment horizontal="left"/>
    </xf>
    <xf numFmtId="0" fontId="0" fillId="16" borderId="1" xfId="0" applyFont="1" applyFill="1" applyBorder="1" applyAlignment="1">
      <alignment horizontal="left"/>
    </xf>
    <xf numFmtId="0" fontId="44" fillId="0" borderId="1" xfId="4" applyFont="1" applyBorder="1"/>
    <xf numFmtId="0" fontId="0" fillId="0" borderId="1" xfId="0" applyBorder="1" applyAlignment="1">
      <alignment horizontal="left"/>
    </xf>
    <xf numFmtId="0" fontId="4" fillId="0" borderId="1" xfId="4" applyFont="1" applyBorder="1" applyAlignment="1">
      <alignment horizontal="left" vertical="top"/>
    </xf>
    <xf numFmtId="0" fontId="45" fillId="0" borderId="1" xfId="0" applyFont="1" applyBorder="1" applyAlignment="1" applyProtection="1">
      <alignment horizontal="left" vertical="top"/>
    </xf>
    <xf numFmtId="0" fontId="45" fillId="0" borderId="1" xfId="0" applyFont="1" applyBorder="1" applyProtection="1"/>
    <xf numFmtId="0" fontId="45" fillId="0" borderId="1" xfId="0" applyFont="1" applyBorder="1"/>
    <xf numFmtId="0" fontId="23" fillId="0" borderId="1" xfId="0" applyFont="1" applyBorder="1"/>
    <xf numFmtId="0" fontId="21" fillId="0" borderId="1" xfId="0" applyFont="1" applyFill="1" applyBorder="1" applyAlignment="1"/>
    <xf numFmtId="0" fontId="57" fillId="0" borderId="1" xfId="0" applyFont="1" applyBorder="1" applyAlignment="1">
      <alignment horizontal="left"/>
    </xf>
    <xf numFmtId="0" fontId="46" fillId="0" borderId="1" xfId="0" applyFont="1" applyBorder="1" applyAlignment="1">
      <alignment horizontal="left"/>
    </xf>
    <xf numFmtId="0" fontId="46" fillId="0" borderId="0" xfId="0" applyFont="1"/>
    <xf numFmtId="0" fontId="46" fillId="0" borderId="1" xfId="0" applyFont="1" applyBorder="1" applyAlignment="1" applyProtection="1">
      <alignment horizontal="left" vertical="top"/>
    </xf>
    <xf numFmtId="0" fontId="46" fillId="0" borderId="1" xfId="0" applyFont="1" applyBorder="1" applyAlignment="1" applyProtection="1"/>
    <xf numFmtId="0" fontId="57" fillId="0" borderId="1" xfId="0" applyFont="1" applyBorder="1" applyAlignment="1"/>
    <xf numFmtId="174" fontId="57" fillId="0" borderId="1" xfId="0" applyNumberFormat="1" applyFont="1" applyBorder="1" applyAlignment="1">
      <alignment horizontal="left"/>
    </xf>
    <xf numFmtId="0" fontId="57" fillId="0" borderId="1" xfId="0" applyFont="1" applyBorder="1" applyAlignment="1" applyProtection="1">
      <protection locked="0"/>
    </xf>
    <xf numFmtId="0" fontId="57" fillId="0" borderId="1" xfId="0" applyFont="1" applyBorder="1" applyAlignment="1" applyProtection="1">
      <alignment horizontal="center"/>
      <protection locked="0"/>
    </xf>
    <xf numFmtId="0" fontId="57" fillId="0" borderId="1" xfId="0" applyFont="1" applyBorder="1"/>
    <xf numFmtId="1" fontId="57" fillId="0" borderId="1" xfId="0" applyNumberFormat="1" applyFont="1" applyBorder="1" applyAlignment="1">
      <alignment horizontal="center"/>
    </xf>
    <xf numFmtId="0" fontId="18" fillId="0" borderId="1" xfId="0" applyFont="1" applyBorder="1" applyAlignment="1">
      <alignment horizontal="left"/>
    </xf>
    <xf numFmtId="0" fontId="18" fillId="0" borderId="0" xfId="0" applyFont="1"/>
    <xf numFmtId="0" fontId="18" fillId="0" borderId="1" xfId="0" applyFont="1" applyBorder="1" applyAlignment="1"/>
    <xf numFmtId="14" fontId="0" fillId="0" borderId="1" xfId="0" applyNumberFormat="1" applyFont="1" applyBorder="1" applyAlignment="1">
      <alignment horizontal="left"/>
    </xf>
    <xf numFmtId="0" fontId="20" fillId="0" borderId="1" xfId="0" applyFont="1" applyBorder="1"/>
    <xf numFmtId="0" fontId="0" fillId="0" borderId="1" xfId="4" applyFont="1" applyBorder="1" applyAlignment="1">
      <alignment horizontal="left"/>
    </xf>
    <xf numFmtId="0" fontId="57" fillId="0" borderId="1" xfId="0" applyFont="1" applyFill="1" applyBorder="1" applyAlignment="1">
      <alignment horizontal="left"/>
    </xf>
    <xf numFmtId="0" fontId="20" fillId="0" borderId="1" xfId="4" applyFont="1" applyBorder="1" applyAlignment="1">
      <alignment horizontal="left" vertical="top"/>
    </xf>
    <xf numFmtId="9" fontId="4" fillId="0" borderId="1" xfId="4" applyNumberFormat="1" applyFont="1" applyFill="1" applyBorder="1" applyAlignment="1">
      <alignment horizontal="center" wrapText="1"/>
    </xf>
    <xf numFmtId="168" fontId="0" fillId="0" borderId="1" xfId="0" applyNumberFormat="1" applyBorder="1" applyAlignment="1"/>
    <xf numFmtId="0" fontId="0" fillId="16" borderId="1" xfId="0" applyFill="1" applyBorder="1" applyAlignment="1">
      <alignment horizontal="left"/>
    </xf>
    <xf numFmtId="0" fontId="45" fillId="16" borderId="1" xfId="0" applyFont="1" applyFill="1" applyBorder="1" applyAlignment="1">
      <alignment horizontal="left"/>
    </xf>
    <xf numFmtId="0" fontId="48" fillId="0" borderId="1" xfId="0" applyFont="1" applyBorder="1" applyAlignment="1">
      <alignment horizontal="left"/>
    </xf>
    <xf numFmtId="1" fontId="47" fillId="0" borderId="1" xfId="0" applyNumberFormat="1" applyFont="1" applyBorder="1" applyAlignment="1">
      <alignment horizontal="center"/>
    </xf>
    <xf numFmtId="174" fontId="47" fillId="0" borderId="1" xfId="0" applyNumberFormat="1" applyFont="1" applyBorder="1" applyAlignment="1">
      <alignment horizontal="left"/>
    </xf>
    <xf numFmtId="0" fontId="47" fillId="0" borderId="1" xfId="0" applyFont="1" applyBorder="1" applyAlignment="1"/>
    <xf numFmtId="0" fontId="48" fillId="0" borderId="1" xfId="0" applyFont="1" applyBorder="1" applyAlignment="1"/>
    <xf numFmtId="0" fontId="46" fillId="0" borderId="1" xfId="0" applyFont="1" applyBorder="1" applyAlignment="1"/>
    <xf numFmtId="14" fontId="0" fillId="0" borderId="1" xfId="0" applyNumberFormat="1" applyFont="1" applyBorder="1" applyAlignment="1">
      <alignment horizontal="left" vertical="top"/>
    </xf>
    <xf numFmtId="9" fontId="46" fillId="11" borderId="1" xfId="0" applyNumberFormat="1" applyFont="1" applyFill="1" applyBorder="1" applyAlignment="1">
      <alignment horizontal="center" wrapText="1"/>
    </xf>
    <xf numFmtId="9" fontId="46" fillId="0" borderId="1" xfId="0" applyNumberFormat="1" applyFont="1" applyBorder="1" applyAlignment="1">
      <alignment horizontal="center" wrapText="1"/>
    </xf>
    <xf numFmtId="0" fontId="46" fillId="0" borderId="0" xfId="0" applyFont="1" applyBorder="1" applyAlignment="1"/>
    <xf numFmtId="0" fontId="0" fillId="8" borderId="1" xfId="0" applyFont="1" applyFill="1" applyBorder="1" applyAlignment="1">
      <alignment horizontal="left" vertical="top"/>
    </xf>
    <xf numFmtId="0" fontId="46" fillId="0" borderId="0" xfId="0" applyFont="1" applyBorder="1" applyAlignment="1">
      <alignment horizontal="left"/>
    </xf>
    <xf numFmtId="0" fontId="18" fillId="0" borderId="0" xfId="0" applyFont="1" applyAlignment="1">
      <alignment horizontal="left"/>
    </xf>
    <xf numFmtId="0" fontId="22" fillId="0" borderId="1" xfId="0" applyFont="1" applyBorder="1" applyAlignment="1">
      <alignment horizontal="left"/>
    </xf>
    <xf numFmtId="1" fontId="21" fillId="0" borderId="1" xfId="0" applyNumberFormat="1" applyFont="1" applyBorder="1" applyAlignment="1">
      <alignment horizontal="center"/>
    </xf>
    <xf numFmtId="174" fontId="21" fillId="0" borderId="1" xfId="0" applyNumberFormat="1" applyFont="1" applyBorder="1" applyAlignment="1">
      <alignment horizontal="left"/>
    </xf>
    <xf numFmtId="0" fontId="21" fillId="0" borderId="1" xfId="0" applyFont="1" applyBorder="1" applyAlignment="1"/>
    <xf numFmtId="0" fontId="46" fillId="16" borderId="1" xfId="0" applyFont="1" applyFill="1" applyBorder="1" applyAlignment="1">
      <alignment horizontal="left"/>
    </xf>
    <xf numFmtId="0" fontId="25" fillId="0" borderId="1" xfId="0" applyFont="1" applyBorder="1" applyAlignment="1">
      <alignment horizontal="left"/>
    </xf>
    <xf numFmtId="0" fontId="25" fillId="0" borderId="0" xfId="0" applyFont="1" applyAlignment="1">
      <alignment horizontal="left"/>
    </xf>
    <xf numFmtId="0" fontId="25" fillId="0" borderId="12" xfId="0" applyFont="1" applyBorder="1"/>
    <xf numFmtId="9" fontId="18" fillId="0" borderId="1" xfId="0" applyNumberFormat="1" applyFont="1" applyFill="1" applyBorder="1" applyAlignment="1" applyProtection="1">
      <alignment horizontal="center" wrapText="1"/>
    </xf>
    <xf numFmtId="0" fontId="0" fillId="0" borderId="14" xfId="0" applyFont="1" applyBorder="1"/>
    <xf numFmtId="0" fontId="49" fillId="0" borderId="1" xfId="0" applyFont="1" applyBorder="1" applyAlignment="1">
      <alignment horizontal="left"/>
    </xf>
    <xf numFmtId="0" fontId="49" fillId="0" borderId="1" xfId="0" applyFont="1" applyBorder="1" applyAlignment="1"/>
    <xf numFmtId="0" fontId="20" fillId="0" borderId="1" xfId="0" applyFont="1" applyBorder="1" applyAlignment="1">
      <alignment horizontal="left"/>
    </xf>
    <xf numFmtId="0" fontId="57" fillId="0" borderId="1" xfId="4" applyFont="1" applyBorder="1"/>
    <xf numFmtId="0" fontId="0" fillId="0" borderId="0" xfId="0" applyFont="1" applyBorder="1" applyAlignment="1">
      <alignment horizontal="left"/>
    </xf>
    <xf numFmtId="0" fontId="22" fillId="0" borderId="0" xfId="0" applyFont="1" applyBorder="1" applyAlignment="1">
      <alignment horizontal="left"/>
    </xf>
    <xf numFmtId="0" fontId="0" fillId="0" borderId="0" xfId="0" applyFont="1" applyBorder="1" applyAlignment="1"/>
    <xf numFmtId="0" fontId="0" fillId="0" borderId="1" xfId="0" applyFont="1" applyBorder="1" applyAlignment="1" applyProtection="1">
      <alignment horizontal="left"/>
      <protection locked="0"/>
    </xf>
    <xf numFmtId="0" fontId="18" fillId="0" borderId="0" xfId="0" applyFont="1" applyFill="1"/>
    <xf numFmtId="0" fontId="23" fillId="0" borderId="1" xfId="0" applyFont="1" applyBorder="1" applyAlignment="1"/>
    <xf numFmtId="0" fontId="22" fillId="0" borderId="0" xfId="0" applyFont="1"/>
    <xf numFmtId="0" fontId="44" fillId="0" borderId="1" xfId="0" applyFont="1" applyBorder="1" applyAlignment="1"/>
    <xf numFmtId="1" fontId="7" fillId="7" borderId="4" xfId="0" applyNumberFormat="1" applyFont="1" applyFill="1" applyBorder="1" applyAlignment="1">
      <alignment horizontal="right"/>
    </xf>
    <xf numFmtId="49" fontId="15" fillId="0" borderId="2" xfId="0" applyNumberFormat="1" applyFont="1" applyBorder="1" applyAlignment="1">
      <alignment horizontal="right"/>
    </xf>
    <xf numFmtId="49" fontId="7" fillId="0" borderId="9" xfId="0" applyNumberFormat="1" applyFont="1" applyBorder="1" applyAlignment="1">
      <alignment horizontal="right"/>
    </xf>
    <xf numFmtId="49" fontId="0" fillId="0" borderId="14" xfId="0" applyNumberFormat="1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" xfId="0" applyBorder="1" applyAlignment="1">
      <alignment horizontal="right"/>
    </xf>
    <xf numFmtId="0" fontId="0" fillId="0" borderId="27" xfId="0" applyBorder="1"/>
    <xf numFmtId="0" fontId="0" fillId="0" borderId="27" xfId="0" applyFont="1" applyBorder="1" applyAlignment="1">
      <alignment wrapText="1" shrinkToFit="1"/>
    </xf>
    <xf numFmtId="0" fontId="0" fillId="0" borderId="27" xfId="0" applyBorder="1" applyAlignment="1">
      <alignment wrapText="1" shrinkToFit="1"/>
    </xf>
    <xf numFmtId="0" fontId="0" fillId="0" borderId="27" xfId="0" applyFont="1" applyBorder="1"/>
    <xf numFmtId="0" fontId="18" fillId="0" borderId="1" xfId="0" applyFont="1" applyBorder="1"/>
    <xf numFmtId="0" fontId="18" fillId="0" borderId="0" xfId="0" applyFont="1" applyProtection="1"/>
    <xf numFmtId="0" fontId="18" fillId="0" borderId="1" xfId="0" applyFont="1" applyBorder="1" applyAlignment="1" applyProtection="1"/>
    <xf numFmtId="0" fontId="0" fillId="16" borderId="1" xfId="0" applyFill="1" applyBorder="1"/>
    <xf numFmtId="0" fontId="18" fillId="0" borderId="1" xfId="0" applyFont="1" applyBorder="1" applyAlignment="1" applyProtection="1">
      <alignment horizontal="left"/>
    </xf>
    <xf numFmtId="0" fontId="0" fillId="0" borderId="16" xfId="0" applyBorder="1" applyAlignment="1">
      <alignment horizontal="center"/>
    </xf>
    <xf numFmtId="0" fontId="0" fillId="0" borderId="16" xfId="0" applyFont="1" applyBorder="1" applyAlignment="1">
      <alignment horizontal="center"/>
    </xf>
    <xf numFmtId="0" fontId="17" fillId="0" borderId="16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NumberFormat="1" applyBorder="1" applyAlignment="1">
      <alignment horizontal="center"/>
    </xf>
    <xf numFmtId="44" fontId="2" fillId="0" borderId="0" xfId="8" applyBorder="1" applyAlignment="1">
      <alignment horizontal="center"/>
    </xf>
    <xf numFmtId="44" fontId="24" fillId="0" borderId="0" xfId="8" applyFont="1" applyBorder="1" applyAlignment="1">
      <alignment horizontal="center"/>
    </xf>
    <xf numFmtId="44" fontId="2" fillId="0" borderId="0" xfId="8" applyFont="1" applyBorder="1" applyAlignment="1">
      <alignment horizontal="center"/>
    </xf>
    <xf numFmtId="44" fontId="22" fillId="0" borderId="0" xfId="8" applyFont="1" applyBorder="1" applyAlignment="1">
      <alignment horizontal="center"/>
    </xf>
    <xf numFmtId="0" fontId="25" fillId="0" borderId="0" xfId="0" applyFont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0" xfId="0" applyFont="1" applyBorder="1" applyAlignment="1">
      <alignment horizontal="center"/>
    </xf>
    <xf numFmtId="44" fontId="0" fillId="0" borderId="0" xfId="8" applyFont="1" applyBorder="1" applyAlignment="1">
      <alignment horizontal="center"/>
    </xf>
    <xf numFmtId="44" fontId="0" fillId="0" borderId="0" xfId="0" applyNumberFormat="1" applyFont="1" applyBorder="1" applyAlignment="1">
      <alignment horizontal="center"/>
    </xf>
    <xf numFmtId="0" fontId="51" fillId="0" borderId="1" xfId="0" applyFont="1" applyBorder="1" applyAlignment="1">
      <alignment horizontal="left"/>
    </xf>
    <xf numFmtId="0" fontId="51" fillId="0" borderId="0" xfId="0" applyFont="1"/>
    <xf numFmtId="0" fontId="51" fillId="0" borderId="1" xfId="0" applyFont="1" applyBorder="1" applyAlignment="1" applyProtection="1">
      <alignment horizontal="left"/>
    </xf>
    <xf numFmtId="0" fontId="51" fillId="0" borderId="1" xfId="0" applyFont="1" applyBorder="1" applyProtection="1"/>
    <xf numFmtId="0" fontId="51" fillId="0" borderId="1" xfId="0" applyFont="1" applyBorder="1"/>
    <xf numFmtId="0" fontId="51" fillId="0" borderId="0" xfId="0" applyFont="1" applyAlignment="1">
      <alignment horizontal="left"/>
    </xf>
    <xf numFmtId="0" fontId="44" fillId="0" borderId="1" xfId="0" applyFont="1" applyBorder="1" applyAlignment="1">
      <alignment horizontal="left"/>
    </xf>
    <xf numFmtId="0" fontId="51" fillId="0" borderId="1" xfId="0" applyFont="1" applyBorder="1" applyAlignment="1"/>
    <xf numFmtId="0" fontId="7" fillId="0" borderId="1" xfId="0" applyFont="1" applyBorder="1" applyAlignment="1"/>
    <xf numFmtId="0" fontId="0" fillId="0" borderId="1" xfId="0" applyFont="1" applyFill="1" applyBorder="1" applyAlignment="1">
      <alignment horizontal="right"/>
    </xf>
    <xf numFmtId="49" fontId="16" fillId="0" borderId="0" xfId="0" applyNumberFormat="1" applyFont="1" applyBorder="1"/>
    <xf numFmtId="0" fontId="0" fillId="0" borderId="12" xfId="0" applyFont="1" applyBorder="1" applyAlignment="1">
      <alignment wrapText="1" shrinkToFit="1"/>
    </xf>
    <xf numFmtId="0" fontId="44" fillId="0" borderId="0" xfId="0" applyFont="1" applyAlignment="1">
      <alignment horizontal="left"/>
    </xf>
    <xf numFmtId="1" fontId="25" fillId="0" borderId="1" xfId="0" applyNumberFormat="1" applyFont="1" applyFill="1" applyBorder="1" applyAlignment="1">
      <alignment horizontal="center"/>
    </xf>
    <xf numFmtId="0" fontId="51" fillId="0" borderId="1" xfId="0" applyFont="1" applyFill="1" applyBorder="1" applyAlignment="1">
      <alignment horizontal="left"/>
    </xf>
    <xf numFmtId="0" fontId="51" fillId="0" borderId="1" xfId="0" applyFont="1" applyBorder="1" applyAlignment="1" applyProtection="1"/>
    <xf numFmtId="0" fontId="0" fillId="0" borderId="1" xfId="0" applyFill="1" applyBorder="1" applyAlignment="1">
      <alignment horizontal="left"/>
    </xf>
    <xf numFmtId="0" fontId="2" fillId="0" borderId="1" xfId="0" applyFont="1" applyBorder="1"/>
    <xf numFmtId="1" fontId="2" fillId="0" borderId="1" xfId="0" applyNumberFormat="1" applyFont="1" applyBorder="1" applyAlignment="1">
      <alignment horizontal="center"/>
    </xf>
    <xf numFmtId="0" fontId="18" fillId="0" borderId="0" xfId="0" applyFont="1" applyBorder="1"/>
    <xf numFmtId="174" fontId="2" fillId="0" borderId="1" xfId="0" applyNumberFormat="1" applyFont="1" applyBorder="1" applyAlignment="1">
      <alignment horizontal="left"/>
    </xf>
    <xf numFmtId="0" fontId="2" fillId="0" borderId="1" xfId="0" applyFont="1" applyBorder="1" applyAlignment="1">
      <alignment horizontal="left"/>
    </xf>
    <xf numFmtId="0" fontId="18" fillId="0" borderId="0" xfId="0" applyFont="1" applyBorder="1" applyAlignment="1" applyProtection="1"/>
    <xf numFmtId="0" fontId="2" fillId="0" borderId="1" xfId="0" applyFont="1" applyBorder="1" applyAlignment="1" applyProtection="1">
      <alignment horizontal="left"/>
    </xf>
    <xf numFmtId="0" fontId="51" fillId="0" borderId="0" xfId="0" applyFont="1" applyBorder="1" applyAlignment="1" applyProtection="1"/>
    <xf numFmtId="0" fontId="18" fillId="0" borderId="0" xfId="0" applyFont="1" applyBorder="1" applyAlignment="1">
      <alignment horizontal="left"/>
    </xf>
    <xf numFmtId="0" fontId="0" fillId="0" borderId="1" xfId="4" applyFont="1" applyBorder="1"/>
    <xf numFmtId="1" fontId="25" fillId="0" borderId="1" xfId="0" applyNumberFormat="1" applyFont="1" applyBorder="1" applyAlignment="1">
      <alignment horizontal="center"/>
    </xf>
    <xf numFmtId="0" fontId="25" fillId="0" borderId="1" xfId="0" applyFont="1" applyFill="1" applyBorder="1" applyAlignment="1">
      <alignment horizontal="center"/>
    </xf>
    <xf numFmtId="0" fontId="25" fillId="0" borderId="1" xfId="0" applyFont="1" applyBorder="1" applyAlignment="1" applyProtection="1"/>
    <xf numFmtId="0" fontId="25" fillId="0" borderId="0" xfId="0" applyFont="1"/>
    <xf numFmtId="0" fontId="25" fillId="0" borderId="0" xfId="4" applyFont="1" applyBorder="1" applyAlignment="1"/>
    <xf numFmtId="0" fontId="0" fillId="0" borderId="1" xfId="4" applyFont="1" applyBorder="1" applyAlignment="1">
      <alignment horizontal="left" vertical="top"/>
    </xf>
    <xf numFmtId="0" fontId="25" fillId="0" borderId="30" xfId="4" applyFont="1" applyFill="1" applyBorder="1" applyAlignment="1"/>
    <xf numFmtId="0" fontId="52" fillId="0" borderId="1" xfId="0" applyFont="1" applyFill="1" applyBorder="1"/>
    <xf numFmtId="0" fontId="21" fillId="0" borderId="1" xfId="0" applyFont="1" applyFill="1" applyBorder="1"/>
    <xf numFmtId="14" fontId="0" fillId="0" borderId="1" xfId="0" applyNumberFormat="1" applyFill="1" applyBorder="1" applyAlignment="1">
      <alignment horizontal="left"/>
    </xf>
    <xf numFmtId="0" fontId="2" fillId="0" borderId="0" xfId="0" applyFont="1"/>
    <xf numFmtId="0" fontId="0" fillId="0" borderId="1" xfId="4" applyFont="1" applyFill="1" applyBorder="1" applyAlignment="1">
      <alignment horizontal="left"/>
    </xf>
    <xf numFmtId="0" fontId="0" fillId="0" borderId="1" xfId="4" applyFont="1" applyFill="1" applyBorder="1"/>
    <xf numFmtId="0" fontId="25" fillId="0" borderId="1" xfId="0" applyFont="1" applyFill="1" applyBorder="1"/>
    <xf numFmtId="0" fontId="2" fillId="0" borderId="1" xfId="0" applyFont="1" applyBorder="1" applyAlignment="1" applyProtection="1"/>
    <xf numFmtId="0" fontId="2" fillId="0" borderId="1" xfId="4" applyFont="1" applyBorder="1" applyAlignment="1">
      <alignment horizontal="left" vertical="top"/>
    </xf>
    <xf numFmtId="0" fontId="51" fillId="0" borderId="0" xfId="4" applyFont="1" applyBorder="1"/>
    <xf numFmtId="0" fontId="51" fillId="0" borderId="1" xfId="4" applyFont="1" applyBorder="1"/>
    <xf numFmtId="0" fontId="0" fillId="0" borderId="1" xfId="0" applyBorder="1" applyAlignment="1" applyProtection="1">
      <alignment horizontal="center" vertical="top"/>
      <protection locked="0"/>
    </xf>
    <xf numFmtId="1" fontId="0" fillId="0" borderId="1" xfId="0" applyNumberFormat="1" applyBorder="1" applyAlignment="1">
      <alignment horizontal="center" vertical="top"/>
    </xf>
    <xf numFmtId="174" fontId="0" fillId="0" borderId="1" xfId="0" applyNumberFormat="1" applyBorder="1" applyAlignment="1">
      <alignment horizontal="left" vertical="top"/>
    </xf>
    <xf numFmtId="0" fontId="0" fillId="0" borderId="1" xfId="0" applyBorder="1" applyAlignment="1">
      <alignment horizontal="left" vertical="top"/>
    </xf>
    <xf numFmtId="0" fontId="2" fillId="0" borderId="1" xfId="0" applyFont="1" applyFill="1" applyBorder="1" applyAlignment="1">
      <alignment horizontal="center"/>
    </xf>
    <xf numFmtId="0" fontId="2" fillId="0" borderId="1" xfId="4" applyNumberFormat="1" applyFont="1" applyFill="1" applyBorder="1" applyAlignment="1" applyProtection="1">
      <alignment horizontal="left"/>
    </xf>
    <xf numFmtId="0" fontId="51" fillId="0" borderId="1" xfId="0" applyFont="1" applyFill="1" applyBorder="1"/>
    <xf numFmtId="1" fontId="2" fillId="0" borderId="1" xfId="0" applyNumberFormat="1" applyFont="1" applyFill="1" applyBorder="1" applyAlignment="1">
      <alignment horizontal="center"/>
    </xf>
    <xf numFmtId="0" fontId="2" fillId="0" borderId="1" xfId="0" applyFont="1" applyFill="1" applyBorder="1" applyAlignment="1">
      <alignment horizontal="left"/>
    </xf>
    <xf numFmtId="0" fontId="2" fillId="0" borderId="0" xfId="0" applyFont="1" applyFill="1"/>
    <xf numFmtId="0" fontId="2" fillId="0" borderId="0" xfId="0" applyFont="1" applyBorder="1"/>
    <xf numFmtId="0" fontId="2" fillId="0" borderId="1" xfId="4" applyFont="1" applyBorder="1"/>
    <xf numFmtId="0" fontId="25" fillId="0" borderId="1" xfId="0" applyFont="1" applyFill="1" applyBorder="1" applyAlignment="1">
      <alignment horizontal="left"/>
    </xf>
    <xf numFmtId="0" fontId="25" fillId="0" borderId="1" xfId="0" applyFont="1" applyFill="1" applyBorder="1" applyAlignment="1" applyProtection="1">
      <alignment horizontal="left"/>
    </xf>
    <xf numFmtId="0" fontId="25" fillId="0" borderId="1" xfId="0" applyFont="1" applyFill="1" applyBorder="1" applyAlignment="1" applyProtection="1"/>
    <xf numFmtId="0" fontId="25" fillId="0" borderId="0" xfId="0" applyFont="1" applyFill="1"/>
    <xf numFmtId="0" fontId="51" fillId="0" borderId="0" xfId="0" applyFont="1" applyFill="1"/>
    <xf numFmtId="0" fontId="51" fillId="0" borderId="1" xfId="0" applyFont="1" applyFill="1" applyBorder="1" applyAlignment="1" applyProtection="1"/>
    <xf numFmtId="174" fontId="2" fillId="0" borderId="1" xfId="0" applyNumberFormat="1" applyFont="1" applyFill="1" applyBorder="1" applyAlignment="1">
      <alignment horizontal="left"/>
    </xf>
    <xf numFmtId="0" fontId="2" fillId="0" borderId="1" xfId="0" applyFont="1" applyFill="1" applyBorder="1"/>
    <xf numFmtId="0" fontId="25" fillId="0" borderId="23" xfId="0" applyFont="1" applyBorder="1" applyAlignment="1">
      <alignment horizontal="left"/>
    </xf>
    <xf numFmtId="0" fontId="0" fillId="11" borderId="1" xfId="0" applyFill="1" applyBorder="1" applyAlignment="1" applyProtection="1">
      <alignment horizontal="center" vertical="top"/>
      <protection locked="0"/>
    </xf>
    <xf numFmtId="0" fontId="58" fillId="0" borderId="1" xfId="0" applyFont="1" applyBorder="1"/>
    <xf numFmtId="0" fontId="58" fillId="0" borderId="1" xfId="0" applyFont="1" applyFill="1" applyBorder="1" applyAlignment="1">
      <alignment horizontal="left"/>
    </xf>
    <xf numFmtId="0" fontId="25" fillId="0" borderId="0" xfId="0" applyFont="1" applyFill="1" applyAlignment="1">
      <alignment horizontal="center"/>
    </xf>
    <xf numFmtId="9" fontId="18" fillId="0" borderId="0" xfId="0" applyNumberFormat="1" applyFont="1" applyFill="1" applyAlignment="1">
      <alignment horizontal="center" wrapText="1"/>
    </xf>
    <xf numFmtId="0" fontId="0" fillId="0" borderId="1" xfId="0" applyFill="1" applyBorder="1" applyAlignment="1" applyProtection="1">
      <alignment horizontal="center" vertical="top"/>
      <protection locked="0"/>
    </xf>
    <xf numFmtId="0" fontId="0" fillId="0" borderId="31" xfId="0" applyFont="1" applyBorder="1"/>
    <xf numFmtId="0" fontId="0" fillId="0" borderId="28" xfId="0" applyBorder="1" applyAlignment="1">
      <alignment horizontal="right"/>
    </xf>
    <xf numFmtId="0" fontId="0" fillId="0" borderId="28" xfId="0" applyFont="1" applyBorder="1" applyAlignment="1">
      <alignment wrapText="1" shrinkToFit="1"/>
    </xf>
    <xf numFmtId="49" fontId="16" fillId="0" borderId="12" xfId="0" applyNumberFormat="1" applyFont="1" applyBorder="1"/>
    <xf numFmtId="0" fontId="0" fillId="9" borderId="12" xfId="0" applyFont="1" applyFill="1" applyBorder="1"/>
    <xf numFmtId="176" fontId="0" fillId="0" borderId="12" xfId="0" applyNumberFormat="1" applyBorder="1"/>
    <xf numFmtId="0" fontId="17" fillId="0" borderId="0" xfId="4" applyFont="1" applyBorder="1" applyAlignment="1">
      <alignment horizontal="left"/>
    </xf>
    <xf numFmtId="0" fontId="4" fillId="0" borderId="0" xfId="4" applyFont="1" applyFill="1" applyBorder="1" applyAlignment="1">
      <alignment horizontal="left"/>
    </xf>
    <xf numFmtId="0" fontId="18" fillId="0" borderId="0" xfId="0" applyFont="1" applyFill="1" applyAlignment="1">
      <alignment horizontal="left"/>
    </xf>
    <xf numFmtId="168" fontId="0" fillId="0" borderId="1" xfId="0" applyNumberFormat="1" applyFill="1" applyBorder="1" applyAlignment="1"/>
    <xf numFmtId="0" fontId="18" fillId="0" borderId="1" xfId="0" applyFont="1" applyFill="1" applyBorder="1"/>
    <xf numFmtId="0" fontId="18" fillId="0" borderId="1" xfId="0" applyFont="1" applyFill="1" applyBorder="1" applyProtection="1"/>
    <xf numFmtId="0" fontId="0" fillId="0" borderId="0" xfId="4" applyFont="1" applyBorder="1" applyAlignment="1">
      <alignment horizontal="left"/>
    </xf>
    <xf numFmtId="0" fontId="2" fillId="0" borderId="1" xfId="4" applyFont="1" applyFill="1" applyBorder="1" applyAlignment="1">
      <alignment horizontal="left" vertical="top"/>
    </xf>
    <xf numFmtId="0" fontId="58" fillId="0" borderId="1" xfId="0" applyFont="1" applyBorder="1" applyAlignment="1">
      <alignment horizontal="left"/>
    </xf>
    <xf numFmtId="14" fontId="59" fillId="0" borderId="0" xfId="0" applyNumberFormat="1" applyFont="1" applyAlignment="1">
      <alignment horizontal="left"/>
    </xf>
    <xf numFmtId="0" fontId="59" fillId="0" borderId="0" xfId="0" applyFont="1"/>
    <xf numFmtId="14" fontId="0" fillId="0" borderId="0" xfId="0" applyNumberFormat="1"/>
    <xf numFmtId="0" fontId="0" fillId="0" borderId="32" xfId="0" applyBorder="1" applyAlignment="1">
      <alignment horizontal="center"/>
    </xf>
    <xf numFmtId="0" fontId="55" fillId="0" borderId="0" xfId="0" applyFont="1" applyAlignment="1">
      <alignment horizontal="center"/>
    </xf>
    <xf numFmtId="0" fontId="2" fillId="0" borderId="0" xfId="4" applyFont="1" applyBorder="1"/>
    <xf numFmtId="0" fontId="51" fillId="0" borderId="0" xfId="0" applyFont="1" applyAlignment="1" applyProtection="1">
      <alignment horizontal="left"/>
    </xf>
    <xf numFmtId="0" fontId="51" fillId="0" borderId="0" xfId="0" applyFont="1" applyProtection="1"/>
    <xf numFmtId="0" fontId="51" fillId="0" borderId="0" xfId="0" applyFont="1" applyFill="1" applyAlignment="1" applyProtection="1">
      <alignment horizontal="left"/>
    </xf>
    <xf numFmtId="0" fontId="51" fillId="0" borderId="0" xfId="0" applyFont="1" applyFill="1" applyProtection="1"/>
    <xf numFmtId="0" fontId="18" fillId="0" borderId="1" xfId="0" applyFont="1" applyBorder="1" applyProtection="1"/>
    <xf numFmtId="2" fontId="57" fillId="0" borderId="1" xfId="0" applyNumberFormat="1" applyFont="1" applyBorder="1"/>
    <xf numFmtId="2" fontId="57" fillId="0" borderId="1" xfId="0" applyNumberFormat="1" applyFont="1" applyFill="1" applyBorder="1" applyAlignment="1"/>
    <xf numFmtId="2" fontId="25" fillId="0" borderId="1" xfId="0" applyNumberFormat="1" applyFont="1" applyFill="1" applyBorder="1" applyAlignment="1"/>
    <xf numFmtId="2" fontId="0" fillId="0" borderId="1" xfId="0" applyNumberFormat="1" applyBorder="1"/>
    <xf numFmtId="2" fontId="0" fillId="0" borderId="1" xfId="0" applyNumberFormat="1" applyFont="1" applyBorder="1"/>
    <xf numFmtId="2" fontId="58" fillId="0" borderId="1" xfId="0" applyNumberFormat="1" applyFont="1" applyBorder="1" applyAlignment="1"/>
    <xf numFmtId="2" fontId="25" fillId="0" borderId="1" xfId="0" applyNumberFormat="1" applyFont="1" applyBorder="1" applyAlignment="1"/>
    <xf numFmtId="2" fontId="22" fillId="0" borderId="1" xfId="0" applyNumberFormat="1" applyFont="1" applyBorder="1" applyAlignment="1"/>
    <xf numFmtId="2" fontId="57" fillId="0" borderId="1" xfId="0" applyNumberFormat="1" applyFont="1" applyBorder="1" applyAlignment="1"/>
    <xf numFmtId="2" fontId="7" fillId="0" borderId="1" xfId="0" applyNumberFormat="1" applyFont="1" applyBorder="1" applyAlignment="1">
      <alignment horizontal="center"/>
    </xf>
    <xf numFmtId="2" fontId="11" fillId="3" borderId="1" xfId="3" applyNumberFormat="1" applyFont="1" applyBorder="1" applyAlignment="1" applyProtection="1">
      <alignment horizontal="center" wrapText="1"/>
    </xf>
    <xf numFmtId="2" fontId="0" fillId="0" borderId="1" xfId="0" applyNumberFormat="1" applyFont="1" applyFill="1" applyBorder="1" applyAlignment="1">
      <alignment horizontal="center"/>
    </xf>
    <xf numFmtId="2" fontId="0" fillId="8" borderId="1" xfId="0" applyNumberFormat="1" applyFont="1" applyFill="1" applyBorder="1" applyAlignment="1">
      <alignment horizontal="center"/>
    </xf>
    <xf numFmtId="2" fontId="0" fillId="0" borderId="1" xfId="0" applyNumberFormat="1" applyFont="1" applyBorder="1" applyAlignment="1">
      <alignment horizontal="center"/>
    </xf>
    <xf numFmtId="2" fontId="26" fillId="0" borderId="1" xfId="0" applyNumberFormat="1" applyFont="1" applyBorder="1"/>
    <xf numFmtId="2" fontId="28" fillId="0" borderId="1" xfId="0" applyNumberFormat="1" applyFont="1" applyBorder="1" applyAlignment="1"/>
    <xf numFmtId="2" fontId="0" fillId="0" borderId="1" xfId="0" applyNumberFormat="1" applyBorder="1" applyAlignment="1"/>
    <xf numFmtId="2" fontId="0" fillId="0" borderId="1" xfId="0" applyNumberFormat="1" applyFill="1" applyBorder="1" applyAlignment="1"/>
    <xf numFmtId="2" fontId="26" fillId="0" borderId="1" xfId="0" applyNumberFormat="1" applyFont="1" applyBorder="1" applyAlignment="1"/>
    <xf numFmtId="2" fontId="33" fillId="0" borderId="1" xfId="0" applyNumberFormat="1" applyFont="1" applyBorder="1" applyAlignment="1"/>
    <xf numFmtId="2" fontId="38" fillId="0" borderId="1" xfId="0" applyNumberFormat="1" applyFont="1" applyFill="1" applyBorder="1" applyAlignment="1"/>
    <xf numFmtId="2" fontId="17" fillId="0" borderId="1" xfId="0" applyNumberFormat="1" applyFont="1" applyBorder="1" applyAlignment="1"/>
    <xf numFmtId="2" fontId="39" fillId="0" borderId="1" xfId="0" applyNumberFormat="1" applyFont="1" applyBorder="1" applyAlignment="1"/>
    <xf numFmtId="2" fontId="40" fillId="0" borderId="1" xfId="0" applyNumberFormat="1" applyFont="1" applyFill="1" applyBorder="1" applyAlignment="1"/>
    <xf numFmtId="2" fontId="25" fillId="0" borderId="1" xfId="0" applyNumberFormat="1" applyFont="1" applyBorder="1"/>
    <xf numFmtId="2" fontId="40" fillId="0" borderId="1" xfId="0" applyNumberFormat="1" applyFont="1" applyBorder="1" applyAlignment="1"/>
    <xf numFmtId="2" fontId="41" fillId="0" borderId="1" xfId="0" applyNumberFormat="1" applyFont="1" applyBorder="1" applyAlignment="1"/>
    <xf numFmtId="2" fontId="42" fillId="0" borderId="1" xfId="0" applyNumberFormat="1" applyFont="1" applyBorder="1" applyAlignment="1"/>
    <xf numFmtId="2" fontId="25" fillId="0" borderId="22" xfId="0" applyNumberFormat="1" applyFont="1" applyBorder="1" applyAlignment="1"/>
    <xf numFmtId="2" fontId="25" fillId="0" borderId="0" xfId="0" applyNumberFormat="1" applyFont="1" applyBorder="1" applyAlignment="1"/>
    <xf numFmtId="2" fontId="25" fillId="0" borderId="20" xfId="0" applyNumberFormat="1" applyFont="1" applyBorder="1" applyAlignment="1"/>
    <xf numFmtId="2" fontId="25" fillId="0" borderId="33" xfId="0" applyNumberFormat="1" applyFont="1" applyBorder="1" applyAlignment="1"/>
    <xf numFmtId="2" fontId="42" fillId="0" borderId="1" xfId="0" applyNumberFormat="1" applyFont="1" applyFill="1" applyBorder="1" applyAlignment="1"/>
    <xf numFmtId="2" fontId="2" fillId="0" borderId="1" xfId="0" applyNumberFormat="1" applyFont="1" applyBorder="1" applyAlignment="1"/>
    <xf numFmtId="2" fontId="48" fillId="0" borderId="1" xfId="0" applyNumberFormat="1" applyFont="1" applyBorder="1" applyAlignment="1"/>
    <xf numFmtId="2" fontId="60" fillId="0" borderId="1" xfId="0" applyNumberFormat="1" applyFont="1" applyBorder="1" applyAlignment="1"/>
    <xf numFmtId="14" fontId="0" fillId="0" borderId="1" xfId="0" applyNumberFormat="1" applyFill="1" applyBorder="1"/>
    <xf numFmtId="0" fontId="57" fillId="0" borderId="1" xfId="4" applyFont="1" applyBorder="1" applyAlignment="1">
      <alignment horizontal="left"/>
    </xf>
    <xf numFmtId="0" fontId="57" fillId="0" borderId="1" xfId="0" applyFont="1" applyFill="1" applyBorder="1" applyAlignment="1" applyProtection="1">
      <alignment horizontal="center"/>
    </xf>
    <xf numFmtId="0" fontId="57" fillId="0" borderId="1" xfId="0" applyFont="1" applyBorder="1" applyAlignment="1" applyProtection="1">
      <alignment horizontal="center"/>
    </xf>
    <xf numFmtId="0" fontId="17" fillId="0" borderId="1" xfId="4" applyFont="1" applyBorder="1" applyAlignment="1">
      <alignment horizontal="left" vertical="top"/>
    </xf>
    <xf numFmtId="0" fontId="18" fillId="0" borderId="0" xfId="0" applyFont="1" applyFill="1" applyBorder="1" applyAlignment="1">
      <alignment horizontal="left"/>
    </xf>
    <xf numFmtId="0" fontId="0" fillId="0" borderId="1" xfId="0" applyNumberFormat="1" applyFont="1" applyBorder="1" applyAlignment="1">
      <alignment vertical="top"/>
    </xf>
    <xf numFmtId="0" fontId="34" fillId="0" borderId="0" xfId="0" applyFont="1" applyAlignment="1">
      <alignment horizontal="left" vertical="top"/>
    </xf>
    <xf numFmtId="0" fontId="0" fillId="0" borderId="0" xfId="0" applyAlignment="1">
      <alignment horizontal="center" vertical="top"/>
    </xf>
    <xf numFmtId="172" fontId="0" fillId="0" borderId="0" xfId="0" applyNumberFormat="1" applyAlignment="1">
      <alignment horizontal="center" vertical="top"/>
    </xf>
    <xf numFmtId="0" fontId="0" fillId="0" borderId="0" xfId="0" applyAlignment="1">
      <alignment horizontal="left" vertical="top"/>
    </xf>
    <xf numFmtId="0" fontId="34" fillId="0" borderId="0" xfId="0" applyFont="1"/>
    <xf numFmtId="0" fontId="34" fillId="0" borderId="0" xfId="0" applyFont="1" applyAlignment="1">
      <alignment horizontal="center" vertical="top"/>
    </xf>
    <xf numFmtId="172" fontId="34" fillId="0" borderId="0" xfId="0" applyNumberFormat="1" applyFont="1" applyAlignment="1">
      <alignment horizontal="center" vertical="top"/>
    </xf>
    <xf numFmtId="14" fontId="0" fillId="0" borderId="0" xfId="0" applyNumberFormat="1" applyAlignment="1">
      <alignment horizontal="left" vertical="top"/>
    </xf>
    <xf numFmtId="172" fontId="37" fillId="0" borderId="0" xfId="0" applyNumberFormat="1" applyFont="1" applyAlignment="1">
      <alignment horizontal="center" vertical="top"/>
    </xf>
    <xf numFmtId="0" fontId="34" fillId="0" borderId="0" xfId="0" applyNumberFormat="1" applyFont="1" applyAlignment="1">
      <alignment horizontal="center" vertical="top"/>
    </xf>
    <xf numFmtId="0" fontId="53" fillId="0" borderId="0" xfId="0" applyFont="1" applyAlignment="1">
      <alignment horizontal="center"/>
    </xf>
    <xf numFmtId="0" fontId="0" fillId="0" borderId="32" xfId="0" applyBorder="1"/>
    <xf numFmtId="0" fontId="0" fillId="0" borderId="1" xfId="0" applyFont="1" applyBorder="1" applyAlignment="1">
      <alignment horizontal="right"/>
    </xf>
    <xf numFmtId="0" fontId="18" fillId="0" borderId="0" xfId="0" applyFont="1" applyBorder="1" applyAlignment="1"/>
    <xf numFmtId="0" fontId="18" fillId="0" borderId="1" xfId="0" applyFont="1" applyBorder="1" applyAlignment="1">
      <alignment horizontal="left" vertical="top"/>
    </xf>
    <xf numFmtId="0" fontId="22" fillId="0" borderId="0" xfId="0" applyFont="1" applyAlignment="1">
      <alignment horizontal="left"/>
    </xf>
    <xf numFmtId="0" fontId="22" fillId="0" borderId="1" xfId="0" applyFont="1" applyBorder="1"/>
    <xf numFmtId="0" fontId="22" fillId="0" borderId="1" xfId="0" applyFont="1" applyBorder="1" applyAlignment="1" applyProtection="1"/>
    <xf numFmtId="0" fontId="20" fillId="0" borderId="1" xfId="0" applyFont="1" applyBorder="1" applyAlignment="1" applyProtection="1">
      <alignment horizontal="center"/>
      <protection locked="0"/>
    </xf>
    <xf numFmtId="1" fontId="20" fillId="0" borderId="1" xfId="0" applyNumberFormat="1" applyFont="1" applyBorder="1" applyAlignment="1">
      <alignment horizontal="center"/>
    </xf>
    <xf numFmtId="1" fontId="0" fillId="8" borderId="1" xfId="0" applyNumberFormat="1" applyFont="1" applyFill="1" applyBorder="1" applyAlignment="1">
      <alignment horizontal="left"/>
    </xf>
    <xf numFmtId="0" fontId="59" fillId="0" borderId="0" xfId="0" applyFont="1" applyAlignment="1">
      <alignment horizontal="center"/>
    </xf>
    <xf numFmtId="14" fontId="0" fillId="0" borderId="0" xfId="0" applyNumberFormat="1" applyAlignment="1">
      <alignment horizontal="center"/>
    </xf>
    <xf numFmtId="0" fontId="20" fillId="0" borderId="1" xfId="0" applyFont="1" applyFill="1" applyBorder="1" applyAlignment="1" applyProtection="1">
      <alignment horizontal="center"/>
      <protection locked="0"/>
    </xf>
    <xf numFmtId="0" fontId="12" fillId="0" borderId="0" xfId="3" applyNumberFormat="1" applyFont="1" applyFill="1" applyBorder="1" applyAlignment="1" applyProtection="1">
      <alignment horizontal="center"/>
    </xf>
    <xf numFmtId="0" fontId="12" fillId="0" borderId="0" xfId="5" applyNumberFormat="1" applyFont="1" applyFill="1" applyBorder="1" applyAlignment="1" applyProtection="1">
      <alignment horizontal="center"/>
    </xf>
    <xf numFmtId="0" fontId="12" fillId="0" borderId="1" xfId="4" applyNumberFormat="1" applyFont="1" applyFill="1" applyBorder="1" applyAlignment="1">
      <alignment horizontal="center"/>
    </xf>
    <xf numFmtId="0" fontId="0" fillId="0" borderId="0" xfId="3" applyNumberFormat="1" applyFont="1" applyFill="1" applyBorder="1" applyAlignment="1" applyProtection="1">
      <alignment horizontal="center"/>
    </xf>
    <xf numFmtId="0" fontId="28" fillId="0" borderId="0" xfId="0" applyFont="1" applyFill="1" applyAlignment="1">
      <alignment horizontal="center"/>
    </xf>
    <xf numFmtId="0" fontId="58" fillId="0" borderId="0" xfId="0" applyFont="1" applyAlignment="1">
      <alignment horizontal="center"/>
    </xf>
    <xf numFmtId="2" fontId="0" fillId="0" borderId="0" xfId="0" applyNumberFormat="1"/>
    <xf numFmtId="0" fontId="0" fillId="20" borderId="1" xfId="0" applyFont="1" applyFill="1" applyBorder="1" applyAlignment="1" applyProtection="1">
      <alignment horizontal="center"/>
      <protection locked="0"/>
    </xf>
    <xf numFmtId="0" fontId="61" fillId="0" borderId="1" xfId="0" applyFont="1" applyBorder="1" applyAlignment="1">
      <alignment horizontal="left"/>
    </xf>
    <xf numFmtId="0" fontId="61" fillId="0" borderId="1" xfId="0" applyFont="1" applyBorder="1"/>
    <xf numFmtId="0" fontId="61" fillId="0" borderId="1" xfId="0" applyFont="1" applyBorder="1" applyAlignment="1" applyProtection="1">
      <alignment horizontal="center"/>
      <protection locked="0"/>
    </xf>
    <xf numFmtId="0" fontId="61" fillId="0" borderId="1" xfId="0" applyFont="1" applyBorder="1" applyAlignment="1">
      <alignment horizontal="center"/>
    </xf>
    <xf numFmtId="1" fontId="61" fillId="0" borderId="1" xfId="0" applyNumberFormat="1" applyFont="1" applyBorder="1" applyAlignment="1">
      <alignment horizontal="center"/>
    </xf>
    <xf numFmtId="174" fontId="61" fillId="0" borderId="1" xfId="0" applyNumberFormat="1" applyFont="1" applyBorder="1" applyAlignment="1">
      <alignment horizontal="left"/>
    </xf>
    <xf numFmtId="2" fontId="61" fillId="0" borderId="1" xfId="0" applyNumberFormat="1" applyFont="1" applyBorder="1" applyAlignment="1"/>
    <xf numFmtId="0" fontId="61" fillId="0" borderId="1" xfId="0" applyFont="1" applyBorder="1" applyAlignment="1"/>
    <xf numFmtId="0" fontId="62" fillId="0" borderId="1" xfId="4" applyFont="1" applyBorder="1" applyAlignment="1">
      <alignment horizontal="left"/>
    </xf>
    <xf numFmtId="0" fontId="62" fillId="0" borderId="1" xfId="4" applyFont="1" applyBorder="1"/>
    <xf numFmtId="0" fontId="62" fillId="0" borderId="1" xfId="0" applyFont="1" applyFill="1" applyBorder="1" applyAlignment="1" applyProtection="1">
      <alignment horizontal="center"/>
      <protection locked="0"/>
    </xf>
    <xf numFmtId="0" fontId="62" fillId="0" borderId="1" xfId="0" applyFont="1" applyBorder="1" applyAlignment="1" applyProtection="1">
      <alignment horizontal="center"/>
      <protection locked="0"/>
    </xf>
    <xf numFmtId="0" fontId="62" fillId="0" borderId="1" xfId="0" applyFont="1" applyBorder="1" applyAlignment="1">
      <alignment horizontal="left"/>
    </xf>
    <xf numFmtId="0" fontId="62" fillId="0" borderId="1" xfId="0" applyFont="1" applyBorder="1" applyAlignment="1">
      <alignment horizontal="center"/>
    </xf>
    <xf numFmtId="1" fontId="62" fillId="0" borderId="1" xfId="0" applyNumberFormat="1" applyFont="1" applyBorder="1" applyAlignment="1">
      <alignment horizontal="center"/>
    </xf>
    <xf numFmtId="174" fontId="62" fillId="0" borderId="1" xfId="0" applyNumberFormat="1" applyFont="1" applyBorder="1" applyAlignment="1">
      <alignment horizontal="left"/>
    </xf>
    <xf numFmtId="0" fontId="62" fillId="0" borderId="1" xfId="0" applyFont="1" applyBorder="1"/>
    <xf numFmtId="2" fontId="62" fillId="0" borderId="1" xfId="0" applyNumberFormat="1" applyFont="1" applyBorder="1" applyAlignment="1"/>
    <xf numFmtId="0" fontId="62" fillId="0" borderId="1" xfId="0" applyFont="1" applyBorder="1" applyAlignment="1"/>
    <xf numFmtId="0" fontId="62" fillId="0" borderId="0" xfId="0" applyFont="1" applyAlignment="1">
      <alignment horizontal="left"/>
    </xf>
    <xf numFmtId="0" fontId="62" fillId="0" borderId="1" xfId="0" applyFont="1" applyBorder="1" applyAlignment="1" applyProtection="1"/>
    <xf numFmtId="0" fontId="58" fillId="0" borderId="0" xfId="0" applyFont="1" applyAlignment="1">
      <alignment horizontal="left"/>
    </xf>
    <xf numFmtId="0" fontId="58" fillId="0" borderId="1" xfId="0" applyFont="1" applyBorder="1" applyAlignment="1" applyProtection="1"/>
    <xf numFmtId="0" fontId="58" fillId="0" borderId="1" xfId="0" applyFont="1" applyBorder="1" applyAlignment="1" applyProtection="1">
      <alignment horizontal="center"/>
      <protection locked="0"/>
    </xf>
    <xf numFmtId="0" fontId="58" fillId="0" borderId="1" xfId="0" applyFont="1" applyBorder="1" applyAlignment="1">
      <alignment horizontal="center"/>
    </xf>
    <xf numFmtId="1" fontId="58" fillId="0" borderId="1" xfId="0" applyNumberFormat="1" applyFont="1" applyBorder="1" applyAlignment="1">
      <alignment horizontal="center"/>
    </xf>
    <xf numFmtId="174" fontId="58" fillId="0" borderId="1" xfId="0" applyNumberFormat="1" applyFont="1" applyBorder="1" applyAlignment="1">
      <alignment horizontal="left"/>
    </xf>
    <xf numFmtId="0" fontId="58" fillId="0" borderId="1" xfId="0" applyFont="1" applyBorder="1" applyAlignment="1"/>
    <xf numFmtId="0" fontId="61" fillId="0" borderId="0" xfId="0" applyFont="1" applyBorder="1" applyAlignment="1">
      <alignment horizontal="left"/>
    </xf>
    <xf numFmtId="0" fontId="61" fillId="0" borderId="1" xfId="0" applyFont="1" applyFill="1" applyBorder="1" applyAlignment="1" applyProtection="1">
      <alignment horizontal="center"/>
      <protection locked="0"/>
    </xf>
    <xf numFmtId="0" fontId="61" fillId="0" borderId="1" xfId="0" applyNumberFormat="1" applyFont="1" applyBorder="1" applyAlignment="1"/>
    <xf numFmtId="0" fontId="61" fillId="0" borderId="1" xfId="0" applyNumberFormat="1" applyFont="1" applyBorder="1"/>
    <xf numFmtId="0" fontId="61" fillId="0" borderId="1" xfId="0" applyFont="1" applyBorder="1" applyAlignment="1">
      <alignment horizontal="left" vertical="top"/>
    </xf>
    <xf numFmtId="0" fontId="61" fillId="0" borderId="1" xfId="0" applyFont="1" applyFill="1" applyBorder="1" applyAlignment="1">
      <alignment horizontal="center"/>
    </xf>
    <xf numFmtId="172" fontId="57" fillId="15" borderId="0" xfId="0" applyNumberFormat="1" applyFont="1" applyFill="1" applyAlignment="1">
      <alignment horizontal="center" vertical="top"/>
    </xf>
    <xf numFmtId="0" fontId="57" fillId="15" borderId="0" xfId="0" applyFont="1" applyFill="1"/>
    <xf numFmtId="0" fontId="0" fillId="0" borderId="0" xfId="0" applyFill="1"/>
    <xf numFmtId="0" fontId="2" fillId="0" borderId="12" xfId="0" applyFont="1" applyBorder="1"/>
    <xf numFmtId="0" fontId="2" fillId="0" borderId="28" xfId="0" applyFont="1" applyBorder="1"/>
    <xf numFmtId="0" fontId="63" fillId="0" borderId="1" xfId="0" applyFont="1" applyBorder="1" applyAlignment="1">
      <alignment horizontal="left"/>
    </xf>
    <xf numFmtId="0" fontId="63" fillId="0" borderId="1" xfId="0" applyFont="1" applyBorder="1" applyAlignment="1" applyProtection="1">
      <alignment horizontal="left"/>
    </xf>
    <xf numFmtId="0" fontId="63" fillId="0" borderId="1" xfId="0" applyFont="1" applyBorder="1" applyProtection="1"/>
    <xf numFmtId="0" fontId="63" fillId="0" borderId="1" xfId="0" applyFont="1" applyBorder="1"/>
    <xf numFmtId="0" fontId="0" fillId="0" borderId="1" xfId="0" applyFont="1" applyBorder="1" applyAlignment="1" applyProtection="1">
      <alignment horizontal="left"/>
    </xf>
    <xf numFmtId="0" fontId="64" fillId="0" borderId="1" xfId="0" applyFont="1" applyBorder="1" applyAlignment="1" applyProtection="1">
      <alignment horizontal="left"/>
    </xf>
    <xf numFmtId="14" fontId="0" fillId="0" borderId="1" xfId="0" applyNumberFormat="1" applyFill="1" applyBorder="1" applyAlignment="1">
      <alignment horizontal="left"/>
    </xf>
    <xf numFmtId="14" fontId="0" fillId="0" borderId="1" xfId="0" applyNumberFormat="1" applyBorder="1" applyAlignment="1">
      <alignment horizontal="left"/>
    </xf>
    <xf numFmtId="14" fontId="0" fillId="0" borderId="1" xfId="0" applyNumberFormat="1" applyBorder="1" applyAlignment="1">
      <alignment horizontal="left"/>
    </xf>
    <xf numFmtId="14" fontId="0" fillId="0" borderId="1" xfId="0" applyNumberFormat="1" applyFont="1" applyBorder="1" applyAlignment="1">
      <alignment horizontal="left"/>
    </xf>
    <xf numFmtId="14" fontId="0" fillId="0" borderId="1" xfId="0" applyNumberFormat="1" applyFill="1" applyBorder="1" applyAlignment="1">
      <alignment horizontal="left"/>
    </xf>
    <xf numFmtId="14" fontId="0" fillId="0" borderId="1" xfId="0" applyNumberFormat="1" applyFont="1" applyBorder="1" applyAlignment="1">
      <alignment horizontal="left" vertical="top"/>
    </xf>
    <xf numFmtId="0" fontId="0" fillId="0" borderId="0" xfId="0" applyFont="1"/>
    <xf numFmtId="14" fontId="0" fillId="0" borderId="1" xfId="0" applyNumberFormat="1" applyBorder="1" applyAlignment="1">
      <alignment horizontal="left" vertical="top"/>
    </xf>
    <xf numFmtId="0" fontId="7" fillId="0" borderId="1" xfId="0" applyFont="1" applyFill="1" applyBorder="1"/>
    <xf numFmtId="0" fontId="65" fillId="0" borderId="0" xfId="0" applyFont="1"/>
    <xf numFmtId="0" fontId="65" fillId="0" borderId="0" xfId="0" applyFont="1" applyBorder="1"/>
    <xf numFmtId="0" fontId="65" fillId="0" borderId="1" xfId="4" applyFont="1" applyBorder="1" applyAlignment="1">
      <alignment horizontal="left"/>
    </xf>
    <xf numFmtId="0" fontId="0" fillId="0" borderId="0" xfId="0" applyAlignment="1">
      <alignment horizontal="center"/>
    </xf>
    <xf numFmtId="0" fontId="61" fillId="0" borderId="0" xfId="0" applyFont="1" applyAlignment="1">
      <alignment horizontal="left"/>
    </xf>
    <xf numFmtId="0" fontId="61" fillId="0" borderId="1" xfId="0" applyFont="1" applyBorder="1" applyAlignment="1" applyProtection="1"/>
    <xf numFmtId="0" fontId="0" fillId="0" borderId="0" xfId="0" applyNumberFormat="1" applyAlignment="1">
      <alignment horizontal="center" vertical="top"/>
    </xf>
    <xf numFmtId="0" fontId="56" fillId="0" borderId="1" xfId="0" applyFont="1" applyBorder="1" applyAlignment="1"/>
    <xf numFmtId="14" fontId="0" fillId="0" borderId="0" xfId="0" applyNumberFormat="1"/>
    <xf numFmtId="0" fontId="0" fillId="21" borderId="1" xfId="0" applyFont="1" applyFill="1" applyBorder="1" applyAlignment="1">
      <alignment horizontal="left"/>
    </xf>
    <xf numFmtId="0" fontId="0" fillId="21" borderId="1" xfId="0" applyFont="1" applyFill="1" applyBorder="1" applyAlignment="1"/>
    <xf numFmtId="0" fontId="0" fillId="21" borderId="1" xfId="0" applyFont="1" applyFill="1" applyBorder="1" applyAlignment="1">
      <alignment horizontal="center"/>
    </xf>
    <xf numFmtId="174" fontId="0" fillId="21" borderId="1" xfId="0" applyNumberFormat="1" applyFont="1" applyFill="1" applyBorder="1" applyAlignment="1">
      <alignment horizontal="left"/>
    </xf>
    <xf numFmtId="2" fontId="0" fillId="21" borderId="1" xfId="0" applyNumberFormat="1" applyFont="1" applyFill="1" applyBorder="1" applyAlignment="1">
      <alignment horizontal="center"/>
    </xf>
    <xf numFmtId="0" fontId="0" fillId="21" borderId="1" xfId="0" applyFont="1" applyFill="1" applyBorder="1"/>
    <xf numFmtId="0" fontId="0" fillId="22" borderId="1" xfId="0" applyFont="1" applyFill="1" applyBorder="1"/>
    <xf numFmtId="0" fontId="44" fillId="0" borderId="0" xfId="0" applyFont="1" applyFill="1" applyAlignment="1">
      <alignment horizontal="left"/>
    </xf>
    <xf numFmtId="2" fontId="58" fillId="0" borderId="1" xfId="0" applyNumberFormat="1" applyFont="1" applyFill="1" applyBorder="1" applyAlignment="1"/>
    <xf numFmtId="14" fontId="0" fillId="0" borderId="1" xfId="0" applyNumberFormat="1" applyBorder="1" applyAlignment="1">
      <alignment horizontal="left"/>
    </xf>
    <xf numFmtId="2" fontId="2" fillId="0" borderId="1" xfId="0" applyNumberFormat="1" applyFont="1" applyFill="1" applyBorder="1" applyAlignment="1"/>
    <xf numFmtId="9" fontId="0" fillId="0" borderId="0" xfId="0" applyNumberFormat="1" applyFill="1" applyAlignment="1">
      <alignment horizontal="center" wrapText="1"/>
    </xf>
    <xf numFmtId="0" fontId="0" fillId="0" borderId="1" xfId="0" applyNumberFormat="1" applyBorder="1" applyAlignment="1">
      <alignment horizontal="center"/>
    </xf>
    <xf numFmtId="0" fontId="22" fillId="0" borderId="1" xfId="4" applyFont="1" applyBorder="1" applyAlignment="1">
      <alignment horizontal="left"/>
    </xf>
    <xf numFmtId="0" fontId="62" fillId="0" borderId="1" xfId="0" applyFont="1" applyFill="1" applyBorder="1" applyAlignment="1" applyProtection="1">
      <alignment horizontal="center"/>
    </xf>
    <xf numFmtId="0" fontId="62" fillId="0" borderId="1" xfId="0" applyFont="1" applyBorder="1" applyAlignment="1" applyProtection="1">
      <alignment horizontal="center"/>
    </xf>
    <xf numFmtId="0" fontId="62" fillId="0" borderId="0" xfId="0" applyFont="1"/>
    <xf numFmtId="0" fontId="62" fillId="0" borderId="0" xfId="0" applyFont="1" applyBorder="1"/>
    <xf numFmtId="9" fontId="0" fillId="0" borderId="1" xfId="0" applyNumberFormat="1" applyBorder="1" applyAlignment="1">
      <alignment horizontal="center" wrapText="1"/>
    </xf>
    <xf numFmtId="9" fontId="0" fillId="0" borderId="1" xfId="0" applyNumberFormat="1" applyFill="1" applyBorder="1" applyAlignment="1">
      <alignment horizontal="center" wrapText="1"/>
    </xf>
    <xf numFmtId="0" fontId="0" fillId="0" borderId="22" xfId="0" applyFont="1" applyBorder="1"/>
    <xf numFmtId="0" fontId="2" fillId="0" borderId="1" xfId="4" applyFont="1" applyBorder="1" applyAlignment="1">
      <alignment horizontal="left"/>
    </xf>
    <xf numFmtId="0" fontId="2" fillId="0" borderId="1" xfId="0" applyFont="1" applyFill="1" applyBorder="1" applyAlignment="1" applyProtection="1">
      <alignment horizontal="center"/>
      <protection locked="0"/>
    </xf>
    <xf numFmtId="0" fontId="61" fillId="0" borderId="0" xfId="0" applyFont="1"/>
    <xf numFmtId="0" fontId="61" fillId="0" borderId="0" xfId="0" applyFont="1" applyBorder="1"/>
    <xf numFmtId="0" fontId="61" fillId="0" borderId="1" xfId="4" applyFont="1" applyBorder="1" applyAlignment="1">
      <alignment horizontal="left"/>
    </xf>
    <xf numFmtId="0" fontId="2" fillId="0" borderId="0" xfId="0" applyFont="1" applyFill="1" applyBorder="1" applyAlignment="1" applyProtection="1">
      <alignment horizontal="left"/>
    </xf>
    <xf numFmtId="0" fontId="44" fillId="0" borderId="0" xfId="0" applyFont="1"/>
    <xf numFmtId="172" fontId="57" fillId="0" borderId="0" xfId="0" applyNumberFormat="1" applyFont="1" applyAlignment="1">
      <alignment horizontal="center" vertical="top"/>
    </xf>
    <xf numFmtId="0" fontId="57" fillId="9" borderId="11" xfId="0" applyFont="1" applyFill="1" applyBorder="1"/>
    <xf numFmtId="0" fontId="2" fillId="0" borderId="0" xfId="0" applyFont="1" applyAlignment="1">
      <alignment horizontal="left"/>
    </xf>
    <xf numFmtId="0" fontId="58" fillId="0" borderId="0" xfId="0" applyFont="1"/>
    <xf numFmtId="0" fontId="4" fillId="0" borderId="1" xfId="4" applyFont="1" applyFill="1" applyBorder="1" applyAlignment="1">
      <alignment horizontal="left" vertical="top"/>
    </xf>
    <xf numFmtId="14" fontId="0" fillId="0" borderId="1" xfId="0" applyNumberFormat="1" applyFill="1" applyBorder="1" applyAlignment="1">
      <alignment horizontal="center"/>
    </xf>
    <xf numFmtId="2" fontId="62" fillId="0" borderId="1" xfId="0" applyNumberFormat="1" applyFont="1" applyBorder="1"/>
    <xf numFmtId="1" fontId="0" fillId="16" borderId="1" xfId="0" applyNumberFormat="1" applyFont="1" applyFill="1" applyBorder="1" applyAlignment="1">
      <alignment horizontal="center"/>
    </xf>
    <xf numFmtId="174" fontId="0" fillId="16" borderId="1" xfId="0" applyNumberFormat="1" applyFont="1" applyFill="1" applyBorder="1" applyAlignment="1">
      <alignment horizontal="left"/>
    </xf>
    <xf numFmtId="0" fontId="0" fillId="16" borderId="1" xfId="0" applyFont="1" applyFill="1" applyBorder="1" applyAlignment="1"/>
    <xf numFmtId="2" fontId="2" fillId="16" borderId="1" xfId="0" applyNumberFormat="1" applyFont="1" applyFill="1" applyBorder="1" applyAlignment="1"/>
    <xf numFmtId="168" fontId="0" fillId="16" borderId="1" xfId="0" applyNumberFormat="1" applyFont="1" applyFill="1" applyBorder="1" applyAlignment="1"/>
    <xf numFmtId="0" fontId="0" fillId="16" borderId="1" xfId="0" applyFont="1" applyFill="1" applyBorder="1"/>
    <xf numFmtId="0" fontId="20" fillId="0" borderId="0" xfId="0" applyFont="1" applyFill="1" applyBorder="1" applyAlignment="1" applyProtection="1">
      <alignment horizontal="center"/>
      <protection locked="0"/>
    </xf>
    <xf numFmtId="0" fontId="20" fillId="0" borderId="0" xfId="0" applyFont="1" applyBorder="1" applyAlignment="1" applyProtection="1">
      <alignment horizontal="center"/>
      <protection locked="0"/>
    </xf>
    <xf numFmtId="172" fontId="2" fillId="0" borderId="0" xfId="0" applyNumberFormat="1" applyFont="1" applyAlignment="1">
      <alignment horizontal="center" vertical="top"/>
    </xf>
    <xf numFmtId="0" fontId="57" fillId="0" borderId="1" xfId="0" applyFont="1" applyFill="1" applyBorder="1" applyAlignment="1"/>
    <xf numFmtId="0" fontId="57" fillId="0" borderId="1" xfId="0" applyFont="1" applyFill="1" applyBorder="1"/>
    <xf numFmtId="0" fontId="57" fillId="0" borderId="1" xfId="4" applyFont="1" applyFill="1" applyBorder="1" applyAlignment="1">
      <alignment horizontal="left"/>
    </xf>
    <xf numFmtId="0" fontId="57" fillId="0" borderId="1" xfId="4" applyFont="1" applyFill="1" applyBorder="1" applyAlignment="1">
      <alignment horizontal="left" vertical="top"/>
    </xf>
    <xf numFmtId="0" fontId="57" fillId="0" borderId="1" xfId="4" applyFont="1" applyFill="1" applyBorder="1"/>
    <xf numFmtId="0" fontId="57" fillId="0" borderId="1" xfId="0" applyFont="1" applyFill="1" applyBorder="1" applyAlignment="1" applyProtection="1">
      <alignment horizontal="center"/>
      <protection locked="0"/>
    </xf>
    <xf numFmtId="1" fontId="57" fillId="0" borderId="1" xfId="0" applyNumberFormat="1" applyFont="1" applyFill="1" applyBorder="1" applyAlignment="1">
      <alignment horizontal="center"/>
    </xf>
    <xf numFmtId="174" fontId="57" fillId="0" borderId="1" xfId="0" applyNumberFormat="1" applyFont="1" applyFill="1" applyBorder="1" applyAlignment="1">
      <alignment horizontal="left"/>
    </xf>
    <xf numFmtId="0" fontId="0" fillId="0" borderId="0" xfId="0" applyFont="1" applyFill="1" applyBorder="1" applyAlignment="1" applyProtection="1">
      <alignment horizontal="center"/>
    </xf>
    <xf numFmtId="0" fontId="62" fillId="0" borderId="1" xfId="0" applyFont="1" applyBorder="1" applyAlignment="1" applyProtection="1">
      <protection locked="0"/>
    </xf>
    <xf numFmtId="0" fontId="62" fillId="0" borderId="0" xfId="0" applyFont="1" applyBorder="1" applyAlignment="1">
      <alignment horizontal="left"/>
    </xf>
    <xf numFmtId="0" fontId="62" fillId="0" borderId="0" xfId="4" applyFont="1" applyBorder="1" applyAlignment="1">
      <alignment horizontal="left"/>
    </xf>
    <xf numFmtId="0" fontId="62" fillId="0" borderId="0" xfId="0" applyFont="1" applyFill="1" applyBorder="1" applyAlignment="1" applyProtection="1">
      <alignment horizontal="center"/>
      <protection locked="0"/>
    </xf>
    <xf numFmtId="0" fontId="62" fillId="0" borderId="0" xfId="0" applyFont="1" applyBorder="1" applyAlignment="1" applyProtection="1">
      <alignment horizontal="center"/>
      <protection locked="0"/>
    </xf>
    <xf numFmtId="0" fontId="57" fillId="0" borderId="0" xfId="0" applyFont="1" applyBorder="1" applyAlignment="1">
      <alignment horizontal="left"/>
    </xf>
    <xf numFmtId="0" fontId="57" fillId="0" borderId="0" xfId="0" applyFont="1" applyFill="1" applyBorder="1" applyAlignment="1" applyProtection="1">
      <alignment horizontal="left"/>
    </xf>
    <xf numFmtId="0" fontId="57" fillId="0" borderId="0" xfId="0" applyFont="1" applyBorder="1" applyAlignment="1" applyProtection="1"/>
    <xf numFmtId="0" fontId="57" fillId="0" borderId="0" xfId="0" applyFont="1" applyBorder="1" applyAlignment="1" applyProtection="1">
      <alignment horizontal="center"/>
    </xf>
    <xf numFmtId="0" fontId="0" fillId="0" borderId="1" xfId="0" applyNumberFormat="1" applyFill="1" applyBorder="1" applyAlignment="1">
      <alignment horizontal="center"/>
    </xf>
    <xf numFmtId="0" fontId="18" fillId="0" borderId="0" xfId="4" applyFont="1" applyFill="1" applyBorder="1"/>
    <xf numFmtId="9" fontId="0" fillId="0" borderId="1" xfId="0" applyNumberFormat="1" applyFont="1" applyFill="1" applyBorder="1" applyAlignment="1" applyProtection="1">
      <alignment horizontal="center" wrapText="1"/>
    </xf>
    <xf numFmtId="14" fontId="0" fillId="0" borderId="1" xfId="0" applyNumberFormat="1" applyFill="1" applyBorder="1" applyAlignment="1">
      <alignment horizontal="left"/>
    </xf>
    <xf numFmtId="0" fontId="61" fillId="0" borderId="0" xfId="4" applyFont="1" applyBorder="1" applyAlignment="1">
      <alignment horizontal="left"/>
    </xf>
    <xf numFmtId="0" fontId="0" fillId="0" borderId="25" xfId="0" applyFont="1" applyBorder="1"/>
    <xf numFmtId="0" fontId="0" fillId="0" borderId="25" xfId="0" applyFont="1" applyBorder="1" applyAlignment="1" applyProtection="1"/>
    <xf numFmtId="14" fontId="0" fillId="0" borderId="1" xfId="0" applyNumberFormat="1" applyBorder="1" applyAlignment="1">
      <alignment horizontal="left"/>
    </xf>
    <xf numFmtId="0" fontId="22" fillId="0" borderId="0" xfId="0" applyFont="1" applyBorder="1" applyAlignment="1"/>
    <xf numFmtId="0" fontId="22" fillId="0" borderId="1" xfId="0" applyFont="1" applyBorder="1" applyAlignment="1" applyProtection="1">
      <alignment horizontal="center"/>
      <protection locked="0"/>
    </xf>
    <xf numFmtId="1" fontId="22" fillId="0" borderId="1" xfId="0" applyNumberFormat="1" applyFont="1" applyBorder="1" applyAlignment="1">
      <alignment horizontal="center"/>
    </xf>
    <xf numFmtId="174" fontId="22" fillId="0" borderId="1" xfId="0" applyNumberFormat="1" applyFont="1" applyBorder="1" applyAlignment="1">
      <alignment horizontal="left"/>
    </xf>
    <xf numFmtId="0" fontId="22" fillId="0" borderId="1" xfId="0" applyFont="1" applyBorder="1" applyAlignment="1"/>
    <xf numFmtId="0" fontId="22" fillId="0" borderId="1" xfId="0" applyFont="1" applyBorder="1" applyAlignment="1">
      <alignment horizontal="left" vertical="top"/>
    </xf>
    <xf numFmtId="0" fontId="0" fillId="0" borderId="0" xfId="4" applyFont="1" applyBorder="1"/>
    <xf numFmtId="14" fontId="0" fillId="0" borderId="0" xfId="0" applyNumberFormat="1" applyAlignment="1">
      <alignment horizontal="left" vertical="top"/>
    </xf>
    <xf numFmtId="0" fontId="0" fillId="16" borderId="0" xfId="0" applyFill="1"/>
    <xf numFmtId="0" fontId="0" fillId="24" borderId="0" xfId="0" applyFill="1"/>
    <xf numFmtId="0" fontId="0" fillId="15" borderId="0" xfId="0" applyFill="1"/>
    <xf numFmtId="0" fontId="0" fillId="23" borderId="0" xfId="0" applyFill="1"/>
    <xf numFmtId="0" fontId="0" fillId="0" borderId="0" xfId="0" applyAlignment="1">
      <alignment horizontal="center"/>
    </xf>
    <xf numFmtId="0" fontId="2" fillId="0" borderId="33" xfId="0" applyFont="1" applyFill="1" applyBorder="1" applyAlignment="1" applyProtection="1">
      <alignment horizontal="center"/>
      <protection locked="0"/>
    </xf>
    <xf numFmtId="0" fontId="68" fillId="0" borderId="1" xfId="0" applyFont="1" applyBorder="1" applyAlignment="1" applyProtection="1">
      <alignment horizontal="left"/>
    </xf>
    <xf numFmtId="0" fontId="68" fillId="0" borderId="1" xfId="0" applyFont="1" applyBorder="1" applyProtection="1"/>
    <xf numFmtId="0" fontId="68" fillId="0" borderId="1" xfId="0" applyFont="1" applyBorder="1"/>
    <xf numFmtId="0" fontId="0" fillId="0" borderId="1" xfId="0" applyNumberFormat="1" applyFont="1" applyBorder="1" applyAlignment="1" applyProtection="1">
      <alignment horizontal="center"/>
    </xf>
    <xf numFmtId="0" fontId="68" fillId="0" borderId="1" xfId="0" applyFont="1" applyFill="1" applyBorder="1" applyAlignment="1">
      <alignment horizontal="left"/>
    </xf>
    <xf numFmtId="0" fontId="18" fillId="0" borderId="1" xfId="4" applyFont="1" applyFill="1" applyBorder="1"/>
    <xf numFmtId="0" fontId="68" fillId="0" borderId="1" xfId="0" applyFont="1" applyFill="1" applyBorder="1"/>
    <xf numFmtId="0" fontId="61" fillId="0" borderId="25" xfId="0" applyFont="1" applyBorder="1"/>
    <xf numFmtId="0" fontId="61" fillId="0" borderId="1" xfId="0" applyFont="1" applyBorder="1" applyAlignment="1" applyProtection="1">
      <alignment horizontal="center" vertical="top"/>
      <protection locked="0"/>
    </xf>
    <xf numFmtId="0" fontId="2" fillId="0" borderId="1" xfId="0" applyFont="1" applyBorder="1" applyAlignment="1" applyProtection="1">
      <alignment horizontal="center"/>
      <protection locked="0"/>
    </xf>
    <xf numFmtId="0" fontId="2" fillId="0" borderId="1" xfId="0" applyFont="1" applyBorder="1" applyAlignment="1"/>
    <xf numFmtId="0" fontId="58" fillId="0" borderId="0" xfId="0" applyFont="1" applyBorder="1"/>
    <xf numFmtId="0" fontId="58" fillId="0" borderId="1" xfId="4" applyFont="1" applyBorder="1" applyAlignment="1">
      <alignment horizontal="left"/>
    </xf>
    <xf numFmtId="0" fontId="58" fillId="0" borderId="25" xfId="0" applyFont="1" applyBorder="1"/>
    <xf numFmtId="0" fontId="58" fillId="0" borderId="1" xfId="0" applyFont="1" applyBorder="1" applyAlignment="1" applyProtection="1">
      <alignment horizontal="center" vertical="top"/>
      <protection locked="0"/>
    </xf>
    <xf numFmtId="0" fontId="58" fillId="0" borderId="1" xfId="0" applyFont="1" applyFill="1" applyBorder="1" applyAlignment="1" applyProtection="1">
      <alignment horizontal="center"/>
      <protection locked="0"/>
    </xf>
    <xf numFmtId="14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0" fontId="2" fillId="0" borderId="0" xfId="0" applyFont="1" applyFill="1" applyBorder="1" applyAlignment="1">
      <alignment horizontal="left"/>
    </xf>
    <xf numFmtId="0" fontId="2" fillId="0" borderId="1" xfId="4" applyFont="1" applyFill="1" applyBorder="1" applyAlignment="1">
      <alignment horizontal="left"/>
    </xf>
    <xf numFmtId="0" fontId="2" fillId="0" borderId="25" xfId="0" applyFont="1" applyFill="1" applyBorder="1"/>
    <xf numFmtId="0" fontId="63" fillId="0" borderId="1" xfId="0" applyFont="1" applyFill="1" applyBorder="1" applyAlignment="1">
      <alignment horizontal="left"/>
    </xf>
    <xf numFmtId="14" fontId="0" fillId="0" borderId="1" xfId="0" applyNumberFormat="1" applyBorder="1" applyAlignment="1">
      <alignment horizontal="left"/>
    </xf>
    <xf numFmtId="0" fontId="61" fillId="0" borderId="1" xfId="0" applyFont="1" applyFill="1" applyBorder="1" applyAlignment="1">
      <alignment horizontal="left"/>
    </xf>
    <xf numFmtId="0" fontId="0" fillId="0" borderId="0" xfId="0" applyFont="1" applyFill="1" applyBorder="1" applyAlignment="1">
      <alignment horizontal="center"/>
    </xf>
    <xf numFmtId="0" fontId="0" fillId="15" borderId="1" xfId="0" applyFont="1" applyFill="1" applyBorder="1" applyAlignment="1" applyProtection="1">
      <alignment horizontal="center"/>
      <protection locked="0"/>
    </xf>
    <xf numFmtId="9" fontId="0" fillId="20" borderId="1" xfId="0" applyNumberFormat="1" applyFill="1" applyBorder="1" applyAlignment="1">
      <alignment horizontal="center" wrapText="1"/>
    </xf>
    <xf numFmtId="0" fontId="18" fillId="0" borderId="20" xfId="0" applyFont="1" applyBorder="1"/>
    <xf numFmtId="14" fontId="0" fillId="0" borderId="1" xfId="0" applyNumberFormat="1" applyBorder="1" applyAlignment="1">
      <alignment horizontal="left"/>
    </xf>
    <xf numFmtId="14" fontId="0" fillId="0" borderId="1" xfId="0" applyNumberFormat="1" applyFont="1" applyBorder="1" applyAlignment="1">
      <alignment horizontal="left"/>
    </xf>
    <xf numFmtId="171" fontId="18" fillId="0" borderId="0" xfId="0" applyNumberFormat="1" applyFont="1"/>
    <xf numFmtId="0" fontId="0" fillId="20" borderId="1" xfId="0" applyFont="1" applyFill="1" applyBorder="1" applyAlignment="1">
      <alignment horizontal="left"/>
    </xf>
    <xf numFmtId="0" fontId="2" fillId="20" borderId="0" xfId="0" applyFont="1" applyFill="1" applyAlignment="1">
      <alignment horizontal="left"/>
    </xf>
    <xf numFmtId="0" fontId="7" fillId="20" borderId="1" xfId="0" applyFont="1" applyFill="1" applyBorder="1"/>
    <xf numFmtId="0" fontId="0" fillId="20" borderId="1" xfId="0" applyNumberFormat="1" applyFill="1" applyBorder="1" applyAlignment="1">
      <alignment horizontal="center"/>
    </xf>
    <xf numFmtId="0" fontId="4" fillId="20" borderId="1" xfId="4" applyFont="1" applyFill="1" applyBorder="1" applyAlignment="1">
      <alignment horizontal="left"/>
    </xf>
    <xf numFmtId="0" fontId="18" fillId="20" borderId="1" xfId="0" applyFont="1" applyFill="1" applyBorder="1" applyAlignment="1">
      <alignment horizontal="left"/>
    </xf>
    <xf numFmtId="9" fontId="0" fillId="20" borderId="22" xfId="0" applyNumberFormat="1" applyFill="1" applyBorder="1" applyAlignment="1">
      <alignment horizontal="center" wrapText="1"/>
    </xf>
    <xf numFmtId="0" fontId="0" fillId="20" borderId="1" xfId="0" applyFont="1" applyFill="1" applyBorder="1" applyAlignment="1">
      <alignment horizontal="center"/>
    </xf>
    <xf numFmtId="49" fontId="2" fillId="0" borderId="12" xfId="0" applyNumberFormat="1" applyFont="1" applyBorder="1" applyAlignment="1">
      <alignment horizontal="right"/>
    </xf>
    <xf numFmtId="0" fontId="0" fillId="0" borderId="25" xfId="4" applyFont="1" applyBorder="1"/>
    <xf numFmtId="0" fontId="0" fillId="0" borderId="22" xfId="4" applyFont="1" applyBorder="1"/>
    <xf numFmtId="0" fontId="0" fillId="0" borderId="22" xfId="0" applyNumberFormat="1" applyFill="1" applyBorder="1" applyAlignment="1">
      <alignment horizontal="center"/>
    </xf>
    <xf numFmtId="0" fontId="68" fillId="0" borderId="0" xfId="0" applyFont="1" applyFill="1" applyBorder="1" applyAlignment="1">
      <alignment horizontal="left"/>
    </xf>
    <xf numFmtId="0" fontId="68" fillId="0" borderId="0" xfId="0" applyFont="1" applyFill="1" applyBorder="1"/>
    <xf numFmtId="0" fontId="18" fillId="0" borderId="0" xfId="0" applyFont="1" applyFill="1" applyProtection="1"/>
    <xf numFmtId="0" fontId="18" fillId="0" borderId="0" xfId="0" applyFont="1" applyFill="1" applyBorder="1"/>
    <xf numFmtId="0" fontId="61" fillId="0" borderId="1" xfId="4" applyFont="1" applyBorder="1"/>
    <xf numFmtId="0" fontId="61" fillId="0" borderId="1" xfId="0" applyFont="1" applyFill="1" applyBorder="1" applyAlignment="1" applyProtection="1">
      <alignment horizontal="center"/>
    </xf>
    <xf numFmtId="0" fontId="61" fillId="0" borderId="1" xfId="0" applyFont="1" applyBorder="1" applyAlignment="1" applyProtection="1">
      <alignment horizontal="center"/>
    </xf>
    <xf numFmtId="0" fontId="0" fillId="0" borderId="0" xfId="0" applyAlignment="1">
      <alignment horizontal="center"/>
    </xf>
    <xf numFmtId="0" fontId="56" fillId="0" borderId="0" xfId="0" applyFont="1" applyAlignment="1">
      <alignment horizontal="center"/>
    </xf>
    <xf numFmtId="0" fontId="18" fillId="0" borderId="1" xfId="0" applyFont="1" applyFill="1" applyBorder="1" applyAlignment="1"/>
    <xf numFmtId="171" fontId="18" fillId="0" borderId="0" xfId="0" applyNumberFormat="1" applyFont="1" applyFill="1"/>
    <xf numFmtId="172" fontId="60" fillId="0" borderId="0" xfId="0" applyNumberFormat="1" applyFont="1" applyFill="1" applyAlignment="1">
      <alignment horizontal="center" vertical="top"/>
    </xf>
    <xf numFmtId="172" fontId="60" fillId="20" borderId="0" xfId="0" applyNumberFormat="1" applyFont="1" applyFill="1" applyAlignment="1">
      <alignment horizontal="center" vertical="top"/>
    </xf>
    <xf numFmtId="0" fontId="18" fillId="16" borderId="1" xfId="0" applyFont="1" applyFill="1" applyBorder="1" applyAlignment="1">
      <alignment horizontal="left"/>
    </xf>
    <xf numFmtId="0" fontId="0" fillId="19" borderId="1" xfId="0" applyFont="1" applyFill="1" applyBorder="1" applyAlignment="1">
      <alignment horizontal="left"/>
    </xf>
    <xf numFmtId="0" fontId="68" fillId="0" borderId="1" xfId="0" applyFont="1" applyFill="1" applyBorder="1" applyAlignment="1"/>
    <xf numFmtId="0" fontId="68" fillId="0" borderId="0" xfId="0" applyFont="1" applyFill="1" applyAlignment="1">
      <alignment horizontal="left"/>
    </xf>
    <xf numFmtId="14" fontId="0" fillId="0" borderId="1" xfId="0" applyNumberFormat="1" applyFont="1" applyFill="1" applyBorder="1" applyAlignment="1">
      <alignment horizontal="left"/>
    </xf>
    <xf numFmtId="0" fontId="69" fillId="0" borderId="1" xfId="0" applyFont="1" applyBorder="1"/>
    <xf numFmtId="0" fontId="2" fillId="0" borderId="0" xfId="0" applyFont="1" applyFill="1" applyAlignment="1">
      <alignment horizontal="center"/>
    </xf>
    <xf numFmtId="0" fontId="70" fillId="0" borderId="1" xfId="0" applyFont="1" applyFill="1" applyBorder="1" applyAlignment="1">
      <alignment horizontal="left"/>
    </xf>
    <xf numFmtId="0" fontId="68" fillId="0" borderId="1" xfId="0" applyFont="1" applyFill="1" applyBorder="1" applyAlignment="1" applyProtection="1">
      <alignment horizontal="left"/>
    </xf>
    <xf numFmtId="0" fontId="68" fillId="0" borderId="1" xfId="0" applyFont="1" applyFill="1" applyBorder="1" applyProtection="1"/>
    <xf numFmtId="0" fontId="0" fillId="0" borderId="1" xfId="0" applyNumberFormat="1" applyFont="1" applyFill="1" applyBorder="1" applyAlignment="1">
      <alignment vertical="top"/>
    </xf>
    <xf numFmtId="0" fontId="58" fillId="0" borderId="20" xfId="0" applyFont="1" applyBorder="1"/>
    <xf numFmtId="2" fontId="67" fillId="0" borderId="1" xfId="0" applyNumberFormat="1" applyFont="1" applyFill="1" applyBorder="1" applyAlignment="1"/>
    <xf numFmtId="0" fontId="18" fillId="0" borderId="0" xfId="0" applyFont="1" applyFill="1" applyAlignment="1"/>
    <xf numFmtId="0" fontId="67" fillId="0" borderId="1" xfId="0" applyFont="1" applyFill="1" applyBorder="1"/>
    <xf numFmtId="0" fontId="18" fillId="0" borderId="34" xfId="0" applyFont="1" applyBorder="1"/>
    <xf numFmtId="0" fontId="18" fillId="16" borderId="1" xfId="0" applyFont="1" applyFill="1" applyBorder="1" applyAlignment="1" applyProtection="1">
      <alignment horizontal="left"/>
    </xf>
    <xf numFmtId="0" fontId="18" fillId="16" borderId="1" xfId="0" applyFont="1" applyFill="1" applyBorder="1" applyAlignment="1" applyProtection="1"/>
    <xf numFmtId="0" fontId="18" fillId="16" borderId="1" xfId="0" applyFont="1" applyFill="1" applyBorder="1" applyAlignment="1"/>
    <xf numFmtId="0" fontId="71" fillId="0" borderId="1" xfId="0" applyFont="1" applyBorder="1" applyAlignment="1"/>
    <xf numFmtId="0" fontId="0" fillId="0" borderId="0" xfId="0" applyAlignment="1">
      <alignment horizontal="center"/>
    </xf>
    <xf numFmtId="0" fontId="58" fillId="0" borderId="1" xfId="0" applyFont="1" applyBorder="1" applyAlignment="1" applyProtection="1">
      <alignment horizontal="left"/>
    </xf>
    <xf numFmtId="0" fontId="58" fillId="0" borderId="1" xfId="0" applyFont="1" applyFill="1" applyBorder="1" applyAlignment="1">
      <alignment horizontal="center"/>
    </xf>
    <xf numFmtId="0" fontId="0" fillId="0" borderId="1" xfId="0" applyNumberFormat="1" applyFont="1" applyFill="1" applyBorder="1" applyAlignment="1"/>
    <xf numFmtId="0" fontId="58" fillId="0" borderId="0" xfId="0" applyFont="1" applyFill="1" applyAlignment="1"/>
    <xf numFmtId="14" fontId="0" fillId="15" borderId="0" xfId="0" applyNumberFormat="1" applyFill="1" applyAlignment="1">
      <alignment horizontal="left" vertical="top"/>
    </xf>
    <xf numFmtId="0" fontId="58" fillId="0" borderId="0" xfId="0" applyFont="1" applyFill="1" applyAlignment="1">
      <alignment horizontal="left"/>
    </xf>
    <xf numFmtId="0" fontId="58" fillId="0" borderId="0" xfId="0" applyFont="1" applyFill="1" applyBorder="1" applyAlignment="1" applyProtection="1">
      <alignment horizontal="left"/>
    </xf>
    <xf numFmtId="0" fontId="58" fillId="0" borderId="0" xfId="0" applyFont="1" applyFill="1" applyBorder="1" applyAlignment="1" applyProtection="1"/>
    <xf numFmtId="0" fontId="58" fillId="0" borderId="0" xfId="0" applyFont="1" applyFill="1" applyBorder="1"/>
    <xf numFmtId="1" fontId="58" fillId="0" borderId="1" xfId="0" applyNumberFormat="1" applyFont="1" applyFill="1" applyBorder="1" applyAlignment="1">
      <alignment horizontal="center"/>
    </xf>
    <xf numFmtId="174" fontId="58" fillId="0" borderId="1" xfId="0" applyNumberFormat="1" applyFont="1" applyFill="1" applyBorder="1" applyAlignment="1">
      <alignment horizontal="left"/>
    </xf>
    <xf numFmtId="0" fontId="58" fillId="0" borderId="1" xfId="0" applyFont="1" applyFill="1" applyBorder="1" applyAlignment="1"/>
    <xf numFmtId="0" fontId="58" fillId="0" borderId="1" xfId="0" applyFont="1" applyFill="1" applyBorder="1"/>
    <xf numFmtId="0" fontId="61" fillId="0" borderId="0" xfId="0" applyFont="1" applyBorder="1" applyAlignment="1"/>
    <xf numFmtId="0" fontId="61" fillId="0" borderId="0" xfId="0" applyFont="1" applyAlignment="1"/>
    <xf numFmtId="0" fontId="2" fillId="0" borderId="1" xfId="0" applyFont="1" applyFill="1" applyBorder="1" applyAlignment="1"/>
    <xf numFmtId="0" fontId="70" fillId="0" borderId="1" xfId="0" applyFont="1" applyFill="1" applyBorder="1" applyAlignment="1"/>
    <xf numFmtId="14" fontId="0" fillId="0" borderId="1" xfId="0" applyNumberFormat="1" applyFont="1" applyFill="1" applyBorder="1" applyAlignment="1">
      <alignment horizontal="left" vertical="top"/>
    </xf>
    <xf numFmtId="0" fontId="18" fillId="0" borderId="0" xfId="0" applyFont="1" applyFill="1" applyBorder="1" applyAlignment="1"/>
    <xf numFmtId="0" fontId="0" fillId="0" borderId="0" xfId="0" applyFont="1" applyFill="1" applyBorder="1" applyAlignment="1"/>
    <xf numFmtId="0" fontId="0" fillId="0" borderId="1" xfId="4" applyFont="1" applyFill="1" applyBorder="1" applyAlignment="1">
      <alignment horizontal="left" vertical="top"/>
    </xf>
    <xf numFmtId="0" fontId="0" fillId="0" borderId="1" xfId="0" applyNumberFormat="1" applyFont="1" applyFill="1" applyBorder="1" applyAlignment="1" applyProtection="1">
      <alignment horizontal="center"/>
    </xf>
    <xf numFmtId="0" fontId="72" fillId="0" borderId="1" xfId="0" applyFont="1" applyBorder="1"/>
    <xf numFmtId="0" fontId="73" fillId="0" borderId="1" xfId="0" applyFont="1" applyFill="1" applyBorder="1" applyAlignment="1"/>
    <xf numFmtId="0" fontId="72" fillId="0" borderId="1" xfId="0" applyFont="1" applyFill="1" applyBorder="1" applyAlignment="1">
      <alignment horizontal="left"/>
    </xf>
    <xf numFmtId="0" fontId="72" fillId="0" borderId="1" xfId="0" applyFont="1" applyBorder="1" applyAlignment="1">
      <alignment horizontal="left"/>
    </xf>
    <xf numFmtId="0" fontId="72" fillId="0" borderId="1" xfId="0" applyFont="1" applyFill="1" applyBorder="1"/>
    <xf numFmtId="14" fontId="0" fillId="0" borderId="1" xfId="0" applyNumberFormat="1" applyFont="1" applyFill="1" applyBorder="1" applyAlignment="1">
      <alignment horizontal="left"/>
    </xf>
    <xf numFmtId="0" fontId="18" fillId="0" borderId="35" xfId="0" applyFont="1" applyFill="1" applyBorder="1"/>
    <xf numFmtId="0" fontId="72" fillId="0" borderId="0" xfId="0" applyFont="1" applyFill="1" applyAlignment="1">
      <alignment horizontal="left"/>
    </xf>
    <xf numFmtId="172" fontId="0" fillId="0" borderId="0" xfId="0" applyNumberFormat="1"/>
    <xf numFmtId="0" fontId="4" fillId="0" borderId="1" xfId="0" applyFont="1" applyBorder="1" applyAlignment="1">
      <alignment horizontal="left"/>
    </xf>
    <xf numFmtId="0" fontId="18" fillId="0" borderId="21" xfId="0" applyFont="1" applyFill="1" applyBorder="1"/>
    <xf numFmtId="0" fontId="68" fillId="0" borderId="34" xfId="0" applyFont="1" applyFill="1" applyBorder="1" applyAlignment="1">
      <alignment horizontal="left"/>
    </xf>
    <xf numFmtId="0" fontId="68" fillId="0" borderId="20" xfId="0" applyFont="1" applyFill="1" applyBorder="1"/>
    <xf numFmtId="0" fontId="18" fillId="0" borderId="20" xfId="0" applyFont="1" applyFill="1" applyBorder="1"/>
    <xf numFmtId="0" fontId="18" fillId="0" borderId="35" xfId="0" applyFont="1" applyFill="1" applyBorder="1" applyAlignment="1">
      <alignment horizontal="left"/>
    </xf>
    <xf numFmtId="14" fontId="0" fillId="0" borderId="1" xfId="0" applyNumberFormat="1" applyFont="1" applyBorder="1" applyAlignment="1">
      <alignment horizontal="left"/>
    </xf>
    <xf numFmtId="0" fontId="62" fillId="0" borderId="1" xfId="0" applyFont="1" applyFill="1" applyBorder="1" applyAlignment="1"/>
    <xf numFmtId="0" fontId="58" fillId="0" borderId="34" xfId="0" applyFont="1" applyBorder="1"/>
    <xf numFmtId="0" fontId="58" fillId="0" borderId="34" xfId="0" applyFont="1" applyFill="1" applyBorder="1"/>
    <xf numFmtId="0" fontId="58" fillId="0" borderId="20" xfId="0" applyFont="1" applyFill="1" applyBorder="1"/>
    <xf numFmtId="177" fontId="0" fillId="0" borderId="1" xfId="0" applyNumberFormat="1" applyFont="1" applyBorder="1" applyAlignment="1" applyProtection="1">
      <alignment horizontal="center"/>
      <protection locked="0"/>
    </xf>
    <xf numFmtId="177" fontId="0" fillId="0" borderId="1" xfId="0" applyNumberFormat="1" applyFont="1" applyBorder="1" applyAlignment="1">
      <alignment horizontal="center"/>
    </xf>
    <xf numFmtId="177" fontId="0" fillId="16" borderId="1" xfId="0" applyNumberFormat="1" applyFont="1" applyFill="1" applyBorder="1" applyAlignment="1" applyProtection="1">
      <alignment horizontal="center"/>
      <protection locked="0"/>
    </xf>
    <xf numFmtId="177" fontId="0" fillId="0" borderId="1" xfId="0" applyNumberFormat="1" applyFont="1" applyFill="1" applyBorder="1" applyAlignment="1">
      <alignment horizontal="center"/>
    </xf>
    <xf numFmtId="177" fontId="0" fillId="16" borderId="1" xfId="0" applyNumberFormat="1" applyFont="1" applyFill="1" applyBorder="1" applyAlignment="1">
      <alignment horizontal="center"/>
    </xf>
    <xf numFmtId="177" fontId="0" fillId="0" borderId="1" xfId="0" applyNumberFormat="1" applyFont="1" applyFill="1" applyBorder="1" applyAlignment="1" applyProtection="1">
      <alignment horizontal="center"/>
      <protection locked="0"/>
    </xf>
    <xf numFmtId="177" fontId="0" fillId="8" borderId="1" xfId="0" applyNumberFormat="1" applyFont="1" applyFill="1" applyBorder="1" applyAlignment="1" applyProtection="1">
      <alignment horizontal="center"/>
      <protection locked="0"/>
    </xf>
    <xf numFmtId="177" fontId="57" fillId="0" borderId="1" xfId="0" applyNumberFormat="1" applyFont="1" applyBorder="1" applyAlignment="1" applyProtection="1">
      <alignment horizontal="center"/>
      <protection locked="0"/>
    </xf>
    <xf numFmtId="14" fontId="0" fillId="0" borderId="1" xfId="0" applyNumberFormat="1" applyFont="1" applyBorder="1" applyAlignment="1">
      <alignment horizontal="left"/>
    </xf>
    <xf numFmtId="0" fontId="74" fillId="0" borderId="1" xfId="0" applyFont="1" applyBorder="1" applyAlignment="1"/>
    <xf numFmtId="0" fontId="76" fillId="0" borderId="1" xfId="0" applyFont="1" applyBorder="1" applyAlignment="1" applyProtection="1"/>
    <xf numFmtId="0" fontId="76" fillId="0" borderId="1" xfId="0" applyFont="1" applyBorder="1" applyAlignment="1">
      <alignment horizontal="left"/>
    </xf>
    <xf numFmtId="0" fontId="76" fillId="0" borderId="1" xfId="0" applyFont="1" applyBorder="1" applyAlignment="1" applyProtection="1">
      <alignment horizontal="left"/>
    </xf>
    <xf numFmtId="0" fontId="76" fillId="0" borderId="1" xfId="0" applyFont="1" applyBorder="1" applyAlignment="1"/>
    <xf numFmtId="14" fontId="0" fillId="0" borderId="1" xfId="0" applyNumberFormat="1" applyFont="1" applyFill="1" applyBorder="1" applyAlignment="1">
      <alignment horizontal="left"/>
    </xf>
    <xf numFmtId="0" fontId="76" fillId="0" borderId="1" xfId="0" applyFont="1" applyBorder="1"/>
    <xf numFmtId="177" fontId="0" fillId="0" borderId="1" xfId="0" applyNumberFormat="1" applyFont="1" applyBorder="1" applyAlignment="1" applyProtection="1">
      <alignment horizontal="center"/>
    </xf>
    <xf numFmtId="0" fontId="76" fillId="0" borderId="1" xfId="0" applyFont="1" applyFill="1" applyBorder="1" applyAlignment="1">
      <alignment horizontal="left"/>
    </xf>
    <xf numFmtId="0" fontId="76" fillId="0" borderId="1" xfId="0" applyFont="1" applyFill="1" applyBorder="1" applyAlignment="1" applyProtection="1">
      <alignment horizontal="left"/>
    </xf>
    <xf numFmtId="0" fontId="76" fillId="0" borderId="1" xfId="0" applyFont="1" applyFill="1" applyBorder="1" applyAlignment="1" applyProtection="1"/>
    <xf numFmtId="0" fontId="76" fillId="0" borderId="1" xfId="0" applyFont="1" applyFill="1" applyBorder="1" applyAlignment="1"/>
    <xf numFmtId="49" fontId="0" fillId="8" borderId="1" xfId="0" applyNumberFormat="1" applyFill="1" applyBorder="1"/>
    <xf numFmtId="177" fontId="61" fillId="0" borderId="1" xfId="0" applyNumberFormat="1" applyFont="1" applyBorder="1" applyAlignment="1">
      <alignment horizontal="center"/>
    </xf>
    <xf numFmtId="14" fontId="61" fillId="0" borderId="1" xfId="0" applyNumberFormat="1" applyFont="1" applyBorder="1" applyAlignment="1">
      <alignment horizontal="left"/>
    </xf>
    <xf numFmtId="177" fontId="0" fillId="0" borderId="1" xfId="0" applyNumberFormat="1" applyFont="1" applyFill="1" applyBorder="1" applyAlignment="1" applyProtection="1">
      <alignment horizontal="center"/>
    </xf>
    <xf numFmtId="177" fontId="58" fillId="0" borderId="1" xfId="0" applyNumberFormat="1" applyFont="1" applyFill="1" applyBorder="1" applyAlignment="1" applyProtection="1">
      <alignment horizontal="center"/>
      <protection locked="0"/>
    </xf>
    <xf numFmtId="14" fontId="0" fillId="0" borderId="1" xfId="0" applyNumberFormat="1" applyFont="1" applyFill="1" applyBorder="1" applyAlignment="1">
      <alignment horizontal="left"/>
    </xf>
    <xf numFmtId="14" fontId="0" fillId="0" borderId="1" xfId="0" applyNumberFormat="1" applyFont="1" applyBorder="1" applyAlignment="1">
      <alignment horizontal="left"/>
    </xf>
    <xf numFmtId="0" fontId="18" fillId="19" borderId="1" xfId="0" applyFont="1" applyFill="1" applyBorder="1" applyAlignment="1">
      <alignment horizontal="left"/>
    </xf>
    <xf numFmtId="0" fontId="5" fillId="0" borderId="0" xfId="4" applyFont="1" applyBorder="1"/>
    <xf numFmtId="44" fontId="2" fillId="0" borderId="0" xfId="8" applyBorder="1"/>
    <xf numFmtId="165" fontId="5" fillId="0" borderId="0" xfId="4" applyNumberFormat="1" applyFont="1" applyBorder="1"/>
    <xf numFmtId="9" fontId="5" fillId="0" borderId="0" xfId="4" applyNumberFormat="1" applyFont="1" applyBorder="1"/>
    <xf numFmtId="9" fontId="4" fillId="0" borderId="0" xfId="4" applyNumberFormat="1" applyFont="1" applyBorder="1" applyAlignment="1">
      <alignment wrapText="1"/>
    </xf>
    <xf numFmtId="16" fontId="4" fillId="0" borderId="0" xfId="4" applyNumberFormat="1" applyFont="1" applyBorder="1"/>
    <xf numFmtId="14" fontId="4" fillId="0" borderId="0" xfId="4" applyNumberFormat="1" applyFont="1" applyBorder="1"/>
    <xf numFmtId="0" fontId="5" fillId="28" borderId="0" xfId="4" applyFont="1" applyFill="1" applyBorder="1"/>
    <xf numFmtId="0" fontId="4" fillId="28" borderId="0" xfId="4" applyFont="1" applyFill="1" applyBorder="1"/>
    <xf numFmtId="9" fontId="4" fillId="28" borderId="0" xfId="4" applyNumberFormat="1" applyFont="1" applyFill="1" applyBorder="1" applyAlignment="1">
      <alignment wrapText="1"/>
    </xf>
    <xf numFmtId="9" fontId="4" fillId="0" borderId="0" xfId="4" applyNumberFormat="1" applyFont="1" applyFill="1" applyBorder="1" applyAlignment="1">
      <alignment wrapText="1"/>
    </xf>
    <xf numFmtId="44" fontId="2" fillId="28" borderId="0" xfId="8" applyFill="1" applyBorder="1"/>
    <xf numFmtId="0" fontId="4" fillId="0" borderId="0" xfId="4" applyFont="1" applyBorder="1" applyAlignment="1">
      <alignment horizontal="left" vertical="top"/>
    </xf>
    <xf numFmtId="9" fontId="0" fillId="0" borderId="0" xfId="4" applyNumberFormat="1" applyFont="1" applyBorder="1" applyAlignment="1">
      <alignment wrapText="1"/>
    </xf>
    <xf numFmtId="0" fontId="4" fillId="0" borderId="0" xfId="4" applyFont="1" applyBorder="1" applyAlignment="1">
      <alignment wrapText="1"/>
    </xf>
    <xf numFmtId="9" fontId="4" fillId="19" borderId="0" xfId="4" applyNumberFormat="1" applyFont="1" applyFill="1" applyBorder="1" applyAlignment="1">
      <alignment wrapText="1"/>
    </xf>
    <xf numFmtId="0" fontId="77" fillId="0" borderId="1" xfId="0" applyFont="1" applyBorder="1" applyAlignment="1"/>
    <xf numFmtId="0" fontId="78" fillId="0" borderId="1" xfId="0" applyFont="1" applyBorder="1" applyAlignment="1"/>
    <xf numFmtId="0" fontId="77" fillId="0" borderId="1" xfId="0" applyFont="1" applyFill="1" applyBorder="1" applyAlignment="1"/>
    <xf numFmtId="0" fontId="78" fillId="0" borderId="1" xfId="0" applyFont="1" applyFill="1" applyBorder="1" applyAlignment="1"/>
    <xf numFmtId="2" fontId="77" fillId="0" borderId="1" xfId="0" applyNumberFormat="1" applyFont="1" applyFill="1" applyBorder="1" applyAlignment="1"/>
    <xf numFmtId="0" fontId="76" fillId="0" borderId="0" xfId="0" applyFont="1" applyFill="1"/>
    <xf numFmtId="2" fontId="75" fillId="0" borderId="1" xfId="0" applyNumberFormat="1" applyFont="1" applyFill="1" applyBorder="1" applyAlignment="1"/>
    <xf numFmtId="14" fontId="0" fillId="0" borderId="1" xfId="0" applyNumberFormat="1" applyFont="1" applyFill="1" applyBorder="1" applyAlignment="1">
      <alignment horizontal="left" vertical="top"/>
    </xf>
    <xf numFmtId="0" fontId="0" fillId="0" borderId="1" xfId="0" applyFont="1" applyFill="1" applyBorder="1" applyAlignment="1" applyProtection="1">
      <alignment horizontal="left"/>
      <protection locked="0"/>
    </xf>
    <xf numFmtId="0" fontId="76" fillId="0" borderId="1" xfId="0" applyFont="1" applyFill="1" applyBorder="1"/>
    <xf numFmtId="14" fontId="0" fillId="0" borderId="0" xfId="0" applyNumberFormat="1" applyAlignment="1">
      <alignment horizontal="left" vertical="top"/>
    </xf>
    <xf numFmtId="0" fontId="0" fillId="15" borderId="0" xfId="0" applyFill="1" applyAlignment="1">
      <alignment horizontal="left" vertical="top"/>
    </xf>
    <xf numFmtId="0" fontId="0" fillId="0" borderId="36" xfId="0" applyBorder="1"/>
    <xf numFmtId="14" fontId="0" fillId="0" borderId="36" xfId="0" applyNumberFormat="1" applyBorder="1"/>
    <xf numFmtId="0" fontId="0" fillId="0" borderId="0" xfId="0" applyAlignment="1">
      <alignment horizontal="center"/>
    </xf>
    <xf numFmtId="177" fontId="0" fillId="19" borderId="1" xfId="0" applyNumberFormat="1" applyFont="1" applyFill="1" applyBorder="1" applyAlignment="1">
      <alignment horizontal="center"/>
    </xf>
    <xf numFmtId="0" fontId="0" fillId="19" borderId="1" xfId="0" applyFont="1" applyFill="1" applyBorder="1" applyAlignment="1">
      <alignment horizontal="center"/>
    </xf>
    <xf numFmtId="1" fontId="0" fillId="19" borderId="1" xfId="0" applyNumberFormat="1" applyFont="1" applyFill="1" applyBorder="1" applyAlignment="1">
      <alignment horizontal="center"/>
    </xf>
    <xf numFmtId="174" fontId="0" fillId="19" borderId="1" xfId="0" applyNumberFormat="1" applyFont="1" applyFill="1" applyBorder="1" applyAlignment="1">
      <alignment horizontal="left"/>
    </xf>
    <xf numFmtId="0" fontId="0" fillId="19" borderId="1" xfId="0" applyFont="1" applyFill="1" applyBorder="1" applyAlignment="1"/>
    <xf numFmtId="0" fontId="0" fillId="0" borderId="1" xfId="0" applyNumberFormat="1" applyFont="1" applyFill="1" applyBorder="1" applyAlignment="1">
      <alignment horizontal="center"/>
    </xf>
    <xf numFmtId="14" fontId="0" fillId="0" borderId="1" xfId="0" applyNumberFormat="1" applyFont="1" applyFill="1" applyBorder="1" applyAlignment="1">
      <alignment horizontal="left"/>
    </xf>
    <xf numFmtId="177" fontId="58" fillId="0" borderId="1" xfId="0" applyNumberFormat="1" applyFont="1" applyBorder="1" applyAlignment="1">
      <alignment horizontal="center"/>
    </xf>
    <xf numFmtId="2" fontId="70" fillId="0" borderId="1" xfId="0" applyNumberFormat="1" applyFont="1" applyBorder="1" applyAlignment="1"/>
    <xf numFmtId="177" fontId="61" fillId="0" borderId="1" xfId="0" applyNumberFormat="1" applyFont="1" applyBorder="1" applyAlignment="1" applyProtection="1">
      <alignment horizontal="center"/>
      <protection locked="0"/>
    </xf>
    <xf numFmtId="0" fontId="74" fillId="0" borderId="1" xfId="0" applyFont="1" applyFill="1" applyBorder="1" applyAlignment="1"/>
    <xf numFmtId="0" fontId="75" fillId="0" borderId="1" xfId="0" applyFont="1" applyFill="1" applyBorder="1" applyAlignment="1">
      <alignment horizontal="left"/>
    </xf>
    <xf numFmtId="0" fontId="75" fillId="0" borderId="1" xfId="0" applyFont="1" applyFill="1" applyBorder="1" applyAlignment="1" applyProtection="1">
      <alignment horizontal="left"/>
    </xf>
    <xf numFmtId="14" fontId="0" fillId="0" borderId="1" xfId="0" applyNumberFormat="1" applyFont="1" applyBorder="1" applyAlignment="1">
      <alignment horizontal="left"/>
    </xf>
    <xf numFmtId="49" fontId="16" fillId="0" borderId="12" xfId="0" applyNumberFormat="1" applyFont="1" applyFill="1" applyBorder="1"/>
    <xf numFmtId="0" fontId="0" fillId="0" borderId="12" xfId="0" applyFont="1" applyFill="1" applyBorder="1"/>
    <xf numFmtId="0" fontId="0" fillId="0" borderId="12" xfId="0" applyFill="1" applyBorder="1" applyAlignment="1">
      <alignment horizontal="right"/>
    </xf>
    <xf numFmtId="0" fontId="0" fillId="0" borderId="12" xfId="0" applyFont="1" applyFill="1" applyBorder="1" applyAlignment="1">
      <alignment wrapText="1" shrinkToFit="1"/>
    </xf>
    <xf numFmtId="0" fontId="2" fillId="0" borderId="12" xfId="0" applyFont="1" applyFill="1" applyBorder="1"/>
    <xf numFmtId="0" fontId="0" fillId="0" borderId="12" xfId="0" applyFill="1" applyBorder="1"/>
    <xf numFmtId="176" fontId="0" fillId="0" borderId="12" xfId="0" applyNumberFormat="1" applyFill="1" applyBorder="1"/>
    <xf numFmtId="0" fontId="0" fillId="0" borderId="13" xfId="0" applyFont="1" applyFill="1" applyBorder="1"/>
    <xf numFmtId="49" fontId="16" fillId="0" borderId="11" xfId="0" applyNumberFormat="1" applyFont="1" applyFill="1" applyBorder="1"/>
    <xf numFmtId="0" fontId="0" fillId="0" borderId="27" xfId="0" applyFont="1" applyFill="1" applyBorder="1" applyAlignment="1">
      <alignment wrapText="1" shrinkToFit="1"/>
    </xf>
    <xf numFmtId="0" fontId="0" fillId="0" borderId="27" xfId="0" applyFill="1" applyBorder="1"/>
    <xf numFmtId="0" fontId="18" fillId="19" borderId="1" xfId="0" applyFont="1" applyFill="1" applyBorder="1" applyAlignment="1" applyProtection="1">
      <alignment horizontal="left"/>
    </xf>
    <xf numFmtId="0" fontId="18" fillId="19" borderId="1" xfId="0" applyFont="1" applyFill="1" applyBorder="1" applyAlignment="1" applyProtection="1"/>
    <xf numFmtId="0" fontId="18" fillId="19" borderId="1" xfId="0" applyFont="1" applyFill="1" applyBorder="1" applyAlignment="1"/>
    <xf numFmtId="0" fontId="18" fillId="19" borderId="0" xfId="0" applyFont="1" applyFill="1" applyAlignment="1">
      <alignment horizontal="left"/>
    </xf>
    <xf numFmtId="172" fontId="0" fillId="0" borderId="1" xfId="0" applyNumberFormat="1" applyFont="1" applyBorder="1"/>
    <xf numFmtId="172" fontId="0" fillId="0" borderId="1" xfId="0" applyNumberFormat="1" applyFont="1" applyFill="1" applyBorder="1" applyAlignment="1">
      <alignment wrapText="1"/>
    </xf>
    <xf numFmtId="172" fontId="0" fillId="8" borderId="1" xfId="0" applyNumberFormat="1" applyFont="1" applyFill="1" applyBorder="1"/>
    <xf numFmtId="172" fontId="0" fillId="0" borderId="1" xfId="0" applyNumberFormat="1" applyFont="1" applyFill="1" applyBorder="1"/>
    <xf numFmtId="172" fontId="0" fillId="21" borderId="1" xfId="0" applyNumberFormat="1" applyFont="1" applyFill="1" applyBorder="1"/>
    <xf numFmtId="16" fontId="0" fillId="0" borderId="1" xfId="0" applyNumberFormat="1" applyFont="1" applyFill="1" applyBorder="1" applyAlignment="1">
      <alignment horizontal="center"/>
    </xf>
    <xf numFmtId="44" fontId="0" fillId="0" borderId="1" xfId="0" applyNumberFormat="1" applyFont="1" applyBorder="1"/>
    <xf numFmtId="44" fontId="0" fillId="0" borderId="1" xfId="0" applyNumberFormat="1" applyFont="1" applyFill="1" applyBorder="1"/>
    <xf numFmtId="14" fontId="0" fillId="0" borderId="1" xfId="0" applyNumberFormat="1" applyFont="1" applyBorder="1" applyAlignment="1">
      <alignment horizontal="left"/>
    </xf>
    <xf numFmtId="44" fontId="0" fillId="21" borderId="1" xfId="0" applyNumberFormat="1" applyFont="1" applyFill="1" applyBorder="1"/>
    <xf numFmtId="0" fontId="81" fillId="0" borderId="1" xfId="0" applyFont="1" applyBorder="1"/>
    <xf numFmtId="0" fontId="81" fillId="0" borderId="1" xfId="0" applyFont="1" applyBorder="1" applyAlignment="1">
      <alignment horizontal="left"/>
    </xf>
    <xf numFmtId="0" fontId="82" fillId="0" borderId="1" xfId="0" applyFont="1" applyBorder="1" applyAlignment="1"/>
    <xf numFmtId="0" fontId="81" fillId="0" borderId="1" xfId="0" applyFont="1" applyBorder="1" applyAlignment="1"/>
    <xf numFmtId="44" fontId="0" fillId="8" borderId="1" xfId="0" applyNumberFormat="1" applyFont="1" applyFill="1" applyBorder="1"/>
    <xf numFmtId="0" fontId="83" fillId="0" borderId="1" xfId="0" applyFont="1" applyBorder="1" applyAlignment="1"/>
    <xf numFmtId="0" fontId="81" fillId="0" borderId="1" xfId="0" applyFont="1" applyBorder="1" applyAlignment="1" applyProtection="1">
      <alignment horizontal="left"/>
    </xf>
    <xf numFmtId="0" fontId="81" fillId="0" borderId="1" xfId="0" applyFont="1" applyBorder="1" applyAlignment="1" applyProtection="1"/>
    <xf numFmtId="0" fontId="81" fillId="0" borderId="1" xfId="0" applyFont="1" applyBorder="1" applyAlignment="1">
      <alignment horizontal="left" vertical="top"/>
    </xf>
    <xf numFmtId="0" fontId="79" fillId="0" borderId="1" xfId="0" applyFont="1" applyBorder="1" applyAlignment="1"/>
    <xf numFmtId="2" fontId="82" fillId="0" borderId="1" xfId="0" applyNumberFormat="1" applyFont="1" applyBorder="1" applyAlignment="1"/>
    <xf numFmtId="0" fontId="0" fillId="7" borderId="1" xfId="0" applyFont="1" applyFill="1" applyBorder="1" applyAlignment="1">
      <alignment textRotation="90"/>
    </xf>
    <xf numFmtId="44" fontId="0" fillId="0" borderId="0" xfId="4" applyNumberFormat="1" applyFont="1" applyBorder="1" applyAlignment="1">
      <alignment wrapText="1"/>
    </xf>
    <xf numFmtId="44" fontId="0" fillId="0" borderId="0" xfId="0" applyNumberFormat="1" applyFont="1" applyBorder="1"/>
    <xf numFmtId="44" fontId="2" fillId="0" borderId="0" xfId="0" applyNumberFormat="1" applyFont="1" applyBorder="1"/>
    <xf numFmtId="44" fontId="0" fillId="19" borderId="0" xfId="4" applyNumberFormat="1" applyFont="1" applyFill="1" applyBorder="1" applyAlignment="1">
      <alignment wrapText="1"/>
    </xf>
    <xf numFmtId="44" fontId="0" fillId="0" borderId="0" xfId="0" applyNumberFormat="1" applyFont="1" applyFill="1" applyBorder="1"/>
    <xf numFmtId="44" fontId="0" fillId="0" borderId="0" xfId="4" applyNumberFormat="1" applyFont="1" applyFill="1" applyBorder="1" applyAlignment="1">
      <alignment wrapText="1"/>
    </xf>
    <xf numFmtId="0" fontId="34" fillId="31" borderId="0" xfId="0" applyFont="1" applyFill="1" applyAlignment="1">
      <alignment horizontal="left" vertical="top"/>
    </xf>
    <xf numFmtId="0" fontId="0" fillId="31" borderId="0" xfId="0" applyFill="1"/>
    <xf numFmtId="0" fontId="0" fillId="31" borderId="0" xfId="0" applyFill="1" applyAlignment="1">
      <alignment horizontal="center" vertical="top"/>
    </xf>
    <xf numFmtId="0" fontId="34" fillId="34" borderId="0" xfId="0" applyFont="1" applyFill="1" applyAlignment="1">
      <alignment horizontal="left" vertical="top"/>
    </xf>
    <xf numFmtId="0" fontId="0" fillId="34" borderId="0" xfId="0" applyFill="1"/>
    <xf numFmtId="0" fontId="0" fillId="34" borderId="0" xfId="0" applyFill="1" applyAlignment="1">
      <alignment horizontal="center" vertical="top"/>
    </xf>
    <xf numFmtId="0" fontId="14" fillId="0" borderId="0" xfId="0" applyFont="1" applyBorder="1"/>
    <xf numFmtId="0" fontId="13" fillId="36" borderId="37" xfId="0" applyFont="1" applyFill="1" applyBorder="1" applyAlignment="1" applyProtection="1">
      <alignment horizontal="left"/>
    </xf>
    <xf numFmtId="0" fontId="14" fillId="36" borderId="11" xfId="0" applyFont="1" applyFill="1" applyBorder="1" applyAlignment="1" applyProtection="1">
      <alignment horizontal="left"/>
    </xf>
    <xf numFmtId="1" fontId="7" fillId="36" borderId="11" xfId="0" applyNumberFormat="1" applyFont="1" applyFill="1" applyBorder="1" applyAlignment="1">
      <alignment horizontal="right"/>
    </xf>
    <xf numFmtId="169" fontId="8" fillId="36" borderId="11" xfId="0" applyNumberFormat="1" applyFont="1" applyFill="1" applyBorder="1" applyAlignment="1" applyProtection="1">
      <alignment horizontal="right"/>
    </xf>
    <xf numFmtId="170" fontId="8" fillId="36" borderId="11" xfId="0" applyNumberFormat="1" applyFont="1" applyFill="1" applyBorder="1" applyAlignment="1" applyProtection="1">
      <alignment horizontal="left"/>
    </xf>
    <xf numFmtId="0" fontId="0" fillId="34" borderId="0" xfId="0" applyFill="1" applyAlignment="1">
      <alignment horizontal="center"/>
    </xf>
    <xf numFmtId="44" fontId="2" fillId="34" borderId="29" xfId="8" applyFill="1" applyBorder="1" applyAlignment="1">
      <alignment horizontal="center"/>
    </xf>
    <xf numFmtId="44" fontId="0" fillId="34" borderId="29" xfId="1" applyFont="1" applyFill="1" applyBorder="1" applyAlignment="1">
      <alignment horizontal="center"/>
    </xf>
    <xf numFmtId="44" fontId="25" fillId="34" borderId="29" xfId="0" applyNumberFormat="1" applyFont="1" applyFill="1" applyBorder="1" applyAlignment="1">
      <alignment horizontal="center"/>
    </xf>
    <xf numFmtId="0" fontId="0" fillId="31" borderId="0" xfId="0" applyFill="1" applyAlignment="1">
      <alignment horizontal="center"/>
    </xf>
    <xf numFmtId="0" fontId="0" fillId="31" borderId="0" xfId="0" applyFill="1" applyAlignment="1">
      <alignment horizontal="left"/>
    </xf>
    <xf numFmtId="0" fontId="0" fillId="31" borderId="28" xfId="0" applyFill="1" applyBorder="1" applyAlignment="1">
      <alignment horizontal="center"/>
    </xf>
    <xf numFmtId="0" fontId="21" fillId="31" borderId="0" xfId="0" applyFont="1" applyFill="1" applyAlignment="1">
      <alignment horizontal="left" vertical="center"/>
    </xf>
    <xf numFmtId="0" fontId="21" fillId="31" borderId="0" xfId="0" applyFont="1" applyFill="1"/>
    <xf numFmtId="0" fontId="5" fillId="31" borderId="0" xfId="4" applyNumberFormat="1" applyFont="1" applyFill="1" applyBorder="1" applyAlignment="1" applyProtection="1">
      <alignment vertical="center"/>
      <protection locked="0"/>
    </xf>
    <xf numFmtId="0" fontId="4" fillId="31" borderId="0" xfId="4" applyNumberFormat="1" applyFont="1" applyFill="1" applyBorder="1" applyAlignment="1" applyProtection="1">
      <alignment vertical="center"/>
      <protection locked="0"/>
    </xf>
    <xf numFmtId="0" fontId="4" fillId="31" borderId="0" xfId="4" applyNumberFormat="1" applyFont="1" applyFill="1" applyBorder="1" applyAlignment="1" applyProtection="1">
      <protection locked="0"/>
    </xf>
    <xf numFmtId="0" fontId="0" fillId="31" borderId="0" xfId="4" applyNumberFormat="1" applyFont="1" applyFill="1" applyBorder="1" applyAlignment="1" applyProtection="1">
      <alignment vertical="center"/>
      <protection locked="0"/>
    </xf>
    <xf numFmtId="0" fontId="4" fillId="31" borderId="0" xfId="4" applyNumberFormat="1" applyFont="1" applyFill="1" applyBorder="1" applyAlignment="1" applyProtection="1">
      <alignment horizontal="center" vertical="center"/>
      <protection locked="0"/>
    </xf>
    <xf numFmtId="0" fontId="4" fillId="34" borderId="0" xfId="4" applyNumberFormat="1" applyFont="1" applyFill="1" applyBorder="1" applyAlignment="1" applyProtection="1">
      <alignment horizontal="left"/>
      <protection locked="0"/>
    </xf>
    <xf numFmtId="0" fontId="4" fillId="34" borderId="0" xfId="4" applyNumberFormat="1" applyFont="1" applyFill="1" applyBorder="1" applyAlignment="1" applyProtection="1">
      <alignment horizontal="left" textRotation="90"/>
      <protection locked="0"/>
    </xf>
    <xf numFmtId="0" fontId="2" fillId="34" borderId="0" xfId="4" applyNumberFormat="1" applyFont="1" applyFill="1" applyBorder="1" applyAlignment="1" applyProtection="1">
      <alignment horizontal="left"/>
      <protection locked="0"/>
    </xf>
    <xf numFmtId="0" fontId="2" fillId="35" borderId="0" xfId="4" applyNumberFormat="1" applyFont="1" applyFill="1" applyBorder="1" applyAlignment="1" applyProtection="1">
      <alignment horizontal="left"/>
      <protection locked="0"/>
    </xf>
    <xf numFmtId="0" fontId="4" fillId="35" borderId="0" xfId="4" applyNumberFormat="1" applyFont="1" applyFill="1" applyBorder="1" applyAlignment="1" applyProtection="1">
      <alignment horizontal="left"/>
      <protection locked="0"/>
    </xf>
    <xf numFmtId="14" fontId="5" fillId="31" borderId="0" xfId="4" applyNumberFormat="1" applyFont="1" applyFill="1" applyBorder="1" applyAlignment="1" applyProtection="1">
      <alignment horizontal="left"/>
      <protection locked="0"/>
    </xf>
    <xf numFmtId="166" fontId="8" fillId="0" borderId="1" xfId="0" applyNumberFormat="1" applyFont="1" applyBorder="1" applyAlignment="1" applyProtection="1">
      <alignment shrinkToFit="1"/>
      <protection locked="0"/>
    </xf>
    <xf numFmtId="14" fontId="0" fillId="0" borderId="1" xfId="0" applyNumberFormat="1" applyFont="1" applyBorder="1" applyAlignment="1">
      <alignment horizontal="left"/>
    </xf>
    <xf numFmtId="0" fontId="0" fillId="37" borderId="1" xfId="0" applyFont="1" applyFill="1" applyBorder="1" applyAlignment="1">
      <alignment horizontal="left"/>
    </xf>
    <xf numFmtId="0" fontId="0" fillId="37" borderId="1" xfId="0" applyFont="1" applyFill="1" applyBorder="1"/>
    <xf numFmtId="172" fontId="0" fillId="37" borderId="1" xfId="0" applyNumberFormat="1" applyFont="1" applyFill="1" applyBorder="1"/>
    <xf numFmtId="0" fontId="0" fillId="37" borderId="0" xfId="0" applyFill="1"/>
    <xf numFmtId="2" fontId="0" fillId="37" borderId="1" xfId="0" applyNumberFormat="1" applyFont="1" applyFill="1" applyBorder="1" applyAlignment="1"/>
    <xf numFmtId="168" fontId="0" fillId="37" borderId="1" xfId="0" applyNumberFormat="1" applyFont="1" applyFill="1" applyBorder="1" applyAlignment="1"/>
    <xf numFmtId="44" fontId="0" fillId="37" borderId="1" xfId="0" applyNumberFormat="1" applyFont="1" applyFill="1" applyBorder="1"/>
    <xf numFmtId="44" fontId="2" fillId="0" borderId="0" xfId="0" applyNumberFormat="1" applyFont="1" applyAlignment="1"/>
    <xf numFmtId="0" fontId="0" fillId="38" borderId="1" xfId="0" applyFont="1" applyFill="1" applyBorder="1"/>
    <xf numFmtId="0" fontId="0" fillId="0" borderId="1" xfId="0" applyNumberFormat="1" applyFont="1" applyBorder="1"/>
    <xf numFmtId="177" fontId="62" fillId="0" borderId="1" xfId="0" applyNumberFormat="1" applyFont="1" applyBorder="1" applyAlignment="1" applyProtection="1">
      <alignment horizontal="center"/>
      <protection locked="0"/>
    </xf>
    <xf numFmtId="177" fontId="62" fillId="0" borderId="1" xfId="0" applyNumberFormat="1" applyFont="1" applyBorder="1" applyAlignment="1">
      <alignment horizontal="center"/>
    </xf>
    <xf numFmtId="168" fontId="0" fillId="37" borderId="1" xfId="0" applyNumberFormat="1" applyFont="1" applyFill="1" applyBorder="1"/>
    <xf numFmtId="0" fontId="0" fillId="37" borderId="1" xfId="0" applyFont="1" applyFill="1" applyBorder="1" applyAlignment="1">
      <alignment horizontal="left" vertical="top"/>
    </xf>
    <xf numFmtId="0" fontId="2" fillId="19" borderId="1" xfId="0" applyFont="1" applyFill="1" applyBorder="1" applyAlignment="1"/>
    <xf numFmtId="0" fontId="85" fillId="39" borderId="0" xfId="0" applyFont="1" applyFill="1"/>
    <xf numFmtId="44" fontId="2" fillId="0" borderId="1" xfId="0" applyNumberFormat="1" applyFont="1" applyFill="1" applyBorder="1"/>
    <xf numFmtId="44" fontId="2" fillId="0" borderId="1" xfId="0" applyNumberFormat="1" applyFont="1" applyBorder="1"/>
    <xf numFmtId="44" fontId="57" fillId="0" borderId="1" xfId="0" applyNumberFormat="1" applyFont="1" applyBorder="1"/>
    <xf numFmtId="44" fontId="61" fillId="0" borderId="1" xfId="0" applyNumberFormat="1" applyFont="1" applyBorder="1"/>
    <xf numFmtId="44" fontId="62" fillId="0" borderId="1" xfId="0" applyNumberFormat="1" applyFont="1" applyBorder="1"/>
    <xf numFmtId="44" fontId="20" fillId="0" borderId="1" xfId="0" applyNumberFormat="1" applyFont="1" applyBorder="1"/>
    <xf numFmtId="44" fontId="58" fillId="0" borderId="1" xfId="0" applyNumberFormat="1" applyFont="1" applyBorder="1"/>
    <xf numFmtId="44" fontId="22" fillId="0" borderId="1" xfId="0" applyNumberFormat="1" applyFont="1" applyBorder="1"/>
    <xf numFmtId="44" fontId="57" fillId="0" borderId="1" xfId="0" applyNumberFormat="1" applyFont="1" applyFill="1" applyBorder="1"/>
    <xf numFmtId="44" fontId="58" fillId="0" borderId="1" xfId="0" applyNumberFormat="1" applyFont="1" applyFill="1" applyBorder="1"/>
    <xf numFmtId="0" fontId="0" fillId="0" borderId="1" xfId="0" applyNumberFormat="1" applyFont="1" applyFill="1" applyBorder="1"/>
    <xf numFmtId="0" fontId="2" fillId="8" borderId="1" xfId="0" applyNumberFormat="1" applyFont="1" applyFill="1" applyBorder="1"/>
    <xf numFmtId="49" fontId="2" fillId="8" borderId="0" xfId="0" applyNumberFormat="1" applyFont="1" applyFill="1"/>
    <xf numFmtId="0" fontId="2" fillId="8" borderId="0" xfId="0" applyFont="1" applyFill="1" applyProtection="1">
      <protection locked="0"/>
    </xf>
    <xf numFmtId="1" fontId="0" fillId="8" borderId="1" xfId="0" applyNumberFormat="1" applyFill="1" applyBorder="1" applyAlignment="1">
      <alignment horizontal="center" vertical="top"/>
    </xf>
    <xf numFmtId="174" fontId="0" fillId="8" borderId="1" xfId="0" applyNumberFormat="1" applyFill="1" applyBorder="1" applyAlignment="1">
      <alignment horizontal="left"/>
    </xf>
    <xf numFmtId="2" fontId="0" fillId="8" borderId="1" xfId="0" applyNumberFormat="1" applyFill="1" applyBorder="1"/>
    <xf numFmtId="2" fontId="2" fillId="8" borderId="1" xfId="0" applyNumberFormat="1" applyFont="1" applyFill="1" applyBorder="1" applyAlignment="1"/>
    <xf numFmtId="0" fontId="0" fillId="8" borderId="1" xfId="0" applyFont="1" applyFill="1" applyBorder="1" applyAlignment="1">
      <alignment vertical="top"/>
    </xf>
    <xf numFmtId="168" fontId="0" fillId="8" borderId="1" xfId="0" applyNumberFormat="1" applyFill="1" applyBorder="1" applyAlignment="1"/>
    <xf numFmtId="0" fontId="0" fillId="8" borderId="1" xfId="0" applyFill="1" applyBorder="1"/>
    <xf numFmtId="0" fontId="2" fillId="16" borderId="1" xfId="0" applyNumberFormat="1" applyFont="1" applyFill="1" applyBorder="1"/>
    <xf numFmtId="44" fontId="2" fillId="0" borderId="1" xfId="0" applyNumberFormat="1" applyFont="1" applyFill="1" applyBorder="1"/>
    <xf numFmtId="0" fontId="62" fillId="0" borderId="1" xfId="0" applyNumberFormat="1" applyFont="1" applyBorder="1" applyAlignment="1">
      <alignment horizontal="left"/>
    </xf>
    <xf numFmtId="0" fontId="61" fillId="0" borderId="1" xfId="0" applyNumberFormat="1" applyFont="1" applyBorder="1" applyAlignment="1">
      <alignment horizontal="left" vertical="top"/>
    </xf>
    <xf numFmtId="0" fontId="0" fillId="0" borderId="1" xfId="0" applyNumberFormat="1" applyFont="1" applyBorder="1" applyAlignment="1">
      <alignment horizontal="left"/>
    </xf>
    <xf numFmtId="0" fontId="0" fillId="0" borderId="1" xfId="0" applyNumberFormat="1" applyFont="1" applyBorder="1" applyAlignment="1">
      <alignment horizontal="left" vertical="top"/>
    </xf>
    <xf numFmtId="0" fontId="18" fillId="0" borderId="1" xfId="0" applyFont="1" applyBorder="1" applyAlignment="1">
      <alignment horizontal="center"/>
    </xf>
    <xf numFmtId="0" fontId="81" fillId="0" borderId="1" xfId="0" applyFont="1" applyBorder="1" applyAlignment="1">
      <alignment horizontal="center"/>
    </xf>
    <xf numFmtId="0" fontId="76" fillId="0" borderId="1" xfId="0" applyFont="1" applyBorder="1" applyAlignment="1">
      <alignment horizontal="center"/>
    </xf>
    <xf numFmtId="0" fontId="18" fillId="0" borderId="1" xfId="0" applyFont="1" applyFill="1" applyBorder="1" applyAlignment="1">
      <alignment horizontal="center"/>
    </xf>
    <xf numFmtId="0" fontId="76" fillId="0" borderId="1" xfId="0" applyFont="1" applyFill="1" applyBorder="1" applyAlignment="1">
      <alignment horizontal="center"/>
    </xf>
    <xf numFmtId="0" fontId="0" fillId="0" borderId="0" xfId="0" applyAlignment="1">
      <alignment horizontal="center"/>
    </xf>
    <xf numFmtId="172" fontId="0" fillId="8" borderId="1" xfId="0" applyNumberFormat="1" applyFont="1" applyFill="1" applyBorder="1" applyAlignment="1"/>
    <xf numFmtId="0" fontId="0" fillId="40" borderId="1" xfId="0" applyFill="1" applyBorder="1"/>
    <xf numFmtId="0" fontId="0" fillId="40" borderId="1" xfId="0" applyFont="1" applyFill="1" applyBorder="1" applyAlignment="1">
      <alignment horizontal="left"/>
    </xf>
    <xf numFmtId="0" fontId="0" fillId="40" borderId="1" xfId="0" applyFont="1" applyFill="1" applyBorder="1" applyAlignment="1">
      <alignment horizontal="right"/>
    </xf>
    <xf numFmtId="0" fontId="0" fillId="40" borderId="1" xfId="0" applyFont="1" applyFill="1" applyBorder="1" applyAlignment="1"/>
    <xf numFmtId="0" fontId="0" fillId="40" borderId="1" xfId="0" applyFont="1" applyFill="1" applyBorder="1" applyAlignment="1">
      <alignment horizontal="center"/>
    </xf>
    <xf numFmtId="177" fontId="0" fillId="40" borderId="1" xfId="0" applyNumberFormat="1" applyFont="1" applyFill="1" applyBorder="1" applyAlignment="1">
      <alignment horizontal="center"/>
    </xf>
    <xf numFmtId="1" fontId="21" fillId="40" borderId="1" xfId="0" applyNumberFormat="1" applyFont="1" applyFill="1" applyBorder="1" applyAlignment="1">
      <alignment horizontal="left"/>
    </xf>
    <xf numFmtId="174" fontId="21" fillId="40" borderId="1" xfId="0" applyNumberFormat="1" applyFont="1" applyFill="1" applyBorder="1" applyAlignment="1">
      <alignment horizontal="left"/>
    </xf>
    <xf numFmtId="0" fontId="21" fillId="40" borderId="1" xfId="0" applyFont="1" applyFill="1" applyBorder="1" applyAlignment="1"/>
    <xf numFmtId="2" fontId="21" fillId="40" borderId="1" xfId="0" applyNumberFormat="1" applyFont="1" applyFill="1" applyBorder="1" applyAlignment="1"/>
    <xf numFmtId="1" fontId="80" fillId="40" borderId="1" xfId="0" applyNumberFormat="1" applyFont="1" applyFill="1" applyBorder="1" applyAlignment="1">
      <alignment horizontal="left"/>
    </xf>
    <xf numFmtId="174" fontId="80" fillId="40" borderId="1" xfId="0" applyNumberFormat="1" applyFont="1" applyFill="1" applyBorder="1" applyAlignment="1">
      <alignment horizontal="left"/>
    </xf>
    <xf numFmtId="0" fontId="80" fillId="40" borderId="1" xfId="0" applyFont="1" applyFill="1" applyBorder="1" applyAlignment="1"/>
    <xf numFmtId="2" fontId="80" fillId="40" borderId="1" xfId="0" applyNumberFormat="1" applyFont="1" applyFill="1" applyBorder="1" applyAlignment="1"/>
    <xf numFmtId="0" fontId="86" fillId="0" borderId="1" xfId="0" applyFont="1" applyBorder="1"/>
    <xf numFmtId="0" fontId="86" fillId="0" borderId="1" xfId="0" applyFont="1" applyBorder="1" applyAlignment="1">
      <alignment horizontal="left"/>
    </xf>
    <xf numFmtId="0" fontId="86" fillId="0" borderId="1" xfId="0" applyFont="1" applyBorder="1" applyAlignment="1">
      <alignment horizontal="center"/>
    </xf>
    <xf numFmtId="0" fontId="0" fillId="37" borderId="1" xfId="0" applyNumberFormat="1" applyFont="1" applyFill="1" applyBorder="1"/>
    <xf numFmtId="0" fontId="0" fillId="0" borderId="1" xfId="0" applyNumberFormat="1" applyFont="1" applyBorder="1" applyAlignment="1">
      <alignment vertical="top" wrapText="1"/>
    </xf>
    <xf numFmtId="0" fontId="0" fillId="0" borderId="1" xfId="0" applyNumberFormat="1" applyFont="1" applyFill="1" applyBorder="1" applyAlignment="1">
      <alignment vertical="top" wrapText="1"/>
    </xf>
    <xf numFmtId="44" fontId="87" fillId="0" borderId="1" xfId="0" applyNumberFormat="1" applyFont="1" applyBorder="1"/>
    <xf numFmtId="44" fontId="87" fillId="37" borderId="1" xfId="0" applyNumberFormat="1" applyFont="1" applyFill="1" applyBorder="1"/>
    <xf numFmtId="44" fontId="87" fillId="0" borderId="1" xfId="0" applyNumberFormat="1" applyFont="1" applyFill="1" applyBorder="1"/>
    <xf numFmtId="44" fontId="87" fillId="21" borderId="1" xfId="0" applyNumberFormat="1" applyFont="1" applyFill="1" applyBorder="1"/>
    <xf numFmtId="44" fontId="87" fillId="8" borderId="1" xfId="0" applyNumberFormat="1" applyFont="1" applyFill="1" applyBorder="1"/>
    <xf numFmtId="178" fontId="87" fillId="0" borderId="1" xfId="0" applyNumberFormat="1" applyFont="1" applyBorder="1"/>
    <xf numFmtId="178" fontId="87" fillId="0" borderId="1" xfId="0" applyNumberFormat="1" applyFont="1" applyFill="1" applyBorder="1"/>
    <xf numFmtId="172" fontId="0" fillId="37" borderId="1" xfId="0" applyNumberFormat="1" applyFont="1" applyFill="1" applyBorder="1" applyAlignment="1"/>
    <xf numFmtId="172" fontId="87" fillId="8" borderId="1" xfId="0" applyNumberFormat="1" applyFont="1" applyFill="1" applyBorder="1"/>
    <xf numFmtId="172" fontId="87" fillId="37" borderId="1" xfId="0" applyNumberFormat="1" applyFont="1" applyFill="1" applyBorder="1"/>
    <xf numFmtId="0" fontId="87" fillId="8" borderId="1" xfId="0" applyNumberFormat="1" applyFont="1" applyFill="1" applyBorder="1"/>
    <xf numFmtId="44" fontId="2" fillId="37" borderId="1" xfId="0" applyNumberFormat="1" applyFont="1" applyFill="1" applyBorder="1"/>
    <xf numFmtId="0" fontId="0" fillId="37" borderId="1" xfId="0" applyFill="1" applyBorder="1"/>
    <xf numFmtId="1" fontId="74" fillId="40" borderId="1" xfId="0" applyNumberFormat="1" applyFont="1" applyFill="1" applyBorder="1" applyAlignment="1">
      <alignment horizontal="left"/>
    </xf>
    <xf numFmtId="174" fontId="74" fillId="40" borderId="1" xfId="0" applyNumberFormat="1" applyFont="1" applyFill="1" applyBorder="1" applyAlignment="1">
      <alignment horizontal="left"/>
    </xf>
    <xf numFmtId="0" fontId="74" fillId="40" borderId="1" xfId="0" applyFont="1" applyFill="1" applyBorder="1" applyAlignment="1"/>
    <xf numFmtId="2" fontId="74" fillId="40" borderId="1" xfId="0" applyNumberFormat="1" applyFont="1" applyFill="1" applyBorder="1" applyAlignment="1"/>
    <xf numFmtId="1" fontId="21" fillId="40" borderId="1" xfId="0" applyNumberFormat="1" applyFont="1" applyFill="1" applyBorder="1" applyAlignment="1">
      <alignment horizontal="center"/>
    </xf>
    <xf numFmtId="1" fontId="7" fillId="40" borderId="1" xfId="0" applyNumberFormat="1" applyFont="1" applyFill="1" applyBorder="1" applyAlignment="1">
      <alignment horizontal="left"/>
    </xf>
    <xf numFmtId="1" fontId="7" fillId="40" borderId="1" xfId="0" applyNumberFormat="1" applyFont="1" applyFill="1" applyBorder="1" applyAlignment="1">
      <alignment horizontal="center"/>
    </xf>
    <xf numFmtId="174" fontId="7" fillId="40" borderId="1" xfId="0" applyNumberFormat="1" applyFont="1" applyFill="1" applyBorder="1" applyAlignment="1">
      <alignment horizontal="left"/>
    </xf>
    <xf numFmtId="0" fontId="7" fillId="40" borderId="1" xfId="0" applyFont="1" applyFill="1" applyBorder="1" applyAlignment="1"/>
    <xf numFmtId="2" fontId="7" fillId="40" borderId="1" xfId="0" applyNumberFormat="1" applyFont="1" applyFill="1" applyBorder="1" applyAlignment="1"/>
    <xf numFmtId="2" fontId="0" fillId="37" borderId="1" xfId="0" applyNumberFormat="1" applyFont="1" applyFill="1" applyBorder="1" applyAlignment="1">
      <alignment vertical="top"/>
    </xf>
    <xf numFmtId="0" fontId="0" fillId="37" borderId="1" xfId="0" applyFill="1" applyBorder="1" applyAlignment="1">
      <alignment horizontal="left"/>
    </xf>
    <xf numFmtId="2" fontId="0" fillId="37" borderId="1" xfId="0" applyNumberFormat="1" applyFill="1" applyBorder="1"/>
    <xf numFmtId="0" fontId="57" fillId="37" borderId="1" xfId="0" applyFont="1" applyFill="1" applyBorder="1"/>
    <xf numFmtId="0" fontId="0" fillId="37" borderId="1" xfId="0" applyFont="1" applyFill="1" applyBorder="1" applyAlignment="1">
      <alignment horizontal="right"/>
    </xf>
    <xf numFmtId="0" fontId="0" fillId="37" borderId="1" xfId="0" applyFont="1" applyFill="1" applyBorder="1" applyAlignment="1"/>
    <xf numFmtId="0" fontId="0" fillId="37" borderId="1" xfId="0" applyFont="1" applyFill="1" applyBorder="1" applyAlignment="1">
      <alignment horizontal="center"/>
    </xf>
    <xf numFmtId="1" fontId="7" fillId="37" borderId="1" xfId="0" applyNumberFormat="1" applyFont="1" applyFill="1" applyBorder="1" applyAlignment="1">
      <alignment horizontal="left"/>
    </xf>
    <xf numFmtId="1" fontId="7" fillId="37" borderId="1" xfId="0" applyNumberFormat="1" applyFont="1" applyFill="1" applyBorder="1" applyAlignment="1">
      <alignment horizontal="center"/>
    </xf>
    <xf numFmtId="174" fontId="7" fillId="37" borderId="1" xfId="0" applyNumberFormat="1" applyFont="1" applyFill="1" applyBorder="1" applyAlignment="1">
      <alignment horizontal="left"/>
    </xf>
    <xf numFmtId="0" fontId="7" fillId="37" borderId="1" xfId="0" applyFont="1" applyFill="1" applyBorder="1" applyAlignment="1"/>
    <xf numFmtId="2" fontId="7" fillId="37" borderId="1" xfId="0" applyNumberFormat="1" applyFont="1" applyFill="1" applyBorder="1" applyAlignment="1"/>
    <xf numFmtId="0" fontId="0" fillId="40" borderId="1" xfId="0" applyFont="1" applyFill="1" applyBorder="1" applyAlignment="1" applyProtection="1">
      <alignment horizontal="center"/>
    </xf>
    <xf numFmtId="1" fontId="47" fillId="40" borderId="1" xfId="0" applyNumberFormat="1" applyFont="1" applyFill="1" applyBorder="1" applyAlignment="1">
      <alignment horizontal="center"/>
    </xf>
    <xf numFmtId="174" fontId="47" fillId="40" borderId="1" xfId="0" applyNumberFormat="1" applyFont="1" applyFill="1" applyBorder="1" applyAlignment="1">
      <alignment horizontal="left"/>
    </xf>
    <xf numFmtId="0" fontId="47" fillId="40" borderId="1" xfId="0" applyFont="1" applyFill="1" applyBorder="1" applyAlignment="1"/>
    <xf numFmtId="166" fontId="7" fillId="40" borderId="1" xfId="0" applyNumberFormat="1" applyFont="1" applyFill="1" applyBorder="1" applyAlignment="1">
      <alignment horizontal="left"/>
    </xf>
    <xf numFmtId="175" fontId="0" fillId="37" borderId="1" xfId="0" applyNumberFormat="1" applyFill="1" applyBorder="1"/>
    <xf numFmtId="2" fontId="0" fillId="37" borderId="1" xfId="0" applyNumberFormat="1" applyFill="1" applyBorder="1" applyAlignment="1"/>
    <xf numFmtId="173" fontId="21" fillId="40" borderId="1" xfId="0" applyNumberFormat="1" applyFont="1" applyFill="1" applyBorder="1" applyAlignment="1">
      <alignment horizontal="left" vertical="top"/>
    </xf>
    <xf numFmtId="0" fontId="25" fillId="40" borderId="0" xfId="0" applyFont="1" applyFill="1"/>
    <xf numFmtId="0" fontId="25" fillId="40" borderId="1" xfId="0" applyNumberFormat="1" applyFont="1" applyFill="1" applyBorder="1" applyAlignment="1">
      <alignment horizontal="right"/>
    </xf>
    <xf numFmtId="0" fontId="25" fillId="40" borderId="1" xfId="0" applyNumberFormat="1" applyFont="1" applyFill="1" applyBorder="1" applyAlignment="1"/>
    <xf numFmtId="0" fontId="25" fillId="40" borderId="1" xfId="4" applyFont="1" applyFill="1" applyBorder="1"/>
    <xf numFmtId="0" fontId="25" fillId="37" borderId="0" xfId="0" applyFont="1" applyFill="1"/>
    <xf numFmtId="166" fontId="21" fillId="40" borderId="1" xfId="0" applyNumberFormat="1" applyFont="1" applyFill="1" applyBorder="1" applyAlignment="1" applyProtection="1">
      <alignment horizontal="left"/>
    </xf>
    <xf numFmtId="0" fontId="0" fillId="40" borderId="1" xfId="0" applyFill="1" applyBorder="1" applyAlignment="1">
      <alignment horizontal="center"/>
    </xf>
    <xf numFmtId="0" fontId="21" fillId="40" borderId="1" xfId="0" applyNumberFormat="1" applyFont="1" applyFill="1" applyBorder="1" applyAlignment="1"/>
    <xf numFmtId="2" fontId="0" fillId="37" borderId="1" xfId="0" applyNumberFormat="1" applyFont="1" applyFill="1" applyBorder="1" applyAlignment="1">
      <alignment horizontal="left" vertical="top"/>
    </xf>
    <xf numFmtId="168" fontId="0" fillId="37" borderId="1" xfId="0" applyNumberFormat="1" applyFill="1" applyBorder="1"/>
    <xf numFmtId="44" fontId="87" fillId="39" borderId="0" xfId="0" applyNumberFormat="1" applyFont="1" applyFill="1"/>
    <xf numFmtId="44" fontId="87" fillId="16" borderId="1" xfId="0" applyNumberFormat="1" applyFont="1" applyFill="1" applyBorder="1"/>
    <xf numFmtId="0" fontId="7" fillId="0" borderId="16" xfId="0" applyFont="1" applyBorder="1" applyAlignment="1">
      <alignment horizontal="center"/>
    </xf>
    <xf numFmtId="171" fontId="0" fillId="0" borderId="0" xfId="0" applyNumberFormat="1" applyFont="1" applyBorder="1" applyAlignment="1">
      <alignment horizontal="center"/>
    </xf>
    <xf numFmtId="0" fontId="0" fillId="0" borderId="17" xfId="0" applyFont="1" applyBorder="1" applyAlignment="1">
      <alignment horizontal="center"/>
    </xf>
    <xf numFmtId="44" fontId="0" fillId="0" borderId="17" xfId="8" applyFont="1" applyBorder="1" applyAlignment="1">
      <alignment horizontal="center"/>
    </xf>
    <xf numFmtId="0" fontId="0" fillId="0" borderId="18" xfId="0" applyBorder="1" applyAlignment="1">
      <alignment horizontal="center"/>
    </xf>
    <xf numFmtId="44" fontId="0" fillId="0" borderId="19" xfId="0" applyNumberFormat="1" applyBorder="1" applyAlignment="1">
      <alignment horizontal="center"/>
    </xf>
    <xf numFmtId="0" fontId="88" fillId="39" borderId="1" xfId="0" applyNumberFormat="1" applyFont="1" applyFill="1" applyBorder="1"/>
    <xf numFmtId="44" fontId="0" fillId="37" borderId="1" xfId="0" applyNumberFormat="1" applyFill="1" applyBorder="1"/>
    <xf numFmtId="44" fontId="0" fillId="0" borderId="0" xfId="0" applyNumberFormat="1" applyBorder="1" applyAlignment="1">
      <alignment horizontal="center"/>
    </xf>
    <xf numFmtId="44" fontId="87" fillId="0" borderId="0" xfId="0" applyNumberFormat="1" applyFont="1" applyBorder="1" applyAlignment="1">
      <alignment horizontal="center"/>
    </xf>
    <xf numFmtId="2" fontId="87" fillId="0" borderId="1" xfId="0" applyNumberFormat="1" applyFont="1" applyBorder="1" applyAlignment="1"/>
    <xf numFmtId="14" fontId="0" fillId="0" borderId="1" xfId="0" applyNumberFormat="1" applyFont="1" applyBorder="1" applyAlignment="1">
      <alignment horizontal="left"/>
    </xf>
    <xf numFmtId="0" fontId="0" fillId="41" borderId="11" xfId="0" applyFont="1" applyFill="1" applyBorder="1"/>
    <xf numFmtId="0" fontId="0" fillId="42" borderId="11" xfId="0" applyFont="1" applyFill="1" applyBorder="1"/>
    <xf numFmtId="0" fontId="0" fillId="42" borderId="12" xfId="0" applyFont="1" applyFill="1" applyBorder="1"/>
    <xf numFmtId="0" fontId="0" fillId="41" borderId="12" xfId="0" applyFont="1" applyFill="1" applyBorder="1"/>
    <xf numFmtId="0" fontId="62" fillId="0" borderId="1" xfId="0" applyFont="1" applyFill="1" applyBorder="1"/>
    <xf numFmtId="177" fontId="62" fillId="0" borderId="1" xfId="0" applyNumberFormat="1" applyFont="1" applyFill="1" applyBorder="1" applyAlignment="1" applyProtection="1">
      <alignment horizontal="center"/>
      <protection locked="0"/>
    </xf>
    <xf numFmtId="0" fontId="62" fillId="0" borderId="1" xfId="0" applyFont="1" applyFill="1" applyBorder="1" applyAlignment="1">
      <alignment horizontal="left"/>
    </xf>
    <xf numFmtId="1" fontId="62" fillId="0" borderId="1" xfId="0" applyNumberFormat="1" applyFont="1" applyFill="1" applyBorder="1" applyAlignment="1">
      <alignment horizontal="center"/>
    </xf>
    <xf numFmtId="174" fontId="62" fillId="0" borderId="1" xfId="0" applyNumberFormat="1" applyFont="1" applyFill="1" applyBorder="1" applyAlignment="1">
      <alignment horizontal="left"/>
    </xf>
    <xf numFmtId="0" fontId="69" fillId="0" borderId="1" xfId="0" applyFont="1" applyFill="1" applyBorder="1" applyAlignment="1"/>
    <xf numFmtId="2" fontId="62" fillId="0" borderId="1" xfId="0" applyNumberFormat="1" applyFont="1" applyFill="1" applyBorder="1" applyAlignment="1"/>
    <xf numFmtId="0" fontId="58" fillId="0" borderId="1" xfId="0" applyFont="1" applyFill="1" applyBorder="1" applyAlignment="1" applyProtection="1">
      <alignment horizontal="left"/>
    </xf>
    <xf numFmtId="0" fontId="62" fillId="0" borderId="1" xfId="0" applyNumberFormat="1" applyFont="1" applyBorder="1" applyAlignment="1">
      <alignment horizontal="right"/>
    </xf>
    <xf numFmtId="0" fontId="2" fillId="0" borderId="1" xfId="0" applyNumberFormat="1" applyFont="1" applyBorder="1" applyAlignment="1">
      <alignment horizontal="right"/>
    </xf>
    <xf numFmtId="0" fontId="58" fillId="0" borderId="1" xfId="0" applyNumberFormat="1" applyFont="1" applyBorder="1" applyAlignment="1">
      <alignment horizontal="right"/>
    </xf>
    <xf numFmtId="0" fontId="57" fillId="0" borderId="1" xfId="0" applyFont="1" applyFill="1" applyBorder="1" applyAlignment="1" applyProtection="1">
      <alignment horizontal="left"/>
    </xf>
    <xf numFmtId="0" fontId="0" fillId="21" borderId="1" xfId="0" applyNumberFormat="1" applyFont="1" applyFill="1" applyBorder="1"/>
    <xf numFmtId="44" fontId="2" fillId="21" borderId="1" xfId="0" applyNumberFormat="1" applyFont="1" applyFill="1" applyBorder="1"/>
    <xf numFmtId="0" fontId="21" fillId="0" borderId="32" xfId="0" applyFont="1" applyBorder="1"/>
    <xf numFmtId="0" fontId="0" fillId="0" borderId="36" xfId="0" applyBorder="1" applyAlignment="1">
      <alignment horizontal="right"/>
    </xf>
    <xf numFmtId="0" fontId="0" fillId="0" borderId="0" xfId="0" applyBorder="1" applyAlignment="1">
      <alignment horizontal="left"/>
    </xf>
    <xf numFmtId="0" fontId="21" fillId="0" borderId="40" xfId="0" applyFont="1" applyBorder="1" applyAlignment="1">
      <alignment horizontal="left"/>
    </xf>
    <xf numFmtId="0" fontId="0" fillId="0" borderId="36" xfId="0" applyBorder="1" applyAlignment="1">
      <alignment horizontal="left"/>
    </xf>
    <xf numFmtId="0" fontId="0" fillId="0" borderId="32" xfId="0" applyBorder="1" applyAlignment="1">
      <alignment horizontal="left"/>
    </xf>
    <xf numFmtId="0" fontId="0" fillId="0" borderId="41" xfId="0" applyBorder="1" applyAlignment="1">
      <alignment horizontal="left"/>
    </xf>
    <xf numFmtId="0" fontId="0" fillId="0" borderId="41" xfId="0" applyBorder="1"/>
    <xf numFmtId="0" fontId="57" fillId="0" borderId="32" xfId="0" applyFont="1" applyBorder="1"/>
    <xf numFmtId="8" fontId="0" fillId="0" borderId="36" xfId="0" applyNumberFormat="1" applyBorder="1"/>
    <xf numFmtId="172" fontId="0" fillId="0" borderId="36" xfId="0" applyNumberFormat="1" applyBorder="1"/>
    <xf numFmtId="0" fontId="21" fillId="31" borderId="42" xfId="0" applyFont="1" applyFill="1" applyBorder="1"/>
    <xf numFmtId="0" fontId="0" fillId="31" borderId="41" xfId="0" applyFill="1" applyBorder="1" applyAlignment="1">
      <alignment horizontal="left"/>
    </xf>
    <xf numFmtId="0" fontId="0" fillId="31" borderId="41" xfId="0" applyFill="1" applyBorder="1"/>
    <xf numFmtId="0" fontId="0" fillId="31" borderId="43" xfId="0" applyFill="1" applyBorder="1"/>
    <xf numFmtId="0" fontId="57" fillId="34" borderId="44" xfId="0" applyFont="1" applyFill="1" applyBorder="1"/>
    <xf numFmtId="0" fontId="0" fillId="34" borderId="36" xfId="0" applyFill="1" applyBorder="1" applyAlignment="1">
      <alignment horizontal="left"/>
    </xf>
    <xf numFmtId="0" fontId="56" fillId="34" borderId="36" xfId="0" applyFont="1" applyFill="1" applyBorder="1"/>
    <xf numFmtId="0" fontId="56" fillId="34" borderId="39" xfId="0" applyFont="1" applyFill="1" applyBorder="1"/>
    <xf numFmtId="172" fontId="0" fillId="15" borderId="0" xfId="0" applyNumberFormat="1" applyFill="1" applyAlignment="1">
      <alignment horizontal="center" vertical="top"/>
    </xf>
    <xf numFmtId="44" fontId="2" fillId="0" borderId="1" xfId="0" applyNumberFormat="1" applyFont="1" applyBorder="1"/>
    <xf numFmtId="0" fontId="0" fillId="37" borderId="1" xfId="0" applyNumberFormat="1" applyFont="1" applyFill="1" applyBorder="1" applyAlignment="1">
      <alignment horizontal="center" vertical="top"/>
    </xf>
    <xf numFmtId="0" fontId="0" fillId="0" borderId="0" xfId="0" applyNumberFormat="1" applyFont="1" applyFill="1" applyBorder="1" applyAlignment="1" applyProtection="1"/>
    <xf numFmtId="0" fontId="0" fillId="0" borderId="0" xfId="0" applyNumberFormat="1" applyFont="1" applyFill="1" applyBorder="1" applyAlignment="1" applyProtection="1">
      <alignment horizontal="left"/>
    </xf>
    <xf numFmtId="0" fontId="0" fillId="0" borderId="0" xfId="0" applyNumberFormat="1" applyFont="1" applyFill="1" applyBorder="1" applyAlignment="1" applyProtection="1">
      <alignment horizontal="center"/>
    </xf>
    <xf numFmtId="177" fontId="0" fillId="0" borderId="0" xfId="0" applyNumberFormat="1" applyFont="1" applyFill="1" applyBorder="1" applyAlignment="1" applyProtection="1">
      <alignment horizontal="center"/>
    </xf>
    <xf numFmtId="2" fontId="0" fillId="0" borderId="0" xfId="0" applyNumberFormat="1" applyFont="1" applyFill="1" applyBorder="1" applyAlignment="1" applyProtection="1"/>
    <xf numFmtId="4" fontId="0" fillId="0" borderId="1" xfId="0" applyNumberFormat="1" applyFont="1" applyFill="1" applyBorder="1"/>
    <xf numFmtId="0" fontId="44" fillId="0" borderId="1" xfId="0" applyFont="1" applyFill="1" applyBorder="1"/>
    <xf numFmtId="0" fontId="44" fillId="0" borderId="1" xfId="0" applyFont="1" applyFill="1" applyBorder="1" applyAlignment="1">
      <alignment horizontal="center"/>
    </xf>
    <xf numFmtId="172" fontId="0" fillId="37" borderId="1" xfId="0" applyNumberFormat="1" applyFont="1" applyFill="1" applyBorder="1" applyAlignment="1">
      <alignment horizontal="right"/>
    </xf>
    <xf numFmtId="0" fontId="0" fillId="0" borderId="1" xfId="0" applyNumberFormat="1" applyFont="1" applyBorder="1" applyAlignment="1">
      <alignment horizontal="right" vertical="top" wrapText="1"/>
    </xf>
    <xf numFmtId="0" fontId="0" fillId="0" borderId="0" xfId="0" applyNumberFormat="1" applyFont="1" applyFill="1" applyBorder="1" applyAlignment="1" applyProtection="1">
      <alignment horizontal="right"/>
    </xf>
    <xf numFmtId="0" fontId="0" fillId="0" borderId="1" xfId="0" applyNumberFormat="1" applyFont="1" applyFill="1" applyBorder="1" applyAlignment="1">
      <alignment horizontal="right" vertical="top" wrapText="1"/>
    </xf>
    <xf numFmtId="172" fontId="0" fillId="8" borderId="1" xfId="0" applyNumberFormat="1" applyFont="1" applyFill="1" applyBorder="1" applyAlignment="1">
      <alignment horizontal="right"/>
    </xf>
    <xf numFmtId="178" fontId="2" fillId="0" borderId="1" xfId="0" applyNumberFormat="1" applyFont="1" applyBorder="1"/>
    <xf numFmtId="14" fontId="0" fillId="0" borderId="1" xfId="0" applyNumberFormat="1" applyFont="1" applyFill="1" applyBorder="1" applyAlignment="1">
      <alignment horizontal="left"/>
    </xf>
    <xf numFmtId="44" fontId="89" fillId="3" borderId="1" xfId="3" applyNumberFormat="1" applyFont="1" applyBorder="1" applyAlignment="1" applyProtection="1">
      <alignment wrapText="1"/>
    </xf>
    <xf numFmtId="0" fontId="18" fillId="21" borderId="1" xfId="0" applyFont="1" applyFill="1" applyBorder="1" applyAlignment="1">
      <alignment horizontal="left"/>
    </xf>
    <xf numFmtId="14" fontId="0" fillId="0" borderId="1" xfId="0" applyNumberFormat="1" applyFont="1" applyBorder="1" applyAlignment="1">
      <alignment horizontal="left"/>
    </xf>
    <xf numFmtId="44" fontId="2" fillId="0" borderId="0" xfId="0" applyNumberFormat="1" applyFont="1" applyAlignment="1">
      <alignment horizontal="center"/>
    </xf>
    <xf numFmtId="14" fontId="0" fillId="0" borderId="1" xfId="0" applyNumberFormat="1" applyFont="1" applyBorder="1" applyAlignment="1">
      <alignment horizontal="left"/>
    </xf>
    <xf numFmtId="49" fontId="4" fillId="0" borderId="0" xfId="0" applyNumberFormat="1" applyFont="1" applyFill="1" applyBorder="1" applyAlignment="1">
      <alignment horizontal="left" vertical="center" wrapText="1"/>
    </xf>
    <xf numFmtId="0" fontId="0" fillId="0" borderId="17" xfId="0" applyBorder="1" applyAlignment="1">
      <alignment horizontal="center"/>
    </xf>
    <xf numFmtId="44" fontId="2" fillId="0" borderId="17" xfId="0" applyNumberFormat="1" applyFont="1" applyBorder="1" applyAlignment="1">
      <alignment horizontal="center"/>
    </xf>
    <xf numFmtId="0" fontId="0" fillId="0" borderId="15" xfId="0" applyBorder="1" applyAlignment="1">
      <alignment horizontal="center"/>
    </xf>
    <xf numFmtId="44" fontId="2" fillId="0" borderId="0" xfId="0" applyNumberFormat="1" applyFont="1" applyBorder="1" applyAlignment="1">
      <alignment horizontal="center"/>
    </xf>
    <xf numFmtId="0" fontId="0" fillId="31" borderId="0" xfId="0" applyFill="1" applyBorder="1" applyAlignment="1">
      <alignment horizontal="center"/>
    </xf>
    <xf numFmtId="0" fontId="0" fillId="34" borderId="0" xfId="0" applyFill="1" applyBorder="1" applyAlignment="1">
      <alignment horizontal="center"/>
    </xf>
    <xf numFmtId="0" fontId="21" fillId="0" borderId="0" xfId="0" applyFont="1" applyBorder="1" applyAlignment="1">
      <alignment horizontal="center"/>
    </xf>
    <xf numFmtId="0" fontId="90" fillId="0" borderId="1" xfId="0" applyFont="1" applyBorder="1"/>
    <xf numFmtId="1" fontId="7" fillId="0" borderId="15" xfId="0" applyNumberFormat="1" applyFont="1" applyBorder="1" applyAlignment="1">
      <alignment horizontal="center"/>
    </xf>
    <xf numFmtId="1" fontId="0" fillId="0" borderId="16" xfId="0" applyNumberFormat="1" applyFont="1" applyBorder="1" applyAlignment="1">
      <alignment horizontal="center"/>
    </xf>
    <xf numFmtId="1" fontId="57" fillId="0" borderId="16" xfId="0" applyNumberFormat="1" applyFont="1" applyBorder="1" applyAlignment="1">
      <alignment horizontal="center"/>
    </xf>
    <xf numFmtId="1" fontId="0" fillId="0" borderId="17" xfId="0" applyNumberFormat="1" applyFont="1" applyBorder="1" applyAlignment="1">
      <alignment horizontal="center"/>
    </xf>
    <xf numFmtId="1" fontId="0" fillId="0" borderId="0" xfId="0" applyNumberFormat="1" applyFont="1" applyBorder="1" applyAlignment="1" applyProtection="1">
      <alignment horizontal="center"/>
      <protection locked="0"/>
    </xf>
    <xf numFmtId="2" fontId="70" fillId="0" borderId="1" xfId="0" applyNumberFormat="1" applyFont="1" applyFill="1" applyBorder="1" applyAlignment="1"/>
    <xf numFmtId="0" fontId="81" fillId="0" borderId="1" xfId="0" applyFont="1" applyFill="1" applyBorder="1" applyAlignment="1">
      <alignment horizontal="left"/>
    </xf>
    <xf numFmtId="0" fontId="81" fillId="0" borderId="1" xfId="0" applyFont="1" applyFill="1" applyBorder="1"/>
    <xf numFmtId="0" fontId="86" fillId="0" borderId="1" xfId="0" applyFont="1" applyFill="1" applyBorder="1" applyAlignment="1">
      <alignment horizontal="center"/>
    </xf>
    <xf numFmtId="0" fontId="81" fillId="0" borderId="1" xfId="0" applyFont="1" applyFill="1" applyBorder="1" applyAlignment="1">
      <alignment horizontal="center"/>
    </xf>
    <xf numFmtId="14" fontId="0" fillId="0" borderId="1" xfId="0" applyNumberFormat="1" applyFont="1" applyBorder="1" applyAlignment="1">
      <alignment horizontal="left"/>
    </xf>
    <xf numFmtId="0" fontId="93" fillId="0" borderId="1" xfId="0" applyFont="1" applyBorder="1" applyAlignment="1">
      <alignment horizontal="left"/>
    </xf>
    <xf numFmtId="0" fontId="86" fillId="0" borderId="1" xfId="0" applyFont="1" applyFill="1" applyBorder="1" applyAlignment="1">
      <alignment horizontal="left"/>
    </xf>
    <xf numFmtId="2" fontId="79" fillId="0" borderId="1" xfId="0" applyNumberFormat="1" applyFont="1" applyFill="1" applyBorder="1" applyAlignment="1"/>
    <xf numFmtId="0" fontId="94" fillId="0" borderId="1" xfId="0" applyFont="1" applyFill="1" applyBorder="1" applyAlignment="1">
      <alignment horizontal="left"/>
    </xf>
    <xf numFmtId="2" fontId="94" fillId="0" borderId="1" xfId="0" applyNumberFormat="1" applyFont="1" applyFill="1" applyBorder="1" applyAlignment="1"/>
    <xf numFmtId="2" fontId="87" fillId="0" borderId="1" xfId="0" applyNumberFormat="1" applyFont="1" applyFill="1" applyBorder="1" applyAlignment="1"/>
    <xf numFmtId="0" fontId="86" fillId="0" borderId="1" xfId="0" applyFont="1" applyFill="1" applyBorder="1"/>
    <xf numFmtId="14" fontId="0" fillId="0" borderId="1" xfId="0" applyNumberFormat="1" applyFont="1" applyFill="1" applyBorder="1" applyAlignment="1">
      <alignment horizontal="left"/>
    </xf>
    <xf numFmtId="0" fontId="81" fillId="0" borderId="1" xfId="0" applyFont="1" applyFill="1" applyBorder="1" applyAlignment="1" applyProtection="1">
      <alignment horizontal="left"/>
    </xf>
    <xf numFmtId="0" fontId="81" fillId="0" borderId="1" xfId="0" applyFont="1" applyFill="1" applyBorder="1" applyAlignment="1" applyProtection="1"/>
    <xf numFmtId="0" fontId="18" fillId="0" borderId="1" xfId="0" applyNumberFormat="1" applyFont="1" applyFill="1" applyBorder="1" applyAlignment="1">
      <alignment horizontal="center"/>
    </xf>
    <xf numFmtId="0" fontId="95" fillId="43" borderId="1" xfId="0" applyFont="1" applyFill="1" applyBorder="1" applyAlignment="1">
      <alignment horizontal="center"/>
    </xf>
    <xf numFmtId="0" fontId="4" fillId="0" borderId="1" xfId="4" applyFont="1" applyFill="1" applyBorder="1" applyAlignment="1"/>
    <xf numFmtId="0" fontId="0" fillId="0" borderId="0" xfId="0" applyAlignment="1">
      <alignment horizontal="center"/>
    </xf>
    <xf numFmtId="44" fontId="0" fillId="0" borderId="1" xfId="0" applyNumberFormat="1" applyFont="1" applyFill="1" applyBorder="1"/>
    <xf numFmtId="14" fontId="0" fillId="0" borderId="1" xfId="0" applyNumberFormat="1" applyFont="1" applyBorder="1" applyAlignment="1">
      <alignment horizontal="left"/>
    </xf>
    <xf numFmtId="0" fontId="18" fillId="0" borderId="21" xfId="0" applyFont="1" applyFill="1" applyBorder="1" applyAlignment="1">
      <alignment horizontal="left"/>
    </xf>
    <xf numFmtId="2" fontId="0" fillId="0" borderId="1" xfId="0" applyNumberFormat="1" applyFill="1" applyBorder="1"/>
    <xf numFmtId="0" fontId="83" fillId="0" borderId="1" xfId="0" applyFont="1" applyFill="1" applyBorder="1" applyAlignment="1"/>
    <xf numFmtId="0" fontId="85" fillId="39" borderId="0" xfId="0" applyFont="1" applyFill="1" applyAlignment="1">
      <alignment horizontal="center"/>
    </xf>
    <xf numFmtId="166" fontId="8" fillId="0" borderId="1" xfId="0" applyNumberFormat="1" applyFont="1" applyBorder="1" applyAlignment="1" applyProtection="1">
      <alignment horizontal="center" shrinkToFit="1"/>
      <protection locked="0"/>
    </xf>
    <xf numFmtId="166" fontId="0" fillId="8" borderId="1" xfId="0" applyNumberFormat="1" applyFont="1" applyFill="1" applyBorder="1" applyAlignment="1">
      <alignment horizontal="center"/>
    </xf>
    <xf numFmtId="166" fontId="7" fillId="40" borderId="1" xfId="0" applyNumberFormat="1" applyFont="1" applyFill="1" applyBorder="1" applyAlignment="1">
      <alignment horizontal="center"/>
    </xf>
    <xf numFmtId="166" fontId="21" fillId="40" borderId="1" xfId="0" applyNumberFormat="1" applyFont="1" applyFill="1" applyBorder="1" applyAlignment="1">
      <alignment horizontal="center"/>
    </xf>
    <xf numFmtId="166" fontId="7" fillId="0" borderId="1" xfId="0" applyNumberFormat="1" applyFont="1" applyFill="1" applyBorder="1" applyAlignment="1">
      <alignment horizontal="center"/>
    </xf>
    <xf numFmtId="174" fontId="0" fillId="8" borderId="1" xfId="0" applyNumberFormat="1" applyFont="1" applyFill="1" applyBorder="1" applyAlignment="1">
      <alignment horizontal="center"/>
    </xf>
    <xf numFmtId="174" fontId="21" fillId="40" borderId="1" xfId="0" applyNumberFormat="1" applyFont="1" applyFill="1" applyBorder="1" applyAlignment="1">
      <alignment horizontal="center"/>
    </xf>
    <xf numFmtId="174" fontId="47" fillId="40" borderId="1" xfId="0" applyNumberFormat="1" applyFont="1" applyFill="1" applyBorder="1" applyAlignment="1">
      <alignment horizontal="center"/>
    </xf>
    <xf numFmtId="174" fontId="47" fillId="0" borderId="1" xfId="0" applyNumberFormat="1" applyFont="1" applyBorder="1" applyAlignment="1">
      <alignment horizontal="center"/>
    </xf>
    <xf numFmtId="174" fontId="21" fillId="0" borderId="1" xfId="0" applyNumberFormat="1" applyFont="1" applyBorder="1" applyAlignment="1">
      <alignment horizontal="center"/>
    </xf>
    <xf numFmtId="174" fontId="21" fillId="0" borderId="1" xfId="0" applyNumberFormat="1" applyFont="1" applyFill="1" applyBorder="1" applyAlignment="1">
      <alignment horizontal="center"/>
    </xf>
    <xf numFmtId="174" fontId="21" fillId="37" borderId="1" xfId="0" applyNumberFormat="1" applyFont="1" applyFill="1" applyBorder="1" applyAlignment="1">
      <alignment horizontal="center"/>
    </xf>
    <xf numFmtId="174" fontId="74" fillId="40" borderId="1" xfId="0" applyNumberFormat="1" applyFont="1" applyFill="1" applyBorder="1" applyAlignment="1">
      <alignment horizontal="center"/>
    </xf>
    <xf numFmtId="0" fontId="62" fillId="0" borderId="1" xfId="0" applyNumberFormat="1" applyFont="1" applyBorder="1" applyAlignment="1">
      <alignment horizontal="center"/>
    </xf>
    <xf numFmtId="0" fontId="0" fillId="0" borderId="1" xfId="0" applyNumberFormat="1" applyFont="1" applyBorder="1" applyAlignment="1">
      <alignment horizontal="center"/>
    </xf>
    <xf numFmtId="174" fontId="80" fillId="40" borderId="1" xfId="0" applyNumberFormat="1" applyFont="1" applyFill="1" applyBorder="1" applyAlignment="1">
      <alignment horizontal="center"/>
    </xf>
    <xf numFmtId="0" fontId="0" fillId="16" borderId="0" xfId="0" applyFill="1" applyBorder="1"/>
    <xf numFmtId="0" fontId="0" fillId="16" borderId="0" xfId="0" applyFill="1" applyBorder="1" applyAlignment="1">
      <alignment horizontal="left"/>
    </xf>
    <xf numFmtId="0" fontId="0" fillId="0" borderId="45" xfId="0" applyBorder="1"/>
    <xf numFmtId="0" fontId="0" fillId="0" borderId="45" xfId="0" applyBorder="1" applyAlignment="1">
      <alignment horizontal="left"/>
    </xf>
    <xf numFmtId="0" fontId="0" fillId="0" borderId="46" xfId="0" applyBorder="1"/>
    <xf numFmtId="0" fontId="0" fillId="0" borderId="39" xfId="0" applyBorder="1"/>
    <xf numFmtId="0" fontId="0" fillId="0" borderId="29" xfId="0" applyBorder="1" applyAlignment="1">
      <alignment horizontal="left"/>
    </xf>
    <xf numFmtId="0" fontId="0" fillId="0" borderId="12" xfId="0" applyBorder="1" applyAlignment="1">
      <alignment horizontal="left"/>
    </xf>
    <xf numFmtId="0" fontId="0" fillId="0" borderId="29" xfId="0" applyBorder="1"/>
    <xf numFmtId="0" fontId="0" fillId="0" borderId="48" xfId="0" applyBorder="1"/>
    <xf numFmtId="0" fontId="0" fillId="0" borderId="48" xfId="0" applyBorder="1" applyAlignment="1">
      <alignment horizontal="left"/>
    </xf>
    <xf numFmtId="0" fontId="0" fillId="0" borderId="39" xfId="0" applyBorder="1" applyAlignment="1">
      <alignment horizontal="left"/>
    </xf>
    <xf numFmtId="16" fontId="0" fillId="0" borderId="1" xfId="0" applyNumberFormat="1" applyFill="1" applyBorder="1" applyAlignment="1">
      <alignment horizontal="center"/>
    </xf>
    <xf numFmtId="0" fontId="0" fillId="44" borderId="0" xfId="0" applyFill="1"/>
    <xf numFmtId="0" fontId="0" fillId="44" borderId="0" xfId="0" applyFill="1" applyAlignment="1">
      <alignment horizontal="center" vertical="top"/>
    </xf>
    <xf numFmtId="172" fontId="0" fillId="44" borderId="0" xfId="0" applyNumberFormat="1" applyFill="1" applyAlignment="1">
      <alignment horizontal="center" vertical="top"/>
    </xf>
    <xf numFmtId="0" fontId="21" fillId="44" borderId="0" xfId="0" applyFont="1" applyFill="1" applyAlignment="1">
      <alignment horizontal="left" vertical="top"/>
    </xf>
    <xf numFmtId="14" fontId="0" fillId="0" borderId="1" xfId="0" applyNumberFormat="1" applyFont="1" applyFill="1" applyBorder="1" applyAlignment="1">
      <alignment horizontal="left"/>
    </xf>
    <xf numFmtId="0" fontId="93" fillId="0" borderId="1" xfId="0" applyFont="1" applyBorder="1" applyAlignment="1"/>
    <xf numFmtId="49" fontId="60" fillId="39" borderId="1" xfId="0" applyNumberFormat="1" applyFont="1" applyFill="1" applyBorder="1"/>
    <xf numFmtId="0" fontId="60" fillId="39" borderId="1" xfId="0" applyFont="1" applyFill="1" applyBorder="1" applyAlignment="1" applyProtection="1">
      <protection locked="0"/>
    </xf>
    <xf numFmtId="0" fontId="60" fillId="39" borderId="1" xfId="0" applyFont="1" applyFill="1" applyBorder="1" applyAlignment="1" applyProtection="1">
      <alignment horizontal="center"/>
      <protection locked="0"/>
    </xf>
    <xf numFmtId="177" fontId="60" fillId="39" borderId="1" xfId="0" applyNumberFormat="1" applyFont="1" applyFill="1" applyBorder="1" applyAlignment="1" applyProtection="1">
      <alignment horizontal="center"/>
      <protection locked="0"/>
    </xf>
    <xf numFmtId="1" fontId="60" fillId="39" borderId="1" xfId="0" applyNumberFormat="1" applyFont="1" applyFill="1" applyBorder="1" applyAlignment="1">
      <alignment horizontal="left"/>
    </xf>
    <xf numFmtId="174" fontId="60" fillId="39" borderId="1" xfId="0" applyNumberFormat="1" applyFont="1" applyFill="1" applyBorder="1" applyAlignment="1">
      <alignment horizontal="center"/>
    </xf>
    <xf numFmtId="174" fontId="60" fillId="39" borderId="1" xfId="0" applyNumberFormat="1" applyFont="1" applyFill="1" applyBorder="1" applyAlignment="1">
      <alignment horizontal="left"/>
    </xf>
    <xf numFmtId="2" fontId="60" fillId="39" borderId="1" xfId="0" applyNumberFormat="1" applyFont="1" applyFill="1" applyBorder="1" applyAlignment="1"/>
    <xf numFmtId="0" fontId="60" fillId="39" borderId="1" xfId="0" applyFont="1" applyFill="1" applyBorder="1" applyAlignment="1"/>
    <xf numFmtId="168" fontId="60" fillId="39" borderId="1" xfId="0" applyNumberFormat="1" applyFont="1" applyFill="1" applyBorder="1" applyAlignment="1"/>
    <xf numFmtId="0" fontId="60" fillId="39" borderId="1" xfId="0" applyFont="1" applyFill="1" applyBorder="1" applyAlignment="1">
      <alignment horizontal="left"/>
    </xf>
    <xf numFmtId="0" fontId="60" fillId="39" borderId="1" xfId="0" applyFont="1" applyFill="1" applyBorder="1"/>
    <xf numFmtId="172" fontId="60" fillId="39" borderId="1" xfId="0" applyNumberFormat="1" applyFont="1" applyFill="1" applyBorder="1"/>
    <xf numFmtId="172" fontId="60" fillId="39" borderId="1" xfId="0" applyNumberFormat="1" applyFont="1" applyFill="1" applyBorder="1" applyAlignment="1">
      <alignment horizontal="right"/>
    </xf>
    <xf numFmtId="172" fontId="70" fillId="39" borderId="1" xfId="0" applyNumberFormat="1" applyFont="1" applyFill="1" applyBorder="1"/>
    <xf numFmtId="172" fontId="60" fillId="19" borderId="1" xfId="0" applyNumberFormat="1" applyFont="1" applyFill="1" applyBorder="1"/>
    <xf numFmtId="44" fontId="60" fillId="19" borderId="1" xfId="0" applyNumberFormat="1" applyFont="1" applyFill="1" applyBorder="1"/>
    <xf numFmtId="0" fontId="97" fillId="39" borderId="1" xfId="0" applyFont="1" applyFill="1" applyBorder="1" applyAlignment="1" applyProtection="1">
      <protection locked="0"/>
    </xf>
    <xf numFmtId="0" fontId="84" fillId="39" borderId="1" xfId="0" applyNumberFormat="1" applyFont="1" applyFill="1" applyBorder="1" applyAlignment="1">
      <alignment horizontal="left"/>
    </xf>
    <xf numFmtId="0" fontId="98" fillId="39" borderId="1" xfId="0" applyNumberFormat="1" applyFont="1" applyFill="1" applyBorder="1" applyAlignment="1" applyProtection="1">
      <alignment horizontal="center"/>
      <protection locked="0"/>
    </xf>
    <xf numFmtId="0" fontId="84" fillId="39" borderId="1" xfId="0" applyNumberFormat="1" applyFont="1" applyFill="1" applyBorder="1" applyAlignment="1" applyProtection="1">
      <protection locked="0"/>
    </xf>
    <xf numFmtId="0" fontId="84" fillId="39" borderId="1" xfId="0" applyNumberFormat="1" applyFont="1" applyFill="1" applyBorder="1" applyAlignment="1" applyProtection="1">
      <alignment horizontal="center"/>
      <protection locked="0"/>
    </xf>
    <xf numFmtId="0" fontId="84" fillId="39" borderId="1" xfId="0" applyNumberFormat="1" applyFont="1" applyFill="1" applyBorder="1" applyAlignment="1">
      <alignment horizontal="center"/>
    </xf>
    <xf numFmtId="0" fontId="84" fillId="39" borderId="1" xfId="0" applyNumberFormat="1" applyFont="1" applyFill="1" applyBorder="1" applyAlignment="1"/>
    <xf numFmtId="0" fontId="84" fillId="39" borderId="1" xfId="0" applyNumberFormat="1" applyFont="1" applyFill="1" applyBorder="1"/>
    <xf numFmtId="0" fontId="85" fillId="39" borderId="1" xfId="0" applyNumberFormat="1" applyFont="1" applyFill="1" applyBorder="1"/>
    <xf numFmtId="0" fontId="84" fillId="19" borderId="1" xfId="0" applyNumberFormat="1" applyFont="1" applyFill="1" applyBorder="1"/>
    <xf numFmtId="0" fontId="87" fillId="19" borderId="1" xfId="0" applyNumberFormat="1" applyFont="1" applyFill="1" applyBorder="1"/>
    <xf numFmtId="0" fontId="93" fillId="0" borderId="1" xfId="0" applyFont="1" applyFill="1" applyBorder="1" applyAlignment="1">
      <alignment horizontal="left"/>
    </xf>
    <xf numFmtId="8" fontId="0" fillId="0" borderId="36" xfId="0" applyNumberFormat="1" applyBorder="1"/>
    <xf numFmtId="8" fontId="0" fillId="0" borderId="41" xfId="0" applyNumberFormat="1" applyBorder="1"/>
    <xf numFmtId="8" fontId="0" fillId="0" borderId="32" xfId="0" applyNumberFormat="1" applyBorder="1"/>
    <xf numFmtId="6" fontId="0" fillId="0" borderId="29" xfId="0" applyNumberFormat="1" applyBorder="1"/>
    <xf numFmtId="0" fontId="91" fillId="0" borderId="1" xfId="0" applyFont="1" applyFill="1" applyBorder="1" applyAlignment="1">
      <alignment horizontal="left"/>
    </xf>
    <xf numFmtId="0" fontId="2" fillId="0" borderId="1" xfId="0" applyFont="1" applyFill="1" applyBorder="1" applyAlignment="1" applyProtection="1">
      <alignment horizontal="left"/>
    </xf>
    <xf numFmtId="0" fontId="2" fillId="0" borderId="1" xfId="0" applyFont="1" applyFill="1" applyBorder="1" applyProtection="1"/>
    <xf numFmtId="177" fontId="2" fillId="0" borderId="1" xfId="0" applyNumberFormat="1" applyFont="1" applyFill="1" applyBorder="1" applyAlignment="1">
      <alignment horizontal="center"/>
    </xf>
    <xf numFmtId="14" fontId="2" fillId="0" borderId="1" xfId="0" applyNumberFormat="1" applyFont="1" applyFill="1" applyBorder="1" applyAlignment="1">
      <alignment horizontal="left"/>
    </xf>
    <xf numFmtId="172" fontId="2" fillId="0" borderId="1" xfId="0" applyNumberFormat="1" applyFont="1" applyFill="1" applyBorder="1"/>
    <xf numFmtId="0" fontId="2" fillId="0" borderId="1" xfId="0" applyNumberFormat="1" applyFont="1" applyFill="1" applyBorder="1" applyAlignment="1">
      <alignment horizontal="right" vertical="top" wrapText="1"/>
    </xf>
    <xf numFmtId="178" fontId="2" fillId="0" borderId="1" xfId="0" applyNumberFormat="1" applyFont="1" applyFill="1" applyBorder="1"/>
    <xf numFmtId="8" fontId="0" fillId="0" borderId="12" xfId="0" applyNumberFormat="1" applyBorder="1"/>
    <xf numFmtId="0" fontId="0" fillId="0" borderId="39" xfId="0" applyBorder="1" applyAlignment="1">
      <alignment horizontal="right"/>
    </xf>
    <xf numFmtId="0" fontId="91" fillId="0" borderId="1" xfId="0" applyFont="1" applyFill="1" applyBorder="1" applyAlignment="1"/>
    <xf numFmtId="0" fontId="92" fillId="0" borderId="1" xfId="0" applyFont="1" applyFill="1" applyBorder="1" applyAlignment="1"/>
    <xf numFmtId="0" fontId="91" fillId="0" borderId="1" xfId="0" applyFont="1" applyFill="1" applyBorder="1" applyAlignment="1" applyProtection="1">
      <alignment horizontal="left"/>
    </xf>
    <xf numFmtId="0" fontId="91" fillId="0" borderId="1" xfId="0" applyFont="1" applyFill="1" applyBorder="1" applyAlignment="1" applyProtection="1"/>
    <xf numFmtId="179" fontId="0" fillId="0" borderId="0" xfId="0" applyNumberFormat="1" applyAlignment="1">
      <alignment horizontal="center"/>
    </xf>
    <xf numFmtId="44" fontId="0" fillId="0" borderId="1" xfId="0" applyNumberFormat="1" applyFont="1" applyFill="1" applyBorder="1"/>
    <xf numFmtId="0" fontId="99" fillId="30" borderId="1" xfId="0" applyFont="1" applyFill="1" applyBorder="1" applyAlignment="1" applyProtection="1">
      <alignment horizontal="left"/>
    </xf>
    <xf numFmtId="0" fontId="99" fillId="7" borderId="1" xfId="0" applyFont="1" applyFill="1" applyBorder="1" applyAlignment="1" applyProtection="1">
      <alignment horizontal="left"/>
    </xf>
    <xf numFmtId="0" fontId="100" fillId="7" borderId="1" xfId="0" applyFont="1" applyFill="1" applyBorder="1" applyAlignment="1">
      <alignment horizontal="left"/>
    </xf>
    <xf numFmtId="14" fontId="100" fillId="7" borderId="1" xfId="0" applyNumberFormat="1" applyFont="1" applyFill="1" applyBorder="1" applyAlignment="1" applyProtection="1"/>
    <xf numFmtId="0" fontId="100" fillId="7" borderId="1" xfId="0" applyFont="1" applyFill="1" applyBorder="1" applyAlignment="1">
      <alignment horizontal="center" textRotation="90"/>
    </xf>
    <xf numFmtId="177" fontId="100" fillId="7" borderId="1" xfId="0" applyNumberFormat="1" applyFont="1" applyFill="1" applyBorder="1" applyAlignment="1">
      <alignment horizontal="center" textRotation="90"/>
    </xf>
    <xf numFmtId="0" fontId="100" fillId="7" borderId="1" xfId="0" applyFont="1" applyFill="1" applyBorder="1" applyAlignment="1">
      <alignment horizontal="center"/>
    </xf>
    <xf numFmtId="2" fontId="101" fillId="0" borderId="1" xfId="0" applyNumberFormat="1" applyFont="1" applyBorder="1" applyAlignment="1" applyProtection="1">
      <alignment horizontal="left" shrinkToFit="1"/>
      <protection locked="0"/>
    </xf>
    <xf numFmtId="177" fontId="101" fillId="0" borderId="1" xfId="0" applyNumberFormat="1" applyFont="1" applyBorder="1" applyAlignment="1" applyProtection="1">
      <alignment horizontal="center" shrinkToFit="1"/>
      <protection locked="0"/>
    </xf>
    <xf numFmtId="166" fontId="101" fillId="0" borderId="1" xfId="0" applyNumberFormat="1" applyFont="1" applyBorder="1" applyAlignment="1" applyProtection="1">
      <alignment shrinkToFit="1"/>
      <protection locked="0"/>
    </xf>
    <xf numFmtId="0" fontId="100" fillId="0" borderId="1" xfId="0" applyFont="1" applyBorder="1"/>
    <xf numFmtId="2" fontId="102" fillId="7" borderId="1" xfId="0" applyNumberFormat="1" applyFont="1" applyFill="1" applyBorder="1" applyAlignment="1">
      <alignment horizontal="right"/>
    </xf>
    <xf numFmtId="2" fontId="99" fillId="0" borderId="1" xfId="0" applyNumberFormat="1" applyFont="1" applyBorder="1" applyAlignment="1"/>
    <xf numFmtId="0" fontId="100" fillId="0" borderId="1" xfId="0" applyFont="1" applyBorder="1" applyAlignment="1">
      <alignment horizontal="left"/>
    </xf>
    <xf numFmtId="172" fontId="100" fillId="0" borderId="1" xfId="0" applyNumberFormat="1" applyFont="1" applyBorder="1"/>
    <xf numFmtId="0" fontId="100" fillId="0" borderId="1" xfId="0" applyNumberFormat="1" applyFont="1" applyBorder="1" applyAlignment="1">
      <alignment horizontal="right"/>
    </xf>
    <xf numFmtId="178" fontId="103" fillId="0" borderId="1" xfId="0" applyNumberFormat="1" applyFont="1" applyBorder="1"/>
    <xf numFmtId="44" fontId="100" fillId="0" borderId="1" xfId="0" applyNumberFormat="1" applyFont="1" applyBorder="1"/>
    <xf numFmtId="49" fontId="104" fillId="33" borderId="1" xfId="3" applyNumberFormat="1" applyFont="1" applyFill="1" applyBorder="1" applyAlignment="1" applyProtection="1">
      <alignment horizontal="left"/>
    </xf>
    <xf numFmtId="49" fontId="104" fillId="3" borderId="1" xfId="3" applyNumberFormat="1" applyFont="1" applyBorder="1" applyAlignment="1" applyProtection="1">
      <alignment horizontal="left"/>
    </xf>
    <xf numFmtId="0" fontId="104" fillId="3" borderId="1" xfId="3" applyFont="1" applyBorder="1" applyAlignment="1" applyProtection="1"/>
    <xf numFmtId="1" fontId="104" fillId="3" borderId="1" xfId="3" applyNumberFormat="1" applyFont="1" applyBorder="1" applyAlignment="1" applyProtection="1">
      <alignment horizontal="left" wrapText="1"/>
    </xf>
    <xf numFmtId="177" fontId="104" fillId="3" borderId="1" xfId="3" applyNumberFormat="1" applyFont="1" applyBorder="1" applyAlignment="1" applyProtection="1">
      <alignment horizontal="center" wrapText="1"/>
    </xf>
    <xf numFmtId="1" fontId="104" fillId="3" borderId="1" xfId="3" applyNumberFormat="1" applyFont="1" applyBorder="1" applyAlignment="1" applyProtection="1">
      <alignment horizontal="center" wrapText="1"/>
    </xf>
    <xf numFmtId="174" fontId="104" fillId="3" borderId="1" xfId="3" applyNumberFormat="1" applyFont="1" applyBorder="1" applyAlignment="1" applyProtection="1">
      <alignment horizontal="left" wrapText="1"/>
    </xf>
    <xf numFmtId="2" fontId="104" fillId="3" borderId="1" xfId="3" applyNumberFormat="1" applyFont="1" applyBorder="1" applyAlignment="1" applyProtection="1"/>
    <xf numFmtId="2" fontId="104" fillId="3" borderId="1" xfId="3" applyNumberFormat="1" applyFont="1" applyBorder="1" applyAlignment="1" applyProtection="1">
      <alignment wrapText="1"/>
    </xf>
    <xf numFmtId="0" fontId="104" fillId="3" borderId="1" xfId="3" applyFont="1" applyBorder="1" applyAlignment="1" applyProtection="1">
      <alignment wrapText="1"/>
    </xf>
    <xf numFmtId="168" fontId="104" fillId="3" borderId="1" xfId="3" applyNumberFormat="1" applyFont="1" applyBorder="1" applyAlignment="1" applyProtection="1"/>
    <xf numFmtId="0" fontId="104" fillId="3" borderId="1" xfId="3" applyFont="1" applyBorder="1" applyAlignment="1" applyProtection="1">
      <alignment horizontal="left"/>
    </xf>
    <xf numFmtId="172" fontId="104" fillId="3" borderId="1" xfId="3" applyNumberFormat="1" applyFont="1" applyBorder="1" applyAlignment="1" applyProtection="1"/>
    <xf numFmtId="0" fontId="104" fillId="3" borderId="1" xfId="3" applyNumberFormat="1" applyFont="1" applyBorder="1" applyAlignment="1" applyProtection="1">
      <alignment horizontal="right"/>
    </xf>
    <xf numFmtId="44" fontId="104" fillId="3" borderId="1" xfId="3" applyNumberFormat="1" applyFont="1" applyBorder="1" applyAlignment="1" applyProtection="1"/>
    <xf numFmtId="0" fontId="100" fillId="40" borderId="1" xfId="0" applyFont="1" applyFill="1" applyBorder="1"/>
    <xf numFmtId="0" fontId="100" fillId="40" borderId="1" xfId="0" applyFont="1" applyFill="1" applyBorder="1" applyAlignment="1">
      <alignment horizontal="left"/>
    </xf>
    <xf numFmtId="0" fontId="100" fillId="40" borderId="1" xfId="0" applyFont="1" applyFill="1" applyBorder="1" applyAlignment="1">
      <alignment horizontal="right"/>
    </xf>
    <xf numFmtId="0" fontId="100" fillId="40" borderId="1" xfId="0" applyFont="1" applyFill="1" applyBorder="1" applyAlignment="1"/>
    <xf numFmtId="0" fontId="100" fillId="40" borderId="1" xfId="0" applyFont="1" applyFill="1" applyBorder="1" applyAlignment="1">
      <alignment horizontal="center"/>
    </xf>
    <xf numFmtId="177" fontId="100" fillId="40" borderId="1" xfId="0" applyNumberFormat="1" applyFont="1" applyFill="1" applyBorder="1" applyAlignment="1">
      <alignment horizontal="center"/>
    </xf>
    <xf numFmtId="1" fontId="105" fillId="40" borderId="1" xfId="0" applyNumberFormat="1" applyFont="1" applyFill="1" applyBorder="1" applyAlignment="1">
      <alignment horizontal="left"/>
    </xf>
    <xf numFmtId="174" fontId="105" fillId="40" borderId="1" xfId="0" applyNumberFormat="1" applyFont="1" applyFill="1" applyBorder="1" applyAlignment="1">
      <alignment horizontal="left"/>
    </xf>
    <xf numFmtId="0" fontId="105" fillId="40" borderId="1" xfId="0" applyFont="1" applyFill="1" applyBorder="1" applyAlignment="1"/>
    <xf numFmtId="2" fontId="105" fillId="40" borderId="1" xfId="0" applyNumberFormat="1" applyFont="1" applyFill="1" applyBorder="1" applyAlignment="1"/>
    <xf numFmtId="2" fontId="100" fillId="37" borderId="1" xfId="0" applyNumberFormat="1" applyFont="1" applyFill="1" applyBorder="1" applyAlignment="1"/>
    <xf numFmtId="168" fontId="100" fillId="37" borderId="1" xfId="0" applyNumberFormat="1" applyFont="1" applyFill="1" applyBorder="1" applyAlignment="1"/>
    <xf numFmtId="0" fontId="100" fillId="37" borderId="1" xfId="0" applyFont="1" applyFill="1" applyBorder="1" applyAlignment="1">
      <alignment horizontal="left"/>
    </xf>
    <xf numFmtId="0" fontId="100" fillId="37" borderId="1" xfId="0" applyFont="1" applyFill="1" applyBorder="1"/>
    <xf numFmtId="172" fontId="100" fillId="37" borderId="1" xfId="0" applyNumberFormat="1" applyFont="1" applyFill="1" applyBorder="1"/>
    <xf numFmtId="0" fontId="100" fillId="37" borderId="1" xfId="0" applyNumberFormat="1" applyFont="1" applyFill="1" applyBorder="1" applyAlignment="1">
      <alignment horizontal="center" vertical="top"/>
    </xf>
    <xf numFmtId="172" fontId="100" fillId="37" borderId="1" xfId="0" applyNumberFormat="1" applyFont="1" applyFill="1" applyBorder="1" applyAlignment="1">
      <alignment horizontal="right"/>
    </xf>
    <xf numFmtId="172" fontId="103" fillId="37" borderId="1" xfId="0" applyNumberFormat="1" applyFont="1" applyFill="1" applyBorder="1"/>
    <xf numFmtId="44" fontId="100" fillId="37" borderId="1" xfId="0" applyNumberFormat="1" applyFont="1" applyFill="1" applyBorder="1"/>
    <xf numFmtId="0" fontId="106" fillId="0" borderId="1" xfId="0" applyFont="1" applyBorder="1"/>
    <xf numFmtId="0" fontId="106" fillId="0" borderId="1" xfId="0" applyFont="1" applyBorder="1" applyAlignment="1">
      <alignment horizontal="left"/>
    </xf>
    <xf numFmtId="0" fontId="100" fillId="0" borderId="1" xfId="0" applyFont="1" applyBorder="1" applyAlignment="1"/>
    <xf numFmtId="0" fontId="106" fillId="0" borderId="1" xfId="0" applyFont="1" applyBorder="1" applyAlignment="1"/>
    <xf numFmtId="0" fontId="106" fillId="0" borderId="1" xfId="0" applyFont="1" applyBorder="1" applyAlignment="1">
      <alignment horizontal="center"/>
    </xf>
    <xf numFmtId="177" fontId="100" fillId="0" borderId="1" xfId="0" applyNumberFormat="1" applyFont="1" applyBorder="1" applyAlignment="1" applyProtection="1">
      <alignment horizontal="center"/>
      <protection locked="0"/>
    </xf>
    <xf numFmtId="0" fontId="100" fillId="0" borderId="1" xfId="0" applyFont="1" applyBorder="1" applyAlignment="1" applyProtection="1">
      <alignment horizontal="center"/>
      <protection locked="0"/>
    </xf>
    <xf numFmtId="177" fontId="100" fillId="0" borderId="1" xfId="0" applyNumberFormat="1" applyFont="1" applyBorder="1" applyAlignment="1">
      <alignment horizontal="center"/>
    </xf>
    <xf numFmtId="1" fontId="100" fillId="0" borderId="1" xfId="0" applyNumberFormat="1" applyFont="1" applyBorder="1" applyAlignment="1">
      <alignment horizontal="center"/>
    </xf>
    <xf numFmtId="174" fontId="100" fillId="0" borderId="1" xfId="0" applyNumberFormat="1" applyFont="1" applyBorder="1" applyAlignment="1">
      <alignment horizontal="left"/>
    </xf>
    <xf numFmtId="0" fontId="107" fillId="0" borderId="1" xfId="0" applyFont="1" applyBorder="1" applyAlignment="1"/>
    <xf numFmtId="2" fontId="100" fillId="0" borderId="1" xfId="0" applyNumberFormat="1" applyFont="1" applyBorder="1" applyAlignment="1"/>
    <xf numFmtId="0" fontId="100" fillId="0" borderId="1" xfId="0" applyNumberFormat="1" applyFont="1" applyBorder="1" applyAlignment="1">
      <alignment horizontal="right" vertical="top" wrapText="1"/>
    </xf>
    <xf numFmtId="177" fontId="100" fillId="0" borderId="1" xfId="0" applyNumberFormat="1" applyFont="1" applyBorder="1" applyAlignment="1" applyProtection="1">
      <alignment horizontal="center"/>
    </xf>
    <xf numFmtId="0" fontId="100" fillId="0" borderId="1" xfId="0" applyFont="1" applyBorder="1" applyAlignment="1" applyProtection="1">
      <alignment horizontal="center"/>
    </xf>
    <xf numFmtId="0" fontId="103" fillId="0" borderId="1" xfId="0" applyFont="1" applyBorder="1" applyAlignment="1"/>
    <xf numFmtId="168" fontId="100" fillId="0" borderId="1" xfId="0" applyNumberFormat="1" applyFont="1" applyBorder="1" applyAlignment="1"/>
    <xf numFmtId="14" fontId="100" fillId="0" borderId="1" xfId="0" applyNumberFormat="1" applyFont="1" applyBorder="1" applyAlignment="1">
      <alignment horizontal="left"/>
    </xf>
    <xf numFmtId="177" fontId="100" fillId="15" borderId="1" xfId="0" applyNumberFormat="1" applyFont="1" applyFill="1" applyBorder="1" applyAlignment="1">
      <alignment horizontal="center"/>
    </xf>
    <xf numFmtId="0" fontId="100" fillId="0" borderId="1" xfId="0" applyFont="1" applyBorder="1" applyAlignment="1">
      <alignment horizontal="center"/>
    </xf>
    <xf numFmtId="2" fontId="103" fillId="0" borderId="1" xfId="0" applyNumberFormat="1" applyFont="1" applyBorder="1" applyAlignment="1"/>
    <xf numFmtId="0" fontId="110" fillId="0" borderId="1" xfId="4" applyFont="1" applyBorder="1" applyAlignment="1">
      <alignment horizontal="left"/>
    </xf>
    <xf numFmtId="0" fontId="110" fillId="0" borderId="1" xfId="4" applyFont="1" applyBorder="1"/>
    <xf numFmtId="177" fontId="100" fillId="16" borderId="1" xfId="0" applyNumberFormat="1" applyFont="1" applyFill="1" applyBorder="1" applyAlignment="1">
      <alignment horizontal="center"/>
    </xf>
    <xf numFmtId="0" fontId="109" fillId="0" borderId="1" xfId="0" applyFont="1" applyBorder="1" applyAlignment="1"/>
    <xf numFmtId="2" fontId="111" fillId="0" borderId="1" xfId="0" applyNumberFormat="1" applyFont="1" applyBorder="1" applyAlignment="1"/>
    <xf numFmtId="0" fontId="106" fillId="0" borderId="1" xfId="0" applyFont="1" applyFill="1" applyBorder="1" applyAlignment="1">
      <alignment horizontal="left" vertical="top"/>
    </xf>
    <xf numFmtId="2" fontId="100" fillId="0" borderId="1" xfId="0" applyNumberFormat="1" applyFont="1" applyFill="1" applyBorder="1" applyAlignment="1"/>
    <xf numFmtId="0" fontId="106" fillId="0" borderId="1" xfId="0" applyFont="1" applyFill="1" applyBorder="1" applyAlignment="1">
      <alignment horizontal="left"/>
    </xf>
    <xf numFmtId="0" fontId="106" fillId="0" borderId="1" xfId="0" applyFont="1" applyFill="1" applyBorder="1" applyAlignment="1"/>
    <xf numFmtId="177" fontId="100" fillId="0" borderId="1" xfId="0" applyNumberFormat="1" applyFont="1" applyFill="1" applyBorder="1" applyAlignment="1">
      <alignment horizontal="center"/>
    </xf>
    <xf numFmtId="0" fontId="100" fillId="0" borderId="1" xfId="0" applyFont="1" applyFill="1" applyBorder="1" applyAlignment="1">
      <alignment horizontal="center"/>
    </xf>
    <xf numFmtId="0" fontId="100" fillId="0" borderId="1" xfId="0" applyFont="1" applyFill="1" applyBorder="1" applyAlignment="1">
      <alignment horizontal="left"/>
    </xf>
    <xf numFmtId="1" fontId="100" fillId="0" borderId="1" xfId="0" applyNumberFormat="1" applyFont="1" applyFill="1" applyBorder="1" applyAlignment="1">
      <alignment horizontal="center"/>
    </xf>
    <xf numFmtId="174" fontId="100" fillId="0" borderId="1" xfId="0" applyNumberFormat="1" applyFont="1" applyFill="1" applyBorder="1" applyAlignment="1">
      <alignment horizontal="left"/>
    </xf>
    <xf numFmtId="0" fontId="100" fillId="0" borderId="1" xfId="0" applyFont="1" applyFill="1" applyBorder="1" applyAlignment="1"/>
    <xf numFmtId="2" fontId="103" fillId="0" borderId="1" xfId="0" applyNumberFormat="1" applyFont="1" applyFill="1" applyBorder="1" applyAlignment="1"/>
    <xf numFmtId="168" fontId="100" fillId="0" borderId="1" xfId="0" applyNumberFormat="1" applyFont="1" applyFill="1" applyBorder="1" applyAlignment="1"/>
    <xf numFmtId="14" fontId="100" fillId="0" borderId="1" xfId="0" applyNumberFormat="1" applyFont="1" applyFill="1" applyBorder="1" applyAlignment="1">
      <alignment horizontal="left"/>
    </xf>
    <xf numFmtId="0" fontId="100" fillId="0" borderId="1" xfId="0" applyFont="1" applyFill="1" applyBorder="1"/>
    <xf numFmtId="172" fontId="100" fillId="0" borderId="1" xfId="0" applyNumberFormat="1" applyFont="1" applyFill="1" applyBorder="1"/>
    <xf numFmtId="0" fontId="100" fillId="0" borderId="1" xfId="0" applyNumberFormat="1" applyFont="1" applyFill="1" applyBorder="1" applyAlignment="1">
      <alignment horizontal="right" wrapText="1"/>
    </xf>
    <xf numFmtId="178" fontId="103" fillId="0" borderId="1" xfId="0" applyNumberFormat="1" applyFont="1" applyFill="1" applyBorder="1"/>
    <xf numFmtId="44" fontId="100" fillId="0" borderId="1" xfId="0" applyNumberFormat="1" applyFont="1" applyFill="1" applyBorder="1"/>
    <xf numFmtId="0" fontId="106" fillId="0" borderId="1" xfId="0" applyFont="1" applyFill="1" applyBorder="1" applyAlignment="1">
      <alignment horizontal="right"/>
    </xf>
    <xf numFmtId="49" fontId="100" fillId="8" borderId="1" xfId="0" applyNumberFormat="1" applyFont="1" applyFill="1" applyBorder="1"/>
    <xf numFmtId="49" fontId="100" fillId="8" borderId="1" xfId="0" applyNumberFormat="1" applyFont="1" applyFill="1" applyBorder="1" applyAlignment="1">
      <alignment horizontal="left"/>
    </xf>
    <xf numFmtId="0" fontId="100" fillId="8" borderId="1" xfId="0" applyFont="1" applyFill="1" applyBorder="1" applyAlignment="1" applyProtection="1">
      <protection locked="0"/>
    </xf>
    <xf numFmtId="0" fontId="100" fillId="8" borderId="1" xfId="0" applyFont="1" applyFill="1" applyBorder="1" applyAlignment="1" applyProtection="1">
      <alignment horizontal="center"/>
      <protection locked="0"/>
    </xf>
    <xf numFmtId="177" fontId="100" fillId="8" borderId="1" xfId="0" applyNumberFormat="1" applyFont="1" applyFill="1" applyBorder="1" applyAlignment="1" applyProtection="1">
      <alignment horizontal="center"/>
      <protection locked="0"/>
    </xf>
    <xf numFmtId="1" fontId="100" fillId="8" borderId="1" xfId="0" applyNumberFormat="1" applyFont="1" applyFill="1" applyBorder="1" applyAlignment="1">
      <alignment horizontal="left"/>
    </xf>
    <xf numFmtId="177" fontId="100" fillId="8" borderId="1" xfId="0" applyNumberFormat="1" applyFont="1" applyFill="1" applyBorder="1" applyAlignment="1">
      <alignment horizontal="center"/>
    </xf>
    <xf numFmtId="174" fontId="100" fillId="8" borderId="1" xfId="0" applyNumberFormat="1" applyFont="1" applyFill="1" applyBorder="1" applyAlignment="1">
      <alignment horizontal="left"/>
    </xf>
    <xf numFmtId="2" fontId="100" fillId="8" borderId="1" xfId="0" applyNumberFormat="1" applyFont="1" applyFill="1" applyBorder="1" applyAlignment="1"/>
    <xf numFmtId="0" fontId="100" fillId="8" borderId="1" xfId="0" applyFont="1" applyFill="1" applyBorder="1" applyAlignment="1"/>
    <xf numFmtId="168" fontId="100" fillId="8" borderId="1" xfId="0" applyNumberFormat="1" applyFont="1" applyFill="1" applyBorder="1" applyAlignment="1"/>
    <xf numFmtId="0" fontId="100" fillId="8" borderId="1" xfId="0" applyFont="1" applyFill="1" applyBorder="1" applyAlignment="1">
      <alignment horizontal="left"/>
    </xf>
    <xf numFmtId="0" fontId="100" fillId="8" borderId="1" xfId="0" applyFont="1" applyFill="1" applyBorder="1"/>
    <xf numFmtId="172" fontId="100" fillId="8" borderId="1" xfId="0" applyNumberFormat="1" applyFont="1" applyFill="1" applyBorder="1"/>
    <xf numFmtId="172" fontId="100" fillId="8" borderId="1" xfId="0" applyNumberFormat="1" applyFont="1" applyFill="1" applyBorder="1" applyAlignment="1">
      <alignment horizontal="right"/>
    </xf>
    <xf numFmtId="172" fontId="103" fillId="8" borderId="1" xfId="0" applyNumberFormat="1" applyFont="1" applyFill="1" applyBorder="1"/>
    <xf numFmtId="44" fontId="100" fillId="8" borderId="1" xfId="0" applyNumberFormat="1" applyFont="1" applyFill="1" applyBorder="1"/>
    <xf numFmtId="0" fontId="111" fillId="0" borderId="1" xfId="0" applyFont="1" applyBorder="1" applyAlignment="1"/>
    <xf numFmtId="0" fontId="106" fillId="0" borderId="1" xfId="4" applyFont="1" applyBorder="1"/>
    <xf numFmtId="0" fontId="106" fillId="0" borderId="1" xfId="4" applyFont="1" applyBorder="1" applyAlignment="1">
      <alignment horizontal="right"/>
    </xf>
    <xf numFmtId="2" fontId="112" fillId="0" borderId="1" xfId="0" applyNumberFormat="1" applyFont="1" applyBorder="1" applyAlignment="1"/>
    <xf numFmtId="0" fontId="100" fillId="0" borderId="1" xfId="0" applyNumberFormat="1" applyFont="1" applyBorder="1"/>
    <xf numFmtId="0" fontId="110" fillId="0" borderId="1" xfId="4" applyFont="1" applyFill="1" applyBorder="1" applyAlignment="1">
      <alignment horizontal="left"/>
    </xf>
    <xf numFmtId="0" fontId="106" fillId="0" borderId="1" xfId="0" applyFont="1" applyBorder="1" applyAlignment="1">
      <alignment horizontal="right"/>
    </xf>
    <xf numFmtId="177" fontId="100" fillId="0" borderId="1" xfId="0" applyNumberFormat="1" applyFont="1" applyFill="1" applyBorder="1" applyAlignment="1" applyProtection="1">
      <alignment horizontal="center"/>
    </xf>
    <xf numFmtId="0" fontId="100" fillId="0" borderId="1" xfId="0" applyFont="1" applyFill="1" applyBorder="1" applyAlignment="1" applyProtection="1">
      <alignment horizontal="center"/>
    </xf>
    <xf numFmtId="177" fontId="100" fillId="13" borderId="1" xfId="0" applyNumberFormat="1" applyFont="1" applyFill="1" applyBorder="1" applyAlignment="1">
      <alignment horizontal="center"/>
    </xf>
    <xf numFmtId="0" fontId="100" fillId="13" borderId="1" xfId="0" applyFont="1" applyFill="1" applyBorder="1" applyAlignment="1">
      <alignment horizontal="center"/>
    </xf>
    <xf numFmtId="0" fontId="100" fillId="13" borderId="1" xfId="0" applyFont="1" applyFill="1" applyBorder="1" applyAlignment="1">
      <alignment horizontal="left"/>
    </xf>
    <xf numFmtId="1" fontId="100" fillId="13" borderId="1" xfId="0" applyNumberFormat="1" applyFont="1" applyFill="1" applyBorder="1" applyAlignment="1">
      <alignment horizontal="center"/>
    </xf>
    <xf numFmtId="174" fontId="100" fillId="13" borderId="1" xfId="0" applyNumberFormat="1" applyFont="1" applyFill="1" applyBorder="1" applyAlignment="1">
      <alignment horizontal="left"/>
    </xf>
    <xf numFmtId="0" fontId="100" fillId="13" borderId="1" xfId="0" applyFont="1" applyFill="1" applyBorder="1" applyAlignment="1"/>
    <xf numFmtId="168" fontId="100" fillId="13" borderId="1" xfId="0" applyNumberFormat="1" applyFont="1" applyFill="1" applyBorder="1" applyAlignment="1"/>
    <xf numFmtId="0" fontId="100" fillId="13" borderId="1" xfId="0" applyFont="1" applyFill="1" applyBorder="1"/>
    <xf numFmtId="172" fontId="100" fillId="13" borderId="1" xfId="0" applyNumberFormat="1" applyFont="1" applyFill="1" applyBorder="1"/>
    <xf numFmtId="172" fontId="100" fillId="13" borderId="1" xfId="0" applyNumberFormat="1" applyFont="1" applyFill="1" applyBorder="1" applyAlignment="1">
      <alignment horizontal="right"/>
    </xf>
    <xf numFmtId="0" fontId="100" fillId="13" borderId="1" xfId="0" applyNumberFormat="1" applyFont="1" applyFill="1" applyBorder="1"/>
    <xf numFmtId="172" fontId="100" fillId="37" borderId="1" xfId="0" applyNumberFormat="1" applyFont="1" applyFill="1" applyBorder="1" applyAlignment="1">
      <alignment horizontal="right" vertical="top"/>
    </xf>
    <xf numFmtId="0" fontId="100" fillId="0" borderId="1" xfId="0" applyNumberFormat="1" applyFont="1" applyBorder="1" applyAlignment="1">
      <alignment horizontal="right" wrapText="1"/>
    </xf>
    <xf numFmtId="172" fontId="100" fillId="0" borderId="1" xfId="0" applyNumberFormat="1" applyFont="1" applyBorder="1" applyAlignment="1">
      <alignment horizontal="right"/>
    </xf>
    <xf numFmtId="0" fontId="112" fillId="0" borderId="1" xfId="0" applyFont="1" applyBorder="1" applyAlignment="1">
      <alignment horizontal="left"/>
    </xf>
    <xf numFmtId="0" fontId="111" fillId="0" borderId="1" xfId="0" applyFont="1" applyBorder="1" applyAlignment="1">
      <alignment horizontal="left" vertical="top"/>
    </xf>
    <xf numFmtId="0" fontId="111" fillId="0" borderId="1" xfId="0" applyFont="1" applyBorder="1" applyAlignment="1">
      <alignment horizontal="left"/>
    </xf>
    <xf numFmtId="177" fontId="111" fillId="0" borderId="1" xfId="0" applyNumberFormat="1" applyFont="1" applyBorder="1" applyAlignment="1">
      <alignment horizontal="center"/>
    </xf>
    <xf numFmtId="0" fontId="111" fillId="0" borderId="1" xfId="0" applyFont="1" applyBorder="1" applyAlignment="1">
      <alignment horizontal="center"/>
    </xf>
    <xf numFmtId="1" fontId="111" fillId="0" borderId="1" xfId="0" applyNumberFormat="1" applyFont="1" applyBorder="1" applyAlignment="1">
      <alignment horizontal="center"/>
    </xf>
    <xf numFmtId="174" fontId="111" fillId="0" borderId="1" xfId="0" applyNumberFormat="1" applyFont="1" applyBorder="1" applyAlignment="1">
      <alignment horizontal="left"/>
    </xf>
    <xf numFmtId="14" fontId="111" fillId="0" borderId="1" xfId="0" applyNumberFormat="1" applyFont="1" applyBorder="1" applyAlignment="1">
      <alignment horizontal="left"/>
    </xf>
    <xf numFmtId="0" fontId="111" fillId="0" borderId="1" xfId="0" applyFont="1" applyBorder="1"/>
    <xf numFmtId="172" fontId="111" fillId="0" borderId="1" xfId="0" applyNumberFormat="1" applyFont="1" applyBorder="1"/>
    <xf numFmtId="0" fontId="111" fillId="0" borderId="1" xfId="0" applyNumberFormat="1" applyFont="1" applyBorder="1" applyAlignment="1">
      <alignment horizontal="right" wrapText="1"/>
    </xf>
    <xf numFmtId="178" fontId="111" fillId="0" borderId="1" xfId="0" applyNumberFormat="1" applyFont="1" applyBorder="1"/>
    <xf numFmtId="44" fontId="111" fillId="0" borderId="1" xfId="0" applyNumberFormat="1" applyFont="1" applyBorder="1"/>
    <xf numFmtId="0" fontId="100" fillId="0" borderId="0" xfId="0" applyFont="1"/>
    <xf numFmtId="0" fontId="106" fillId="0" borderId="1" xfId="0" applyFont="1" applyFill="1" applyBorder="1"/>
    <xf numFmtId="0" fontId="106" fillId="0" borderId="1" xfId="0" applyFont="1" applyFill="1" applyBorder="1" applyAlignment="1">
      <alignment horizontal="center"/>
    </xf>
    <xf numFmtId="177" fontId="100" fillId="0" borderId="1" xfId="0" applyNumberFormat="1" applyFont="1" applyFill="1" applyBorder="1" applyAlignment="1" applyProtection="1">
      <alignment horizontal="center"/>
      <protection locked="0"/>
    </xf>
    <xf numFmtId="0" fontId="100" fillId="0" borderId="1" xfId="0" applyFont="1" applyFill="1" applyBorder="1" applyAlignment="1" applyProtection="1">
      <alignment horizontal="center"/>
      <protection locked="0"/>
    </xf>
    <xf numFmtId="0" fontId="107" fillId="0" borderId="1" xfId="0" applyFont="1" applyFill="1" applyBorder="1" applyAlignment="1"/>
    <xf numFmtId="0" fontId="100" fillId="0" borderId="1" xfId="0" applyNumberFormat="1" applyFont="1" applyFill="1" applyBorder="1" applyAlignment="1">
      <alignment horizontal="right" vertical="top" wrapText="1"/>
    </xf>
    <xf numFmtId="0" fontId="109" fillId="0" borderId="1" xfId="0" applyFont="1" applyFill="1" applyBorder="1" applyAlignment="1">
      <alignment horizontal="left"/>
    </xf>
    <xf numFmtId="0" fontId="103" fillId="0" borderId="1" xfId="0" applyFont="1" applyFill="1" applyBorder="1" applyAlignment="1"/>
    <xf numFmtId="0" fontId="107" fillId="0" borderId="1" xfId="0" applyFont="1" applyFill="1" applyBorder="1" applyAlignment="1">
      <alignment horizontal="left"/>
    </xf>
    <xf numFmtId="0" fontId="110" fillId="0" borderId="1" xfId="4" applyFont="1" applyFill="1" applyBorder="1"/>
    <xf numFmtId="0" fontId="106" fillId="0" borderId="1" xfId="0" applyFont="1" applyFill="1" applyBorder="1" applyAlignment="1" applyProtection="1">
      <alignment horizontal="left"/>
    </xf>
    <xf numFmtId="0" fontId="106" fillId="0" borderId="1" xfId="0" applyFont="1" applyFill="1" applyBorder="1" applyAlignment="1" applyProtection="1"/>
    <xf numFmtId="0" fontId="109" fillId="0" borderId="1" xfId="0" applyFont="1" applyFill="1" applyBorder="1" applyAlignment="1"/>
    <xf numFmtId="2" fontId="111" fillId="0" borderId="1" xfId="0" applyNumberFormat="1" applyFont="1" applyFill="1" applyBorder="1" applyAlignment="1"/>
    <xf numFmtId="0" fontId="106" fillId="0" borderId="1" xfId="0" applyFont="1" applyFill="1" applyBorder="1" applyProtection="1"/>
    <xf numFmtId="0" fontId="106" fillId="0" borderId="0" xfId="0" applyFont="1" applyFill="1"/>
    <xf numFmtId="8" fontId="0" fillId="0" borderId="12" xfId="0" applyNumberFormat="1" applyBorder="1"/>
    <xf numFmtId="0" fontId="110" fillId="0" borderId="1" xfId="4" applyFont="1" applyFill="1" applyBorder="1" applyAlignment="1">
      <alignment horizontal="center"/>
    </xf>
    <xf numFmtId="0" fontId="100" fillId="0" borderId="1" xfId="4" applyFont="1" applyFill="1" applyBorder="1"/>
    <xf numFmtId="0" fontId="110" fillId="0" borderId="1" xfId="0" applyFont="1" applyBorder="1" applyAlignment="1">
      <alignment horizontal="left"/>
    </xf>
    <xf numFmtId="14" fontId="100" fillId="0" borderId="1" xfId="0" applyNumberFormat="1" applyFont="1" applyBorder="1" applyAlignment="1">
      <alignment horizontal="left"/>
    </xf>
    <xf numFmtId="1" fontId="99" fillId="40" borderId="1" xfId="0" applyNumberFormat="1" applyFont="1" applyFill="1" applyBorder="1" applyAlignment="1">
      <alignment horizontal="left"/>
    </xf>
    <xf numFmtId="174" fontId="99" fillId="40" borderId="1" xfId="0" applyNumberFormat="1" applyFont="1" applyFill="1" applyBorder="1" applyAlignment="1">
      <alignment horizontal="left"/>
    </xf>
    <xf numFmtId="0" fontId="99" fillId="40" borderId="1" xfId="0" applyFont="1" applyFill="1" applyBorder="1" applyAlignment="1"/>
    <xf numFmtId="2" fontId="99" fillId="40" borderId="1" xfId="0" applyNumberFormat="1" applyFont="1" applyFill="1" applyBorder="1" applyAlignment="1"/>
    <xf numFmtId="0" fontId="110" fillId="0" borderId="1" xfId="0" applyFont="1" applyBorder="1" applyAlignment="1"/>
    <xf numFmtId="0" fontId="110" fillId="0" borderId="1" xfId="0" applyFont="1" applyBorder="1" applyAlignment="1">
      <alignment horizontal="center"/>
    </xf>
    <xf numFmtId="0" fontId="112" fillId="0" borderId="1" xfId="0" applyFont="1" applyBorder="1" applyAlignment="1"/>
    <xf numFmtId="177" fontId="112" fillId="0" borderId="1" xfId="0" applyNumberFormat="1" applyFont="1" applyBorder="1" applyAlignment="1">
      <alignment horizontal="center"/>
    </xf>
    <xf numFmtId="0" fontId="112" fillId="0" borderId="1" xfId="0" applyFont="1" applyBorder="1" applyAlignment="1">
      <alignment horizontal="center"/>
    </xf>
    <xf numFmtId="1" fontId="112" fillId="0" borderId="1" xfId="0" applyNumberFormat="1" applyFont="1" applyBorder="1" applyAlignment="1">
      <alignment horizontal="center"/>
    </xf>
    <xf numFmtId="174" fontId="112" fillId="0" borderId="1" xfId="0" applyNumberFormat="1" applyFont="1" applyBorder="1" applyAlignment="1">
      <alignment horizontal="left"/>
    </xf>
    <xf numFmtId="14" fontId="112" fillId="0" borderId="1" xfId="0" applyNumberFormat="1" applyFont="1" applyBorder="1" applyAlignment="1">
      <alignment horizontal="left"/>
    </xf>
    <xf numFmtId="0" fontId="112" fillId="0" borderId="1" xfId="0" applyFont="1" applyBorder="1"/>
    <xf numFmtId="172" fontId="112" fillId="0" borderId="1" xfId="0" applyNumberFormat="1" applyFont="1" applyBorder="1"/>
    <xf numFmtId="0" fontId="112" fillId="0" borderId="1" xfId="0" applyNumberFormat="1" applyFont="1" applyBorder="1" applyAlignment="1">
      <alignment horizontal="right" wrapText="1"/>
    </xf>
    <xf numFmtId="44" fontId="112" fillId="0" borderId="1" xfId="0" applyNumberFormat="1" applyFont="1" applyBorder="1"/>
    <xf numFmtId="0" fontId="110" fillId="13" borderId="1" xfId="0" applyFont="1" applyFill="1" applyBorder="1" applyAlignment="1">
      <alignment horizontal="left"/>
    </xf>
    <xf numFmtId="0" fontId="110" fillId="13" borderId="1" xfId="0" applyFont="1" applyFill="1" applyBorder="1" applyAlignment="1"/>
    <xf numFmtId="0" fontId="110" fillId="13" borderId="1" xfId="0" applyFont="1" applyFill="1" applyBorder="1" applyAlignment="1">
      <alignment horizontal="center"/>
    </xf>
    <xf numFmtId="2" fontId="100" fillId="13" borderId="1" xfId="0" applyNumberFormat="1" applyFont="1" applyFill="1" applyBorder="1" applyAlignment="1"/>
    <xf numFmtId="14" fontId="0" fillId="0" borderId="0" xfId="0" applyNumberFormat="1" applyAlignment="1">
      <alignment horizontal="left" vertical="top"/>
    </xf>
    <xf numFmtId="0" fontId="106" fillId="0" borderId="0" xfId="0" applyFont="1" applyFill="1" applyAlignment="1">
      <alignment horizontal="left"/>
    </xf>
    <xf numFmtId="172" fontId="0" fillId="0" borderId="12" xfId="0" applyNumberFormat="1" applyBorder="1"/>
    <xf numFmtId="44" fontId="100" fillId="0" borderId="1" xfId="0" applyNumberFormat="1" applyFont="1" applyBorder="1"/>
    <xf numFmtId="49" fontId="16" fillId="0" borderId="29" xfId="0" applyNumberFormat="1" applyFont="1" applyBorder="1"/>
    <xf numFmtId="0" fontId="0" fillId="9" borderId="29" xfId="0" applyFont="1" applyFill="1" applyBorder="1"/>
    <xf numFmtId="0" fontId="0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Font="1" applyBorder="1" applyAlignment="1">
      <alignment wrapText="1" shrinkToFit="1"/>
    </xf>
    <xf numFmtId="0" fontId="2" fillId="0" borderId="29" xfId="0" applyFont="1" applyBorder="1"/>
    <xf numFmtId="0" fontId="57" fillId="9" borderId="12" xfId="0" applyFont="1" applyFill="1" applyBorder="1"/>
    <xf numFmtId="0" fontId="13" fillId="36" borderId="12" xfId="0" applyFont="1" applyFill="1" applyBorder="1" applyAlignment="1" applyProtection="1">
      <alignment horizontal="left"/>
    </xf>
    <xf numFmtId="44" fontId="2" fillId="37" borderId="1" xfId="0" applyNumberFormat="1" applyFont="1" applyFill="1" applyBorder="1"/>
    <xf numFmtId="0" fontId="111" fillId="0" borderId="1" xfId="0" applyFont="1" applyFill="1" applyBorder="1" applyAlignment="1"/>
    <xf numFmtId="0" fontId="21" fillId="0" borderId="0" xfId="0" applyFont="1" applyFill="1" applyAlignment="1">
      <alignment horizontal="left" vertical="top"/>
    </xf>
    <xf numFmtId="0" fontId="0" fillId="0" borderId="0" xfId="0" applyFill="1" applyAlignment="1">
      <alignment horizontal="center" vertical="top"/>
    </xf>
    <xf numFmtId="172" fontId="0" fillId="0" borderId="0" xfId="0" applyNumberFormat="1" applyFill="1" applyAlignment="1">
      <alignment horizontal="center" vertical="top"/>
    </xf>
    <xf numFmtId="0" fontId="21" fillId="0" borderId="49" xfId="0" applyFont="1" applyBorder="1"/>
    <xf numFmtId="8" fontId="0" fillId="0" borderId="45" xfId="0" applyNumberFormat="1" applyBorder="1"/>
    <xf numFmtId="0" fontId="106" fillId="0" borderId="21" xfId="0" applyFont="1" applyFill="1" applyBorder="1" applyAlignment="1" applyProtection="1">
      <alignment horizontal="left"/>
    </xf>
    <xf numFmtId="0" fontId="100" fillId="0" borderId="21" xfId="4" applyFont="1" applyBorder="1" applyAlignment="1">
      <alignment horizontal="left"/>
    </xf>
    <xf numFmtId="0" fontId="106" fillId="0" borderId="21" xfId="0" applyFont="1" applyFill="1" applyBorder="1" applyAlignment="1">
      <alignment horizontal="left"/>
    </xf>
    <xf numFmtId="0" fontId="106" fillId="0" borderId="21" xfId="0" applyFont="1" applyBorder="1" applyAlignment="1">
      <alignment horizontal="left"/>
    </xf>
    <xf numFmtId="0" fontId="110" fillId="0" borderId="21" xfId="4" applyFont="1" applyFill="1" applyBorder="1" applyAlignment="1">
      <alignment horizontal="left"/>
    </xf>
    <xf numFmtId="0" fontId="110" fillId="0" borderId="1" xfId="0" applyFont="1" applyBorder="1"/>
    <xf numFmtId="0" fontId="112" fillId="0" borderId="1" xfId="0" applyFont="1" applyBorder="1" applyAlignment="1">
      <alignment horizontal="left" vertical="top"/>
    </xf>
    <xf numFmtId="0" fontId="110" fillId="0" borderId="1" xfId="0" applyFont="1" applyFill="1" applyBorder="1" applyAlignment="1">
      <alignment horizontal="left"/>
    </xf>
    <xf numFmtId="0" fontId="7" fillId="7" borderId="21" xfId="0" applyFont="1" applyFill="1" applyBorder="1" applyAlignment="1" applyProtection="1">
      <alignment horizontal="left"/>
    </xf>
    <xf numFmtId="49" fontId="11" fillId="3" borderId="21" xfId="3" applyNumberFormat="1" applyFont="1" applyBorder="1" applyAlignment="1" applyProtection="1">
      <alignment horizontal="left"/>
    </xf>
    <xf numFmtId="0" fontId="0" fillId="40" borderId="21" xfId="0" applyFont="1" applyFill="1" applyBorder="1" applyAlignment="1">
      <alignment horizontal="left"/>
    </xf>
    <xf numFmtId="0" fontId="4" fillId="0" borderId="21" xfId="4" applyFont="1" applyFill="1" applyBorder="1" applyAlignment="1">
      <alignment horizontal="left"/>
    </xf>
    <xf numFmtId="49" fontId="0" fillId="8" borderId="21" xfId="0" applyNumberFormat="1" applyFont="1" applyFill="1" applyBorder="1" applyAlignment="1">
      <alignment horizontal="left"/>
    </xf>
    <xf numFmtId="0" fontId="4" fillId="0" borderId="21" xfId="4" applyFont="1" applyBorder="1" applyAlignment="1">
      <alignment horizontal="left"/>
    </xf>
    <xf numFmtId="0" fontId="0" fillId="0" borderId="21" xfId="0" applyFont="1" applyBorder="1" applyAlignment="1">
      <alignment horizontal="left"/>
    </xf>
    <xf numFmtId="0" fontId="0" fillId="0" borderId="21" xfId="0" applyBorder="1"/>
    <xf numFmtId="0" fontId="0" fillId="0" borderId="21" xfId="0" applyFont="1" applyFill="1" applyBorder="1" applyAlignment="1">
      <alignment horizontal="left"/>
    </xf>
    <xf numFmtId="0" fontId="36" fillId="0" borderId="21" xfId="0" applyFont="1" applyBorder="1" applyAlignment="1">
      <alignment horizontal="left"/>
    </xf>
    <xf numFmtId="0" fontId="4" fillId="0" borderId="50" xfId="4" applyFont="1" applyBorder="1" applyAlignment="1">
      <alignment horizontal="left"/>
    </xf>
    <xf numFmtId="0" fontId="4" fillId="0" borderId="34" xfId="4" applyFont="1" applyBorder="1" applyAlignment="1">
      <alignment horizontal="left"/>
    </xf>
    <xf numFmtId="0" fontId="4" fillId="0" borderId="25" xfId="4" applyFont="1" applyBorder="1" applyAlignment="1">
      <alignment horizontal="left"/>
    </xf>
    <xf numFmtId="0" fontId="17" fillId="0" borderId="21" xfId="4" applyFont="1" applyBorder="1" applyAlignment="1">
      <alignment horizontal="left"/>
    </xf>
    <xf numFmtId="0" fontId="43" fillId="0" borderId="21" xfId="4" applyFont="1" applyBorder="1" applyAlignment="1">
      <alignment horizontal="left"/>
    </xf>
    <xf numFmtId="0" fontId="0" fillId="0" borderId="21" xfId="0" applyBorder="1" applyAlignment="1">
      <alignment horizontal="left"/>
    </xf>
    <xf numFmtId="0" fontId="84" fillId="39" borderId="21" xfId="0" applyNumberFormat="1" applyFont="1" applyFill="1" applyBorder="1" applyAlignment="1">
      <alignment horizontal="left"/>
    </xf>
    <xf numFmtId="0" fontId="57" fillId="0" borderId="21" xfId="0" applyFont="1" applyBorder="1" applyAlignment="1">
      <alignment horizontal="left"/>
    </xf>
    <xf numFmtId="0" fontId="46" fillId="0" borderId="21" xfId="0" applyFont="1" applyBorder="1" applyAlignment="1">
      <alignment horizontal="left"/>
    </xf>
    <xf numFmtId="0" fontId="18" fillId="0" borderId="21" xfId="0" applyFont="1" applyBorder="1" applyAlignment="1">
      <alignment horizontal="left"/>
    </xf>
    <xf numFmtId="0" fontId="25" fillId="0" borderId="21" xfId="0" applyFont="1" applyBorder="1" applyAlignment="1">
      <alignment horizontal="left"/>
    </xf>
    <xf numFmtId="0" fontId="0" fillId="0" borderId="21" xfId="4" applyFont="1" applyBorder="1" applyAlignment="1">
      <alignment horizontal="left"/>
    </xf>
    <xf numFmtId="0" fontId="49" fillId="0" borderId="21" xfId="0" applyFont="1" applyBorder="1" applyAlignment="1">
      <alignment horizontal="left"/>
    </xf>
    <xf numFmtId="0" fontId="25" fillId="0" borderId="21" xfId="4" applyFont="1" applyBorder="1" applyAlignment="1">
      <alignment horizontal="left"/>
    </xf>
    <xf numFmtId="0" fontId="0" fillId="37" borderId="21" xfId="0" applyFont="1" applyFill="1" applyBorder="1" applyAlignment="1">
      <alignment horizontal="left"/>
    </xf>
    <xf numFmtId="0" fontId="0" fillId="0" borderId="21" xfId="4" applyFont="1" applyFill="1" applyBorder="1" applyAlignment="1">
      <alignment horizontal="left"/>
    </xf>
    <xf numFmtId="0" fontId="25" fillId="0" borderId="21" xfId="0" applyFont="1" applyFill="1" applyBorder="1" applyAlignment="1">
      <alignment horizontal="left"/>
    </xf>
    <xf numFmtId="0" fontId="2" fillId="0" borderId="21" xfId="0" applyFont="1" applyBorder="1" applyAlignment="1">
      <alignment horizontal="left"/>
    </xf>
    <xf numFmtId="0" fontId="2" fillId="0" borderId="21" xfId="4" applyFont="1" applyBorder="1" applyAlignment="1">
      <alignment horizontal="left" vertical="top"/>
    </xf>
    <xf numFmtId="0" fontId="61" fillId="0" borderId="21" xfId="0" applyFont="1" applyBorder="1" applyAlignment="1">
      <alignment horizontal="left"/>
    </xf>
    <xf numFmtId="0" fontId="62" fillId="0" borderId="21" xfId="4" applyFont="1" applyBorder="1" applyAlignment="1">
      <alignment horizontal="left"/>
    </xf>
    <xf numFmtId="0" fontId="0" fillId="21" borderId="21" xfId="0" applyFont="1" applyFill="1" applyBorder="1" applyAlignment="1">
      <alignment horizontal="left"/>
    </xf>
    <xf numFmtId="0" fontId="5" fillId="0" borderId="21" xfId="4" applyFont="1" applyBorder="1" applyAlignment="1">
      <alignment horizontal="left"/>
    </xf>
    <xf numFmtId="0" fontId="62" fillId="0" borderId="21" xfId="0" applyFont="1" applyBorder="1" applyAlignment="1">
      <alignment horizontal="left"/>
    </xf>
    <xf numFmtId="0" fontId="18" fillId="0" borderId="21" xfId="4" applyFont="1" applyBorder="1" applyAlignment="1">
      <alignment horizontal="left"/>
    </xf>
    <xf numFmtId="0" fontId="2" fillId="0" borderId="21" xfId="4" applyFont="1" applyBorder="1" applyAlignment="1">
      <alignment horizontal="left"/>
    </xf>
    <xf numFmtId="0" fontId="57" fillId="0" borderId="21" xfId="4" applyFont="1" applyFill="1" applyBorder="1" applyAlignment="1">
      <alignment horizontal="left"/>
    </xf>
    <xf numFmtId="0" fontId="2" fillId="0" borderId="21" xfId="0" applyFont="1" applyFill="1" applyBorder="1" applyAlignment="1">
      <alignment horizontal="left"/>
    </xf>
    <xf numFmtId="0" fontId="61" fillId="0" borderId="21" xfId="4" applyFont="1" applyBorder="1" applyAlignment="1">
      <alignment horizontal="left"/>
    </xf>
    <xf numFmtId="0" fontId="57" fillId="0" borderId="21" xfId="4" applyFont="1" applyBorder="1" applyAlignment="1">
      <alignment horizontal="left"/>
    </xf>
    <xf numFmtId="0" fontId="2" fillId="0" borderId="21" xfId="4" applyFont="1" applyFill="1" applyBorder="1" applyAlignment="1">
      <alignment horizontal="left"/>
    </xf>
    <xf numFmtId="0" fontId="18" fillId="0" borderId="21" xfId="0" applyFont="1" applyBorder="1" applyAlignment="1">
      <alignment horizontal="left" vertical="top"/>
    </xf>
    <xf numFmtId="0" fontId="2" fillId="0" borderId="21" xfId="0" applyFont="1" applyBorder="1" applyAlignment="1">
      <alignment horizontal="left" vertical="top"/>
    </xf>
    <xf numFmtId="0" fontId="18" fillId="0" borderId="21" xfId="0" applyFont="1" applyBorder="1"/>
    <xf numFmtId="0" fontId="18" fillId="0" borderId="21" xfId="0" applyFont="1" applyFill="1" applyBorder="1" applyAlignment="1">
      <alignment horizontal="left" vertical="top"/>
    </xf>
    <xf numFmtId="0" fontId="18" fillId="16" borderId="21" xfId="4" applyFont="1" applyFill="1" applyBorder="1" applyAlignment="1">
      <alignment horizontal="left"/>
    </xf>
    <xf numFmtId="0" fontId="18" fillId="16" borderId="21" xfId="0" applyFont="1" applyFill="1" applyBorder="1" applyAlignment="1">
      <alignment horizontal="left"/>
    </xf>
    <xf numFmtId="0" fontId="18" fillId="0" borderId="21" xfId="4" applyFont="1" applyFill="1" applyBorder="1" applyAlignment="1">
      <alignment horizontal="left"/>
    </xf>
    <xf numFmtId="0" fontId="68" fillId="0" borderId="21" xfId="4" applyFont="1" applyFill="1" applyBorder="1" applyAlignment="1">
      <alignment horizontal="left"/>
    </xf>
    <xf numFmtId="0" fontId="18" fillId="0" borderId="21" xfId="0" applyFont="1" applyFill="1" applyBorder="1" applyAlignment="1"/>
    <xf numFmtId="0" fontId="18" fillId="0" borderId="21" xfId="0" applyFont="1" applyBorder="1" applyAlignment="1"/>
    <xf numFmtId="0" fontId="61" fillId="0" borderId="21" xfId="0" applyFont="1" applyBorder="1" applyAlignment="1"/>
    <xf numFmtId="0" fontId="68" fillId="0" borderId="21" xfId="0" applyFont="1" applyFill="1" applyBorder="1" applyAlignment="1">
      <alignment horizontal="left"/>
    </xf>
    <xf numFmtId="0" fontId="61" fillId="0" borderId="21" xfId="0" applyFont="1" applyBorder="1"/>
    <xf numFmtId="0" fontId="58" fillId="0" borderId="21" xfId="0" applyFont="1" applyBorder="1"/>
    <xf numFmtId="0" fontId="58" fillId="0" borderId="21" xfId="0" applyFont="1" applyFill="1" applyBorder="1"/>
    <xf numFmtId="0" fontId="76" fillId="0" borderId="21" xfId="0" applyFont="1" applyBorder="1" applyAlignment="1"/>
    <xf numFmtId="0" fontId="58" fillId="0" borderId="21" xfId="0" applyFont="1" applyBorder="1" applyAlignment="1">
      <alignment horizontal="left"/>
    </xf>
    <xf numFmtId="0" fontId="76" fillId="0" borderId="21" xfId="0" applyFont="1" applyFill="1" applyBorder="1" applyAlignment="1"/>
    <xf numFmtId="0" fontId="76" fillId="0" borderId="21" xfId="0" applyFont="1" applyFill="1" applyBorder="1" applyAlignment="1">
      <alignment horizontal="left"/>
    </xf>
    <xf numFmtId="0" fontId="76" fillId="0" borderId="21" xfId="0" applyFont="1" applyBorder="1" applyAlignment="1">
      <alignment horizontal="left"/>
    </xf>
    <xf numFmtId="0" fontId="44" fillId="0" borderId="21" xfId="0" applyFont="1" applyFill="1" applyBorder="1" applyAlignment="1">
      <alignment horizontal="left" vertical="top"/>
    </xf>
    <xf numFmtId="0" fontId="44" fillId="0" borderId="21" xfId="0" applyFont="1" applyFill="1" applyBorder="1" applyAlignment="1">
      <alignment horizontal="left"/>
    </xf>
    <xf numFmtId="0" fontId="86" fillId="0" borderId="21" xfId="0" applyFont="1" applyBorder="1" applyAlignment="1">
      <alignment horizontal="left"/>
    </xf>
    <xf numFmtId="49" fontId="60" fillId="39" borderId="21" xfId="0" applyNumberFormat="1" applyFont="1" applyFill="1" applyBorder="1" applyAlignment="1">
      <alignment horizontal="left"/>
    </xf>
    <xf numFmtId="0" fontId="81" fillId="0" borderId="21" xfId="0" applyFont="1" applyBorder="1" applyAlignment="1">
      <alignment horizontal="left"/>
    </xf>
    <xf numFmtId="0" fontId="60" fillId="0" borderId="21" xfId="4" applyFont="1" applyFill="1" applyBorder="1" applyAlignment="1">
      <alignment horizontal="left"/>
    </xf>
    <xf numFmtId="0" fontId="96" fillId="0" borderId="21" xfId="0" applyFont="1" applyFill="1" applyBorder="1" applyAlignment="1">
      <alignment horizontal="left"/>
    </xf>
    <xf numFmtId="0" fontId="100" fillId="40" borderId="21" xfId="0" applyFont="1" applyFill="1" applyBorder="1" applyAlignment="1">
      <alignment horizontal="left"/>
    </xf>
    <xf numFmtId="0" fontId="108" fillId="0" borderId="21" xfId="0" applyFont="1" applyFill="1" applyBorder="1" applyAlignment="1">
      <alignment horizontal="left"/>
    </xf>
    <xf numFmtId="49" fontId="100" fillId="8" borderId="21" xfId="0" applyNumberFormat="1" applyFont="1" applyFill="1" applyBorder="1" applyAlignment="1">
      <alignment horizontal="left"/>
    </xf>
    <xf numFmtId="0" fontId="110" fillId="0" borderId="21" xfId="4" applyFont="1" applyBorder="1" applyAlignment="1">
      <alignment horizontal="left"/>
    </xf>
    <xf numFmtId="0" fontId="106" fillId="0" borderId="21" xfId="0" applyFont="1" applyFill="1" applyBorder="1" applyAlignment="1">
      <alignment horizontal="left" vertical="top"/>
    </xf>
    <xf numFmtId="0" fontId="85" fillId="39" borderId="1" xfId="0" applyFont="1" applyFill="1" applyBorder="1"/>
    <xf numFmtId="0" fontId="25" fillId="40" borderId="1" xfId="0" applyFont="1" applyFill="1" applyBorder="1"/>
    <xf numFmtId="0" fontId="27" fillId="0" borderId="1" xfId="0" applyFont="1" applyFill="1" applyBorder="1"/>
    <xf numFmtId="49" fontId="2" fillId="8" borderId="1" xfId="0" applyNumberFormat="1" applyFont="1" applyFill="1" applyBorder="1"/>
    <xf numFmtId="0" fontId="46" fillId="0" borderId="1" xfId="0" applyFont="1" applyBorder="1"/>
    <xf numFmtId="0" fontId="65" fillId="0" borderId="1" xfId="0" applyFont="1" applyBorder="1"/>
    <xf numFmtId="0" fontId="0" fillId="0" borderId="1" xfId="0" applyNumberFormat="1" applyFont="1" applyFill="1" applyBorder="1" applyAlignment="1" applyProtection="1">
      <alignment horizontal="left"/>
    </xf>
    <xf numFmtId="14" fontId="0" fillId="0" borderId="0" xfId="0" applyNumberFormat="1" applyAlignment="1">
      <alignment horizontal="left" vertical="top"/>
    </xf>
    <xf numFmtId="8" fontId="0" fillId="0" borderId="47" xfId="0" applyNumberFormat="1" applyBorder="1"/>
    <xf numFmtId="0" fontId="118" fillId="0" borderId="0" xfId="0" applyFont="1" applyFill="1"/>
    <xf numFmtId="0" fontId="100" fillId="0" borderId="1" xfId="4" applyFont="1" applyFill="1" applyBorder="1" applyAlignment="1">
      <alignment horizontal="left"/>
    </xf>
    <xf numFmtId="0" fontId="100" fillId="0" borderId="1" xfId="0" applyNumberFormat="1" applyFont="1" applyFill="1" applyBorder="1" applyAlignment="1">
      <alignment horizontal="right"/>
    </xf>
    <xf numFmtId="16" fontId="100" fillId="0" borderId="1" xfId="0" applyNumberFormat="1" applyFont="1" applyFill="1" applyBorder="1"/>
    <xf numFmtId="177" fontId="100" fillId="0" borderId="1" xfId="0" applyNumberFormat="1" applyFont="1" applyFill="1" applyBorder="1"/>
    <xf numFmtId="8" fontId="0" fillId="0" borderId="12" xfId="0" applyNumberFormat="1" applyBorder="1"/>
    <xf numFmtId="8" fontId="0" fillId="0" borderId="29" xfId="0" applyNumberFormat="1" applyBorder="1"/>
    <xf numFmtId="2" fontId="112" fillId="0" borderId="1" xfId="0" applyNumberFormat="1" applyFont="1" applyFill="1" applyBorder="1" applyAlignment="1"/>
    <xf numFmtId="0" fontId="100" fillId="0" borderId="1" xfId="0" applyFont="1" applyFill="1" applyBorder="1" applyAlignment="1">
      <alignment horizontal="right"/>
    </xf>
    <xf numFmtId="0" fontId="112" fillId="0" borderId="1" xfId="0" applyFont="1" applyFill="1" applyBorder="1" applyAlignment="1">
      <alignment horizontal="left"/>
    </xf>
    <xf numFmtId="0" fontId="118" fillId="0" borderId="1" xfId="0" applyFont="1" applyFill="1" applyBorder="1" applyAlignment="1">
      <alignment horizontal="left"/>
    </xf>
    <xf numFmtId="0" fontId="118" fillId="0" borderId="0" xfId="0" applyFont="1" applyFill="1" applyAlignment="1">
      <alignment horizontal="left"/>
    </xf>
    <xf numFmtId="0" fontId="118" fillId="0" borderId="1" xfId="0" applyFont="1" applyFill="1" applyBorder="1"/>
    <xf numFmtId="0" fontId="118" fillId="0" borderId="1" xfId="0" applyFont="1" applyFill="1" applyBorder="1" applyAlignment="1"/>
    <xf numFmtId="0" fontId="0" fillId="0" borderId="0" xfId="0" applyAlignment="1">
      <alignment horizontal="center"/>
    </xf>
    <xf numFmtId="44" fontId="100" fillId="0" borderId="1" xfId="0" applyNumberFormat="1" applyFont="1" applyFill="1" applyBorder="1"/>
    <xf numFmtId="0" fontId="120" fillId="0" borderId="1" xfId="0" applyFont="1" applyFill="1" applyBorder="1" applyAlignment="1">
      <alignment horizontal="left"/>
    </xf>
    <xf numFmtId="0" fontId="120" fillId="0" borderId="1" xfId="0" applyFont="1" applyFill="1" applyBorder="1" applyAlignment="1"/>
    <xf numFmtId="14" fontId="100" fillId="0" borderId="1" xfId="0" applyNumberFormat="1" applyFont="1" applyFill="1" applyBorder="1" applyAlignment="1">
      <alignment horizontal="left"/>
    </xf>
    <xf numFmtId="0" fontId="120" fillId="0" borderId="1" xfId="0" applyFont="1" applyBorder="1" applyAlignment="1">
      <alignment horizontal="left"/>
    </xf>
    <xf numFmtId="0" fontId="120" fillId="0" borderId="1" xfId="0" applyFont="1" applyBorder="1" applyAlignment="1"/>
    <xf numFmtId="14" fontId="100" fillId="0" borderId="1" xfId="0" applyNumberFormat="1" applyFont="1" applyBorder="1" applyAlignment="1">
      <alignment horizontal="left"/>
    </xf>
    <xf numFmtId="8" fontId="0" fillId="0" borderId="29" xfId="0" applyNumberFormat="1" applyBorder="1"/>
    <xf numFmtId="0" fontId="106" fillId="0" borderId="0" xfId="0" applyFont="1" applyBorder="1"/>
    <xf numFmtId="0" fontId="120" fillId="0" borderId="0" xfId="0" applyFont="1" applyFill="1" applyBorder="1" applyAlignment="1">
      <alignment horizontal="left"/>
    </xf>
    <xf numFmtId="0" fontId="103" fillId="0" borderId="1" xfId="0" applyFont="1" applyFill="1" applyBorder="1" applyAlignment="1">
      <alignment horizontal="left"/>
    </xf>
    <xf numFmtId="0" fontId="0" fillId="0" borderId="12" xfId="0" applyBorder="1" applyAlignment="1">
      <alignment wrapText="1" shrinkToFit="1"/>
    </xf>
    <xf numFmtId="14" fontId="100" fillId="0" borderId="1" xfId="0" applyNumberFormat="1" applyFont="1" applyBorder="1" applyAlignment="1">
      <alignment horizontal="left"/>
    </xf>
    <xf numFmtId="0" fontId="100" fillId="0" borderId="1" xfId="0" applyNumberFormat="1" applyFont="1" applyFill="1" applyBorder="1" applyAlignment="1"/>
    <xf numFmtId="4" fontId="100" fillId="0" borderId="1" xfId="0" applyNumberFormat="1" applyFont="1" applyBorder="1"/>
    <xf numFmtId="2" fontId="100" fillId="0" borderId="1" xfId="0" applyNumberFormat="1" applyFont="1" applyBorder="1"/>
    <xf numFmtId="0" fontId="100" fillId="45" borderId="1" xfId="0" applyFont="1" applyFill="1" applyBorder="1" applyAlignment="1"/>
    <xf numFmtId="6" fontId="0" fillId="0" borderId="29" xfId="0" applyNumberFormat="1" applyBorder="1"/>
    <xf numFmtId="8" fontId="0" fillId="0" borderId="29" xfId="0" applyNumberFormat="1" applyBorder="1"/>
    <xf numFmtId="14" fontId="100" fillId="0" borderId="1" xfId="0" applyNumberFormat="1" applyFont="1" applyBorder="1" applyAlignment="1">
      <alignment horizontal="left"/>
    </xf>
    <xf numFmtId="0" fontId="110" fillId="0" borderId="1" xfId="0" applyFont="1" applyFill="1" applyBorder="1" applyAlignment="1"/>
    <xf numFmtId="8" fontId="0" fillId="0" borderId="46" xfId="0" applyNumberFormat="1" applyBorder="1"/>
    <xf numFmtId="178" fontId="111" fillId="0" borderId="1" xfId="0" applyNumberFormat="1" applyFont="1" applyFill="1" applyBorder="1"/>
    <xf numFmtId="1" fontId="100" fillId="0" borderId="1" xfId="0" applyNumberFormat="1" applyFont="1" applyFill="1" applyBorder="1" applyAlignment="1">
      <alignment horizontal="center" vertical="top"/>
    </xf>
    <xf numFmtId="174" fontId="100" fillId="0" borderId="1" xfId="0" applyNumberFormat="1" applyFont="1" applyFill="1" applyBorder="1" applyAlignment="1">
      <alignment horizontal="left" vertical="top"/>
    </xf>
    <xf numFmtId="2" fontId="112" fillId="0" borderId="1" xfId="0" applyNumberFormat="1" applyFont="1" applyFill="1" applyBorder="1"/>
    <xf numFmtId="16" fontId="100" fillId="0" borderId="1" xfId="0" applyNumberFormat="1" applyFont="1" applyFill="1" applyBorder="1" applyAlignment="1">
      <alignment horizontal="center"/>
    </xf>
    <xf numFmtId="0" fontId="100" fillId="0" borderId="0" xfId="0" applyFont="1" applyFill="1"/>
    <xf numFmtId="0" fontId="112" fillId="0" borderId="1" xfId="0" applyFont="1" applyFill="1" applyBorder="1" applyAlignment="1">
      <alignment horizontal="center"/>
    </xf>
    <xf numFmtId="177" fontId="112" fillId="0" borderId="1" xfId="0" applyNumberFormat="1" applyFont="1" applyFill="1" applyBorder="1" applyAlignment="1">
      <alignment horizontal="center"/>
    </xf>
    <xf numFmtId="174" fontId="112" fillId="0" borderId="1" xfId="0" applyNumberFormat="1" applyFont="1" applyFill="1" applyBorder="1" applyAlignment="1">
      <alignment horizontal="left"/>
    </xf>
    <xf numFmtId="0" fontId="112" fillId="0" borderId="1" xfId="0" applyFont="1" applyFill="1" applyBorder="1" applyAlignment="1"/>
    <xf numFmtId="0" fontId="112" fillId="0" borderId="1" xfId="0" applyFont="1" applyFill="1" applyBorder="1"/>
    <xf numFmtId="172" fontId="112" fillId="0" borderId="1" xfId="0" applyNumberFormat="1" applyFont="1" applyFill="1" applyBorder="1"/>
    <xf numFmtId="0" fontId="112" fillId="0" borderId="1" xfId="0" applyNumberFormat="1" applyFont="1" applyFill="1" applyBorder="1" applyAlignment="1">
      <alignment horizontal="right" wrapText="1"/>
    </xf>
    <xf numFmtId="44" fontId="112" fillId="0" borderId="1" xfId="0" applyNumberFormat="1" applyFont="1" applyFill="1" applyBorder="1"/>
    <xf numFmtId="0" fontId="120" fillId="0" borderId="1" xfId="0" applyFont="1" applyFill="1" applyBorder="1"/>
    <xf numFmtId="0" fontId="103" fillId="0" borderId="1" xfId="4" applyFont="1" applyFill="1" applyBorder="1" applyAlignment="1">
      <alignment horizontal="left"/>
    </xf>
    <xf numFmtId="0" fontId="121" fillId="0" borderId="1" xfId="0" applyFont="1" applyFill="1" applyBorder="1" applyAlignment="1">
      <alignment horizontal="left"/>
    </xf>
    <xf numFmtId="44" fontId="100" fillId="0" borderId="1" xfId="0" applyNumberFormat="1" applyFont="1" applyBorder="1"/>
    <xf numFmtId="8" fontId="0" fillId="0" borderId="39" xfId="0" applyNumberFormat="1" applyBorder="1"/>
    <xf numFmtId="0" fontId="121" fillId="0" borderId="1" xfId="0" applyFont="1" applyFill="1" applyBorder="1" applyAlignment="1">
      <alignment horizontal="left" vertical="top"/>
    </xf>
    <xf numFmtId="172" fontId="103" fillId="0" borderId="1" xfId="0" applyNumberFormat="1" applyFont="1" applyFill="1" applyBorder="1"/>
    <xf numFmtId="14" fontId="100" fillId="0" borderId="1" xfId="0" applyNumberFormat="1" applyFont="1" applyFill="1" applyBorder="1" applyAlignment="1">
      <alignment horizontal="left"/>
    </xf>
    <xf numFmtId="44" fontId="100" fillId="0" borderId="1" xfId="0" applyNumberFormat="1" applyFont="1" applyFill="1" applyBorder="1"/>
    <xf numFmtId="0" fontId="112" fillId="0" borderId="1" xfId="0" applyFont="1" applyFill="1" applyBorder="1" applyAlignment="1">
      <alignment horizontal="left" vertical="top"/>
    </xf>
    <xf numFmtId="1" fontId="112" fillId="0" borderId="1" xfId="0" applyNumberFormat="1" applyFont="1" applyFill="1" applyBorder="1" applyAlignment="1">
      <alignment horizontal="center"/>
    </xf>
    <xf numFmtId="14" fontId="112" fillId="0" borderId="1" xfId="0" applyNumberFormat="1" applyFont="1" applyFill="1" applyBorder="1" applyAlignment="1">
      <alignment horizontal="left"/>
    </xf>
    <xf numFmtId="0" fontId="0" fillId="0" borderId="0" xfId="0" applyBorder="1" applyAlignment="1">
      <alignment horizontal="right"/>
    </xf>
    <xf numFmtId="0" fontId="0" fillId="0" borderId="0" xfId="0" applyFont="1" applyBorder="1" applyAlignment="1">
      <alignment wrapText="1" shrinkToFit="1"/>
    </xf>
    <xf numFmtId="0" fontId="0" fillId="0" borderId="51" xfId="0" applyFont="1" applyFill="1" applyBorder="1"/>
    <xf numFmtId="0" fontId="122" fillId="0" borderId="0" xfId="0" applyFont="1" applyBorder="1"/>
    <xf numFmtId="14" fontId="100" fillId="0" borderId="1" xfId="0" applyNumberFormat="1" applyFont="1" applyFill="1" applyBorder="1" applyAlignment="1">
      <alignment horizontal="left"/>
    </xf>
    <xf numFmtId="8" fontId="0" fillId="0" borderId="39" xfId="0" applyNumberFormat="1" applyBorder="1"/>
    <xf numFmtId="0" fontId="0" fillId="37" borderId="1" xfId="0" applyNumberFormat="1" applyFill="1" applyBorder="1"/>
    <xf numFmtId="0" fontId="100" fillId="37" borderId="1" xfId="0" applyNumberFormat="1" applyFont="1" applyFill="1" applyBorder="1" applyAlignment="1">
      <alignment horizontal="left"/>
    </xf>
    <xf numFmtId="0" fontId="100" fillId="37" borderId="1" xfId="0" applyFont="1" applyFill="1" applyBorder="1" applyAlignment="1" applyProtection="1">
      <alignment horizontal="right"/>
    </xf>
    <xf numFmtId="0" fontId="100" fillId="37" borderId="1" xfId="0" applyFont="1" applyFill="1" applyBorder="1" applyAlignment="1" applyProtection="1"/>
    <xf numFmtId="0" fontId="100" fillId="37" borderId="1" xfId="0" applyFont="1" applyFill="1" applyBorder="1" applyAlignment="1" applyProtection="1">
      <alignment horizontal="center"/>
    </xf>
    <xf numFmtId="177" fontId="100" fillId="37" borderId="1" xfId="0" applyNumberFormat="1" applyFont="1" applyFill="1" applyBorder="1" applyAlignment="1" applyProtection="1">
      <alignment horizontal="center"/>
    </xf>
    <xf numFmtId="1" fontId="99" fillId="37" borderId="1" xfId="0" applyNumberFormat="1" applyFont="1" applyFill="1" applyBorder="1" applyAlignment="1">
      <alignment horizontal="left"/>
    </xf>
    <xf numFmtId="177" fontId="99" fillId="37" borderId="1" xfId="0" applyNumberFormat="1" applyFont="1" applyFill="1" applyBorder="1" applyAlignment="1">
      <alignment horizontal="center"/>
    </xf>
    <xf numFmtId="174" fontId="99" fillId="37" borderId="1" xfId="0" applyNumberFormat="1" applyFont="1" applyFill="1" applyBorder="1" applyAlignment="1">
      <alignment horizontal="left"/>
    </xf>
    <xf numFmtId="0" fontId="99" fillId="37" borderId="1" xfId="0" applyNumberFormat="1" applyFont="1" applyFill="1" applyBorder="1" applyAlignment="1"/>
    <xf numFmtId="2" fontId="99" fillId="37" borderId="1" xfId="0" applyNumberFormat="1" applyFont="1" applyFill="1" applyBorder="1" applyAlignment="1"/>
    <xf numFmtId="0" fontId="106" fillId="0" borderId="1" xfId="0" applyNumberFormat="1" applyFont="1" applyFill="1" applyBorder="1"/>
    <xf numFmtId="0" fontId="110" fillId="0" borderId="1" xfId="0" applyNumberFormat="1" applyFont="1" applyFill="1" applyBorder="1" applyAlignment="1">
      <alignment horizontal="left"/>
    </xf>
    <xf numFmtId="0" fontId="112" fillId="0" borderId="1" xfId="0" applyFont="1" applyFill="1" applyBorder="1" applyAlignment="1" applyProtection="1"/>
    <xf numFmtId="0" fontId="110" fillId="0" borderId="1" xfId="0" applyFont="1" applyFill="1" applyBorder="1" applyAlignment="1" applyProtection="1"/>
    <xf numFmtId="0" fontId="110" fillId="0" borderId="1" xfId="0" applyFont="1" applyFill="1" applyBorder="1" applyAlignment="1" applyProtection="1">
      <alignment horizontal="center"/>
    </xf>
    <xf numFmtId="0" fontId="100" fillId="0" borderId="1" xfId="0" applyNumberFormat="1" applyFont="1" applyFill="1" applyBorder="1" applyAlignment="1">
      <alignment horizontal="left"/>
    </xf>
    <xf numFmtId="0" fontId="109" fillId="0" borderId="1" xfId="0" applyNumberFormat="1" applyFont="1" applyFill="1" applyBorder="1" applyAlignment="1"/>
    <xf numFmtId="0" fontId="0" fillId="0" borderId="1" xfId="0" applyNumberFormat="1" applyFill="1" applyBorder="1"/>
    <xf numFmtId="0" fontId="112" fillId="0" borderId="1" xfId="0" applyFont="1" applyFill="1" applyBorder="1" applyAlignment="1" applyProtection="1">
      <alignment horizontal="left"/>
    </xf>
    <xf numFmtId="0" fontId="100" fillId="0" borderId="1" xfId="0" applyFont="1" applyFill="1" applyBorder="1" applyAlignment="1" applyProtection="1"/>
    <xf numFmtId="0" fontId="100" fillId="0" borderId="1" xfId="0" applyNumberFormat="1" applyFont="1" applyFill="1" applyBorder="1" applyAlignment="1">
      <alignment horizontal="center"/>
    </xf>
    <xf numFmtId="0" fontId="111" fillId="0" borderId="1" xfId="0" applyNumberFormat="1" applyFont="1" applyFill="1" applyBorder="1" applyAlignment="1">
      <alignment horizontal="left" vertical="top"/>
    </xf>
    <xf numFmtId="0" fontId="112" fillId="0" borderId="1" xfId="0" applyNumberFormat="1" applyFont="1" applyFill="1" applyBorder="1" applyAlignment="1"/>
    <xf numFmtId="177" fontId="112" fillId="0" borderId="1" xfId="0" applyNumberFormat="1" applyFont="1" applyFill="1" applyBorder="1" applyAlignment="1" applyProtection="1">
      <alignment horizontal="center"/>
    </xf>
    <xf numFmtId="0" fontId="112" fillId="0" borderId="1" xfId="0" applyFont="1" applyFill="1" applyBorder="1" applyAlignment="1" applyProtection="1">
      <alignment horizontal="center"/>
    </xf>
    <xf numFmtId="0" fontId="112" fillId="0" borderId="1" xfId="0" applyNumberFormat="1" applyFont="1" applyFill="1" applyBorder="1" applyAlignment="1">
      <alignment horizontal="left"/>
    </xf>
    <xf numFmtId="0" fontId="110" fillId="0" borderId="1" xfId="0" applyFont="1" applyFill="1" applyBorder="1" applyAlignment="1" applyProtection="1">
      <alignment horizontal="left"/>
    </xf>
    <xf numFmtId="177" fontId="100" fillId="13" borderId="1" xfId="0" applyNumberFormat="1" applyFont="1" applyFill="1" applyBorder="1" applyAlignment="1" applyProtection="1">
      <alignment horizontal="center"/>
    </xf>
    <xf numFmtId="0" fontId="100" fillId="13" borderId="1" xfId="0" applyFont="1" applyFill="1" applyBorder="1" applyAlignment="1" applyProtection="1">
      <alignment horizontal="center"/>
    </xf>
    <xf numFmtId="0" fontId="100" fillId="0" borderId="1" xfId="0" applyNumberFormat="1" applyFont="1" applyBorder="1" applyAlignment="1">
      <alignment horizontal="center"/>
    </xf>
    <xf numFmtId="0" fontId="110" fillId="0" borderId="1" xfId="0" applyFont="1" applyFill="1" applyBorder="1"/>
    <xf numFmtId="0" fontId="110" fillId="0" borderId="1" xfId="0" applyFont="1" applyFill="1" applyBorder="1" applyAlignment="1">
      <alignment horizontal="center"/>
    </xf>
    <xf numFmtId="0" fontId="110" fillId="0" borderId="1" xfId="0" applyFont="1" applyFill="1" applyBorder="1" applyAlignment="1">
      <alignment horizontal="left" vertical="top"/>
    </xf>
    <xf numFmtId="8" fontId="0" fillId="0" borderId="39" xfId="0" applyNumberFormat="1" applyBorder="1"/>
    <xf numFmtId="0" fontId="0" fillId="0" borderId="51" xfId="0" applyBorder="1"/>
    <xf numFmtId="0" fontId="0" fillId="0" borderId="51" xfId="0" applyFill="1" applyBorder="1"/>
    <xf numFmtId="0" fontId="0" fillId="0" borderId="52" xfId="0" applyBorder="1" applyAlignment="1">
      <alignment horizontal="left"/>
    </xf>
    <xf numFmtId="0" fontId="0" fillId="0" borderId="52" xfId="0" applyBorder="1"/>
    <xf numFmtId="0" fontId="0" fillId="0" borderId="44" xfId="0" applyBorder="1"/>
    <xf numFmtId="0" fontId="0" fillId="0" borderId="44" xfId="0" applyBorder="1" applyAlignment="1">
      <alignment horizontal="left"/>
    </xf>
    <xf numFmtId="0" fontId="111" fillId="0" borderId="1" xfId="0" applyFont="1" applyFill="1" applyBorder="1" applyAlignment="1" applyProtection="1">
      <alignment horizontal="left"/>
    </xf>
    <xf numFmtId="8" fontId="0" fillId="0" borderId="29" xfId="0" applyNumberFormat="1" applyBorder="1"/>
    <xf numFmtId="0" fontId="50" fillId="7" borderId="12" xfId="0" applyFont="1" applyFill="1" applyBorder="1" applyAlignment="1">
      <alignment horizontal="center" vertical="top"/>
    </xf>
    <xf numFmtId="0" fontId="50" fillId="36" borderId="12" xfId="0" applyFont="1" applyFill="1" applyBorder="1" applyAlignment="1">
      <alignment horizontal="center" vertical="top"/>
    </xf>
    <xf numFmtId="0" fontId="7" fillId="0" borderId="12" xfId="0" applyFont="1" applyBorder="1"/>
    <xf numFmtId="0" fontId="113" fillId="31" borderId="55" xfId="4" applyFont="1" applyFill="1" applyBorder="1" applyAlignment="1">
      <alignment horizontal="left"/>
    </xf>
    <xf numFmtId="0" fontId="113" fillId="31" borderId="56" xfId="4" applyFont="1" applyFill="1" applyBorder="1" applyAlignment="1">
      <alignment horizontal="left" wrapText="1"/>
    </xf>
    <xf numFmtId="0" fontId="110" fillId="31" borderId="56" xfId="4" applyFont="1" applyFill="1" applyBorder="1" applyAlignment="1">
      <alignment horizontal="left" wrapText="1"/>
    </xf>
    <xf numFmtId="0" fontId="110" fillId="31" borderId="56" xfId="4" applyFont="1" applyFill="1" applyBorder="1" applyAlignment="1">
      <alignment wrapText="1"/>
    </xf>
    <xf numFmtId="0" fontId="110" fillId="31" borderId="56" xfId="4" applyFont="1" applyFill="1" applyBorder="1" applyAlignment="1">
      <alignment textRotation="90" wrapText="1"/>
    </xf>
    <xf numFmtId="0" fontId="113" fillId="31" borderId="56" xfId="4" applyFont="1" applyFill="1" applyBorder="1" applyAlignment="1">
      <alignment wrapText="1"/>
    </xf>
    <xf numFmtId="14" fontId="103" fillId="31" borderId="56" xfId="4" applyNumberFormat="1" applyFont="1" applyFill="1" applyBorder="1" applyAlignment="1">
      <alignment horizontal="left" wrapText="1"/>
    </xf>
    <xf numFmtId="44" fontId="103" fillId="31" borderId="56" xfId="4" applyNumberFormat="1" applyFont="1" applyFill="1" applyBorder="1" applyAlignment="1">
      <alignment wrapText="1"/>
    </xf>
    <xf numFmtId="164" fontId="113" fillId="31" borderId="56" xfId="4" applyNumberFormat="1" applyFont="1" applyFill="1" applyBorder="1" applyAlignment="1">
      <alignment wrapText="1"/>
    </xf>
    <xf numFmtId="9" fontId="110" fillId="31" borderId="56" xfId="4" applyNumberFormat="1" applyFont="1" applyFill="1" applyBorder="1" applyAlignment="1">
      <alignment horizontal="center" wrapText="1"/>
    </xf>
    <xf numFmtId="0" fontId="110" fillId="31" borderId="56" xfId="4" applyNumberFormat="1" applyFont="1" applyFill="1" applyBorder="1" applyAlignment="1">
      <alignment horizontal="center" wrapText="1"/>
    </xf>
    <xf numFmtId="44" fontId="103" fillId="31" borderId="56" xfId="4" applyNumberFormat="1" applyFont="1" applyFill="1" applyBorder="1" applyAlignment="1"/>
    <xf numFmtId="0" fontId="113" fillId="32" borderId="56" xfId="4" applyFont="1" applyFill="1" applyBorder="1" applyAlignment="1">
      <alignment wrapText="1"/>
    </xf>
    <xf numFmtId="0" fontId="110" fillId="34" borderId="57" xfId="4" applyFont="1" applyFill="1" applyBorder="1" applyAlignment="1">
      <alignment horizontal="left" wrapText="1"/>
    </xf>
    <xf numFmtId="0" fontId="110" fillId="34" borderId="54" xfId="4" applyFont="1" applyFill="1" applyBorder="1" applyAlignment="1">
      <alignment horizontal="left" wrapText="1"/>
    </xf>
    <xf numFmtId="0" fontId="110" fillId="34" borderId="54" xfId="4" applyFont="1" applyFill="1" applyBorder="1" applyAlignment="1">
      <alignment wrapText="1"/>
    </xf>
    <xf numFmtId="0" fontId="110" fillId="34" borderId="54" xfId="4" applyFont="1" applyFill="1" applyBorder="1" applyAlignment="1">
      <alignment textRotation="90"/>
    </xf>
    <xf numFmtId="9" fontId="110" fillId="34" borderId="54" xfId="4" applyNumberFormat="1" applyFont="1" applyFill="1" applyBorder="1" applyAlignment="1">
      <alignment wrapText="1"/>
    </xf>
    <xf numFmtId="9" fontId="110" fillId="34" borderId="54" xfId="4" applyNumberFormat="1" applyFont="1" applyFill="1" applyBorder="1" applyAlignment="1">
      <alignment horizontal="center" wrapText="1"/>
    </xf>
    <xf numFmtId="44" fontId="103" fillId="34" borderId="54" xfId="4" applyNumberFormat="1" applyFont="1" applyFill="1" applyBorder="1" applyAlignment="1">
      <alignment wrapText="1"/>
    </xf>
    <xf numFmtId="0" fontId="110" fillId="34" borderId="54" xfId="4" applyNumberFormat="1" applyFont="1" applyFill="1" applyBorder="1" applyAlignment="1">
      <alignment wrapText="1"/>
    </xf>
    <xf numFmtId="44" fontId="103" fillId="35" borderId="54" xfId="4" applyNumberFormat="1" applyFont="1" applyFill="1" applyBorder="1" applyAlignment="1">
      <alignment horizontal="center" wrapText="1"/>
    </xf>
    <xf numFmtId="0" fontId="110" fillId="35" borderId="54" xfId="4" applyFont="1" applyFill="1" applyBorder="1" applyAlignment="1">
      <alignment horizontal="center" wrapText="1"/>
    </xf>
    <xf numFmtId="174" fontId="110" fillId="35" borderId="54" xfId="4" applyNumberFormat="1" applyFont="1" applyFill="1" applyBorder="1" applyAlignment="1">
      <alignment horizontal="center" wrapText="1"/>
    </xf>
    <xf numFmtId="164" fontId="110" fillId="35" borderId="54" xfId="4" applyNumberFormat="1" applyFont="1" applyFill="1" applyBorder="1" applyAlignment="1">
      <alignment horizontal="center" wrapText="1"/>
    </xf>
    <xf numFmtId="44" fontId="103" fillId="34" borderId="54" xfId="4" applyNumberFormat="1" applyFont="1" applyFill="1" applyBorder="1" applyAlignment="1">
      <alignment horizontal="center" wrapText="1"/>
    </xf>
    <xf numFmtId="164" fontId="110" fillId="34" borderId="54" xfId="4" applyNumberFormat="1" applyFont="1" applyFill="1" applyBorder="1" applyAlignment="1">
      <alignment horizontal="center" wrapText="1"/>
    </xf>
    <xf numFmtId="174" fontId="110" fillId="34" borderId="54" xfId="4" applyNumberFormat="1" applyFont="1" applyFill="1" applyBorder="1" applyAlignment="1">
      <alignment horizontal="center" wrapText="1"/>
    </xf>
    <xf numFmtId="0" fontId="113" fillId="0" borderId="57" xfId="4" applyFont="1" applyBorder="1" applyAlignment="1">
      <alignment horizontal="left"/>
    </xf>
    <xf numFmtId="0" fontId="113" fillId="0" borderId="54" xfId="4" applyFont="1" applyBorder="1" applyAlignment="1">
      <alignment horizontal="left"/>
    </xf>
    <xf numFmtId="0" fontId="110" fillId="0" borderId="54" xfId="4" applyFont="1" applyBorder="1"/>
    <xf numFmtId="0" fontId="113" fillId="0" borderId="54" xfId="4" applyFont="1" applyBorder="1"/>
    <xf numFmtId="44" fontId="103" fillId="0" borderId="54" xfId="4" applyNumberFormat="1" applyFont="1" applyBorder="1"/>
    <xf numFmtId="9" fontId="113" fillId="0" borderId="54" xfId="4" applyNumberFormat="1" applyFont="1" applyBorder="1"/>
    <xf numFmtId="0" fontId="113" fillId="0" borderId="54" xfId="4" applyNumberFormat="1" applyFont="1" applyBorder="1"/>
    <xf numFmtId="44" fontId="103" fillId="25" borderId="54" xfId="4" applyNumberFormat="1" applyFont="1" applyFill="1" applyBorder="1"/>
    <xf numFmtId="0" fontId="114" fillId="25" borderId="54" xfId="4" applyFont="1" applyFill="1" applyBorder="1"/>
    <xf numFmtId="174" fontId="110" fillId="25" borderId="54" xfId="4" applyNumberFormat="1" applyFont="1" applyFill="1" applyBorder="1"/>
    <xf numFmtId="164" fontId="110" fillId="25" borderId="54" xfId="4" applyNumberFormat="1" applyFont="1" applyFill="1" applyBorder="1" applyAlignment="1">
      <alignment horizontal="center"/>
    </xf>
    <xf numFmtId="164" fontId="110" fillId="0" borderId="54" xfId="4" applyNumberFormat="1" applyFont="1" applyBorder="1"/>
    <xf numFmtId="174" fontId="110" fillId="0" borderId="54" xfId="4" applyNumberFormat="1" applyFont="1" applyBorder="1"/>
    <xf numFmtId="164" fontId="110" fillId="0" borderId="54" xfId="4" applyNumberFormat="1" applyFont="1" applyBorder="1" applyAlignment="1">
      <alignment horizontal="center"/>
    </xf>
    <xf numFmtId="44" fontId="103" fillId="4" borderId="54" xfId="4" applyNumberFormat="1" applyFont="1" applyFill="1" applyBorder="1"/>
    <xf numFmtId="0" fontId="110" fillId="0" borderId="57" xfId="4" applyFont="1" applyBorder="1" applyAlignment="1">
      <alignment horizontal="left"/>
    </xf>
    <xf numFmtId="0" fontId="110" fillId="0" borderId="54" xfId="4" applyFont="1" applyBorder="1" applyAlignment="1">
      <alignment horizontal="left"/>
    </xf>
    <xf numFmtId="9" fontId="110" fillId="0" borderId="54" xfId="4" applyNumberFormat="1" applyFont="1" applyBorder="1" applyAlignment="1">
      <alignment wrapText="1"/>
    </xf>
    <xf numFmtId="0" fontId="110" fillId="25" borderId="54" xfId="4" applyFont="1" applyFill="1" applyBorder="1"/>
    <xf numFmtId="0" fontId="113" fillId="5" borderId="57" xfId="4" applyFont="1" applyFill="1" applyBorder="1" applyAlignment="1">
      <alignment horizontal="left"/>
    </xf>
    <xf numFmtId="0" fontId="113" fillId="5" borderId="54" xfId="4" applyFont="1" applyFill="1" applyBorder="1" applyAlignment="1">
      <alignment horizontal="left"/>
    </xf>
    <xf numFmtId="0" fontId="110" fillId="5" borderId="54" xfId="4" applyFont="1" applyFill="1" applyBorder="1" applyAlignment="1">
      <alignment horizontal="left"/>
    </xf>
    <xf numFmtId="0" fontId="110" fillId="5" borderId="54" xfId="4" applyFont="1" applyFill="1" applyBorder="1"/>
    <xf numFmtId="0" fontId="113" fillId="5" borderId="54" xfId="4" applyFont="1" applyFill="1" applyBorder="1"/>
    <xf numFmtId="9" fontId="110" fillId="5" borderId="54" xfId="4" applyNumberFormat="1" applyFont="1" applyFill="1" applyBorder="1" applyAlignment="1">
      <alignment wrapText="1"/>
    </xf>
    <xf numFmtId="44" fontId="103" fillId="5" borderId="54" xfId="4" applyNumberFormat="1" applyFont="1" applyFill="1" applyBorder="1"/>
    <xf numFmtId="9" fontId="110" fillId="5" borderId="54" xfId="4" applyNumberFormat="1" applyFont="1" applyFill="1" applyBorder="1"/>
    <xf numFmtId="0" fontId="110" fillId="5" borderId="54" xfId="4" applyNumberFormat="1" applyFont="1" applyFill="1" applyBorder="1"/>
    <xf numFmtId="44" fontId="103" fillId="29" borderId="54" xfId="4" applyNumberFormat="1" applyFont="1" applyFill="1" applyBorder="1"/>
    <xf numFmtId="165" fontId="110" fillId="29" borderId="54" xfId="4" applyNumberFormat="1" applyFont="1" applyFill="1" applyBorder="1"/>
    <xf numFmtId="174" fontId="110" fillId="29" borderId="54" xfId="4" applyNumberFormat="1" applyFont="1" applyFill="1" applyBorder="1"/>
    <xf numFmtId="165" fontId="110" fillId="29" borderId="54" xfId="4" applyNumberFormat="1" applyFont="1" applyFill="1" applyBorder="1" applyAlignment="1">
      <alignment horizontal="center"/>
    </xf>
    <xf numFmtId="165" fontId="110" fillId="5" borderId="54" xfId="4" applyNumberFormat="1" applyFont="1" applyFill="1" applyBorder="1"/>
    <xf numFmtId="174" fontId="110" fillId="5" borderId="54" xfId="4" applyNumberFormat="1" applyFont="1" applyFill="1" applyBorder="1"/>
    <xf numFmtId="165" fontId="110" fillId="5" borderId="54" xfId="4" applyNumberFormat="1" applyFont="1" applyFill="1" applyBorder="1" applyAlignment="1">
      <alignment horizontal="center"/>
    </xf>
    <xf numFmtId="164" fontId="110" fillId="5" borderId="54" xfId="4" applyNumberFormat="1" applyFont="1" applyFill="1" applyBorder="1"/>
    <xf numFmtId="164" fontId="110" fillId="5" borderId="54" xfId="4" applyNumberFormat="1" applyFont="1" applyFill="1" applyBorder="1" applyAlignment="1">
      <alignment horizontal="center"/>
    </xf>
    <xf numFmtId="49" fontId="110" fillId="6" borderId="54" xfId="0" applyNumberFormat="1" applyFont="1" applyFill="1" applyBorder="1" applyAlignment="1">
      <alignment horizontal="left" vertical="center" wrapText="1"/>
    </xf>
    <xf numFmtId="9" fontId="110" fillId="0" borderId="54" xfId="4" applyNumberFormat="1" applyFont="1" applyBorder="1"/>
    <xf numFmtId="0" fontId="110" fillId="0" borderId="54" xfId="4" applyNumberFormat="1" applyFont="1" applyBorder="1"/>
    <xf numFmtId="0" fontId="100" fillId="25" borderId="54" xfId="0" applyFont="1" applyFill="1" applyBorder="1"/>
    <xf numFmtId="16" fontId="110" fillId="25" borderId="54" xfId="4" applyNumberFormat="1" applyFont="1" applyFill="1" applyBorder="1" applyAlignment="1">
      <alignment horizontal="center"/>
    </xf>
    <xf numFmtId="0" fontId="100" fillId="25" borderId="54" xfId="0" applyFont="1" applyFill="1" applyBorder="1" applyAlignment="1">
      <alignment horizontal="center"/>
    </xf>
    <xf numFmtId="44" fontId="103" fillId="0" borderId="54" xfId="0" applyNumberFormat="1" applyFont="1" applyBorder="1"/>
    <xf numFmtId="0" fontId="100" fillId="0" borderId="54" xfId="0" applyFont="1" applyBorder="1"/>
    <xf numFmtId="174" fontId="100" fillId="0" borderId="54" xfId="0" applyNumberFormat="1" applyFont="1" applyBorder="1"/>
    <xf numFmtId="0" fontId="100" fillId="0" borderId="54" xfId="0" applyFont="1" applyBorder="1" applyAlignment="1">
      <alignment horizontal="center"/>
    </xf>
    <xf numFmtId="0" fontId="100" fillId="0" borderId="57" xfId="2" applyFont="1" applyFill="1" applyBorder="1" applyAlignment="1" applyProtection="1">
      <alignment horizontal="left"/>
    </xf>
    <xf numFmtId="0" fontId="100" fillId="0" borderId="54" xfId="2" applyFont="1" applyFill="1" applyBorder="1" applyAlignment="1" applyProtection="1">
      <alignment horizontal="left"/>
    </xf>
    <xf numFmtId="0" fontId="100" fillId="0" borderId="54" xfId="2" applyFont="1" applyFill="1" applyBorder="1" applyAlignment="1" applyProtection="1"/>
    <xf numFmtId="9" fontId="100" fillId="0" borderId="54" xfId="2" applyNumberFormat="1" applyFont="1" applyFill="1" applyBorder="1" applyAlignment="1" applyProtection="1">
      <alignment wrapText="1"/>
    </xf>
    <xf numFmtId="44" fontId="103" fillId="0" borderId="54" xfId="2" applyNumberFormat="1" applyFont="1" applyFill="1" applyBorder="1" applyAlignment="1" applyProtection="1"/>
    <xf numFmtId="9" fontId="100" fillId="0" borderId="54" xfId="2" applyNumberFormat="1" applyFont="1" applyFill="1" applyBorder="1" applyAlignment="1" applyProtection="1"/>
    <xf numFmtId="0" fontId="100" fillId="0" borderId="54" xfId="2" applyNumberFormat="1" applyFont="1" applyFill="1" applyBorder="1" applyAlignment="1" applyProtection="1"/>
    <xf numFmtId="44" fontId="103" fillId="25" borderId="54" xfId="2" applyNumberFormat="1" applyFont="1" applyFill="1" applyBorder="1" applyAlignment="1" applyProtection="1"/>
    <xf numFmtId="0" fontId="100" fillId="25" borderId="54" xfId="2" applyFont="1" applyFill="1" applyBorder="1" applyAlignment="1" applyProtection="1"/>
    <xf numFmtId="174" fontId="114" fillId="25" borderId="54" xfId="2" applyNumberFormat="1" applyFont="1" applyFill="1" applyBorder="1" applyAlignment="1" applyProtection="1"/>
    <xf numFmtId="16" fontId="106" fillId="25" borderId="54" xfId="2" applyNumberFormat="1" applyFont="1" applyFill="1" applyBorder="1" applyAlignment="1" applyProtection="1">
      <alignment horizontal="center"/>
    </xf>
    <xf numFmtId="164" fontId="100" fillId="0" borderId="54" xfId="2" applyNumberFormat="1" applyFont="1" applyFill="1" applyBorder="1" applyAlignment="1" applyProtection="1"/>
    <xf numFmtId="174" fontId="114" fillId="0" borderId="54" xfId="2" applyNumberFormat="1" applyFont="1" applyFill="1" applyBorder="1" applyAlignment="1" applyProtection="1"/>
    <xf numFmtId="164" fontId="100" fillId="0" borderId="54" xfId="2" applyNumberFormat="1" applyFont="1" applyFill="1" applyBorder="1" applyAlignment="1" applyProtection="1">
      <alignment horizontal="center"/>
    </xf>
    <xf numFmtId="174" fontId="100" fillId="0" borderId="54" xfId="2" applyNumberFormat="1" applyFont="1" applyFill="1" applyBorder="1" applyAlignment="1" applyProtection="1"/>
    <xf numFmtId="165" fontId="110" fillId="29" borderId="54" xfId="4" applyNumberFormat="1" applyFont="1" applyFill="1" applyBorder="1" applyAlignment="1"/>
    <xf numFmtId="44" fontId="115" fillId="0" borderId="54" xfId="4" applyNumberFormat="1" applyFont="1" applyBorder="1"/>
    <xf numFmtId="171" fontId="110" fillId="0" borderId="54" xfId="4" applyNumberFormat="1" applyFont="1" applyBorder="1"/>
    <xf numFmtId="174" fontId="100" fillId="25" borderId="54" xfId="0" applyNumberFormat="1" applyFont="1" applyFill="1" applyBorder="1"/>
    <xf numFmtId="0" fontId="116" fillId="25" borderId="54" xfId="0" applyNumberFormat="1" applyFont="1" applyFill="1" applyBorder="1"/>
    <xf numFmtId="0" fontId="110" fillId="25" borderId="54" xfId="4" applyFont="1" applyFill="1" applyBorder="1" applyAlignment="1">
      <alignment horizontal="center"/>
    </xf>
    <xf numFmtId="0" fontId="110" fillId="0" borderId="54" xfId="4" applyFont="1" applyBorder="1" applyAlignment="1">
      <alignment horizontal="center"/>
    </xf>
    <xf numFmtId="0" fontId="110" fillId="4" borderId="54" xfId="4" applyFont="1" applyFill="1" applyBorder="1"/>
    <xf numFmtId="0" fontId="110" fillId="4" borderId="54" xfId="4" applyFont="1" applyFill="1" applyBorder="1" applyAlignment="1">
      <alignment horizontal="center"/>
    </xf>
    <xf numFmtId="9" fontId="103" fillId="0" borderId="54" xfId="4" applyNumberFormat="1" applyFont="1" applyBorder="1"/>
    <xf numFmtId="0" fontId="103" fillId="0" borderId="54" xfId="4" applyNumberFormat="1" applyFont="1" applyBorder="1"/>
    <xf numFmtId="174" fontId="114" fillId="25" borderId="54" xfId="4" applyNumberFormat="1" applyFont="1" applyFill="1" applyBorder="1"/>
    <xf numFmtId="16" fontId="114" fillId="25" borderId="54" xfId="4" applyNumberFormat="1" applyFont="1" applyFill="1" applyBorder="1" applyAlignment="1">
      <alignment horizontal="center"/>
    </xf>
    <xf numFmtId="0" fontId="114" fillId="25" borderId="54" xfId="4" applyFont="1" applyFill="1" applyBorder="1" applyAlignment="1">
      <alignment horizontal="center"/>
    </xf>
    <xf numFmtId="16" fontId="110" fillId="0" borderId="54" xfId="4" applyNumberFormat="1" applyFont="1" applyBorder="1" applyAlignment="1">
      <alignment horizontal="center"/>
    </xf>
    <xf numFmtId="9" fontId="100" fillId="0" borderId="54" xfId="4" applyNumberFormat="1" applyFont="1" applyBorder="1"/>
    <xf numFmtId="0" fontId="100" fillId="0" borderId="54" xfId="4" applyNumberFormat="1" applyFont="1" applyBorder="1"/>
    <xf numFmtId="0" fontId="110" fillId="25" borderId="54" xfId="4" applyNumberFormat="1" applyFont="1" applyFill="1" applyBorder="1"/>
    <xf numFmtId="9" fontId="114" fillId="0" borderId="54" xfId="4" applyNumberFormat="1" applyFont="1" applyBorder="1"/>
    <xf numFmtId="0" fontId="114" fillId="0" borderId="54" xfId="4" applyNumberFormat="1" applyFont="1" applyBorder="1"/>
    <xf numFmtId="0" fontId="110" fillId="0" borderId="57" xfId="4" applyFont="1" applyFill="1" applyBorder="1" applyAlignment="1">
      <alignment horizontal="left"/>
    </xf>
    <xf numFmtId="0" fontId="100" fillId="0" borderId="57" xfId="4" applyFont="1" applyBorder="1" applyAlignment="1">
      <alignment horizontal="left"/>
    </xf>
    <xf numFmtId="0" fontId="100" fillId="0" borderId="54" xfId="4" applyFont="1" applyBorder="1" applyAlignment="1">
      <alignment horizontal="left"/>
    </xf>
    <xf numFmtId="0" fontId="100" fillId="0" borderId="54" xfId="4" applyFont="1" applyBorder="1"/>
    <xf numFmtId="9" fontId="100" fillId="0" borderId="54" xfId="4" applyNumberFormat="1" applyFont="1" applyBorder="1" applyAlignment="1">
      <alignment wrapText="1"/>
    </xf>
    <xf numFmtId="44" fontId="100" fillId="0" borderId="54" xfId="4" applyNumberFormat="1" applyFont="1" applyBorder="1"/>
    <xf numFmtId="10" fontId="110" fillId="0" borderId="54" xfId="4" applyNumberFormat="1" applyFont="1" applyBorder="1"/>
    <xf numFmtId="0" fontId="110" fillId="12" borderId="57" xfId="4" applyFont="1" applyFill="1" applyBorder="1" applyAlignment="1">
      <alignment horizontal="left"/>
    </xf>
    <xf numFmtId="0" fontId="110" fillId="15" borderId="57" xfId="4" applyFont="1" applyFill="1" applyBorder="1" applyAlignment="1">
      <alignment horizontal="left"/>
    </xf>
    <xf numFmtId="0" fontId="110" fillId="11" borderId="57" xfId="4" applyFont="1" applyFill="1" applyBorder="1" applyAlignment="1">
      <alignment horizontal="left"/>
    </xf>
    <xf numFmtId="0" fontId="110" fillId="0" borderId="54" xfId="4" applyFont="1" applyBorder="1" applyAlignment="1">
      <alignment horizontal="left" vertical="top"/>
    </xf>
    <xf numFmtId="0" fontId="117" fillId="17" borderId="57" xfId="4" applyFont="1" applyFill="1" applyBorder="1" applyAlignment="1">
      <alignment horizontal="left"/>
    </xf>
    <xf numFmtId="0" fontId="113" fillId="17" borderId="54" xfId="4" applyFont="1" applyFill="1" applyBorder="1" applyAlignment="1">
      <alignment horizontal="left"/>
    </xf>
    <xf numFmtId="0" fontId="113" fillId="17" borderId="54" xfId="4" applyFont="1" applyFill="1" applyBorder="1"/>
    <xf numFmtId="9" fontId="113" fillId="17" borderId="54" xfId="4" applyNumberFormat="1" applyFont="1" applyFill="1" applyBorder="1" applyAlignment="1">
      <alignment wrapText="1"/>
    </xf>
    <xf numFmtId="44" fontId="105" fillId="17" borderId="54" xfId="4" applyNumberFormat="1" applyFont="1" applyFill="1" applyBorder="1"/>
    <xf numFmtId="9" fontId="99" fillId="17" borderId="54" xfId="4" applyNumberFormat="1" applyFont="1" applyFill="1" applyBorder="1"/>
    <xf numFmtId="171" fontId="113" fillId="17" borderId="54" xfId="4" applyNumberFormat="1" applyFont="1" applyFill="1" applyBorder="1"/>
    <xf numFmtId="0" fontId="113" fillId="17" borderId="54" xfId="4" applyNumberFormat="1" applyFont="1" applyFill="1" applyBorder="1"/>
    <xf numFmtId="44" fontId="99" fillId="17" borderId="54" xfId="4" applyNumberFormat="1" applyFont="1" applyFill="1" applyBorder="1"/>
    <xf numFmtId="44" fontId="99" fillId="17" borderId="54" xfId="4" applyNumberFormat="1" applyFont="1" applyFill="1" applyBorder="1" applyAlignment="1"/>
    <xf numFmtId="174" fontId="113" fillId="17" borderId="54" xfId="4" applyNumberFormat="1" applyFont="1" applyFill="1" applyBorder="1"/>
    <xf numFmtId="0" fontId="113" fillId="17" borderId="54" xfId="4" applyFont="1" applyFill="1" applyBorder="1" applyAlignment="1">
      <alignment horizontal="center"/>
    </xf>
    <xf numFmtId="44" fontId="105" fillId="18" borderId="54" xfId="4" applyNumberFormat="1" applyFont="1" applyFill="1" applyBorder="1"/>
    <xf numFmtId="0" fontId="113" fillId="18" borderId="54" xfId="4" applyFont="1" applyFill="1" applyBorder="1"/>
    <xf numFmtId="0" fontId="113" fillId="18" borderId="54" xfId="4" applyFont="1" applyFill="1" applyBorder="1" applyAlignment="1">
      <alignment horizontal="center"/>
    </xf>
    <xf numFmtId="44" fontId="103" fillId="26" borderId="54" xfId="4" applyNumberFormat="1" applyFont="1" applyFill="1" applyBorder="1"/>
    <xf numFmtId="16" fontId="110" fillId="4" borderId="54" xfId="4" applyNumberFormat="1" applyFont="1" applyFill="1" applyBorder="1"/>
    <xf numFmtId="0" fontId="114" fillId="0" borderId="57" xfId="4" applyFont="1" applyBorder="1" applyAlignment="1">
      <alignment horizontal="left"/>
    </xf>
    <xf numFmtId="0" fontId="114" fillId="0" borderId="54" xfId="4" applyFont="1" applyBorder="1" applyAlignment="1">
      <alignment horizontal="left"/>
    </xf>
    <xf numFmtId="0" fontId="103" fillId="0" borderId="54" xfId="4" applyFont="1" applyBorder="1" applyAlignment="1"/>
    <xf numFmtId="0" fontId="100" fillId="11" borderId="57" xfId="4" applyFont="1" applyFill="1" applyBorder="1" applyAlignment="1">
      <alignment horizontal="left"/>
    </xf>
    <xf numFmtId="0" fontId="100" fillId="15" borderId="57" xfId="4" applyFont="1" applyFill="1" applyBorder="1" applyAlignment="1">
      <alignment horizontal="left"/>
    </xf>
    <xf numFmtId="0" fontId="103" fillId="0" borderId="54" xfId="0" applyFont="1" applyBorder="1"/>
    <xf numFmtId="0" fontId="103" fillId="0" borderId="54" xfId="4" applyFont="1" applyBorder="1"/>
    <xf numFmtId="0" fontId="112" fillId="0" borderId="57" xfId="4" applyFont="1" applyBorder="1" applyAlignment="1">
      <alignment horizontal="left"/>
    </xf>
    <xf numFmtId="0" fontId="112" fillId="0" borderId="54" xfId="4" applyFont="1" applyBorder="1" applyAlignment="1">
      <alignment horizontal="left"/>
    </xf>
    <xf numFmtId="0" fontId="112" fillId="0" borderId="54" xfId="4" applyFont="1" applyBorder="1"/>
    <xf numFmtId="9" fontId="112" fillId="0" borderId="54" xfId="4" applyNumberFormat="1" applyFont="1" applyBorder="1" applyAlignment="1">
      <alignment wrapText="1"/>
    </xf>
    <xf numFmtId="44" fontId="111" fillId="0" borderId="54" xfId="4" applyNumberFormat="1" applyFont="1" applyBorder="1"/>
    <xf numFmtId="9" fontId="112" fillId="0" borderId="54" xfId="4" applyNumberFormat="1" applyFont="1" applyBorder="1"/>
    <xf numFmtId="171" fontId="112" fillId="0" borderId="54" xfId="4" applyNumberFormat="1" applyFont="1" applyBorder="1"/>
    <xf numFmtId="0" fontId="112" fillId="0" borderId="54" xfId="4" applyNumberFormat="1" applyFont="1" applyBorder="1"/>
    <xf numFmtId="44" fontId="111" fillId="25" borderId="54" xfId="4" applyNumberFormat="1" applyFont="1" applyFill="1" applyBorder="1"/>
    <xf numFmtId="0" fontId="112" fillId="25" borderId="54" xfId="4" applyFont="1" applyFill="1" applyBorder="1"/>
    <xf numFmtId="174" fontId="112" fillId="25" borderId="54" xfId="4" applyNumberFormat="1" applyFont="1" applyFill="1" applyBorder="1"/>
    <xf numFmtId="0" fontId="112" fillId="25" borderId="54" xfId="4" applyFont="1" applyFill="1" applyBorder="1" applyAlignment="1">
      <alignment horizontal="center"/>
    </xf>
    <xf numFmtId="174" fontId="112" fillId="0" borderId="54" xfId="4" applyNumberFormat="1" applyFont="1" applyBorder="1"/>
    <xf numFmtId="0" fontId="112" fillId="0" borderId="54" xfId="4" applyFont="1" applyBorder="1" applyAlignment="1">
      <alignment horizontal="center"/>
    </xf>
    <xf numFmtId="44" fontId="111" fillId="4" borderId="54" xfId="4" applyNumberFormat="1" applyFont="1" applyFill="1" applyBorder="1"/>
    <xf numFmtId="0" fontId="112" fillId="4" borderId="54" xfId="4" applyFont="1" applyFill="1" applyBorder="1"/>
    <xf numFmtId="0" fontId="112" fillId="4" borderId="54" xfId="4" applyFont="1" applyFill="1" applyBorder="1" applyAlignment="1">
      <alignment horizontal="center"/>
    </xf>
    <xf numFmtId="171" fontId="100" fillId="0" borderId="54" xfId="4" applyNumberFormat="1" applyFont="1" applyBorder="1"/>
    <xf numFmtId="0" fontId="100" fillId="25" borderId="54" xfId="4" applyFont="1" applyFill="1" applyBorder="1"/>
    <xf numFmtId="174" fontId="100" fillId="25" borderId="54" xfId="4" applyNumberFormat="1" applyFont="1" applyFill="1" applyBorder="1"/>
    <xf numFmtId="0" fontId="100" fillId="25" borderId="54" xfId="4" applyFont="1" applyFill="1" applyBorder="1" applyAlignment="1">
      <alignment horizontal="center"/>
    </xf>
    <xf numFmtId="174" fontId="100" fillId="0" borderId="54" xfId="4" applyNumberFormat="1" applyFont="1" applyBorder="1"/>
    <xf numFmtId="0" fontId="100" fillId="0" borderId="54" xfId="4" applyFont="1" applyBorder="1" applyAlignment="1">
      <alignment horizontal="center"/>
    </xf>
    <xf numFmtId="0" fontId="100" fillId="4" borderId="54" xfId="4" applyFont="1" applyFill="1" applyBorder="1"/>
    <xf numFmtId="0" fontId="100" fillId="4" borderId="54" xfId="4" applyFont="1" applyFill="1" applyBorder="1" applyAlignment="1">
      <alignment horizontal="center"/>
    </xf>
    <xf numFmtId="0" fontId="110" fillId="0" borderId="54" xfId="4" applyFont="1" applyBorder="1" applyAlignment="1">
      <alignment wrapText="1"/>
    </xf>
    <xf numFmtId="0" fontId="110" fillId="19" borderId="57" xfId="4" applyFont="1" applyFill="1" applyBorder="1" applyAlignment="1">
      <alignment horizontal="left"/>
    </xf>
    <xf numFmtId="0" fontId="110" fillId="19" borderId="54" xfId="4" applyFont="1" applyFill="1" applyBorder="1" applyAlignment="1">
      <alignment horizontal="left"/>
    </xf>
    <xf numFmtId="0" fontId="110" fillId="19" borderId="54" xfId="4" applyFont="1" applyFill="1" applyBorder="1"/>
    <xf numFmtId="9" fontId="110" fillId="19" borderId="54" xfId="4" applyNumberFormat="1" applyFont="1" applyFill="1" applyBorder="1" applyAlignment="1">
      <alignment wrapText="1"/>
    </xf>
    <xf numFmtId="44" fontId="103" fillId="19" borderId="54" xfId="4" applyNumberFormat="1" applyFont="1" applyFill="1" applyBorder="1"/>
    <xf numFmtId="9" fontId="100" fillId="19" borderId="54" xfId="4" applyNumberFormat="1" applyFont="1" applyFill="1" applyBorder="1"/>
    <xf numFmtId="171" fontId="110" fillId="19" borderId="54" xfId="4" applyNumberFormat="1" applyFont="1" applyFill="1" applyBorder="1"/>
    <xf numFmtId="0" fontId="110" fillId="19" borderId="54" xfId="4" applyNumberFormat="1" applyFont="1" applyFill="1" applyBorder="1"/>
    <xf numFmtId="44" fontId="103" fillId="27" borderId="54" xfId="4" applyNumberFormat="1" applyFont="1" applyFill="1" applyBorder="1"/>
    <xf numFmtId="0" fontId="110" fillId="27" borderId="54" xfId="4" applyFont="1" applyFill="1" applyBorder="1"/>
    <xf numFmtId="174" fontId="110" fillId="27" borderId="54" xfId="4" applyNumberFormat="1" applyFont="1" applyFill="1" applyBorder="1"/>
    <xf numFmtId="0" fontId="110" fillId="27" borderId="54" xfId="4" applyFont="1" applyFill="1" applyBorder="1" applyAlignment="1">
      <alignment horizontal="center"/>
    </xf>
    <xf numFmtId="174" fontId="110" fillId="19" borderId="54" xfId="4" applyNumberFormat="1" applyFont="1" applyFill="1" applyBorder="1"/>
    <xf numFmtId="0" fontId="110" fillId="19" borderId="54" xfId="4" applyFont="1" applyFill="1" applyBorder="1" applyAlignment="1">
      <alignment horizontal="center"/>
    </xf>
    <xf numFmtId="0" fontId="110" fillId="0" borderId="54" xfId="4" applyFont="1" applyFill="1" applyBorder="1" applyAlignment="1">
      <alignment horizontal="left"/>
    </xf>
    <xf numFmtId="0" fontId="110" fillId="0" borderId="54" xfId="4" applyFont="1" applyFill="1" applyBorder="1"/>
    <xf numFmtId="9" fontId="110" fillId="0" borderId="54" xfId="4" applyNumberFormat="1" applyFont="1" applyFill="1" applyBorder="1" applyAlignment="1">
      <alignment wrapText="1"/>
    </xf>
    <xf numFmtId="44" fontId="103" fillId="0" borderId="54" xfId="4" applyNumberFormat="1" applyFont="1" applyFill="1" applyBorder="1"/>
    <xf numFmtId="9" fontId="100" fillId="0" borderId="54" xfId="4" applyNumberFormat="1" applyFont="1" applyFill="1" applyBorder="1"/>
    <xf numFmtId="171" fontId="110" fillId="0" borderId="54" xfId="4" applyNumberFormat="1" applyFont="1" applyFill="1" applyBorder="1"/>
    <xf numFmtId="0" fontId="110" fillId="0" borderId="54" xfId="4" applyNumberFormat="1" applyFont="1" applyFill="1" applyBorder="1"/>
    <xf numFmtId="0" fontId="110" fillId="26" borderId="54" xfId="4" applyFont="1" applyFill="1" applyBorder="1"/>
    <xf numFmtId="174" fontId="110" fillId="26" borderId="54" xfId="4" applyNumberFormat="1" applyFont="1" applyFill="1" applyBorder="1"/>
    <xf numFmtId="0" fontId="110" fillId="26" borderId="54" xfId="4" applyFont="1" applyFill="1" applyBorder="1" applyAlignment="1">
      <alignment horizontal="center"/>
    </xf>
    <xf numFmtId="174" fontId="110" fillId="0" borderId="54" xfId="4" applyNumberFormat="1" applyFont="1" applyFill="1" applyBorder="1"/>
    <xf numFmtId="0" fontId="110" fillId="0" borderId="54" xfId="4" applyFont="1" applyFill="1" applyBorder="1" applyAlignment="1">
      <alignment horizontal="center"/>
    </xf>
    <xf numFmtId="0" fontId="100" fillId="0" borderId="54" xfId="4" applyFont="1" applyFill="1" applyBorder="1"/>
    <xf numFmtId="0" fontId="110" fillId="0" borderId="54" xfId="4" applyFont="1" applyFill="1" applyBorder="1" applyAlignment="1">
      <alignment wrapText="1"/>
    </xf>
    <xf numFmtId="0" fontId="110" fillId="0" borderId="54" xfId="4" applyNumberFormat="1" applyFont="1" applyBorder="1" applyAlignment="1">
      <alignment wrapText="1"/>
    </xf>
    <xf numFmtId="44" fontId="103" fillId="0" borderId="54" xfId="4" applyNumberFormat="1" applyFont="1" applyFill="1" applyBorder="1" applyAlignment="1" applyProtection="1"/>
    <xf numFmtId="0" fontId="106" fillId="0" borderId="54" xfId="0" applyNumberFormat="1" applyFont="1" applyFill="1" applyBorder="1" applyAlignment="1" applyProtection="1">
      <alignment horizontal="left"/>
    </xf>
    <xf numFmtId="0" fontId="110" fillId="19" borderId="54" xfId="4" applyFont="1" applyFill="1" applyBorder="1" applyAlignment="1">
      <alignment wrapText="1"/>
    </xf>
    <xf numFmtId="0" fontId="106" fillId="0" borderId="54" xfId="4" applyNumberFormat="1" applyFont="1" applyFill="1" applyBorder="1" applyAlignment="1" applyProtection="1">
      <alignment horizontal="left"/>
    </xf>
    <xf numFmtId="0" fontId="110" fillId="0" borderId="54" xfId="0" applyFont="1" applyBorder="1" applyAlignment="1">
      <alignment horizontal="left"/>
    </xf>
    <xf numFmtId="0" fontId="106" fillId="15" borderId="57" xfId="0" applyFont="1" applyFill="1" applyBorder="1" applyAlignment="1">
      <alignment horizontal="left"/>
    </xf>
    <xf numFmtId="0" fontId="106" fillId="0" borderId="54" xfId="4" applyFont="1" applyBorder="1" applyAlignment="1">
      <alignment horizontal="left"/>
    </xf>
    <xf numFmtId="0" fontId="106" fillId="0" borderId="54" xfId="0" applyFont="1" applyBorder="1" applyAlignment="1">
      <alignment horizontal="right"/>
    </xf>
    <xf numFmtId="0" fontId="106" fillId="0" borderId="54" xfId="4" applyFont="1" applyBorder="1" applyAlignment="1">
      <alignment horizontal="right"/>
    </xf>
    <xf numFmtId="0" fontId="106" fillId="0" borderId="54" xfId="0" applyFont="1" applyBorder="1"/>
    <xf numFmtId="0" fontId="106" fillId="0" borderId="54" xfId="4" applyFont="1" applyBorder="1"/>
    <xf numFmtId="0" fontId="110" fillId="23" borderId="57" xfId="4" applyFont="1" applyFill="1" applyBorder="1" applyAlignment="1">
      <alignment horizontal="left"/>
    </xf>
    <xf numFmtId="0" fontId="113" fillId="17" borderId="57" xfId="4" applyFont="1" applyFill="1" applyBorder="1" applyAlignment="1">
      <alignment horizontal="left"/>
    </xf>
    <xf numFmtId="0" fontId="110" fillId="0" borderId="54" xfId="4" applyFont="1" applyBorder="1" applyAlignment="1"/>
    <xf numFmtId="0" fontId="110" fillId="0" borderId="54" xfId="4" applyNumberFormat="1" applyFont="1" applyBorder="1" applyAlignment="1">
      <alignment horizontal="left"/>
    </xf>
    <xf numFmtId="0" fontId="0" fillId="0" borderId="54" xfId="0" applyBorder="1"/>
    <xf numFmtId="0" fontId="100" fillId="0" borderId="54" xfId="0" applyFont="1" applyBorder="1" applyAlignment="1">
      <alignment horizontal="left"/>
    </xf>
    <xf numFmtId="0" fontId="106" fillId="0" borderId="54" xfId="0" applyFont="1" applyBorder="1" applyAlignment="1">
      <alignment horizontal="left"/>
    </xf>
    <xf numFmtId="0" fontId="120" fillId="0" borderId="54" xfId="0" applyFont="1" applyBorder="1"/>
    <xf numFmtId="0" fontId="100" fillId="0" borderId="57" xfId="4" applyFont="1" applyFill="1" applyBorder="1" applyAlignment="1">
      <alignment horizontal="left"/>
    </xf>
    <xf numFmtId="0" fontId="120" fillId="0" borderId="54" xfId="4" applyFont="1" applyBorder="1"/>
    <xf numFmtId="0" fontId="110" fillId="0" borderId="58" xfId="4" applyFont="1" applyBorder="1"/>
    <xf numFmtId="0" fontId="106" fillId="0" borderId="54" xfId="0" applyFont="1" applyFill="1" applyBorder="1" applyAlignment="1">
      <alignment horizontal="left"/>
    </xf>
    <xf numFmtId="0" fontId="106" fillId="0" borderId="54" xfId="0" applyFont="1" applyBorder="1" applyAlignment="1"/>
    <xf numFmtId="0" fontId="106" fillId="0" borderId="0" xfId="0" applyFont="1" applyFill="1" applyBorder="1" applyAlignment="1">
      <alignment horizontal="left"/>
    </xf>
    <xf numFmtId="44" fontId="100" fillId="0" borderId="1" xfId="0" applyNumberFormat="1" applyFont="1" applyBorder="1"/>
    <xf numFmtId="0" fontId="106" fillId="0" borderId="0" xfId="0" applyFont="1" applyBorder="1" applyAlignment="1">
      <alignment horizontal="left"/>
    </xf>
    <xf numFmtId="14" fontId="100" fillId="0" borderId="1" xfId="0" applyNumberFormat="1" applyFont="1" applyBorder="1" applyAlignment="1">
      <alignment horizontal="left"/>
    </xf>
    <xf numFmtId="0" fontId="110" fillId="0" borderId="1" xfId="0" applyFont="1" applyFill="1" applyBorder="1" applyAlignment="1">
      <alignment horizontal="right"/>
    </xf>
    <xf numFmtId="0" fontId="100" fillId="37" borderId="1" xfId="0" applyFont="1" applyFill="1" applyBorder="1" applyAlignment="1">
      <alignment horizontal="right"/>
    </xf>
    <xf numFmtId="0" fontId="100" fillId="37" borderId="1" xfId="0" applyFont="1" applyFill="1" applyBorder="1" applyAlignment="1"/>
    <xf numFmtId="0" fontId="100" fillId="37" borderId="1" xfId="0" applyFont="1" applyFill="1" applyBorder="1" applyAlignment="1">
      <alignment horizontal="center"/>
    </xf>
    <xf numFmtId="177" fontId="100" fillId="37" borderId="1" xfId="0" applyNumberFormat="1" applyFont="1" applyFill="1" applyBorder="1" applyAlignment="1">
      <alignment horizontal="center"/>
    </xf>
    <xf numFmtId="0" fontId="99" fillId="37" borderId="1" xfId="0" applyFont="1" applyFill="1" applyBorder="1" applyAlignment="1"/>
    <xf numFmtId="0" fontId="106" fillId="0" borderId="1" xfId="0" applyFont="1" applyBorder="1" applyAlignment="1">
      <alignment horizontal="left" vertical="top"/>
    </xf>
    <xf numFmtId="14" fontId="112" fillId="0" borderId="1" xfId="0" applyNumberFormat="1" applyFont="1" applyBorder="1" applyAlignment="1">
      <alignment horizontal="left"/>
    </xf>
    <xf numFmtId="0" fontId="106" fillId="13" borderId="1" xfId="0" applyFont="1" applyFill="1" applyBorder="1"/>
    <xf numFmtId="14" fontId="112" fillId="0" borderId="1" xfId="0" applyNumberFormat="1" applyFont="1" applyFill="1" applyBorder="1" applyAlignment="1">
      <alignment horizontal="left"/>
    </xf>
    <xf numFmtId="14" fontId="100" fillId="0" borderId="1" xfId="0" applyNumberFormat="1" applyFont="1" applyFill="1" applyBorder="1" applyAlignment="1">
      <alignment horizontal="left"/>
    </xf>
    <xf numFmtId="14" fontId="0" fillId="0" borderId="0" xfId="0" applyNumberFormat="1" applyAlignment="1">
      <alignment horizontal="left" vertical="top"/>
    </xf>
    <xf numFmtId="0" fontId="109" fillId="0" borderId="1" xfId="0" applyFont="1" applyBorder="1" applyAlignment="1">
      <alignment horizontal="left"/>
    </xf>
    <xf numFmtId="0" fontId="110" fillId="46" borderId="1" xfId="0" applyFont="1" applyFill="1" applyBorder="1" applyAlignment="1">
      <alignment horizontal="left"/>
    </xf>
    <xf numFmtId="0" fontId="110" fillId="46" borderId="1" xfId="0" applyFont="1" applyFill="1" applyBorder="1" applyAlignment="1"/>
    <xf numFmtId="177" fontId="100" fillId="46" borderId="1" xfId="0" applyNumberFormat="1" applyFont="1" applyFill="1" applyBorder="1" applyAlignment="1">
      <alignment horizontal="center"/>
    </xf>
    <xf numFmtId="0" fontId="100" fillId="46" borderId="1" xfId="0" applyFont="1" applyFill="1" applyBorder="1" applyAlignment="1">
      <alignment horizontal="left"/>
    </xf>
    <xf numFmtId="1" fontId="100" fillId="46" borderId="1" xfId="0" applyNumberFormat="1" applyFont="1" applyFill="1" applyBorder="1" applyAlignment="1">
      <alignment horizontal="center"/>
    </xf>
    <xf numFmtId="174" fontId="100" fillId="46" borderId="1" xfId="0" applyNumberFormat="1" applyFont="1" applyFill="1" applyBorder="1" applyAlignment="1">
      <alignment horizontal="left"/>
    </xf>
    <xf numFmtId="0" fontId="100" fillId="46" borderId="1" xfId="0" applyFont="1" applyFill="1" applyBorder="1" applyAlignment="1"/>
    <xf numFmtId="2" fontId="100" fillId="46" borderId="1" xfId="0" applyNumberFormat="1" applyFont="1" applyFill="1" applyBorder="1" applyAlignment="1"/>
    <xf numFmtId="0" fontId="100" fillId="46" borderId="1" xfId="0" applyFont="1" applyFill="1" applyBorder="1"/>
    <xf numFmtId="172" fontId="100" fillId="46" borderId="1" xfId="0" applyNumberFormat="1" applyFont="1" applyFill="1" applyBorder="1"/>
    <xf numFmtId="0" fontId="100" fillId="46" borderId="1" xfId="0" applyNumberFormat="1" applyFont="1" applyFill="1" applyBorder="1" applyAlignment="1">
      <alignment horizontal="right" wrapText="1"/>
    </xf>
    <xf numFmtId="44" fontId="100" fillId="46" borderId="1" xfId="0" applyNumberFormat="1" applyFont="1" applyFill="1" applyBorder="1"/>
    <xf numFmtId="0" fontId="106" fillId="46" borderId="1" xfId="0" applyFont="1" applyFill="1" applyBorder="1" applyAlignment="1">
      <alignment horizontal="left" vertical="top"/>
    </xf>
    <xf numFmtId="0" fontId="100" fillId="46" borderId="1" xfId="0" applyNumberFormat="1" applyFont="1" applyFill="1" applyBorder="1" applyAlignment="1">
      <alignment horizontal="left"/>
    </xf>
    <xf numFmtId="0" fontId="120" fillId="0" borderId="1" xfId="0" applyFont="1" applyBorder="1" applyAlignment="1">
      <alignment horizontal="center"/>
    </xf>
    <xf numFmtId="0" fontId="106" fillId="0" borderId="54" xfId="0" applyFont="1" applyBorder="1" applyAlignment="1">
      <alignment horizontal="center"/>
    </xf>
    <xf numFmtId="0" fontId="110" fillId="46" borderId="1" xfId="0" applyFont="1" applyFill="1" applyBorder="1" applyAlignment="1">
      <alignment horizontal="center"/>
    </xf>
    <xf numFmtId="0" fontId="106" fillId="13" borderId="1" xfId="0" applyFont="1" applyFill="1" applyBorder="1" applyAlignment="1">
      <alignment horizontal="left" vertical="top"/>
    </xf>
    <xf numFmtId="177" fontId="100" fillId="46" borderId="1" xfId="0" applyNumberFormat="1" applyFont="1" applyFill="1" applyBorder="1" applyAlignment="1" applyProtection="1">
      <alignment horizontal="center"/>
      <protection locked="0"/>
    </xf>
    <xf numFmtId="0" fontId="100" fillId="46" borderId="1" xfId="0" applyFont="1" applyFill="1" applyBorder="1" applyAlignment="1" applyProtection="1">
      <alignment horizontal="center"/>
      <protection locked="0"/>
    </xf>
    <xf numFmtId="0" fontId="100" fillId="46" borderId="1" xfId="0" applyNumberFormat="1" applyFont="1" applyFill="1" applyBorder="1" applyAlignment="1" applyProtection="1">
      <alignment horizontal="center"/>
      <protection locked="0"/>
    </xf>
    <xf numFmtId="44" fontId="100" fillId="0" borderId="1" xfId="0" applyNumberFormat="1" applyFont="1" applyFill="1" applyBorder="1"/>
    <xf numFmtId="0" fontId="25" fillId="40" borderId="1" xfId="4" applyFont="1" applyFill="1" applyBorder="1" applyAlignment="1">
      <alignment horizontal="center"/>
    </xf>
    <xf numFmtId="0" fontId="18" fillId="0" borderId="1" xfId="0" applyFont="1" applyFill="1" applyBorder="1" applyAlignment="1" applyProtection="1">
      <alignment horizontal="center"/>
    </xf>
    <xf numFmtId="0" fontId="36" fillId="0" borderId="1" xfId="0" applyFont="1" applyBorder="1" applyAlignment="1" applyProtection="1">
      <alignment horizontal="center"/>
    </xf>
    <xf numFmtId="0" fontId="2" fillId="8" borderId="0" xfId="0" applyFont="1" applyFill="1" applyAlignment="1" applyProtection="1">
      <alignment horizontal="center"/>
      <protection locked="0"/>
    </xf>
    <xf numFmtId="0" fontId="4" fillId="0" borderId="22" xfId="4" applyFont="1" applyBorder="1" applyAlignment="1">
      <alignment horizontal="center"/>
    </xf>
    <xf numFmtId="0" fontId="4" fillId="0" borderId="0" xfId="4" applyFont="1" applyBorder="1" applyAlignment="1">
      <alignment horizontal="center"/>
    </xf>
    <xf numFmtId="0" fontId="4" fillId="0" borderId="20" xfId="4" applyFont="1" applyBorder="1" applyAlignment="1">
      <alignment horizontal="center"/>
    </xf>
    <xf numFmtId="0" fontId="4" fillId="0" borderId="23" xfId="4" applyFont="1" applyBorder="1" applyAlignment="1">
      <alignment horizontal="center"/>
    </xf>
    <xf numFmtId="0" fontId="45" fillId="0" borderId="1" xfId="0" applyFont="1" applyBorder="1" applyAlignment="1">
      <alignment horizontal="center"/>
    </xf>
    <xf numFmtId="0" fontId="46" fillId="0" borderId="1" xfId="0" applyFont="1" applyBorder="1" applyAlignment="1">
      <alignment horizontal="center"/>
    </xf>
    <xf numFmtId="0" fontId="46" fillId="0" borderId="0" xfId="0" applyFont="1" applyBorder="1" applyAlignment="1">
      <alignment horizontal="center"/>
    </xf>
    <xf numFmtId="0" fontId="46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46" fillId="0" borderId="1" xfId="0" applyFont="1" applyBorder="1" applyAlignment="1" applyProtection="1">
      <alignment horizontal="center"/>
    </xf>
    <xf numFmtId="0" fontId="49" fillId="0" borderId="0" xfId="0" applyFont="1" applyAlignment="1">
      <alignment horizontal="center"/>
    </xf>
    <xf numFmtId="0" fontId="2" fillId="0" borderId="1" xfId="4" applyFont="1" applyFill="1" applyBorder="1" applyAlignment="1">
      <alignment horizontal="center"/>
    </xf>
    <xf numFmtId="0" fontId="18" fillId="0" borderId="0" xfId="0" applyFont="1" applyFill="1" applyAlignment="1">
      <alignment horizontal="center"/>
    </xf>
    <xf numFmtId="0" fontId="18" fillId="0" borderId="0" xfId="0" applyFont="1" applyAlignment="1" applyProtection="1">
      <alignment horizontal="center"/>
    </xf>
    <xf numFmtId="0" fontId="18" fillId="0" borderId="1" xfId="0" applyFont="1" applyBorder="1" applyAlignment="1" applyProtection="1">
      <alignment horizontal="center"/>
    </xf>
    <xf numFmtId="0" fontId="51" fillId="0" borderId="1" xfId="0" applyFont="1" applyBorder="1" applyAlignment="1">
      <alignment horizontal="center"/>
    </xf>
    <xf numFmtId="0" fontId="25" fillId="0" borderId="1" xfId="0" applyFont="1" applyBorder="1" applyAlignment="1">
      <alignment horizontal="center"/>
    </xf>
    <xf numFmtId="0" fontId="0" fillId="0" borderId="1" xfId="4" applyFont="1" applyFill="1" applyBorder="1" applyAlignment="1">
      <alignment horizontal="center"/>
    </xf>
    <xf numFmtId="0" fontId="25" fillId="0" borderId="1" xfId="0" applyFont="1" applyFill="1" applyBorder="1" applyAlignment="1" applyProtection="1">
      <alignment horizontal="center"/>
    </xf>
    <xf numFmtId="0" fontId="2" fillId="0" borderId="1" xfId="0" applyFont="1" applyBorder="1" applyAlignment="1" applyProtection="1">
      <alignment horizontal="center"/>
    </xf>
    <xf numFmtId="0" fontId="51" fillId="0" borderId="1" xfId="0" applyFont="1" applyBorder="1" applyAlignment="1" applyProtection="1">
      <alignment horizontal="center"/>
    </xf>
    <xf numFmtId="0" fontId="51" fillId="0" borderId="1" xfId="4" applyFont="1" applyBorder="1" applyAlignment="1">
      <alignment horizontal="center"/>
    </xf>
    <xf numFmtId="0" fontId="51" fillId="0" borderId="1" xfId="0" applyFont="1" applyFill="1" applyBorder="1" applyAlignment="1" applyProtection="1">
      <alignment horizontal="center"/>
    </xf>
    <xf numFmtId="0" fontId="25" fillId="0" borderId="1" xfId="0" applyFont="1" applyBorder="1" applyAlignment="1" applyProtection="1">
      <alignment horizontal="center"/>
    </xf>
    <xf numFmtId="0" fontId="18" fillId="0" borderId="0" xfId="0" applyFont="1" applyBorder="1" applyAlignment="1" applyProtection="1">
      <alignment horizontal="center"/>
    </xf>
    <xf numFmtId="0" fontId="62" fillId="0" borderId="1" xfId="4" applyFont="1" applyBorder="1" applyAlignment="1">
      <alignment horizontal="center"/>
    </xf>
    <xf numFmtId="0" fontId="22" fillId="0" borderId="1" xfId="0" applyFont="1" applyBorder="1" applyAlignment="1" applyProtection="1">
      <alignment horizontal="center"/>
    </xf>
    <xf numFmtId="0" fontId="58" fillId="0" borderId="1" xfId="0" applyFont="1" applyBorder="1" applyAlignment="1" applyProtection="1">
      <alignment horizontal="center"/>
    </xf>
    <xf numFmtId="0" fontId="51" fillId="0" borderId="0" xfId="0" applyFont="1" applyFill="1" applyAlignment="1">
      <alignment horizontal="center"/>
    </xf>
    <xf numFmtId="0" fontId="51" fillId="0" borderId="0" xfId="0" applyFont="1" applyAlignment="1">
      <alignment horizontal="center"/>
    </xf>
    <xf numFmtId="0" fontId="62" fillId="0" borderId="0" xfId="0" applyFont="1" applyAlignment="1">
      <alignment horizontal="center"/>
    </xf>
    <xf numFmtId="0" fontId="65" fillId="0" borderId="0" xfId="0" applyFont="1" applyAlignment="1">
      <alignment horizontal="center"/>
    </xf>
    <xf numFmtId="0" fontId="61" fillId="0" borderId="0" xfId="0" applyFont="1" applyAlignment="1">
      <alignment horizontal="center"/>
    </xf>
    <xf numFmtId="0" fontId="2" fillId="0" borderId="0" xfId="0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0" fontId="0" fillId="0" borderId="1" xfId="4" applyFont="1" applyBorder="1" applyAlignment="1">
      <alignment horizontal="center"/>
    </xf>
    <xf numFmtId="0" fontId="57" fillId="0" borderId="1" xfId="4" applyFont="1" applyFill="1" applyBorder="1" applyAlignment="1">
      <alignment horizontal="center"/>
    </xf>
    <xf numFmtId="0" fontId="63" fillId="0" borderId="1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0" xfId="0" applyFont="1" applyAlignment="1">
      <alignment horizontal="center"/>
    </xf>
    <xf numFmtId="0" fontId="0" fillId="0" borderId="0" xfId="4" applyFont="1" applyBorder="1" applyAlignment="1">
      <alignment horizontal="center"/>
    </xf>
    <xf numFmtId="0" fontId="61" fillId="0" borderId="1" xfId="4" applyFont="1" applyBorder="1" applyAlignment="1">
      <alignment horizontal="center"/>
    </xf>
    <xf numFmtId="0" fontId="57" fillId="0" borderId="1" xfId="4" applyFont="1" applyBorder="1" applyAlignment="1">
      <alignment horizontal="center"/>
    </xf>
    <xf numFmtId="0" fontId="68" fillId="0" borderId="1" xfId="0" applyFont="1" applyFill="1" applyBorder="1" applyAlignment="1">
      <alignment horizontal="center"/>
    </xf>
    <xf numFmtId="0" fontId="68" fillId="0" borderId="0" xfId="0" applyFont="1" applyFill="1" applyBorder="1" applyAlignment="1">
      <alignment horizontal="center"/>
    </xf>
    <xf numFmtId="0" fontId="68" fillId="0" borderId="1" xfId="0" applyFont="1" applyBorder="1" applyAlignment="1">
      <alignment horizontal="center"/>
    </xf>
    <xf numFmtId="0" fontId="18" fillId="0" borderId="20" xfId="0" applyFont="1" applyBorder="1" applyAlignment="1">
      <alignment horizontal="center"/>
    </xf>
    <xf numFmtId="0" fontId="58" fillId="0" borderId="20" xfId="0" applyFont="1" applyBorder="1" applyAlignment="1">
      <alignment horizontal="center"/>
    </xf>
    <xf numFmtId="0" fontId="67" fillId="0" borderId="1" xfId="0" applyFont="1" applyFill="1" applyBorder="1" applyAlignment="1">
      <alignment horizontal="center"/>
    </xf>
    <xf numFmtId="0" fontId="58" fillId="0" borderId="0" xfId="0" applyFont="1" applyFill="1" applyBorder="1" applyAlignment="1">
      <alignment horizontal="center"/>
    </xf>
    <xf numFmtId="0" fontId="18" fillId="0" borderId="0" xfId="0" applyFont="1" applyFill="1" applyBorder="1" applyAlignment="1">
      <alignment horizontal="center"/>
    </xf>
    <xf numFmtId="0" fontId="72" fillId="0" borderId="1" xfId="0" applyFont="1" applyFill="1" applyBorder="1" applyAlignment="1">
      <alignment horizontal="center"/>
    </xf>
    <xf numFmtId="0" fontId="58" fillId="0" borderId="20" xfId="0" applyFont="1" applyFill="1" applyBorder="1" applyAlignment="1">
      <alignment horizontal="center"/>
    </xf>
    <xf numFmtId="0" fontId="18" fillId="0" borderId="20" xfId="0" applyFont="1" applyFill="1" applyBorder="1" applyAlignment="1">
      <alignment horizontal="center"/>
    </xf>
    <xf numFmtId="0" fontId="72" fillId="0" borderId="0" xfId="0" applyFont="1" applyFill="1" applyAlignment="1">
      <alignment horizontal="center"/>
    </xf>
    <xf numFmtId="0" fontId="18" fillId="16" borderId="1" xfId="0" applyFont="1" applyFill="1" applyBorder="1" applyAlignment="1">
      <alignment horizontal="center"/>
    </xf>
    <xf numFmtId="0" fontId="76" fillId="0" borderId="0" xfId="0" applyFont="1" applyFill="1" applyAlignment="1">
      <alignment horizontal="center"/>
    </xf>
    <xf numFmtId="0" fontId="18" fillId="19" borderId="1" xfId="0" applyFont="1" applyFill="1" applyBorder="1" applyAlignment="1">
      <alignment horizontal="center"/>
    </xf>
    <xf numFmtId="0" fontId="72" fillId="0" borderId="1" xfId="0" applyFont="1" applyBorder="1" applyAlignment="1">
      <alignment horizontal="center"/>
    </xf>
    <xf numFmtId="0" fontId="62" fillId="0" borderId="1" xfId="0" applyFont="1" applyFill="1" applyBorder="1" applyAlignment="1">
      <alignment horizontal="center"/>
    </xf>
    <xf numFmtId="0" fontId="91" fillId="0" borderId="1" xfId="0" applyFont="1" applyFill="1" applyBorder="1" applyAlignment="1">
      <alignment horizontal="center"/>
    </xf>
    <xf numFmtId="0" fontId="106" fillId="0" borderId="1" xfId="4" applyFont="1" applyBorder="1" applyAlignment="1">
      <alignment horizontal="center"/>
    </xf>
    <xf numFmtId="0" fontId="106" fillId="0" borderId="1" xfId="0" applyFont="1" applyFill="1" applyBorder="1" applyAlignment="1">
      <alignment horizontal="center" vertical="top"/>
    </xf>
    <xf numFmtId="0" fontId="100" fillId="0" borderId="1" xfId="4" applyFont="1" applyFill="1" applyBorder="1" applyAlignment="1">
      <alignment horizontal="center"/>
    </xf>
    <xf numFmtId="0" fontId="118" fillId="0" borderId="1" xfId="0" applyFont="1" applyFill="1" applyBorder="1" applyAlignment="1">
      <alignment horizontal="center"/>
    </xf>
    <xf numFmtId="0" fontId="120" fillId="0" borderId="1" xfId="0" applyFont="1" applyFill="1" applyBorder="1" applyAlignment="1">
      <alignment horizontal="center"/>
    </xf>
    <xf numFmtId="0" fontId="106" fillId="0" borderId="0" xfId="0" applyFont="1" applyFill="1" applyAlignment="1">
      <alignment horizontal="center"/>
    </xf>
    <xf numFmtId="0" fontId="106" fillId="0" borderId="57" xfId="0" applyFont="1" applyFill="1" applyBorder="1" applyAlignment="1">
      <alignment horizontal="left"/>
    </xf>
    <xf numFmtId="0" fontId="106" fillId="0" borderId="54" xfId="0" applyFont="1" applyFill="1" applyBorder="1"/>
    <xf numFmtId="0" fontId="106" fillId="0" borderId="54" xfId="0" applyFont="1" applyFill="1" applyBorder="1" applyAlignment="1"/>
    <xf numFmtId="0" fontId="100" fillId="0" borderId="54" xfId="0" applyFont="1" applyFill="1" applyBorder="1" applyAlignment="1">
      <alignment horizontal="left"/>
    </xf>
    <xf numFmtId="0" fontId="106" fillId="0" borderId="0" xfId="0" applyFont="1" applyFill="1" applyBorder="1" applyAlignment="1"/>
    <xf numFmtId="0" fontId="110" fillId="0" borderId="57" xfId="0" applyFont="1" applyFill="1" applyBorder="1" applyAlignment="1">
      <alignment horizontal="left"/>
    </xf>
    <xf numFmtId="0" fontId="106" fillId="0" borderId="54" xfId="0" applyFont="1" applyFill="1" applyBorder="1" applyAlignment="1">
      <alignment horizontal="center"/>
    </xf>
    <xf numFmtId="0" fontId="106" fillId="0" borderId="54" xfId="0" applyFont="1" applyFill="1" applyBorder="1" applyAlignment="1">
      <alignment horizontal="left" vertical="top"/>
    </xf>
    <xf numFmtId="0" fontId="112" fillId="0" borderId="0" xfId="0" applyFont="1" applyBorder="1" applyAlignment="1">
      <alignment horizontal="left"/>
    </xf>
    <xf numFmtId="0" fontId="106" fillId="0" borderId="58" xfId="0" applyFont="1" applyBorder="1" applyAlignment="1">
      <alignment horizontal="left"/>
    </xf>
    <xf numFmtId="0" fontId="106" fillId="0" borderId="58" xfId="0" applyFont="1" applyFill="1" applyBorder="1" applyAlignment="1">
      <alignment horizontal="left"/>
    </xf>
    <xf numFmtId="0" fontId="0" fillId="0" borderId="53" xfId="0" applyBorder="1"/>
    <xf numFmtId="0" fontId="106" fillId="0" borderId="33" xfId="0" applyFont="1" applyFill="1" applyBorder="1" applyAlignment="1">
      <alignment horizontal="left"/>
    </xf>
    <xf numFmtId="9" fontId="122" fillId="28" borderId="0" xfId="0" applyNumberFormat="1" applyFont="1" applyFill="1" applyAlignment="1">
      <alignment wrapText="1"/>
    </xf>
    <xf numFmtId="0" fontId="103" fillId="0" borderId="20" xfId="0" applyFont="1" applyFill="1" applyBorder="1" applyAlignment="1">
      <alignment horizontal="left"/>
    </xf>
    <xf numFmtId="0" fontId="106" fillId="0" borderId="60" xfId="0" applyFont="1" applyFill="1" applyBorder="1" applyAlignment="1">
      <alignment horizontal="left" vertical="top"/>
    </xf>
    <xf numFmtId="0" fontId="110" fillId="0" borderId="59" xfId="0" applyFont="1" applyFill="1" applyBorder="1" applyAlignment="1">
      <alignment horizontal="left"/>
    </xf>
    <xf numFmtId="0" fontId="106" fillId="0" borderId="60" xfId="0" applyFont="1" applyFill="1" applyBorder="1" applyAlignment="1"/>
    <xf numFmtId="0" fontId="106" fillId="0" borderId="60" xfId="0" applyFont="1" applyFill="1" applyBorder="1" applyAlignment="1">
      <alignment horizontal="center"/>
    </xf>
    <xf numFmtId="177" fontId="100" fillId="0" borderId="20" xfId="0" applyNumberFormat="1" applyFont="1" applyFill="1" applyBorder="1" applyAlignment="1">
      <alignment horizontal="center"/>
    </xf>
    <xf numFmtId="0" fontId="100" fillId="0" borderId="20" xfId="0" applyFont="1" applyFill="1" applyBorder="1" applyAlignment="1">
      <alignment horizontal="center"/>
    </xf>
    <xf numFmtId="0" fontId="100" fillId="0" borderId="20" xfId="0" applyFont="1" applyFill="1" applyBorder="1" applyAlignment="1">
      <alignment horizontal="left"/>
    </xf>
    <xf numFmtId="1" fontId="100" fillId="0" borderId="20" xfId="0" applyNumberFormat="1" applyFont="1" applyFill="1" applyBorder="1" applyAlignment="1">
      <alignment horizontal="center"/>
    </xf>
    <xf numFmtId="174" fontId="112" fillId="0" borderId="20" xfId="0" applyNumberFormat="1" applyFont="1" applyFill="1" applyBorder="1" applyAlignment="1">
      <alignment horizontal="left"/>
    </xf>
    <xf numFmtId="0" fontId="100" fillId="0" borderId="20" xfId="0" applyFont="1" applyFill="1" applyBorder="1" applyAlignment="1"/>
    <xf numFmtId="0" fontId="112" fillId="0" borderId="20" xfId="0" applyFont="1" applyFill="1" applyBorder="1" applyAlignment="1"/>
    <xf numFmtId="2" fontId="100" fillId="0" borderId="20" xfId="0" applyNumberFormat="1" applyFont="1" applyFill="1" applyBorder="1" applyAlignment="1"/>
    <xf numFmtId="168" fontId="100" fillId="0" borderId="20" xfId="0" applyNumberFormat="1" applyFont="1" applyFill="1" applyBorder="1" applyAlignment="1"/>
    <xf numFmtId="14" fontId="100" fillId="0" borderId="20" xfId="0" applyNumberFormat="1" applyFont="1" applyFill="1" applyBorder="1" applyAlignment="1">
      <alignment horizontal="left"/>
    </xf>
    <xf numFmtId="0" fontId="100" fillId="0" borderId="20" xfId="0" applyFont="1" applyFill="1" applyBorder="1"/>
    <xf numFmtId="172" fontId="100" fillId="0" borderId="20" xfId="0" applyNumberFormat="1" applyFont="1" applyFill="1" applyBorder="1"/>
    <xf numFmtId="0" fontId="100" fillId="0" borderId="20" xfId="0" applyNumberFormat="1" applyFont="1" applyFill="1" applyBorder="1" applyAlignment="1">
      <alignment horizontal="right" wrapText="1"/>
    </xf>
    <xf numFmtId="178" fontId="103" fillId="0" borderId="20" xfId="0" applyNumberFormat="1" applyFont="1" applyFill="1" applyBorder="1"/>
    <xf numFmtId="44" fontId="100" fillId="0" borderId="20" xfId="0" applyNumberFormat="1" applyFont="1" applyFill="1" applyBorder="1"/>
    <xf numFmtId="0" fontId="110" fillId="0" borderId="58" xfId="0" applyFont="1" applyFill="1" applyBorder="1" applyAlignment="1">
      <alignment horizontal="left"/>
    </xf>
    <xf numFmtId="0" fontId="120" fillId="0" borderId="54" xfId="0" applyFont="1" applyFill="1" applyBorder="1" applyAlignment="1">
      <alignment horizontal="left"/>
    </xf>
    <xf numFmtId="0" fontId="120" fillId="0" borderId="54" xfId="0" applyFont="1" applyFill="1" applyBorder="1" applyAlignment="1"/>
    <xf numFmtId="0" fontId="106" fillId="0" borderId="0" xfId="0" applyFont="1" applyFill="1" applyBorder="1" applyAlignment="1">
      <alignment horizontal="center"/>
    </xf>
    <xf numFmtId="0" fontId="120" fillId="0" borderId="58" xfId="0" applyFont="1" applyFill="1" applyBorder="1" applyAlignment="1">
      <alignment horizontal="left"/>
    </xf>
    <xf numFmtId="0" fontId="110" fillId="0" borderId="54" xfId="0" applyFont="1" applyFill="1" applyBorder="1" applyAlignment="1">
      <alignment horizontal="left"/>
    </xf>
    <xf numFmtId="0" fontId="110" fillId="0" borderId="54" xfId="0" applyFont="1" applyFill="1" applyBorder="1" applyAlignment="1"/>
    <xf numFmtId="0" fontId="110" fillId="0" borderId="54" xfId="0" applyFont="1" applyFill="1" applyBorder="1" applyAlignment="1">
      <alignment horizontal="center"/>
    </xf>
    <xf numFmtId="0" fontId="106" fillId="0" borderId="0" xfId="0" applyFont="1" applyFill="1" applyBorder="1"/>
    <xf numFmtId="0" fontId="110" fillId="0" borderId="0" xfId="0" applyFont="1" applyFill="1" applyBorder="1" applyAlignment="1">
      <alignment horizontal="left"/>
    </xf>
    <xf numFmtId="0" fontId="110" fillId="0" borderId="0" xfId="0" applyFont="1" applyFill="1" applyBorder="1" applyAlignment="1"/>
    <xf numFmtId="0" fontId="100" fillId="0" borderId="58" xfId="0" applyFont="1" applyFill="1" applyBorder="1" applyAlignment="1">
      <alignment horizontal="left"/>
    </xf>
    <xf numFmtId="14" fontId="100" fillId="0" borderId="1" xfId="0" applyNumberFormat="1" applyFont="1" applyFill="1" applyBorder="1" applyAlignment="1">
      <alignment horizontal="left"/>
    </xf>
    <xf numFmtId="174" fontId="113" fillId="32" borderId="56" xfId="4" applyNumberFormat="1" applyFont="1" applyFill="1" applyBorder="1" applyAlignment="1">
      <alignment wrapText="1"/>
    </xf>
    <xf numFmtId="174" fontId="99" fillId="17" borderId="54" xfId="4" applyNumberFormat="1" applyFont="1" applyFill="1" applyBorder="1"/>
    <xf numFmtId="8" fontId="0" fillId="0" borderId="12" xfId="0" applyNumberFormat="1" applyBorder="1"/>
    <xf numFmtId="14" fontId="100" fillId="0" borderId="1" xfId="0" applyNumberFormat="1" applyFont="1" applyFill="1" applyBorder="1" applyAlignment="1">
      <alignment horizontal="left"/>
    </xf>
    <xf numFmtId="0" fontId="100" fillId="0" borderId="0" xfId="0" applyFont="1" applyBorder="1" applyAlignment="1">
      <alignment horizontal="left"/>
    </xf>
    <xf numFmtId="0" fontId="100" fillId="0" borderId="0" xfId="0" applyFont="1" applyBorder="1" applyAlignment="1"/>
    <xf numFmtId="0" fontId="100" fillId="0" borderId="0" xfId="0" applyFont="1" applyBorder="1" applyAlignment="1">
      <alignment horizontal="center"/>
    </xf>
    <xf numFmtId="14" fontId="100" fillId="0" borderId="1" xfId="0" applyNumberFormat="1" applyFont="1" applyBorder="1" applyAlignment="1">
      <alignment horizontal="left"/>
    </xf>
    <xf numFmtId="0" fontId="0" fillId="0" borderId="0" xfId="0" applyAlignment="1">
      <alignment horizontal="center"/>
    </xf>
    <xf numFmtId="44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9" fontId="0" fillId="0" borderId="0" xfId="0" applyNumberFormat="1" applyBorder="1" applyAlignment="1">
      <alignment horizontal="center"/>
    </xf>
    <xf numFmtId="44" fontId="0" fillId="0" borderId="0" xfId="0" applyNumberFormat="1" applyBorder="1" applyAlignment="1">
      <alignment horizontal="center"/>
    </xf>
    <xf numFmtId="0" fontId="106" fillId="47" borderId="1" xfId="0" applyFont="1" applyFill="1" applyBorder="1" applyAlignment="1">
      <alignment horizontal="left"/>
    </xf>
    <xf numFmtId="0" fontId="110" fillId="47" borderId="1" xfId="0" applyFont="1" applyFill="1" applyBorder="1" applyAlignment="1">
      <alignment horizontal="left"/>
    </xf>
    <xf numFmtId="0" fontId="110" fillId="47" borderId="58" xfId="0" applyFont="1" applyFill="1" applyBorder="1" applyAlignment="1">
      <alignment horizontal="left"/>
    </xf>
    <xf numFmtId="0" fontId="0" fillId="0" borderId="54" xfId="0" applyFill="1" applyBorder="1" applyAlignment="1">
      <alignment horizontal="left"/>
    </xf>
    <xf numFmtId="0" fontId="0" fillId="0" borderId="0" xfId="0" applyFill="1" applyBorder="1" applyAlignment="1">
      <alignment horizontal="left"/>
    </xf>
    <xf numFmtId="0" fontId="110" fillId="44" borderId="57" xfId="4" applyFont="1" applyFill="1" applyBorder="1" applyAlignment="1">
      <alignment horizontal="left"/>
    </xf>
    <xf numFmtId="0" fontId="123" fillId="0" borderId="57" xfId="0" applyFont="1" applyFill="1" applyBorder="1" applyAlignment="1">
      <alignment horizontal="left"/>
    </xf>
    <xf numFmtId="14" fontId="100" fillId="0" borderId="1" xfId="0" applyNumberFormat="1" applyFont="1" applyBorder="1" applyAlignment="1">
      <alignment horizontal="left"/>
    </xf>
    <xf numFmtId="0" fontId="120" fillId="0" borderId="54" xfId="0" applyFont="1" applyFill="1" applyBorder="1" applyAlignment="1">
      <alignment horizontal="left" vertical="top"/>
    </xf>
    <xf numFmtId="0" fontId="123" fillId="0" borderId="54" xfId="0" applyFont="1" applyFill="1" applyBorder="1" applyAlignment="1">
      <alignment horizontal="left" vertical="top"/>
    </xf>
    <xf numFmtId="8" fontId="0" fillId="0" borderId="12" xfId="0" applyNumberFormat="1" applyBorder="1"/>
    <xf numFmtId="8" fontId="124" fillId="0" borderId="12" xfId="0" applyNumberFormat="1" applyFont="1" applyBorder="1"/>
    <xf numFmtId="0" fontId="110" fillId="21" borderId="57" xfId="4" applyFont="1" applyFill="1" applyBorder="1" applyAlignment="1">
      <alignment horizontal="left"/>
    </xf>
    <xf numFmtId="0" fontId="0" fillId="9" borderId="61" xfId="0" applyFont="1" applyFill="1" applyBorder="1"/>
    <xf numFmtId="0" fontId="0" fillId="42" borderId="61" xfId="0" applyFont="1" applyFill="1" applyBorder="1"/>
    <xf numFmtId="0" fontId="0" fillId="9" borderId="62" xfId="0" applyFont="1" applyFill="1" applyBorder="1"/>
    <xf numFmtId="0" fontId="0" fillId="9" borderId="39" xfId="0" applyFont="1" applyFill="1" applyBorder="1"/>
    <xf numFmtId="49" fontId="16" fillId="0" borderId="14" xfId="0" applyNumberFormat="1" applyFont="1" applyFill="1" applyBorder="1"/>
    <xf numFmtId="0" fontId="100" fillId="19" borderId="1" xfId="0" applyFont="1" applyFill="1" applyBorder="1" applyAlignment="1"/>
    <xf numFmtId="0" fontId="100" fillId="0" borderId="54" xfId="4" applyFont="1" applyFill="1" applyBorder="1" applyAlignment="1">
      <alignment horizontal="left"/>
    </xf>
    <xf numFmtId="0" fontId="0" fillId="0" borderId="12" xfId="0" applyNumberFormat="1" applyBorder="1" applyAlignment="1">
      <alignment horizontal="right"/>
    </xf>
    <xf numFmtId="0" fontId="123" fillId="0" borderId="54" xfId="0" applyFont="1" applyFill="1" applyBorder="1" applyAlignment="1">
      <alignment horizontal="left"/>
    </xf>
    <xf numFmtId="0" fontId="123" fillId="0" borderId="54" xfId="0" applyFont="1" applyFill="1" applyBorder="1" applyAlignment="1"/>
    <xf numFmtId="0" fontId="123" fillId="0" borderId="54" xfId="0" applyFont="1" applyFill="1" applyBorder="1" applyAlignment="1">
      <alignment horizontal="center"/>
    </xf>
    <xf numFmtId="14" fontId="100" fillId="0" borderId="1" xfId="0" applyNumberFormat="1" applyFont="1" applyBorder="1" applyAlignment="1">
      <alignment horizontal="left"/>
    </xf>
    <xf numFmtId="8" fontId="0" fillId="0" borderId="12" xfId="0" applyNumberFormat="1" applyBorder="1"/>
    <xf numFmtId="8" fontId="0" fillId="0" borderId="0" xfId="0" applyNumberFormat="1"/>
    <xf numFmtId="14" fontId="0" fillId="0" borderId="0" xfId="0" applyNumberFormat="1" applyAlignment="1">
      <alignment horizontal="left" vertical="top"/>
    </xf>
    <xf numFmtId="14" fontId="57" fillId="0" borderId="0" xfId="0" applyNumberFormat="1" applyFont="1" applyAlignment="1">
      <alignment horizontal="left" vertical="top"/>
    </xf>
    <xf numFmtId="0" fontId="57" fillId="0" borderId="0" xfId="0" applyFont="1"/>
    <xf numFmtId="0" fontId="57" fillId="0" borderId="0" xfId="0" applyFont="1" applyAlignment="1">
      <alignment horizontal="center" vertical="top"/>
    </xf>
    <xf numFmtId="0" fontId="110" fillId="0" borderId="1" xfId="4" applyFont="1" applyFill="1" applyBorder="1" applyAlignment="1">
      <alignment horizontal="right"/>
    </xf>
    <xf numFmtId="0" fontId="110" fillId="0" borderId="1" xfId="4" applyFont="1" applyBorder="1" applyAlignment="1">
      <alignment horizontal="right"/>
    </xf>
    <xf numFmtId="0" fontId="106" fillId="0" borderId="1" xfId="0" applyNumberFormat="1" applyFont="1" applyFill="1" applyBorder="1" applyAlignment="1">
      <alignment horizontal="left"/>
    </xf>
    <xf numFmtId="0" fontId="120" fillId="0" borderId="1" xfId="4" applyFont="1" applyFill="1" applyBorder="1" applyAlignment="1">
      <alignment horizontal="left"/>
    </xf>
    <xf numFmtId="8" fontId="0" fillId="0" borderId="12" xfId="0" applyNumberFormat="1" applyBorder="1"/>
    <xf numFmtId="0" fontId="129" fillId="0" borderId="57" xfId="0" applyFont="1" applyFill="1" applyBorder="1" applyAlignment="1">
      <alignment horizontal="left"/>
    </xf>
    <xf numFmtId="0" fontId="129" fillId="0" borderId="54" xfId="0" applyFont="1" applyFill="1" applyBorder="1" applyAlignment="1">
      <alignment horizontal="left"/>
    </xf>
    <xf numFmtId="0" fontId="129" fillId="0" borderId="54" xfId="0" applyFont="1" applyFill="1" applyBorder="1" applyAlignment="1"/>
    <xf numFmtId="0" fontId="117" fillId="0" borderId="54" xfId="0" applyFont="1" applyFill="1" applyBorder="1" applyAlignment="1">
      <alignment horizontal="left"/>
    </xf>
    <xf numFmtId="1" fontId="85" fillId="39" borderId="0" xfId="0" applyNumberFormat="1" applyFont="1" applyFill="1"/>
    <xf numFmtId="1" fontId="0" fillId="0" borderId="1" xfId="0" applyNumberFormat="1" applyFont="1" applyFill="1" applyBorder="1" applyAlignment="1" applyProtection="1">
      <alignment horizontal="center"/>
      <protection locked="0"/>
    </xf>
    <xf numFmtId="1" fontId="0" fillId="0" borderId="1" xfId="0" applyNumberFormat="1" applyFont="1" applyBorder="1" applyAlignment="1" applyProtection="1">
      <alignment horizontal="center"/>
      <protection locked="0"/>
    </xf>
    <xf numFmtId="1" fontId="84" fillId="39" borderId="1" xfId="0" applyNumberFormat="1" applyFont="1" applyFill="1" applyBorder="1" applyAlignment="1">
      <alignment horizontal="center"/>
    </xf>
    <xf numFmtId="1" fontId="0" fillId="0" borderId="1" xfId="0" applyNumberFormat="1" applyFont="1" applyBorder="1" applyAlignment="1"/>
    <xf numFmtId="1" fontId="0" fillId="0" borderId="1" xfId="0" applyNumberFormat="1" applyFont="1" applyFill="1" applyBorder="1"/>
    <xf numFmtId="1" fontId="0" fillId="0" borderId="1" xfId="0" applyNumberFormat="1" applyFont="1" applyFill="1" applyBorder="1" applyAlignment="1">
      <alignment horizontal="left"/>
    </xf>
    <xf numFmtId="1" fontId="0" fillId="0" borderId="1" xfId="0" applyNumberFormat="1" applyFont="1" applyBorder="1"/>
    <xf numFmtId="1" fontId="0" fillId="21" borderId="1" xfId="0" applyNumberFormat="1" applyFont="1" applyFill="1" applyBorder="1" applyAlignment="1">
      <alignment horizontal="center"/>
    </xf>
    <xf numFmtId="1" fontId="0" fillId="0" borderId="0" xfId="0" applyNumberFormat="1" applyFont="1" applyFill="1" applyBorder="1" applyAlignment="1" applyProtection="1">
      <alignment horizontal="center"/>
    </xf>
    <xf numFmtId="1" fontId="105" fillId="40" borderId="1" xfId="0" applyNumberFormat="1" applyFont="1" applyFill="1" applyBorder="1" applyAlignment="1">
      <alignment horizontal="center"/>
    </xf>
    <xf numFmtId="1" fontId="100" fillId="8" borderId="1" xfId="0" applyNumberFormat="1" applyFont="1" applyFill="1" applyBorder="1" applyAlignment="1">
      <alignment horizontal="center"/>
    </xf>
    <xf numFmtId="1" fontId="99" fillId="40" borderId="1" xfId="0" applyNumberFormat="1" applyFont="1" applyFill="1" applyBorder="1" applyAlignment="1">
      <alignment horizontal="center"/>
    </xf>
    <xf numFmtId="1" fontId="9" fillId="0" borderId="1" xfId="0" applyNumberFormat="1" applyFont="1" applyBorder="1" applyAlignment="1" applyProtection="1">
      <alignment horizontal="center" shrinkToFit="1"/>
      <protection locked="0"/>
    </xf>
    <xf numFmtId="1" fontId="130" fillId="3" borderId="1" xfId="3" applyNumberFormat="1" applyFont="1" applyBorder="1" applyAlignment="1" applyProtection="1">
      <alignment horizontal="center" wrapText="1"/>
    </xf>
    <xf numFmtId="1" fontId="0" fillId="0" borderId="1" xfId="4" applyNumberFormat="1" applyFont="1" applyBorder="1" applyAlignment="1">
      <alignment horizontal="center"/>
    </xf>
    <xf numFmtId="1" fontId="2" fillId="0" borderId="0" xfId="0" applyNumberFormat="1" applyFont="1" applyFill="1"/>
    <xf numFmtId="1" fontId="0" fillId="8" borderId="1" xfId="0" applyNumberFormat="1" applyFont="1" applyFill="1" applyBorder="1" applyAlignment="1">
      <alignment horizontal="center" vertical="top"/>
    </xf>
    <xf numFmtId="1" fontId="0" fillId="0" borderId="22" xfId="0" applyNumberFormat="1" applyFont="1" applyBorder="1"/>
    <xf numFmtId="1" fontId="0" fillId="0" borderId="0" xfId="0" applyNumberFormat="1" applyFont="1" applyBorder="1"/>
    <xf numFmtId="1" fontId="0" fillId="0" borderId="20" xfId="0" applyNumberFormat="1" applyFont="1" applyBorder="1"/>
    <xf numFmtId="1" fontId="0" fillId="0" borderId="23" xfId="0" applyNumberFormat="1" applyFont="1" applyBorder="1"/>
    <xf numFmtId="1" fontId="2" fillId="0" borderId="1" xfId="0" applyNumberFormat="1" applyFont="1" applyFill="1" applyBorder="1"/>
    <xf numFmtId="1" fontId="2" fillId="0" borderId="1" xfId="0" applyNumberFormat="1" applyFont="1" applyBorder="1" applyAlignment="1"/>
    <xf numFmtId="1" fontId="0" fillId="0" borderId="1" xfId="0" applyNumberFormat="1" applyFont="1" applyFill="1" applyBorder="1" applyAlignment="1">
      <alignment horizontal="center" vertical="top"/>
    </xf>
    <xf numFmtId="1" fontId="0" fillId="39" borderId="1" xfId="0" applyNumberFormat="1" applyFont="1" applyFill="1" applyBorder="1" applyAlignment="1">
      <alignment horizontal="center"/>
    </xf>
    <xf numFmtId="1" fontId="103" fillId="0" borderId="1" xfId="0" applyNumberFormat="1" applyFont="1" applyBorder="1" applyAlignment="1">
      <alignment horizontal="center"/>
    </xf>
    <xf numFmtId="2" fontId="100" fillId="0" borderId="1" xfId="0" applyNumberFormat="1" applyFont="1" applyFill="1" applyBorder="1" applyAlignment="1">
      <alignment horizontal="center" wrapText="1"/>
    </xf>
    <xf numFmtId="2" fontId="112" fillId="13" borderId="1" xfId="0" applyNumberFormat="1" applyFont="1" applyFill="1" applyBorder="1" applyAlignment="1"/>
    <xf numFmtId="171" fontId="110" fillId="31" borderId="56" xfId="4" applyNumberFormat="1" applyFont="1" applyFill="1" applyBorder="1" applyAlignment="1">
      <alignment horizontal="center" wrapText="1"/>
    </xf>
    <xf numFmtId="171" fontId="110" fillId="34" borderId="54" xfId="4" applyNumberFormat="1" applyFont="1" applyFill="1" applyBorder="1" applyAlignment="1">
      <alignment wrapText="1"/>
    </xf>
    <xf numFmtId="171" fontId="113" fillId="0" borderId="54" xfId="4" applyNumberFormat="1" applyFont="1" applyBorder="1"/>
    <xf numFmtId="171" fontId="110" fillId="5" borderId="54" xfId="4" applyNumberFormat="1" applyFont="1" applyFill="1" applyBorder="1"/>
    <xf numFmtId="171" fontId="110" fillId="0" borderId="58" xfId="4" applyNumberFormat="1" applyFont="1" applyBorder="1"/>
    <xf numFmtId="8" fontId="0" fillId="0" borderId="12" xfId="0" applyNumberFormat="1" applyBorder="1"/>
    <xf numFmtId="180" fontId="14" fillId="7" borderId="4" xfId="0" applyNumberFormat="1" applyFont="1" applyFill="1" applyBorder="1" applyAlignment="1" applyProtection="1">
      <alignment horizontal="left"/>
    </xf>
    <xf numFmtId="180" fontId="14" fillId="36" borderId="11" xfId="0" applyNumberFormat="1" applyFont="1" applyFill="1" applyBorder="1" applyAlignment="1" applyProtection="1">
      <alignment horizontal="left"/>
    </xf>
    <xf numFmtId="180" fontId="15" fillId="0" borderId="2" xfId="0" applyNumberFormat="1" applyFont="1" applyBorder="1"/>
    <xf numFmtId="180" fontId="7" fillId="0" borderId="9" xfId="0" applyNumberFormat="1" applyFont="1" applyBorder="1"/>
    <xf numFmtId="180" fontId="0" fillId="0" borderId="14" xfId="0" applyNumberFormat="1" applyBorder="1"/>
    <xf numFmtId="180" fontId="0" fillId="0" borderId="12" xfId="0" applyNumberFormat="1" applyBorder="1"/>
    <xf numFmtId="180" fontId="0" fillId="0" borderId="12" xfId="0" applyNumberFormat="1" applyFont="1" applyBorder="1"/>
    <xf numFmtId="180" fontId="0" fillId="0" borderId="12" xfId="0" applyNumberFormat="1" applyFill="1" applyBorder="1"/>
    <xf numFmtId="180" fontId="0" fillId="0" borderId="12" xfId="0" applyNumberFormat="1" applyFont="1" applyFill="1" applyBorder="1"/>
    <xf numFmtId="180" fontId="0" fillId="0" borderId="28" xfId="0" applyNumberFormat="1" applyFont="1" applyBorder="1"/>
    <xf numFmtId="180" fontId="0" fillId="0" borderId="29" xfId="0" applyNumberFormat="1" applyFont="1" applyBorder="1"/>
    <xf numFmtId="180" fontId="0" fillId="0" borderId="0" xfId="0" applyNumberFormat="1" applyFont="1" applyBorder="1"/>
    <xf numFmtId="180" fontId="0" fillId="0" borderId="1" xfId="0" applyNumberFormat="1" applyBorder="1"/>
    <xf numFmtId="0" fontId="129" fillId="0" borderId="1" xfId="4" applyFont="1" applyFill="1" applyBorder="1" applyAlignment="1">
      <alignment horizontal="left"/>
    </xf>
    <xf numFmtId="0" fontId="129" fillId="0" borderId="1" xfId="0" applyFont="1" applyFill="1" applyBorder="1" applyAlignment="1">
      <alignment horizontal="left"/>
    </xf>
    <xf numFmtId="177" fontId="100" fillId="16" borderId="1" xfId="0" applyNumberFormat="1" applyFont="1" applyFill="1" applyBorder="1" applyAlignment="1" applyProtection="1">
      <alignment horizontal="center"/>
    </xf>
    <xf numFmtId="8" fontId="0" fillId="0" borderId="12" xfId="0" applyNumberFormat="1" applyBorder="1"/>
    <xf numFmtId="0" fontId="106" fillId="0" borderId="1" xfId="4" applyFont="1" applyFill="1" applyBorder="1" applyAlignment="1">
      <alignment horizontal="left"/>
    </xf>
    <xf numFmtId="0" fontId="103" fillId="0" borderId="1" xfId="0" applyFont="1" applyFill="1" applyBorder="1" applyAlignment="1">
      <alignment horizontal="center"/>
    </xf>
    <xf numFmtId="177" fontId="103" fillId="0" borderId="1" xfId="0" applyNumberFormat="1" applyFont="1" applyFill="1" applyBorder="1" applyAlignment="1">
      <alignment horizontal="center"/>
    </xf>
    <xf numFmtId="1" fontId="103" fillId="0" borderId="1" xfId="0" applyNumberFormat="1" applyFont="1" applyFill="1" applyBorder="1" applyAlignment="1">
      <alignment horizontal="center"/>
    </xf>
    <xf numFmtId="174" fontId="103" fillId="0" borderId="1" xfId="0" applyNumberFormat="1" applyFont="1" applyFill="1" applyBorder="1" applyAlignment="1">
      <alignment horizontal="left"/>
    </xf>
    <xf numFmtId="168" fontId="103" fillId="0" borderId="1" xfId="0" applyNumberFormat="1" applyFont="1" applyFill="1" applyBorder="1"/>
    <xf numFmtId="14" fontId="103" fillId="0" borderId="1" xfId="0" applyNumberFormat="1" applyFont="1" applyFill="1" applyBorder="1" applyAlignment="1">
      <alignment horizontal="left" vertical="top"/>
    </xf>
    <xf numFmtId="0" fontId="103" fillId="0" borderId="1" xfId="0" applyFont="1" applyFill="1" applyBorder="1"/>
    <xf numFmtId="0" fontId="103" fillId="0" borderId="1" xfId="0" applyFont="1" applyFill="1" applyBorder="1" applyAlignment="1">
      <alignment horizontal="right" vertical="top" wrapText="1"/>
    </xf>
    <xf numFmtId="44" fontId="103" fillId="0" borderId="1" xfId="0" applyNumberFormat="1" applyFont="1" applyFill="1" applyBorder="1"/>
    <xf numFmtId="0" fontId="103" fillId="0" borderId="1" xfId="0" applyNumberFormat="1" applyFont="1" applyFill="1" applyBorder="1"/>
    <xf numFmtId="14" fontId="0" fillId="0" borderId="0" xfId="0" applyNumberFormat="1" applyAlignment="1">
      <alignment horizontal="left" vertical="top"/>
    </xf>
    <xf numFmtId="0" fontId="100" fillId="0" borderId="1" xfId="0" quotePrefix="1" applyFont="1" applyFill="1" applyBorder="1" applyAlignment="1">
      <alignment horizontal="center"/>
    </xf>
    <xf numFmtId="0" fontId="9" fillId="7" borderId="5" xfId="0" applyFont="1" applyFill="1" applyBorder="1" applyAlignment="1" applyProtection="1">
      <alignment horizontal="left"/>
    </xf>
    <xf numFmtId="0" fontId="9" fillId="36" borderId="38" xfId="0" applyFont="1" applyFill="1" applyBorder="1" applyAlignment="1" applyProtection="1">
      <alignment horizontal="left"/>
    </xf>
    <xf numFmtId="0" fontId="0" fillId="0" borderId="7" xfId="0" applyBorder="1" applyAlignment="1">
      <alignment horizontal="left"/>
    </xf>
    <xf numFmtId="0" fontId="7" fillId="0" borderId="10" xfId="0" applyFont="1" applyBorder="1" applyAlignment="1">
      <alignment horizontal="left"/>
    </xf>
    <xf numFmtId="0" fontId="0" fillId="0" borderId="12" xfId="0" applyFill="1" applyBorder="1" applyAlignment="1">
      <alignment horizontal="left"/>
    </xf>
    <xf numFmtId="0" fontId="2" fillId="0" borderId="12" xfId="0" applyFont="1" applyBorder="1" applyAlignment="1">
      <alignment horizontal="left"/>
    </xf>
    <xf numFmtId="0" fontId="0" fillId="0" borderId="12" xfId="0" applyFont="1" applyBorder="1" applyAlignment="1">
      <alignment horizontal="left"/>
    </xf>
    <xf numFmtId="0" fontId="0" fillId="0" borderId="28" xfId="0" applyBorder="1" applyAlignment="1">
      <alignment horizontal="left"/>
    </xf>
    <xf numFmtId="8" fontId="0" fillId="0" borderId="12" xfId="0" applyNumberFormat="1" applyBorder="1"/>
    <xf numFmtId="167" fontId="131" fillId="0" borderId="1" xfId="0" applyNumberFormat="1" applyFont="1" applyBorder="1" applyAlignment="1" applyProtection="1">
      <protection locked="0"/>
    </xf>
    <xf numFmtId="16" fontId="110" fillId="0" borderId="54" xfId="4" applyNumberFormat="1" applyFont="1" applyBorder="1"/>
    <xf numFmtId="0" fontId="100" fillId="0" borderId="21" xfId="0" applyNumberFormat="1" applyFont="1" applyFill="1" applyBorder="1" applyAlignment="1">
      <alignment horizontal="left"/>
    </xf>
    <xf numFmtId="1" fontId="99" fillId="0" borderId="1" xfId="0" applyNumberFormat="1" applyFont="1" applyFill="1" applyBorder="1" applyAlignment="1">
      <alignment horizontal="left"/>
    </xf>
    <xf numFmtId="172" fontId="100" fillId="19" borderId="1" xfId="0" applyNumberFormat="1" applyFont="1" applyFill="1" applyBorder="1"/>
    <xf numFmtId="44" fontId="100" fillId="19" borderId="1" xfId="0" applyNumberFormat="1" applyFont="1" applyFill="1" applyBorder="1"/>
    <xf numFmtId="177" fontId="100" fillId="19" borderId="1" xfId="0" applyNumberFormat="1" applyFont="1" applyFill="1" applyBorder="1" applyAlignment="1">
      <alignment horizontal="center"/>
    </xf>
    <xf numFmtId="174" fontId="100" fillId="19" borderId="1" xfId="0" applyNumberFormat="1" applyFont="1" applyFill="1" applyBorder="1" applyAlignment="1">
      <alignment horizontal="left"/>
    </xf>
    <xf numFmtId="0" fontId="100" fillId="19" borderId="1" xfId="0" applyFont="1" applyFill="1" applyBorder="1"/>
    <xf numFmtId="0" fontId="100" fillId="45" borderId="1" xfId="0" applyNumberFormat="1" applyFont="1" applyFill="1" applyBorder="1" applyAlignment="1"/>
    <xf numFmtId="0" fontId="100" fillId="0" borderId="0" xfId="0" applyNumberFormat="1" applyFont="1" applyFill="1" applyBorder="1" applyAlignment="1">
      <alignment horizontal="right" wrapText="1"/>
    </xf>
    <xf numFmtId="14" fontId="0" fillId="0" borderId="12" xfId="0" applyNumberFormat="1" applyBorder="1" applyAlignment="1">
      <alignment horizontal="right"/>
    </xf>
    <xf numFmtId="14" fontId="0" fillId="0" borderId="0" xfId="0" applyNumberFormat="1" applyAlignment="1">
      <alignment horizontal="left" vertical="top"/>
    </xf>
    <xf numFmtId="8" fontId="0" fillId="0" borderId="12" xfId="0" applyNumberFormat="1" applyBorder="1"/>
    <xf numFmtId="0" fontId="106" fillId="15" borderId="1" xfId="0" applyFont="1" applyFill="1" applyBorder="1" applyAlignment="1">
      <alignment horizontal="left"/>
    </xf>
    <xf numFmtId="0" fontId="110" fillId="15" borderId="1" xfId="0" applyFont="1" applyFill="1" applyBorder="1" applyAlignment="1">
      <alignment horizontal="left" vertical="top"/>
    </xf>
    <xf numFmtId="1" fontId="99" fillId="0" borderId="1" xfId="0" applyNumberFormat="1" applyFont="1" applyFill="1" applyBorder="1" applyAlignment="1">
      <alignment horizontal="left" vertical="top"/>
    </xf>
    <xf numFmtId="1" fontId="105" fillId="0" borderId="1" xfId="0" applyNumberFormat="1" applyFont="1" applyFill="1" applyBorder="1" applyAlignment="1">
      <alignment horizontal="left" vertical="top"/>
    </xf>
    <xf numFmtId="0" fontId="0" fillId="19" borderId="1" xfId="0" applyFill="1" applyBorder="1"/>
    <xf numFmtId="0" fontId="100" fillId="19" borderId="1" xfId="0" applyFont="1" applyFill="1" applyBorder="1" applyAlignment="1">
      <alignment horizontal="left"/>
    </xf>
    <xf numFmtId="0" fontId="100" fillId="19" borderId="1" xfId="0" applyFont="1" applyFill="1" applyBorder="1" applyAlignment="1">
      <alignment horizontal="center"/>
    </xf>
    <xf numFmtId="2" fontId="100" fillId="19" borderId="1" xfId="0" applyNumberFormat="1" applyFont="1" applyFill="1" applyBorder="1" applyAlignment="1"/>
    <xf numFmtId="0" fontId="100" fillId="19" borderId="1" xfId="0" applyNumberFormat="1" applyFont="1" applyFill="1" applyBorder="1" applyAlignment="1">
      <alignment horizontal="right"/>
    </xf>
    <xf numFmtId="6" fontId="0" fillId="0" borderId="12" xfId="0" applyNumberFormat="1" applyBorder="1"/>
    <xf numFmtId="172" fontId="112" fillId="0" borderId="0" xfId="0" applyNumberFormat="1" applyFont="1" applyFill="1" applyBorder="1"/>
    <xf numFmtId="0" fontId="111" fillId="0" borderId="1" xfId="0" applyFont="1" applyFill="1" applyBorder="1"/>
    <xf numFmtId="177" fontId="111" fillId="0" borderId="1" xfId="0" applyNumberFormat="1" applyFont="1" applyBorder="1" applyAlignment="1" applyProtection="1">
      <alignment horizontal="center"/>
      <protection locked="0"/>
    </xf>
    <xf numFmtId="0" fontId="111" fillId="0" borderId="1" xfId="0" applyFont="1" applyBorder="1" applyAlignment="1" applyProtection="1">
      <alignment horizontal="center"/>
      <protection locked="0"/>
    </xf>
    <xf numFmtId="0" fontId="111" fillId="0" borderId="1" xfId="0" applyFont="1" applyBorder="1" applyAlignment="1">
      <alignment horizontal="right" vertical="top" wrapText="1"/>
    </xf>
    <xf numFmtId="0" fontId="111" fillId="0" borderId="1" xfId="0" applyNumberFormat="1" applyFont="1" applyBorder="1"/>
    <xf numFmtId="0" fontId="111" fillId="0" borderId="1" xfId="0" applyFont="1" applyBorder="1" applyAlignment="1">
      <alignment horizontal="right" vertical="top"/>
    </xf>
    <xf numFmtId="0" fontId="111" fillId="0" borderId="1" xfId="0" applyFont="1" applyFill="1" applyBorder="1" applyAlignment="1">
      <alignment horizontal="left"/>
    </xf>
    <xf numFmtId="0" fontId="111" fillId="0" borderId="1" xfId="0" applyFont="1" applyFill="1" applyBorder="1" applyAlignment="1">
      <alignment horizontal="center"/>
    </xf>
    <xf numFmtId="177" fontId="111" fillId="0" borderId="1" xfId="0" applyNumberFormat="1" applyFont="1" applyFill="1" applyBorder="1" applyAlignment="1">
      <alignment horizontal="center"/>
    </xf>
    <xf numFmtId="174" fontId="111" fillId="0" borderId="1" xfId="0" applyNumberFormat="1" applyFont="1" applyFill="1" applyBorder="1" applyAlignment="1">
      <alignment horizontal="left"/>
    </xf>
    <xf numFmtId="0" fontId="111" fillId="0" borderId="1" xfId="0" applyFont="1" applyFill="1" applyBorder="1" applyAlignment="1">
      <alignment horizontal="left" vertical="top"/>
    </xf>
    <xf numFmtId="172" fontId="111" fillId="0" borderId="1" xfId="0" applyNumberFormat="1" applyFont="1" applyFill="1" applyBorder="1"/>
    <xf numFmtId="0" fontId="111" fillId="0" borderId="1" xfId="0" applyFont="1" applyFill="1" applyBorder="1" applyAlignment="1">
      <alignment horizontal="right" vertical="top"/>
    </xf>
    <xf numFmtId="44" fontId="111" fillId="0" borderId="1" xfId="0" applyNumberFormat="1" applyFont="1" applyFill="1" applyBorder="1"/>
    <xf numFmtId="0" fontId="111" fillId="0" borderId="1" xfId="0" applyNumberFormat="1" applyFont="1" applyFill="1" applyBorder="1"/>
    <xf numFmtId="0" fontId="111" fillId="0" borderId="1" xfId="0" applyNumberFormat="1" applyFont="1" applyFill="1" applyBorder="1" applyAlignment="1"/>
    <xf numFmtId="44" fontId="100" fillId="0" borderId="1" xfId="0" applyNumberFormat="1" applyFont="1" applyBorder="1"/>
    <xf numFmtId="8" fontId="0" fillId="0" borderId="12" xfId="0" applyNumberFormat="1" applyBorder="1"/>
    <xf numFmtId="0" fontId="100" fillId="0" borderId="1" xfId="0" quotePrefix="1" applyFont="1" applyBorder="1" applyAlignment="1" applyProtection="1">
      <alignment horizontal="center"/>
      <protection locked="0"/>
    </xf>
    <xf numFmtId="16" fontId="110" fillId="0" borderId="54" xfId="4" applyNumberFormat="1" applyFont="1" applyBorder="1"/>
    <xf numFmtId="6" fontId="110" fillId="0" borderId="54" xfId="4" applyNumberFormat="1" applyFont="1" applyBorder="1"/>
    <xf numFmtId="0" fontId="103" fillId="37" borderId="1" xfId="0" applyFont="1" applyFill="1" applyBorder="1" applyAlignment="1">
      <alignment horizontal="left"/>
    </xf>
    <xf numFmtId="0" fontId="103" fillId="37" borderId="1" xfId="0" applyFont="1" applyFill="1" applyBorder="1" applyAlignment="1">
      <alignment horizontal="right"/>
    </xf>
    <xf numFmtId="0" fontId="103" fillId="37" borderId="1" xfId="0" applyFont="1" applyFill="1" applyBorder="1" applyAlignment="1"/>
    <xf numFmtId="0" fontId="103" fillId="37" borderId="1" xfId="0" applyFont="1" applyFill="1" applyBorder="1" applyAlignment="1">
      <alignment horizontal="center"/>
    </xf>
    <xf numFmtId="177" fontId="103" fillId="37" borderId="1" xfId="0" applyNumberFormat="1" applyFont="1" applyFill="1" applyBorder="1" applyAlignment="1">
      <alignment horizontal="center"/>
    </xf>
    <xf numFmtId="1" fontId="105" fillId="37" borderId="1" xfId="0" applyNumberFormat="1" applyFont="1" applyFill="1" applyBorder="1" applyAlignment="1">
      <alignment horizontal="left"/>
    </xf>
    <xf numFmtId="177" fontId="105" fillId="37" borderId="1" xfId="0" applyNumberFormat="1" applyFont="1" applyFill="1" applyBorder="1" applyAlignment="1">
      <alignment horizontal="center"/>
    </xf>
    <xf numFmtId="174" fontId="105" fillId="37" borderId="1" xfId="0" applyNumberFormat="1" applyFont="1" applyFill="1" applyBorder="1" applyAlignment="1">
      <alignment horizontal="left"/>
    </xf>
    <xf numFmtId="0" fontId="105" fillId="37" borderId="1" xfId="0" applyFont="1" applyFill="1" applyBorder="1" applyAlignment="1"/>
    <xf numFmtId="2" fontId="105" fillId="37" borderId="1" xfId="0" applyNumberFormat="1" applyFont="1" applyFill="1" applyBorder="1" applyAlignment="1"/>
    <xf numFmtId="2" fontId="103" fillId="37" borderId="1" xfId="0" applyNumberFormat="1" applyFont="1" applyFill="1" applyBorder="1" applyAlignment="1"/>
    <xf numFmtId="168" fontId="103" fillId="37" borderId="1" xfId="0" applyNumberFormat="1" applyFont="1" applyFill="1" applyBorder="1"/>
    <xf numFmtId="0" fontId="103" fillId="37" borderId="1" xfId="0" applyFont="1" applyFill="1" applyBorder="1" applyAlignment="1">
      <alignment horizontal="left" vertical="top"/>
    </xf>
    <xf numFmtId="0" fontId="103" fillId="37" borderId="1" xfId="0" applyFont="1" applyFill="1" applyBorder="1"/>
    <xf numFmtId="0" fontId="103" fillId="37" borderId="1" xfId="0" applyFont="1" applyFill="1" applyBorder="1" applyAlignment="1">
      <alignment horizontal="center" vertical="top"/>
    </xf>
    <xf numFmtId="172" fontId="103" fillId="37" borderId="1" xfId="0" applyNumberFormat="1" applyFont="1" applyFill="1" applyBorder="1" applyAlignment="1">
      <alignment horizontal="right" vertical="top"/>
    </xf>
    <xf numFmtId="44" fontId="103" fillId="37" borderId="1" xfId="0" applyNumberFormat="1" applyFont="1" applyFill="1" applyBorder="1"/>
    <xf numFmtId="0" fontId="103" fillId="37" borderId="1" xfId="0" applyNumberFormat="1" applyFont="1" applyFill="1" applyBorder="1"/>
    <xf numFmtId="49" fontId="103" fillId="8" borderId="1" xfId="0" applyNumberFormat="1" applyFont="1" applyFill="1" applyBorder="1" applyAlignment="1">
      <alignment horizontal="left"/>
    </xf>
    <xf numFmtId="0" fontId="103" fillId="8" borderId="1" xfId="0" applyFont="1" applyFill="1" applyBorder="1" applyAlignment="1" applyProtection="1">
      <protection locked="0"/>
    </xf>
    <xf numFmtId="0" fontId="103" fillId="8" borderId="1" xfId="0" applyFont="1" applyFill="1" applyBorder="1" applyAlignment="1" applyProtection="1">
      <alignment horizontal="center"/>
      <protection locked="0"/>
    </xf>
    <xf numFmtId="177" fontId="103" fillId="8" borderId="1" xfId="0" applyNumberFormat="1" applyFont="1" applyFill="1" applyBorder="1" applyAlignment="1" applyProtection="1">
      <alignment horizontal="center"/>
      <protection locked="0"/>
    </xf>
    <xf numFmtId="1" fontId="103" fillId="8" borderId="1" xfId="0" applyNumberFormat="1" applyFont="1" applyFill="1" applyBorder="1" applyAlignment="1">
      <alignment horizontal="left"/>
    </xf>
    <xf numFmtId="177" fontId="103" fillId="8" borderId="1" xfId="0" applyNumberFormat="1" applyFont="1" applyFill="1" applyBorder="1" applyAlignment="1">
      <alignment horizontal="center"/>
    </xf>
    <xf numFmtId="174" fontId="103" fillId="8" borderId="1" xfId="0" applyNumberFormat="1" applyFont="1" applyFill="1" applyBorder="1" applyAlignment="1">
      <alignment horizontal="left"/>
    </xf>
    <xf numFmtId="2" fontId="103" fillId="8" borderId="1" xfId="0" applyNumberFormat="1" applyFont="1" applyFill="1" applyBorder="1" applyAlignment="1"/>
    <xf numFmtId="0" fontId="103" fillId="8" borderId="1" xfId="0" applyFont="1" applyFill="1" applyBorder="1" applyAlignment="1"/>
    <xf numFmtId="168" fontId="103" fillId="8" borderId="1" xfId="0" applyNumberFormat="1" applyFont="1" applyFill="1" applyBorder="1"/>
    <xf numFmtId="0" fontId="103" fillId="8" borderId="1" xfId="0" applyFont="1" applyFill="1" applyBorder="1" applyAlignment="1">
      <alignment horizontal="left" vertical="top"/>
    </xf>
    <xf numFmtId="0" fontId="103" fillId="8" borderId="1" xfId="0" applyFont="1" applyFill="1" applyBorder="1"/>
    <xf numFmtId="172" fontId="103" fillId="8" borderId="1" xfId="0" applyNumberFormat="1" applyFont="1" applyFill="1" applyBorder="1" applyAlignment="1">
      <alignment horizontal="right" vertical="top"/>
    </xf>
    <xf numFmtId="44" fontId="103" fillId="8" borderId="1" xfId="0" applyNumberFormat="1" applyFont="1" applyFill="1" applyBorder="1"/>
    <xf numFmtId="0" fontId="103" fillId="8" borderId="1" xfId="0" applyNumberFormat="1" applyFont="1" applyFill="1" applyBorder="1"/>
    <xf numFmtId="49" fontId="103" fillId="8" borderId="1" xfId="0" applyNumberFormat="1" applyFont="1" applyFill="1" applyBorder="1"/>
    <xf numFmtId="0" fontId="106" fillId="16" borderId="1" xfId="0" applyFont="1" applyFill="1" applyBorder="1" applyAlignment="1">
      <alignment horizontal="left"/>
    </xf>
    <xf numFmtId="14" fontId="0" fillId="0" borderId="0" xfId="0" applyNumberFormat="1" applyAlignment="1">
      <alignment horizontal="left" vertical="top"/>
    </xf>
    <xf numFmtId="0" fontId="99" fillId="0" borderId="1" xfId="0" applyFont="1" applyFill="1" applyBorder="1" applyAlignment="1"/>
    <xf numFmtId="0" fontId="110" fillId="0" borderId="63" xfId="4" applyFont="1" applyBorder="1" applyAlignment="1">
      <alignment horizontal="left"/>
    </xf>
    <xf numFmtId="0" fontId="103" fillId="0" borderId="21" xfId="0" applyFont="1" applyFill="1" applyBorder="1" applyAlignment="1">
      <alignment horizontal="left"/>
    </xf>
    <xf numFmtId="0" fontId="103" fillId="0" borderId="1" xfId="0" applyFont="1" applyFill="1" applyBorder="1" applyAlignment="1">
      <alignment horizontal="left" vertical="top"/>
    </xf>
    <xf numFmtId="177" fontId="103" fillId="0" borderId="1" xfId="0" applyNumberFormat="1" applyFont="1" applyFill="1" applyBorder="1" applyAlignment="1" applyProtection="1">
      <alignment horizontal="center"/>
      <protection locked="0"/>
    </xf>
    <xf numFmtId="0" fontId="103" fillId="0" borderId="1" xfId="0" applyFont="1" applyFill="1" applyBorder="1" applyAlignment="1" applyProtection="1">
      <alignment horizontal="center"/>
      <protection locked="0"/>
    </xf>
    <xf numFmtId="0" fontId="103" fillId="0" borderId="1" xfId="0" applyNumberFormat="1" applyFont="1" applyFill="1" applyBorder="1" applyAlignment="1">
      <alignment horizontal="left"/>
    </xf>
    <xf numFmtId="0" fontId="107" fillId="0" borderId="1" xfId="0" applyNumberFormat="1" applyFont="1" applyFill="1" applyBorder="1" applyAlignment="1"/>
    <xf numFmtId="0" fontId="103" fillId="0" borderId="1" xfId="0" applyNumberFormat="1" applyFont="1" applyFill="1" applyBorder="1" applyAlignment="1">
      <alignment horizontal="center"/>
    </xf>
    <xf numFmtId="0" fontId="103" fillId="0" borderId="1" xfId="0" applyNumberFormat="1" applyFont="1" applyFill="1" applyBorder="1" applyAlignment="1"/>
    <xf numFmtId="0" fontId="111" fillId="0" borderId="1" xfId="0" applyNumberFormat="1" applyFont="1" applyFill="1" applyBorder="1" applyAlignment="1">
      <alignment horizontal="left"/>
    </xf>
    <xf numFmtId="0" fontId="111" fillId="0" borderId="1" xfId="0" applyNumberFormat="1" applyFont="1" applyFill="1" applyBorder="1" applyAlignment="1">
      <alignment horizontal="center"/>
    </xf>
    <xf numFmtId="0" fontId="111" fillId="0" borderId="1" xfId="0" applyFont="1" applyFill="1" applyBorder="1" applyAlignment="1">
      <alignment horizontal="right"/>
    </xf>
    <xf numFmtId="1" fontId="111" fillId="0" borderId="1" xfId="0" applyNumberFormat="1" applyFont="1" applyFill="1" applyBorder="1" applyAlignment="1">
      <alignment horizontal="center"/>
    </xf>
    <xf numFmtId="8" fontId="0" fillId="0" borderId="12" xfId="0" applyNumberFormat="1" applyBorder="1"/>
    <xf numFmtId="0" fontId="110" fillId="0" borderId="1" xfId="0" applyFont="1" applyFill="1" applyBorder="1" applyAlignment="1" applyProtection="1">
      <alignment horizontal="right"/>
    </xf>
    <xf numFmtId="14" fontId="112" fillId="0" borderId="1" xfId="0" applyNumberFormat="1" applyFont="1" applyFill="1" applyBorder="1" applyAlignment="1">
      <alignment horizontal="left"/>
    </xf>
    <xf numFmtId="8" fontId="0" fillId="0" borderId="29" xfId="0" applyNumberFormat="1" applyBorder="1"/>
    <xf numFmtId="172" fontId="103" fillId="0" borderId="1" xfId="0" applyNumberFormat="1" applyFont="1" applyFill="1" applyBorder="1" applyAlignment="1"/>
    <xf numFmtId="0" fontId="103" fillId="0" borderId="1" xfId="0" applyNumberFormat="1" applyFont="1" applyFill="1" applyBorder="1" applyAlignment="1">
      <alignment horizontal="right" vertical="top" wrapText="1"/>
    </xf>
    <xf numFmtId="0" fontId="106" fillId="16" borderId="1" xfId="0" applyFont="1" applyFill="1" applyBorder="1"/>
    <xf numFmtId="14" fontId="0" fillId="0" borderId="0" xfId="0" applyNumberFormat="1" applyAlignment="1">
      <alignment horizontal="left" vertical="top"/>
    </xf>
    <xf numFmtId="8" fontId="0" fillId="0" borderId="12" xfId="0" applyNumberFormat="1" applyBorder="1"/>
    <xf numFmtId="0" fontId="110" fillId="0" borderId="54" xfId="4" applyFont="1" applyFill="1" applyBorder="1" applyAlignment="1"/>
    <xf numFmtId="0" fontId="103" fillId="0" borderId="54" xfId="4" applyNumberFormat="1" applyFont="1" applyFill="1" applyBorder="1"/>
    <xf numFmtId="0" fontId="99" fillId="0" borderId="1" xfId="0" applyNumberFormat="1" applyFont="1" applyFill="1" applyBorder="1" applyAlignment="1"/>
    <xf numFmtId="8" fontId="0" fillId="0" borderId="12" xfId="0" applyNumberFormat="1" applyBorder="1"/>
    <xf numFmtId="0" fontId="110" fillId="21" borderId="1" xfId="4" applyFont="1" applyFill="1" applyBorder="1" applyAlignment="1">
      <alignment horizontal="left"/>
    </xf>
    <xf numFmtId="0" fontId="100" fillId="0" borderId="1" xfId="0" applyNumberFormat="1" applyFont="1" applyFill="1" applyBorder="1"/>
    <xf numFmtId="44" fontId="100" fillId="0" borderId="1" xfId="0" applyNumberFormat="1" applyFont="1" applyFill="1" applyBorder="1"/>
    <xf numFmtId="0" fontId="0" fillId="19" borderId="0" xfId="0" applyFill="1"/>
    <xf numFmtId="14" fontId="100" fillId="0" borderId="1" xfId="0" applyNumberFormat="1" applyFont="1" applyFill="1" applyBorder="1" applyAlignment="1">
      <alignment horizontal="left"/>
    </xf>
    <xf numFmtId="16" fontId="100" fillId="0" borderId="1" xfId="0" applyNumberFormat="1" applyFont="1" applyFill="1" applyBorder="1" applyAlignment="1">
      <alignment horizontal="left"/>
    </xf>
    <xf numFmtId="0" fontId="132" fillId="0" borderId="1" xfId="0" applyFont="1" applyFill="1" applyBorder="1" applyAlignment="1">
      <alignment horizontal="left"/>
    </xf>
    <xf numFmtId="44" fontId="133" fillId="0" borderId="1" xfId="0" applyNumberFormat="1" applyFont="1" applyBorder="1"/>
    <xf numFmtId="44" fontId="133" fillId="3" borderId="1" xfId="3" applyNumberFormat="1" applyFont="1" applyBorder="1" applyAlignment="1" applyProtection="1">
      <alignment wrapText="1"/>
    </xf>
    <xf numFmtId="44" fontId="133" fillId="37" borderId="1" xfId="0" applyNumberFormat="1" applyFont="1" applyFill="1" applyBorder="1"/>
    <xf numFmtId="44" fontId="133" fillId="0" borderId="1" xfId="0" applyNumberFormat="1" applyFont="1" applyFill="1" applyBorder="1"/>
    <xf numFmtId="44" fontId="133" fillId="8" borderId="1" xfId="0" applyNumberFormat="1" applyFont="1" applyFill="1" applyBorder="1"/>
    <xf numFmtId="44" fontId="133" fillId="13" borderId="1" xfId="0" applyNumberFormat="1" applyFont="1" applyFill="1" applyBorder="1"/>
    <xf numFmtId="44" fontId="133" fillId="19" borderId="1" xfId="0" applyNumberFormat="1" applyFont="1" applyFill="1" applyBorder="1"/>
    <xf numFmtId="44" fontId="133" fillId="46" borderId="1" xfId="0" applyNumberFormat="1" applyFont="1" applyFill="1" applyBorder="1"/>
    <xf numFmtId="0" fontId="132" fillId="0" borderId="1" xfId="0" applyFont="1" applyFill="1" applyBorder="1" applyAlignment="1"/>
    <xf numFmtId="8" fontId="0" fillId="0" borderId="12" xfId="0" applyNumberFormat="1" applyBorder="1"/>
    <xf numFmtId="177" fontId="100" fillId="0" borderId="1" xfId="0" applyNumberFormat="1" applyFont="1" applyFill="1" applyBorder="1" applyAlignment="1">
      <alignment horizontal="left"/>
    </xf>
    <xf numFmtId="177" fontId="105" fillId="0" borderId="1" xfId="0" applyNumberFormat="1" applyFont="1" applyBorder="1" applyAlignment="1">
      <alignment horizontal="center"/>
    </xf>
    <xf numFmtId="0" fontId="105" fillId="0" borderId="1" xfId="0" applyFont="1" applyBorder="1" applyAlignment="1">
      <alignment horizontal="center"/>
    </xf>
    <xf numFmtId="0" fontId="105" fillId="0" borderId="1" xfId="0" applyFont="1" applyBorder="1" applyAlignment="1">
      <alignment horizontal="left"/>
    </xf>
    <xf numFmtId="1" fontId="105" fillId="0" borderId="1" xfId="0" applyNumberFormat="1" applyFont="1" applyBorder="1" applyAlignment="1">
      <alignment horizontal="center"/>
    </xf>
    <xf numFmtId="174" fontId="105" fillId="0" borderId="1" xfId="0" applyNumberFormat="1" applyFont="1" applyBorder="1" applyAlignment="1">
      <alignment horizontal="left"/>
    </xf>
    <xf numFmtId="0" fontId="105" fillId="0" borderId="1" xfId="0" applyFont="1" applyBorder="1" applyAlignment="1"/>
    <xf numFmtId="2" fontId="107" fillId="0" borderId="1" xfId="0" applyNumberFormat="1" applyFont="1" applyBorder="1" applyAlignment="1"/>
    <xf numFmtId="168" fontId="105" fillId="0" borderId="1" xfId="0" applyNumberFormat="1" applyFont="1" applyBorder="1" applyAlignment="1"/>
    <xf numFmtId="14" fontId="105" fillId="0" borderId="1" xfId="0" applyNumberFormat="1" applyFont="1" applyBorder="1" applyAlignment="1">
      <alignment horizontal="left"/>
    </xf>
    <xf numFmtId="0" fontId="105" fillId="0" borderId="1" xfId="0" applyFont="1" applyBorder="1"/>
    <xf numFmtId="172" fontId="105" fillId="0" borderId="1" xfId="0" applyNumberFormat="1" applyFont="1" applyBorder="1"/>
    <xf numFmtId="0" fontId="0" fillId="0" borderId="29" xfId="0" applyNumberFormat="1" applyBorder="1" applyAlignment="1">
      <alignment horizontal="right"/>
    </xf>
    <xf numFmtId="6" fontId="0" fillId="0" borderId="12" xfId="0" applyNumberFormat="1" applyBorder="1"/>
    <xf numFmtId="44" fontId="103" fillId="37" borderId="1" xfId="0" applyNumberFormat="1" applyFont="1" applyFill="1" applyBorder="1"/>
    <xf numFmtId="177" fontId="103" fillId="0" borderId="1" xfId="0" applyNumberFormat="1" applyFont="1" applyBorder="1" applyAlignment="1" applyProtection="1">
      <alignment horizontal="center"/>
      <protection locked="0"/>
    </xf>
    <xf numFmtId="0" fontId="103" fillId="0" borderId="1" xfId="0" applyFont="1" applyBorder="1" applyAlignment="1" applyProtection="1">
      <alignment horizontal="center"/>
      <protection locked="0"/>
    </xf>
    <xf numFmtId="0" fontId="103" fillId="0" borderId="1" xfId="0" applyFont="1" applyBorder="1" applyAlignment="1">
      <alignment horizontal="left"/>
    </xf>
    <xf numFmtId="177" fontId="103" fillId="0" borderId="1" xfId="0" applyNumberFormat="1" applyFont="1" applyBorder="1" applyAlignment="1">
      <alignment horizontal="center"/>
    </xf>
    <xf numFmtId="174" fontId="103" fillId="0" borderId="1" xfId="0" applyNumberFormat="1" applyFont="1" applyBorder="1" applyAlignment="1">
      <alignment horizontal="left"/>
    </xf>
    <xf numFmtId="0" fontId="103" fillId="0" borderId="1" xfId="0" applyFont="1" applyBorder="1"/>
    <xf numFmtId="0" fontId="103" fillId="0" borderId="1" xfId="0" applyFont="1" applyBorder="1" applyAlignment="1">
      <alignment horizontal="left" vertical="top"/>
    </xf>
    <xf numFmtId="172" fontId="103" fillId="0" borderId="1" xfId="0" applyNumberFormat="1" applyFont="1" applyBorder="1"/>
    <xf numFmtId="0" fontId="103" fillId="0" borderId="1" xfId="0" applyFont="1" applyBorder="1" applyAlignment="1">
      <alignment horizontal="right" vertical="top" wrapText="1"/>
    </xf>
    <xf numFmtId="44" fontId="103" fillId="0" borderId="1" xfId="0" applyNumberFormat="1" applyFont="1" applyBorder="1"/>
    <xf numFmtId="0" fontId="103" fillId="0" borderId="1" xfId="0" applyNumberFormat="1" applyFont="1" applyBorder="1"/>
    <xf numFmtId="0" fontId="103" fillId="0" borderId="1" xfId="0" applyFont="1" applyBorder="1" applyAlignment="1">
      <alignment horizontal="center"/>
    </xf>
    <xf numFmtId="44" fontId="103" fillId="0" borderId="1" xfId="0" applyNumberFormat="1" applyFont="1" applyBorder="1"/>
    <xf numFmtId="14" fontId="111" fillId="0" borderId="1" xfId="0" applyNumberFormat="1" applyFont="1" applyBorder="1" applyAlignment="1">
      <alignment horizontal="left" vertical="top"/>
    </xf>
    <xf numFmtId="44" fontId="111" fillId="0" borderId="1" xfId="0" applyNumberFormat="1" applyFont="1" applyBorder="1"/>
    <xf numFmtId="0" fontId="103" fillId="0" borderId="1" xfId="0" applyFont="1" applyBorder="1" applyAlignment="1">
      <alignment horizontal="right" vertical="top"/>
    </xf>
    <xf numFmtId="177" fontId="103" fillId="16" borderId="1" xfId="0" applyNumberFormat="1" applyFont="1" applyFill="1" applyBorder="1" applyAlignment="1">
      <alignment horizontal="center"/>
    </xf>
    <xf numFmtId="14" fontId="103" fillId="0" borderId="1" xfId="0" applyNumberFormat="1" applyFont="1" applyBorder="1" applyAlignment="1">
      <alignment horizontal="left" vertical="top"/>
    </xf>
    <xf numFmtId="0" fontId="103" fillId="21" borderId="1" xfId="0" applyFont="1" applyFill="1" applyBorder="1" applyAlignment="1">
      <alignment horizontal="left" vertical="top"/>
    </xf>
    <xf numFmtId="0" fontId="111" fillId="21" borderId="1" xfId="0" applyFont="1" applyFill="1" applyBorder="1" applyAlignment="1">
      <alignment horizontal="left" vertical="top"/>
    </xf>
    <xf numFmtId="177" fontId="111" fillId="16" borderId="1" xfId="0" applyNumberFormat="1" applyFont="1" applyFill="1" applyBorder="1" applyAlignment="1">
      <alignment horizontal="center"/>
    </xf>
    <xf numFmtId="0" fontId="111" fillId="21" borderId="1" xfId="0" applyFont="1" applyFill="1" applyBorder="1" applyAlignment="1">
      <alignment horizontal="left"/>
    </xf>
    <xf numFmtId="0" fontId="111" fillId="0" borderId="0" xfId="0" applyFont="1" applyAlignment="1">
      <alignment horizontal="left"/>
    </xf>
    <xf numFmtId="0" fontId="111" fillId="0" borderId="33" xfId="0" applyFont="1" applyBorder="1"/>
    <xf numFmtId="0" fontId="111" fillId="0" borderId="0" xfId="0" applyFont="1"/>
    <xf numFmtId="0" fontId="111" fillId="0" borderId="0" xfId="0" applyFont="1" applyAlignment="1"/>
    <xf numFmtId="0" fontId="103" fillId="19" borderId="1" xfId="0" applyFont="1" applyFill="1" applyBorder="1" applyAlignment="1">
      <alignment horizontal="left"/>
    </xf>
    <xf numFmtId="168" fontId="103" fillId="0" borderId="1" xfId="0" applyNumberFormat="1" applyFont="1" applyBorder="1"/>
    <xf numFmtId="0" fontId="103" fillId="21" borderId="1" xfId="0" applyFont="1" applyFill="1" applyBorder="1" applyAlignment="1">
      <alignment horizontal="left"/>
    </xf>
    <xf numFmtId="0" fontId="103" fillId="0" borderId="0" xfId="0" applyFont="1" applyAlignment="1">
      <alignment horizontal="left"/>
    </xf>
    <xf numFmtId="0" fontId="103" fillId="0" borderId="0" xfId="0" applyFont="1"/>
    <xf numFmtId="0" fontId="103" fillId="0" borderId="0" xfId="0" applyFont="1" applyAlignment="1"/>
    <xf numFmtId="0" fontId="112" fillId="21" borderId="1" xfId="0" applyFont="1" applyFill="1" applyBorder="1" applyAlignment="1"/>
    <xf numFmtId="49" fontId="0" fillId="22" borderId="1" xfId="0" applyNumberFormat="1" applyFill="1" applyBorder="1"/>
    <xf numFmtId="49" fontId="100" fillId="22" borderId="1" xfId="0" applyNumberFormat="1" applyFont="1" applyFill="1" applyBorder="1" applyAlignment="1">
      <alignment horizontal="left"/>
    </xf>
    <xf numFmtId="0" fontId="100" fillId="22" borderId="1" xfId="0" applyFont="1" applyFill="1" applyBorder="1" applyAlignment="1" applyProtection="1">
      <protection locked="0"/>
    </xf>
    <xf numFmtId="0" fontId="100" fillId="22" borderId="1" xfId="0" applyFont="1" applyFill="1" applyBorder="1" applyAlignment="1" applyProtection="1">
      <alignment horizontal="center"/>
      <protection locked="0"/>
    </xf>
    <xf numFmtId="177" fontId="100" fillId="22" borderId="1" xfId="0" applyNumberFormat="1" applyFont="1" applyFill="1" applyBorder="1" applyAlignment="1" applyProtection="1">
      <alignment horizontal="center"/>
      <protection locked="0"/>
    </xf>
    <xf numFmtId="1" fontId="100" fillId="22" borderId="1" xfId="0" applyNumberFormat="1" applyFont="1" applyFill="1" applyBorder="1" applyAlignment="1">
      <alignment horizontal="left"/>
    </xf>
    <xf numFmtId="177" fontId="100" fillId="22" borderId="1" xfId="0" applyNumberFormat="1" applyFont="1" applyFill="1" applyBorder="1" applyAlignment="1">
      <alignment horizontal="center"/>
    </xf>
    <xf numFmtId="174" fontId="100" fillId="22" borderId="1" xfId="0" applyNumberFormat="1" applyFont="1" applyFill="1" applyBorder="1" applyAlignment="1">
      <alignment horizontal="left"/>
    </xf>
    <xf numFmtId="2" fontId="100" fillId="22" borderId="1" xfId="0" applyNumberFormat="1" applyFont="1" applyFill="1" applyBorder="1" applyAlignment="1"/>
    <xf numFmtId="168" fontId="100" fillId="22" borderId="1" xfId="0" applyNumberFormat="1" applyFont="1" applyFill="1" applyBorder="1" applyAlignment="1"/>
    <xf numFmtId="0" fontId="100" fillId="22" borderId="1" xfId="0" applyFont="1" applyFill="1" applyBorder="1" applyAlignment="1">
      <alignment horizontal="left"/>
    </xf>
    <xf numFmtId="0" fontId="100" fillId="22" borderId="1" xfId="0" applyFont="1" applyFill="1" applyBorder="1"/>
    <xf numFmtId="172" fontId="100" fillId="22" borderId="1" xfId="0" applyNumberFormat="1" applyFont="1" applyFill="1" applyBorder="1"/>
    <xf numFmtId="172" fontId="100" fillId="22" borderId="1" xfId="0" applyNumberFormat="1" applyFont="1" applyFill="1" applyBorder="1" applyAlignment="1">
      <alignment horizontal="right"/>
    </xf>
    <xf numFmtId="44" fontId="133" fillId="22" borderId="1" xfId="0" applyNumberFormat="1" applyFont="1" applyFill="1" applyBorder="1"/>
    <xf numFmtId="44" fontId="100" fillId="22" borderId="1" xfId="0" applyNumberFormat="1" applyFont="1" applyFill="1" applyBorder="1"/>
    <xf numFmtId="0" fontId="103" fillId="0" borderId="1" xfId="0" applyNumberFormat="1" applyFont="1" applyBorder="1" applyAlignment="1">
      <alignment horizontal="right" wrapText="1"/>
    </xf>
    <xf numFmtId="177" fontId="100" fillId="15" borderId="1" xfId="0" applyNumberFormat="1" applyFont="1" applyFill="1" applyBorder="1" applyAlignment="1" applyProtection="1">
      <alignment horizontal="center"/>
      <protection locked="0"/>
    </xf>
    <xf numFmtId="0" fontId="100" fillId="0" borderId="1" xfId="0" quotePrefix="1" applyFont="1" applyFill="1" applyBorder="1" applyAlignment="1" applyProtection="1">
      <alignment horizontal="center"/>
    </xf>
    <xf numFmtId="177" fontId="112" fillId="16" borderId="1" xfId="0" applyNumberFormat="1" applyFont="1" applyFill="1" applyBorder="1" applyAlignment="1">
      <alignment horizontal="center"/>
    </xf>
    <xf numFmtId="8" fontId="0" fillId="0" borderId="12" xfId="0" applyNumberFormat="1" applyBorder="1"/>
    <xf numFmtId="44" fontId="103" fillId="37" borderId="1" xfId="0" applyNumberFormat="1" applyFont="1" applyFill="1" applyBorder="1"/>
    <xf numFmtId="44" fontId="103" fillId="0" borderId="1" xfId="0" applyNumberFormat="1" applyFont="1" applyBorder="1"/>
    <xf numFmtId="14" fontId="111" fillId="0" borderId="1" xfId="0" applyNumberFormat="1" applyFont="1" applyFill="1" applyBorder="1" applyAlignment="1">
      <alignment horizontal="left" vertical="top"/>
    </xf>
    <xf numFmtId="0" fontId="111" fillId="0" borderId="1" xfId="0" applyFont="1" applyFill="1" applyBorder="1" applyAlignment="1">
      <alignment horizontal="right" vertical="top" wrapText="1"/>
    </xf>
    <xf numFmtId="44" fontId="111" fillId="0" borderId="1" xfId="0" applyNumberFormat="1" applyFont="1" applyFill="1" applyBorder="1"/>
    <xf numFmtId="14" fontId="103" fillId="0" borderId="1" xfId="0" applyNumberFormat="1" applyFont="1" applyFill="1" applyBorder="1" applyAlignment="1">
      <alignment horizontal="left" vertical="top"/>
    </xf>
    <xf numFmtId="44" fontId="103" fillId="0" borderId="1" xfId="0" applyNumberFormat="1" applyFont="1" applyFill="1" applyBorder="1"/>
    <xf numFmtId="176" fontId="2" fillId="0" borderId="12" xfId="0" applyNumberFormat="1" applyFont="1" applyBorder="1"/>
    <xf numFmtId="14" fontId="111" fillId="0" borderId="1" xfId="0" applyNumberFormat="1" applyFont="1" applyFill="1" applyBorder="1" applyAlignment="1">
      <alignment horizontal="left" vertical="top"/>
    </xf>
    <xf numFmtId="44" fontId="111" fillId="0" borderId="1" xfId="0" applyNumberFormat="1" applyFont="1" applyFill="1" applyBorder="1"/>
    <xf numFmtId="0" fontId="0" fillId="0" borderId="0" xfId="0" applyAlignment="1">
      <alignment horizontal="center"/>
    </xf>
    <xf numFmtId="8" fontId="0" fillId="0" borderId="12" xfId="0" applyNumberFormat="1" applyBorder="1"/>
    <xf numFmtId="14" fontId="0" fillId="0" borderId="0" xfId="0" applyNumberFormat="1" applyAlignment="1">
      <alignment horizontal="left" vertical="top"/>
    </xf>
    <xf numFmtId="0" fontId="105" fillId="0" borderId="1" xfId="0" applyFont="1" applyFill="1" applyBorder="1" applyAlignment="1"/>
    <xf numFmtId="0" fontId="103" fillId="0" borderId="1" xfId="0" applyNumberFormat="1" applyFont="1" applyFill="1" applyBorder="1" applyAlignment="1">
      <alignment horizontal="left" vertical="top"/>
    </xf>
    <xf numFmtId="0" fontId="100" fillId="0" borderId="1" xfId="0" applyFont="1" applyFill="1" applyBorder="1" applyAlignment="1" applyProtection="1">
      <alignment horizontal="left"/>
    </xf>
    <xf numFmtId="0" fontId="7" fillId="0" borderId="0" xfId="0" applyFont="1" applyAlignment="1">
      <alignment horizontal="center"/>
    </xf>
    <xf numFmtId="0" fontId="0" fillId="0" borderId="0" xfId="0" applyFill="1" applyBorder="1" applyAlignment="1">
      <alignment horizontal="center"/>
    </xf>
    <xf numFmtId="6" fontId="0" fillId="0" borderId="12" xfId="0" applyNumberFormat="1" applyBorder="1"/>
    <xf numFmtId="0" fontId="113" fillId="25" borderId="56" xfId="4" applyFont="1" applyFill="1" applyBorder="1" applyAlignment="1">
      <alignment wrapText="1"/>
    </xf>
    <xf numFmtId="164" fontId="110" fillId="25" borderId="54" xfId="4" applyNumberFormat="1" applyFont="1" applyFill="1" applyBorder="1" applyAlignment="1">
      <alignment horizontal="center" wrapText="1"/>
    </xf>
    <xf numFmtId="0" fontId="110" fillId="26" borderId="54" xfId="4" applyFont="1" applyFill="1" applyBorder="1" applyAlignment="1"/>
    <xf numFmtId="164" fontId="103" fillId="0" borderId="54" xfId="4" applyNumberFormat="1" applyFont="1" applyFill="1" applyBorder="1" applyAlignment="1">
      <alignment horizontal="center" vertical="top"/>
    </xf>
    <xf numFmtId="164" fontId="110" fillId="0" borderId="54" xfId="4" applyNumberFormat="1" applyFont="1" applyFill="1" applyBorder="1" applyAlignment="1">
      <alignment horizontal="center" vertical="top"/>
    </xf>
    <xf numFmtId="164" fontId="110" fillId="0" borderId="54" xfId="4" applyNumberFormat="1" applyFont="1" applyFill="1" applyBorder="1" applyAlignment="1">
      <alignment horizontal="center"/>
    </xf>
    <xf numFmtId="164" fontId="103" fillId="0" borderId="54" xfId="4" applyNumberFormat="1" applyFont="1" applyBorder="1" applyAlignment="1">
      <alignment horizontal="center" vertical="top"/>
    </xf>
    <xf numFmtId="164" fontId="110" fillId="0" borderId="54" xfId="4" applyNumberFormat="1" applyFont="1" applyBorder="1" applyAlignment="1">
      <alignment horizontal="center" vertical="top"/>
    </xf>
    <xf numFmtId="44" fontId="103" fillId="0" borderId="54" xfId="0" applyNumberFormat="1" applyFont="1" applyFill="1" applyBorder="1"/>
    <xf numFmtId="44" fontId="100" fillId="0" borderId="54" xfId="0" applyNumberFormat="1" applyFont="1" applyFill="1" applyBorder="1"/>
    <xf numFmtId="44" fontId="100" fillId="0" borderId="54" xfId="0" applyNumberFormat="1" applyFont="1" applyFill="1" applyBorder="1" applyAlignment="1"/>
    <xf numFmtId="44" fontId="100" fillId="0" borderId="54" xfId="0" applyNumberFormat="1" applyFont="1" applyBorder="1"/>
    <xf numFmtId="44" fontId="100" fillId="0" borderId="54" xfId="0" applyNumberFormat="1" applyFont="1" applyBorder="1" applyAlignment="1"/>
    <xf numFmtId="44" fontId="103" fillId="0" borderId="0" xfId="0" applyNumberFormat="1" applyFont="1" applyFill="1"/>
    <xf numFmtId="44" fontId="103" fillId="0" borderId="0" xfId="0" applyNumberFormat="1" applyFont="1" applyFill="1" applyAlignment="1"/>
    <xf numFmtId="44" fontId="103" fillId="0" borderId="54" xfId="2" applyNumberFormat="1" applyFont="1" applyFill="1" applyBorder="1" applyAlignment="1" applyProtection="1"/>
    <xf numFmtId="0" fontId="103" fillId="0" borderId="54" xfId="4" applyNumberFormat="1" applyFont="1" applyFill="1" applyBorder="1" applyAlignment="1">
      <alignment horizontal="center" vertical="top"/>
    </xf>
    <xf numFmtId="0" fontId="110" fillId="0" borderId="54" xfId="4" applyFont="1" applyFill="1" applyBorder="1" applyAlignment="1">
      <alignment horizontal="center" vertical="top"/>
    </xf>
    <xf numFmtId="0" fontId="103" fillId="0" borderId="54" xfId="4" applyNumberFormat="1" applyFont="1" applyBorder="1" applyAlignment="1">
      <alignment horizontal="center" vertical="top"/>
    </xf>
    <xf numFmtId="0" fontId="110" fillId="0" borderId="54" xfId="4" applyFont="1" applyBorder="1" applyAlignment="1">
      <alignment horizontal="center" vertical="top"/>
    </xf>
    <xf numFmtId="0" fontId="111" fillId="0" borderId="54" xfId="4" applyNumberFormat="1" applyFont="1" applyFill="1" applyBorder="1"/>
    <xf numFmtId="0" fontId="112" fillId="0" borderId="54" xfId="4" applyFont="1" applyFill="1" applyBorder="1"/>
    <xf numFmtId="0" fontId="112" fillId="0" borderId="54" xfId="4" applyFont="1" applyFill="1" applyBorder="1" applyAlignment="1"/>
    <xf numFmtId="0" fontId="100" fillId="0" borderId="54" xfId="4" applyFont="1" applyFill="1" applyBorder="1" applyAlignment="1"/>
    <xf numFmtId="44" fontId="100" fillId="0" borderId="54" xfId="4" applyNumberFormat="1" applyFont="1" applyBorder="1"/>
    <xf numFmtId="0" fontId="110" fillId="0" borderId="58" xfId="4" applyFont="1" applyFill="1" applyBorder="1"/>
    <xf numFmtId="44" fontId="100" fillId="19" borderId="54" xfId="4" applyNumberFormat="1" applyFont="1" applyFill="1" applyBorder="1" applyAlignment="1"/>
    <xf numFmtId="44" fontId="100" fillId="19" borderId="54" xfId="4" applyNumberFormat="1" applyFont="1" applyFill="1" applyBorder="1"/>
    <xf numFmtId="0" fontId="110" fillId="25" borderId="54" xfId="4" applyFont="1" applyFill="1" applyBorder="1" applyAlignment="1">
      <alignment horizontal="left"/>
    </xf>
    <xf numFmtId="174" fontId="110" fillId="0" borderId="58" xfId="4" applyNumberFormat="1" applyFont="1" applyFill="1" applyBorder="1"/>
    <xf numFmtId="14" fontId="103" fillId="31" borderId="56" xfId="4" applyNumberFormat="1" applyFont="1" applyFill="1" applyBorder="1" applyAlignment="1">
      <alignment horizontal="left" wrapText="1"/>
    </xf>
    <xf numFmtId="177" fontId="100" fillId="23" borderId="1" xfId="0" applyNumberFormat="1" applyFont="1" applyFill="1" applyBorder="1" applyAlignment="1">
      <alignment horizontal="center"/>
    </xf>
    <xf numFmtId="14" fontId="110" fillId="0" borderId="54" xfId="4" applyNumberFormat="1" applyFont="1" applyBorder="1"/>
    <xf numFmtId="8" fontId="0" fillId="0" borderId="12" xfId="0" applyNumberFormat="1" applyBorder="1"/>
    <xf numFmtId="44" fontId="103" fillId="8" borderId="1" xfId="0" applyNumberFormat="1" applyFont="1" applyFill="1" applyBorder="1"/>
    <xf numFmtId="49" fontId="103" fillId="0" borderId="1" xfId="0" applyNumberFormat="1" applyFont="1" applyFill="1" applyBorder="1"/>
    <xf numFmtId="49" fontId="103" fillId="0" borderId="1" xfId="0" applyNumberFormat="1" applyFont="1" applyFill="1" applyBorder="1" applyAlignment="1">
      <alignment horizontal="left"/>
    </xf>
    <xf numFmtId="0" fontId="103" fillId="0" borderId="1" xfId="0" applyFont="1" applyFill="1" applyBorder="1" applyAlignment="1" applyProtection="1">
      <protection locked="0"/>
    </xf>
    <xf numFmtId="1" fontId="103" fillId="0" borderId="1" xfId="0" applyNumberFormat="1" applyFont="1" applyFill="1" applyBorder="1" applyAlignment="1">
      <alignment horizontal="left"/>
    </xf>
    <xf numFmtId="172" fontId="103" fillId="0" borderId="1" xfId="0" applyNumberFormat="1" applyFont="1" applyFill="1" applyBorder="1" applyAlignment="1">
      <alignment horizontal="right" vertical="top"/>
    </xf>
    <xf numFmtId="44" fontId="103" fillId="0" borderId="1" xfId="0" applyNumberFormat="1" applyFont="1" applyFill="1" applyBorder="1"/>
    <xf numFmtId="0" fontId="103" fillId="37" borderId="1" xfId="0" applyNumberFormat="1" applyFont="1" applyFill="1" applyBorder="1" applyAlignment="1">
      <alignment horizontal="left"/>
    </xf>
    <xf numFmtId="0" fontId="103" fillId="37" borderId="1" xfId="0" applyFont="1" applyFill="1" applyBorder="1" applyAlignment="1" applyProtection="1">
      <alignment horizontal="right"/>
    </xf>
    <xf numFmtId="0" fontId="103" fillId="37" borderId="1" xfId="0" applyFont="1" applyFill="1" applyBorder="1" applyAlignment="1" applyProtection="1"/>
    <xf numFmtId="0" fontId="103" fillId="37" borderId="1" xfId="0" applyFont="1" applyFill="1" applyBorder="1" applyAlignment="1" applyProtection="1">
      <alignment horizontal="center"/>
    </xf>
    <xf numFmtId="177" fontId="103" fillId="37" borderId="1" xfId="0" applyNumberFormat="1" applyFont="1" applyFill="1" applyBorder="1" applyAlignment="1" applyProtection="1">
      <alignment horizontal="center"/>
    </xf>
    <xf numFmtId="0" fontId="105" fillId="37" borderId="1" xfId="0" applyNumberFormat="1" applyFont="1" applyFill="1" applyBorder="1" applyAlignment="1"/>
    <xf numFmtId="0" fontId="103" fillId="37" borderId="1" xfId="0" applyNumberFormat="1" applyFont="1" applyFill="1" applyBorder="1" applyAlignment="1">
      <alignment horizontal="center" vertical="top"/>
    </xf>
    <xf numFmtId="44" fontId="103" fillId="37" borderId="1" xfId="0" applyNumberFormat="1" applyFont="1" applyFill="1" applyBorder="1"/>
    <xf numFmtId="0" fontId="132" fillId="0" borderId="1" xfId="0" applyNumberFormat="1" applyFont="1" applyFill="1" applyBorder="1" applyAlignment="1">
      <alignment horizontal="left"/>
    </xf>
    <xf numFmtId="44" fontId="103" fillId="0" borderId="1" xfId="0" applyNumberFormat="1" applyFont="1" applyFill="1" applyBorder="1" applyAlignment="1">
      <alignment horizontal="right" vertical="top" wrapText="1"/>
    </xf>
    <xf numFmtId="0" fontId="100" fillId="23" borderId="1" xfId="0" applyFont="1" applyFill="1" applyBorder="1" applyAlignment="1">
      <alignment horizontal="center"/>
    </xf>
    <xf numFmtId="0" fontId="100" fillId="23" borderId="1" xfId="0" applyFont="1" applyFill="1" applyBorder="1" applyAlignment="1">
      <alignment horizontal="left"/>
    </xf>
    <xf numFmtId="1" fontId="100" fillId="23" borderId="1" xfId="0" applyNumberFormat="1" applyFont="1" applyFill="1" applyBorder="1" applyAlignment="1">
      <alignment horizontal="center"/>
    </xf>
    <xf numFmtId="174" fontId="100" fillId="23" borderId="1" xfId="0" applyNumberFormat="1" applyFont="1" applyFill="1" applyBorder="1" applyAlignment="1">
      <alignment horizontal="left"/>
    </xf>
    <xf numFmtId="0" fontId="100" fillId="23" borderId="1" xfId="0" applyFont="1" applyFill="1" applyBorder="1" applyAlignment="1"/>
    <xf numFmtId="2" fontId="100" fillId="23" borderId="1" xfId="0" applyNumberFormat="1" applyFont="1" applyFill="1" applyBorder="1" applyAlignment="1"/>
    <xf numFmtId="0" fontId="100" fillId="23" borderId="1" xfId="0" applyNumberFormat="1" applyFont="1" applyFill="1" applyBorder="1" applyAlignment="1"/>
    <xf numFmtId="14" fontId="100" fillId="23" borderId="1" xfId="0" applyNumberFormat="1" applyFont="1" applyFill="1" applyBorder="1" applyAlignment="1">
      <alignment horizontal="left"/>
    </xf>
    <xf numFmtId="177" fontId="112" fillId="23" borderId="1" xfId="0" applyNumberFormat="1" applyFont="1" applyFill="1" applyBorder="1" applyAlignment="1">
      <alignment horizontal="center"/>
    </xf>
    <xf numFmtId="8" fontId="0" fillId="0" borderId="39" xfId="0" applyNumberFormat="1" applyBorder="1"/>
    <xf numFmtId="0" fontId="0" fillId="0" borderId="64" xfId="0" applyBorder="1"/>
    <xf numFmtId="8" fontId="0" fillId="0" borderId="12" xfId="0" applyNumberFormat="1" applyBorder="1"/>
    <xf numFmtId="14" fontId="103" fillId="0" borderId="1" xfId="0" applyNumberFormat="1" applyFont="1" applyBorder="1" applyAlignment="1">
      <alignment horizontal="left"/>
    </xf>
    <xf numFmtId="0" fontId="132" fillId="15" borderId="1" xfId="0" applyFont="1" applyFill="1" applyBorder="1" applyAlignment="1"/>
    <xf numFmtId="14" fontId="0" fillId="0" borderId="0" xfId="0" applyNumberFormat="1" applyAlignment="1">
      <alignment horizontal="left" vertical="top"/>
    </xf>
    <xf numFmtId="0" fontId="0" fillId="0" borderId="21" xfId="0" applyBorder="1" applyAlignment="1">
      <alignment horizontal="left" vertical="top"/>
    </xf>
    <xf numFmtId="0" fontId="0" fillId="0" borderId="1" xfId="0" applyBorder="1" applyAlignment="1">
      <alignment horizontal="center" vertical="top"/>
    </xf>
    <xf numFmtId="2" fontId="0" fillId="0" borderId="1" xfId="0" applyNumberFormat="1" applyBorder="1" applyAlignment="1">
      <alignment horizontal="center" vertical="top"/>
    </xf>
    <xf numFmtId="44" fontId="136" fillId="0" borderId="1" xfId="0" applyNumberFormat="1" applyFont="1" applyBorder="1"/>
    <xf numFmtId="44" fontId="100" fillId="0" borderId="1" xfId="0" applyNumberFormat="1" applyFont="1" applyBorder="1"/>
    <xf numFmtId="49" fontId="138" fillId="8" borderId="1" xfId="0" applyNumberFormat="1" applyFont="1" applyFill="1" applyBorder="1" applyAlignment="1">
      <alignment horizontal="left"/>
    </xf>
    <xf numFmtId="0" fontId="138" fillId="8" borderId="1" xfId="0" applyFont="1" applyFill="1" applyBorder="1" applyAlignment="1" applyProtection="1">
      <protection locked="0"/>
    </xf>
    <xf numFmtId="0" fontId="138" fillId="8" borderId="1" xfId="0" applyFont="1" applyFill="1" applyBorder="1" applyAlignment="1" applyProtection="1">
      <alignment horizontal="center"/>
      <protection locked="0"/>
    </xf>
    <xf numFmtId="177" fontId="138" fillId="8" borderId="1" xfId="0" applyNumberFormat="1" applyFont="1" applyFill="1" applyBorder="1" applyAlignment="1" applyProtection="1">
      <alignment horizontal="center"/>
      <protection locked="0"/>
    </xf>
    <xf numFmtId="1" fontId="138" fillId="8" borderId="1" xfId="0" applyNumberFormat="1" applyFont="1" applyFill="1" applyBorder="1" applyAlignment="1">
      <alignment horizontal="left"/>
    </xf>
    <xf numFmtId="177" fontId="138" fillId="8" borderId="1" xfId="0" applyNumberFormat="1" applyFont="1" applyFill="1" applyBorder="1" applyAlignment="1">
      <alignment horizontal="center"/>
    </xf>
    <xf numFmtId="174" fontId="138" fillId="8" borderId="1" xfId="0" applyNumberFormat="1" applyFont="1" applyFill="1" applyBorder="1" applyAlignment="1">
      <alignment horizontal="left"/>
    </xf>
    <xf numFmtId="2" fontId="138" fillId="8" borderId="1" xfId="0" applyNumberFormat="1" applyFont="1" applyFill="1" applyBorder="1" applyAlignment="1"/>
    <xf numFmtId="0" fontId="138" fillId="8" borderId="1" xfId="0" applyFont="1" applyFill="1" applyBorder="1" applyAlignment="1"/>
    <xf numFmtId="168" fontId="138" fillId="8" borderId="1" xfId="0" applyNumberFormat="1" applyFont="1" applyFill="1" applyBorder="1"/>
    <xf numFmtId="0" fontId="138" fillId="8" borderId="1" xfId="0" applyFont="1" applyFill="1" applyBorder="1" applyAlignment="1">
      <alignment horizontal="left" vertical="top"/>
    </xf>
    <xf numFmtId="0" fontId="138" fillId="8" borderId="1" xfId="0" applyFont="1" applyFill="1" applyBorder="1"/>
    <xf numFmtId="172" fontId="138" fillId="8" borderId="1" xfId="0" applyNumberFormat="1" applyFont="1" applyFill="1" applyBorder="1"/>
    <xf numFmtId="172" fontId="138" fillId="8" borderId="1" xfId="0" applyNumberFormat="1" applyFont="1" applyFill="1" applyBorder="1" applyAlignment="1">
      <alignment horizontal="right" vertical="top"/>
    </xf>
    <xf numFmtId="49" fontId="138" fillId="8" borderId="1" xfId="0" applyNumberFormat="1" applyFont="1" applyFill="1" applyBorder="1"/>
    <xf numFmtId="44" fontId="138" fillId="8" borderId="1" xfId="0" applyNumberFormat="1" applyFont="1" applyFill="1" applyBorder="1"/>
    <xf numFmtId="44" fontId="138" fillId="8" borderId="1" xfId="0" applyNumberFormat="1" applyFont="1" applyFill="1" applyBorder="1"/>
    <xf numFmtId="0" fontId="138" fillId="8" borderId="1" xfId="0" applyNumberFormat="1" applyFont="1" applyFill="1" applyBorder="1"/>
    <xf numFmtId="0" fontId="106" fillId="0" borderId="1" xfId="0" applyFont="1" applyFill="1" applyBorder="1" applyAlignment="1" applyProtection="1">
      <alignment horizontal="center"/>
    </xf>
    <xf numFmtId="44" fontId="103" fillId="0" borderId="1" xfId="0" applyNumberFormat="1" applyFont="1" applyFill="1" applyBorder="1"/>
    <xf numFmtId="0" fontId="111" fillId="0" borderId="1" xfId="0" applyFont="1" applyFill="1" applyBorder="1" applyAlignment="1" applyProtection="1"/>
    <xf numFmtId="0" fontId="111" fillId="0" borderId="1" xfId="0" applyFont="1" applyFill="1" applyBorder="1" applyAlignment="1" applyProtection="1">
      <alignment horizontal="center"/>
    </xf>
    <xf numFmtId="177" fontId="111" fillId="0" borderId="1" xfId="0" applyNumberFormat="1" applyFont="1" applyFill="1" applyBorder="1" applyAlignment="1" applyProtection="1">
      <alignment horizontal="center"/>
    </xf>
    <xf numFmtId="14" fontId="111" fillId="0" borderId="1" xfId="0" applyNumberFormat="1" applyFont="1" applyFill="1" applyBorder="1" applyAlignment="1">
      <alignment horizontal="left" vertical="top"/>
    </xf>
    <xf numFmtId="172" fontId="111" fillId="0" borderId="1" xfId="0" applyNumberFormat="1" applyFont="1" applyFill="1" applyBorder="1" applyAlignment="1"/>
    <xf numFmtId="0" fontId="111" fillId="0" borderId="1" xfId="0" applyNumberFormat="1" applyFont="1" applyFill="1" applyBorder="1" applyAlignment="1">
      <alignment horizontal="right" vertical="top" wrapText="1"/>
    </xf>
    <xf numFmtId="44" fontId="111" fillId="0" borderId="1" xfId="0" applyNumberFormat="1" applyFont="1" applyFill="1" applyBorder="1" applyAlignment="1">
      <alignment horizontal="right" vertical="top" wrapText="1"/>
    </xf>
    <xf numFmtId="44" fontId="111" fillId="0" borderId="1" xfId="0" applyNumberFormat="1" applyFont="1" applyFill="1" applyBorder="1"/>
    <xf numFmtId="0" fontId="110" fillId="0" borderId="1" xfId="4" applyFont="1" applyFill="1" applyBorder="1" applyAlignment="1"/>
    <xf numFmtId="0" fontId="138" fillId="37" borderId="1" xfId="0" applyFont="1" applyFill="1" applyBorder="1" applyAlignment="1">
      <alignment horizontal="left"/>
    </xf>
    <xf numFmtId="0" fontId="138" fillId="37" borderId="1" xfId="0" applyFont="1" applyFill="1" applyBorder="1" applyAlignment="1">
      <alignment horizontal="right"/>
    </xf>
    <xf numFmtId="0" fontId="138" fillId="37" borderId="1" xfId="0" applyFont="1" applyFill="1" applyBorder="1" applyAlignment="1"/>
    <xf numFmtId="0" fontId="138" fillId="37" borderId="1" xfId="0" applyFont="1" applyFill="1" applyBorder="1" applyAlignment="1">
      <alignment horizontal="center"/>
    </xf>
    <xf numFmtId="177" fontId="138" fillId="37" borderId="1" xfId="0" applyNumberFormat="1" applyFont="1" applyFill="1" applyBorder="1" applyAlignment="1">
      <alignment horizontal="center"/>
    </xf>
    <xf numFmtId="1" fontId="139" fillId="37" borderId="1" xfId="0" applyNumberFormat="1" applyFont="1" applyFill="1" applyBorder="1" applyAlignment="1">
      <alignment horizontal="left"/>
    </xf>
    <xf numFmtId="177" fontId="139" fillId="37" borderId="1" xfId="0" applyNumberFormat="1" applyFont="1" applyFill="1" applyBorder="1" applyAlignment="1">
      <alignment horizontal="center"/>
    </xf>
    <xf numFmtId="174" fontId="139" fillId="37" borderId="1" xfId="0" applyNumberFormat="1" applyFont="1" applyFill="1" applyBorder="1" applyAlignment="1">
      <alignment horizontal="left"/>
    </xf>
    <xf numFmtId="0" fontId="139" fillId="37" borderId="1" xfId="0" applyFont="1" applyFill="1" applyBorder="1" applyAlignment="1"/>
    <xf numFmtId="2" fontId="139" fillId="37" borderId="1" xfId="0" applyNumberFormat="1" applyFont="1" applyFill="1" applyBorder="1" applyAlignment="1"/>
    <xf numFmtId="2" fontId="138" fillId="37" borderId="1" xfId="0" applyNumberFormat="1" applyFont="1" applyFill="1" applyBorder="1" applyAlignment="1"/>
    <xf numFmtId="168" fontId="138" fillId="37" borderId="1" xfId="0" applyNumberFormat="1" applyFont="1" applyFill="1" applyBorder="1"/>
    <xf numFmtId="0" fontId="138" fillId="37" borderId="1" xfId="0" applyFont="1" applyFill="1" applyBorder="1" applyAlignment="1">
      <alignment horizontal="left" vertical="top"/>
    </xf>
    <xf numFmtId="0" fontId="138" fillId="37" borderId="1" xfId="0" applyFont="1" applyFill="1" applyBorder="1"/>
    <xf numFmtId="172" fontId="138" fillId="37" borderId="1" xfId="0" applyNumberFormat="1" applyFont="1" applyFill="1" applyBorder="1"/>
    <xf numFmtId="0" fontId="138" fillId="37" borderId="1" xfId="0" applyFont="1" applyFill="1" applyBorder="1" applyAlignment="1">
      <alignment horizontal="center" vertical="top"/>
    </xf>
    <xf numFmtId="172" fontId="138" fillId="37" borderId="1" xfId="0" applyNumberFormat="1" applyFont="1" applyFill="1" applyBorder="1" applyAlignment="1">
      <alignment horizontal="right" vertical="top"/>
    </xf>
    <xf numFmtId="44" fontId="138" fillId="37" borderId="1" xfId="0" applyNumberFormat="1" applyFont="1" applyFill="1" applyBorder="1"/>
    <xf numFmtId="44" fontId="138" fillId="37" borderId="1" xfId="0" applyNumberFormat="1" applyFont="1" applyFill="1" applyBorder="1"/>
    <xf numFmtId="0" fontId="138" fillId="37" borderId="1" xfId="0" applyNumberFormat="1" applyFont="1" applyFill="1" applyBorder="1"/>
    <xf numFmtId="177" fontId="138" fillId="0" borderId="1" xfId="0" applyNumberFormat="1" applyFont="1" applyBorder="1" applyAlignment="1" applyProtection="1">
      <alignment horizontal="center"/>
      <protection locked="0"/>
    </xf>
    <xf numFmtId="0" fontId="138" fillId="0" borderId="1" xfId="0" applyFont="1" applyBorder="1" applyAlignment="1" applyProtection="1">
      <alignment horizontal="center"/>
      <protection locked="0"/>
    </xf>
    <xf numFmtId="0" fontId="138" fillId="0" borderId="1" xfId="0" applyFont="1" applyBorder="1" applyAlignment="1">
      <alignment horizontal="left"/>
    </xf>
    <xf numFmtId="177" fontId="138" fillId="0" borderId="1" xfId="0" applyNumberFormat="1" applyFont="1" applyBorder="1" applyAlignment="1">
      <alignment horizontal="center"/>
    </xf>
    <xf numFmtId="1" fontId="138" fillId="0" borderId="1" xfId="0" applyNumberFormat="1" applyFont="1" applyBorder="1" applyAlignment="1">
      <alignment horizontal="center"/>
    </xf>
    <xf numFmtId="174" fontId="138" fillId="0" borderId="1" xfId="0" applyNumberFormat="1" applyFont="1" applyBorder="1" applyAlignment="1">
      <alignment horizontal="left"/>
    </xf>
    <xf numFmtId="0" fontId="138" fillId="0" borderId="1" xfId="0" applyFont="1" applyBorder="1" applyAlignment="1"/>
    <xf numFmtId="2" fontId="138" fillId="0" borderId="1" xfId="0" applyNumberFormat="1" applyFont="1" applyBorder="1" applyAlignment="1"/>
    <xf numFmtId="0" fontId="138" fillId="0" borderId="1" xfId="0" applyFont="1" applyBorder="1"/>
    <xf numFmtId="0" fontId="138" fillId="0" borderId="1" xfId="0" applyFont="1" applyBorder="1" applyAlignment="1">
      <alignment horizontal="left" vertical="top"/>
    </xf>
    <xf numFmtId="172" fontId="138" fillId="0" borderId="1" xfId="0" applyNumberFormat="1" applyFont="1" applyBorder="1"/>
    <xf numFmtId="0" fontId="138" fillId="0" borderId="1" xfId="0" applyFont="1" applyBorder="1" applyAlignment="1">
      <alignment horizontal="right" vertical="top" wrapText="1"/>
    </xf>
    <xf numFmtId="0" fontId="138" fillId="0" borderId="1" xfId="0" applyFont="1" applyFill="1" applyBorder="1"/>
    <xf numFmtId="0" fontId="138" fillId="0" borderId="1" xfId="0" applyFont="1" applyBorder="1" applyAlignment="1">
      <alignment horizontal="center"/>
    </xf>
    <xf numFmtId="0" fontId="139" fillId="0" borderId="1" xfId="0" applyFont="1" applyBorder="1" applyAlignment="1"/>
    <xf numFmtId="44" fontId="138" fillId="0" borderId="1" xfId="0" applyNumberFormat="1" applyFont="1" applyBorder="1"/>
    <xf numFmtId="44" fontId="138" fillId="0" borderId="1" xfId="0" applyNumberFormat="1" applyFont="1" applyBorder="1"/>
    <xf numFmtId="0" fontId="138" fillId="0" borderId="1" xfId="0" applyNumberFormat="1" applyFont="1" applyBorder="1"/>
    <xf numFmtId="0" fontId="132" fillId="0" borderId="1" xfId="4" applyFont="1" applyFill="1" applyBorder="1" applyAlignment="1">
      <alignment horizontal="left"/>
    </xf>
    <xf numFmtId="0" fontId="132" fillId="0" borderId="1" xfId="0" applyNumberFormat="1" applyFont="1" applyFill="1" applyBorder="1" applyAlignment="1"/>
    <xf numFmtId="0" fontId="132" fillId="0" borderId="54" xfId="0" applyNumberFormat="1" applyFont="1" applyFill="1" applyBorder="1" applyAlignment="1"/>
    <xf numFmtId="0" fontId="137" fillId="0" borderId="0" xfId="0" applyFont="1" applyFill="1" applyAlignment="1">
      <alignment horizontal="left"/>
    </xf>
    <xf numFmtId="0" fontId="137" fillId="0" borderId="0" xfId="0" applyFont="1" applyFill="1"/>
    <xf numFmtId="177" fontId="110" fillId="0" borderId="1" xfId="4" applyNumberFormat="1" applyFont="1" applyFill="1" applyBorder="1" applyAlignment="1">
      <alignment horizontal="center" vertical="top"/>
    </xf>
    <xf numFmtId="177" fontId="100" fillId="0" borderId="1" xfId="0" applyNumberFormat="1" applyFont="1" applyFill="1" applyBorder="1" applyAlignment="1">
      <alignment horizontal="center" vertical="top"/>
    </xf>
    <xf numFmtId="0" fontId="100" fillId="0" borderId="1" xfId="0" applyFont="1" applyFill="1" applyBorder="1" applyAlignment="1">
      <alignment horizontal="center" vertical="top"/>
    </xf>
    <xf numFmtId="0" fontId="100" fillId="0" borderId="1" xfId="0" applyFont="1" applyFill="1" applyBorder="1" applyAlignment="1">
      <alignment horizontal="left" vertical="top"/>
    </xf>
    <xf numFmtId="2" fontId="100" fillId="0" borderId="1" xfId="0" applyNumberFormat="1" applyFont="1" applyFill="1" applyBorder="1"/>
    <xf numFmtId="168" fontId="100" fillId="0" borderId="1" xfId="0" applyNumberFormat="1" applyFont="1" applyFill="1" applyBorder="1"/>
    <xf numFmtId="0" fontId="100" fillId="0" borderId="1" xfId="0" applyFont="1" applyFill="1" applyBorder="1" applyAlignment="1">
      <alignment horizontal="right" vertical="top" wrapText="1"/>
    </xf>
    <xf numFmtId="0" fontId="136" fillId="0" borderId="12" xfId="0" applyFont="1" applyBorder="1"/>
    <xf numFmtId="177" fontId="103" fillId="15" borderId="1" xfId="0" applyNumberFormat="1" applyFont="1" applyFill="1" applyBorder="1" applyAlignment="1">
      <alignment horizontal="center"/>
    </xf>
    <xf numFmtId="0" fontId="137" fillId="0" borderId="1" xfId="4" applyFont="1" applyFill="1" applyBorder="1" applyAlignment="1">
      <alignment horizontal="left"/>
    </xf>
    <xf numFmtId="14" fontId="0" fillId="0" borderId="0" xfId="0" applyNumberFormat="1" applyAlignment="1">
      <alignment horizontal="left" vertical="top"/>
    </xf>
    <xf numFmtId="0" fontId="140" fillId="0" borderId="1" xfId="0" applyFont="1" applyBorder="1" applyAlignment="1">
      <alignment horizontal="left"/>
    </xf>
    <xf numFmtId="0" fontId="140" fillId="0" borderId="1" xfId="0" applyFont="1" applyBorder="1" applyAlignment="1"/>
    <xf numFmtId="177" fontId="140" fillId="0" borderId="1" xfId="0" applyNumberFormat="1" applyFont="1" applyBorder="1" applyAlignment="1" applyProtection="1">
      <alignment horizontal="center"/>
      <protection locked="0"/>
    </xf>
    <xf numFmtId="0" fontId="140" fillId="0" borderId="1" xfId="0" applyFont="1" applyBorder="1" applyAlignment="1" applyProtection="1">
      <alignment horizontal="center"/>
      <protection locked="0"/>
    </xf>
    <xf numFmtId="177" fontId="140" fillId="0" borderId="1" xfId="0" applyNumberFormat="1" applyFont="1" applyBorder="1" applyAlignment="1">
      <alignment horizontal="center"/>
    </xf>
    <xf numFmtId="1" fontId="140" fillId="0" borderId="1" xfId="0" applyNumberFormat="1" applyFont="1" applyBorder="1" applyAlignment="1">
      <alignment horizontal="center"/>
    </xf>
    <xf numFmtId="174" fontId="140" fillId="0" borderId="1" xfId="0" applyNumberFormat="1" applyFont="1" applyBorder="1" applyAlignment="1">
      <alignment horizontal="left"/>
    </xf>
    <xf numFmtId="0" fontId="141" fillId="0" borderId="1" xfId="0" applyFont="1" applyBorder="1" applyAlignment="1"/>
    <xf numFmtId="2" fontId="140" fillId="0" borderId="1" xfId="0" applyNumberFormat="1" applyFont="1" applyBorder="1" applyAlignment="1"/>
    <xf numFmtId="0" fontId="140" fillId="0" borderId="1" xfId="0" applyFont="1" applyBorder="1"/>
    <xf numFmtId="0" fontId="140" fillId="0" borderId="1" xfId="0" applyFont="1" applyBorder="1" applyAlignment="1">
      <alignment horizontal="left" vertical="top"/>
    </xf>
    <xf numFmtId="172" fontId="140" fillId="0" borderId="1" xfId="0" applyNumberFormat="1" applyFont="1" applyBorder="1"/>
    <xf numFmtId="0" fontId="140" fillId="0" borderId="1" xfId="0" applyFont="1" applyBorder="1" applyAlignment="1">
      <alignment horizontal="right" vertical="top" wrapText="1"/>
    </xf>
    <xf numFmtId="44" fontId="140" fillId="0" borderId="1" xfId="0" applyNumberFormat="1" applyFont="1" applyBorder="1"/>
    <xf numFmtId="0" fontId="140" fillId="0" borderId="1" xfId="0" applyNumberFormat="1" applyFont="1" applyBorder="1"/>
    <xf numFmtId="0" fontId="140" fillId="0" borderId="0" xfId="0" applyFont="1" applyFill="1" applyBorder="1"/>
    <xf numFmtId="0" fontId="141" fillId="0" borderId="0" xfId="0" applyFont="1" applyBorder="1" applyAlignment="1"/>
    <xf numFmtId="0" fontId="140" fillId="0" borderId="0" xfId="0" applyFont="1" applyBorder="1" applyAlignment="1"/>
    <xf numFmtId="0" fontId="140" fillId="0" borderId="0" xfId="0" applyFont="1" applyBorder="1" applyAlignment="1">
      <alignment horizontal="center"/>
    </xf>
    <xf numFmtId="0" fontId="110" fillId="23" borderId="1" xfId="4" applyFont="1" applyFill="1" applyBorder="1" applyAlignment="1">
      <alignment horizontal="left"/>
    </xf>
    <xf numFmtId="0" fontId="110" fillId="23" borderId="1" xfId="4" applyFont="1" applyFill="1" applyBorder="1"/>
    <xf numFmtId="0" fontId="132" fillId="0" borderId="1" xfId="0" applyFont="1" applyBorder="1" applyAlignment="1">
      <alignment horizontal="left"/>
    </xf>
    <xf numFmtId="0" fontId="137" fillId="0" borderId="1" xfId="0" applyFont="1" applyFill="1" applyBorder="1"/>
    <xf numFmtId="8" fontId="0" fillId="0" borderId="12" xfId="0" applyNumberFormat="1" applyBorder="1"/>
    <xf numFmtId="1" fontId="100" fillId="19" borderId="1" xfId="0" applyNumberFormat="1" applyFont="1" applyFill="1" applyBorder="1" applyAlignment="1">
      <alignment horizontal="center"/>
    </xf>
    <xf numFmtId="168" fontId="100" fillId="19" borderId="1" xfId="0" applyNumberFormat="1" applyFont="1" applyFill="1" applyBorder="1" applyAlignment="1"/>
    <xf numFmtId="14" fontId="100" fillId="19" borderId="1" xfId="0" applyNumberFormat="1" applyFont="1" applyFill="1" applyBorder="1" applyAlignment="1">
      <alignment horizontal="left"/>
    </xf>
    <xf numFmtId="0" fontId="100" fillId="19" borderId="1" xfId="0" applyNumberFormat="1" applyFont="1" applyFill="1" applyBorder="1" applyAlignment="1">
      <alignment horizontal="right" wrapText="1"/>
    </xf>
    <xf numFmtId="0" fontId="112" fillId="0" borderId="1" xfId="0" applyNumberFormat="1" applyFont="1" applyFill="1" applyBorder="1"/>
    <xf numFmtId="0" fontId="106" fillId="21" borderId="1" xfId="0" applyNumberFormat="1" applyFont="1" applyFill="1" applyBorder="1" applyAlignment="1">
      <alignment horizontal="left"/>
    </xf>
    <xf numFmtId="14" fontId="0" fillId="0" borderId="12" xfId="0" applyNumberFormat="1" applyBorder="1" applyAlignment="1">
      <alignment horizontal="right"/>
    </xf>
    <xf numFmtId="0" fontId="137" fillId="19" borderId="1" xfId="4" applyFont="1" applyFill="1" applyBorder="1" applyAlignment="1">
      <alignment horizontal="left"/>
    </xf>
    <xf numFmtId="0" fontId="110" fillId="20" borderId="1" xfId="4" applyFont="1" applyFill="1" applyBorder="1" applyAlignment="1">
      <alignment horizontal="left"/>
    </xf>
    <xf numFmtId="0" fontId="106" fillId="20" borderId="1" xfId="0" applyFont="1" applyFill="1" applyBorder="1" applyAlignment="1">
      <alignment horizontal="left"/>
    </xf>
    <xf numFmtId="0" fontId="110" fillId="20" borderId="1" xfId="4" applyFont="1" applyFill="1" applyBorder="1"/>
    <xf numFmtId="0" fontId="110" fillId="20" borderId="54" xfId="4" applyFont="1" applyFill="1" applyBorder="1"/>
    <xf numFmtId="177" fontId="100" fillId="20" borderId="1" xfId="0" applyNumberFormat="1" applyFont="1" applyFill="1" applyBorder="1" applyAlignment="1">
      <alignment horizontal="center"/>
    </xf>
    <xf numFmtId="177" fontId="112" fillId="20" borderId="1" xfId="0" applyNumberFormat="1" applyFont="1" applyFill="1" applyBorder="1" applyAlignment="1">
      <alignment horizontal="center"/>
    </xf>
    <xf numFmtId="0" fontId="100" fillId="20" borderId="1" xfId="0" applyFont="1" applyFill="1" applyBorder="1" applyAlignment="1">
      <alignment horizontal="center"/>
    </xf>
    <xf numFmtId="0" fontId="100" fillId="20" borderId="1" xfId="0" applyFont="1" applyFill="1" applyBorder="1" applyAlignment="1">
      <alignment horizontal="left"/>
    </xf>
    <xf numFmtId="1" fontId="100" fillId="20" borderId="1" xfId="0" applyNumberFormat="1" applyFont="1" applyFill="1" applyBorder="1" applyAlignment="1">
      <alignment horizontal="center"/>
    </xf>
    <xf numFmtId="174" fontId="100" fillId="20" borderId="1" xfId="0" applyNumberFormat="1" applyFont="1" applyFill="1" applyBorder="1" applyAlignment="1">
      <alignment horizontal="left"/>
    </xf>
    <xf numFmtId="0" fontId="100" fillId="20" borderId="1" xfId="0" applyFont="1" applyFill="1" applyBorder="1" applyAlignment="1"/>
    <xf numFmtId="2" fontId="100" fillId="20" borderId="1" xfId="0" applyNumberFormat="1" applyFont="1" applyFill="1" applyBorder="1" applyAlignment="1"/>
    <xf numFmtId="168" fontId="100" fillId="20" borderId="1" xfId="0" applyNumberFormat="1" applyFont="1" applyFill="1" applyBorder="1" applyAlignment="1"/>
    <xf numFmtId="14" fontId="100" fillId="20" borderId="1" xfId="0" applyNumberFormat="1" applyFont="1" applyFill="1" applyBorder="1" applyAlignment="1">
      <alignment horizontal="left"/>
    </xf>
    <xf numFmtId="0" fontId="100" fillId="20" borderId="1" xfId="0" applyFont="1" applyFill="1" applyBorder="1"/>
    <xf numFmtId="172" fontId="100" fillId="20" borderId="1" xfId="0" applyNumberFormat="1" applyFont="1" applyFill="1" applyBorder="1"/>
    <xf numFmtId="0" fontId="100" fillId="20" borderId="1" xfId="0" applyNumberFormat="1" applyFont="1" applyFill="1" applyBorder="1" applyAlignment="1">
      <alignment horizontal="right" wrapText="1"/>
    </xf>
    <xf numFmtId="44" fontId="133" fillId="20" borderId="1" xfId="0" applyNumberFormat="1" applyFont="1" applyFill="1" applyBorder="1"/>
    <xf numFmtId="44" fontId="100" fillId="20" borderId="1" xfId="0" applyNumberFormat="1" applyFont="1" applyFill="1" applyBorder="1"/>
    <xf numFmtId="0" fontId="100" fillId="19" borderId="1" xfId="4" applyFont="1" applyFill="1" applyBorder="1" applyAlignment="1">
      <alignment horizontal="left"/>
    </xf>
    <xf numFmtId="0" fontId="100" fillId="19" borderId="1" xfId="4" applyFont="1" applyFill="1" applyBorder="1"/>
    <xf numFmtId="177" fontId="100" fillId="19" borderId="1" xfId="0" applyNumberFormat="1" applyFont="1" applyFill="1" applyBorder="1" applyAlignment="1" applyProtection="1">
      <alignment horizontal="center"/>
    </xf>
    <xf numFmtId="0" fontId="100" fillId="19" borderId="1" xfId="0" applyFont="1" applyFill="1" applyBorder="1" applyAlignment="1" applyProtection="1">
      <alignment horizontal="center"/>
    </xf>
    <xf numFmtId="0" fontId="100" fillId="19" borderId="1" xfId="0" applyNumberFormat="1" applyFont="1" applyFill="1" applyBorder="1" applyAlignment="1">
      <alignment horizontal="left"/>
    </xf>
    <xf numFmtId="0" fontId="100" fillId="19" borderId="1" xfId="0" applyNumberFormat="1" applyFont="1" applyFill="1" applyBorder="1" applyAlignment="1"/>
    <xf numFmtId="44" fontId="2" fillId="19" borderId="1" xfId="0" applyNumberFormat="1" applyFont="1" applyFill="1" applyBorder="1"/>
    <xf numFmtId="0" fontId="0" fillId="0" borderId="0" xfId="0" applyAlignment="1">
      <alignment horizontal="center"/>
    </xf>
  </cellXfs>
  <cellStyles count="15">
    <cellStyle name="Euro" xfId="1"/>
    <cellStyle name="Euro 2" xfId="11"/>
    <cellStyle name="Excel Built-in Excel Built-in Bad" xfId="2"/>
    <cellStyle name="Excel Built-in Excel Built-in Good" xfId="3"/>
    <cellStyle name="Excel Built-in Standaard 2" xfId="4"/>
    <cellStyle name="Goed" xfId="5" builtinId="26"/>
    <cellStyle name="Komma" xfId="6" builtinId="3"/>
    <cellStyle name="Komma 2" xfId="12"/>
    <cellStyle name="Standaard" xfId="0" builtinId="0"/>
    <cellStyle name="Standaard 2" xfId="7"/>
    <cellStyle name="Standaard 2 2" xfId="13"/>
    <cellStyle name="Standaard 3" xfId="10"/>
    <cellStyle name="Standaard 4" xfId="9"/>
    <cellStyle name="Valuta" xfId="8" builtinId="4"/>
    <cellStyle name="Valuta 2" xfId="14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1F497D"/>
      <rgbColor rgb="00333333"/>
    </indexedColors>
    <mruColors>
      <color rgb="FFAFA5ED"/>
      <color rgb="FF99CCFF"/>
      <color rgb="FFFFFF99"/>
      <color rgb="FFFFCC9D"/>
      <color rgb="FFFDCC9D"/>
      <color rgb="FF008000"/>
      <color rgb="FFFFFFFF"/>
      <color rgb="FFCCFFFF"/>
      <color rgb="FFCCFFCC"/>
      <color rgb="FFF57A4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hartsheet" Target="chartsheets/sheet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8.xml"/><Relationship Id="rId14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139607032057913E-2"/>
          <c:y val="0.11525423728813559"/>
          <c:w val="0.8200620475698035"/>
          <c:h val="0.81525423728813562"/>
        </c:manualLayout>
      </c:layout>
      <c:lineChart>
        <c:grouping val="standard"/>
        <c:varyColors val="0"/>
        <c:ser>
          <c:idx val="1"/>
          <c:order val="0"/>
          <c:tx>
            <c:v>2015</c:v>
          </c:tx>
          <c:spPr>
            <a:ln w="12700">
              <a:solidFill>
                <a:srgbClr val="FF00FF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val>
            <c:numRef>
              <c:f>Prognose!$C$10:$BA$10</c:f>
              <c:numCache>
                <c:formatCode>General</c:formatCode>
                <c:ptCount val="51"/>
                <c:pt idx="2" formatCode="_(&quot;€&quot;* #,##0.00_);_(&quot;€&quot;* \(#,##0.00\);_(&quot;€&quot;* &quot;-&quot;??_);_(@_)">
                  <c:v>12128.83694214876</c:v>
                </c:pt>
                <c:pt idx="3" formatCode="_(&quot;€&quot;* #,##0.00_);_(&quot;€&quot;* \(#,##0.00\);_(&quot;€&quot;* &quot;-&quot;??_);_(@_)">
                  <c:v>12128.83694214876</c:v>
                </c:pt>
                <c:pt idx="4" formatCode="_(&quot;€&quot;* #,##0.00_);_(&quot;€&quot;* \(#,##0.00\);_(&quot;€&quot;* &quot;-&quot;??_);_(@_)">
                  <c:v>12128.83694214876</c:v>
                </c:pt>
                <c:pt idx="5" formatCode="_(&quot;€&quot;* #,##0.00_);_(&quot;€&quot;* \(#,##0.00\);_(&quot;€&quot;* &quot;-&quot;??_);_(@_)">
                  <c:v>17326.909917355373</c:v>
                </c:pt>
                <c:pt idx="6" formatCode="_(&quot;€&quot;* #,##0.00_);_(&quot;€&quot;* \(#,##0.00\);_(&quot;€&quot;* &quot;-&quot;??_);_(@_)">
                  <c:v>29455.746859504132</c:v>
                </c:pt>
                <c:pt idx="7" formatCode="_(&quot;€&quot;* #,##0.00_);_(&quot;€&quot;* \(#,##0.00\);_(&quot;€&quot;* &quot;-&quot;??_);_(@_)">
                  <c:v>19059.60090909091</c:v>
                </c:pt>
                <c:pt idx="8" formatCode="_(&quot;€&quot;* #,##0.00_);_(&quot;€&quot;* \(#,##0.00\);_(&quot;€&quot;* &quot;-&quot;??_);_(@_)">
                  <c:v>20792.291900826447</c:v>
                </c:pt>
                <c:pt idx="9" formatCode="_(&quot;€&quot;* #,##0.00_);_(&quot;€&quot;* \(#,##0.00\);_(&quot;€&quot;* &quot;-&quot;??_);_(@_)">
                  <c:v>19059.60090909091</c:v>
                </c:pt>
                <c:pt idx="10" formatCode="_(&quot;€&quot;* #,##0.00_);_(&quot;€&quot;* \(#,##0.00\);_(&quot;€&quot;* &quot;-&quot;??_);_(@_)">
                  <c:v>5198.0729752066118</c:v>
                </c:pt>
                <c:pt idx="11" formatCode="_(&quot;€&quot;* #,##0.00_);_(&quot;€&quot;* \(#,##0.00\);_(&quot;€&quot;* &quot;-&quot;??_);_(@_)">
                  <c:v>8663.4549586776866</c:v>
                </c:pt>
                <c:pt idx="12" formatCode="_(&quot;€&quot;* #,##0.00_);_(&quot;€&quot;* \(#,##0.00\);_(&quot;€&quot;* &quot;-&quot;??_);_(@_)">
                  <c:v>3465.3819834710744</c:v>
                </c:pt>
                <c:pt idx="13" formatCode="_(&quot;€&quot;* #,##0.00_);_(&quot;€&quot;* \(#,##0.00\);_(&quot;€&quot;* &quot;-&quot;??_);_(@_)">
                  <c:v>17326.909917355373</c:v>
                </c:pt>
                <c:pt idx="14" formatCode="_(&quot;€&quot;* #,##0.00_);_(&quot;€&quot;* \(#,##0.00\);_(&quot;€&quot;* &quot;-&quot;??_);_(@_)">
                  <c:v>0</c:v>
                </c:pt>
                <c:pt idx="15" formatCode="_(&quot;€&quot;* #,##0.00_);_(&quot;€&quot;* \(#,##0.00\);_(&quot;€&quot;* &quot;-&quot;??_);_(@_)">
                  <c:v>10000</c:v>
                </c:pt>
                <c:pt idx="16" formatCode="_(&quot;€&quot;* #,##0.00_);_(&quot;€&quot;* \(#,##0.00\);_(&quot;€&quot;* &quot;-&quot;??_);_(@_)">
                  <c:v>40000</c:v>
                </c:pt>
                <c:pt idx="17" formatCode="_(&quot;€&quot;* #,##0.00_);_(&quot;€&quot;* \(#,##0.00\);_(&quot;€&quot;* &quot;-&quot;??_);_(@_)">
                  <c:v>0</c:v>
                </c:pt>
                <c:pt idx="18" formatCode="_(&quot;€&quot;* #,##0.00_);_(&quot;€&quot;* \(#,##0.00\);_(&quot;€&quot;* &quot;-&quot;??_);_(@_)">
                  <c:v>7500</c:v>
                </c:pt>
                <c:pt idx="19" formatCode="_(&quot;€&quot;* #,##0.00_);_(&quot;€&quot;* \(#,##0.00\);_(&quot;€&quot;* &quot;-&quot;??_);_(@_)">
                  <c:v>37500</c:v>
                </c:pt>
                <c:pt idx="20" formatCode="_(&quot;€&quot;* #,##0.00_);_(&quot;€&quot;* \(#,##0.00\);_(&quot;€&quot;* &quot;-&quot;??_);_(@_)">
                  <c:v>22500</c:v>
                </c:pt>
                <c:pt idx="21" formatCode="_(&quot;€&quot;* #,##0.00_);_(&quot;€&quot;* \(#,##0.00\);_(&quot;€&quot;* &quot;-&quot;??_);_(@_)">
                  <c:v>25000</c:v>
                </c:pt>
                <c:pt idx="22" formatCode="_(&quot;€&quot;* #,##0.00_);_(&quot;€&quot;* \(#,##0.00\);_(&quot;€&quot;* &quot;-&quot;??_);_(@_)">
                  <c:v>27500</c:v>
                </c:pt>
                <c:pt idx="23" formatCode="_(&quot;€&quot;* #,##0.00_);_(&quot;€&quot;* \(#,##0.00\);_(&quot;€&quot;* &quot;-&quot;??_);_(@_)">
                  <c:v>22500</c:v>
                </c:pt>
                <c:pt idx="24" formatCode="_(&quot;€&quot;* #,##0.00_);_(&quot;€&quot;* \(#,##0.00\);_(&quot;€&quot;* &quot;-&quot;??_);_(@_)">
                  <c:v>22500</c:v>
                </c:pt>
                <c:pt idx="25" formatCode="_(&quot;€&quot;* #,##0.00_);_(&quot;€&quot;* \(#,##0.00\);_(&quot;€&quot;* &quot;-&quot;??_);_(@_)">
                  <c:v>27500</c:v>
                </c:pt>
                <c:pt idx="26" formatCode="_(&quot;€&quot;* #,##0.00_);_(&quot;€&quot;* \(#,##0.00\);_(&quot;€&quot;* &quot;-&quot;??_);_(@_)">
                  <c:v>27500</c:v>
                </c:pt>
                <c:pt idx="27" formatCode="_(&quot;€&quot;* #,##0.00_);_(&quot;€&quot;* \(#,##0.00\);_(&quot;€&quot;* &quot;-&quot;??_);_(@_)">
                  <c:v>12500</c:v>
                </c:pt>
                <c:pt idx="28" formatCode="_(&quot;€&quot;* #,##0.00_);_(&quot;€&quot;* \(#,##0.00\);_(&quot;€&quot;* &quot;-&quot;??_);_(@_)">
                  <c:v>10000</c:v>
                </c:pt>
                <c:pt idx="29" formatCode="_(&quot;€&quot;* #,##0.00_);_(&quot;€&quot;* \(#,##0.00\);_(&quot;€&quot;* &quot;-&quot;??_);_(@_)">
                  <c:v>17500</c:v>
                </c:pt>
                <c:pt idx="30" formatCode="_(&quot;€&quot;* #,##0.00_);_(&quot;€&quot;* \(#,##0.00\);_(&quot;€&quot;* &quot;-&quot;??_);_(@_)">
                  <c:v>0</c:v>
                </c:pt>
                <c:pt idx="31" formatCode="_(&quot;€&quot;* #,##0.00_);_(&quot;€&quot;* \(#,##0.00\);_(&quot;€&quot;* &quot;-&quot;??_);_(@_)">
                  <c:v>0</c:v>
                </c:pt>
                <c:pt idx="32" formatCode="_(&quot;€&quot;* #,##0.00_);_(&quot;€&quot;* \(#,##0.00\);_(&quot;€&quot;* &quot;-&quot;??_);_(@_)">
                  <c:v>0</c:v>
                </c:pt>
                <c:pt idx="33" formatCode="_(&quot;€&quot;* #,##0.00_);_(&quot;€&quot;* \(#,##0.00\);_(&quot;€&quot;* &quot;-&quot;??_);_(@_)">
                  <c:v>22500</c:v>
                </c:pt>
                <c:pt idx="34" formatCode="_(&quot;€&quot;* #,##0.00_);_(&quot;€&quot;* \(#,##0.00\);_(&quot;€&quot;* &quot;-&quot;??_);_(@_)">
                  <c:v>17500</c:v>
                </c:pt>
                <c:pt idx="35" formatCode="_(&quot;€&quot;* #,##0.00_);_(&quot;€&quot;* \(#,##0.00\);_(&quot;€&quot;* &quot;-&quot;??_);_(@_)">
                  <c:v>37500</c:v>
                </c:pt>
                <c:pt idx="36" formatCode="_(&quot;€&quot;* #,##0.00_);_(&quot;€&quot;* \(#,##0.00\);_(&quot;€&quot;* &quot;-&quot;??_);_(@_)">
                  <c:v>22500</c:v>
                </c:pt>
                <c:pt idx="37" formatCode="_(&quot;€&quot;* #,##0.00_);_(&quot;€&quot;* \(#,##0.00\);_(&quot;€&quot;* &quot;-&quot;??_);_(@_)">
                  <c:v>25000</c:v>
                </c:pt>
                <c:pt idx="38" formatCode="_(&quot;€&quot;* #,##0.00_);_(&quot;€&quot;* \(#,##0.00\);_(&quot;€&quot;* &quot;-&quot;??_);_(@_)">
                  <c:v>20000</c:v>
                </c:pt>
                <c:pt idx="39" formatCode="_(&quot;€&quot;* #,##0.00_);_(&quot;€&quot;* \(#,##0.00\);_(&quot;€&quot;* &quot;-&quot;??_);_(@_)">
                  <c:v>20000</c:v>
                </c:pt>
                <c:pt idx="40" formatCode="_(&quot;€&quot;* #,##0.00_);_(&quot;€&quot;* \(#,##0.00\);_(&quot;€&quot;* &quot;-&quot;??_);_(@_)">
                  <c:v>22500</c:v>
                </c:pt>
                <c:pt idx="41" formatCode="_(&quot;€&quot;* #,##0.00_);_(&quot;€&quot;* \(#,##0.00\);_(&quot;€&quot;* &quot;-&quot;??_);_(@_)">
                  <c:v>30000</c:v>
                </c:pt>
                <c:pt idx="42" formatCode="_(&quot;€&quot;* #,##0.00_);_(&quot;€&quot;* \(#,##0.00\);_(&quot;€&quot;* &quot;-&quot;??_);_(@_)">
                  <c:v>52500</c:v>
                </c:pt>
                <c:pt idx="43" formatCode="_(&quot;€&quot;* #,##0.00_);_(&quot;€&quot;* \(#,##0.00\);_(&quot;€&quot;* &quot;-&quot;??_);_(@_)">
                  <c:v>45000</c:v>
                </c:pt>
                <c:pt idx="44" formatCode="_(&quot;€&quot;* #,##0.00_);_(&quot;€&quot;* \(#,##0.00\);_(&quot;€&quot;* &quot;-&quot;??_);_(@_)">
                  <c:v>25000</c:v>
                </c:pt>
                <c:pt idx="45" formatCode="_(&quot;€&quot;* #,##0.00_);_(&quot;€&quot;* \(#,##0.00\);_(&quot;€&quot;* &quot;-&quot;??_);_(@_)">
                  <c:v>47500</c:v>
                </c:pt>
                <c:pt idx="46" formatCode="_(&quot;€&quot;* #,##0.00_);_(&quot;€&quot;* \(#,##0.00\);_(&quot;€&quot;* &quot;-&quot;??_);_(@_)">
                  <c:v>30000</c:v>
                </c:pt>
                <c:pt idx="47" formatCode="_(&quot;€&quot;* #,##0.00_);_(&quot;€&quot;* \(#,##0.00\);_(&quot;€&quot;* &quot;-&quot;??_);_(@_)">
                  <c:v>30000</c:v>
                </c:pt>
                <c:pt idx="48" formatCode="_(&quot;€&quot;* #,##0.00_);_(&quot;€&quot;* \(#,##0.00\);_(&quot;€&quot;* &quot;-&quot;??_);_(@_)">
                  <c:v>50000</c:v>
                </c:pt>
                <c:pt idx="49" formatCode="_(&quot;€&quot;* #,##0.00_);_(&quot;€&quot;* \(#,##0.00\);_(&quot;€&quot;* &quot;-&quot;??_);_(@_)">
                  <c:v>47500</c:v>
                </c:pt>
                <c:pt idx="50" formatCode="_(&quot;€&quot;* #,##0.00_);_(&quot;€&quot;* \(#,##0.00\);_(&quot;€&quot;* &quot;-&quot;??_);_(@_)">
                  <c:v>45000</c:v>
                </c:pt>
              </c:numCache>
            </c:numRef>
          </c:val>
          <c:smooth val="0"/>
        </c:ser>
        <c:ser>
          <c:idx val="0"/>
          <c:order val="1"/>
          <c:tx>
            <c:v>2016</c:v>
          </c:tx>
          <c:val>
            <c:numRef>
              <c:f>Prognose!$C$19:$BA$19</c:f>
              <c:numCache>
                <c:formatCode>_("€"* #,##0.00_);_("€"* \(#,##0.00\);_("€"* "-"??_);_(@_)</c:formatCode>
                <c:ptCount val="51"/>
                <c:pt idx="0">
                  <c:v>45000</c:v>
                </c:pt>
                <c:pt idx="1">
                  <c:v>37500</c:v>
                </c:pt>
                <c:pt idx="2">
                  <c:v>55000</c:v>
                </c:pt>
                <c:pt idx="3">
                  <c:v>32500</c:v>
                </c:pt>
                <c:pt idx="4">
                  <c:v>52500</c:v>
                </c:pt>
                <c:pt idx="5">
                  <c:v>47500</c:v>
                </c:pt>
                <c:pt idx="6">
                  <c:v>72500</c:v>
                </c:pt>
                <c:pt idx="7">
                  <c:v>57500</c:v>
                </c:pt>
                <c:pt idx="8">
                  <c:v>40000</c:v>
                </c:pt>
                <c:pt idx="9">
                  <c:v>20000</c:v>
                </c:pt>
                <c:pt idx="10">
                  <c:v>55000</c:v>
                </c:pt>
                <c:pt idx="11">
                  <c:v>37500</c:v>
                </c:pt>
                <c:pt idx="12">
                  <c:v>30000</c:v>
                </c:pt>
                <c:pt idx="13">
                  <c:v>33125</c:v>
                </c:pt>
                <c:pt idx="14">
                  <c:v>40625</c:v>
                </c:pt>
                <c:pt idx="15">
                  <c:v>42500</c:v>
                </c:pt>
                <c:pt idx="16">
                  <c:v>35000</c:v>
                </c:pt>
                <c:pt idx="17">
                  <c:v>30000</c:v>
                </c:pt>
                <c:pt idx="18">
                  <c:v>37500</c:v>
                </c:pt>
                <c:pt idx="19">
                  <c:v>20938.283208020046</c:v>
                </c:pt>
                <c:pt idx="20">
                  <c:v>27813.283208020046</c:v>
                </c:pt>
                <c:pt idx="21">
                  <c:v>52500</c:v>
                </c:pt>
                <c:pt idx="22">
                  <c:v>45000</c:v>
                </c:pt>
                <c:pt idx="23">
                  <c:v>30000</c:v>
                </c:pt>
                <c:pt idx="24">
                  <c:v>35000</c:v>
                </c:pt>
                <c:pt idx="25">
                  <c:v>55000</c:v>
                </c:pt>
                <c:pt idx="26">
                  <c:v>55000</c:v>
                </c:pt>
                <c:pt idx="27">
                  <c:v>57500</c:v>
                </c:pt>
                <c:pt idx="28">
                  <c:v>55000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27500</c:v>
                </c:pt>
                <c:pt idx="34">
                  <c:v>52500</c:v>
                </c:pt>
                <c:pt idx="35">
                  <c:v>47500</c:v>
                </c:pt>
                <c:pt idx="36">
                  <c:v>75000</c:v>
                </c:pt>
                <c:pt idx="37">
                  <c:v>60000</c:v>
                </c:pt>
                <c:pt idx="38">
                  <c:v>30000</c:v>
                </c:pt>
                <c:pt idx="39">
                  <c:v>82500</c:v>
                </c:pt>
                <c:pt idx="40">
                  <c:v>62500</c:v>
                </c:pt>
                <c:pt idx="41">
                  <c:v>80000</c:v>
                </c:pt>
                <c:pt idx="42">
                  <c:v>50000</c:v>
                </c:pt>
                <c:pt idx="43">
                  <c:v>77500</c:v>
                </c:pt>
                <c:pt idx="44">
                  <c:v>30000</c:v>
                </c:pt>
                <c:pt idx="45">
                  <c:v>52500</c:v>
                </c:pt>
                <c:pt idx="46">
                  <c:v>70000</c:v>
                </c:pt>
                <c:pt idx="47">
                  <c:v>65000</c:v>
                </c:pt>
                <c:pt idx="48">
                  <c:v>47500</c:v>
                </c:pt>
                <c:pt idx="49">
                  <c:v>65000</c:v>
                </c:pt>
                <c:pt idx="50">
                  <c:v>32500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777024"/>
        <c:axId val="147778560"/>
      </c:lineChart>
      <c:catAx>
        <c:axId val="147777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7778560"/>
        <c:crosses val="autoZero"/>
        <c:auto val="1"/>
        <c:lblAlgn val="ctr"/>
        <c:lblOffset val="100"/>
        <c:tickLblSkip val="2"/>
        <c:tickMarkSkip val="1"/>
        <c:noMultiLvlLbl val="0"/>
      </c:catAx>
      <c:valAx>
        <c:axId val="14777856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47777024"/>
        <c:crosses val="autoZero"/>
        <c:crossBetween val="between"/>
        <c:dispUnits>
          <c:builtInUnit val="thousands"/>
          <c:dispUnitsLbl>
            <c:layout>
              <c:manualLayout>
                <c:xMode val="edge"/>
                <c:yMode val="edge"/>
                <c:x val="1.0341261633919338E-2"/>
                <c:y val="0.11525423728813559"/>
              </c:manualLayout>
            </c:layout>
            <c:spPr>
              <a:noFill/>
              <a:ln w="25400">
                <a:noFill/>
              </a:ln>
            </c:spPr>
            <c:txPr>
              <a:bodyPr rot="-5400000" vert="horz"/>
              <a:lstStyle/>
              <a:p>
                <a:pPr algn="ctr">
                  <a:defRPr sz="1000" b="1" i="0" u="none" strike="noStrike" baseline="0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</c:dispUnitsLbl>
        </c:dispUnits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2657711264352827"/>
          <c:y val="0.50508473367823936"/>
          <c:w val="6.7292566690033251E-2"/>
          <c:h val="6.9448551528682012E-2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7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  <c:showDLblsOverMax val="0"/>
  </c:chart>
  <c:spPr>
    <a:noFill/>
    <a:ln w="6350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</c:chartSpace>
</file>

<file path=xl/chart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66.bin"/><Relationship Id="rId3" Type="http://schemas.openxmlformats.org/officeDocument/2006/relationships/printerSettings" Target="../printerSettings/printerSettings61.bin"/><Relationship Id="rId7" Type="http://schemas.openxmlformats.org/officeDocument/2006/relationships/printerSettings" Target="../printerSettings/printerSettings65.bin"/><Relationship Id="rId2" Type="http://schemas.openxmlformats.org/officeDocument/2006/relationships/printerSettings" Target="../printerSettings/printerSettings60.bin"/><Relationship Id="rId1" Type="http://schemas.openxmlformats.org/officeDocument/2006/relationships/printerSettings" Target="../printerSettings/printerSettings59.bin"/><Relationship Id="rId6" Type="http://schemas.openxmlformats.org/officeDocument/2006/relationships/printerSettings" Target="../printerSettings/printerSettings64.bin"/><Relationship Id="rId5" Type="http://schemas.openxmlformats.org/officeDocument/2006/relationships/printerSettings" Target="../printerSettings/printerSettings63.bin"/><Relationship Id="rId4" Type="http://schemas.openxmlformats.org/officeDocument/2006/relationships/printerSettings" Target="../printerSettings/printerSettings62.bin"/><Relationship Id="rId9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30" workbookViewId="0"/>
  </sheetViews>
  <customSheetViews>
    <customSheetView guid="{22CDCF1B-A998-4C66-A90E-5BC54F71D148}" scale="130">
      <pageMargins left="0.75" right="0.75" top="1" bottom="1" header="0.5" footer="0.5"/>
      <pageSetup paperSize="9" orientation="landscape" r:id="rId1"/>
      <headerFooter alignWithMargins="0"/>
    </customSheetView>
    <customSheetView guid="{EEF632F4-194A-46FA-A666-DFA3C20FCC0C}">
      <pageMargins left="0.75" right="0.75" top="1" bottom="1" header="0.5" footer="0.5"/>
      <pageSetup paperSize="9" orientation="landscape" r:id="rId2"/>
      <headerFooter alignWithMargins="0"/>
    </customSheetView>
    <customSheetView guid="{B253F0B5-16E0-4030-8F1B-D810AA430E4F}" scale="115">
      <pageMargins left="0.75" right="0.75" top="1" bottom="1" header="0.5" footer="0.5"/>
      <pageSetup paperSize="9" orientation="landscape" r:id="rId3"/>
      <headerFooter alignWithMargins="0"/>
    </customSheetView>
    <customSheetView guid="{BE55C6D2-CFCD-43C4-899B-009D5EF25234}" scale="130">
      <pageMargins left="0.75" right="0.75" top="1" bottom="1" header="0.5" footer="0.5"/>
      <pageSetup paperSize="9" orientation="landscape" r:id="rId4"/>
      <headerFooter alignWithMargins="0"/>
    </customSheetView>
    <customSheetView guid="{7636C453-549A-4F6D-9430-D240E8CD914B}" scale="130">
      <pageMargins left="0.75" right="0.75" top="1" bottom="1" header="0.5" footer="0.5"/>
      <pageSetup paperSize="9" orientation="landscape" r:id="rId5"/>
      <headerFooter alignWithMargins="0"/>
    </customSheetView>
    <customSheetView guid="{44A32263-99D3-4627-8E19-5E90B1BA6A9B}" scale="130">
      <pageMargins left="0.75" right="0.75" top="1" bottom="1" header="0.5" footer="0.5"/>
      <pageSetup paperSize="9" orientation="landscape" r:id="rId6"/>
      <headerFooter alignWithMargins="0"/>
    </customSheetView>
    <customSheetView guid="{5318FB8F-D1A9-4668-BD6C-B7D1DE58AAF3}" scale="130">
      <pageMargins left="0.75" right="0.75" top="1" bottom="1" header="0.5" footer="0.5"/>
      <pageSetup paperSize="9" orientation="landscape" r:id="rId7"/>
      <headerFooter alignWithMargins="0"/>
    </customSheetView>
    <customSheetView guid="{43F5AAA3-B556-45FF-A35B-9AF3E75AD368}" scale="130">
      <pageMargins left="0.75" right="0.75" top="1" bottom="1" header="0.5" footer="0.5"/>
      <pageSetup paperSize="9" orientation="landscape" r:id="rId8"/>
      <headerFooter alignWithMargins="0"/>
    </customSheetView>
    <customSheetView guid="{6253D632-6DBB-4325-BCEA-2CD8430E5C69}" scale="130">
      <pageMargins left="0.75" right="0.75" top="1" bottom="1" header="0.5" footer="0.5"/>
      <headerFooter alignWithMargins="0"/>
    </customSheetView>
  </customSheetViews>
  <pageMargins left="0.75" right="0.75" top="1" bottom="1" header="0.5" footer="0.5"/>
  <headerFooter alignWithMargins="0"/>
  <drawing r:id="rId9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195288" cy="5590442"/>
    <xdr:graphicFrame macro="">
      <xdr:nvGraphicFramePr>
        <xdr:cNvPr id="2" name="Grafiek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8.bin"/><Relationship Id="rId3" Type="http://schemas.openxmlformats.org/officeDocument/2006/relationships/printerSettings" Target="../printerSettings/printerSettings3.bin"/><Relationship Id="rId7" Type="http://schemas.openxmlformats.org/officeDocument/2006/relationships/printerSettings" Target="../printerSettings/printerSettings7.bin"/><Relationship Id="rId12" Type="http://schemas.openxmlformats.org/officeDocument/2006/relationships/comments" Target="../comments1.xml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Relationship Id="rId6" Type="http://schemas.openxmlformats.org/officeDocument/2006/relationships/printerSettings" Target="../printerSettings/printerSettings6.bin"/><Relationship Id="rId11" Type="http://schemas.openxmlformats.org/officeDocument/2006/relationships/vmlDrawing" Target="../drawings/vmlDrawing1.vml"/><Relationship Id="rId5" Type="http://schemas.openxmlformats.org/officeDocument/2006/relationships/printerSettings" Target="../printerSettings/printerSettings5.bin"/><Relationship Id="rId10" Type="http://schemas.openxmlformats.org/officeDocument/2006/relationships/printerSettings" Target="../printerSettings/printerSettings10.bin"/><Relationship Id="rId4" Type="http://schemas.openxmlformats.org/officeDocument/2006/relationships/printerSettings" Target="../printerSettings/printerSettings4.bin"/><Relationship Id="rId9" Type="http://schemas.openxmlformats.org/officeDocument/2006/relationships/printerSettings" Target="../printerSettings/printerSettings9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8.bin"/><Relationship Id="rId3" Type="http://schemas.openxmlformats.org/officeDocument/2006/relationships/printerSettings" Target="../printerSettings/printerSettings13.bin"/><Relationship Id="rId7" Type="http://schemas.openxmlformats.org/officeDocument/2006/relationships/printerSettings" Target="../printerSettings/printerSettings17.bin"/><Relationship Id="rId12" Type="http://schemas.openxmlformats.org/officeDocument/2006/relationships/comments" Target="../comments2.xml"/><Relationship Id="rId2" Type="http://schemas.openxmlformats.org/officeDocument/2006/relationships/printerSettings" Target="../printerSettings/printerSettings12.bin"/><Relationship Id="rId1" Type="http://schemas.openxmlformats.org/officeDocument/2006/relationships/printerSettings" Target="../printerSettings/printerSettings11.bin"/><Relationship Id="rId6" Type="http://schemas.openxmlformats.org/officeDocument/2006/relationships/printerSettings" Target="../printerSettings/printerSettings16.bin"/><Relationship Id="rId11" Type="http://schemas.openxmlformats.org/officeDocument/2006/relationships/vmlDrawing" Target="../drawings/vmlDrawing2.vml"/><Relationship Id="rId5" Type="http://schemas.openxmlformats.org/officeDocument/2006/relationships/printerSettings" Target="../printerSettings/printerSettings15.bin"/><Relationship Id="rId10" Type="http://schemas.openxmlformats.org/officeDocument/2006/relationships/printerSettings" Target="../printerSettings/printerSettings20.bin"/><Relationship Id="rId4" Type="http://schemas.openxmlformats.org/officeDocument/2006/relationships/printerSettings" Target="../printerSettings/printerSettings14.bin"/><Relationship Id="rId9" Type="http://schemas.openxmlformats.org/officeDocument/2006/relationships/printerSettings" Target="../printerSettings/printerSettings19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8.bin"/><Relationship Id="rId3" Type="http://schemas.openxmlformats.org/officeDocument/2006/relationships/printerSettings" Target="../printerSettings/printerSettings23.bin"/><Relationship Id="rId7" Type="http://schemas.openxmlformats.org/officeDocument/2006/relationships/printerSettings" Target="../printerSettings/printerSettings27.bin"/><Relationship Id="rId12" Type="http://schemas.openxmlformats.org/officeDocument/2006/relationships/comments" Target="../comments3.xml"/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Relationship Id="rId6" Type="http://schemas.openxmlformats.org/officeDocument/2006/relationships/printerSettings" Target="../printerSettings/printerSettings26.bin"/><Relationship Id="rId11" Type="http://schemas.openxmlformats.org/officeDocument/2006/relationships/vmlDrawing" Target="../drawings/vmlDrawing3.vml"/><Relationship Id="rId5" Type="http://schemas.openxmlformats.org/officeDocument/2006/relationships/printerSettings" Target="../printerSettings/printerSettings25.bin"/><Relationship Id="rId10" Type="http://schemas.openxmlformats.org/officeDocument/2006/relationships/printerSettings" Target="../printerSettings/printerSettings30.bin"/><Relationship Id="rId4" Type="http://schemas.openxmlformats.org/officeDocument/2006/relationships/printerSettings" Target="../printerSettings/printerSettings24.bin"/><Relationship Id="rId9" Type="http://schemas.openxmlformats.org/officeDocument/2006/relationships/printerSettings" Target="../printerSettings/printerSettings29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38.bin"/><Relationship Id="rId3" Type="http://schemas.openxmlformats.org/officeDocument/2006/relationships/printerSettings" Target="../printerSettings/printerSettings33.bin"/><Relationship Id="rId7" Type="http://schemas.openxmlformats.org/officeDocument/2006/relationships/printerSettings" Target="../printerSettings/printerSettings37.bin"/><Relationship Id="rId12" Type="http://schemas.openxmlformats.org/officeDocument/2006/relationships/comments" Target="../comments4.xml"/><Relationship Id="rId2" Type="http://schemas.openxmlformats.org/officeDocument/2006/relationships/printerSettings" Target="../printerSettings/printerSettings32.bin"/><Relationship Id="rId1" Type="http://schemas.openxmlformats.org/officeDocument/2006/relationships/printerSettings" Target="../printerSettings/printerSettings31.bin"/><Relationship Id="rId6" Type="http://schemas.openxmlformats.org/officeDocument/2006/relationships/printerSettings" Target="../printerSettings/printerSettings36.bin"/><Relationship Id="rId11" Type="http://schemas.openxmlformats.org/officeDocument/2006/relationships/vmlDrawing" Target="../drawings/vmlDrawing4.vml"/><Relationship Id="rId5" Type="http://schemas.openxmlformats.org/officeDocument/2006/relationships/printerSettings" Target="../printerSettings/printerSettings35.bin"/><Relationship Id="rId10" Type="http://schemas.openxmlformats.org/officeDocument/2006/relationships/printerSettings" Target="../printerSettings/printerSettings40.bin"/><Relationship Id="rId4" Type="http://schemas.openxmlformats.org/officeDocument/2006/relationships/printerSettings" Target="../printerSettings/printerSettings34.bin"/><Relationship Id="rId9" Type="http://schemas.openxmlformats.org/officeDocument/2006/relationships/printerSettings" Target="../printerSettings/printerSettings39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48.bin"/><Relationship Id="rId3" Type="http://schemas.openxmlformats.org/officeDocument/2006/relationships/printerSettings" Target="../printerSettings/printerSettings43.bin"/><Relationship Id="rId7" Type="http://schemas.openxmlformats.org/officeDocument/2006/relationships/printerSettings" Target="../printerSettings/printerSettings47.bin"/><Relationship Id="rId2" Type="http://schemas.openxmlformats.org/officeDocument/2006/relationships/printerSettings" Target="../printerSettings/printerSettings42.bin"/><Relationship Id="rId1" Type="http://schemas.openxmlformats.org/officeDocument/2006/relationships/printerSettings" Target="../printerSettings/printerSettings41.bin"/><Relationship Id="rId6" Type="http://schemas.openxmlformats.org/officeDocument/2006/relationships/printerSettings" Target="../printerSettings/printerSettings46.bin"/><Relationship Id="rId5" Type="http://schemas.openxmlformats.org/officeDocument/2006/relationships/printerSettings" Target="../printerSettings/printerSettings45.bin"/><Relationship Id="rId4" Type="http://schemas.openxmlformats.org/officeDocument/2006/relationships/printerSettings" Target="../printerSettings/printerSettings4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56.bin"/><Relationship Id="rId3" Type="http://schemas.openxmlformats.org/officeDocument/2006/relationships/printerSettings" Target="../printerSettings/printerSettings51.bin"/><Relationship Id="rId7" Type="http://schemas.openxmlformats.org/officeDocument/2006/relationships/printerSettings" Target="../printerSettings/printerSettings55.bin"/><Relationship Id="rId12" Type="http://schemas.openxmlformats.org/officeDocument/2006/relationships/comments" Target="../comments5.xml"/><Relationship Id="rId2" Type="http://schemas.openxmlformats.org/officeDocument/2006/relationships/printerSettings" Target="../printerSettings/printerSettings50.bin"/><Relationship Id="rId1" Type="http://schemas.openxmlformats.org/officeDocument/2006/relationships/printerSettings" Target="../printerSettings/printerSettings49.bin"/><Relationship Id="rId6" Type="http://schemas.openxmlformats.org/officeDocument/2006/relationships/printerSettings" Target="../printerSettings/printerSettings54.bin"/><Relationship Id="rId11" Type="http://schemas.openxmlformats.org/officeDocument/2006/relationships/vmlDrawing" Target="../drawings/vmlDrawing5.vml"/><Relationship Id="rId5" Type="http://schemas.openxmlformats.org/officeDocument/2006/relationships/printerSettings" Target="../printerSettings/printerSettings53.bin"/><Relationship Id="rId10" Type="http://schemas.openxmlformats.org/officeDocument/2006/relationships/printerSettings" Target="../printerSettings/printerSettings58.bin"/><Relationship Id="rId4" Type="http://schemas.openxmlformats.org/officeDocument/2006/relationships/printerSettings" Target="../printerSettings/printerSettings52.bin"/><Relationship Id="rId9" Type="http://schemas.openxmlformats.org/officeDocument/2006/relationships/printerSettings" Target="../printerSettings/printerSettings57.bin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74.bin"/><Relationship Id="rId3" Type="http://schemas.openxmlformats.org/officeDocument/2006/relationships/printerSettings" Target="../printerSettings/printerSettings69.bin"/><Relationship Id="rId7" Type="http://schemas.openxmlformats.org/officeDocument/2006/relationships/printerSettings" Target="../printerSettings/printerSettings73.bin"/><Relationship Id="rId2" Type="http://schemas.openxmlformats.org/officeDocument/2006/relationships/printerSettings" Target="../printerSettings/printerSettings68.bin"/><Relationship Id="rId1" Type="http://schemas.openxmlformats.org/officeDocument/2006/relationships/printerSettings" Target="../printerSettings/printerSettings67.bin"/><Relationship Id="rId6" Type="http://schemas.openxmlformats.org/officeDocument/2006/relationships/printerSettings" Target="../printerSettings/printerSettings72.bin"/><Relationship Id="rId5" Type="http://schemas.openxmlformats.org/officeDocument/2006/relationships/printerSettings" Target="../printerSettings/printerSettings71.bin"/><Relationship Id="rId10" Type="http://schemas.openxmlformats.org/officeDocument/2006/relationships/printerSettings" Target="../printerSettings/printerSettings76.bin"/><Relationship Id="rId4" Type="http://schemas.openxmlformats.org/officeDocument/2006/relationships/printerSettings" Target="../printerSettings/printerSettings70.bin"/><Relationship Id="rId9" Type="http://schemas.openxmlformats.org/officeDocument/2006/relationships/printerSettings" Target="../printerSettings/printerSettings7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A927"/>
  <sheetViews>
    <sheetView showRuler="0" workbookViewId="0">
      <selection activeCell="C9" sqref="C9"/>
    </sheetView>
  </sheetViews>
  <sheetFormatPr defaultRowHeight="12.75" x14ac:dyDescent="0.2"/>
  <cols>
    <col min="1" max="1" width="10.42578125" style="226" customWidth="1"/>
    <col min="2" max="2" width="11" style="226" bestFit="1" customWidth="1"/>
    <col min="3" max="3" width="28.7109375" style="226" customWidth="1"/>
    <col min="4" max="4" width="14.28515625" style="154" bestFit="1" customWidth="1"/>
    <col min="5" max="8" width="4" style="226" bestFit="1" customWidth="1"/>
    <col min="9" max="9" width="8.5703125" style="848" customWidth="1"/>
    <col min="10" max="11" width="8.140625" style="848" customWidth="1"/>
    <col min="12" max="12" width="14" style="848" customWidth="1"/>
    <col min="13" max="13" width="16.7109375" style="916" customWidth="1"/>
    <col min="14" max="15" width="12.28515625" style="226" customWidth="1"/>
    <col min="16" max="16" width="11.7109375" style="226" customWidth="1"/>
    <col min="17" max="17" width="6.28515625" style="226" customWidth="1"/>
    <col min="18" max="20" width="10.7109375" style="226" customWidth="1"/>
    <col min="21" max="21" width="19.5703125" style="226" bestFit="1" customWidth="1"/>
    <col min="22" max="22" width="9.140625" style="226"/>
    <col min="23" max="23" width="12" style="226" customWidth="1"/>
    <col min="24" max="16384" width="9.140625" style="226"/>
  </cols>
  <sheetData>
    <row r="1" spans="1:53" s="945" customFormat="1" x14ac:dyDescent="0.2">
      <c r="A1" s="943" t="s">
        <v>2497</v>
      </c>
      <c r="B1" s="943"/>
      <c r="C1" s="944"/>
      <c r="I1" s="943"/>
      <c r="J1" s="943"/>
      <c r="K1" s="943"/>
      <c r="L1" s="943"/>
      <c r="M1" s="946"/>
      <c r="N1" s="953">
        <f ca="1">NOW()</f>
        <v>42924.546161805556</v>
      </c>
      <c r="O1" s="943"/>
      <c r="P1" s="943"/>
      <c r="Q1" s="943"/>
      <c r="R1" s="943"/>
      <c r="S1" s="943"/>
      <c r="T1" s="943"/>
      <c r="U1" s="947"/>
    </row>
    <row r="2" spans="1:53" s="948" customFormat="1" ht="30" customHeight="1" x14ac:dyDescent="0.2">
      <c r="A2" s="948" t="s">
        <v>56</v>
      </c>
      <c r="B2" s="948" t="s">
        <v>233</v>
      </c>
      <c r="C2" s="948" t="s">
        <v>1</v>
      </c>
      <c r="D2" s="948" t="s">
        <v>2</v>
      </c>
      <c r="E2" s="949" t="s">
        <v>3</v>
      </c>
      <c r="F2" s="949" t="s">
        <v>4</v>
      </c>
      <c r="G2" s="949" t="s">
        <v>5</v>
      </c>
      <c r="H2" s="949" t="s">
        <v>6</v>
      </c>
      <c r="I2" s="948" t="s">
        <v>7</v>
      </c>
      <c r="J2" s="948" t="s">
        <v>8</v>
      </c>
      <c r="K2" s="948" t="s">
        <v>1293</v>
      </c>
      <c r="L2" s="950" t="s">
        <v>9</v>
      </c>
      <c r="M2" s="950" t="s">
        <v>1187</v>
      </c>
      <c r="N2" s="950" t="s">
        <v>10</v>
      </c>
      <c r="O2" s="950" t="s">
        <v>11</v>
      </c>
      <c r="Q2" s="950" t="s">
        <v>12</v>
      </c>
      <c r="S2" s="948" t="s">
        <v>712</v>
      </c>
      <c r="T2" s="948" t="s">
        <v>713</v>
      </c>
      <c r="U2" s="950" t="s">
        <v>58</v>
      </c>
      <c r="V2" s="950" t="s">
        <v>59</v>
      </c>
      <c r="W2" s="950" t="s">
        <v>60</v>
      </c>
      <c r="X2" s="951" t="s">
        <v>61</v>
      </c>
      <c r="Y2" s="952" t="s">
        <v>62</v>
      </c>
      <c r="Z2" s="952" t="s">
        <v>63</v>
      </c>
      <c r="AA2" s="952" t="s">
        <v>242</v>
      </c>
      <c r="AB2" s="952" t="s">
        <v>64</v>
      </c>
      <c r="AC2" s="950" t="s">
        <v>61</v>
      </c>
      <c r="AD2" s="948" t="s">
        <v>65</v>
      </c>
      <c r="AE2" s="948" t="s">
        <v>63</v>
      </c>
      <c r="AF2" s="948" t="s">
        <v>242</v>
      </c>
      <c r="AG2" s="948" t="s">
        <v>64</v>
      </c>
      <c r="AH2" s="951" t="s">
        <v>61</v>
      </c>
      <c r="AI2" s="952" t="s">
        <v>62</v>
      </c>
      <c r="AJ2" s="952" t="s">
        <v>63</v>
      </c>
      <c r="AK2" s="952" t="s">
        <v>242</v>
      </c>
      <c r="AL2" s="952" t="s">
        <v>64</v>
      </c>
      <c r="AM2" s="950" t="s">
        <v>61</v>
      </c>
      <c r="AN2" s="948" t="s">
        <v>65</v>
      </c>
      <c r="AO2" s="948" t="s">
        <v>63</v>
      </c>
      <c r="AP2" s="948" t="s">
        <v>242</v>
      </c>
      <c r="AQ2" s="948" t="s">
        <v>64</v>
      </c>
      <c r="AR2" s="951" t="s">
        <v>61</v>
      </c>
      <c r="AS2" s="952" t="s">
        <v>62</v>
      </c>
      <c r="AT2" s="952" t="s">
        <v>63</v>
      </c>
      <c r="AU2" s="952" t="s">
        <v>242</v>
      </c>
      <c r="AV2" s="952" t="s">
        <v>64</v>
      </c>
      <c r="AW2" s="950" t="s">
        <v>61</v>
      </c>
      <c r="AX2" s="948" t="s">
        <v>65</v>
      </c>
      <c r="AY2" s="948" t="s">
        <v>63</v>
      </c>
      <c r="AZ2" s="948" t="s">
        <v>242</v>
      </c>
      <c r="BA2" s="948" t="s">
        <v>64</v>
      </c>
    </row>
    <row r="3" spans="1:53" x14ac:dyDescent="0.2">
      <c r="A3" s="226" t="s">
        <v>13</v>
      </c>
      <c r="C3" s="154"/>
      <c r="D3" s="226"/>
      <c r="E3" s="834">
        <f>SUM(E4:E118)</f>
        <v>320</v>
      </c>
      <c r="F3" s="834">
        <f>SUM(F4:F118)</f>
        <v>545</v>
      </c>
      <c r="G3" s="834">
        <f>SUM(G4:G118)</f>
        <v>357</v>
      </c>
      <c r="H3" s="834">
        <f>SUM(H4:H118)</f>
        <v>169</v>
      </c>
      <c r="I3" s="834"/>
      <c r="J3" s="834"/>
      <c r="L3" s="835">
        <f>SUM(L4:L118)</f>
        <v>51603.609999999993</v>
      </c>
      <c r="N3" s="835"/>
      <c r="O3" s="836"/>
      <c r="P3" s="836"/>
      <c r="Q3" s="837"/>
      <c r="R3" s="836"/>
      <c r="S3" s="836"/>
      <c r="T3" s="836"/>
      <c r="U3" s="837"/>
    </row>
    <row r="4" spans="1:53" x14ac:dyDescent="0.2">
      <c r="A4" s="226" t="s">
        <v>14</v>
      </c>
      <c r="C4" s="154" t="s">
        <v>197</v>
      </c>
      <c r="D4" s="226" t="s">
        <v>197</v>
      </c>
      <c r="F4" s="226">
        <v>3</v>
      </c>
      <c r="G4" s="226">
        <v>2</v>
      </c>
      <c r="H4" s="226">
        <v>0</v>
      </c>
      <c r="I4" s="838">
        <v>0</v>
      </c>
      <c r="J4" s="838">
        <v>0</v>
      </c>
      <c r="K4" s="838"/>
      <c r="L4" s="835">
        <v>2000</v>
      </c>
      <c r="M4" s="917"/>
      <c r="N4" s="835"/>
    </row>
    <row r="5" spans="1:53" x14ac:dyDescent="0.2">
      <c r="A5" s="226" t="s">
        <v>15</v>
      </c>
      <c r="C5" s="154" t="s">
        <v>198</v>
      </c>
      <c r="D5" s="226" t="s">
        <v>199</v>
      </c>
      <c r="F5" s="226">
        <v>0</v>
      </c>
      <c r="G5" s="226">
        <v>1</v>
      </c>
      <c r="H5" s="226">
        <v>0</v>
      </c>
      <c r="I5" s="838">
        <v>0</v>
      </c>
      <c r="J5" s="838">
        <v>0</v>
      </c>
      <c r="K5" s="844"/>
      <c r="L5" s="835"/>
      <c r="M5" s="920"/>
      <c r="N5" s="835"/>
    </row>
    <row r="6" spans="1:53" x14ac:dyDescent="0.2">
      <c r="A6" s="226" t="s">
        <v>16</v>
      </c>
      <c r="C6" s="154" t="s">
        <v>226</v>
      </c>
      <c r="D6" s="226" t="s">
        <v>225</v>
      </c>
      <c r="E6" s="226">
        <v>1</v>
      </c>
      <c r="F6" s="226">
        <v>10</v>
      </c>
      <c r="G6" s="226">
        <v>6</v>
      </c>
      <c r="H6" s="226">
        <v>4</v>
      </c>
      <c r="I6" s="838">
        <v>0</v>
      </c>
      <c r="J6" s="838">
        <v>0</v>
      </c>
      <c r="K6" s="838"/>
      <c r="L6" s="835">
        <v>3457.61</v>
      </c>
      <c r="M6" s="917"/>
      <c r="N6" s="835"/>
      <c r="S6" s="839"/>
      <c r="T6" s="839"/>
    </row>
    <row r="7" spans="1:53" x14ac:dyDescent="0.2">
      <c r="A7" s="226" t="s">
        <v>17</v>
      </c>
      <c r="C7" s="154" t="s">
        <v>249</v>
      </c>
      <c r="D7" s="226" t="s">
        <v>250</v>
      </c>
      <c r="E7" s="226">
        <v>1</v>
      </c>
      <c r="F7" s="226">
        <v>9</v>
      </c>
      <c r="I7" s="838">
        <v>0</v>
      </c>
      <c r="J7" s="838">
        <v>0</v>
      </c>
      <c r="K7" s="838"/>
      <c r="L7" s="835">
        <v>4439.3599999999997</v>
      </c>
      <c r="M7" s="917"/>
      <c r="N7" s="835"/>
      <c r="S7" s="839"/>
      <c r="T7" s="839"/>
    </row>
    <row r="8" spans="1:53" x14ac:dyDescent="0.2">
      <c r="A8" s="226" t="s">
        <v>18</v>
      </c>
      <c r="C8" s="194" t="s">
        <v>260</v>
      </c>
      <c r="D8" s="226" t="s">
        <v>261</v>
      </c>
      <c r="E8" s="226">
        <v>1</v>
      </c>
      <c r="F8" s="226">
        <v>8</v>
      </c>
      <c r="G8" s="226">
        <v>5</v>
      </c>
      <c r="H8" s="226">
        <v>3</v>
      </c>
      <c r="I8" s="838">
        <v>0</v>
      </c>
      <c r="J8" s="838">
        <v>0</v>
      </c>
      <c r="K8" s="838"/>
      <c r="L8" s="835">
        <v>3387.61</v>
      </c>
      <c r="M8" s="917"/>
      <c r="N8" s="835"/>
      <c r="S8" s="840"/>
      <c r="T8" s="839"/>
    </row>
    <row r="9" spans="1:53" x14ac:dyDescent="0.2">
      <c r="A9" s="226" t="s">
        <v>19</v>
      </c>
      <c r="C9" s="1153" t="s">
        <v>290</v>
      </c>
      <c r="D9" s="226" t="s">
        <v>291</v>
      </c>
      <c r="E9" s="226">
        <v>1</v>
      </c>
      <c r="F9" s="226">
        <v>7</v>
      </c>
      <c r="G9" s="226">
        <v>3</v>
      </c>
      <c r="H9" s="226">
        <v>6</v>
      </c>
      <c r="I9" s="838">
        <v>0</v>
      </c>
      <c r="J9" s="838">
        <v>0</v>
      </c>
      <c r="K9" s="838"/>
      <c r="L9" s="835">
        <v>3086.32</v>
      </c>
      <c r="M9" s="917"/>
      <c r="N9" s="835"/>
      <c r="T9" s="839"/>
    </row>
    <row r="10" spans="1:53" x14ac:dyDescent="0.2">
      <c r="A10" s="226" t="s">
        <v>20</v>
      </c>
      <c r="C10" s="1153" t="s">
        <v>295</v>
      </c>
      <c r="D10" s="226" t="s">
        <v>294</v>
      </c>
      <c r="E10" s="226">
        <v>1</v>
      </c>
      <c r="F10" s="226">
        <v>11</v>
      </c>
      <c r="G10" s="226">
        <v>7</v>
      </c>
      <c r="H10" s="226">
        <v>3</v>
      </c>
      <c r="I10" s="838">
        <v>0</v>
      </c>
      <c r="J10" s="838">
        <v>0</v>
      </c>
      <c r="K10" s="421"/>
      <c r="L10" s="835">
        <v>3394.6</v>
      </c>
      <c r="M10" s="917"/>
      <c r="N10" s="835"/>
      <c r="S10" s="840"/>
      <c r="T10" s="839"/>
    </row>
    <row r="11" spans="1:53" x14ac:dyDescent="0.2">
      <c r="A11" s="226" t="s">
        <v>21</v>
      </c>
      <c r="C11" s="1153" t="s">
        <v>318</v>
      </c>
      <c r="D11" s="226" t="s">
        <v>68</v>
      </c>
      <c r="F11" s="226">
        <v>3</v>
      </c>
      <c r="G11" s="226">
        <v>3</v>
      </c>
      <c r="I11" s="838">
        <v>0</v>
      </c>
      <c r="J11" s="838">
        <v>0</v>
      </c>
      <c r="K11" s="421"/>
      <c r="L11" s="835">
        <v>606</v>
      </c>
      <c r="M11" s="917"/>
      <c r="N11" s="835"/>
      <c r="S11" s="839"/>
      <c r="T11" s="839"/>
    </row>
    <row r="12" spans="1:53" x14ac:dyDescent="0.2">
      <c r="A12" s="226" t="s">
        <v>22</v>
      </c>
      <c r="C12" s="1153" t="s">
        <v>323</v>
      </c>
      <c r="D12" s="226" t="s">
        <v>322</v>
      </c>
      <c r="F12" s="226">
        <v>2</v>
      </c>
      <c r="G12" s="226">
        <v>2</v>
      </c>
      <c r="I12" s="838">
        <v>0</v>
      </c>
      <c r="J12" s="838">
        <v>0</v>
      </c>
      <c r="K12" s="844"/>
      <c r="L12" s="835">
        <v>1600</v>
      </c>
      <c r="M12" s="920"/>
      <c r="N12" s="835"/>
      <c r="S12" s="839"/>
      <c r="T12" s="839"/>
    </row>
    <row r="13" spans="1:53" x14ac:dyDescent="0.2">
      <c r="A13" s="226" t="s">
        <v>23</v>
      </c>
      <c r="C13" s="1153" t="s">
        <v>329</v>
      </c>
      <c r="D13" s="226" t="s">
        <v>330</v>
      </c>
      <c r="F13" s="226">
        <v>7</v>
      </c>
      <c r="G13" s="226">
        <v>7</v>
      </c>
      <c r="H13" s="226">
        <v>0</v>
      </c>
      <c r="I13" s="838">
        <v>0</v>
      </c>
      <c r="J13" s="838">
        <v>0</v>
      </c>
      <c r="K13" s="838"/>
      <c r="L13" s="835">
        <v>2992</v>
      </c>
      <c r="M13" s="917"/>
      <c r="N13" s="835"/>
      <c r="S13" s="840"/>
      <c r="T13" s="840"/>
    </row>
    <row r="14" spans="1:53" x14ac:dyDescent="0.2">
      <c r="A14" s="226" t="s">
        <v>24</v>
      </c>
      <c r="C14" s="1153" t="s">
        <v>346</v>
      </c>
      <c r="D14" s="226" t="s">
        <v>291</v>
      </c>
      <c r="E14" s="226">
        <v>1</v>
      </c>
      <c r="F14" s="226">
        <v>7</v>
      </c>
      <c r="G14" s="226">
        <v>4</v>
      </c>
      <c r="H14" s="226">
        <v>3</v>
      </c>
      <c r="I14" s="838">
        <v>0</v>
      </c>
      <c r="J14" s="838">
        <v>0</v>
      </c>
      <c r="K14" s="838"/>
      <c r="L14" s="835">
        <v>2114</v>
      </c>
      <c r="M14" s="917"/>
      <c r="N14" s="835"/>
      <c r="S14" s="840"/>
      <c r="T14" s="840"/>
    </row>
    <row r="15" spans="1:53" x14ac:dyDescent="0.2">
      <c r="A15" s="226" t="s">
        <v>25</v>
      </c>
      <c r="C15" s="1153" t="s">
        <v>355</v>
      </c>
      <c r="D15" s="226" t="s">
        <v>356</v>
      </c>
      <c r="E15" s="226">
        <v>1</v>
      </c>
      <c r="F15" s="226">
        <v>8</v>
      </c>
      <c r="G15" s="226">
        <v>4</v>
      </c>
      <c r="H15" s="226">
        <v>2</v>
      </c>
      <c r="I15" s="838">
        <v>0</v>
      </c>
      <c r="J15" s="838">
        <v>0</v>
      </c>
      <c r="K15" s="838"/>
      <c r="L15" s="835">
        <v>3974.05</v>
      </c>
      <c r="M15" s="917"/>
      <c r="N15" s="835"/>
      <c r="S15" s="840"/>
      <c r="T15" s="840"/>
    </row>
    <row r="16" spans="1:53" x14ac:dyDescent="0.2">
      <c r="A16" s="226" t="s">
        <v>26</v>
      </c>
      <c r="C16" s="1153" t="s">
        <v>357</v>
      </c>
      <c r="D16" s="226" t="s">
        <v>356</v>
      </c>
      <c r="E16" s="226">
        <v>1</v>
      </c>
      <c r="F16" s="226">
        <v>9</v>
      </c>
      <c r="G16" s="226">
        <v>6</v>
      </c>
      <c r="H16" s="226">
        <v>2</v>
      </c>
      <c r="I16" s="838">
        <v>0</v>
      </c>
      <c r="J16" s="838">
        <v>0</v>
      </c>
      <c r="K16" s="838"/>
      <c r="L16" s="835">
        <v>4126.2700000000004</v>
      </c>
      <c r="M16" s="917"/>
      <c r="N16" s="835"/>
      <c r="S16" s="840"/>
      <c r="T16" s="840"/>
    </row>
    <row r="17" spans="1:20" x14ac:dyDescent="0.2">
      <c r="A17" s="226" t="s">
        <v>27</v>
      </c>
      <c r="C17" s="1153" t="s">
        <v>360</v>
      </c>
      <c r="D17" s="226" t="s">
        <v>361</v>
      </c>
      <c r="F17" s="226">
        <v>2</v>
      </c>
      <c r="G17" s="226">
        <v>0</v>
      </c>
      <c r="H17" s="226">
        <v>3</v>
      </c>
      <c r="I17" s="838">
        <v>0</v>
      </c>
      <c r="J17" s="838">
        <v>0</v>
      </c>
      <c r="K17" s="838"/>
      <c r="L17" s="835">
        <v>2141.63</v>
      </c>
      <c r="M17" s="917"/>
      <c r="N17" s="835"/>
      <c r="S17" s="840"/>
      <c r="T17" s="840"/>
    </row>
    <row r="18" spans="1:20" x14ac:dyDescent="0.2">
      <c r="A18" s="226" t="s">
        <v>28</v>
      </c>
      <c r="C18" s="1153" t="s">
        <v>399</v>
      </c>
      <c r="D18" s="226" t="s">
        <v>400</v>
      </c>
      <c r="E18" s="226">
        <v>1</v>
      </c>
      <c r="F18" s="226">
        <v>8</v>
      </c>
      <c r="G18" s="226">
        <v>5</v>
      </c>
      <c r="H18" s="226">
        <v>3</v>
      </c>
      <c r="I18" s="838">
        <v>0</v>
      </c>
      <c r="J18" s="838">
        <v>0</v>
      </c>
      <c r="K18" s="838"/>
      <c r="L18" s="835">
        <v>3198.04</v>
      </c>
      <c r="M18" s="917"/>
      <c r="N18" s="835"/>
      <c r="S18" s="840"/>
      <c r="T18" s="840"/>
    </row>
    <row r="19" spans="1:20" x14ac:dyDescent="0.2">
      <c r="A19" s="226" t="s">
        <v>29</v>
      </c>
      <c r="C19" s="1153" t="s">
        <v>401</v>
      </c>
      <c r="D19" s="226" t="s">
        <v>400</v>
      </c>
      <c r="E19" s="226">
        <v>0</v>
      </c>
      <c r="F19" s="226">
        <v>2</v>
      </c>
      <c r="G19" s="226">
        <v>2</v>
      </c>
      <c r="I19" s="838">
        <v>0</v>
      </c>
      <c r="J19" s="838">
        <v>0</v>
      </c>
      <c r="K19" s="838"/>
      <c r="L19" s="835">
        <v>425.84</v>
      </c>
      <c r="M19" s="917"/>
      <c r="N19" s="835"/>
      <c r="S19" s="840"/>
      <c r="T19" s="840"/>
    </row>
    <row r="20" spans="1:20" x14ac:dyDescent="0.2">
      <c r="A20" s="226" t="s">
        <v>30</v>
      </c>
      <c r="C20" s="1153" t="s">
        <v>402</v>
      </c>
      <c r="D20" s="226" t="s">
        <v>400</v>
      </c>
      <c r="E20" s="226">
        <v>1</v>
      </c>
      <c r="F20" s="226">
        <v>13</v>
      </c>
      <c r="G20" s="226">
        <v>5</v>
      </c>
      <c r="H20" s="226">
        <v>3</v>
      </c>
      <c r="I20" s="838">
        <v>0</v>
      </c>
      <c r="J20" s="838">
        <v>0</v>
      </c>
      <c r="K20" s="838"/>
      <c r="L20" s="835">
        <v>3247.69</v>
      </c>
      <c r="M20" s="917"/>
      <c r="N20" s="835"/>
      <c r="S20" s="840"/>
      <c r="T20" s="840"/>
    </row>
    <row r="21" spans="1:20" x14ac:dyDescent="0.2">
      <c r="A21" s="226" t="s">
        <v>31</v>
      </c>
      <c r="C21" s="1153" t="s">
        <v>403</v>
      </c>
      <c r="D21" s="226" t="s">
        <v>400</v>
      </c>
      <c r="E21" s="226">
        <v>1</v>
      </c>
      <c r="F21" s="226">
        <v>6</v>
      </c>
      <c r="G21" s="226">
        <v>1</v>
      </c>
      <c r="H21" s="226">
        <v>4</v>
      </c>
      <c r="I21" s="838">
        <v>0</v>
      </c>
      <c r="J21" s="838">
        <v>0</v>
      </c>
      <c r="K21" s="838"/>
      <c r="L21" s="835">
        <v>2944.49</v>
      </c>
      <c r="M21" s="917"/>
      <c r="N21" s="835"/>
      <c r="S21" s="840"/>
      <c r="T21" s="840"/>
    </row>
    <row r="22" spans="1:20" x14ac:dyDescent="0.2">
      <c r="A22" s="226" t="s">
        <v>32</v>
      </c>
      <c r="C22" s="194" t="s">
        <v>421</v>
      </c>
      <c r="D22" s="226" t="s">
        <v>68</v>
      </c>
      <c r="E22" s="226">
        <v>1</v>
      </c>
      <c r="F22" s="226">
        <v>9</v>
      </c>
      <c r="G22" s="226">
        <v>5</v>
      </c>
      <c r="H22" s="226">
        <v>3</v>
      </c>
      <c r="I22" s="838">
        <v>0</v>
      </c>
      <c r="J22" s="838">
        <v>0</v>
      </c>
      <c r="K22" s="838"/>
      <c r="L22" s="835">
        <v>4468.1000000000004</v>
      </c>
      <c r="M22" s="917"/>
      <c r="N22" s="835"/>
      <c r="S22" s="840"/>
      <c r="T22" s="840"/>
    </row>
    <row r="23" spans="1:20" x14ac:dyDescent="0.2">
      <c r="A23" s="226" t="s">
        <v>33</v>
      </c>
      <c r="C23" s="1153" t="s">
        <v>408</v>
      </c>
      <c r="D23" s="226" t="s">
        <v>68</v>
      </c>
      <c r="E23" s="226">
        <v>0</v>
      </c>
      <c r="F23" s="226">
        <v>2</v>
      </c>
      <c r="I23" s="838">
        <v>0</v>
      </c>
      <c r="J23" s="838">
        <v>0</v>
      </c>
      <c r="K23" s="838"/>
      <c r="L23" s="963"/>
      <c r="M23" s="917"/>
      <c r="N23" s="835"/>
    </row>
    <row r="24" spans="1:20" x14ac:dyDescent="0.2">
      <c r="A24" s="226" t="s">
        <v>34</v>
      </c>
      <c r="C24" s="225" t="s">
        <v>422</v>
      </c>
      <c r="D24" s="226" t="s">
        <v>423</v>
      </c>
      <c r="E24" s="226">
        <v>1</v>
      </c>
      <c r="F24" s="226">
        <v>3</v>
      </c>
      <c r="G24" s="226">
        <v>2</v>
      </c>
      <c r="H24" s="226">
        <v>2</v>
      </c>
      <c r="I24" s="838">
        <v>0</v>
      </c>
      <c r="J24" s="838">
        <v>0</v>
      </c>
      <c r="K24" s="838"/>
      <c r="L24" s="963"/>
      <c r="M24" s="917"/>
      <c r="N24" s="835"/>
    </row>
    <row r="25" spans="1:20" x14ac:dyDescent="0.2">
      <c r="A25" s="226" t="s">
        <v>35</v>
      </c>
      <c r="C25" s="226" t="s">
        <v>422</v>
      </c>
      <c r="D25" s="226" t="s">
        <v>68</v>
      </c>
      <c r="E25" s="226">
        <v>0</v>
      </c>
      <c r="F25" s="226">
        <v>3</v>
      </c>
      <c r="G25" s="226">
        <v>3</v>
      </c>
      <c r="H25" s="226">
        <v>0</v>
      </c>
      <c r="I25" s="838">
        <v>0</v>
      </c>
      <c r="J25" s="838">
        <v>0</v>
      </c>
      <c r="K25" s="838"/>
      <c r="L25" s="963"/>
      <c r="M25" s="917"/>
      <c r="N25" s="835"/>
    </row>
    <row r="26" spans="1:20" x14ac:dyDescent="0.2">
      <c r="A26" s="226" t="s">
        <v>36</v>
      </c>
      <c r="C26" s="226" t="s">
        <v>440</v>
      </c>
      <c r="D26" s="226" t="s">
        <v>441</v>
      </c>
      <c r="E26" s="226">
        <v>0</v>
      </c>
      <c r="I26" s="838">
        <v>0</v>
      </c>
      <c r="J26" s="838">
        <v>0</v>
      </c>
      <c r="K26" s="838"/>
      <c r="L26" s="963"/>
      <c r="M26" s="917"/>
      <c r="N26" s="835"/>
    </row>
    <row r="27" spans="1:20" x14ac:dyDescent="0.2">
      <c r="A27" s="226" t="s">
        <v>37</v>
      </c>
      <c r="C27" s="226" t="s">
        <v>452</v>
      </c>
      <c r="D27" s="226" t="s">
        <v>451</v>
      </c>
      <c r="E27" s="226">
        <v>1</v>
      </c>
      <c r="F27" s="226">
        <v>9</v>
      </c>
      <c r="G27" s="226">
        <v>5</v>
      </c>
      <c r="H27" s="226">
        <v>5</v>
      </c>
      <c r="I27" s="838">
        <v>0</v>
      </c>
      <c r="J27" s="838">
        <v>0</v>
      </c>
      <c r="K27" s="838"/>
      <c r="L27" s="963"/>
      <c r="M27" s="917"/>
      <c r="N27" s="835"/>
    </row>
    <row r="28" spans="1:20" x14ac:dyDescent="0.2">
      <c r="A28" s="226" t="s">
        <v>38</v>
      </c>
      <c r="C28" s="226" t="s">
        <v>482</v>
      </c>
      <c r="D28" s="226" t="s">
        <v>322</v>
      </c>
      <c r="E28" s="226">
        <v>0</v>
      </c>
      <c r="F28" s="226">
        <v>4</v>
      </c>
      <c r="G28" s="226">
        <v>4</v>
      </c>
      <c r="H28" s="226">
        <v>0</v>
      </c>
      <c r="I28" s="838">
        <v>0</v>
      </c>
      <c r="J28" s="838">
        <v>0</v>
      </c>
      <c r="K28" s="838"/>
      <c r="L28" s="963"/>
      <c r="M28" s="917"/>
      <c r="N28" s="835"/>
    </row>
    <row r="29" spans="1:20" x14ac:dyDescent="0.2">
      <c r="A29" s="226" t="s">
        <v>39</v>
      </c>
      <c r="C29" s="226" t="s">
        <v>488</v>
      </c>
      <c r="D29" s="226" t="s">
        <v>489</v>
      </c>
      <c r="E29" s="226">
        <v>1</v>
      </c>
      <c r="F29" s="226">
        <v>8</v>
      </c>
      <c r="G29" s="226">
        <v>5</v>
      </c>
      <c r="H29" s="226">
        <v>3</v>
      </c>
      <c r="I29" s="838">
        <v>0</v>
      </c>
      <c r="J29" s="838">
        <v>0</v>
      </c>
      <c r="K29" s="838"/>
      <c r="L29" s="963"/>
      <c r="M29" s="917"/>
      <c r="N29" s="835"/>
    </row>
    <row r="30" spans="1:20" x14ac:dyDescent="0.2">
      <c r="A30" s="226" t="s">
        <v>40</v>
      </c>
      <c r="C30" s="226" t="s">
        <v>490</v>
      </c>
      <c r="D30" s="226" t="s">
        <v>489</v>
      </c>
      <c r="E30" s="226">
        <v>1</v>
      </c>
      <c r="F30" s="226">
        <v>8</v>
      </c>
      <c r="G30" s="226">
        <v>4</v>
      </c>
      <c r="H30" s="226">
        <v>3</v>
      </c>
      <c r="I30" s="838">
        <v>0</v>
      </c>
      <c r="J30" s="838">
        <v>0</v>
      </c>
      <c r="K30" s="838"/>
      <c r="L30" s="963"/>
      <c r="M30" s="917"/>
      <c r="N30" s="835"/>
    </row>
    <row r="31" spans="1:20" x14ac:dyDescent="0.2">
      <c r="A31" s="226" t="s">
        <v>41</v>
      </c>
      <c r="C31" s="226" t="s">
        <v>545</v>
      </c>
      <c r="D31" s="226"/>
      <c r="E31" s="226">
        <v>1</v>
      </c>
      <c r="F31" s="226">
        <v>3</v>
      </c>
      <c r="G31" s="226">
        <v>2</v>
      </c>
      <c r="H31" s="226">
        <v>1</v>
      </c>
      <c r="I31" s="838">
        <v>0</v>
      </c>
      <c r="J31" s="838">
        <v>0</v>
      </c>
      <c r="K31" s="838"/>
      <c r="L31" s="963"/>
      <c r="M31" s="917"/>
      <c r="N31" s="835"/>
    </row>
    <row r="32" spans="1:20" x14ac:dyDescent="0.2">
      <c r="A32" s="226" t="s">
        <v>42</v>
      </c>
      <c r="C32" s="226" t="s">
        <v>610</v>
      </c>
      <c r="D32" s="226" t="s">
        <v>611</v>
      </c>
      <c r="E32" s="226">
        <v>1</v>
      </c>
      <c r="I32" s="838">
        <v>0</v>
      </c>
      <c r="J32" s="838">
        <v>0</v>
      </c>
      <c r="K32" s="838"/>
      <c r="L32" s="963"/>
      <c r="M32" s="917"/>
      <c r="N32" s="835"/>
    </row>
    <row r="33" spans="1:14" x14ac:dyDescent="0.2">
      <c r="A33" s="226" t="s">
        <v>43</v>
      </c>
      <c r="C33" s="226" t="s">
        <v>452</v>
      </c>
      <c r="D33" s="226" t="s">
        <v>294</v>
      </c>
      <c r="E33" s="226">
        <v>1</v>
      </c>
      <c r="I33" s="838">
        <v>0</v>
      </c>
      <c r="J33" s="838">
        <v>0</v>
      </c>
      <c r="K33" s="838"/>
      <c r="L33" s="963"/>
      <c r="M33" s="917"/>
      <c r="N33" s="835"/>
    </row>
    <row r="34" spans="1:14" x14ac:dyDescent="0.2">
      <c r="A34" s="226" t="s">
        <v>44</v>
      </c>
      <c r="C34" s="226" t="s">
        <v>613</v>
      </c>
      <c r="D34" s="226" t="s">
        <v>614</v>
      </c>
      <c r="E34" s="226">
        <v>3</v>
      </c>
      <c r="I34" s="838">
        <v>0</v>
      </c>
      <c r="J34" s="838">
        <v>0</v>
      </c>
      <c r="K34" s="838"/>
      <c r="L34" s="963"/>
      <c r="M34" s="917"/>
      <c r="N34" s="835"/>
    </row>
    <row r="35" spans="1:14" x14ac:dyDescent="0.2">
      <c r="A35" s="226" t="s">
        <v>45</v>
      </c>
      <c r="C35" s="226" t="s">
        <v>615</v>
      </c>
      <c r="D35" s="226"/>
      <c r="E35" s="226">
        <v>0</v>
      </c>
      <c r="I35" s="838">
        <v>0</v>
      </c>
      <c r="J35" s="838">
        <v>0</v>
      </c>
      <c r="K35" s="838"/>
      <c r="L35" s="963"/>
      <c r="M35" s="917"/>
      <c r="N35" s="835"/>
    </row>
    <row r="36" spans="1:14" x14ac:dyDescent="0.2">
      <c r="A36" s="226" t="s">
        <v>46</v>
      </c>
      <c r="C36" s="226" t="s">
        <v>623</v>
      </c>
      <c r="D36" s="226" t="s">
        <v>356</v>
      </c>
      <c r="I36" s="838">
        <v>0</v>
      </c>
      <c r="J36" s="838">
        <v>0</v>
      </c>
      <c r="K36" s="838"/>
      <c r="L36" s="963"/>
      <c r="M36" s="917"/>
      <c r="N36" s="835"/>
    </row>
    <row r="37" spans="1:14" x14ac:dyDescent="0.2">
      <c r="A37" s="226" t="s">
        <v>47</v>
      </c>
      <c r="C37" s="226" t="s">
        <v>624</v>
      </c>
      <c r="D37" s="226" t="s">
        <v>356</v>
      </c>
      <c r="I37" s="838">
        <v>0</v>
      </c>
      <c r="J37" s="838">
        <v>0</v>
      </c>
      <c r="K37" s="838"/>
      <c r="L37" s="963"/>
      <c r="M37" s="917"/>
      <c r="N37" s="835"/>
    </row>
    <row r="38" spans="1:14" x14ac:dyDescent="0.2">
      <c r="A38" s="226" t="s">
        <v>48</v>
      </c>
      <c r="C38" s="226" t="s">
        <v>625</v>
      </c>
      <c r="D38" s="226" t="s">
        <v>356</v>
      </c>
      <c r="I38" s="838">
        <v>0</v>
      </c>
      <c r="J38" s="838">
        <v>0</v>
      </c>
      <c r="K38" s="838"/>
      <c r="L38" s="963"/>
      <c r="M38" s="917"/>
      <c r="N38" s="835"/>
    </row>
    <row r="39" spans="1:14" x14ac:dyDescent="0.2">
      <c r="A39" s="226" t="s">
        <v>49</v>
      </c>
      <c r="C39" s="226" t="s">
        <v>634</v>
      </c>
      <c r="D39" s="226" t="s">
        <v>611</v>
      </c>
      <c r="I39" s="838">
        <v>0</v>
      </c>
      <c r="J39" s="838">
        <v>0</v>
      </c>
      <c r="K39" s="838"/>
      <c r="L39" s="963"/>
      <c r="M39" s="917"/>
      <c r="N39" s="835"/>
    </row>
    <row r="40" spans="1:14" x14ac:dyDescent="0.2">
      <c r="A40" s="226" t="s">
        <v>50</v>
      </c>
      <c r="C40" s="226" t="s">
        <v>4</v>
      </c>
      <c r="D40" s="226" t="s">
        <v>636</v>
      </c>
      <c r="I40" s="838">
        <v>0</v>
      </c>
      <c r="J40" s="838">
        <v>0</v>
      </c>
      <c r="K40" s="838"/>
      <c r="L40" s="963"/>
      <c r="M40" s="917"/>
      <c r="N40" s="835"/>
    </row>
    <row r="41" spans="1:14" x14ac:dyDescent="0.2">
      <c r="A41" s="226" t="s">
        <v>51</v>
      </c>
      <c r="C41" s="226" t="s">
        <v>643</v>
      </c>
      <c r="D41" s="226" t="s">
        <v>642</v>
      </c>
      <c r="I41" s="838">
        <v>0</v>
      </c>
      <c r="J41" s="838">
        <v>0</v>
      </c>
      <c r="K41" s="838"/>
      <c r="L41" s="963"/>
      <c r="M41" s="917"/>
      <c r="N41" s="835"/>
    </row>
    <row r="42" spans="1:14" x14ac:dyDescent="0.2">
      <c r="A42" s="226" t="s">
        <v>52</v>
      </c>
      <c r="C42" s="226" t="s">
        <v>663</v>
      </c>
      <c r="D42" s="226" t="s">
        <v>611</v>
      </c>
      <c r="I42" s="838">
        <v>0</v>
      </c>
      <c r="J42" s="838">
        <v>0</v>
      </c>
      <c r="K42" s="838"/>
      <c r="L42" s="963"/>
      <c r="M42" s="917"/>
      <c r="N42" s="835"/>
    </row>
    <row r="43" spans="1:14" x14ac:dyDescent="0.2">
      <c r="A43" s="226" t="s">
        <v>53</v>
      </c>
      <c r="C43" s="226" t="s">
        <v>676</v>
      </c>
      <c r="D43" s="226" t="s">
        <v>489</v>
      </c>
      <c r="I43" s="838">
        <v>0</v>
      </c>
      <c r="J43" s="838">
        <v>0</v>
      </c>
      <c r="K43" s="838"/>
      <c r="L43" s="963"/>
      <c r="M43" s="917"/>
      <c r="N43" s="835"/>
    </row>
    <row r="44" spans="1:14" s="842" customFormat="1" x14ac:dyDescent="0.2">
      <c r="A44" s="841">
        <v>2016</v>
      </c>
      <c r="I44" s="843"/>
      <c r="J44" s="843"/>
      <c r="K44" s="843"/>
      <c r="L44" s="2040"/>
      <c r="M44" s="843"/>
      <c r="N44" s="845"/>
    </row>
    <row r="45" spans="1:14" x14ac:dyDescent="0.2">
      <c r="A45" s="226" t="s">
        <v>2498</v>
      </c>
      <c r="C45" s="226" t="s">
        <v>2133</v>
      </c>
      <c r="D45" s="226" t="s">
        <v>611</v>
      </c>
      <c r="E45" s="226">
        <v>1</v>
      </c>
      <c r="F45" s="226">
        <v>6</v>
      </c>
      <c r="G45" s="226">
        <v>5</v>
      </c>
      <c r="H45" s="226">
        <v>1</v>
      </c>
      <c r="I45" s="838">
        <v>0</v>
      </c>
      <c r="J45" s="838">
        <v>0</v>
      </c>
      <c r="K45" s="844"/>
      <c r="L45" s="963"/>
      <c r="M45" s="844"/>
      <c r="N45" s="835"/>
    </row>
    <row r="46" spans="1:14" x14ac:dyDescent="0.2">
      <c r="A46" s="226" t="s">
        <v>2134</v>
      </c>
      <c r="C46" s="226" t="s">
        <v>2135</v>
      </c>
      <c r="D46" s="226" t="s">
        <v>451</v>
      </c>
      <c r="I46" s="838">
        <v>0</v>
      </c>
      <c r="J46" s="838">
        <v>0</v>
      </c>
      <c r="K46" s="838"/>
      <c r="L46" s="963"/>
      <c r="M46" s="917"/>
      <c r="N46" s="835"/>
    </row>
    <row r="47" spans="1:14" x14ac:dyDescent="0.2">
      <c r="A47" s="226" t="s">
        <v>2136</v>
      </c>
      <c r="C47" s="226" t="s">
        <v>2137</v>
      </c>
      <c r="D47" s="226" t="s">
        <v>636</v>
      </c>
      <c r="E47" s="226">
        <v>30</v>
      </c>
      <c r="F47" s="226">
        <v>180</v>
      </c>
      <c r="G47" s="226">
        <v>150</v>
      </c>
      <c r="H47" s="226">
        <v>30</v>
      </c>
      <c r="I47" s="838">
        <v>0</v>
      </c>
      <c r="J47" s="838">
        <v>0</v>
      </c>
      <c r="K47" s="838"/>
      <c r="L47" s="963"/>
      <c r="M47" s="917"/>
      <c r="N47" s="835"/>
    </row>
    <row r="48" spans="1:14" x14ac:dyDescent="0.2">
      <c r="A48" s="226" t="s">
        <v>2138</v>
      </c>
      <c r="C48" s="226" t="s">
        <v>2139</v>
      </c>
      <c r="D48" s="226" t="s">
        <v>2140</v>
      </c>
      <c r="E48" s="226">
        <v>1</v>
      </c>
      <c r="F48" s="226">
        <v>1</v>
      </c>
      <c r="G48" s="226">
        <v>0</v>
      </c>
      <c r="H48" s="226">
        <v>0</v>
      </c>
      <c r="I48" s="838">
        <v>0</v>
      </c>
      <c r="J48" s="838">
        <v>0</v>
      </c>
      <c r="K48" s="838"/>
      <c r="L48" s="963"/>
      <c r="M48" s="917"/>
      <c r="N48" s="835"/>
    </row>
    <row r="49" spans="1:14" x14ac:dyDescent="0.2">
      <c r="A49" s="226" t="s">
        <v>2141</v>
      </c>
      <c r="C49" s="846" t="s">
        <v>2142</v>
      </c>
      <c r="D49" s="226" t="s">
        <v>642</v>
      </c>
      <c r="E49" s="226">
        <v>1</v>
      </c>
      <c r="F49" s="226">
        <v>8</v>
      </c>
      <c r="G49" s="226">
        <v>3</v>
      </c>
      <c r="H49" s="226">
        <v>5</v>
      </c>
      <c r="I49" s="838">
        <v>0</v>
      </c>
      <c r="J49" s="838">
        <v>0</v>
      </c>
      <c r="K49" s="838"/>
      <c r="L49" s="963"/>
      <c r="M49" s="917"/>
      <c r="N49" s="835"/>
    </row>
    <row r="50" spans="1:14" x14ac:dyDescent="0.2">
      <c r="A50" s="226" t="s">
        <v>2143</v>
      </c>
      <c r="C50" s="226" t="s">
        <v>2144</v>
      </c>
      <c r="D50" s="226" t="s">
        <v>322</v>
      </c>
      <c r="I50" s="838">
        <v>0</v>
      </c>
      <c r="J50" s="838">
        <v>0</v>
      </c>
      <c r="K50" s="838"/>
      <c r="L50" s="963"/>
      <c r="M50" s="917"/>
      <c r="N50" s="835"/>
    </row>
    <row r="51" spans="1:14" x14ac:dyDescent="0.2">
      <c r="A51" s="226" t="s">
        <v>2145</v>
      </c>
      <c r="C51" s="226" t="s">
        <v>792</v>
      </c>
      <c r="D51" s="226" t="s">
        <v>793</v>
      </c>
      <c r="E51" s="226">
        <v>1</v>
      </c>
      <c r="F51" s="226">
        <v>8</v>
      </c>
      <c r="G51" s="226">
        <v>5</v>
      </c>
      <c r="H51" s="226">
        <v>3</v>
      </c>
      <c r="I51" s="838">
        <v>0</v>
      </c>
      <c r="J51" s="838">
        <v>0</v>
      </c>
      <c r="K51" s="838"/>
      <c r="L51" s="963"/>
      <c r="M51" s="917"/>
      <c r="N51" s="835"/>
    </row>
    <row r="52" spans="1:14" x14ac:dyDescent="0.2">
      <c r="A52" s="226" t="s">
        <v>2146</v>
      </c>
      <c r="C52" s="226" t="s">
        <v>2147</v>
      </c>
      <c r="D52" s="226" t="s">
        <v>356</v>
      </c>
      <c r="I52" s="838">
        <v>0</v>
      </c>
      <c r="J52" s="838">
        <v>0</v>
      </c>
      <c r="K52" s="838"/>
      <c r="L52" s="963"/>
      <c r="M52" s="917"/>
      <c r="N52" s="835"/>
    </row>
    <row r="53" spans="1:14" x14ac:dyDescent="0.2">
      <c r="A53" s="226" t="s">
        <v>2148</v>
      </c>
      <c r="C53" s="226" t="s">
        <v>2149</v>
      </c>
      <c r="D53" s="226" t="s">
        <v>489</v>
      </c>
      <c r="I53" s="838">
        <v>0</v>
      </c>
      <c r="J53" s="838">
        <v>0</v>
      </c>
      <c r="K53" s="838"/>
      <c r="L53" s="963"/>
      <c r="M53" s="917"/>
      <c r="N53" s="835"/>
    </row>
    <row r="54" spans="1:14" x14ac:dyDescent="0.2">
      <c r="A54" s="226" t="s">
        <v>2150</v>
      </c>
      <c r="C54" s="226" t="s">
        <v>2151</v>
      </c>
      <c r="D54" s="226" t="s">
        <v>489</v>
      </c>
      <c r="I54" s="838">
        <v>0</v>
      </c>
      <c r="J54" s="838">
        <v>0</v>
      </c>
      <c r="K54" s="838"/>
      <c r="L54" s="963"/>
      <c r="M54" s="917"/>
      <c r="N54" s="835"/>
    </row>
    <row r="55" spans="1:14" x14ac:dyDescent="0.2">
      <c r="A55" s="226" t="s">
        <v>2152</v>
      </c>
      <c r="C55" s="226" t="s">
        <v>2153</v>
      </c>
      <c r="D55" s="226" t="s">
        <v>2140</v>
      </c>
      <c r="I55" s="838">
        <v>0</v>
      </c>
      <c r="J55" s="838">
        <v>0</v>
      </c>
      <c r="K55" s="838"/>
      <c r="L55" s="963"/>
      <c r="M55" s="917"/>
      <c r="N55" s="835"/>
    </row>
    <row r="56" spans="1:14" x14ac:dyDescent="0.2">
      <c r="A56" s="226" t="s">
        <v>2154</v>
      </c>
      <c r="C56" s="226" t="s">
        <v>2155</v>
      </c>
      <c r="D56" s="226" t="s">
        <v>489</v>
      </c>
      <c r="I56" s="838">
        <v>0</v>
      </c>
      <c r="J56" s="838">
        <v>0</v>
      </c>
      <c r="K56" s="838"/>
      <c r="L56" s="963"/>
      <c r="M56" s="917"/>
      <c r="N56" s="835"/>
    </row>
    <row r="57" spans="1:14" x14ac:dyDescent="0.2">
      <c r="A57" s="226" t="s">
        <v>2156</v>
      </c>
      <c r="C57" s="226" t="s">
        <v>2157</v>
      </c>
      <c r="D57" s="226" t="s">
        <v>642</v>
      </c>
      <c r="E57" s="226">
        <v>1</v>
      </c>
      <c r="F57" s="226">
        <v>7</v>
      </c>
      <c r="G57" s="226">
        <v>5</v>
      </c>
      <c r="H57" s="226">
        <v>2</v>
      </c>
      <c r="I57" s="838">
        <v>0</v>
      </c>
      <c r="J57" s="838">
        <v>0</v>
      </c>
      <c r="K57" s="838"/>
      <c r="L57" s="963"/>
      <c r="M57" s="917"/>
      <c r="N57" s="835"/>
    </row>
    <row r="58" spans="1:14" x14ac:dyDescent="0.2">
      <c r="A58" s="226" t="s">
        <v>2158</v>
      </c>
      <c r="C58" s="226" t="s">
        <v>2159</v>
      </c>
      <c r="D58" s="226" t="s">
        <v>830</v>
      </c>
      <c r="E58" s="226">
        <v>1</v>
      </c>
      <c r="F58" s="226">
        <v>1</v>
      </c>
      <c r="G58" s="226">
        <v>1</v>
      </c>
      <c r="H58" s="226">
        <v>0</v>
      </c>
      <c r="I58" s="838">
        <v>0</v>
      </c>
      <c r="J58" s="838">
        <v>0</v>
      </c>
      <c r="K58" s="838"/>
      <c r="L58" s="963"/>
      <c r="M58" s="917"/>
      <c r="N58" s="835"/>
    </row>
    <row r="59" spans="1:14" x14ac:dyDescent="0.2">
      <c r="A59" s="226" t="s">
        <v>2160</v>
      </c>
      <c r="C59" s="226" t="s">
        <v>2161</v>
      </c>
      <c r="D59" s="226" t="s">
        <v>925</v>
      </c>
      <c r="E59" s="226">
        <v>1</v>
      </c>
      <c r="I59" s="838">
        <v>0</v>
      </c>
      <c r="J59" s="838">
        <v>0</v>
      </c>
      <c r="K59" s="838"/>
      <c r="L59" s="963"/>
      <c r="M59" s="917"/>
      <c r="N59" s="835"/>
    </row>
    <row r="60" spans="1:14" x14ac:dyDescent="0.2">
      <c r="A60" s="226" t="s">
        <v>2162</v>
      </c>
      <c r="C60" s="226" t="s">
        <v>2163</v>
      </c>
      <c r="D60" s="226" t="s">
        <v>642</v>
      </c>
      <c r="E60" s="226">
        <v>1</v>
      </c>
      <c r="F60" s="226">
        <v>2</v>
      </c>
      <c r="G60" s="226">
        <v>1</v>
      </c>
      <c r="H60" s="226">
        <v>1</v>
      </c>
      <c r="I60" s="838">
        <v>0</v>
      </c>
      <c r="J60" s="838">
        <v>0</v>
      </c>
      <c r="K60" s="838"/>
      <c r="L60" s="963"/>
      <c r="M60" s="917"/>
      <c r="N60" s="835"/>
    </row>
    <row r="61" spans="1:14" x14ac:dyDescent="0.2">
      <c r="A61" s="226" t="s">
        <v>2164</v>
      </c>
      <c r="C61" s="226" t="s">
        <v>2165</v>
      </c>
      <c r="D61" s="226" t="s">
        <v>489</v>
      </c>
      <c r="E61" s="226">
        <v>30</v>
      </c>
      <c r="F61" s="226">
        <v>120</v>
      </c>
      <c r="G61" s="226">
        <v>60</v>
      </c>
      <c r="H61" s="226">
        <v>60</v>
      </c>
      <c r="I61" s="838">
        <v>0</v>
      </c>
      <c r="J61" s="838">
        <v>0</v>
      </c>
      <c r="K61" s="838"/>
      <c r="L61" s="963"/>
      <c r="M61" s="917"/>
      <c r="N61" s="835"/>
    </row>
    <row r="62" spans="1:14" x14ac:dyDescent="0.2">
      <c r="A62" s="226" t="s">
        <v>2166</v>
      </c>
      <c r="C62" s="226" t="s">
        <v>2167</v>
      </c>
      <c r="D62" s="226" t="s">
        <v>68</v>
      </c>
      <c r="I62" s="838">
        <v>0</v>
      </c>
      <c r="J62" s="838">
        <v>0</v>
      </c>
      <c r="K62" s="838"/>
      <c r="L62" s="963"/>
      <c r="M62" s="917"/>
      <c r="N62" s="835"/>
    </row>
    <row r="63" spans="1:14" x14ac:dyDescent="0.2">
      <c r="A63" s="226" t="s">
        <v>2168</v>
      </c>
      <c r="C63" s="226" t="s">
        <v>2169</v>
      </c>
      <c r="D63" s="226" t="s">
        <v>830</v>
      </c>
      <c r="I63" s="838">
        <v>0</v>
      </c>
      <c r="J63" s="838">
        <v>0</v>
      </c>
      <c r="K63" s="838"/>
      <c r="L63" s="963"/>
      <c r="M63" s="917"/>
      <c r="N63" s="835"/>
    </row>
    <row r="64" spans="1:14" x14ac:dyDescent="0.2">
      <c r="A64" s="226" t="s">
        <v>2170</v>
      </c>
      <c r="C64" s="226" t="s">
        <v>2171</v>
      </c>
      <c r="D64" s="226" t="s">
        <v>611</v>
      </c>
      <c r="I64" s="838">
        <v>0</v>
      </c>
      <c r="J64" s="838">
        <v>0</v>
      </c>
      <c r="K64" s="838"/>
      <c r="L64" s="963"/>
      <c r="M64" s="917"/>
      <c r="N64" s="835"/>
    </row>
    <row r="65" spans="1:15" x14ac:dyDescent="0.2">
      <c r="A65" s="226" t="s">
        <v>2172</v>
      </c>
      <c r="C65" s="226" t="s">
        <v>2173</v>
      </c>
      <c r="D65" s="226" t="s">
        <v>2174</v>
      </c>
      <c r="E65" s="226">
        <v>1</v>
      </c>
      <c r="F65" s="226">
        <v>8</v>
      </c>
      <c r="G65" s="226">
        <v>6</v>
      </c>
      <c r="H65" s="226">
        <v>2</v>
      </c>
      <c r="I65" s="838">
        <v>0</v>
      </c>
      <c r="J65" s="838">
        <v>0</v>
      </c>
      <c r="K65" s="838"/>
      <c r="L65" s="963"/>
      <c r="M65" s="917"/>
      <c r="N65" s="835"/>
    </row>
    <row r="66" spans="1:15" x14ac:dyDescent="0.2">
      <c r="A66" s="226" t="s">
        <v>2175</v>
      </c>
      <c r="C66" s="226" t="s">
        <v>2176</v>
      </c>
      <c r="D66" s="226" t="s">
        <v>925</v>
      </c>
      <c r="I66" s="838">
        <v>0</v>
      </c>
      <c r="J66" s="838">
        <v>0</v>
      </c>
      <c r="K66" s="838"/>
      <c r="L66" s="963"/>
      <c r="M66" s="917"/>
      <c r="N66" s="835"/>
    </row>
    <row r="67" spans="1:15" x14ac:dyDescent="0.2">
      <c r="A67" s="226" t="s">
        <v>2177</v>
      </c>
      <c r="C67" s="226" t="s">
        <v>2178</v>
      </c>
      <c r="D67" s="226" t="s">
        <v>925</v>
      </c>
      <c r="I67" s="838">
        <v>0</v>
      </c>
      <c r="J67" s="838">
        <v>0</v>
      </c>
      <c r="K67" s="838"/>
      <c r="L67" s="963"/>
      <c r="M67" s="917"/>
      <c r="N67" s="835"/>
    </row>
    <row r="68" spans="1:15" x14ac:dyDescent="0.2">
      <c r="A68" s="226" t="s">
        <v>2179</v>
      </c>
      <c r="C68" s="226" t="s">
        <v>867</v>
      </c>
      <c r="D68" s="226" t="s">
        <v>451</v>
      </c>
      <c r="I68" s="838">
        <v>0</v>
      </c>
      <c r="J68" s="838">
        <v>0</v>
      </c>
      <c r="K68" s="838"/>
      <c r="L68" s="963"/>
      <c r="M68" s="917"/>
      <c r="N68" s="835"/>
    </row>
    <row r="69" spans="1:15" x14ac:dyDescent="0.2">
      <c r="A69" s="226" t="s">
        <v>2180</v>
      </c>
      <c r="C69" s="226" t="s">
        <v>866</v>
      </c>
      <c r="D69" s="226" t="s">
        <v>451</v>
      </c>
      <c r="I69" s="838">
        <v>0</v>
      </c>
      <c r="J69" s="838">
        <v>0</v>
      </c>
      <c r="K69" s="838"/>
      <c r="L69" s="963"/>
      <c r="M69" s="917"/>
      <c r="N69" s="835"/>
    </row>
    <row r="70" spans="1:15" x14ac:dyDescent="0.2">
      <c r="A70" s="226" t="s">
        <v>2181</v>
      </c>
      <c r="C70" s="226" t="s">
        <v>1063</v>
      </c>
      <c r="D70" s="226" t="s">
        <v>636</v>
      </c>
      <c r="E70" s="226">
        <v>1</v>
      </c>
      <c r="F70" s="226">
        <v>9</v>
      </c>
      <c r="G70" s="226">
        <v>0</v>
      </c>
      <c r="H70" s="226">
        <v>9</v>
      </c>
      <c r="I70" s="838">
        <v>0</v>
      </c>
      <c r="J70" s="838">
        <v>0</v>
      </c>
      <c r="K70" s="838"/>
      <c r="L70" s="963"/>
      <c r="M70" s="917"/>
      <c r="N70" s="835"/>
    </row>
    <row r="71" spans="1:15" x14ac:dyDescent="0.2">
      <c r="A71" s="226" t="s">
        <v>2182</v>
      </c>
      <c r="C71" s="226" t="s">
        <v>2183</v>
      </c>
      <c r="D71" s="226" t="s">
        <v>489</v>
      </c>
      <c r="E71" s="226">
        <v>38</v>
      </c>
      <c r="I71" s="838">
        <v>0</v>
      </c>
      <c r="J71" s="838">
        <v>0</v>
      </c>
      <c r="K71" s="838"/>
      <c r="L71" s="963"/>
      <c r="M71" s="917"/>
      <c r="N71" s="835"/>
    </row>
    <row r="72" spans="1:15" x14ac:dyDescent="0.2">
      <c r="A72" s="226" t="s">
        <v>2184</v>
      </c>
      <c r="C72" s="226" t="s">
        <v>2185</v>
      </c>
      <c r="D72" s="226" t="s">
        <v>489</v>
      </c>
      <c r="E72" s="226">
        <v>38</v>
      </c>
      <c r="I72" s="838">
        <v>0</v>
      </c>
      <c r="J72" s="838">
        <v>0</v>
      </c>
      <c r="K72" s="838"/>
      <c r="L72" s="963"/>
      <c r="M72" s="917"/>
      <c r="N72" s="835"/>
    </row>
    <row r="73" spans="1:15" x14ac:dyDescent="0.2">
      <c r="A73" s="226" t="s">
        <v>2186</v>
      </c>
      <c r="C73" s="226" t="s">
        <v>2187</v>
      </c>
      <c r="D73" s="226" t="s">
        <v>489</v>
      </c>
      <c r="E73" s="226">
        <v>38</v>
      </c>
      <c r="I73" s="838">
        <v>0</v>
      </c>
      <c r="J73" s="838">
        <v>0</v>
      </c>
      <c r="K73" s="838"/>
      <c r="L73" s="963"/>
      <c r="M73" s="917"/>
      <c r="N73" s="835"/>
      <c r="O73" s="226" t="s">
        <v>227</v>
      </c>
    </row>
    <row r="74" spans="1:15" x14ac:dyDescent="0.2">
      <c r="A74" s="226" t="s">
        <v>2188</v>
      </c>
      <c r="C74" s="226" t="s">
        <v>2189</v>
      </c>
      <c r="D74" s="226" t="s">
        <v>489</v>
      </c>
      <c r="E74" s="226">
        <v>38</v>
      </c>
      <c r="I74" s="838">
        <v>0</v>
      </c>
      <c r="J74" s="838">
        <v>0</v>
      </c>
      <c r="K74" s="838"/>
      <c r="L74" s="963"/>
      <c r="M74" s="917"/>
      <c r="N74" s="835"/>
    </row>
    <row r="75" spans="1:15" x14ac:dyDescent="0.2">
      <c r="A75" s="226" t="s">
        <v>2190</v>
      </c>
      <c r="D75" s="226" t="s">
        <v>322</v>
      </c>
      <c r="I75" s="838">
        <v>0</v>
      </c>
      <c r="J75" s="838">
        <v>0</v>
      </c>
      <c r="K75" s="838"/>
      <c r="L75" s="963"/>
      <c r="M75" s="917"/>
      <c r="N75" s="835"/>
    </row>
    <row r="76" spans="1:15" x14ac:dyDescent="0.2">
      <c r="A76" s="226" t="s">
        <v>2191</v>
      </c>
      <c r="C76" s="226" t="s">
        <v>2192</v>
      </c>
      <c r="D76" s="226" t="s">
        <v>2193</v>
      </c>
      <c r="I76" s="838">
        <v>0</v>
      </c>
      <c r="J76" s="838">
        <v>0</v>
      </c>
      <c r="K76" s="838"/>
      <c r="L76" s="963"/>
      <c r="M76" s="917"/>
      <c r="N76" s="835"/>
    </row>
    <row r="77" spans="1:15" x14ac:dyDescent="0.2">
      <c r="A77" s="226" t="s">
        <v>2194</v>
      </c>
      <c r="C77" s="226" t="s">
        <v>2195</v>
      </c>
      <c r="D77" s="226" t="s">
        <v>642</v>
      </c>
      <c r="E77" s="226">
        <v>1</v>
      </c>
      <c r="I77" s="838">
        <v>0</v>
      </c>
      <c r="J77" s="838">
        <v>0</v>
      </c>
      <c r="K77" s="838"/>
      <c r="L77" s="963"/>
      <c r="M77" s="917"/>
      <c r="N77" s="835"/>
    </row>
    <row r="78" spans="1:15" x14ac:dyDescent="0.2">
      <c r="A78" s="226" t="s">
        <v>2196</v>
      </c>
      <c r="C78" s="226" t="s">
        <v>2197</v>
      </c>
      <c r="D78" s="226" t="s">
        <v>925</v>
      </c>
      <c r="E78" s="226">
        <v>1</v>
      </c>
      <c r="I78" s="838">
        <v>0</v>
      </c>
      <c r="J78" s="838">
        <v>0</v>
      </c>
      <c r="K78" s="838"/>
      <c r="L78" s="963"/>
      <c r="M78" s="917"/>
      <c r="N78" s="835"/>
    </row>
    <row r="79" spans="1:15" x14ac:dyDescent="0.2">
      <c r="A79" s="226" t="s">
        <v>2198</v>
      </c>
      <c r="C79" s="226" t="s">
        <v>2199</v>
      </c>
      <c r="D79" s="226" t="s">
        <v>611</v>
      </c>
      <c r="E79" s="226">
        <v>1</v>
      </c>
      <c r="I79" s="838">
        <v>0</v>
      </c>
      <c r="J79" s="838">
        <v>0</v>
      </c>
      <c r="K79" s="838"/>
      <c r="L79" s="963"/>
      <c r="M79" s="917"/>
      <c r="N79" s="835"/>
    </row>
    <row r="80" spans="1:15" x14ac:dyDescent="0.2">
      <c r="A80" s="226" t="s">
        <v>2200</v>
      </c>
      <c r="C80" s="226" t="s">
        <v>2201</v>
      </c>
      <c r="D80" s="226" t="s">
        <v>2202</v>
      </c>
      <c r="E80" s="226">
        <v>1</v>
      </c>
      <c r="I80" s="838">
        <v>0</v>
      </c>
      <c r="J80" s="838">
        <v>0</v>
      </c>
      <c r="K80" s="838"/>
      <c r="L80" s="963"/>
      <c r="M80" s="917"/>
      <c r="N80" s="835"/>
    </row>
    <row r="81" spans="1:14" x14ac:dyDescent="0.2">
      <c r="A81" s="226" t="s">
        <v>2203</v>
      </c>
      <c r="C81" s="226" t="s">
        <v>2204</v>
      </c>
      <c r="D81" s="226" t="s">
        <v>2202</v>
      </c>
      <c r="E81" s="226">
        <v>1</v>
      </c>
      <c r="I81" s="838">
        <v>0</v>
      </c>
      <c r="J81" s="838">
        <v>0</v>
      </c>
      <c r="K81" s="838"/>
      <c r="L81" s="963"/>
      <c r="M81" s="917"/>
      <c r="N81" s="835"/>
    </row>
    <row r="82" spans="1:14" x14ac:dyDescent="0.2">
      <c r="A82" s="226" t="s">
        <v>2205</v>
      </c>
      <c r="C82" s="226" t="s">
        <v>2206</v>
      </c>
      <c r="D82" s="226" t="s">
        <v>489</v>
      </c>
      <c r="E82" s="226">
        <v>1</v>
      </c>
      <c r="I82" s="838">
        <v>0</v>
      </c>
      <c r="J82" s="838">
        <v>0</v>
      </c>
      <c r="K82" s="838"/>
      <c r="L82" s="963"/>
      <c r="M82" s="917"/>
      <c r="N82" s="835"/>
    </row>
    <row r="83" spans="1:14" x14ac:dyDescent="0.2">
      <c r="A83" s="226" t="s">
        <v>2207</v>
      </c>
      <c r="C83" s="226" t="s">
        <v>2208</v>
      </c>
      <c r="D83" s="226" t="s">
        <v>489</v>
      </c>
      <c r="E83" s="226">
        <v>1</v>
      </c>
      <c r="I83" s="838">
        <v>0</v>
      </c>
      <c r="J83" s="838">
        <v>0</v>
      </c>
      <c r="K83" s="838"/>
      <c r="L83" s="963"/>
      <c r="M83" s="917"/>
      <c r="N83" s="835"/>
    </row>
    <row r="84" spans="1:14" x14ac:dyDescent="0.2">
      <c r="A84" s="226" t="s">
        <v>2209</v>
      </c>
      <c r="C84" s="226" t="s">
        <v>2210</v>
      </c>
      <c r="D84" s="226" t="s">
        <v>642</v>
      </c>
      <c r="E84" s="226">
        <v>1</v>
      </c>
      <c r="I84" s="838">
        <v>0</v>
      </c>
      <c r="J84" s="838">
        <v>0</v>
      </c>
      <c r="K84" s="838"/>
      <c r="L84" s="963"/>
      <c r="M84" s="917"/>
      <c r="N84" s="835"/>
    </row>
    <row r="85" spans="1:14" x14ac:dyDescent="0.2">
      <c r="A85" s="226" t="s">
        <v>2211</v>
      </c>
      <c r="C85" s="226" t="s">
        <v>1099</v>
      </c>
      <c r="D85" s="226" t="s">
        <v>1100</v>
      </c>
      <c r="E85" s="226">
        <v>1</v>
      </c>
      <c r="F85" s="226">
        <v>2</v>
      </c>
      <c r="G85" s="226">
        <v>2</v>
      </c>
      <c r="H85" s="226">
        <v>0</v>
      </c>
      <c r="I85" s="838">
        <v>0</v>
      </c>
      <c r="J85" s="838">
        <v>0</v>
      </c>
      <c r="K85" s="838"/>
      <c r="L85" s="963"/>
      <c r="M85" s="917"/>
      <c r="N85" s="835"/>
    </row>
    <row r="86" spans="1:14" x14ac:dyDescent="0.2">
      <c r="A86" s="226" t="s">
        <v>2212</v>
      </c>
      <c r="C86" s="226" t="s">
        <v>1101</v>
      </c>
      <c r="D86" s="226" t="s">
        <v>1100</v>
      </c>
      <c r="E86" s="226">
        <v>1</v>
      </c>
      <c r="F86" s="226">
        <v>6</v>
      </c>
      <c r="G86" s="226">
        <v>5</v>
      </c>
      <c r="H86" s="226">
        <v>1</v>
      </c>
      <c r="I86" s="838">
        <v>0</v>
      </c>
      <c r="J86" s="838">
        <v>0</v>
      </c>
      <c r="K86" s="838"/>
      <c r="L86" s="963"/>
      <c r="M86" s="917"/>
      <c r="N86" s="835"/>
    </row>
    <row r="87" spans="1:14" x14ac:dyDescent="0.2">
      <c r="A87" s="226" t="s">
        <v>2213</v>
      </c>
      <c r="C87" s="226" t="s">
        <v>2214</v>
      </c>
      <c r="D87" s="226" t="s">
        <v>68</v>
      </c>
      <c r="E87" s="226">
        <v>1</v>
      </c>
      <c r="F87" s="226">
        <v>2</v>
      </c>
      <c r="G87" s="226">
        <v>2</v>
      </c>
      <c r="H87" s="226">
        <v>1</v>
      </c>
      <c r="I87" s="838">
        <v>0</v>
      </c>
      <c r="J87" s="838">
        <v>0</v>
      </c>
      <c r="K87" s="838"/>
      <c r="L87" s="963"/>
      <c r="M87" s="917"/>
      <c r="N87" s="835"/>
    </row>
    <row r="88" spans="1:14" x14ac:dyDescent="0.2">
      <c r="A88" s="226" t="s">
        <v>2215</v>
      </c>
      <c r="C88" s="226" t="s">
        <v>2216</v>
      </c>
      <c r="D88" s="226" t="s">
        <v>1028</v>
      </c>
      <c r="E88" s="226">
        <v>1</v>
      </c>
      <c r="F88" s="226">
        <v>1</v>
      </c>
      <c r="G88" s="226">
        <v>1</v>
      </c>
      <c r="H88" s="226">
        <v>0</v>
      </c>
      <c r="I88" s="838">
        <v>0</v>
      </c>
      <c r="J88" s="838">
        <v>0</v>
      </c>
      <c r="K88" s="838"/>
      <c r="L88" s="963"/>
      <c r="M88" s="917"/>
      <c r="N88" s="835"/>
    </row>
    <row r="89" spans="1:14" x14ac:dyDescent="0.2">
      <c r="A89" s="226" t="s">
        <v>2217</v>
      </c>
      <c r="C89" s="226" t="s">
        <v>2218</v>
      </c>
      <c r="D89" s="226" t="s">
        <v>68</v>
      </c>
      <c r="E89" s="226">
        <v>1</v>
      </c>
      <c r="I89" s="838">
        <v>0</v>
      </c>
      <c r="J89" s="838">
        <v>0</v>
      </c>
      <c r="K89" s="838"/>
      <c r="L89" s="963"/>
      <c r="M89" s="917"/>
      <c r="N89" s="835"/>
    </row>
    <row r="90" spans="1:14" x14ac:dyDescent="0.2">
      <c r="A90" s="226" t="s">
        <v>2219</v>
      </c>
      <c r="C90" s="226" t="s">
        <v>2220</v>
      </c>
      <c r="D90" s="226" t="s">
        <v>1549</v>
      </c>
      <c r="E90" s="226">
        <v>1</v>
      </c>
      <c r="I90" s="838">
        <v>0</v>
      </c>
      <c r="J90" s="838">
        <v>0</v>
      </c>
      <c r="K90" s="838"/>
      <c r="L90" s="963"/>
      <c r="M90" s="917"/>
      <c r="N90" s="835"/>
    </row>
    <row r="91" spans="1:14" x14ac:dyDescent="0.2">
      <c r="A91" s="226" t="s">
        <v>2221</v>
      </c>
      <c r="C91" s="226" t="s">
        <v>2222</v>
      </c>
      <c r="D91" s="226" t="s">
        <v>1549</v>
      </c>
      <c r="E91" s="226">
        <v>1</v>
      </c>
      <c r="I91" s="838">
        <v>0</v>
      </c>
      <c r="J91" s="838">
        <v>0</v>
      </c>
      <c r="K91" s="838"/>
      <c r="L91" s="963"/>
      <c r="M91" s="917"/>
      <c r="N91" s="835"/>
    </row>
    <row r="92" spans="1:14" x14ac:dyDescent="0.2">
      <c r="A92" s="226" t="s">
        <v>2223</v>
      </c>
      <c r="C92" s="226" t="s">
        <v>2224</v>
      </c>
      <c r="D92" s="226" t="s">
        <v>1549</v>
      </c>
      <c r="E92" s="226">
        <v>1</v>
      </c>
      <c r="I92" s="838">
        <v>0</v>
      </c>
      <c r="J92" s="838">
        <v>0</v>
      </c>
      <c r="K92" s="838"/>
      <c r="L92" s="963"/>
      <c r="M92" s="917"/>
      <c r="N92" s="835"/>
    </row>
    <row r="93" spans="1:14" x14ac:dyDescent="0.2">
      <c r="A93" s="226" t="s">
        <v>2225</v>
      </c>
      <c r="C93" s="226" t="s">
        <v>2226</v>
      </c>
      <c r="D93" s="226" t="s">
        <v>1549</v>
      </c>
      <c r="E93" s="226">
        <v>1</v>
      </c>
      <c r="I93" s="838">
        <v>0</v>
      </c>
      <c r="J93" s="838">
        <v>0</v>
      </c>
      <c r="K93" s="838"/>
      <c r="L93" s="963"/>
      <c r="M93" s="917"/>
      <c r="N93" s="835"/>
    </row>
    <row r="94" spans="1:14" x14ac:dyDescent="0.2">
      <c r="A94" s="226" t="s">
        <v>2227</v>
      </c>
      <c r="C94" s="226" t="s">
        <v>2228</v>
      </c>
      <c r="D94" s="226" t="s">
        <v>1549</v>
      </c>
      <c r="E94" s="226">
        <v>1</v>
      </c>
      <c r="I94" s="838">
        <v>0</v>
      </c>
      <c r="J94" s="838">
        <v>0</v>
      </c>
      <c r="K94" s="838"/>
      <c r="L94" s="963"/>
      <c r="M94" s="917"/>
      <c r="N94" s="835"/>
    </row>
    <row r="95" spans="1:14" x14ac:dyDescent="0.2">
      <c r="A95" s="226" t="s">
        <v>2229</v>
      </c>
      <c r="C95" s="226" t="s">
        <v>329</v>
      </c>
      <c r="D95" s="226" t="s">
        <v>68</v>
      </c>
      <c r="E95" s="226">
        <v>1</v>
      </c>
      <c r="F95" s="226">
        <v>7</v>
      </c>
      <c r="G95" s="226">
        <v>7</v>
      </c>
      <c r="H95" s="226">
        <v>0</v>
      </c>
      <c r="I95" s="838">
        <v>0</v>
      </c>
      <c r="J95" s="838">
        <v>0</v>
      </c>
      <c r="K95" s="838"/>
      <c r="L95" s="963"/>
      <c r="M95" s="917"/>
      <c r="N95" s="835"/>
    </row>
    <row r="96" spans="1:14" x14ac:dyDescent="0.2">
      <c r="A96" s="226" t="s">
        <v>2230</v>
      </c>
      <c r="C96" s="226" t="s">
        <v>829</v>
      </c>
      <c r="D96" s="226" t="s">
        <v>322</v>
      </c>
      <c r="F96" s="226">
        <v>1</v>
      </c>
      <c r="G96" s="226">
        <v>0</v>
      </c>
      <c r="I96" s="838">
        <v>0</v>
      </c>
      <c r="J96" s="838">
        <v>0</v>
      </c>
      <c r="K96" s="838"/>
      <c r="L96" s="963"/>
      <c r="M96" s="917"/>
      <c r="N96" s="835"/>
    </row>
    <row r="97" spans="1:14" x14ac:dyDescent="0.2">
      <c r="A97" s="226" t="s">
        <v>2231</v>
      </c>
      <c r="C97" s="226" t="s">
        <v>2232</v>
      </c>
      <c r="D97" s="226" t="s">
        <v>489</v>
      </c>
      <c r="E97" s="226">
        <v>0</v>
      </c>
      <c r="I97" s="838">
        <v>0</v>
      </c>
      <c r="J97" s="838">
        <v>0</v>
      </c>
      <c r="K97" s="838"/>
      <c r="L97" s="963"/>
      <c r="M97" s="917"/>
      <c r="N97" s="835"/>
    </row>
    <row r="98" spans="1:14" x14ac:dyDescent="0.2">
      <c r="A98" s="226" t="s">
        <v>2233</v>
      </c>
      <c r="C98" s="226" t="s">
        <v>2234</v>
      </c>
      <c r="D98" s="226" t="s">
        <v>489</v>
      </c>
      <c r="E98" s="226">
        <v>1</v>
      </c>
      <c r="F98" s="226">
        <v>1</v>
      </c>
      <c r="G98" s="226">
        <v>1</v>
      </c>
      <c r="H98" s="226">
        <v>0</v>
      </c>
      <c r="I98" s="838">
        <v>0</v>
      </c>
      <c r="J98" s="838">
        <v>0</v>
      </c>
      <c r="K98" s="838"/>
      <c r="L98" s="963"/>
      <c r="M98" s="917"/>
      <c r="N98" s="835"/>
    </row>
    <row r="99" spans="1:14" x14ac:dyDescent="0.2">
      <c r="A99" s="226" t="s">
        <v>2235</v>
      </c>
      <c r="C99" s="226" t="s">
        <v>2236</v>
      </c>
      <c r="D99" s="226" t="s">
        <v>441</v>
      </c>
      <c r="E99" s="226">
        <v>1</v>
      </c>
      <c r="F99" s="226">
        <v>2</v>
      </c>
      <c r="G99" s="226">
        <v>1</v>
      </c>
      <c r="H99" s="226">
        <v>1</v>
      </c>
      <c r="I99" s="838">
        <v>0</v>
      </c>
      <c r="J99" s="838">
        <v>0</v>
      </c>
      <c r="K99" s="838"/>
      <c r="L99" s="963"/>
      <c r="M99" s="917"/>
      <c r="N99" s="835"/>
    </row>
    <row r="100" spans="1:14" x14ac:dyDescent="0.2">
      <c r="A100" s="226" t="s">
        <v>2237</v>
      </c>
      <c r="C100" s="226" t="s">
        <v>1276</v>
      </c>
      <c r="D100" s="226" t="s">
        <v>830</v>
      </c>
      <c r="E100" s="226">
        <v>1</v>
      </c>
      <c r="F100" s="226">
        <v>4</v>
      </c>
      <c r="G100" s="226">
        <v>4</v>
      </c>
      <c r="H100" s="226">
        <v>0</v>
      </c>
      <c r="I100" s="838">
        <v>0</v>
      </c>
      <c r="J100" s="838">
        <v>0</v>
      </c>
      <c r="K100" s="838"/>
      <c r="L100" s="963"/>
      <c r="M100" s="917"/>
      <c r="N100" s="835"/>
    </row>
    <row r="101" spans="1:14" x14ac:dyDescent="0.2">
      <c r="A101" s="226" t="s">
        <v>2238</v>
      </c>
      <c r="C101" s="226" t="s">
        <v>1323</v>
      </c>
      <c r="D101" s="226" t="s">
        <v>2239</v>
      </c>
      <c r="E101" s="226">
        <v>1</v>
      </c>
      <c r="F101" s="226">
        <v>2</v>
      </c>
      <c r="G101" s="226">
        <v>3</v>
      </c>
      <c r="H101" s="226">
        <v>0</v>
      </c>
      <c r="I101" s="838">
        <v>0</v>
      </c>
      <c r="J101" s="838">
        <v>0</v>
      </c>
      <c r="K101" s="838"/>
      <c r="L101" s="963"/>
      <c r="M101" s="917"/>
      <c r="N101" s="835"/>
    </row>
    <row r="102" spans="1:14" x14ac:dyDescent="0.2">
      <c r="A102" s="226" t="s">
        <v>2240</v>
      </c>
      <c r="C102" s="226" t="s">
        <v>2241</v>
      </c>
      <c r="D102" s="226" t="s">
        <v>68</v>
      </c>
      <c r="I102" s="838">
        <v>0</v>
      </c>
      <c r="J102" s="838">
        <v>0</v>
      </c>
      <c r="K102" s="838"/>
      <c r="L102" s="963"/>
      <c r="M102" s="917"/>
      <c r="N102" s="835"/>
    </row>
    <row r="103" spans="1:14" x14ac:dyDescent="0.2">
      <c r="A103" s="226" t="s">
        <v>2242</v>
      </c>
      <c r="C103" s="226" t="s">
        <v>2243</v>
      </c>
      <c r="D103" s="458" t="s">
        <v>2140</v>
      </c>
      <c r="E103" s="226">
        <v>1</v>
      </c>
      <c r="I103" s="838">
        <v>0</v>
      </c>
      <c r="J103" s="838">
        <v>0</v>
      </c>
      <c r="K103" s="838"/>
      <c r="L103" s="963"/>
      <c r="M103" s="917"/>
      <c r="N103" s="835"/>
    </row>
    <row r="104" spans="1:14" x14ac:dyDescent="0.2">
      <c r="A104" s="226" t="s">
        <v>2244</v>
      </c>
      <c r="C104" s="226" t="s">
        <v>2245</v>
      </c>
      <c r="D104" s="226" t="s">
        <v>1575</v>
      </c>
      <c r="E104" s="226">
        <v>1</v>
      </c>
      <c r="I104" s="838">
        <v>0</v>
      </c>
      <c r="J104" s="838">
        <v>0</v>
      </c>
      <c r="K104" s="838"/>
      <c r="L104" s="963"/>
      <c r="M104" s="917"/>
      <c r="N104" s="835"/>
    </row>
    <row r="105" spans="1:14" x14ac:dyDescent="0.2">
      <c r="A105" s="226" t="s">
        <v>2246</v>
      </c>
      <c r="C105" s="226" t="s">
        <v>1277</v>
      </c>
      <c r="D105" s="226" t="s">
        <v>489</v>
      </c>
      <c r="E105" s="226">
        <v>1</v>
      </c>
      <c r="F105" s="226">
        <v>3</v>
      </c>
      <c r="G105" s="226">
        <v>2</v>
      </c>
      <c r="H105" s="226">
        <v>0</v>
      </c>
      <c r="I105" s="838">
        <v>0</v>
      </c>
      <c r="J105" s="838">
        <v>0</v>
      </c>
      <c r="K105" s="838"/>
      <c r="L105" s="963"/>
      <c r="M105" s="917"/>
      <c r="N105" s="835"/>
    </row>
    <row r="106" spans="1:14" x14ac:dyDescent="0.2">
      <c r="A106" s="226" t="s">
        <v>2247</v>
      </c>
      <c r="C106" s="226" t="s">
        <v>1576</v>
      </c>
      <c r="D106" s="226" t="s">
        <v>1575</v>
      </c>
      <c r="E106" s="226">
        <v>1</v>
      </c>
      <c r="I106" s="838">
        <v>0</v>
      </c>
      <c r="J106" s="838">
        <v>0</v>
      </c>
      <c r="K106" s="838"/>
      <c r="L106" s="963"/>
      <c r="M106" s="917"/>
      <c r="N106" s="835"/>
    </row>
    <row r="107" spans="1:14" x14ac:dyDescent="0.2">
      <c r="A107" s="226" t="s">
        <v>2248</v>
      </c>
      <c r="C107" s="226" t="s">
        <v>1577</v>
      </c>
      <c r="D107" s="226" t="s">
        <v>1575</v>
      </c>
      <c r="E107" s="226">
        <v>1</v>
      </c>
      <c r="I107" s="838">
        <v>0</v>
      </c>
      <c r="J107" s="838">
        <v>0</v>
      </c>
      <c r="K107" s="838"/>
      <c r="L107" s="963"/>
      <c r="M107" s="917"/>
      <c r="N107" s="835"/>
    </row>
    <row r="108" spans="1:14" x14ac:dyDescent="0.2">
      <c r="A108" s="226" t="s">
        <v>2249</v>
      </c>
      <c r="C108" s="226" t="s">
        <v>2250</v>
      </c>
      <c r="D108" s="226" t="s">
        <v>1575</v>
      </c>
      <c r="E108" s="226">
        <v>1</v>
      </c>
      <c r="I108" s="838">
        <v>0</v>
      </c>
      <c r="J108" s="838">
        <v>0</v>
      </c>
      <c r="K108" s="838"/>
      <c r="L108" s="963"/>
      <c r="M108" s="917"/>
      <c r="N108" s="835"/>
    </row>
    <row r="109" spans="1:14" x14ac:dyDescent="0.2">
      <c r="A109" s="226" t="s">
        <v>2251</v>
      </c>
      <c r="C109" s="226" t="s">
        <v>2252</v>
      </c>
      <c r="D109" s="226" t="s">
        <v>1519</v>
      </c>
      <c r="E109" s="226">
        <v>1</v>
      </c>
      <c r="I109" s="838">
        <v>0</v>
      </c>
      <c r="J109" s="838">
        <v>0</v>
      </c>
      <c r="K109" s="838"/>
      <c r="L109" s="963"/>
      <c r="M109" s="917"/>
      <c r="N109" s="835"/>
    </row>
    <row r="110" spans="1:14" x14ac:dyDescent="0.2">
      <c r="A110" s="226" t="s">
        <v>2253</v>
      </c>
      <c r="C110" s="226" t="s">
        <v>2254</v>
      </c>
      <c r="D110" s="226" t="s">
        <v>1549</v>
      </c>
      <c r="E110" s="226">
        <v>1</v>
      </c>
      <c r="I110" s="838">
        <v>0</v>
      </c>
      <c r="J110" s="838">
        <v>0</v>
      </c>
      <c r="K110" s="838"/>
      <c r="L110" s="963"/>
      <c r="M110" s="917"/>
      <c r="N110" s="835"/>
    </row>
    <row r="111" spans="1:14" x14ac:dyDescent="0.2">
      <c r="A111" s="226" t="s">
        <v>2255</v>
      </c>
      <c r="C111" s="226" t="s">
        <v>1627</v>
      </c>
      <c r="D111" s="226" t="s">
        <v>1549</v>
      </c>
      <c r="E111" s="226">
        <v>1</v>
      </c>
      <c r="I111" s="838">
        <v>0</v>
      </c>
      <c r="J111" s="838">
        <v>0</v>
      </c>
      <c r="K111" s="838"/>
      <c r="L111" s="963"/>
      <c r="M111" s="917"/>
      <c r="N111" s="835"/>
    </row>
    <row r="112" spans="1:14" x14ac:dyDescent="0.2">
      <c r="A112" s="226" t="s">
        <v>2256</v>
      </c>
      <c r="C112" s="226" t="s">
        <v>2257</v>
      </c>
      <c r="D112" s="226" t="s">
        <v>1549</v>
      </c>
      <c r="E112" s="226">
        <v>1</v>
      </c>
      <c r="I112" s="838">
        <v>0</v>
      </c>
      <c r="J112" s="838">
        <v>0</v>
      </c>
      <c r="K112" s="838"/>
      <c r="L112" s="963"/>
      <c r="M112" s="917"/>
      <c r="N112" s="835"/>
    </row>
    <row r="113" spans="1:14" x14ac:dyDescent="0.2">
      <c r="A113" s="226" t="s">
        <v>2258</v>
      </c>
      <c r="C113" s="226" t="s">
        <v>2259</v>
      </c>
      <c r="D113" s="226" t="s">
        <v>1549</v>
      </c>
      <c r="E113" s="226">
        <v>1</v>
      </c>
      <c r="I113" s="838">
        <v>0</v>
      </c>
      <c r="J113" s="838">
        <v>0</v>
      </c>
      <c r="K113" s="838"/>
      <c r="L113" s="963"/>
      <c r="M113" s="917"/>
      <c r="N113" s="835"/>
    </row>
    <row r="114" spans="1:14" x14ac:dyDescent="0.2">
      <c r="A114" s="226" t="s">
        <v>2260</v>
      </c>
      <c r="C114" s="226" t="s">
        <v>2261</v>
      </c>
      <c r="D114" s="226" t="s">
        <v>2140</v>
      </c>
      <c r="E114" s="226">
        <v>1</v>
      </c>
      <c r="I114" s="838">
        <v>0</v>
      </c>
      <c r="J114" s="838">
        <v>0</v>
      </c>
      <c r="K114" s="838"/>
      <c r="L114" s="963"/>
      <c r="M114" s="917"/>
      <c r="N114" s="835"/>
    </row>
    <row r="115" spans="1:14" x14ac:dyDescent="0.2">
      <c r="A115" s="226" t="s">
        <v>2262</v>
      </c>
      <c r="C115" s="226" t="s">
        <v>2263</v>
      </c>
      <c r="D115" s="226" t="s">
        <v>68</v>
      </c>
      <c r="E115" s="226">
        <v>1</v>
      </c>
      <c r="I115" s="838">
        <v>0</v>
      </c>
      <c r="J115" s="838">
        <v>0</v>
      </c>
      <c r="K115" s="838"/>
      <c r="L115" s="963"/>
      <c r="M115" s="917"/>
      <c r="N115" s="835"/>
    </row>
    <row r="116" spans="1:14" x14ac:dyDescent="0.2">
      <c r="A116" s="226" t="s">
        <v>2264</v>
      </c>
      <c r="C116" s="226" t="s">
        <v>2265</v>
      </c>
      <c r="D116" s="226" t="s">
        <v>211</v>
      </c>
      <c r="E116" s="226" t="s">
        <v>227</v>
      </c>
      <c r="I116" s="838">
        <v>0</v>
      </c>
      <c r="J116" s="838">
        <v>0</v>
      </c>
      <c r="K116" s="838"/>
      <c r="L116" s="963"/>
      <c r="M116" s="917"/>
      <c r="N116" s="835"/>
    </row>
    <row r="117" spans="1:14" x14ac:dyDescent="0.2">
      <c r="A117" s="226" t="s">
        <v>2266</v>
      </c>
      <c r="C117" s="226" t="s">
        <v>2267</v>
      </c>
      <c r="D117" s="226" t="s">
        <v>451</v>
      </c>
      <c r="I117" s="838">
        <v>0</v>
      </c>
      <c r="J117" s="838">
        <v>0</v>
      </c>
      <c r="K117" s="838"/>
      <c r="L117" s="963"/>
      <c r="M117" s="917"/>
      <c r="N117" s="835"/>
    </row>
    <row r="118" spans="1:14" x14ac:dyDescent="0.2">
      <c r="A118" s="226" t="s">
        <v>2268</v>
      </c>
      <c r="C118" s="226" t="s">
        <v>2269</v>
      </c>
      <c r="D118" s="226" t="s">
        <v>489</v>
      </c>
      <c r="E118" s="226">
        <v>40</v>
      </c>
      <c r="I118" s="838">
        <v>0</v>
      </c>
      <c r="J118" s="838">
        <v>0</v>
      </c>
      <c r="K118" s="838"/>
      <c r="L118" s="963"/>
      <c r="M118" s="917"/>
      <c r="N118" s="835"/>
    </row>
    <row r="119" spans="1:14" x14ac:dyDescent="0.2">
      <c r="A119" s="226" t="s">
        <v>2270</v>
      </c>
      <c r="C119" s="226" t="s">
        <v>2271</v>
      </c>
      <c r="D119" s="226" t="s">
        <v>451</v>
      </c>
      <c r="I119" s="838">
        <v>0</v>
      </c>
      <c r="J119" s="838">
        <v>0</v>
      </c>
      <c r="K119" s="838"/>
      <c r="L119" s="963"/>
      <c r="M119" s="917"/>
      <c r="N119" s="835"/>
    </row>
    <row r="120" spans="1:14" x14ac:dyDescent="0.2">
      <c r="A120" s="226" t="s">
        <v>2272</v>
      </c>
      <c r="C120" s="226" t="s">
        <v>2273</v>
      </c>
      <c r="D120" s="226" t="s">
        <v>489</v>
      </c>
      <c r="E120" s="226">
        <v>1</v>
      </c>
      <c r="F120" s="226">
        <v>1</v>
      </c>
      <c r="G120" s="226">
        <v>0</v>
      </c>
      <c r="H120" s="226">
        <v>2</v>
      </c>
      <c r="I120" s="838">
        <v>0</v>
      </c>
      <c r="J120" s="838">
        <v>0</v>
      </c>
      <c r="K120" s="838"/>
      <c r="L120" s="963"/>
      <c r="M120" s="917"/>
      <c r="N120" s="835"/>
    </row>
    <row r="121" spans="1:14" x14ac:dyDescent="0.2">
      <c r="A121" s="226" t="s">
        <v>2274</v>
      </c>
      <c r="C121" s="226" t="s">
        <v>2275</v>
      </c>
      <c r="D121" s="226" t="s">
        <v>1771</v>
      </c>
      <c r="E121" s="226">
        <v>1</v>
      </c>
      <c r="I121" s="838">
        <v>0</v>
      </c>
      <c r="J121" s="838">
        <v>0</v>
      </c>
      <c r="K121" s="838"/>
      <c r="L121" s="963"/>
      <c r="M121" s="917"/>
      <c r="N121" s="835"/>
    </row>
    <row r="122" spans="1:14" x14ac:dyDescent="0.2">
      <c r="A122" s="226" t="s">
        <v>2276</v>
      </c>
      <c r="C122" s="226" t="s">
        <v>2277</v>
      </c>
      <c r="D122" s="226" t="s">
        <v>1771</v>
      </c>
      <c r="E122" s="226">
        <v>1</v>
      </c>
      <c r="F122" s="226">
        <v>10</v>
      </c>
      <c r="G122" s="226">
        <v>0</v>
      </c>
      <c r="H122" s="226">
        <v>0</v>
      </c>
      <c r="I122" s="838">
        <v>0</v>
      </c>
      <c r="J122" s="838">
        <v>0</v>
      </c>
      <c r="K122" s="838"/>
      <c r="L122" s="963"/>
      <c r="M122" s="917"/>
      <c r="N122" s="835"/>
    </row>
    <row r="123" spans="1:14" x14ac:dyDescent="0.2">
      <c r="A123" s="226" t="s">
        <v>2278</v>
      </c>
      <c r="C123" s="226" t="s">
        <v>2279</v>
      </c>
      <c r="D123" s="226" t="s">
        <v>489</v>
      </c>
      <c r="E123" s="226">
        <v>1</v>
      </c>
      <c r="F123" s="226">
        <v>2</v>
      </c>
      <c r="G123" s="226">
        <v>2</v>
      </c>
      <c r="H123" s="226">
        <v>0</v>
      </c>
      <c r="I123" s="838">
        <v>0</v>
      </c>
      <c r="J123" s="838">
        <v>0</v>
      </c>
      <c r="K123" s="838"/>
      <c r="L123" s="963"/>
      <c r="M123" s="917"/>
      <c r="N123" s="835"/>
    </row>
    <row r="124" spans="1:14" x14ac:dyDescent="0.2">
      <c r="A124" s="226" t="s">
        <v>2280</v>
      </c>
      <c r="C124" s="226" t="s">
        <v>2281</v>
      </c>
      <c r="D124" s="226" t="s">
        <v>1771</v>
      </c>
      <c r="E124" s="226">
        <v>1</v>
      </c>
      <c r="F124" s="226">
        <v>1</v>
      </c>
      <c r="G124" s="226">
        <v>0</v>
      </c>
      <c r="H124" s="226">
        <v>1</v>
      </c>
      <c r="I124" s="838">
        <v>0</v>
      </c>
      <c r="J124" s="838">
        <v>0</v>
      </c>
      <c r="K124" s="838"/>
      <c r="L124" s="963"/>
      <c r="M124" s="917"/>
      <c r="N124" s="835"/>
    </row>
    <row r="125" spans="1:14" x14ac:dyDescent="0.2">
      <c r="A125" s="226" t="s">
        <v>2282</v>
      </c>
      <c r="C125" s="226" t="s">
        <v>2283</v>
      </c>
      <c r="D125" s="226" t="s">
        <v>489</v>
      </c>
      <c r="E125" s="226">
        <v>40</v>
      </c>
      <c r="I125" s="838">
        <v>0</v>
      </c>
      <c r="J125" s="838">
        <v>0</v>
      </c>
      <c r="K125" s="838"/>
      <c r="L125" s="963"/>
      <c r="M125" s="917"/>
      <c r="N125" s="835"/>
    </row>
    <row r="126" spans="1:14" x14ac:dyDescent="0.2">
      <c r="A126" s="226" t="s">
        <v>2284</v>
      </c>
      <c r="C126" s="226" t="s">
        <v>1940</v>
      </c>
      <c r="D126" s="226" t="s">
        <v>489</v>
      </c>
      <c r="E126" s="226">
        <v>1</v>
      </c>
      <c r="F126" s="226">
        <v>1</v>
      </c>
      <c r="G126" s="226">
        <v>0</v>
      </c>
      <c r="H126" s="226">
        <v>1</v>
      </c>
      <c r="I126" s="838">
        <v>0</v>
      </c>
      <c r="J126" s="838">
        <v>0</v>
      </c>
      <c r="K126" s="838"/>
      <c r="L126" s="963"/>
      <c r="M126" s="917"/>
      <c r="N126" s="835"/>
    </row>
    <row r="127" spans="1:14" x14ac:dyDescent="0.2">
      <c r="A127" s="226" t="s">
        <v>2285</v>
      </c>
      <c r="C127" s="226" t="s">
        <v>2286</v>
      </c>
      <c r="D127" s="226" t="s">
        <v>489</v>
      </c>
      <c r="E127" s="226">
        <v>1</v>
      </c>
      <c r="F127" s="226">
        <v>1</v>
      </c>
      <c r="G127" s="226">
        <v>2</v>
      </c>
      <c r="H127" s="226">
        <v>0</v>
      </c>
      <c r="I127" s="838">
        <v>0</v>
      </c>
      <c r="J127" s="838">
        <v>0</v>
      </c>
      <c r="K127" s="838"/>
      <c r="L127" s="963"/>
      <c r="M127" s="917"/>
      <c r="N127" s="835"/>
    </row>
    <row r="128" spans="1:14" x14ac:dyDescent="0.2">
      <c r="A128" s="226" t="s">
        <v>2287</v>
      </c>
      <c r="C128" s="226" t="s">
        <v>2288</v>
      </c>
      <c r="D128" s="226" t="s">
        <v>2332</v>
      </c>
      <c r="E128" s="226">
        <v>1</v>
      </c>
      <c r="I128" s="838">
        <v>0</v>
      </c>
      <c r="J128" s="838">
        <v>0</v>
      </c>
      <c r="K128" s="847"/>
      <c r="L128" s="963"/>
      <c r="M128" s="918"/>
      <c r="N128" s="835"/>
    </row>
    <row r="129" spans="1:14" x14ac:dyDescent="0.2">
      <c r="A129" s="226" t="s">
        <v>2289</v>
      </c>
      <c r="C129" s="226" t="s">
        <v>2290</v>
      </c>
      <c r="D129" s="226" t="s">
        <v>2332</v>
      </c>
      <c r="E129" s="226">
        <v>1</v>
      </c>
      <c r="I129" s="838">
        <v>0</v>
      </c>
      <c r="J129" s="838">
        <v>0</v>
      </c>
      <c r="K129" s="847"/>
      <c r="L129" s="963"/>
      <c r="M129" s="918"/>
      <c r="N129" s="835"/>
    </row>
    <row r="130" spans="1:14" x14ac:dyDescent="0.2">
      <c r="A130" s="226" t="s">
        <v>2291</v>
      </c>
      <c r="C130" s="226" t="s">
        <v>2292</v>
      </c>
      <c r="D130" s="226" t="s">
        <v>2333</v>
      </c>
      <c r="E130" s="226">
        <v>1</v>
      </c>
      <c r="F130" s="226">
        <v>8</v>
      </c>
      <c r="G130" s="226">
        <v>7</v>
      </c>
      <c r="H130" s="226">
        <v>2</v>
      </c>
      <c r="I130" s="838">
        <v>0</v>
      </c>
      <c r="J130" s="838">
        <v>0</v>
      </c>
      <c r="K130" s="847"/>
      <c r="L130" s="963"/>
      <c r="M130" s="918"/>
      <c r="N130" s="835"/>
    </row>
    <row r="131" spans="1:14" x14ac:dyDescent="0.2">
      <c r="A131" s="226" t="s">
        <v>2293</v>
      </c>
      <c r="C131" s="226" t="s">
        <v>2294</v>
      </c>
      <c r="D131" s="226" t="s">
        <v>830</v>
      </c>
      <c r="E131" s="226">
        <v>1</v>
      </c>
      <c r="F131" s="226">
        <v>9</v>
      </c>
      <c r="G131" s="226">
        <v>9</v>
      </c>
      <c r="H131" s="226">
        <v>0</v>
      </c>
      <c r="I131" s="838">
        <v>0</v>
      </c>
      <c r="J131" s="838">
        <v>0</v>
      </c>
      <c r="K131" s="838"/>
      <c r="L131" s="963"/>
      <c r="M131" s="917"/>
      <c r="N131" s="835"/>
    </row>
    <row r="132" spans="1:14" x14ac:dyDescent="0.2">
      <c r="A132" s="226" t="s">
        <v>2295</v>
      </c>
      <c r="C132" s="226" t="s">
        <v>2296</v>
      </c>
      <c r="D132" s="226" t="s">
        <v>2297</v>
      </c>
      <c r="E132" s="226">
        <v>1</v>
      </c>
      <c r="F132" s="226">
        <v>13</v>
      </c>
      <c r="G132" s="226">
        <v>7</v>
      </c>
      <c r="H132" s="226">
        <v>4</v>
      </c>
      <c r="I132" s="838">
        <v>0</v>
      </c>
      <c r="J132" s="838">
        <v>0</v>
      </c>
      <c r="K132" s="838"/>
      <c r="L132" s="963"/>
      <c r="M132" s="917"/>
      <c r="N132" s="835"/>
    </row>
    <row r="133" spans="1:14" x14ac:dyDescent="0.2">
      <c r="A133" s="226" t="s">
        <v>2298</v>
      </c>
      <c r="C133" s="226" t="s">
        <v>2299</v>
      </c>
      <c r="D133" s="226" t="s">
        <v>489</v>
      </c>
      <c r="E133" s="226">
        <v>1</v>
      </c>
      <c r="F133" s="226">
        <v>8</v>
      </c>
      <c r="G133" s="226">
        <v>4</v>
      </c>
      <c r="H133" s="226">
        <v>2</v>
      </c>
      <c r="I133" s="838">
        <v>0</v>
      </c>
      <c r="J133" s="838">
        <v>0</v>
      </c>
      <c r="K133" s="838"/>
      <c r="L133" s="963"/>
      <c r="M133" s="917"/>
      <c r="N133" s="835"/>
    </row>
    <row r="134" spans="1:14" x14ac:dyDescent="0.2">
      <c r="A134" s="226" t="s">
        <v>2300</v>
      </c>
      <c r="C134" s="226" t="s">
        <v>2301</v>
      </c>
      <c r="D134" s="226" t="s">
        <v>2140</v>
      </c>
      <c r="E134" s="226">
        <v>1</v>
      </c>
      <c r="I134" s="838">
        <v>0</v>
      </c>
      <c r="J134" s="838">
        <v>0</v>
      </c>
      <c r="K134" s="838"/>
      <c r="L134" s="963"/>
      <c r="M134" s="917"/>
      <c r="N134" s="835"/>
    </row>
    <row r="135" spans="1:14" x14ac:dyDescent="0.2">
      <c r="A135" s="226" t="s">
        <v>2302</v>
      </c>
      <c r="C135" s="226" t="s">
        <v>2303</v>
      </c>
      <c r="D135" s="226" t="s">
        <v>489</v>
      </c>
      <c r="E135" s="226">
        <v>57</v>
      </c>
      <c r="I135" s="838">
        <v>0</v>
      </c>
      <c r="J135" s="838">
        <v>0</v>
      </c>
      <c r="K135" s="838"/>
      <c r="L135" s="963"/>
      <c r="M135" s="917"/>
      <c r="N135" s="835"/>
    </row>
    <row r="136" spans="1:14" x14ac:dyDescent="0.2">
      <c r="A136" s="226" t="s">
        <v>2304</v>
      </c>
      <c r="C136" s="226" t="s">
        <v>2305</v>
      </c>
      <c r="D136" s="226" t="s">
        <v>2239</v>
      </c>
      <c r="E136" s="226">
        <v>1</v>
      </c>
      <c r="F136" s="226">
        <v>5</v>
      </c>
      <c r="G136" s="226">
        <v>5</v>
      </c>
      <c r="H136" s="226">
        <v>0</v>
      </c>
      <c r="I136" s="838">
        <v>0</v>
      </c>
      <c r="J136" s="838">
        <v>0</v>
      </c>
      <c r="K136" s="838"/>
      <c r="L136" s="963"/>
      <c r="M136" s="917"/>
      <c r="N136" s="835"/>
    </row>
    <row r="137" spans="1:14" x14ac:dyDescent="0.2">
      <c r="A137" s="226" t="s">
        <v>2306</v>
      </c>
      <c r="C137" s="226" t="s">
        <v>2307</v>
      </c>
      <c r="D137" s="226" t="s">
        <v>2308</v>
      </c>
      <c r="E137" s="226">
        <v>500</v>
      </c>
      <c r="F137" s="226">
        <v>500</v>
      </c>
      <c r="G137" s="226">
        <v>500</v>
      </c>
      <c r="H137" s="226">
        <v>0</v>
      </c>
      <c r="I137" s="838">
        <v>0</v>
      </c>
      <c r="J137" s="838">
        <v>0</v>
      </c>
      <c r="K137" s="838"/>
      <c r="L137" s="963"/>
      <c r="M137" s="917"/>
      <c r="N137" s="835"/>
    </row>
    <row r="138" spans="1:14" x14ac:dyDescent="0.2">
      <c r="A138" s="226" t="s">
        <v>2309</v>
      </c>
      <c r="C138" s="226" t="s">
        <v>2310</v>
      </c>
      <c r="D138" s="226" t="s">
        <v>2311</v>
      </c>
      <c r="E138" s="226">
        <v>3</v>
      </c>
      <c r="I138" s="838">
        <v>0</v>
      </c>
      <c r="J138" s="838">
        <v>0</v>
      </c>
      <c r="K138" s="838"/>
      <c r="L138" s="963"/>
      <c r="M138" s="917"/>
      <c r="N138" s="835"/>
    </row>
    <row r="139" spans="1:14" x14ac:dyDescent="0.2">
      <c r="A139" s="226" t="s">
        <v>2312</v>
      </c>
      <c r="C139" s="226" t="s">
        <v>987</v>
      </c>
      <c r="D139" s="226" t="s">
        <v>322</v>
      </c>
      <c r="I139" s="838">
        <v>0</v>
      </c>
      <c r="J139" s="838">
        <v>0</v>
      </c>
      <c r="K139" s="838"/>
      <c r="L139" s="963"/>
      <c r="M139" s="917"/>
      <c r="N139" s="835"/>
    </row>
    <row r="140" spans="1:14" x14ac:dyDescent="0.2">
      <c r="A140" s="226" t="s">
        <v>2313</v>
      </c>
      <c r="C140" s="226" t="s">
        <v>2344</v>
      </c>
      <c r="D140" s="226" t="s">
        <v>489</v>
      </c>
      <c r="E140" s="226">
        <v>1</v>
      </c>
      <c r="F140" s="226">
        <v>16</v>
      </c>
      <c r="G140" s="226">
        <v>9</v>
      </c>
      <c r="H140" s="226">
        <v>5</v>
      </c>
      <c r="I140" s="838">
        <v>0</v>
      </c>
      <c r="J140" s="838">
        <v>0</v>
      </c>
      <c r="K140" s="838"/>
      <c r="L140" s="963"/>
      <c r="M140" s="917"/>
      <c r="N140" s="835"/>
    </row>
    <row r="141" spans="1:14" x14ac:dyDescent="0.2">
      <c r="A141" s="226" t="s">
        <v>2314</v>
      </c>
      <c r="C141" s="226" t="s">
        <v>2526</v>
      </c>
      <c r="D141" s="226" t="s">
        <v>2311</v>
      </c>
      <c r="E141" s="226">
        <v>1</v>
      </c>
      <c r="F141" s="226">
        <v>7</v>
      </c>
      <c r="G141" s="226">
        <v>5</v>
      </c>
      <c r="H141" s="226">
        <v>3</v>
      </c>
      <c r="I141" s="838">
        <v>0</v>
      </c>
      <c r="J141" s="838">
        <v>0</v>
      </c>
      <c r="K141" s="838"/>
      <c r="L141" s="963">
        <v>2830.32</v>
      </c>
      <c r="M141" s="917"/>
      <c r="N141" s="835"/>
    </row>
    <row r="142" spans="1:14" x14ac:dyDescent="0.2">
      <c r="A142" s="226" t="s">
        <v>2315</v>
      </c>
      <c r="C142" s="226" t="s">
        <v>2410</v>
      </c>
      <c r="D142" s="226" t="s">
        <v>2140</v>
      </c>
      <c r="E142" s="226">
        <v>1</v>
      </c>
      <c r="F142" s="226">
        <v>4</v>
      </c>
      <c r="G142" s="226">
        <v>4</v>
      </c>
      <c r="H142" s="226">
        <v>0</v>
      </c>
      <c r="I142" s="838">
        <v>0</v>
      </c>
      <c r="J142" s="838">
        <v>0</v>
      </c>
      <c r="K142" s="838"/>
      <c r="L142" s="963"/>
      <c r="M142" s="917"/>
      <c r="N142" s="835"/>
    </row>
    <row r="143" spans="1:14" x14ac:dyDescent="0.2">
      <c r="A143" s="226" t="s">
        <v>2316</v>
      </c>
      <c r="C143" s="226" t="s">
        <v>2429</v>
      </c>
      <c r="D143" s="226" t="s">
        <v>611</v>
      </c>
      <c r="E143" s="226">
        <v>1</v>
      </c>
      <c r="F143" s="226">
        <v>12</v>
      </c>
      <c r="I143" s="838">
        <v>0</v>
      </c>
      <c r="J143" s="838">
        <v>0</v>
      </c>
      <c r="K143" s="838"/>
      <c r="L143" s="963">
        <v>3660.82</v>
      </c>
      <c r="M143" s="917"/>
      <c r="N143" s="835"/>
    </row>
    <row r="144" spans="1:14" x14ac:dyDescent="0.2">
      <c r="A144" s="226" t="s">
        <v>2317</v>
      </c>
      <c r="C144" s="226" t="s">
        <v>2431</v>
      </c>
      <c r="D144" s="226" t="s">
        <v>211</v>
      </c>
      <c r="I144" s="838">
        <v>0</v>
      </c>
      <c r="J144" s="838">
        <v>0</v>
      </c>
      <c r="K144" s="838"/>
      <c r="L144" s="963"/>
      <c r="M144" s="917"/>
      <c r="N144" s="835"/>
    </row>
    <row r="145" spans="1:14" x14ac:dyDescent="0.2">
      <c r="A145" s="226" t="s">
        <v>2318</v>
      </c>
      <c r="C145" s="226" t="s">
        <v>2518</v>
      </c>
      <c r="D145" s="226" t="s">
        <v>2517</v>
      </c>
      <c r="E145" s="226">
        <v>1</v>
      </c>
      <c r="I145" s="838">
        <v>0</v>
      </c>
      <c r="J145" s="838">
        <v>0</v>
      </c>
      <c r="K145" s="838"/>
      <c r="L145" s="963">
        <v>5029.92</v>
      </c>
      <c r="M145" s="917"/>
      <c r="N145" s="835"/>
    </row>
    <row r="146" spans="1:14" x14ac:dyDescent="0.2">
      <c r="A146" s="226" t="s">
        <v>2319</v>
      </c>
      <c r="C146" s="226" t="s">
        <v>2519</v>
      </c>
      <c r="D146" s="226" t="s">
        <v>611</v>
      </c>
      <c r="E146" s="226">
        <v>1</v>
      </c>
      <c r="I146" s="838">
        <v>0</v>
      </c>
      <c r="J146" s="838">
        <v>0</v>
      </c>
      <c r="K146" s="838"/>
      <c r="L146" s="963">
        <v>2697.28</v>
      </c>
      <c r="M146" s="917"/>
      <c r="N146" s="835"/>
    </row>
    <row r="147" spans="1:14" x14ac:dyDescent="0.2">
      <c r="A147" s="226" t="s">
        <v>2320</v>
      </c>
      <c r="C147" s="226" t="s">
        <v>2520</v>
      </c>
      <c r="D147" s="226" t="s">
        <v>2521</v>
      </c>
      <c r="E147" s="226">
        <v>1</v>
      </c>
      <c r="I147" s="838">
        <v>0</v>
      </c>
      <c r="J147" s="838">
        <v>0</v>
      </c>
      <c r="K147" s="838"/>
      <c r="L147" s="963">
        <v>5065.37</v>
      </c>
      <c r="M147" s="917"/>
      <c r="N147" s="835"/>
    </row>
    <row r="148" spans="1:14" x14ac:dyDescent="0.2">
      <c r="A148" s="226" t="s">
        <v>2321</v>
      </c>
      <c r="C148" s="226" t="s">
        <v>2579</v>
      </c>
      <c r="D148" s="226" t="s">
        <v>356</v>
      </c>
      <c r="E148" s="226">
        <v>1</v>
      </c>
      <c r="I148" s="838">
        <v>0</v>
      </c>
      <c r="J148" s="838">
        <v>0</v>
      </c>
      <c r="K148" s="838"/>
      <c r="L148" s="963">
        <v>6087.47</v>
      </c>
      <c r="M148" s="917"/>
      <c r="N148" s="835"/>
    </row>
    <row r="149" spans="1:14" x14ac:dyDescent="0.2">
      <c r="A149" s="226" t="s">
        <v>2322</v>
      </c>
      <c r="C149" s="226" t="s">
        <v>2595</v>
      </c>
      <c r="D149" s="226" t="s">
        <v>2311</v>
      </c>
      <c r="E149" s="226">
        <v>1</v>
      </c>
      <c r="I149" s="838">
        <v>0</v>
      </c>
      <c r="J149" s="838">
        <v>0</v>
      </c>
      <c r="K149" s="838"/>
      <c r="L149" s="963">
        <v>3766.13</v>
      </c>
      <c r="M149" s="917"/>
      <c r="N149" s="835"/>
    </row>
    <row r="150" spans="1:14" x14ac:dyDescent="0.2">
      <c r="A150" s="226" t="s">
        <v>2546</v>
      </c>
      <c r="C150" s="226" t="s">
        <v>2608</v>
      </c>
      <c r="D150" s="226" t="s">
        <v>1771</v>
      </c>
      <c r="E150" s="226">
        <v>1</v>
      </c>
      <c r="F150" s="226">
        <v>20</v>
      </c>
      <c r="G150" s="226">
        <v>0</v>
      </c>
      <c r="H150" s="226">
        <v>0</v>
      </c>
      <c r="I150" s="838">
        <v>0</v>
      </c>
      <c r="J150" s="838">
        <v>0</v>
      </c>
      <c r="K150" s="838"/>
      <c r="L150" s="963">
        <v>4570.63</v>
      </c>
      <c r="M150" s="917"/>
      <c r="N150" s="835"/>
    </row>
    <row r="151" spans="1:14" x14ac:dyDescent="0.2">
      <c r="A151" s="226" t="s">
        <v>2547</v>
      </c>
      <c r="C151" s="226" t="s">
        <v>2610</v>
      </c>
      <c r="D151" s="226" t="s">
        <v>2611</v>
      </c>
      <c r="E151" s="226">
        <v>20</v>
      </c>
      <c r="F151" s="226">
        <v>40</v>
      </c>
      <c r="G151" s="226">
        <v>20</v>
      </c>
      <c r="H151" s="226">
        <v>20</v>
      </c>
      <c r="I151" s="838">
        <v>0</v>
      </c>
      <c r="J151" s="838">
        <v>0</v>
      </c>
      <c r="K151" s="838"/>
      <c r="L151" s="963">
        <v>16121</v>
      </c>
      <c r="M151" s="917"/>
      <c r="N151" s="835"/>
    </row>
    <row r="152" spans="1:14" s="842" customFormat="1" x14ac:dyDescent="0.2">
      <c r="A152" s="841">
        <v>2017</v>
      </c>
      <c r="I152" s="843"/>
      <c r="J152" s="843"/>
      <c r="K152" s="843"/>
      <c r="L152" s="2040"/>
      <c r="M152" s="2040"/>
      <c r="N152" s="845"/>
    </row>
    <row r="153" spans="1:14" x14ac:dyDescent="0.2">
      <c r="A153" s="226" t="s">
        <v>2790</v>
      </c>
      <c r="B153" s="226" t="s">
        <v>89</v>
      </c>
      <c r="C153" s="226" t="s">
        <v>2277</v>
      </c>
      <c r="D153" s="226" t="s">
        <v>1771</v>
      </c>
      <c r="E153" s="226">
        <v>1</v>
      </c>
      <c r="F153" s="226">
        <v>10</v>
      </c>
      <c r="G153" s="226">
        <v>0</v>
      </c>
      <c r="H153" s="226">
        <v>0</v>
      </c>
      <c r="I153" s="838">
        <v>0</v>
      </c>
      <c r="J153" s="838">
        <v>0</v>
      </c>
      <c r="K153" s="838"/>
      <c r="L153" s="963"/>
      <c r="M153" s="917"/>
      <c r="N153" s="835"/>
    </row>
    <row r="154" spans="1:14" x14ac:dyDescent="0.2">
      <c r="A154" s="226" t="s">
        <v>2791</v>
      </c>
      <c r="B154" s="226" t="s">
        <v>89</v>
      </c>
      <c r="C154" s="226" t="s">
        <v>2277</v>
      </c>
      <c r="D154" s="226" t="s">
        <v>2611</v>
      </c>
      <c r="E154" s="226">
        <v>1</v>
      </c>
      <c r="F154" s="226">
        <v>10</v>
      </c>
      <c r="G154" s="226">
        <v>0</v>
      </c>
      <c r="H154" s="226">
        <v>0</v>
      </c>
      <c r="I154" s="838">
        <v>0</v>
      </c>
      <c r="J154" s="838">
        <v>0</v>
      </c>
      <c r="K154" s="838"/>
      <c r="L154" s="963"/>
      <c r="M154" s="917"/>
      <c r="N154" s="835"/>
    </row>
    <row r="155" spans="1:14" x14ac:dyDescent="0.2">
      <c r="A155" s="226" t="s">
        <v>2792</v>
      </c>
      <c r="C155" s="226" t="s">
        <v>2977</v>
      </c>
      <c r="D155" s="226" t="s">
        <v>636</v>
      </c>
      <c r="E155" s="226">
        <v>30</v>
      </c>
      <c r="F155" s="226">
        <v>90</v>
      </c>
      <c r="G155" s="226">
        <v>60</v>
      </c>
      <c r="H155" s="226">
        <v>30</v>
      </c>
      <c r="I155" s="838">
        <v>0</v>
      </c>
      <c r="J155" s="838">
        <v>0</v>
      </c>
      <c r="K155" s="838"/>
      <c r="L155" s="963"/>
      <c r="M155" s="917"/>
      <c r="N155" s="835"/>
    </row>
    <row r="156" spans="1:14" x14ac:dyDescent="0.2">
      <c r="A156" s="226" t="s">
        <v>2793</v>
      </c>
      <c r="B156" s="226" t="s">
        <v>89</v>
      </c>
      <c r="C156" s="226" t="s">
        <v>2980</v>
      </c>
      <c r="D156" s="226" t="s">
        <v>68</v>
      </c>
      <c r="E156" s="226">
        <v>1</v>
      </c>
      <c r="I156" s="838">
        <v>0</v>
      </c>
      <c r="J156" s="838">
        <v>0</v>
      </c>
      <c r="K156" s="838"/>
      <c r="L156" s="963"/>
      <c r="M156" s="917"/>
      <c r="N156" s="835"/>
    </row>
    <row r="157" spans="1:14" x14ac:dyDescent="0.2">
      <c r="A157" s="226" t="s">
        <v>2794</v>
      </c>
      <c r="B157" s="226" t="s">
        <v>89</v>
      </c>
      <c r="C157" s="226" t="s">
        <v>2984</v>
      </c>
      <c r="D157" s="226" t="s">
        <v>413</v>
      </c>
      <c r="E157" s="226">
        <v>1</v>
      </c>
      <c r="I157" s="838">
        <v>0</v>
      </c>
      <c r="J157" s="838">
        <v>0</v>
      </c>
      <c r="K157" s="838"/>
      <c r="L157" s="963"/>
      <c r="M157" s="917"/>
      <c r="N157" s="835"/>
    </row>
    <row r="158" spans="1:14" x14ac:dyDescent="0.2">
      <c r="A158" s="226" t="s">
        <v>2795</v>
      </c>
      <c r="C158" s="226" t="s">
        <v>2999</v>
      </c>
      <c r="D158" s="226" t="s">
        <v>3000</v>
      </c>
      <c r="E158" s="226">
        <v>1</v>
      </c>
      <c r="F158" s="226">
        <v>10</v>
      </c>
      <c r="I158" s="838">
        <v>0</v>
      </c>
      <c r="J158" s="838">
        <v>0</v>
      </c>
      <c r="K158" s="838"/>
      <c r="L158" s="963"/>
      <c r="M158" s="917"/>
      <c r="N158" s="835"/>
    </row>
    <row r="159" spans="1:14" x14ac:dyDescent="0.2">
      <c r="A159" s="226" t="s">
        <v>2796</v>
      </c>
      <c r="B159" s="226" t="s">
        <v>89</v>
      </c>
      <c r="C159" s="226" t="s">
        <v>3018</v>
      </c>
      <c r="D159" s="226" t="s">
        <v>3019</v>
      </c>
      <c r="E159" s="226">
        <v>1</v>
      </c>
      <c r="I159" s="838">
        <v>0</v>
      </c>
      <c r="J159" s="838">
        <v>0</v>
      </c>
      <c r="K159" s="838"/>
      <c r="L159" s="963"/>
      <c r="M159" s="917"/>
      <c r="N159" s="835"/>
    </row>
    <row r="160" spans="1:14" x14ac:dyDescent="0.2">
      <c r="A160" s="226" t="s">
        <v>2797</v>
      </c>
      <c r="C160" s="226" t="s">
        <v>2273</v>
      </c>
      <c r="D160" s="226" t="s">
        <v>3019</v>
      </c>
      <c r="E160" s="226">
        <v>1</v>
      </c>
      <c r="I160" s="838">
        <v>0</v>
      </c>
      <c r="J160" s="838">
        <v>0</v>
      </c>
      <c r="K160" s="838"/>
      <c r="L160" s="963"/>
      <c r="M160" s="917"/>
      <c r="N160" s="835"/>
    </row>
    <row r="161" spans="1:14" x14ac:dyDescent="0.2">
      <c r="A161" s="226" t="s">
        <v>2798</v>
      </c>
      <c r="C161" s="226" t="s">
        <v>3076</v>
      </c>
      <c r="D161" s="226" t="s">
        <v>3077</v>
      </c>
      <c r="E161" s="226">
        <v>1</v>
      </c>
      <c r="I161" s="838">
        <v>0</v>
      </c>
      <c r="J161" s="838">
        <v>0</v>
      </c>
      <c r="K161" s="838"/>
      <c r="L161" s="963"/>
      <c r="M161" s="917"/>
      <c r="N161" s="835"/>
    </row>
    <row r="162" spans="1:14" x14ac:dyDescent="0.2">
      <c r="A162" s="226" t="s">
        <v>2799</v>
      </c>
      <c r="C162" s="226" t="s">
        <v>3078</v>
      </c>
      <c r="D162" s="226" t="s">
        <v>3077</v>
      </c>
      <c r="E162" s="226">
        <v>1</v>
      </c>
      <c r="I162" s="838">
        <v>0</v>
      </c>
      <c r="J162" s="838">
        <v>0</v>
      </c>
      <c r="K162" s="838"/>
      <c r="L162" s="963"/>
      <c r="M162" s="917"/>
      <c r="N162" s="835"/>
    </row>
    <row r="163" spans="1:14" x14ac:dyDescent="0.2">
      <c r="A163" s="226" t="s">
        <v>2800</v>
      </c>
      <c r="C163" s="226" t="s">
        <v>3080</v>
      </c>
      <c r="D163" s="226" t="s">
        <v>3077</v>
      </c>
      <c r="E163" s="226">
        <v>1</v>
      </c>
      <c r="I163" s="838">
        <v>0</v>
      </c>
      <c r="J163" s="838">
        <v>0</v>
      </c>
      <c r="K163" s="838"/>
      <c r="L163" s="963"/>
      <c r="M163" s="917"/>
      <c r="N163" s="835"/>
    </row>
    <row r="164" spans="1:14" x14ac:dyDescent="0.2">
      <c r="A164" s="226" t="s">
        <v>2801</v>
      </c>
      <c r="C164" s="226" t="s">
        <v>3096</v>
      </c>
      <c r="D164" s="226" t="s">
        <v>3097</v>
      </c>
      <c r="E164" s="226">
        <v>1</v>
      </c>
      <c r="I164" s="838">
        <v>0</v>
      </c>
      <c r="J164" s="838">
        <v>0</v>
      </c>
      <c r="K164" s="838"/>
      <c r="L164" s="963"/>
      <c r="M164" s="917"/>
      <c r="N164" s="835"/>
    </row>
    <row r="165" spans="1:14" x14ac:dyDescent="0.2">
      <c r="A165" s="226" t="s">
        <v>2802</v>
      </c>
      <c r="C165" s="226" t="s">
        <v>3098</v>
      </c>
      <c r="D165" s="226" t="s">
        <v>3097</v>
      </c>
      <c r="E165" s="226">
        <v>1</v>
      </c>
      <c r="I165" s="838">
        <v>0</v>
      </c>
      <c r="J165" s="838">
        <v>0</v>
      </c>
      <c r="K165" s="838"/>
      <c r="L165" s="963"/>
      <c r="M165" s="917"/>
      <c r="N165" s="835"/>
    </row>
    <row r="166" spans="1:14" x14ac:dyDescent="0.2">
      <c r="A166" s="226" t="s">
        <v>2803</v>
      </c>
      <c r="C166" s="226" t="s">
        <v>3106</v>
      </c>
      <c r="D166" s="226" t="s">
        <v>3107</v>
      </c>
      <c r="E166" s="226">
        <v>1</v>
      </c>
      <c r="F166" s="226">
        <v>3</v>
      </c>
      <c r="G166" s="226">
        <v>1</v>
      </c>
      <c r="H166" s="226">
        <v>1</v>
      </c>
      <c r="I166" s="838">
        <v>0</v>
      </c>
      <c r="J166" s="838">
        <v>0</v>
      </c>
      <c r="K166" s="838"/>
      <c r="L166" s="963">
        <v>920.78</v>
      </c>
      <c r="M166" s="917" t="s">
        <v>3281</v>
      </c>
      <c r="N166" s="835"/>
    </row>
    <row r="167" spans="1:14" x14ac:dyDescent="0.2">
      <c r="A167" s="226" t="s">
        <v>2804</v>
      </c>
      <c r="B167" s="226" t="s">
        <v>89</v>
      </c>
      <c r="C167" s="226" t="s">
        <v>3123</v>
      </c>
      <c r="D167" s="226" t="s">
        <v>3124</v>
      </c>
      <c r="E167" s="226">
        <v>1</v>
      </c>
      <c r="I167" s="838">
        <v>0</v>
      </c>
      <c r="J167" s="838">
        <v>0</v>
      </c>
      <c r="K167" s="838"/>
      <c r="L167" s="963"/>
      <c r="M167" s="917"/>
      <c r="N167" s="835"/>
    </row>
    <row r="168" spans="1:14" x14ac:dyDescent="0.2">
      <c r="A168" s="226" t="s">
        <v>2805</v>
      </c>
      <c r="C168" s="226" t="s">
        <v>3142</v>
      </c>
      <c r="D168" s="226" t="s">
        <v>2311</v>
      </c>
      <c r="E168" s="226">
        <v>1</v>
      </c>
      <c r="I168" s="838">
        <v>0</v>
      </c>
      <c r="J168" s="838">
        <v>0</v>
      </c>
      <c r="K168" s="838"/>
      <c r="L168" s="963"/>
      <c r="M168" s="917" t="s">
        <v>3282</v>
      </c>
      <c r="N168" s="835"/>
    </row>
    <row r="169" spans="1:14" x14ac:dyDescent="0.2">
      <c r="A169" s="226" t="s">
        <v>2806</v>
      </c>
      <c r="B169" s="226" t="s">
        <v>3557</v>
      </c>
      <c r="C169" s="226" t="s">
        <v>2265</v>
      </c>
      <c r="D169" s="226" t="s">
        <v>3124</v>
      </c>
      <c r="E169" s="226">
        <v>1</v>
      </c>
      <c r="I169" s="838">
        <v>0</v>
      </c>
      <c r="J169" s="838">
        <v>0</v>
      </c>
      <c r="K169" s="838"/>
      <c r="L169" s="963"/>
      <c r="M169" s="917"/>
      <c r="N169" s="835"/>
    </row>
    <row r="170" spans="1:14" x14ac:dyDescent="0.2">
      <c r="A170" s="226" t="s">
        <v>2807</v>
      </c>
      <c r="B170" s="226" t="s">
        <v>3557</v>
      </c>
      <c r="C170" s="226" t="s">
        <v>3210</v>
      </c>
      <c r="D170" s="226" t="s">
        <v>630</v>
      </c>
      <c r="E170" s="226">
        <v>1</v>
      </c>
      <c r="H170" s="226">
        <v>1</v>
      </c>
      <c r="I170" s="838">
        <v>0</v>
      </c>
      <c r="J170" s="838">
        <v>0</v>
      </c>
      <c r="K170" s="838"/>
      <c r="L170" s="963"/>
      <c r="M170" s="917"/>
      <c r="N170" s="835"/>
    </row>
    <row r="171" spans="1:14" x14ac:dyDescent="0.2">
      <c r="A171" s="226" t="s">
        <v>2808</v>
      </c>
      <c r="C171" s="226" t="s">
        <v>3258</v>
      </c>
      <c r="D171" s="226" t="s">
        <v>3259</v>
      </c>
      <c r="I171" s="838">
        <v>0</v>
      </c>
      <c r="J171" s="838">
        <v>0</v>
      </c>
      <c r="K171" s="838"/>
      <c r="L171" s="963"/>
      <c r="M171" s="917"/>
      <c r="N171" s="835"/>
    </row>
    <row r="172" spans="1:14" x14ac:dyDescent="0.2">
      <c r="A172" s="226" t="s">
        <v>2809</v>
      </c>
      <c r="B172" s="226" t="s">
        <v>89</v>
      </c>
      <c r="C172" s="226" t="s">
        <v>3260</v>
      </c>
      <c r="D172" s="226" t="s">
        <v>68</v>
      </c>
      <c r="I172" s="838">
        <v>0</v>
      </c>
      <c r="J172" s="838">
        <v>0</v>
      </c>
      <c r="K172" s="838"/>
      <c r="L172" s="963"/>
      <c r="M172" s="917"/>
      <c r="N172" s="835"/>
    </row>
    <row r="173" spans="1:14" x14ac:dyDescent="0.2">
      <c r="A173" s="226" t="s">
        <v>2810</v>
      </c>
      <c r="B173" s="226" t="s">
        <v>89</v>
      </c>
      <c r="C173" s="226" t="s">
        <v>3261</v>
      </c>
      <c r="D173" s="226" t="s">
        <v>68</v>
      </c>
      <c r="I173" s="838">
        <v>0</v>
      </c>
      <c r="J173" s="838">
        <v>0</v>
      </c>
      <c r="K173" s="838"/>
      <c r="L173" s="963"/>
      <c r="M173" s="917"/>
      <c r="N173" s="835"/>
    </row>
    <row r="174" spans="1:14" x14ac:dyDescent="0.2">
      <c r="A174" s="226" t="s">
        <v>2811</v>
      </c>
      <c r="C174" s="226" t="s">
        <v>3262</v>
      </c>
      <c r="D174" s="226" t="s">
        <v>3263</v>
      </c>
      <c r="I174" s="838">
        <v>0</v>
      </c>
      <c r="J174" s="838">
        <v>0</v>
      </c>
      <c r="K174" s="838"/>
      <c r="L174" s="963"/>
      <c r="M174" s="917"/>
      <c r="N174" s="835"/>
    </row>
    <row r="175" spans="1:14" x14ac:dyDescent="0.2">
      <c r="A175" s="226" t="s">
        <v>2812</v>
      </c>
      <c r="C175" s="226" t="s">
        <v>3266</v>
      </c>
      <c r="D175" s="226" t="s">
        <v>68</v>
      </c>
      <c r="I175" s="838">
        <v>0</v>
      </c>
      <c r="J175" s="838">
        <v>0</v>
      </c>
      <c r="K175" s="838"/>
      <c r="L175" s="963"/>
      <c r="M175" s="917"/>
      <c r="N175" s="835"/>
    </row>
    <row r="176" spans="1:14" x14ac:dyDescent="0.2">
      <c r="A176" s="226" t="s">
        <v>2813</v>
      </c>
      <c r="C176" s="226" t="s">
        <v>3280</v>
      </c>
      <c r="D176" s="226" t="s">
        <v>291</v>
      </c>
      <c r="E176" s="226">
        <v>1</v>
      </c>
      <c r="I176" s="838">
        <v>0</v>
      </c>
      <c r="J176" s="838">
        <v>0</v>
      </c>
      <c r="K176" s="838"/>
      <c r="L176" s="963"/>
      <c r="M176" s="917"/>
    </row>
    <row r="177" spans="1:12" x14ac:dyDescent="0.2">
      <c r="A177" s="226" t="s">
        <v>2814</v>
      </c>
      <c r="C177" s="226" t="s">
        <v>2163</v>
      </c>
      <c r="D177" s="226" t="s">
        <v>489</v>
      </c>
      <c r="E177" s="226">
        <v>1</v>
      </c>
      <c r="I177" s="838">
        <v>0</v>
      </c>
      <c r="J177" s="838">
        <v>0</v>
      </c>
      <c r="K177" s="838"/>
      <c r="L177" s="963"/>
    </row>
    <row r="178" spans="1:12" x14ac:dyDescent="0.2">
      <c r="A178" s="226" t="s">
        <v>2815</v>
      </c>
      <c r="B178" s="226" t="s">
        <v>89</v>
      </c>
      <c r="C178" s="226" t="s">
        <v>3290</v>
      </c>
      <c r="D178" s="226" t="s">
        <v>489</v>
      </c>
      <c r="E178" s="226">
        <v>50</v>
      </c>
      <c r="I178" s="838">
        <v>0</v>
      </c>
      <c r="J178" s="838">
        <v>0</v>
      </c>
      <c r="K178" s="838"/>
      <c r="L178" s="963"/>
    </row>
    <row r="179" spans="1:12" x14ac:dyDescent="0.2">
      <c r="A179" s="226" t="s">
        <v>2816</v>
      </c>
      <c r="B179" s="226" t="s">
        <v>3557</v>
      </c>
      <c r="C179" s="226" t="s">
        <v>3291</v>
      </c>
      <c r="D179" s="226" t="s">
        <v>489</v>
      </c>
      <c r="E179" s="226">
        <v>20</v>
      </c>
      <c r="I179" s="838">
        <v>0</v>
      </c>
      <c r="J179" s="838">
        <v>0</v>
      </c>
      <c r="K179" s="838"/>
      <c r="L179" s="963"/>
    </row>
    <row r="180" spans="1:12" x14ac:dyDescent="0.2">
      <c r="A180" s="226" t="s">
        <v>2817</v>
      </c>
      <c r="C180" s="226" t="s">
        <v>3319</v>
      </c>
      <c r="D180" s="226" t="s">
        <v>3019</v>
      </c>
      <c r="E180" s="226">
        <v>1</v>
      </c>
      <c r="I180" s="838">
        <v>0</v>
      </c>
      <c r="J180" s="838">
        <v>0</v>
      </c>
      <c r="K180" s="838"/>
      <c r="L180" s="963"/>
    </row>
    <row r="181" spans="1:12" x14ac:dyDescent="0.2">
      <c r="A181" s="226" t="s">
        <v>2818</v>
      </c>
      <c r="C181" s="226" t="s">
        <v>3320</v>
      </c>
      <c r="D181" s="226" t="s">
        <v>3019</v>
      </c>
      <c r="E181" s="226">
        <v>1</v>
      </c>
      <c r="I181" s="838">
        <v>0</v>
      </c>
      <c r="J181" s="838">
        <v>0</v>
      </c>
      <c r="K181" s="838"/>
      <c r="L181" s="963"/>
    </row>
    <row r="182" spans="1:12" x14ac:dyDescent="0.2">
      <c r="A182" s="226" t="s">
        <v>2819</v>
      </c>
      <c r="B182" s="226" t="s">
        <v>3557</v>
      </c>
      <c r="C182" s="226" t="s">
        <v>3336</v>
      </c>
      <c r="D182" s="226" t="s">
        <v>489</v>
      </c>
      <c r="E182" s="226">
        <v>1</v>
      </c>
      <c r="I182" s="838">
        <v>0</v>
      </c>
      <c r="J182" s="838">
        <v>0</v>
      </c>
      <c r="K182" s="838"/>
      <c r="L182" s="963"/>
    </row>
    <row r="183" spans="1:12" x14ac:dyDescent="0.2">
      <c r="A183" s="226" t="s">
        <v>2820</v>
      </c>
      <c r="B183" s="226" t="s">
        <v>89</v>
      </c>
      <c r="C183" s="226" t="s">
        <v>3344</v>
      </c>
      <c r="D183" s="226" t="s">
        <v>489</v>
      </c>
      <c r="E183" s="226">
        <v>1</v>
      </c>
      <c r="I183" s="838">
        <v>0</v>
      </c>
      <c r="J183" s="838">
        <v>0</v>
      </c>
      <c r="K183" s="838"/>
      <c r="L183" s="963"/>
    </row>
    <row r="184" spans="1:12" x14ac:dyDescent="0.2">
      <c r="A184" s="226" t="s">
        <v>2821</v>
      </c>
      <c r="B184" s="226" t="s">
        <v>89</v>
      </c>
      <c r="C184" s="226" t="s">
        <v>3353</v>
      </c>
      <c r="D184" s="226" t="s">
        <v>3097</v>
      </c>
      <c r="E184" s="226">
        <v>1</v>
      </c>
      <c r="I184" s="838">
        <v>0</v>
      </c>
      <c r="J184" s="838">
        <v>0</v>
      </c>
      <c r="K184" s="838"/>
      <c r="L184" s="963"/>
    </row>
    <row r="185" spans="1:12" x14ac:dyDescent="0.2">
      <c r="A185" s="226" t="s">
        <v>2822</v>
      </c>
      <c r="B185" s="226" t="s">
        <v>89</v>
      </c>
      <c r="C185" s="226" t="s">
        <v>2301</v>
      </c>
      <c r="D185" s="1644" t="s">
        <v>3370</v>
      </c>
      <c r="E185" s="226">
        <v>1</v>
      </c>
      <c r="H185" s="226">
        <v>30</v>
      </c>
      <c r="I185" s="838">
        <v>0</v>
      </c>
      <c r="J185" s="838">
        <v>0</v>
      </c>
      <c r="K185" s="838"/>
      <c r="L185" s="963"/>
    </row>
    <row r="186" spans="1:12" x14ac:dyDescent="0.2">
      <c r="A186" s="226" t="s">
        <v>2823</v>
      </c>
      <c r="C186" s="226" t="s">
        <v>3369</v>
      </c>
      <c r="D186" s="226" t="s">
        <v>2311</v>
      </c>
      <c r="E186" s="226">
        <v>1</v>
      </c>
      <c r="I186" s="838">
        <v>0</v>
      </c>
      <c r="J186" s="838">
        <v>0</v>
      </c>
      <c r="K186" s="838"/>
      <c r="L186" s="963"/>
    </row>
    <row r="187" spans="1:12" x14ac:dyDescent="0.2">
      <c r="A187" s="226" t="s">
        <v>2824</v>
      </c>
      <c r="B187" s="226" t="s">
        <v>3559</v>
      </c>
      <c r="C187" s="226" t="s">
        <v>3371</v>
      </c>
      <c r="D187" s="226" t="s">
        <v>3372</v>
      </c>
      <c r="E187" s="226">
        <v>20</v>
      </c>
      <c r="I187" s="838">
        <v>0</v>
      </c>
      <c r="J187" s="838">
        <v>0</v>
      </c>
      <c r="K187" s="838"/>
      <c r="L187" s="963"/>
    </row>
    <row r="188" spans="1:12" x14ac:dyDescent="0.2">
      <c r="A188" s="226" t="s">
        <v>2825</v>
      </c>
      <c r="C188" s="226" t="s">
        <v>3411</v>
      </c>
      <c r="D188" s="226" t="s">
        <v>2311</v>
      </c>
      <c r="E188" s="226">
        <v>1</v>
      </c>
      <c r="I188" s="838">
        <v>0</v>
      </c>
      <c r="J188" s="838">
        <v>0</v>
      </c>
      <c r="K188" s="838"/>
      <c r="L188" s="963"/>
    </row>
    <row r="189" spans="1:12" x14ac:dyDescent="0.2">
      <c r="A189" s="226" t="s">
        <v>2826</v>
      </c>
      <c r="B189" s="226" t="s">
        <v>3558</v>
      </c>
      <c r="C189" s="226" t="s">
        <v>829</v>
      </c>
      <c r="D189" s="226" t="s">
        <v>322</v>
      </c>
      <c r="E189" s="226">
        <v>1</v>
      </c>
      <c r="I189" s="838">
        <v>0</v>
      </c>
      <c r="J189" s="838">
        <v>0</v>
      </c>
      <c r="K189" s="838"/>
      <c r="L189" s="963"/>
    </row>
    <row r="190" spans="1:12" x14ac:dyDescent="0.2">
      <c r="A190" s="226" t="s">
        <v>2827</v>
      </c>
      <c r="B190" s="226" t="s">
        <v>3557</v>
      </c>
      <c r="C190" s="226" t="s">
        <v>3423</v>
      </c>
      <c r="D190" s="226" t="s">
        <v>489</v>
      </c>
      <c r="E190" s="226">
        <v>1</v>
      </c>
      <c r="I190" s="838">
        <v>0</v>
      </c>
      <c r="J190" s="838">
        <v>0</v>
      </c>
      <c r="K190" s="838"/>
      <c r="L190" s="963"/>
    </row>
    <row r="191" spans="1:12" x14ac:dyDescent="0.2">
      <c r="A191" s="226" t="s">
        <v>2828</v>
      </c>
      <c r="C191" s="226" t="s">
        <v>829</v>
      </c>
      <c r="D191" s="226" t="s">
        <v>322</v>
      </c>
      <c r="E191" s="226">
        <v>1</v>
      </c>
      <c r="I191" s="838">
        <v>0</v>
      </c>
      <c r="J191" s="838">
        <v>0</v>
      </c>
      <c r="K191" s="838"/>
      <c r="L191" s="963"/>
    </row>
    <row r="192" spans="1:12" x14ac:dyDescent="0.2">
      <c r="A192" s="226" t="s">
        <v>2829</v>
      </c>
      <c r="B192" s="226" t="s">
        <v>89</v>
      </c>
      <c r="C192" s="226" t="s">
        <v>3443</v>
      </c>
      <c r="D192" s="226" t="s">
        <v>68</v>
      </c>
      <c r="E192" s="226">
        <v>1</v>
      </c>
      <c r="I192" s="838">
        <v>0</v>
      </c>
      <c r="J192" s="838">
        <v>0</v>
      </c>
      <c r="K192" s="838"/>
      <c r="L192" s="963"/>
    </row>
    <row r="193" spans="1:12" x14ac:dyDescent="0.2">
      <c r="A193" s="226" t="s">
        <v>2830</v>
      </c>
      <c r="C193" s="226" t="s">
        <v>3486</v>
      </c>
      <c r="D193" s="226" t="s">
        <v>3485</v>
      </c>
      <c r="E193" s="226">
        <v>1</v>
      </c>
      <c r="I193" s="838">
        <v>0</v>
      </c>
      <c r="J193" s="838">
        <v>0</v>
      </c>
      <c r="K193" s="838"/>
      <c r="L193" s="963"/>
    </row>
    <row r="194" spans="1:12" x14ac:dyDescent="0.2">
      <c r="A194" s="226" t="s">
        <v>2831</v>
      </c>
      <c r="C194" s="226" t="s">
        <v>3531</v>
      </c>
      <c r="D194" s="226" t="s">
        <v>3097</v>
      </c>
      <c r="E194" s="226">
        <v>1</v>
      </c>
      <c r="I194" s="838">
        <v>0</v>
      </c>
      <c r="J194" s="838">
        <v>0</v>
      </c>
      <c r="K194" s="838"/>
      <c r="L194" s="963"/>
    </row>
    <row r="195" spans="1:12" x14ac:dyDescent="0.2">
      <c r="A195" s="226" t="s">
        <v>2832</v>
      </c>
      <c r="B195" s="226" t="s">
        <v>3557</v>
      </c>
      <c r="C195" s="226" t="s">
        <v>3532</v>
      </c>
      <c r="D195" s="226" t="s">
        <v>3019</v>
      </c>
      <c r="E195" s="226">
        <v>1</v>
      </c>
      <c r="I195" s="838">
        <v>0</v>
      </c>
      <c r="J195" s="838">
        <v>0</v>
      </c>
      <c r="K195" s="838"/>
      <c r="L195" s="963"/>
    </row>
    <row r="196" spans="1:12" x14ac:dyDescent="0.2">
      <c r="A196" s="226" t="s">
        <v>2833</v>
      </c>
      <c r="C196" s="226" t="s">
        <v>3533</v>
      </c>
      <c r="D196" s="226" t="s">
        <v>3019</v>
      </c>
      <c r="E196" s="226">
        <v>1</v>
      </c>
      <c r="I196" s="838">
        <v>0</v>
      </c>
      <c r="J196" s="838">
        <v>0</v>
      </c>
      <c r="K196" s="838"/>
      <c r="L196" s="963"/>
    </row>
    <row r="197" spans="1:12" x14ac:dyDescent="0.2">
      <c r="A197" s="226" t="s">
        <v>2834</v>
      </c>
      <c r="B197" s="226" t="s">
        <v>89</v>
      </c>
      <c r="C197" s="226" t="s">
        <v>3550</v>
      </c>
      <c r="D197" s="226" t="s">
        <v>489</v>
      </c>
      <c r="E197" s="226">
        <v>1</v>
      </c>
      <c r="I197" s="838">
        <v>0</v>
      </c>
      <c r="J197" s="838">
        <v>0</v>
      </c>
      <c r="K197" s="838"/>
      <c r="L197" s="963"/>
    </row>
    <row r="198" spans="1:12" x14ac:dyDescent="0.2">
      <c r="A198" s="226" t="s">
        <v>2835</v>
      </c>
      <c r="C198" s="226" t="s">
        <v>3627</v>
      </c>
      <c r="D198" s="226" t="s">
        <v>68</v>
      </c>
      <c r="E198" s="226">
        <v>1</v>
      </c>
      <c r="I198" s="838">
        <v>0</v>
      </c>
      <c r="J198" s="838">
        <v>0</v>
      </c>
      <c r="K198" s="838"/>
      <c r="L198" s="963"/>
    </row>
    <row r="199" spans="1:12" x14ac:dyDescent="0.2">
      <c r="A199" s="226" t="s">
        <v>2836</v>
      </c>
      <c r="C199" s="226" t="s">
        <v>3636</v>
      </c>
      <c r="D199" s="226" t="s">
        <v>2140</v>
      </c>
      <c r="E199" s="226">
        <v>1</v>
      </c>
      <c r="I199" s="838">
        <v>0</v>
      </c>
      <c r="J199" s="838">
        <v>0</v>
      </c>
      <c r="K199" s="838"/>
      <c r="L199" s="963"/>
    </row>
    <row r="200" spans="1:12" x14ac:dyDescent="0.2">
      <c r="A200" s="226" t="s">
        <v>2837</v>
      </c>
      <c r="C200" s="226" t="s">
        <v>3720</v>
      </c>
      <c r="D200" s="226" t="s">
        <v>3721</v>
      </c>
      <c r="E200" s="226">
        <v>1</v>
      </c>
      <c r="I200" s="838">
        <v>0</v>
      </c>
      <c r="J200" s="838">
        <v>0</v>
      </c>
      <c r="K200" s="838"/>
      <c r="L200" s="963"/>
    </row>
    <row r="201" spans="1:12" x14ac:dyDescent="0.2">
      <c r="A201" s="226" t="s">
        <v>2838</v>
      </c>
      <c r="C201" s="226" t="s">
        <v>3745</v>
      </c>
      <c r="D201" s="226" t="s">
        <v>489</v>
      </c>
      <c r="E201" s="226">
        <v>1</v>
      </c>
      <c r="I201" s="838">
        <v>0</v>
      </c>
      <c r="J201" s="838">
        <v>0</v>
      </c>
      <c r="K201" s="838"/>
      <c r="L201" s="963"/>
    </row>
    <row r="202" spans="1:12" x14ac:dyDescent="0.2">
      <c r="A202" s="226" t="s">
        <v>2839</v>
      </c>
      <c r="C202" s="226" t="s">
        <v>3751</v>
      </c>
      <c r="D202" s="226" t="s">
        <v>489</v>
      </c>
      <c r="E202" s="226">
        <v>1</v>
      </c>
      <c r="I202" s="838">
        <v>0</v>
      </c>
      <c r="J202" s="838">
        <v>0</v>
      </c>
      <c r="K202" s="838"/>
      <c r="L202" s="963"/>
    </row>
    <row r="203" spans="1:12" x14ac:dyDescent="0.2">
      <c r="A203" s="226" t="s">
        <v>2840</v>
      </c>
      <c r="C203" s="226" t="s">
        <v>3752</v>
      </c>
      <c r="D203" s="226" t="s">
        <v>489</v>
      </c>
      <c r="E203" s="226">
        <v>1</v>
      </c>
      <c r="I203" s="838">
        <v>0</v>
      </c>
      <c r="J203" s="838">
        <v>0</v>
      </c>
      <c r="K203" s="838"/>
      <c r="L203" s="963"/>
    </row>
    <row r="204" spans="1:12" x14ac:dyDescent="0.2">
      <c r="A204" s="226" t="s">
        <v>2841</v>
      </c>
      <c r="C204" s="226" t="s">
        <v>3786</v>
      </c>
      <c r="D204" s="226" t="s">
        <v>489</v>
      </c>
      <c r="E204" s="226">
        <v>1</v>
      </c>
      <c r="I204" s="838">
        <v>0</v>
      </c>
      <c r="J204" s="838">
        <v>0</v>
      </c>
      <c r="K204" s="838"/>
      <c r="L204" s="963"/>
    </row>
    <row r="205" spans="1:12" x14ac:dyDescent="0.2">
      <c r="A205" s="226" t="s">
        <v>2842</v>
      </c>
      <c r="C205" s="226" t="s">
        <v>3799</v>
      </c>
      <c r="D205" s="226" t="s">
        <v>489</v>
      </c>
      <c r="E205" s="226">
        <v>50</v>
      </c>
      <c r="I205" s="838">
        <v>0</v>
      </c>
      <c r="J205" s="838">
        <v>0</v>
      </c>
      <c r="K205" s="838"/>
      <c r="L205" s="963"/>
    </row>
    <row r="206" spans="1:12" x14ac:dyDescent="0.2">
      <c r="A206" s="226" t="s">
        <v>2843</v>
      </c>
      <c r="C206" s="226" t="s">
        <v>3825</v>
      </c>
      <c r="D206" s="226" t="s">
        <v>793</v>
      </c>
      <c r="E206" s="226">
        <v>1</v>
      </c>
      <c r="I206" s="838">
        <v>0</v>
      </c>
      <c r="J206" s="838">
        <v>0</v>
      </c>
      <c r="K206" s="838"/>
      <c r="L206" s="963"/>
    </row>
    <row r="207" spans="1:12" x14ac:dyDescent="0.2">
      <c r="A207" s="226" t="s">
        <v>2844</v>
      </c>
      <c r="C207" s="226" t="s">
        <v>3872</v>
      </c>
      <c r="D207" s="226" t="s">
        <v>830</v>
      </c>
      <c r="E207" s="226">
        <v>1</v>
      </c>
      <c r="I207" s="838">
        <v>0</v>
      </c>
      <c r="J207" s="838">
        <v>0</v>
      </c>
      <c r="K207" s="838"/>
      <c r="L207" s="963"/>
    </row>
    <row r="208" spans="1:12" x14ac:dyDescent="0.2">
      <c r="A208" s="226" t="s">
        <v>2845</v>
      </c>
      <c r="C208" s="226" t="s">
        <v>3916</v>
      </c>
      <c r="D208" s="226" t="s">
        <v>3097</v>
      </c>
      <c r="E208" s="226">
        <v>19</v>
      </c>
      <c r="I208" s="838">
        <v>0</v>
      </c>
      <c r="J208" s="838">
        <v>0</v>
      </c>
      <c r="K208" s="838"/>
      <c r="L208" s="963"/>
    </row>
    <row r="209" spans="1:12" x14ac:dyDescent="0.2">
      <c r="A209" s="226" t="s">
        <v>2846</v>
      </c>
      <c r="C209" s="226" t="s">
        <v>3917</v>
      </c>
      <c r="D209" s="226" t="s">
        <v>3097</v>
      </c>
      <c r="E209" s="226">
        <v>20</v>
      </c>
      <c r="I209" s="838">
        <v>0</v>
      </c>
      <c r="J209" s="838">
        <v>0</v>
      </c>
      <c r="K209" s="838"/>
      <c r="L209" s="963"/>
    </row>
    <row r="210" spans="1:12" x14ac:dyDescent="0.2">
      <c r="A210" s="226" t="s">
        <v>2847</v>
      </c>
      <c r="C210" s="226" t="s">
        <v>3918</v>
      </c>
      <c r="D210" s="226" t="s">
        <v>3097</v>
      </c>
      <c r="E210" s="226">
        <v>21</v>
      </c>
      <c r="I210" s="838">
        <v>0</v>
      </c>
      <c r="J210" s="838">
        <v>0</v>
      </c>
      <c r="K210" s="838"/>
      <c r="L210" s="963"/>
    </row>
    <row r="211" spans="1:12" x14ac:dyDescent="0.2">
      <c r="A211" s="226" t="s">
        <v>2848</v>
      </c>
      <c r="C211" s="226" t="s">
        <v>3919</v>
      </c>
      <c r="D211" s="226" t="s">
        <v>3097</v>
      </c>
      <c r="E211" s="226">
        <v>15</v>
      </c>
      <c r="I211" s="838">
        <v>0</v>
      </c>
      <c r="J211" s="838">
        <v>0</v>
      </c>
      <c r="K211" s="838"/>
      <c r="L211" s="963"/>
    </row>
    <row r="212" spans="1:12" x14ac:dyDescent="0.2">
      <c r="A212" s="226" t="s">
        <v>2849</v>
      </c>
      <c r="C212" s="226" t="s">
        <v>2273</v>
      </c>
      <c r="D212" s="226" t="s">
        <v>1575</v>
      </c>
      <c r="E212" s="226">
        <v>1</v>
      </c>
      <c r="I212" s="838">
        <v>0</v>
      </c>
      <c r="J212" s="838">
        <v>0</v>
      </c>
      <c r="K212" s="838"/>
      <c r="L212" s="963"/>
    </row>
    <row r="213" spans="1:12" x14ac:dyDescent="0.2">
      <c r="A213" s="226" t="s">
        <v>2850</v>
      </c>
      <c r="C213" s="226" t="s">
        <v>4024</v>
      </c>
      <c r="D213" s="226" t="s">
        <v>2311</v>
      </c>
      <c r="E213" s="226">
        <v>1</v>
      </c>
      <c r="I213" s="838">
        <v>0</v>
      </c>
      <c r="J213" s="838">
        <v>0</v>
      </c>
      <c r="K213" s="838"/>
      <c r="L213" s="963"/>
    </row>
    <row r="214" spans="1:12" x14ac:dyDescent="0.2">
      <c r="A214" s="226" t="s">
        <v>2851</v>
      </c>
      <c r="C214" s="226" t="s">
        <v>4151</v>
      </c>
      <c r="D214" s="226" t="s">
        <v>489</v>
      </c>
      <c r="E214" s="226">
        <v>1</v>
      </c>
      <c r="I214" s="838">
        <v>0</v>
      </c>
      <c r="J214" s="838">
        <v>0</v>
      </c>
      <c r="K214" s="838"/>
      <c r="L214" s="963"/>
    </row>
    <row r="215" spans="1:12" x14ac:dyDescent="0.2">
      <c r="A215" s="226" t="s">
        <v>2852</v>
      </c>
      <c r="C215" s="226" t="s">
        <v>4152</v>
      </c>
      <c r="D215" s="226" t="s">
        <v>489</v>
      </c>
      <c r="E215" s="226">
        <v>1</v>
      </c>
      <c r="I215" s="838">
        <v>0</v>
      </c>
      <c r="J215" s="838">
        <v>0</v>
      </c>
      <c r="K215" s="838"/>
      <c r="L215" s="963"/>
    </row>
    <row r="216" spans="1:12" x14ac:dyDescent="0.2">
      <c r="A216" s="226" t="s">
        <v>2853</v>
      </c>
      <c r="C216" s="226" t="s">
        <v>4158</v>
      </c>
      <c r="D216" s="226" t="s">
        <v>489</v>
      </c>
      <c r="E216" s="226">
        <v>1</v>
      </c>
      <c r="I216" s="838">
        <v>0</v>
      </c>
      <c r="J216" s="838">
        <v>0</v>
      </c>
      <c r="K216" s="838"/>
      <c r="L216" s="963"/>
    </row>
    <row r="217" spans="1:12" x14ac:dyDescent="0.2">
      <c r="A217" s="226" t="s">
        <v>2854</v>
      </c>
      <c r="C217" s="226" t="s">
        <v>4233</v>
      </c>
      <c r="D217" s="226" t="s">
        <v>489</v>
      </c>
      <c r="E217" s="226">
        <v>3</v>
      </c>
      <c r="I217" s="838">
        <v>0</v>
      </c>
      <c r="J217" s="838">
        <v>0</v>
      </c>
      <c r="K217" s="838"/>
      <c r="L217" s="963"/>
    </row>
    <row r="218" spans="1:12" x14ac:dyDescent="0.2">
      <c r="A218" s="226" t="s">
        <v>2855</v>
      </c>
      <c r="C218" s="226" t="s">
        <v>4234</v>
      </c>
      <c r="D218" s="226" t="s">
        <v>489</v>
      </c>
      <c r="E218" s="226">
        <v>4</v>
      </c>
      <c r="I218" s="838">
        <v>0</v>
      </c>
      <c r="J218" s="838">
        <v>0</v>
      </c>
      <c r="K218" s="838"/>
      <c r="L218" s="963"/>
    </row>
    <row r="219" spans="1:12" x14ac:dyDescent="0.2">
      <c r="A219" s="226" t="s">
        <v>2856</v>
      </c>
      <c r="D219" s="226"/>
      <c r="I219" s="838">
        <v>0</v>
      </c>
      <c r="J219" s="838">
        <v>0</v>
      </c>
      <c r="K219" s="838"/>
      <c r="L219" s="963"/>
    </row>
    <row r="220" spans="1:12" x14ac:dyDescent="0.2">
      <c r="A220" s="226" t="s">
        <v>2857</v>
      </c>
      <c r="D220" s="226"/>
      <c r="I220" s="838">
        <v>0</v>
      </c>
      <c r="J220" s="838">
        <v>0</v>
      </c>
      <c r="K220" s="838"/>
      <c r="L220" s="963"/>
    </row>
    <row r="221" spans="1:12" x14ac:dyDescent="0.2">
      <c r="A221" s="226" t="s">
        <v>2858</v>
      </c>
      <c r="D221" s="226"/>
      <c r="I221" s="838">
        <v>0</v>
      </c>
      <c r="J221" s="838">
        <v>0</v>
      </c>
      <c r="K221" s="838"/>
      <c r="L221" s="963"/>
    </row>
    <row r="222" spans="1:12" x14ac:dyDescent="0.2">
      <c r="A222" s="226" t="s">
        <v>2859</v>
      </c>
      <c r="D222" s="226"/>
      <c r="I222" s="838">
        <v>0</v>
      </c>
      <c r="J222" s="838">
        <v>0</v>
      </c>
      <c r="K222" s="838"/>
      <c r="L222" s="963"/>
    </row>
    <row r="223" spans="1:12" x14ac:dyDescent="0.2">
      <c r="A223" s="226" t="s">
        <v>2860</v>
      </c>
      <c r="D223" s="226"/>
      <c r="I223" s="838">
        <v>0</v>
      </c>
      <c r="J223" s="838">
        <v>0</v>
      </c>
      <c r="K223" s="838"/>
      <c r="L223" s="963"/>
    </row>
    <row r="224" spans="1:12" x14ac:dyDescent="0.2">
      <c r="A224" s="226" t="s">
        <v>2861</v>
      </c>
      <c r="D224" s="226"/>
      <c r="I224" s="838">
        <v>0</v>
      </c>
      <c r="J224" s="838">
        <v>0</v>
      </c>
      <c r="K224" s="838"/>
      <c r="L224" s="963"/>
    </row>
    <row r="225" spans="1:12" x14ac:dyDescent="0.2">
      <c r="A225" s="226" t="s">
        <v>2862</v>
      </c>
      <c r="D225" s="226"/>
      <c r="I225" s="838">
        <v>0</v>
      </c>
      <c r="J225" s="838">
        <v>0</v>
      </c>
      <c r="K225" s="838"/>
      <c r="L225" s="963"/>
    </row>
    <row r="226" spans="1:12" x14ac:dyDescent="0.2">
      <c r="A226" s="226" t="s">
        <v>2863</v>
      </c>
      <c r="D226" s="226"/>
      <c r="I226" s="838">
        <v>0</v>
      </c>
      <c r="J226" s="838">
        <v>0</v>
      </c>
      <c r="K226" s="838"/>
      <c r="L226" s="963"/>
    </row>
    <row r="227" spans="1:12" x14ac:dyDescent="0.2">
      <c r="A227" s="226" t="s">
        <v>2864</v>
      </c>
      <c r="D227" s="226"/>
      <c r="I227" s="838">
        <v>0</v>
      </c>
      <c r="J227" s="838">
        <v>0</v>
      </c>
      <c r="K227" s="838"/>
      <c r="L227" s="963"/>
    </row>
    <row r="228" spans="1:12" x14ac:dyDescent="0.2">
      <c r="A228" s="226" t="s">
        <v>2865</v>
      </c>
      <c r="D228" s="226"/>
      <c r="I228" s="838">
        <v>0</v>
      </c>
      <c r="J228" s="838">
        <v>0</v>
      </c>
      <c r="K228" s="838"/>
      <c r="L228" s="963"/>
    </row>
    <row r="229" spans="1:12" x14ac:dyDescent="0.2">
      <c r="A229" s="226" t="s">
        <v>2866</v>
      </c>
      <c r="D229" s="226"/>
      <c r="I229" s="838">
        <v>0</v>
      </c>
      <c r="J229" s="838">
        <v>0</v>
      </c>
      <c r="K229" s="838"/>
      <c r="L229" s="963"/>
    </row>
    <row r="230" spans="1:12" x14ac:dyDescent="0.2">
      <c r="A230" s="226" t="s">
        <v>2867</v>
      </c>
      <c r="D230" s="226"/>
      <c r="I230" s="838">
        <v>0</v>
      </c>
      <c r="J230" s="838">
        <v>0</v>
      </c>
      <c r="K230" s="838"/>
      <c r="L230" s="963"/>
    </row>
    <row r="231" spans="1:12" x14ac:dyDescent="0.2">
      <c r="A231" s="226" t="s">
        <v>2868</v>
      </c>
      <c r="D231" s="226"/>
      <c r="I231" s="838">
        <v>0</v>
      </c>
      <c r="J231" s="838">
        <v>0</v>
      </c>
      <c r="K231" s="838"/>
      <c r="L231" s="963"/>
    </row>
    <row r="232" spans="1:12" x14ac:dyDescent="0.2">
      <c r="A232" s="226" t="s">
        <v>2869</v>
      </c>
      <c r="D232" s="226"/>
      <c r="I232" s="838">
        <v>0</v>
      </c>
      <c r="J232" s="838">
        <v>0</v>
      </c>
      <c r="K232" s="838"/>
      <c r="L232" s="963"/>
    </row>
    <row r="233" spans="1:12" x14ac:dyDescent="0.2">
      <c r="A233" s="226" t="s">
        <v>2870</v>
      </c>
      <c r="D233" s="226"/>
      <c r="I233" s="838">
        <v>0</v>
      </c>
      <c r="J233" s="838">
        <v>0</v>
      </c>
      <c r="K233" s="838"/>
      <c r="L233" s="963"/>
    </row>
    <row r="234" spans="1:12" x14ac:dyDescent="0.2">
      <c r="A234" s="226" t="s">
        <v>2871</v>
      </c>
      <c r="D234" s="226"/>
      <c r="I234" s="838">
        <v>0</v>
      </c>
      <c r="J234" s="838">
        <v>0</v>
      </c>
      <c r="K234" s="838"/>
      <c r="L234" s="963"/>
    </row>
    <row r="235" spans="1:12" x14ac:dyDescent="0.2">
      <c r="A235" s="226" t="s">
        <v>2872</v>
      </c>
      <c r="D235" s="226"/>
      <c r="I235" s="838">
        <v>0</v>
      </c>
      <c r="J235" s="838">
        <v>0</v>
      </c>
      <c r="K235" s="838"/>
      <c r="L235" s="963"/>
    </row>
    <row r="236" spans="1:12" x14ac:dyDescent="0.2">
      <c r="A236" s="226" t="s">
        <v>2873</v>
      </c>
      <c r="D236" s="226"/>
      <c r="I236" s="838">
        <v>0</v>
      </c>
      <c r="J236" s="838">
        <v>0</v>
      </c>
      <c r="K236" s="838"/>
      <c r="L236" s="963"/>
    </row>
    <row r="237" spans="1:12" x14ac:dyDescent="0.2">
      <c r="A237" s="226" t="s">
        <v>2874</v>
      </c>
      <c r="D237" s="226"/>
      <c r="I237" s="838">
        <v>0</v>
      </c>
      <c r="J237" s="838">
        <v>0</v>
      </c>
      <c r="K237" s="838"/>
      <c r="L237" s="963"/>
    </row>
    <row r="238" spans="1:12" x14ac:dyDescent="0.2">
      <c r="A238" s="226" t="s">
        <v>2875</v>
      </c>
      <c r="D238" s="226"/>
      <c r="I238" s="838">
        <v>0</v>
      </c>
      <c r="J238" s="838">
        <v>0</v>
      </c>
      <c r="K238" s="838"/>
      <c r="L238" s="963"/>
    </row>
    <row r="239" spans="1:12" x14ac:dyDescent="0.2">
      <c r="A239" s="226" t="s">
        <v>2876</v>
      </c>
      <c r="D239" s="226"/>
      <c r="I239" s="838">
        <v>0</v>
      </c>
      <c r="J239" s="838">
        <v>0</v>
      </c>
      <c r="K239" s="838"/>
      <c r="L239" s="963"/>
    </row>
    <row r="240" spans="1:12" x14ac:dyDescent="0.2">
      <c r="A240" s="226" t="s">
        <v>2877</v>
      </c>
      <c r="D240" s="226"/>
      <c r="I240" s="838">
        <v>0</v>
      </c>
      <c r="J240" s="838">
        <v>0</v>
      </c>
      <c r="K240" s="838"/>
      <c r="L240" s="963"/>
    </row>
    <row r="241" spans="1:13" x14ac:dyDescent="0.2">
      <c r="A241" s="226" t="s">
        <v>2878</v>
      </c>
      <c r="D241" s="226"/>
      <c r="I241" s="838">
        <v>0</v>
      </c>
      <c r="J241" s="838">
        <v>0</v>
      </c>
      <c r="K241" s="838"/>
      <c r="L241" s="963"/>
    </row>
    <row r="242" spans="1:13" x14ac:dyDescent="0.2">
      <c r="A242" s="226" t="s">
        <v>2879</v>
      </c>
      <c r="D242" s="226"/>
      <c r="I242" s="838">
        <v>0</v>
      </c>
      <c r="J242" s="838">
        <v>0</v>
      </c>
      <c r="K242" s="838"/>
      <c r="L242" s="963"/>
    </row>
    <row r="243" spans="1:13" x14ac:dyDescent="0.2">
      <c r="A243" s="226" t="s">
        <v>2880</v>
      </c>
      <c r="D243" s="226"/>
      <c r="I243" s="838">
        <v>0</v>
      </c>
      <c r="J243" s="838">
        <v>0</v>
      </c>
      <c r="K243" s="838"/>
      <c r="L243" s="963"/>
    </row>
    <row r="244" spans="1:13" x14ac:dyDescent="0.2">
      <c r="A244" s="226" t="s">
        <v>2881</v>
      </c>
      <c r="D244" s="226"/>
      <c r="I244" s="838">
        <v>0</v>
      </c>
      <c r="J244" s="838">
        <v>0</v>
      </c>
      <c r="K244" s="838"/>
      <c r="L244" s="963"/>
    </row>
    <row r="245" spans="1:13" x14ac:dyDescent="0.2">
      <c r="A245" s="226" t="s">
        <v>2882</v>
      </c>
      <c r="D245" s="226"/>
      <c r="I245" s="838">
        <v>0</v>
      </c>
      <c r="J245" s="838">
        <v>0</v>
      </c>
      <c r="K245" s="838"/>
      <c r="L245" s="963"/>
    </row>
    <row r="246" spans="1:13" x14ac:dyDescent="0.2">
      <c r="A246" s="226" t="s">
        <v>2883</v>
      </c>
      <c r="D246" s="226"/>
      <c r="I246" s="838">
        <v>0</v>
      </c>
      <c r="J246" s="838">
        <v>0</v>
      </c>
      <c r="K246" s="838"/>
      <c r="L246" s="963"/>
    </row>
    <row r="247" spans="1:13" x14ac:dyDescent="0.2">
      <c r="A247" s="226" t="s">
        <v>2884</v>
      </c>
      <c r="D247" s="226"/>
      <c r="I247" s="838">
        <v>0</v>
      </c>
      <c r="J247" s="838">
        <v>0</v>
      </c>
      <c r="K247" s="838"/>
      <c r="L247" s="838"/>
    </row>
    <row r="248" spans="1:13" x14ac:dyDescent="0.2">
      <c r="A248" s="226" t="s">
        <v>2885</v>
      </c>
      <c r="D248" s="226"/>
      <c r="I248" s="838">
        <v>0</v>
      </c>
      <c r="J248" s="838">
        <v>0</v>
      </c>
      <c r="K248" s="838"/>
      <c r="L248" s="838"/>
    </row>
    <row r="249" spans="1:13" x14ac:dyDescent="0.2">
      <c r="A249" s="226" t="s">
        <v>2886</v>
      </c>
      <c r="D249" s="226"/>
      <c r="I249" s="838">
        <v>0</v>
      </c>
      <c r="J249" s="838">
        <v>0</v>
      </c>
      <c r="K249" s="838"/>
      <c r="L249" s="838"/>
    </row>
    <row r="250" spans="1:13" x14ac:dyDescent="0.2">
      <c r="A250" s="226" t="s">
        <v>2887</v>
      </c>
      <c r="D250" s="226"/>
      <c r="I250" s="838">
        <v>0</v>
      </c>
      <c r="J250" s="838">
        <v>0</v>
      </c>
      <c r="K250" s="838"/>
      <c r="L250" s="838"/>
    </row>
    <row r="251" spans="1:13" x14ac:dyDescent="0.2">
      <c r="A251" s="226" t="s">
        <v>2888</v>
      </c>
      <c r="D251" s="226"/>
      <c r="I251" s="838">
        <v>0</v>
      </c>
      <c r="J251" s="838">
        <v>0</v>
      </c>
      <c r="K251" s="838"/>
      <c r="L251" s="838"/>
    </row>
    <row r="252" spans="1:13" x14ac:dyDescent="0.2">
      <c r="A252" s="226" t="s">
        <v>2889</v>
      </c>
      <c r="D252" s="226"/>
      <c r="I252" s="838">
        <v>0</v>
      </c>
      <c r="J252" s="838">
        <v>0</v>
      </c>
      <c r="K252" s="838"/>
      <c r="L252" s="838"/>
    </row>
    <row r="253" spans="1:13" x14ac:dyDescent="0.2">
      <c r="A253" s="226" t="s">
        <v>2890</v>
      </c>
      <c r="D253" s="226"/>
      <c r="I253" s="838">
        <v>0</v>
      </c>
      <c r="J253" s="838">
        <v>0</v>
      </c>
      <c r="K253" s="838"/>
      <c r="L253" s="838"/>
    </row>
    <row r="254" spans="1:13" x14ac:dyDescent="0.2">
      <c r="A254" s="226" t="s">
        <v>2891</v>
      </c>
      <c r="D254" s="226"/>
      <c r="I254" s="838">
        <v>0</v>
      </c>
      <c r="J254" s="838">
        <v>0</v>
      </c>
      <c r="K254" s="838"/>
      <c r="L254" s="838"/>
    </row>
    <row r="255" spans="1:13" x14ac:dyDescent="0.2">
      <c r="A255" s="226" t="s">
        <v>2892</v>
      </c>
      <c r="D255" s="226"/>
      <c r="I255" s="838">
        <v>0</v>
      </c>
      <c r="J255" s="838">
        <v>0</v>
      </c>
      <c r="K255" s="844"/>
      <c r="L255" s="844"/>
      <c r="M255" s="921"/>
    </row>
    <row r="256" spans="1:13" x14ac:dyDescent="0.2">
      <c r="A256" s="226" t="s">
        <v>2893</v>
      </c>
      <c r="D256" s="226"/>
      <c r="I256" s="838">
        <v>0</v>
      </c>
      <c r="J256" s="838">
        <v>0</v>
      </c>
      <c r="K256" s="844"/>
      <c r="L256" s="844"/>
      <c r="M256" s="921"/>
    </row>
    <row r="257" spans="1:13" x14ac:dyDescent="0.2">
      <c r="A257" s="226" t="s">
        <v>2894</v>
      </c>
      <c r="D257" s="226"/>
      <c r="I257" s="838">
        <v>0</v>
      </c>
      <c r="J257" s="838">
        <v>0</v>
      </c>
      <c r="K257" s="844"/>
      <c r="L257" s="844"/>
      <c r="M257" s="921"/>
    </row>
    <row r="258" spans="1:13" x14ac:dyDescent="0.2">
      <c r="A258" s="226" t="s">
        <v>2895</v>
      </c>
      <c r="D258" s="226"/>
      <c r="I258" s="838">
        <v>0</v>
      </c>
      <c r="J258" s="838">
        <v>0</v>
      </c>
      <c r="K258" s="838"/>
      <c r="L258" s="838"/>
    </row>
    <row r="259" spans="1:13" x14ac:dyDescent="0.2">
      <c r="A259" s="226" t="s">
        <v>2896</v>
      </c>
      <c r="D259" s="226"/>
      <c r="I259" s="838">
        <v>0</v>
      </c>
      <c r="J259" s="838">
        <v>0</v>
      </c>
      <c r="K259" s="838"/>
      <c r="L259" s="838"/>
    </row>
    <row r="260" spans="1:13" x14ac:dyDescent="0.2">
      <c r="A260" s="226" t="s">
        <v>2897</v>
      </c>
      <c r="D260" s="226"/>
      <c r="I260" s="838">
        <v>0</v>
      </c>
      <c r="J260" s="838">
        <v>0</v>
      </c>
      <c r="K260" s="838"/>
      <c r="L260" s="838"/>
    </row>
    <row r="261" spans="1:13" x14ac:dyDescent="0.2">
      <c r="A261" s="226" t="s">
        <v>2898</v>
      </c>
      <c r="D261" s="226"/>
      <c r="I261" s="838">
        <v>0</v>
      </c>
      <c r="J261" s="838">
        <v>0</v>
      </c>
      <c r="K261" s="838"/>
      <c r="L261" s="838"/>
    </row>
    <row r="262" spans="1:13" x14ac:dyDescent="0.2">
      <c r="A262" s="226" t="s">
        <v>2899</v>
      </c>
      <c r="D262" s="226"/>
      <c r="I262" s="838">
        <v>0</v>
      </c>
      <c r="J262" s="838">
        <v>0</v>
      </c>
      <c r="K262" s="838"/>
      <c r="L262" s="838"/>
    </row>
    <row r="263" spans="1:13" x14ac:dyDescent="0.2">
      <c r="A263" s="226" t="s">
        <v>2900</v>
      </c>
      <c r="D263" s="226"/>
      <c r="I263" s="838">
        <v>0</v>
      </c>
      <c r="J263" s="838">
        <v>0</v>
      </c>
      <c r="K263" s="838"/>
      <c r="L263" s="838"/>
    </row>
    <row r="264" spans="1:13" x14ac:dyDescent="0.2">
      <c r="A264" s="226" t="s">
        <v>2901</v>
      </c>
      <c r="D264" s="226"/>
      <c r="I264" s="838">
        <v>0</v>
      </c>
      <c r="J264" s="838">
        <v>0</v>
      </c>
      <c r="K264" s="838"/>
      <c r="L264" s="838"/>
    </row>
    <row r="265" spans="1:13" x14ac:dyDescent="0.2">
      <c r="A265" s="226" t="s">
        <v>2902</v>
      </c>
      <c r="D265" s="226"/>
      <c r="I265" s="838">
        <v>0</v>
      </c>
      <c r="J265" s="838">
        <v>0</v>
      </c>
      <c r="K265" s="838"/>
      <c r="L265" s="838"/>
    </row>
    <row r="266" spans="1:13" x14ac:dyDescent="0.2">
      <c r="A266" s="226" t="s">
        <v>2903</v>
      </c>
      <c r="D266" s="226"/>
      <c r="I266" s="838">
        <v>0</v>
      </c>
      <c r="J266" s="838">
        <v>0</v>
      </c>
      <c r="K266" s="838"/>
      <c r="L266" s="838"/>
    </row>
    <row r="267" spans="1:13" x14ac:dyDescent="0.2">
      <c r="A267" s="226" t="s">
        <v>2904</v>
      </c>
      <c r="D267" s="226"/>
      <c r="I267" s="838">
        <v>0</v>
      </c>
      <c r="J267" s="838">
        <v>0</v>
      </c>
      <c r="K267" s="838"/>
      <c r="L267" s="838"/>
    </row>
    <row r="268" spans="1:13" x14ac:dyDescent="0.2">
      <c r="A268" s="226" t="s">
        <v>2905</v>
      </c>
      <c r="D268" s="226"/>
      <c r="I268" s="838">
        <v>0</v>
      </c>
      <c r="J268" s="838">
        <v>0</v>
      </c>
      <c r="K268" s="838"/>
      <c r="L268" s="838"/>
    </row>
    <row r="269" spans="1:13" x14ac:dyDescent="0.2">
      <c r="A269" s="226" t="s">
        <v>2906</v>
      </c>
      <c r="D269" s="226"/>
      <c r="I269" s="838">
        <v>0</v>
      </c>
      <c r="J269" s="838">
        <v>0</v>
      </c>
      <c r="K269" s="838"/>
      <c r="L269" s="838"/>
    </row>
    <row r="270" spans="1:13" x14ac:dyDescent="0.2">
      <c r="A270" s="226" t="s">
        <v>2907</v>
      </c>
      <c r="D270" s="226"/>
      <c r="I270" s="838">
        <v>0</v>
      </c>
      <c r="J270" s="838">
        <v>0</v>
      </c>
      <c r="K270" s="838"/>
      <c r="L270" s="838"/>
    </row>
    <row r="271" spans="1:13" x14ac:dyDescent="0.2">
      <c r="A271" s="226" t="s">
        <v>2908</v>
      </c>
      <c r="D271" s="226"/>
      <c r="I271" s="838">
        <v>0</v>
      </c>
      <c r="J271" s="838">
        <v>0</v>
      </c>
      <c r="K271" s="838"/>
      <c r="L271" s="838"/>
    </row>
    <row r="272" spans="1:13" x14ac:dyDescent="0.2">
      <c r="A272" s="226" t="s">
        <v>2909</v>
      </c>
      <c r="D272" s="226"/>
      <c r="I272" s="838">
        <v>0</v>
      </c>
      <c r="J272" s="838">
        <v>0</v>
      </c>
      <c r="K272" s="838"/>
      <c r="L272" s="838"/>
    </row>
    <row r="273" spans="1:12" x14ac:dyDescent="0.2">
      <c r="A273" s="226" t="s">
        <v>2910</v>
      </c>
      <c r="D273" s="226"/>
      <c r="I273" s="838">
        <v>0</v>
      </c>
      <c r="J273" s="838">
        <v>0</v>
      </c>
      <c r="K273" s="838"/>
      <c r="L273" s="838"/>
    </row>
    <row r="274" spans="1:12" x14ac:dyDescent="0.2">
      <c r="A274" s="226" t="s">
        <v>2911</v>
      </c>
      <c r="D274" s="226"/>
      <c r="I274" s="838">
        <v>0</v>
      </c>
      <c r="J274" s="838">
        <v>0</v>
      </c>
      <c r="K274" s="838"/>
      <c r="L274" s="838"/>
    </row>
    <row r="275" spans="1:12" x14ac:dyDescent="0.2">
      <c r="A275" s="226" t="s">
        <v>2912</v>
      </c>
      <c r="D275" s="226"/>
      <c r="I275" s="838">
        <v>0</v>
      </c>
      <c r="J275" s="838">
        <v>0</v>
      </c>
      <c r="K275" s="838"/>
      <c r="L275" s="838"/>
    </row>
    <row r="276" spans="1:12" x14ac:dyDescent="0.2">
      <c r="A276" s="226" t="s">
        <v>2913</v>
      </c>
      <c r="D276" s="226"/>
      <c r="I276" s="838">
        <v>0</v>
      </c>
      <c r="J276" s="838">
        <v>0</v>
      </c>
      <c r="K276" s="838"/>
      <c r="L276" s="838"/>
    </row>
    <row r="277" spans="1:12" x14ac:dyDescent="0.2">
      <c r="A277" s="226" t="s">
        <v>2914</v>
      </c>
      <c r="D277" s="226"/>
      <c r="I277" s="838">
        <v>0</v>
      </c>
      <c r="J277" s="838">
        <v>0</v>
      </c>
      <c r="K277" s="838"/>
      <c r="L277" s="838"/>
    </row>
    <row r="278" spans="1:12" x14ac:dyDescent="0.2">
      <c r="A278" s="226" t="s">
        <v>2915</v>
      </c>
      <c r="D278" s="226"/>
      <c r="I278" s="838">
        <v>0</v>
      </c>
      <c r="J278" s="838">
        <v>0</v>
      </c>
      <c r="K278" s="838"/>
      <c r="L278" s="838"/>
    </row>
    <row r="279" spans="1:12" x14ac:dyDescent="0.2">
      <c r="A279" s="226" t="s">
        <v>2916</v>
      </c>
      <c r="D279" s="226"/>
      <c r="I279" s="838">
        <v>0</v>
      </c>
      <c r="J279" s="838">
        <v>0</v>
      </c>
      <c r="K279" s="838"/>
      <c r="L279" s="838"/>
    </row>
    <row r="280" spans="1:12" x14ac:dyDescent="0.2">
      <c r="A280" s="226" t="s">
        <v>2917</v>
      </c>
      <c r="D280" s="226"/>
      <c r="I280" s="838">
        <v>0</v>
      </c>
      <c r="J280" s="838">
        <v>0</v>
      </c>
      <c r="K280" s="838"/>
      <c r="L280" s="838"/>
    </row>
    <row r="281" spans="1:12" x14ac:dyDescent="0.2">
      <c r="A281" s="226" t="s">
        <v>2918</v>
      </c>
      <c r="D281" s="226"/>
      <c r="I281" s="838">
        <v>0</v>
      </c>
      <c r="J281" s="838">
        <v>0</v>
      </c>
      <c r="K281" s="838"/>
      <c r="L281" s="838"/>
    </row>
    <row r="282" spans="1:12" x14ac:dyDescent="0.2">
      <c r="A282" s="226" t="s">
        <v>2919</v>
      </c>
      <c r="D282" s="226"/>
      <c r="I282" s="838">
        <v>0</v>
      </c>
      <c r="J282" s="838">
        <v>0</v>
      </c>
      <c r="K282" s="838"/>
      <c r="L282" s="838"/>
    </row>
    <row r="283" spans="1:12" x14ac:dyDescent="0.2">
      <c r="A283" s="226" t="s">
        <v>2920</v>
      </c>
      <c r="D283" s="226"/>
      <c r="I283" s="838">
        <v>0</v>
      </c>
      <c r="J283" s="838">
        <v>0</v>
      </c>
      <c r="K283" s="838"/>
      <c r="L283" s="838"/>
    </row>
    <row r="284" spans="1:12" x14ac:dyDescent="0.2">
      <c r="A284" s="226" t="s">
        <v>2921</v>
      </c>
      <c r="D284" s="226"/>
      <c r="I284" s="838">
        <v>0</v>
      </c>
      <c r="J284" s="838">
        <v>0</v>
      </c>
      <c r="K284" s="838"/>
      <c r="L284" s="838"/>
    </row>
    <row r="285" spans="1:12" x14ac:dyDescent="0.2">
      <c r="A285" s="226" t="s">
        <v>2922</v>
      </c>
      <c r="D285" s="226"/>
      <c r="I285" s="838">
        <v>0</v>
      </c>
      <c r="J285" s="838">
        <v>0</v>
      </c>
      <c r="K285" s="838"/>
      <c r="L285" s="838"/>
    </row>
    <row r="286" spans="1:12" x14ac:dyDescent="0.2">
      <c r="A286" s="226" t="s">
        <v>2923</v>
      </c>
      <c r="D286" s="226"/>
      <c r="I286" s="838">
        <v>0</v>
      </c>
      <c r="J286" s="838">
        <v>0</v>
      </c>
      <c r="K286" s="838"/>
      <c r="L286" s="838"/>
    </row>
    <row r="287" spans="1:12" x14ac:dyDescent="0.2">
      <c r="A287" s="226" t="s">
        <v>2924</v>
      </c>
      <c r="D287" s="226"/>
      <c r="I287" s="838">
        <v>0</v>
      </c>
      <c r="J287" s="838">
        <v>0</v>
      </c>
      <c r="K287" s="838"/>
      <c r="L287" s="838"/>
    </row>
    <row r="288" spans="1:12" x14ac:dyDescent="0.2">
      <c r="A288" s="226" t="s">
        <v>2925</v>
      </c>
      <c r="D288" s="226"/>
      <c r="I288" s="838">
        <v>0</v>
      </c>
      <c r="J288" s="838">
        <v>0</v>
      </c>
      <c r="K288" s="838"/>
      <c r="L288" s="838"/>
    </row>
    <row r="289" spans="1:12" x14ac:dyDescent="0.2">
      <c r="A289" s="226" t="s">
        <v>2926</v>
      </c>
      <c r="D289" s="226"/>
      <c r="I289" s="838">
        <v>0</v>
      </c>
      <c r="J289" s="838">
        <v>0</v>
      </c>
      <c r="K289" s="838"/>
      <c r="L289" s="838"/>
    </row>
    <row r="290" spans="1:12" x14ac:dyDescent="0.2">
      <c r="A290" s="226" t="s">
        <v>2927</v>
      </c>
      <c r="D290" s="226"/>
      <c r="I290" s="838">
        <v>0</v>
      </c>
      <c r="J290" s="838">
        <v>0</v>
      </c>
      <c r="K290" s="838"/>
      <c r="L290" s="838"/>
    </row>
    <row r="291" spans="1:12" x14ac:dyDescent="0.2">
      <c r="A291" s="226" t="s">
        <v>2928</v>
      </c>
      <c r="D291" s="226"/>
      <c r="I291" s="838">
        <v>0</v>
      </c>
      <c r="J291" s="838">
        <v>0</v>
      </c>
      <c r="K291" s="838"/>
      <c r="L291" s="838"/>
    </row>
    <row r="292" spans="1:12" x14ac:dyDescent="0.2">
      <c r="A292" s="226" t="s">
        <v>2929</v>
      </c>
      <c r="D292" s="226"/>
      <c r="I292" s="838">
        <v>0</v>
      </c>
      <c r="J292" s="838">
        <v>0</v>
      </c>
      <c r="K292" s="838"/>
      <c r="L292" s="838"/>
    </row>
    <row r="293" spans="1:12" x14ac:dyDescent="0.2">
      <c r="A293" s="226" t="s">
        <v>2930</v>
      </c>
      <c r="D293" s="226"/>
      <c r="I293" s="838">
        <v>0</v>
      </c>
      <c r="J293" s="838">
        <v>0</v>
      </c>
      <c r="K293" s="838"/>
      <c r="L293" s="838"/>
    </row>
    <row r="294" spans="1:12" x14ac:dyDescent="0.2">
      <c r="A294" s="226" t="s">
        <v>2931</v>
      </c>
      <c r="D294" s="226"/>
      <c r="I294" s="838">
        <v>0</v>
      </c>
      <c r="J294" s="838">
        <v>0</v>
      </c>
      <c r="K294" s="838"/>
      <c r="L294" s="838"/>
    </row>
    <row r="295" spans="1:12" x14ac:dyDescent="0.2">
      <c r="A295" s="226" t="s">
        <v>2932</v>
      </c>
      <c r="D295" s="226"/>
      <c r="I295" s="838">
        <v>0</v>
      </c>
      <c r="J295" s="838">
        <v>0</v>
      </c>
      <c r="K295" s="838"/>
      <c r="L295" s="838"/>
    </row>
    <row r="296" spans="1:12" x14ac:dyDescent="0.2">
      <c r="A296" s="226" t="s">
        <v>2933</v>
      </c>
      <c r="D296" s="226"/>
      <c r="I296" s="838">
        <v>0</v>
      </c>
      <c r="J296" s="838">
        <v>0</v>
      </c>
      <c r="K296" s="838"/>
      <c r="L296" s="838"/>
    </row>
    <row r="297" spans="1:12" x14ac:dyDescent="0.2">
      <c r="A297" s="226" t="s">
        <v>2934</v>
      </c>
      <c r="D297" s="226"/>
      <c r="I297" s="838">
        <v>0</v>
      </c>
      <c r="J297" s="838">
        <v>0</v>
      </c>
      <c r="K297" s="838"/>
      <c r="L297" s="838"/>
    </row>
    <row r="298" spans="1:12" x14ac:dyDescent="0.2">
      <c r="A298" s="226" t="s">
        <v>2935</v>
      </c>
      <c r="D298" s="226"/>
      <c r="I298" s="838">
        <v>0</v>
      </c>
      <c r="J298" s="838">
        <v>0</v>
      </c>
      <c r="K298" s="838"/>
      <c r="L298" s="838"/>
    </row>
    <row r="299" spans="1:12" x14ac:dyDescent="0.2">
      <c r="A299" s="226" t="s">
        <v>2936</v>
      </c>
      <c r="D299" s="226"/>
      <c r="I299" s="838">
        <v>0</v>
      </c>
      <c r="J299" s="838">
        <v>0</v>
      </c>
      <c r="K299" s="838"/>
      <c r="L299" s="838"/>
    </row>
    <row r="300" spans="1:12" x14ac:dyDescent="0.2">
      <c r="A300" s="226" t="s">
        <v>2937</v>
      </c>
      <c r="D300" s="226"/>
      <c r="I300" s="838">
        <v>0</v>
      </c>
      <c r="J300" s="838">
        <v>0</v>
      </c>
      <c r="K300" s="838"/>
      <c r="L300" s="838"/>
    </row>
    <row r="301" spans="1:12" x14ac:dyDescent="0.2">
      <c r="A301" s="226" t="s">
        <v>2938</v>
      </c>
      <c r="D301" s="226"/>
      <c r="I301" s="838">
        <v>0</v>
      </c>
      <c r="J301" s="838">
        <v>0</v>
      </c>
      <c r="K301" s="838"/>
      <c r="L301" s="838"/>
    </row>
    <row r="302" spans="1:12" x14ac:dyDescent="0.2">
      <c r="A302" s="226" t="s">
        <v>2939</v>
      </c>
      <c r="D302" s="226"/>
      <c r="I302" s="838">
        <v>0</v>
      </c>
      <c r="J302" s="838">
        <v>0</v>
      </c>
      <c r="K302" s="838"/>
      <c r="L302" s="838"/>
    </row>
    <row r="303" spans="1:12" x14ac:dyDescent="0.2">
      <c r="A303" s="226" t="s">
        <v>2940</v>
      </c>
      <c r="D303" s="226"/>
      <c r="I303" s="838">
        <v>0</v>
      </c>
      <c r="J303" s="838">
        <v>0</v>
      </c>
      <c r="K303" s="838"/>
      <c r="L303" s="838"/>
    </row>
    <row r="304" spans="1:12" x14ac:dyDescent="0.2">
      <c r="A304" s="226" t="s">
        <v>2941</v>
      </c>
      <c r="D304" s="226"/>
      <c r="I304" s="838">
        <v>0</v>
      </c>
      <c r="J304" s="838">
        <v>0</v>
      </c>
      <c r="K304" s="838"/>
      <c r="L304" s="838"/>
    </row>
    <row r="305" spans="1:12" x14ac:dyDescent="0.2">
      <c r="A305" s="226" t="s">
        <v>2942</v>
      </c>
      <c r="D305" s="226"/>
      <c r="I305" s="838">
        <v>0</v>
      </c>
      <c r="J305" s="838">
        <v>0</v>
      </c>
      <c r="K305" s="838"/>
      <c r="L305" s="838"/>
    </row>
    <row r="306" spans="1:12" x14ac:dyDescent="0.2">
      <c r="A306" s="226" t="s">
        <v>2943</v>
      </c>
      <c r="D306" s="226"/>
      <c r="I306" s="838">
        <v>0</v>
      </c>
      <c r="J306" s="838">
        <v>0</v>
      </c>
      <c r="K306" s="838"/>
      <c r="L306" s="838"/>
    </row>
    <row r="307" spans="1:12" x14ac:dyDescent="0.2">
      <c r="A307" s="226" t="s">
        <v>2944</v>
      </c>
      <c r="D307" s="226"/>
      <c r="I307" s="838">
        <v>0</v>
      </c>
      <c r="J307" s="838">
        <v>0</v>
      </c>
      <c r="K307" s="838"/>
      <c r="L307" s="838"/>
    </row>
    <row r="308" spans="1:12" x14ac:dyDescent="0.2">
      <c r="A308" s="226" t="s">
        <v>2945</v>
      </c>
      <c r="D308" s="226"/>
      <c r="I308" s="838">
        <v>0</v>
      </c>
      <c r="J308" s="838">
        <v>0</v>
      </c>
      <c r="K308" s="838"/>
      <c r="L308" s="838"/>
    </row>
    <row r="309" spans="1:12" x14ac:dyDescent="0.2">
      <c r="A309" s="226" t="s">
        <v>2946</v>
      </c>
      <c r="D309" s="226"/>
      <c r="I309" s="838">
        <v>0</v>
      </c>
      <c r="J309" s="838">
        <v>0</v>
      </c>
      <c r="K309" s="838"/>
      <c r="L309" s="838"/>
    </row>
    <row r="310" spans="1:12" x14ac:dyDescent="0.2">
      <c r="A310" s="226" t="s">
        <v>2947</v>
      </c>
      <c r="D310" s="226"/>
      <c r="I310" s="838">
        <v>0</v>
      </c>
      <c r="J310" s="838">
        <v>0</v>
      </c>
      <c r="K310" s="838"/>
      <c r="L310" s="838"/>
    </row>
    <row r="311" spans="1:12" x14ac:dyDescent="0.2">
      <c r="A311" s="226" t="s">
        <v>2948</v>
      </c>
      <c r="D311" s="226"/>
      <c r="I311" s="838">
        <v>0</v>
      </c>
      <c r="J311" s="838">
        <v>0</v>
      </c>
      <c r="K311" s="838"/>
      <c r="L311" s="838"/>
    </row>
    <row r="312" spans="1:12" x14ac:dyDescent="0.2">
      <c r="A312" s="226" t="s">
        <v>2949</v>
      </c>
      <c r="D312" s="226"/>
      <c r="I312" s="838">
        <v>0</v>
      </c>
      <c r="J312" s="838">
        <v>0</v>
      </c>
      <c r="K312" s="838"/>
      <c r="L312" s="838"/>
    </row>
    <row r="313" spans="1:12" x14ac:dyDescent="0.2">
      <c r="A313" s="226" t="s">
        <v>2950</v>
      </c>
      <c r="D313" s="226"/>
      <c r="I313" s="838">
        <v>0</v>
      </c>
      <c r="J313" s="838">
        <v>0</v>
      </c>
      <c r="K313" s="838"/>
      <c r="L313" s="838"/>
    </row>
    <row r="314" spans="1:12" x14ac:dyDescent="0.2">
      <c r="A314" s="226" t="s">
        <v>2951</v>
      </c>
      <c r="D314" s="226"/>
      <c r="I314" s="838">
        <v>0</v>
      </c>
      <c r="J314" s="838">
        <v>0</v>
      </c>
      <c r="K314" s="838"/>
      <c r="L314" s="838"/>
    </row>
    <row r="315" spans="1:12" x14ac:dyDescent="0.2">
      <c r="A315" s="226" t="s">
        <v>2952</v>
      </c>
      <c r="D315" s="226"/>
      <c r="I315" s="838">
        <v>0</v>
      </c>
      <c r="J315" s="838">
        <v>0</v>
      </c>
      <c r="K315" s="838"/>
      <c r="L315" s="838"/>
    </row>
    <row r="316" spans="1:12" x14ac:dyDescent="0.2">
      <c r="A316" s="226" t="s">
        <v>2953</v>
      </c>
      <c r="D316" s="226"/>
      <c r="I316" s="838">
        <v>0</v>
      </c>
      <c r="J316" s="838">
        <v>0</v>
      </c>
      <c r="K316" s="838"/>
      <c r="L316" s="838"/>
    </row>
    <row r="317" spans="1:12" x14ac:dyDescent="0.2">
      <c r="A317" s="226" t="s">
        <v>2954</v>
      </c>
      <c r="D317" s="226"/>
      <c r="I317" s="838">
        <v>0</v>
      </c>
      <c r="J317" s="838">
        <v>0</v>
      </c>
      <c r="K317" s="838"/>
      <c r="L317" s="838"/>
    </row>
    <row r="318" spans="1:12" x14ac:dyDescent="0.2">
      <c r="A318" s="226" t="s">
        <v>2955</v>
      </c>
      <c r="D318" s="226"/>
      <c r="I318" s="838">
        <v>0</v>
      </c>
      <c r="J318" s="838">
        <v>0</v>
      </c>
      <c r="K318" s="838"/>
      <c r="L318" s="838"/>
    </row>
    <row r="319" spans="1:12" x14ac:dyDescent="0.2">
      <c r="A319" s="226" t="s">
        <v>2956</v>
      </c>
      <c r="D319" s="226"/>
      <c r="I319" s="838">
        <v>0</v>
      </c>
      <c r="J319" s="838">
        <v>0</v>
      </c>
      <c r="K319" s="838"/>
      <c r="L319" s="838"/>
    </row>
    <row r="320" spans="1:12" x14ac:dyDescent="0.2">
      <c r="A320" s="226" t="s">
        <v>2957</v>
      </c>
      <c r="D320" s="226"/>
      <c r="I320" s="838">
        <v>0</v>
      </c>
      <c r="J320" s="838">
        <v>0</v>
      </c>
      <c r="K320" s="838"/>
      <c r="L320" s="838"/>
    </row>
    <row r="321" spans="1:12" x14ac:dyDescent="0.2">
      <c r="A321" s="226" t="s">
        <v>2958</v>
      </c>
      <c r="D321" s="226"/>
      <c r="I321" s="838">
        <v>0</v>
      </c>
      <c r="J321" s="838">
        <v>0</v>
      </c>
      <c r="K321" s="838"/>
      <c r="L321" s="838"/>
    </row>
    <row r="322" spans="1:12" x14ac:dyDescent="0.2">
      <c r="A322" s="226" t="s">
        <v>2959</v>
      </c>
      <c r="D322" s="226"/>
      <c r="I322" s="838">
        <v>0</v>
      </c>
      <c r="J322" s="838">
        <v>0</v>
      </c>
      <c r="K322" s="838"/>
      <c r="L322" s="838"/>
    </row>
    <row r="323" spans="1:12" x14ac:dyDescent="0.2">
      <c r="A323" s="226" t="s">
        <v>2960</v>
      </c>
      <c r="D323" s="226"/>
      <c r="I323" s="838">
        <v>0</v>
      </c>
      <c r="J323" s="838">
        <v>0</v>
      </c>
      <c r="K323" s="838"/>
      <c r="L323" s="838"/>
    </row>
    <row r="324" spans="1:12" x14ac:dyDescent="0.2">
      <c r="A324" s="226" t="s">
        <v>2961</v>
      </c>
      <c r="D324" s="226"/>
      <c r="I324" s="838">
        <v>0</v>
      </c>
      <c r="J324" s="838">
        <v>0</v>
      </c>
      <c r="K324" s="838"/>
      <c r="L324" s="838"/>
    </row>
    <row r="325" spans="1:12" x14ac:dyDescent="0.2">
      <c r="A325" s="226" t="s">
        <v>2962</v>
      </c>
      <c r="D325" s="226"/>
      <c r="I325" s="838">
        <v>0</v>
      </c>
      <c r="J325" s="838">
        <v>0</v>
      </c>
      <c r="K325" s="838"/>
      <c r="L325" s="838"/>
    </row>
    <row r="326" spans="1:12" x14ac:dyDescent="0.2">
      <c r="A326" s="226" t="s">
        <v>2963</v>
      </c>
      <c r="D326" s="226"/>
      <c r="I326" s="838">
        <v>0</v>
      </c>
      <c r="J326" s="838">
        <v>0</v>
      </c>
      <c r="K326" s="838"/>
      <c r="L326" s="838"/>
    </row>
    <row r="327" spans="1:12" x14ac:dyDescent="0.2">
      <c r="A327" s="226" t="s">
        <v>2964</v>
      </c>
      <c r="D327" s="226"/>
      <c r="I327" s="838">
        <v>0</v>
      </c>
      <c r="J327" s="838">
        <v>0</v>
      </c>
      <c r="K327" s="838"/>
      <c r="L327" s="838"/>
    </row>
    <row r="328" spans="1:12" x14ac:dyDescent="0.2">
      <c r="A328" s="226" t="s">
        <v>2965</v>
      </c>
      <c r="D328" s="226"/>
      <c r="I328" s="838">
        <v>0</v>
      </c>
      <c r="J328" s="838">
        <v>0</v>
      </c>
      <c r="K328" s="838"/>
      <c r="L328" s="838"/>
    </row>
    <row r="329" spans="1:12" x14ac:dyDescent="0.2">
      <c r="A329" s="226" t="s">
        <v>2966</v>
      </c>
      <c r="D329" s="226"/>
      <c r="I329" s="838">
        <v>0</v>
      </c>
      <c r="J329" s="838">
        <v>0</v>
      </c>
      <c r="K329" s="838"/>
      <c r="L329" s="838"/>
    </row>
    <row r="330" spans="1:12" x14ac:dyDescent="0.2">
      <c r="A330" s="226" t="s">
        <v>2967</v>
      </c>
      <c r="D330" s="226"/>
      <c r="I330" s="838">
        <v>0</v>
      </c>
      <c r="J330" s="838">
        <v>0</v>
      </c>
      <c r="K330" s="838"/>
      <c r="L330" s="838"/>
    </row>
    <row r="331" spans="1:12" x14ac:dyDescent="0.2">
      <c r="A331" s="226" t="s">
        <v>2968</v>
      </c>
      <c r="D331" s="226"/>
      <c r="I331" s="838">
        <v>0</v>
      </c>
      <c r="J331" s="838">
        <v>0</v>
      </c>
      <c r="K331" s="838"/>
      <c r="L331" s="838"/>
    </row>
    <row r="332" spans="1:12" x14ac:dyDescent="0.2">
      <c r="A332" s="226" t="s">
        <v>2969</v>
      </c>
      <c r="D332" s="226"/>
      <c r="I332" s="838">
        <v>0</v>
      </c>
      <c r="J332" s="838">
        <v>0</v>
      </c>
      <c r="K332" s="838"/>
      <c r="L332" s="838"/>
    </row>
    <row r="333" spans="1:12" x14ac:dyDescent="0.2">
      <c r="A333" s="226" t="s">
        <v>2970</v>
      </c>
      <c r="D333" s="226"/>
      <c r="I333" s="838">
        <v>0</v>
      </c>
      <c r="J333" s="838">
        <v>0</v>
      </c>
      <c r="K333" s="838"/>
      <c r="L333" s="838"/>
    </row>
    <row r="334" spans="1:12" x14ac:dyDescent="0.2">
      <c r="A334" s="226" t="s">
        <v>2971</v>
      </c>
      <c r="D334" s="226"/>
      <c r="I334" s="838">
        <v>0</v>
      </c>
      <c r="J334" s="838">
        <v>0</v>
      </c>
      <c r="K334" s="838"/>
      <c r="L334" s="838"/>
    </row>
    <row r="335" spans="1:12" x14ac:dyDescent="0.2">
      <c r="A335" s="226" t="s">
        <v>2972</v>
      </c>
      <c r="D335" s="226"/>
      <c r="I335" s="838">
        <v>0</v>
      </c>
      <c r="J335" s="838">
        <v>0</v>
      </c>
      <c r="K335" s="838"/>
      <c r="L335" s="838"/>
    </row>
    <row r="336" spans="1:12" x14ac:dyDescent="0.2">
      <c r="A336" s="226" t="s">
        <v>2973</v>
      </c>
      <c r="D336" s="226"/>
      <c r="I336" s="838">
        <v>0</v>
      </c>
      <c r="J336" s="838">
        <v>0</v>
      </c>
      <c r="K336" s="838"/>
      <c r="L336" s="838"/>
    </row>
    <row r="337" spans="1:12" x14ac:dyDescent="0.2">
      <c r="A337" s="226" t="s">
        <v>2974</v>
      </c>
      <c r="D337" s="226"/>
      <c r="I337" s="838">
        <v>0</v>
      </c>
      <c r="J337" s="838">
        <v>0</v>
      </c>
      <c r="K337" s="838"/>
      <c r="L337" s="838"/>
    </row>
    <row r="338" spans="1:12" x14ac:dyDescent="0.2">
      <c r="A338" s="226" t="s">
        <v>2975</v>
      </c>
      <c r="D338" s="226"/>
      <c r="I338" s="838">
        <v>0</v>
      </c>
      <c r="J338" s="838">
        <v>0</v>
      </c>
      <c r="K338" s="838"/>
      <c r="L338" s="838"/>
    </row>
    <row r="339" spans="1:12" x14ac:dyDescent="0.2">
      <c r="A339" s="226" t="s">
        <v>2976</v>
      </c>
      <c r="D339" s="226"/>
      <c r="I339" s="838">
        <v>0</v>
      </c>
      <c r="J339" s="838">
        <v>0</v>
      </c>
      <c r="K339" s="838"/>
      <c r="L339" s="838"/>
    </row>
    <row r="340" spans="1:12" x14ac:dyDescent="0.2">
      <c r="L340" s="838"/>
    </row>
    <row r="341" spans="1:12" x14ac:dyDescent="0.2">
      <c r="K341" s="838"/>
      <c r="L341" s="838"/>
    </row>
    <row r="342" spans="1:12" x14ac:dyDescent="0.2">
      <c r="K342" s="838"/>
      <c r="L342" s="838"/>
    </row>
    <row r="343" spans="1:12" x14ac:dyDescent="0.2">
      <c r="K343" s="838"/>
      <c r="L343" s="838"/>
    </row>
    <row r="344" spans="1:12" x14ac:dyDescent="0.2">
      <c r="K344" s="838"/>
      <c r="L344" s="838"/>
    </row>
    <row r="345" spans="1:12" x14ac:dyDescent="0.2">
      <c r="K345" s="838"/>
      <c r="L345" s="838"/>
    </row>
    <row r="346" spans="1:12" x14ac:dyDescent="0.2">
      <c r="K346" s="838"/>
      <c r="L346" s="838"/>
    </row>
    <row r="347" spans="1:12" x14ac:dyDescent="0.2">
      <c r="K347" s="838"/>
      <c r="L347" s="838"/>
    </row>
    <row r="348" spans="1:12" x14ac:dyDescent="0.2">
      <c r="K348" s="838"/>
      <c r="L348" s="838"/>
    </row>
    <row r="349" spans="1:12" x14ac:dyDescent="0.2">
      <c r="K349" s="838"/>
      <c r="L349" s="838"/>
    </row>
    <row r="350" spans="1:12" x14ac:dyDescent="0.2">
      <c r="K350" s="838"/>
      <c r="L350" s="838"/>
    </row>
    <row r="351" spans="1:12" x14ac:dyDescent="0.2">
      <c r="K351" s="838"/>
      <c r="L351" s="838"/>
    </row>
    <row r="352" spans="1:12" x14ac:dyDescent="0.2">
      <c r="K352" s="838"/>
      <c r="L352" s="838"/>
    </row>
    <row r="353" spans="11:12" x14ac:dyDescent="0.2">
      <c r="K353" s="838"/>
      <c r="L353" s="838"/>
    </row>
    <row r="354" spans="11:12" x14ac:dyDescent="0.2">
      <c r="K354" s="838"/>
      <c r="L354" s="838"/>
    </row>
    <row r="355" spans="11:12" x14ac:dyDescent="0.2">
      <c r="K355" s="838"/>
      <c r="L355" s="838"/>
    </row>
    <row r="356" spans="11:12" x14ac:dyDescent="0.2">
      <c r="K356" s="838"/>
      <c r="L356" s="838"/>
    </row>
    <row r="357" spans="11:12" x14ac:dyDescent="0.2">
      <c r="K357" s="838"/>
      <c r="L357" s="838"/>
    </row>
    <row r="358" spans="11:12" x14ac:dyDescent="0.2">
      <c r="K358" s="838"/>
      <c r="L358" s="838"/>
    </row>
    <row r="359" spans="11:12" x14ac:dyDescent="0.2">
      <c r="K359" s="838"/>
      <c r="L359" s="838"/>
    </row>
    <row r="360" spans="11:12" x14ac:dyDescent="0.2">
      <c r="K360" s="838"/>
      <c r="L360" s="838"/>
    </row>
    <row r="361" spans="11:12" x14ac:dyDescent="0.2">
      <c r="K361" s="838"/>
      <c r="L361" s="838"/>
    </row>
    <row r="362" spans="11:12" x14ac:dyDescent="0.2">
      <c r="K362" s="838"/>
      <c r="L362" s="838"/>
    </row>
    <row r="363" spans="11:12" x14ac:dyDescent="0.2">
      <c r="K363" s="838"/>
      <c r="L363" s="838"/>
    </row>
    <row r="364" spans="11:12" x14ac:dyDescent="0.2">
      <c r="K364" s="838"/>
      <c r="L364" s="838"/>
    </row>
    <row r="365" spans="11:12" x14ac:dyDescent="0.2">
      <c r="K365" s="838"/>
      <c r="L365" s="838"/>
    </row>
    <row r="366" spans="11:12" x14ac:dyDescent="0.2">
      <c r="K366" s="838"/>
      <c r="L366" s="838"/>
    </row>
    <row r="367" spans="11:12" x14ac:dyDescent="0.2">
      <c r="K367" s="838"/>
      <c r="L367" s="838"/>
    </row>
    <row r="368" spans="11:12" x14ac:dyDescent="0.2">
      <c r="K368" s="838"/>
      <c r="L368" s="838"/>
    </row>
    <row r="369" spans="11:12" x14ac:dyDescent="0.2">
      <c r="K369" s="838"/>
      <c r="L369" s="838"/>
    </row>
    <row r="370" spans="11:12" x14ac:dyDescent="0.2">
      <c r="K370" s="838"/>
      <c r="L370" s="838"/>
    </row>
    <row r="371" spans="11:12" x14ac:dyDescent="0.2">
      <c r="K371" s="838"/>
      <c r="L371" s="838"/>
    </row>
    <row r="372" spans="11:12" x14ac:dyDescent="0.2">
      <c r="K372" s="838"/>
      <c r="L372" s="838"/>
    </row>
    <row r="373" spans="11:12" x14ac:dyDescent="0.2">
      <c r="K373" s="838"/>
      <c r="L373" s="838"/>
    </row>
    <row r="374" spans="11:12" x14ac:dyDescent="0.2">
      <c r="K374" s="838"/>
      <c r="L374" s="838"/>
    </row>
    <row r="375" spans="11:12" x14ac:dyDescent="0.2">
      <c r="K375" s="838"/>
      <c r="L375" s="838"/>
    </row>
    <row r="376" spans="11:12" x14ac:dyDescent="0.2">
      <c r="K376" s="838"/>
      <c r="L376" s="838"/>
    </row>
    <row r="377" spans="11:12" x14ac:dyDescent="0.2">
      <c r="K377" s="838"/>
      <c r="L377" s="838"/>
    </row>
    <row r="378" spans="11:12" x14ac:dyDescent="0.2">
      <c r="K378" s="838"/>
      <c r="L378" s="838"/>
    </row>
    <row r="379" spans="11:12" x14ac:dyDescent="0.2">
      <c r="K379" s="838"/>
      <c r="L379" s="838"/>
    </row>
    <row r="380" spans="11:12" x14ac:dyDescent="0.2">
      <c r="K380" s="838"/>
      <c r="L380" s="838"/>
    </row>
    <row r="381" spans="11:12" x14ac:dyDescent="0.2">
      <c r="K381" s="838"/>
      <c r="L381" s="838"/>
    </row>
    <row r="382" spans="11:12" x14ac:dyDescent="0.2">
      <c r="K382" s="838"/>
      <c r="L382" s="838"/>
    </row>
    <row r="383" spans="11:12" x14ac:dyDescent="0.2">
      <c r="K383" s="838"/>
      <c r="L383" s="838"/>
    </row>
    <row r="384" spans="11:12" x14ac:dyDescent="0.2">
      <c r="K384" s="838"/>
      <c r="L384" s="838"/>
    </row>
    <row r="385" spans="11:13" x14ac:dyDescent="0.2">
      <c r="K385" s="838"/>
      <c r="L385" s="838"/>
    </row>
    <row r="386" spans="11:13" x14ac:dyDescent="0.2">
      <c r="K386" s="838"/>
      <c r="L386" s="838"/>
    </row>
    <row r="387" spans="11:13" x14ac:dyDescent="0.2">
      <c r="K387" s="838"/>
      <c r="L387" s="838"/>
      <c r="M387" s="916">
        <v>8364</v>
      </c>
    </row>
    <row r="388" spans="11:13" x14ac:dyDescent="0.2">
      <c r="K388" s="838"/>
      <c r="L388" s="838"/>
    </row>
    <row r="389" spans="11:13" x14ac:dyDescent="0.2">
      <c r="K389" s="838"/>
      <c r="L389" s="838"/>
    </row>
    <row r="390" spans="11:13" x14ac:dyDescent="0.2">
      <c r="K390" s="838"/>
      <c r="L390" s="838"/>
    </row>
    <row r="391" spans="11:13" x14ac:dyDescent="0.2">
      <c r="K391" s="838"/>
      <c r="L391" s="838"/>
    </row>
    <row r="392" spans="11:13" x14ac:dyDescent="0.2">
      <c r="K392" s="838"/>
      <c r="L392" s="838"/>
    </row>
    <row r="393" spans="11:13" x14ac:dyDescent="0.2">
      <c r="K393" s="838"/>
      <c r="L393" s="838"/>
    </row>
    <row r="394" spans="11:13" x14ac:dyDescent="0.2">
      <c r="K394" s="838"/>
      <c r="L394" s="838"/>
    </row>
    <row r="395" spans="11:13" x14ac:dyDescent="0.2">
      <c r="K395" s="838"/>
      <c r="L395" s="838"/>
    </row>
    <row r="396" spans="11:13" x14ac:dyDescent="0.2">
      <c r="K396" s="838"/>
      <c r="L396" s="838"/>
    </row>
    <row r="397" spans="11:13" x14ac:dyDescent="0.2">
      <c r="K397" s="838"/>
      <c r="L397" s="838"/>
    </row>
    <row r="398" spans="11:13" x14ac:dyDescent="0.2">
      <c r="K398" s="838"/>
      <c r="L398" s="838"/>
    </row>
    <row r="399" spans="11:13" x14ac:dyDescent="0.2">
      <c r="K399" s="838"/>
      <c r="L399" s="838"/>
    </row>
    <row r="400" spans="11:13" x14ac:dyDescent="0.2">
      <c r="K400" s="838"/>
      <c r="L400" s="838"/>
    </row>
    <row r="401" spans="11:12" x14ac:dyDescent="0.2">
      <c r="K401" s="838"/>
      <c r="L401" s="838"/>
    </row>
    <row r="402" spans="11:12" x14ac:dyDescent="0.2">
      <c r="K402" s="838"/>
      <c r="L402" s="838"/>
    </row>
    <row r="403" spans="11:12" x14ac:dyDescent="0.2">
      <c r="K403" s="838"/>
      <c r="L403" s="838"/>
    </row>
    <row r="404" spans="11:12" x14ac:dyDescent="0.2">
      <c r="K404" s="838"/>
      <c r="L404" s="838"/>
    </row>
    <row r="405" spans="11:12" x14ac:dyDescent="0.2">
      <c r="K405" s="838"/>
      <c r="L405" s="838"/>
    </row>
    <row r="406" spans="11:12" x14ac:dyDescent="0.2">
      <c r="K406" s="838"/>
      <c r="L406" s="838"/>
    </row>
    <row r="407" spans="11:12" x14ac:dyDescent="0.2">
      <c r="K407" s="838"/>
      <c r="L407" s="838"/>
    </row>
    <row r="408" spans="11:12" x14ac:dyDescent="0.2">
      <c r="K408" s="838"/>
      <c r="L408" s="838"/>
    </row>
    <row r="409" spans="11:12" x14ac:dyDescent="0.2">
      <c r="K409" s="838"/>
      <c r="L409" s="838"/>
    </row>
    <row r="410" spans="11:12" x14ac:dyDescent="0.2">
      <c r="K410" s="838"/>
      <c r="L410" s="838"/>
    </row>
    <row r="411" spans="11:12" x14ac:dyDescent="0.2">
      <c r="K411" s="838"/>
      <c r="L411" s="838"/>
    </row>
    <row r="412" spans="11:12" x14ac:dyDescent="0.2">
      <c r="K412" s="838"/>
      <c r="L412" s="838"/>
    </row>
    <row r="413" spans="11:12" x14ac:dyDescent="0.2">
      <c r="K413" s="838"/>
      <c r="L413" s="838"/>
    </row>
    <row r="414" spans="11:12" x14ac:dyDescent="0.2">
      <c r="K414" s="838"/>
      <c r="L414" s="838"/>
    </row>
    <row r="415" spans="11:12" x14ac:dyDescent="0.2">
      <c r="K415" s="838"/>
      <c r="L415" s="838"/>
    </row>
    <row r="416" spans="11:12" x14ac:dyDescent="0.2">
      <c r="K416" s="838"/>
      <c r="L416" s="838"/>
    </row>
    <row r="417" spans="11:13" x14ac:dyDescent="0.2">
      <c r="K417" s="838"/>
      <c r="L417" s="838"/>
    </row>
    <row r="418" spans="11:13" x14ac:dyDescent="0.2">
      <c r="K418" s="838"/>
      <c r="L418" s="838"/>
    </row>
    <row r="419" spans="11:13" x14ac:dyDescent="0.2">
      <c r="K419" s="838"/>
      <c r="L419" s="838"/>
    </row>
    <row r="420" spans="11:13" x14ac:dyDescent="0.2">
      <c r="K420" s="838"/>
      <c r="L420" s="838"/>
    </row>
    <row r="421" spans="11:13" x14ac:dyDescent="0.2">
      <c r="K421" s="838"/>
      <c r="L421" s="838"/>
      <c r="M421" s="916">
        <v>3800</v>
      </c>
    </row>
    <row r="422" spans="11:13" x14ac:dyDescent="0.2">
      <c r="K422" s="838"/>
      <c r="L422" s="838"/>
      <c r="M422" s="916">
        <v>4000</v>
      </c>
    </row>
    <row r="423" spans="11:13" x14ac:dyDescent="0.2">
      <c r="K423" s="838"/>
      <c r="L423" s="838"/>
    </row>
    <row r="424" spans="11:13" x14ac:dyDescent="0.2">
      <c r="K424" s="838"/>
      <c r="L424" s="838"/>
    </row>
    <row r="425" spans="11:13" x14ac:dyDescent="0.2">
      <c r="K425" s="838"/>
      <c r="L425" s="838"/>
    </row>
    <row r="426" spans="11:13" x14ac:dyDescent="0.2">
      <c r="K426" s="838"/>
      <c r="L426" s="838"/>
    </row>
    <row r="427" spans="11:13" x14ac:dyDescent="0.2">
      <c r="K427" s="838"/>
      <c r="L427" s="838"/>
    </row>
    <row r="428" spans="11:13" x14ac:dyDescent="0.2">
      <c r="K428" s="838"/>
      <c r="L428" s="838"/>
    </row>
    <row r="429" spans="11:13" x14ac:dyDescent="0.2">
      <c r="K429" s="838"/>
      <c r="L429" s="838"/>
    </row>
    <row r="430" spans="11:13" x14ac:dyDescent="0.2">
      <c r="K430" s="838"/>
      <c r="L430" s="838"/>
    </row>
    <row r="431" spans="11:13" x14ac:dyDescent="0.2">
      <c r="K431" s="838"/>
      <c r="L431" s="838"/>
    </row>
    <row r="432" spans="11:13" x14ac:dyDescent="0.2">
      <c r="K432" s="838"/>
      <c r="L432" s="838"/>
    </row>
    <row r="433" spans="11:12" x14ac:dyDescent="0.2">
      <c r="K433" s="838"/>
      <c r="L433" s="838"/>
    </row>
    <row r="434" spans="11:12" x14ac:dyDescent="0.2">
      <c r="K434" s="838"/>
      <c r="L434" s="838"/>
    </row>
    <row r="435" spans="11:12" x14ac:dyDescent="0.2">
      <c r="K435" s="838"/>
      <c r="L435" s="847"/>
    </row>
    <row r="436" spans="11:12" x14ac:dyDescent="0.2">
      <c r="K436" s="847"/>
      <c r="L436" s="847"/>
    </row>
    <row r="437" spans="11:12" x14ac:dyDescent="0.2">
      <c r="K437" s="847"/>
    </row>
    <row r="444" spans="11:12" x14ac:dyDescent="0.2">
      <c r="L444" s="847"/>
    </row>
    <row r="445" spans="11:12" x14ac:dyDescent="0.2">
      <c r="K445" s="847"/>
      <c r="L445" s="838"/>
    </row>
    <row r="446" spans="11:12" x14ac:dyDescent="0.2">
      <c r="K446" s="838"/>
      <c r="L446" s="838"/>
    </row>
    <row r="447" spans="11:12" x14ac:dyDescent="0.2">
      <c r="K447" s="838"/>
      <c r="L447" s="838"/>
    </row>
    <row r="448" spans="11:12" x14ac:dyDescent="0.2">
      <c r="K448" s="838"/>
      <c r="L448" s="838"/>
    </row>
    <row r="449" spans="11:13" x14ac:dyDescent="0.2">
      <c r="K449" s="838"/>
      <c r="L449" s="838"/>
    </row>
    <row r="450" spans="11:13" x14ac:dyDescent="0.2">
      <c r="K450" s="838"/>
      <c r="L450" s="838"/>
    </row>
    <row r="451" spans="11:13" x14ac:dyDescent="0.2">
      <c r="K451" s="838"/>
      <c r="L451" s="838"/>
    </row>
    <row r="452" spans="11:13" x14ac:dyDescent="0.2">
      <c r="K452" s="838"/>
      <c r="L452" s="838"/>
    </row>
    <row r="453" spans="11:13" x14ac:dyDescent="0.2">
      <c r="K453" s="838"/>
      <c r="L453" s="838"/>
    </row>
    <row r="454" spans="11:13" x14ac:dyDescent="0.2">
      <c r="K454" s="838"/>
      <c r="L454" s="838"/>
    </row>
    <row r="455" spans="11:13" x14ac:dyDescent="0.2">
      <c r="K455" s="838"/>
      <c r="L455" s="838"/>
    </row>
    <row r="456" spans="11:13" x14ac:dyDescent="0.2">
      <c r="K456" s="838"/>
      <c r="L456" s="838"/>
      <c r="M456" s="916">
        <v>7243.6</v>
      </c>
    </row>
    <row r="457" spans="11:13" x14ac:dyDescent="0.2">
      <c r="K457" s="838"/>
      <c r="L457" s="838"/>
    </row>
    <row r="458" spans="11:13" x14ac:dyDescent="0.2">
      <c r="K458" s="838"/>
      <c r="L458" s="838"/>
    </row>
    <row r="459" spans="11:13" x14ac:dyDescent="0.2">
      <c r="K459" s="838"/>
      <c r="L459" s="838"/>
    </row>
    <row r="460" spans="11:13" x14ac:dyDescent="0.2">
      <c r="K460" s="838"/>
      <c r="L460" s="838" t="s">
        <v>1295</v>
      </c>
    </row>
    <row r="461" spans="11:13" x14ac:dyDescent="0.2">
      <c r="K461" s="838" t="s">
        <v>1295</v>
      </c>
      <c r="L461" s="838"/>
      <c r="M461" s="916">
        <v>2550.71</v>
      </c>
    </row>
    <row r="462" spans="11:13" x14ac:dyDescent="0.2">
      <c r="K462" s="838"/>
      <c r="L462" s="838"/>
    </row>
    <row r="463" spans="11:13" x14ac:dyDescent="0.2">
      <c r="K463" s="838"/>
      <c r="L463" s="838"/>
    </row>
    <row r="464" spans="11:13" x14ac:dyDescent="0.2">
      <c r="K464" s="838"/>
      <c r="L464" s="838"/>
    </row>
    <row r="465" spans="11:13" x14ac:dyDescent="0.2">
      <c r="K465" s="838"/>
      <c r="L465" s="838"/>
      <c r="M465" s="916">
        <v>4599.57</v>
      </c>
    </row>
    <row r="466" spans="11:13" x14ac:dyDescent="0.2">
      <c r="K466" s="838"/>
      <c r="L466" s="838"/>
      <c r="M466" s="916">
        <v>1735.51</v>
      </c>
    </row>
    <row r="467" spans="11:13" x14ac:dyDescent="0.2">
      <c r="K467" s="838"/>
      <c r="L467" s="838"/>
    </row>
    <row r="468" spans="11:13" x14ac:dyDescent="0.2">
      <c r="K468" s="838"/>
      <c r="L468" s="838"/>
    </row>
    <row r="469" spans="11:13" x14ac:dyDescent="0.2">
      <c r="K469" s="838"/>
      <c r="L469" s="838"/>
    </row>
    <row r="470" spans="11:13" x14ac:dyDescent="0.2">
      <c r="K470" s="838"/>
      <c r="L470" s="838"/>
    </row>
    <row r="471" spans="11:13" x14ac:dyDescent="0.2">
      <c r="K471" s="838"/>
      <c r="L471" s="838"/>
    </row>
    <row r="472" spans="11:13" x14ac:dyDescent="0.2">
      <c r="K472" s="838"/>
      <c r="L472" s="838"/>
    </row>
    <row r="473" spans="11:13" x14ac:dyDescent="0.2">
      <c r="K473" s="838"/>
      <c r="L473" s="838"/>
      <c r="M473" s="916">
        <v>5531.1</v>
      </c>
    </row>
    <row r="474" spans="11:13" x14ac:dyDescent="0.2">
      <c r="K474" s="838"/>
      <c r="L474" s="838"/>
    </row>
    <row r="475" spans="11:13" x14ac:dyDescent="0.2">
      <c r="K475" s="838"/>
      <c r="L475" s="838"/>
      <c r="M475" s="916">
        <v>3133.04</v>
      </c>
    </row>
    <row r="476" spans="11:13" x14ac:dyDescent="0.2">
      <c r="K476" s="838"/>
      <c r="L476" s="838"/>
      <c r="M476" s="916">
        <v>2365.9299999999998</v>
      </c>
    </row>
    <row r="477" spans="11:13" x14ac:dyDescent="0.2">
      <c r="K477" s="838"/>
      <c r="L477" s="838"/>
      <c r="M477" s="916">
        <v>3009.52</v>
      </c>
    </row>
    <row r="478" spans="11:13" x14ac:dyDescent="0.2">
      <c r="K478" s="838"/>
      <c r="L478" s="838"/>
      <c r="M478" s="916">
        <v>2483.12</v>
      </c>
    </row>
    <row r="479" spans="11:13" x14ac:dyDescent="0.2">
      <c r="K479" s="838"/>
      <c r="L479" s="838"/>
    </row>
    <row r="480" spans="11:13" x14ac:dyDescent="0.2">
      <c r="K480" s="838"/>
      <c r="L480" s="838"/>
    </row>
    <row r="481" spans="11:13" x14ac:dyDescent="0.2">
      <c r="K481" s="838"/>
      <c r="L481" s="838"/>
    </row>
    <row r="482" spans="11:13" x14ac:dyDescent="0.2">
      <c r="K482" s="838"/>
      <c r="L482" s="838"/>
    </row>
    <row r="483" spans="11:13" x14ac:dyDescent="0.2">
      <c r="K483" s="838"/>
      <c r="L483" s="838"/>
    </row>
    <row r="484" spans="11:13" x14ac:dyDescent="0.2">
      <c r="K484" s="838"/>
      <c r="L484" s="838"/>
    </row>
    <row r="485" spans="11:13" x14ac:dyDescent="0.2">
      <c r="K485" s="838"/>
      <c r="L485" s="838"/>
    </row>
    <row r="486" spans="11:13" x14ac:dyDescent="0.2">
      <c r="K486" s="838"/>
      <c r="L486" s="838"/>
      <c r="M486" s="916">
        <v>10409.67</v>
      </c>
    </row>
    <row r="487" spans="11:13" x14ac:dyDescent="0.2">
      <c r="K487" s="838"/>
      <c r="L487" s="838"/>
      <c r="M487" s="916">
        <v>6039.89</v>
      </c>
    </row>
    <row r="488" spans="11:13" x14ac:dyDescent="0.2">
      <c r="K488" s="838"/>
      <c r="L488" s="838"/>
      <c r="M488" s="916">
        <v>2667.23</v>
      </c>
    </row>
    <row r="489" spans="11:13" x14ac:dyDescent="0.2">
      <c r="K489" s="838"/>
      <c r="L489" s="838"/>
      <c r="M489" s="916">
        <v>3679.91</v>
      </c>
    </row>
    <row r="490" spans="11:13" x14ac:dyDescent="0.2">
      <c r="K490" s="838"/>
      <c r="L490" s="838"/>
      <c r="M490" s="916">
        <v>1982.82</v>
      </c>
    </row>
    <row r="491" spans="11:13" x14ac:dyDescent="0.2">
      <c r="K491" s="838"/>
      <c r="L491" s="838"/>
      <c r="M491" s="916">
        <v>4956</v>
      </c>
    </row>
    <row r="492" spans="11:13" x14ac:dyDescent="0.2">
      <c r="K492" s="838"/>
      <c r="L492" s="838"/>
    </row>
    <row r="493" spans="11:13" x14ac:dyDescent="0.2">
      <c r="K493" s="838"/>
      <c r="L493" s="838"/>
      <c r="M493" s="916">
        <v>2365.9299999999998</v>
      </c>
    </row>
    <row r="494" spans="11:13" x14ac:dyDescent="0.2">
      <c r="K494" s="838"/>
      <c r="L494" s="838"/>
      <c r="M494" s="916">
        <v>2365.9299999999998</v>
      </c>
    </row>
    <row r="495" spans="11:13" x14ac:dyDescent="0.2">
      <c r="K495" s="838"/>
      <c r="L495" s="838"/>
      <c r="M495" s="916">
        <v>2483.12</v>
      </c>
    </row>
    <row r="496" spans="11:13" x14ac:dyDescent="0.2">
      <c r="K496" s="838"/>
      <c r="L496" s="838"/>
      <c r="M496" s="916">
        <v>2483.12</v>
      </c>
    </row>
    <row r="497" spans="11:13" x14ac:dyDescent="0.2">
      <c r="K497" s="838"/>
      <c r="L497" s="849"/>
      <c r="M497" s="919">
        <v>2483.12</v>
      </c>
    </row>
    <row r="498" spans="11:13" x14ac:dyDescent="0.2">
      <c r="K498" s="849"/>
      <c r="L498" s="838"/>
      <c r="M498" s="919"/>
    </row>
    <row r="499" spans="11:13" x14ac:dyDescent="0.2">
      <c r="K499" s="838"/>
      <c r="L499" s="838"/>
    </row>
    <row r="500" spans="11:13" x14ac:dyDescent="0.2">
      <c r="K500" s="838"/>
      <c r="L500" s="838" t="s">
        <v>1308</v>
      </c>
    </row>
    <row r="501" spans="11:13" x14ac:dyDescent="0.2">
      <c r="K501" s="838" t="s">
        <v>1308</v>
      </c>
      <c r="L501" s="838" t="s">
        <v>1308</v>
      </c>
      <c r="M501" s="916">
        <v>10461.36</v>
      </c>
    </row>
    <row r="502" spans="11:13" x14ac:dyDescent="0.2">
      <c r="K502" s="838" t="s">
        <v>1308</v>
      </c>
      <c r="L502" s="838"/>
      <c r="M502" s="916">
        <v>1027.06</v>
      </c>
    </row>
    <row r="503" spans="11:13" x14ac:dyDescent="0.2">
      <c r="K503" s="838"/>
      <c r="L503" s="838" t="s">
        <v>1295</v>
      </c>
    </row>
    <row r="504" spans="11:13" x14ac:dyDescent="0.2">
      <c r="K504" s="838" t="s">
        <v>1295</v>
      </c>
      <c r="L504" s="838" t="s">
        <v>1295</v>
      </c>
      <c r="M504" s="916">
        <v>7558.09</v>
      </c>
    </row>
    <row r="505" spans="11:13" x14ac:dyDescent="0.2">
      <c r="K505" s="838" t="s">
        <v>1295</v>
      </c>
      <c r="L505" s="838"/>
      <c r="M505" s="916">
        <v>4599.57</v>
      </c>
    </row>
    <row r="506" spans="11:13" x14ac:dyDescent="0.2">
      <c r="K506" s="838"/>
      <c r="L506" s="838"/>
      <c r="M506" s="916">
        <v>0</v>
      </c>
    </row>
    <row r="507" spans="11:13" x14ac:dyDescent="0.2">
      <c r="K507" s="838"/>
      <c r="L507" s="838"/>
      <c r="M507" s="916">
        <v>2274.31</v>
      </c>
    </row>
    <row r="508" spans="11:13" x14ac:dyDescent="0.2">
      <c r="K508" s="838"/>
      <c r="L508" s="838" t="s">
        <v>1308</v>
      </c>
    </row>
    <row r="509" spans="11:13" x14ac:dyDescent="0.2">
      <c r="K509" s="838" t="s">
        <v>1308</v>
      </c>
      <c r="L509" s="838" t="s">
        <v>1295</v>
      </c>
      <c r="M509" s="916">
        <v>2791.57</v>
      </c>
    </row>
    <row r="510" spans="11:13" x14ac:dyDescent="0.2">
      <c r="K510" s="838" t="s">
        <v>1295</v>
      </c>
      <c r="L510" s="838" t="s">
        <v>1308</v>
      </c>
      <c r="M510" s="916">
        <v>6264.82</v>
      </c>
    </row>
    <row r="511" spans="11:13" x14ac:dyDescent="0.2">
      <c r="K511" s="838" t="s">
        <v>1308</v>
      </c>
      <c r="L511" s="838"/>
      <c r="M511" s="916">
        <v>2716.8</v>
      </c>
    </row>
    <row r="512" spans="11:13" x14ac:dyDescent="0.2">
      <c r="K512" s="838"/>
      <c r="L512" s="838" t="s">
        <v>1308</v>
      </c>
    </row>
    <row r="513" spans="11:13" x14ac:dyDescent="0.2">
      <c r="K513" s="838" t="s">
        <v>1308</v>
      </c>
      <c r="L513" s="838" t="s">
        <v>1295</v>
      </c>
      <c r="M513" s="916">
        <v>3679.71</v>
      </c>
    </row>
    <row r="514" spans="11:13" x14ac:dyDescent="0.2">
      <c r="K514" s="838" t="s">
        <v>1295</v>
      </c>
      <c r="L514" s="838" t="s">
        <v>1295</v>
      </c>
    </row>
    <row r="515" spans="11:13" x14ac:dyDescent="0.2">
      <c r="K515" s="838" t="s">
        <v>1295</v>
      </c>
      <c r="L515" s="838" t="s">
        <v>1295</v>
      </c>
    </row>
    <row r="516" spans="11:13" x14ac:dyDescent="0.2">
      <c r="K516" s="838" t="s">
        <v>1295</v>
      </c>
      <c r="L516" s="838" t="s">
        <v>1295</v>
      </c>
    </row>
    <row r="517" spans="11:13" x14ac:dyDescent="0.2">
      <c r="K517" s="838" t="s">
        <v>1295</v>
      </c>
      <c r="L517" s="838" t="s">
        <v>1295</v>
      </c>
    </row>
    <row r="518" spans="11:13" x14ac:dyDescent="0.2">
      <c r="K518" s="838" t="s">
        <v>1295</v>
      </c>
      <c r="L518" s="838" t="s">
        <v>1295</v>
      </c>
    </row>
    <row r="519" spans="11:13" x14ac:dyDescent="0.2">
      <c r="K519" s="838" t="s">
        <v>1295</v>
      </c>
      <c r="L519" s="838" t="s">
        <v>1295</v>
      </c>
    </row>
    <row r="520" spans="11:13" x14ac:dyDescent="0.2">
      <c r="K520" s="838" t="s">
        <v>1295</v>
      </c>
      <c r="L520" s="838" t="s">
        <v>1295</v>
      </c>
    </row>
    <row r="521" spans="11:13" x14ac:dyDescent="0.2">
      <c r="K521" s="838" t="s">
        <v>1295</v>
      </c>
      <c r="L521" s="838"/>
      <c r="M521" s="916">
        <v>319.49</v>
      </c>
    </row>
    <row r="522" spans="11:13" x14ac:dyDescent="0.2">
      <c r="K522" s="838"/>
      <c r="L522" s="838" t="s">
        <v>1308</v>
      </c>
    </row>
    <row r="523" spans="11:13" x14ac:dyDescent="0.2">
      <c r="K523" s="838" t="s">
        <v>1308</v>
      </c>
      <c r="L523" s="838" t="s">
        <v>1308</v>
      </c>
      <c r="M523" s="916">
        <v>2159.62</v>
      </c>
    </row>
    <row r="524" spans="11:13" x14ac:dyDescent="0.2">
      <c r="K524" s="838" t="s">
        <v>1308</v>
      </c>
      <c r="L524" s="838" t="s">
        <v>1308</v>
      </c>
      <c r="M524" s="916">
        <v>3415.21</v>
      </c>
    </row>
    <row r="525" spans="11:13" x14ac:dyDescent="0.2">
      <c r="K525" s="838" t="s">
        <v>1308</v>
      </c>
      <c r="L525" s="838" t="s">
        <v>1308</v>
      </c>
      <c r="M525" s="916">
        <v>2107.54</v>
      </c>
    </row>
    <row r="526" spans="11:13" x14ac:dyDescent="0.2">
      <c r="K526" s="838" t="s">
        <v>1308</v>
      </c>
      <c r="L526" s="838" t="s">
        <v>1308</v>
      </c>
      <c r="M526" s="916">
        <v>6039.89</v>
      </c>
    </row>
    <row r="527" spans="11:13" x14ac:dyDescent="0.2">
      <c r="K527" s="838" t="s">
        <v>1308</v>
      </c>
      <c r="L527" s="838" t="s">
        <v>1295</v>
      </c>
      <c r="M527" s="916">
        <v>3042.37</v>
      </c>
    </row>
    <row r="528" spans="11:13" x14ac:dyDescent="0.2">
      <c r="K528" s="838" t="s">
        <v>1295</v>
      </c>
      <c r="L528" s="838" t="s">
        <v>1295</v>
      </c>
      <c r="M528" s="916">
        <v>1815.73</v>
      </c>
    </row>
    <row r="529" spans="11:13" x14ac:dyDescent="0.2">
      <c r="K529" s="838" t="s">
        <v>1295</v>
      </c>
      <c r="L529" s="838"/>
      <c r="M529" s="916">
        <v>5152.5200000000004</v>
      </c>
    </row>
    <row r="530" spans="11:13" x14ac:dyDescent="0.2">
      <c r="K530" s="838"/>
      <c r="L530" s="838" t="s">
        <v>1331</v>
      </c>
    </row>
    <row r="531" spans="11:13" x14ac:dyDescent="0.2">
      <c r="K531" s="838" t="s">
        <v>1331</v>
      </c>
      <c r="L531" s="838" t="s">
        <v>1308</v>
      </c>
      <c r="M531" s="916">
        <v>3318.7</v>
      </c>
    </row>
    <row r="532" spans="11:13" x14ac:dyDescent="0.2">
      <c r="K532" s="838" t="s">
        <v>1308</v>
      </c>
      <c r="L532" s="838"/>
      <c r="M532" s="916">
        <v>4111.41</v>
      </c>
    </row>
    <row r="533" spans="11:13" x14ac:dyDescent="0.2">
      <c r="K533" s="838"/>
      <c r="L533" s="838"/>
      <c r="M533" s="916">
        <v>337.8</v>
      </c>
    </row>
    <row r="534" spans="11:13" x14ac:dyDescent="0.2">
      <c r="K534" s="838"/>
      <c r="L534" s="838" t="s">
        <v>1308</v>
      </c>
      <c r="M534" s="916">
        <v>3679.91</v>
      </c>
    </row>
    <row r="535" spans="11:13" x14ac:dyDescent="0.2">
      <c r="K535" s="838" t="s">
        <v>1308</v>
      </c>
      <c r="L535" s="838" t="s">
        <v>1295</v>
      </c>
      <c r="M535" s="916">
        <v>5242.41</v>
      </c>
    </row>
    <row r="536" spans="11:13" x14ac:dyDescent="0.2">
      <c r="K536" s="838" t="s">
        <v>1295</v>
      </c>
      <c r="L536" s="838" t="s">
        <v>1308</v>
      </c>
    </row>
    <row r="537" spans="11:13" x14ac:dyDescent="0.2">
      <c r="K537" s="838" t="s">
        <v>1308</v>
      </c>
      <c r="L537" s="838"/>
      <c r="M537" s="916">
        <v>1318.73</v>
      </c>
    </row>
    <row r="538" spans="11:13" x14ac:dyDescent="0.2">
      <c r="K538" s="838"/>
      <c r="L538" s="838"/>
    </row>
    <row r="539" spans="11:13" x14ac:dyDescent="0.2">
      <c r="K539" s="838"/>
      <c r="L539" s="838"/>
    </row>
    <row r="540" spans="11:13" x14ac:dyDescent="0.2">
      <c r="K540" s="838"/>
      <c r="L540" s="838"/>
    </row>
    <row r="541" spans="11:13" x14ac:dyDescent="0.2">
      <c r="K541" s="838"/>
      <c r="L541" s="838"/>
    </row>
    <row r="542" spans="11:13" x14ac:dyDescent="0.2">
      <c r="K542" s="838"/>
    </row>
    <row r="543" spans="11:13" x14ac:dyDescent="0.2">
      <c r="L543" s="848" t="s">
        <v>1308</v>
      </c>
    </row>
    <row r="544" spans="11:13" x14ac:dyDescent="0.2">
      <c r="K544" s="848" t="s">
        <v>1308</v>
      </c>
      <c r="L544" s="848" t="s">
        <v>1295</v>
      </c>
      <c r="M544" s="916">
        <v>82.5</v>
      </c>
    </row>
    <row r="545" spans="11:13" x14ac:dyDescent="0.2">
      <c r="K545" s="848" t="s">
        <v>1295</v>
      </c>
      <c r="L545" s="848" t="s">
        <v>1295</v>
      </c>
      <c r="M545" s="916">
        <v>3385.01</v>
      </c>
    </row>
    <row r="546" spans="11:13" x14ac:dyDescent="0.2">
      <c r="K546" s="848" t="s">
        <v>1295</v>
      </c>
      <c r="L546" s="848" t="s">
        <v>1295</v>
      </c>
      <c r="M546" s="916">
        <v>3379.05</v>
      </c>
    </row>
    <row r="547" spans="11:13" x14ac:dyDescent="0.2">
      <c r="K547" s="848" t="s">
        <v>1295</v>
      </c>
      <c r="L547" s="848" t="s">
        <v>1308</v>
      </c>
      <c r="M547" s="916">
        <v>3880.97</v>
      </c>
    </row>
    <row r="548" spans="11:13" x14ac:dyDescent="0.2">
      <c r="K548" s="848" t="s">
        <v>1308</v>
      </c>
      <c r="L548" s="848" t="s">
        <v>1295</v>
      </c>
      <c r="M548" s="916">
        <v>2822.14</v>
      </c>
    </row>
    <row r="549" spans="11:13" x14ac:dyDescent="0.2">
      <c r="K549" s="848" t="s">
        <v>1295</v>
      </c>
    </row>
    <row r="550" spans="11:13" x14ac:dyDescent="0.2">
      <c r="L550" s="848" t="s">
        <v>1295</v>
      </c>
    </row>
    <row r="551" spans="11:13" x14ac:dyDescent="0.2">
      <c r="K551" s="848" t="s">
        <v>1295</v>
      </c>
      <c r="M551" s="916">
        <v>3846.52</v>
      </c>
    </row>
    <row r="552" spans="11:13" x14ac:dyDescent="0.2">
      <c r="L552" s="848" t="s">
        <v>1308</v>
      </c>
    </row>
    <row r="553" spans="11:13" x14ac:dyDescent="0.2">
      <c r="K553" s="848" t="s">
        <v>1308</v>
      </c>
      <c r="L553" s="848" t="s">
        <v>1308</v>
      </c>
      <c r="M553" s="916">
        <v>900.32</v>
      </c>
    </row>
    <row r="554" spans="11:13" x14ac:dyDescent="0.2">
      <c r="K554" s="848" t="s">
        <v>1308</v>
      </c>
      <c r="L554" s="848" t="s">
        <v>1308</v>
      </c>
      <c r="M554" s="916">
        <v>10382.040000000001</v>
      </c>
    </row>
    <row r="555" spans="11:13" x14ac:dyDescent="0.2">
      <c r="K555" s="848" t="s">
        <v>1308</v>
      </c>
      <c r="L555" s="848" t="s">
        <v>1308</v>
      </c>
      <c r="M555" s="916">
        <v>2183.89</v>
      </c>
    </row>
    <row r="556" spans="11:13" x14ac:dyDescent="0.2">
      <c r="K556" s="848" t="s">
        <v>1308</v>
      </c>
      <c r="L556" s="838"/>
      <c r="M556" s="916">
        <v>1689.27</v>
      </c>
    </row>
    <row r="557" spans="11:13" x14ac:dyDescent="0.2">
      <c r="K557" s="838"/>
      <c r="L557" s="848" t="s">
        <v>1295</v>
      </c>
      <c r="M557" s="916">
        <v>3679.91</v>
      </c>
    </row>
    <row r="558" spans="11:13" x14ac:dyDescent="0.2">
      <c r="K558" s="848" t="s">
        <v>1295</v>
      </c>
      <c r="M558" s="916">
        <v>4943.62</v>
      </c>
    </row>
    <row r="559" spans="11:13" x14ac:dyDescent="0.2">
      <c r="L559" s="848" t="s">
        <v>1308</v>
      </c>
      <c r="M559" s="916">
        <v>499.53</v>
      </c>
    </row>
    <row r="560" spans="11:13" x14ac:dyDescent="0.2">
      <c r="K560" s="848" t="s">
        <v>1308</v>
      </c>
      <c r="L560" s="848" t="s">
        <v>1308</v>
      </c>
      <c r="M560" s="916">
        <v>2454.7199999999998</v>
      </c>
    </row>
    <row r="561" spans="11:13" x14ac:dyDescent="0.2">
      <c r="K561" s="848" t="s">
        <v>1308</v>
      </c>
      <c r="M561" s="916">
        <v>3223.9</v>
      </c>
    </row>
    <row r="562" spans="11:13" x14ac:dyDescent="0.2">
      <c r="L562" s="848" t="s">
        <v>1308</v>
      </c>
    </row>
    <row r="563" spans="11:13" x14ac:dyDescent="0.2">
      <c r="K563" s="848" t="s">
        <v>1308</v>
      </c>
      <c r="M563" s="916">
        <v>5647.53</v>
      </c>
    </row>
    <row r="564" spans="11:13" x14ac:dyDescent="0.2">
      <c r="L564" s="838"/>
    </row>
    <row r="565" spans="11:13" x14ac:dyDescent="0.2">
      <c r="K565" s="838"/>
      <c r="L565" s="838" t="s">
        <v>1308</v>
      </c>
    </row>
    <row r="566" spans="11:13" x14ac:dyDescent="0.2">
      <c r="K566" s="838" t="s">
        <v>1308</v>
      </c>
      <c r="L566" s="848" t="s">
        <v>1308</v>
      </c>
      <c r="M566" s="916">
        <v>6039.89</v>
      </c>
    </row>
    <row r="567" spans="11:13" x14ac:dyDescent="0.2">
      <c r="K567" s="848" t="s">
        <v>1308</v>
      </c>
      <c r="L567" s="848" t="s">
        <v>1308</v>
      </c>
      <c r="M567" s="916">
        <v>1975.73</v>
      </c>
    </row>
    <row r="568" spans="11:13" x14ac:dyDescent="0.2">
      <c r="K568" s="848" t="s">
        <v>1308</v>
      </c>
      <c r="L568" s="838"/>
      <c r="M568" s="916">
        <v>3475</v>
      </c>
    </row>
    <row r="569" spans="11:13" x14ac:dyDescent="0.2">
      <c r="K569" s="838"/>
      <c r="M569" s="916">
        <v>3679.91</v>
      </c>
    </row>
    <row r="570" spans="11:13" x14ac:dyDescent="0.2">
      <c r="M570" s="916">
        <v>2209.64</v>
      </c>
    </row>
    <row r="571" spans="11:13" x14ac:dyDescent="0.2">
      <c r="M571" s="916">
        <v>2056.3200000000002</v>
      </c>
    </row>
    <row r="576" spans="11:13" x14ac:dyDescent="0.2">
      <c r="L576" s="838" t="s">
        <v>1308</v>
      </c>
      <c r="M576" s="916">
        <v>747.15</v>
      </c>
    </row>
    <row r="577" spans="11:13" x14ac:dyDescent="0.2">
      <c r="K577" s="838" t="s">
        <v>1308</v>
      </c>
      <c r="M577" s="916">
        <v>1469.48</v>
      </c>
    </row>
    <row r="578" spans="11:13" x14ac:dyDescent="0.2">
      <c r="M578" s="916">
        <v>5269.27</v>
      </c>
    </row>
    <row r="581" spans="11:13" x14ac:dyDescent="0.2">
      <c r="L581" s="848" t="s">
        <v>1295</v>
      </c>
    </row>
    <row r="582" spans="11:13" x14ac:dyDescent="0.2">
      <c r="K582" s="848" t="s">
        <v>1295</v>
      </c>
    </row>
    <row r="584" spans="11:13" x14ac:dyDescent="0.2">
      <c r="L584" s="848" t="s">
        <v>1308</v>
      </c>
    </row>
    <row r="585" spans="11:13" x14ac:dyDescent="0.2">
      <c r="K585" s="848" t="s">
        <v>1308</v>
      </c>
      <c r="L585" s="848" t="s">
        <v>1308</v>
      </c>
      <c r="M585" s="916">
        <v>15279.67</v>
      </c>
    </row>
    <row r="586" spans="11:13" x14ac:dyDescent="0.2">
      <c r="K586" s="848" t="s">
        <v>1308</v>
      </c>
      <c r="L586" s="848" t="s">
        <v>1308</v>
      </c>
      <c r="M586" s="916">
        <v>36269.120000000003</v>
      </c>
    </row>
    <row r="587" spans="11:13" x14ac:dyDescent="0.2">
      <c r="K587" s="848" t="s">
        <v>1308</v>
      </c>
      <c r="M587" s="916">
        <v>10352.780000000001</v>
      </c>
    </row>
    <row r="588" spans="11:13" x14ac:dyDescent="0.2">
      <c r="M588" s="916">
        <v>175.63</v>
      </c>
    </row>
    <row r="591" spans="11:13" x14ac:dyDescent="0.2">
      <c r="M591" s="916">
        <v>1719</v>
      </c>
    </row>
    <row r="592" spans="11:13" x14ac:dyDescent="0.2">
      <c r="L592" s="848" t="s">
        <v>1308</v>
      </c>
      <c r="M592" s="916">
        <v>5586</v>
      </c>
    </row>
    <row r="593" spans="11:13" x14ac:dyDescent="0.2">
      <c r="K593" s="848" t="s">
        <v>1308</v>
      </c>
      <c r="M593" s="916">
        <v>2396</v>
      </c>
    </row>
    <row r="595" spans="11:13" x14ac:dyDescent="0.2">
      <c r="L595" s="838" t="s">
        <v>1295</v>
      </c>
    </row>
    <row r="596" spans="11:13" x14ac:dyDescent="0.2">
      <c r="K596" s="838" t="s">
        <v>1295</v>
      </c>
      <c r="L596" s="848" t="s">
        <v>1295</v>
      </c>
      <c r="M596" s="916">
        <v>4610</v>
      </c>
    </row>
    <row r="597" spans="11:13" x14ac:dyDescent="0.2">
      <c r="K597" s="848" t="s">
        <v>1295</v>
      </c>
      <c r="L597" s="848" t="s">
        <v>1295</v>
      </c>
      <c r="M597" s="916">
        <v>163</v>
      </c>
    </row>
    <row r="598" spans="11:13" x14ac:dyDescent="0.2">
      <c r="K598" s="848" t="s">
        <v>1295</v>
      </c>
      <c r="M598" s="916">
        <v>833</v>
      </c>
    </row>
    <row r="599" spans="11:13" x14ac:dyDescent="0.2">
      <c r="M599" s="916">
        <v>2659.05</v>
      </c>
    </row>
    <row r="600" spans="11:13" x14ac:dyDescent="0.2">
      <c r="L600" s="848" t="s">
        <v>1295</v>
      </c>
      <c r="M600" s="916">
        <v>1868.51</v>
      </c>
    </row>
    <row r="601" spans="11:13" x14ac:dyDescent="0.2">
      <c r="K601" s="848" t="s">
        <v>1295</v>
      </c>
      <c r="M601" s="916">
        <v>4618</v>
      </c>
    </row>
    <row r="602" spans="11:13" x14ac:dyDescent="0.2">
      <c r="L602" s="848" t="s">
        <v>1295</v>
      </c>
    </row>
    <row r="603" spans="11:13" x14ac:dyDescent="0.2">
      <c r="K603" s="848" t="s">
        <v>1295</v>
      </c>
    </row>
    <row r="604" spans="11:13" x14ac:dyDescent="0.2">
      <c r="M604" s="916">
        <v>586.57000000000005</v>
      </c>
    </row>
    <row r="605" spans="11:13" x14ac:dyDescent="0.2">
      <c r="M605" s="916">
        <v>4884.42</v>
      </c>
    </row>
    <row r="606" spans="11:13" x14ac:dyDescent="0.2">
      <c r="M606" s="916">
        <v>4534.32</v>
      </c>
    </row>
    <row r="607" spans="11:13" x14ac:dyDescent="0.2">
      <c r="M607" s="916">
        <v>4534.32</v>
      </c>
    </row>
    <row r="610" spans="11:13" x14ac:dyDescent="0.2">
      <c r="L610" s="848" t="s">
        <v>1295</v>
      </c>
    </row>
    <row r="611" spans="11:13" x14ac:dyDescent="0.2">
      <c r="K611" s="848" t="s">
        <v>1295</v>
      </c>
    </row>
    <row r="613" spans="11:13" x14ac:dyDescent="0.2">
      <c r="L613" s="848" t="s">
        <v>1308</v>
      </c>
    </row>
    <row r="614" spans="11:13" x14ac:dyDescent="0.2">
      <c r="K614" s="848" t="s">
        <v>1308</v>
      </c>
      <c r="L614" s="848" t="s">
        <v>1308</v>
      </c>
      <c r="M614" s="916">
        <v>2403.5700000000002</v>
      </c>
    </row>
    <row r="615" spans="11:13" x14ac:dyDescent="0.2">
      <c r="K615" s="848" t="s">
        <v>1308</v>
      </c>
      <c r="M615" s="916">
        <v>2114</v>
      </c>
    </row>
    <row r="619" spans="11:13" x14ac:dyDescent="0.2">
      <c r="L619" s="848" t="s">
        <v>1308</v>
      </c>
    </row>
    <row r="620" spans="11:13" x14ac:dyDescent="0.2">
      <c r="K620" s="848" t="s">
        <v>1308</v>
      </c>
      <c r="L620" s="848" t="s">
        <v>1308</v>
      </c>
      <c r="M620" s="916">
        <v>3500.43</v>
      </c>
    </row>
    <row r="621" spans="11:13" x14ac:dyDescent="0.2">
      <c r="K621" s="848" t="s">
        <v>1308</v>
      </c>
      <c r="L621" s="848" t="s">
        <v>1308</v>
      </c>
      <c r="M621" s="916">
        <v>2940.51</v>
      </c>
    </row>
    <row r="622" spans="11:13" x14ac:dyDescent="0.2">
      <c r="K622" s="848" t="s">
        <v>1308</v>
      </c>
      <c r="L622" s="838" t="s">
        <v>1295</v>
      </c>
      <c r="M622" s="916">
        <v>2601.0100000000002</v>
      </c>
    </row>
    <row r="623" spans="11:13" x14ac:dyDescent="0.2">
      <c r="K623" s="838" t="s">
        <v>1295</v>
      </c>
      <c r="M623" s="916">
        <v>4718</v>
      </c>
    </row>
    <row r="624" spans="11:13" x14ac:dyDescent="0.2">
      <c r="L624" s="848" t="s">
        <v>1308</v>
      </c>
    </row>
    <row r="625" spans="11:13" x14ac:dyDescent="0.2">
      <c r="K625" s="848" t="s">
        <v>1308</v>
      </c>
      <c r="M625" s="916">
        <v>2442.41</v>
      </c>
    </row>
    <row r="632" spans="11:13" x14ac:dyDescent="0.2">
      <c r="L632" s="848" t="s">
        <v>1295</v>
      </c>
    </row>
    <row r="633" spans="11:13" x14ac:dyDescent="0.2">
      <c r="K633" s="848" t="s">
        <v>1295</v>
      </c>
      <c r="M633" s="916">
        <v>463</v>
      </c>
    </row>
    <row r="651" spans="11:13" x14ac:dyDescent="0.2">
      <c r="L651" s="848" t="s">
        <v>1295</v>
      </c>
    </row>
    <row r="652" spans="11:13" x14ac:dyDescent="0.2">
      <c r="K652" s="848" t="s">
        <v>1295</v>
      </c>
      <c r="L652" s="848" t="s">
        <v>1295</v>
      </c>
    </row>
    <row r="653" spans="11:13" x14ac:dyDescent="0.2">
      <c r="K653" s="848" t="s">
        <v>1295</v>
      </c>
    </row>
    <row r="654" spans="11:13" x14ac:dyDescent="0.2">
      <c r="L654" s="848" t="s">
        <v>1308</v>
      </c>
    </row>
    <row r="655" spans="11:13" x14ac:dyDescent="0.2">
      <c r="K655" s="848" t="s">
        <v>1308</v>
      </c>
      <c r="M655" s="916">
        <v>3226.58</v>
      </c>
    </row>
    <row r="656" spans="11:13" x14ac:dyDescent="0.2">
      <c r="L656" s="848" t="s">
        <v>1308</v>
      </c>
    </row>
    <row r="657" spans="11:13" x14ac:dyDescent="0.2">
      <c r="K657" s="848" t="s">
        <v>1308</v>
      </c>
      <c r="L657" s="848" t="s">
        <v>1308</v>
      </c>
      <c r="M657" s="916">
        <v>3316.82</v>
      </c>
    </row>
    <row r="658" spans="11:13" x14ac:dyDescent="0.2">
      <c r="K658" s="848" t="s">
        <v>1308</v>
      </c>
      <c r="M658" s="916">
        <v>192.66</v>
      </c>
    </row>
    <row r="659" spans="11:13" x14ac:dyDescent="0.2">
      <c r="L659" s="848" t="s">
        <v>1295</v>
      </c>
      <c r="M659" s="916">
        <v>2645.92</v>
      </c>
    </row>
    <row r="660" spans="11:13" x14ac:dyDescent="0.2">
      <c r="K660" s="848" t="s">
        <v>1295</v>
      </c>
      <c r="M660" s="916">
        <v>5046.84</v>
      </c>
    </row>
    <row r="666" spans="11:13" x14ac:dyDescent="0.2">
      <c r="M666" s="916">
        <v>3692.05</v>
      </c>
    </row>
    <row r="667" spans="11:13" x14ac:dyDescent="0.2">
      <c r="M667" s="916">
        <v>4574</v>
      </c>
    </row>
    <row r="669" spans="11:13" x14ac:dyDescent="0.2">
      <c r="M669" s="916">
        <v>2233.87</v>
      </c>
    </row>
    <row r="671" spans="11:13" x14ac:dyDescent="0.2">
      <c r="M671" s="916">
        <v>2127.41</v>
      </c>
    </row>
    <row r="674" spans="11:13" x14ac:dyDescent="0.2">
      <c r="M674" s="916">
        <v>2653.34</v>
      </c>
    </row>
    <row r="676" spans="11:13" x14ac:dyDescent="0.2">
      <c r="L676" s="848" t="s">
        <v>1308</v>
      </c>
    </row>
    <row r="677" spans="11:13" x14ac:dyDescent="0.2">
      <c r="K677" s="848" t="s">
        <v>1308</v>
      </c>
      <c r="L677" s="848" t="s">
        <v>1308</v>
      </c>
    </row>
    <row r="678" spans="11:13" x14ac:dyDescent="0.2">
      <c r="K678" s="848" t="s">
        <v>1308</v>
      </c>
      <c r="L678" s="848" t="s">
        <v>1308</v>
      </c>
      <c r="M678" s="916">
        <v>32935.72</v>
      </c>
    </row>
    <row r="679" spans="11:13" x14ac:dyDescent="0.2">
      <c r="K679" s="848" t="s">
        <v>1308</v>
      </c>
      <c r="L679" s="848" t="s">
        <v>1308</v>
      </c>
      <c r="M679" s="916">
        <v>2049.6799999999998</v>
      </c>
    </row>
    <row r="680" spans="11:13" x14ac:dyDescent="0.2">
      <c r="K680" s="848" t="s">
        <v>1308</v>
      </c>
      <c r="M680" s="916">
        <v>1920.83</v>
      </c>
    </row>
    <row r="686" spans="11:13" x14ac:dyDescent="0.2">
      <c r="L686" s="848" t="s">
        <v>1295</v>
      </c>
    </row>
    <row r="687" spans="11:13" x14ac:dyDescent="0.2">
      <c r="K687" s="848" t="s">
        <v>1295</v>
      </c>
    </row>
    <row r="689" spans="11:13" x14ac:dyDescent="0.2">
      <c r="L689" s="848" t="s">
        <v>1308</v>
      </c>
    </row>
    <row r="690" spans="11:13" x14ac:dyDescent="0.2">
      <c r="K690" s="848" t="s">
        <v>1308</v>
      </c>
    </row>
    <row r="696" spans="11:13" x14ac:dyDescent="0.2">
      <c r="L696" s="848" t="s">
        <v>1308</v>
      </c>
    </row>
    <row r="697" spans="11:13" x14ac:dyDescent="0.2">
      <c r="K697" s="848" t="s">
        <v>1308</v>
      </c>
      <c r="M697" s="916">
        <v>196.1</v>
      </c>
    </row>
    <row r="712" spans="11:13" x14ac:dyDescent="0.2">
      <c r="L712" s="848" t="s">
        <v>1308</v>
      </c>
    </row>
    <row r="713" spans="11:13" x14ac:dyDescent="0.2">
      <c r="K713" s="848" t="s">
        <v>1308</v>
      </c>
      <c r="M713" s="916">
        <v>17790.97</v>
      </c>
    </row>
    <row r="715" spans="11:13" x14ac:dyDescent="0.2">
      <c r="L715" s="848" t="s">
        <v>1308</v>
      </c>
    </row>
    <row r="716" spans="11:13" x14ac:dyDescent="0.2">
      <c r="K716" s="848" t="s">
        <v>1308</v>
      </c>
      <c r="L716" s="848" t="s">
        <v>1308</v>
      </c>
      <c r="M716" s="916">
        <v>2072.21</v>
      </c>
    </row>
    <row r="717" spans="11:13" x14ac:dyDescent="0.2">
      <c r="K717" s="848" t="s">
        <v>1308</v>
      </c>
      <c r="M717" s="916">
        <v>2621.59</v>
      </c>
    </row>
    <row r="718" spans="11:13" x14ac:dyDescent="0.2">
      <c r="L718" s="848" t="s">
        <v>1308</v>
      </c>
    </row>
    <row r="719" spans="11:13" x14ac:dyDescent="0.2">
      <c r="K719" s="848" t="s">
        <v>1308</v>
      </c>
      <c r="M719" s="916">
        <v>2236.39</v>
      </c>
    </row>
    <row r="720" spans="11:13" x14ac:dyDescent="0.2">
      <c r="M720" s="916">
        <v>2038.25</v>
      </c>
    </row>
    <row r="723" spans="11:13" x14ac:dyDescent="0.2">
      <c r="M723" s="916">
        <v>1862.42</v>
      </c>
    </row>
    <row r="728" spans="11:13" x14ac:dyDescent="0.2">
      <c r="M728" s="916">
        <v>4380.05</v>
      </c>
    </row>
    <row r="731" spans="11:13" x14ac:dyDescent="0.2">
      <c r="L731" s="848" t="s">
        <v>1295</v>
      </c>
    </row>
    <row r="732" spans="11:13" x14ac:dyDescent="0.2">
      <c r="K732" s="848" t="s">
        <v>1295</v>
      </c>
      <c r="M732" s="916">
        <v>4400.87</v>
      </c>
    </row>
    <row r="734" spans="11:13" x14ac:dyDescent="0.2">
      <c r="L734" s="848" t="s">
        <v>1308</v>
      </c>
    </row>
    <row r="735" spans="11:13" x14ac:dyDescent="0.2">
      <c r="K735" s="848" t="s">
        <v>1308</v>
      </c>
      <c r="L735" s="848" t="s">
        <v>1295</v>
      </c>
      <c r="M735" s="916">
        <v>1316.66</v>
      </c>
    </row>
    <row r="736" spans="11:13" x14ac:dyDescent="0.2">
      <c r="K736" s="848" t="s">
        <v>1295</v>
      </c>
    </row>
    <row r="737" spans="13:13" x14ac:dyDescent="0.2">
      <c r="M737" s="916">
        <v>2851</v>
      </c>
    </row>
    <row r="738" spans="13:13" x14ac:dyDescent="0.2">
      <c r="M738" s="916">
        <v>3401.55</v>
      </c>
    </row>
    <row r="739" spans="13:13" x14ac:dyDescent="0.2">
      <c r="M739" s="916">
        <v>5750.3</v>
      </c>
    </row>
    <row r="740" spans="13:13" x14ac:dyDescent="0.2">
      <c r="M740" s="916">
        <v>2653.27</v>
      </c>
    </row>
    <row r="742" spans="13:13" x14ac:dyDescent="0.2">
      <c r="M742" s="916">
        <v>4324.0200000000004</v>
      </c>
    </row>
    <row r="747" spans="13:13" x14ac:dyDescent="0.2">
      <c r="M747" s="916">
        <v>2643.69</v>
      </c>
    </row>
    <row r="748" spans="13:13" x14ac:dyDescent="0.2">
      <c r="M748" s="916">
        <v>2460.23</v>
      </c>
    </row>
    <row r="749" spans="13:13" x14ac:dyDescent="0.2">
      <c r="M749" s="916">
        <v>3104.08</v>
      </c>
    </row>
    <row r="753" spans="11:13" x14ac:dyDescent="0.2">
      <c r="M753" s="916">
        <v>1684.29</v>
      </c>
    </row>
    <row r="754" spans="11:13" x14ac:dyDescent="0.2">
      <c r="M754" s="916">
        <v>1684.29</v>
      </c>
    </row>
    <row r="766" spans="11:13" x14ac:dyDescent="0.2">
      <c r="L766" s="848" t="s">
        <v>1308</v>
      </c>
    </row>
    <row r="767" spans="11:13" x14ac:dyDescent="0.2">
      <c r="K767" s="848" t="s">
        <v>1308</v>
      </c>
      <c r="M767" s="916">
        <v>655.93</v>
      </c>
    </row>
    <row r="769" spans="11:13" x14ac:dyDescent="0.2">
      <c r="M769" s="916">
        <v>1946.47</v>
      </c>
    </row>
    <row r="771" spans="11:13" x14ac:dyDescent="0.2">
      <c r="L771" s="848" t="s">
        <v>1308</v>
      </c>
      <c r="M771" s="916">
        <v>2640.28</v>
      </c>
    </row>
    <row r="772" spans="11:13" x14ac:dyDescent="0.2">
      <c r="K772" s="848" t="s">
        <v>1308</v>
      </c>
      <c r="M772" s="916">
        <v>10005.549999999999</v>
      </c>
    </row>
    <row r="776" spans="11:13" x14ac:dyDescent="0.2">
      <c r="M776" s="916">
        <v>1694</v>
      </c>
    </row>
    <row r="777" spans="11:13" x14ac:dyDescent="0.2">
      <c r="M777" s="916">
        <v>1694</v>
      </c>
    </row>
    <row r="785" spans="11:13" x14ac:dyDescent="0.2">
      <c r="L785" s="848" t="s">
        <v>1295</v>
      </c>
    </row>
    <row r="786" spans="11:13" x14ac:dyDescent="0.2">
      <c r="K786" s="848" t="s">
        <v>1295</v>
      </c>
      <c r="M786" s="916">
        <v>647</v>
      </c>
    </row>
    <row r="796" spans="11:13" x14ac:dyDescent="0.2">
      <c r="M796" s="916">
        <v>2687</v>
      </c>
    </row>
    <row r="812" spans="11:13" x14ac:dyDescent="0.2">
      <c r="L812" s="848" t="s">
        <v>1308</v>
      </c>
    </row>
    <row r="813" spans="11:13" x14ac:dyDescent="0.2">
      <c r="K813" s="848" t="s">
        <v>1308</v>
      </c>
      <c r="M813" s="916">
        <v>1697</v>
      </c>
    </row>
    <row r="828" spans="11:13" x14ac:dyDescent="0.2">
      <c r="L828" s="848" t="s">
        <v>1308</v>
      </c>
      <c r="M828" s="916">
        <v>5405</v>
      </c>
    </row>
    <row r="829" spans="11:13" x14ac:dyDescent="0.2">
      <c r="K829" s="848" t="s">
        <v>1308</v>
      </c>
      <c r="L829" s="848" t="s">
        <v>1308</v>
      </c>
      <c r="M829" s="916">
        <v>5405</v>
      </c>
    </row>
    <row r="830" spans="11:13" x14ac:dyDescent="0.2">
      <c r="K830" s="848" t="s">
        <v>1308</v>
      </c>
      <c r="L830" s="848" t="s">
        <v>1308</v>
      </c>
      <c r="M830" s="916">
        <v>1753</v>
      </c>
    </row>
    <row r="831" spans="11:13" x14ac:dyDescent="0.2">
      <c r="K831" s="848" t="s">
        <v>1308</v>
      </c>
      <c r="L831" s="848" t="s">
        <v>1308</v>
      </c>
      <c r="M831" s="916">
        <v>3258</v>
      </c>
    </row>
    <row r="832" spans="11:13" x14ac:dyDescent="0.2">
      <c r="K832" s="848" t="s">
        <v>1308</v>
      </c>
      <c r="L832" s="848" t="s">
        <v>1308</v>
      </c>
      <c r="M832" s="916">
        <v>3458</v>
      </c>
    </row>
    <row r="833" spans="11:13" x14ac:dyDescent="0.2">
      <c r="K833" s="848" t="s">
        <v>1308</v>
      </c>
      <c r="L833" s="848" t="s">
        <v>1308</v>
      </c>
      <c r="M833" s="916">
        <v>624</v>
      </c>
    </row>
    <row r="834" spans="11:13" x14ac:dyDescent="0.2">
      <c r="K834" s="848" t="s">
        <v>1308</v>
      </c>
      <c r="L834" s="848" t="s">
        <v>1308</v>
      </c>
      <c r="M834" s="916">
        <v>3866</v>
      </c>
    </row>
    <row r="835" spans="11:13" x14ac:dyDescent="0.2">
      <c r="K835" s="848" t="s">
        <v>1308</v>
      </c>
      <c r="L835" s="848" t="s">
        <v>1308</v>
      </c>
      <c r="M835" s="916">
        <v>3477</v>
      </c>
    </row>
    <row r="836" spans="11:13" x14ac:dyDescent="0.2">
      <c r="K836" s="848" t="s">
        <v>1308</v>
      </c>
      <c r="L836" s="848" t="s">
        <v>1308</v>
      </c>
      <c r="M836" s="916">
        <v>2579</v>
      </c>
    </row>
    <row r="837" spans="11:13" x14ac:dyDescent="0.2">
      <c r="K837" s="848" t="s">
        <v>1308</v>
      </c>
      <c r="L837" s="848" t="s">
        <v>1308</v>
      </c>
      <c r="M837" s="916">
        <v>2239</v>
      </c>
    </row>
    <row r="838" spans="11:13" x14ac:dyDescent="0.2">
      <c r="K838" s="848" t="s">
        <v>1308</v>
      </c>
      <c r="M838" s="916">
        <v>2239</v>
      </c>
    </row>
    <row r="853" spans="11:13" x14ac:dyDescent="0.2">
      <c r="M853" s="916">
        <v>2313.5</v>
      </c>
    </row>
    <row r="855" spans="11:13" x14ac:dyDescent="0.2">
      <c r="L855" s="848" t="s">
        <v>1308</v>
      </c>
    </row>
    <row r="856" spans="11:13" x14ac:dyDescent="0.2">
      <c r="K856" s="848" t="s">
        <v>1308</v>
      </c>
      <c r="L856" s="848" t="s">
        <v>1308</v>
      </c>
      <c r="M856" s="916">
        <v>5405</v>
      </c>
    </row>
    <row r="857" spans="11:13" x14ac:dyDescent="0.2">
      <c r="K857" s="848" t="s">
        <v>1308</v>
      </c>
      <c r="L857" s="848" t="s">
        <v>1308</v>
      </c>
      <c r="M857" s="916">
        <v>5405</v>
      </c>
    </row>
    <row r="858" spans="11:13" x14ac:dyDescent="0.2">
      <c r="K858" s="848" t="s">
        <v>1308</v>
      </c>
      <c r="M858" s="916">
        <v>22010</v>
      </c>
    </row>
    <row r="863" spans="11:13" x14ac:dyDescent="0.2">
      <c r="L863" s="848" t="s">
        <v>1308</v>
      </c>
    </row>
    <row r="864" spans="11:13" x14ac:dyDescent="0.2">
      <c r="K864" s="848" t="s">
        <v>1308</v>
      </c>
      <c r="M864" s="916">
        <v>2784</v>
      </c>
    </row>
    <row r="865" spans="11:13" x14ac:dyDescent="0.2">
      <c r="L865" s="848" t="s">
        <v>1308</v>
      </c>
    </row>
    <row r="866" spans="11:13" x14ac:dyDescent="0.2">
      <c r="K866" s="848" t="s">
        <v>1308</v>
      </c>
      <c r="L866" s="848" t="s">
        <v>1308</v>
      </c>
      <c r="M866" s="916">
        <v>2228.39</v>
      </c>
    </row>
    <row r="867" spans="11:13" x14ac:dyDescent="0.2">
      <c r="K867" s="848" t="s">
        <v>1308</v>
      </c>
      <c r="L867" s="848" t="s">
        <v>1308</v>
      </c>
      <c r="M867" s="916">
        <v>2831</v>
      </c>
    </row>
    <row r="868" spans="11:13" x14ac:dyDescent="0.2">
      <c r="K868" s="848" t="s">
        <v>1308</v>
      </c>
      <c r="L868" s="848" t="s">
        <v>1308</v>
      </c>
      <c r="M868" s="916">
        <v>8493</v>
      </c>
    </row>
    <row r="869" spans="11:13" x14ac:dyDescent="0.2">
      <c r="K869" s="848" t="s">
        <v>1308</v>
      </c>
      <c r="L869" s="848" t="s">
        <v>1308</v>
      </c>
      <c r="M869" s="916">
        <v>1751.45</v>
      </c>
    </row>
    <row r="870" spans="11:13" x14ac:dyDescent="0.2">
      <c r="K870" s="848" t="s">
        <v>1308</v>
      </c>
      <c r="L870" s="848" t="s">
        <v>1308</v>
      </c>
      <c r="M870" s="916">
        <v>3502.9</v>
      </c>
    </row>
    <row r="871" spans="11:13" x14ac:dyDescent="0.2">
      <c r="K871" s="848" t="s">
        <v>1308</v>
      </c>
      <c r="L871" s="848" t="s">
        <v>1308</v>
      </c>
      <c r="M871" s="916">
        <v>5405</v>
      </c>
    </row>
    <row r="872" spans="11:13" x14ac:dyDescent="0.2">
      <c r="K872" s="848" t="s">
        <v>1308</v>
      </c>
      <c r="M872" s="916">
        <v>2252</v>
      </c>
    </row>
    <row r="873" spans="11:13" x14ac:dyDescent="0.2">
      <c r="L873" s="848" t="s">
        <v>1308</v>
      </c>
    </row>
    <row r="874" spans="11:13" x14ac:dyDescent="0.2">
      <c r="K874" s="848" t="s">
        <v>1308</v>
      </c>
      <c r="M874" s="916">
        <v>3699</v>
      </c>
    </row>
    <row r="889" spans="13:13" x14ac:dyDescent="0.2">
      <c r="M889" s="916">
        <v>5405</v>
      </c>
    </row>
    <row r="890" spans="13:13" x14ac:dyDescent="0.2">
      <c r="M890" s="916">
        <v>5405</v>
      </c>
    </row>
    <row r="926" spans="11:13" x14ac:dyDescent="0.2">
      <c r="L926" s="848" t="s">
        <v>1308</v>
      </c>
    </row>
    <row r="927" spans="11:13" x14ac:dyDescent="0.2">
      <c r="K927" s="848" t="s">
        <v>1308</v>
      </c>
      <c r="M927" s="916">
        <v>5405</v>
      </c>
    </row>
  </sheetData>
  <sheetProtection selectLockedCells="1" selectUnlockedCells="1"/>
  <customSheetViews>
    <customSheetView guid="{22CDCF1B-A998-4C66-A90E-5BC54F71D148}" showPageBreaks="1" showRuler="0" topLeftCell="A163">
      <selection activeCell="B192" sqref="B192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1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EEF632F4-194A-46FA-A666-DFA3C20FCC0C}" showPageBreaks="1" state="hidden" showRuler="0" topLeftCell="A49">
      <selection activeCell="A152" sqref="A152:XFD152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2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B253F0B5-16E0-4030-8F1B-D810AA430E4F}" showRuler="0" topLeftCell="A145">
      <selection activeCell="B193" sqref="B193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3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BE55C6D2-CFCD-43C4-899B-009D5EF25234}" showRuler="0" topLeftCell="A163">
      <selection activeCell="F199" sqref="F199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4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7636C453-549A-4F6D-9430-D240E8CD914B}" showRuler="0">
      <selection activeCell="C36" sqref="C36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5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0B23BC81-211D-BB48-9DD7-77C02AB951D5}" showRuler="0">
      <pageMargins left="0.75" right="0.75" top="1" bottom="1" header="0.5" footer="0.5"/>
    </customSheetView>
    <customSheetView guid="{44A32263-99D3-4627-8E19-5E90B1BA6A9B}" state="hidden" showRuler="0" topLeftCell="A16">
      <selection activeCell="L34" sqref="L34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6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5318FB8F-D1A9-4668-BD6C-B7D1DE58AAF3}" state="hidden" showRuler="0" topLeftCell="A16">
      <selection activeCell="L34" sqref="L34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7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43F5AAA3-B556-45FF-A35B-9AF3E75AD368}" showRuler="0" topLeftCell="A163">
      <selection activeCell="B192" sqref="B192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8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6253D632-6DBB-4325-BCEA-2CD8430E5C69}" showRuler="0">
      <selection activeCell="C9" sqref="C9"/>
      <pageMargins left="0.12986111111111112" right="0.12986111111111112" top="1.1812499999999999" bottom="1.1812499999999999" header="0.78749999999999998" footer="0.78749999999999998"/>
      <pageSetup paperSize="77" firstPageNumber="0" pageOrder="overThenDown" orientation="landscape" horizontalDpi="300" verticalDpi="300" r:id="rId9"/>
      <headerFooter alignWithMargins="0">
        <oddHeader>&amp;C&amp;"Times New Roman,Standaard"&amp;12&amp;A</oddHeader>
        <oddFooter>&amp;C&amp;"Times New Roman,Standaard"&amp;12Pagina &amp;P</oddFooter>
      </headerFooter>
    </customSheetView>
  </customSheetViews>
  <phoneticPr fontId="19" type="noConversion"/>
  <pageMargins left="0.12986111111111112" right="0.12986111111111112" top="1.1812499999999999" bottom="1.1812499999999999" header="0.78749999999999998" footer="0.78749999999999998"/>
  <pageSetup paperSize="77" firstPageNumber="0" pageOrder="overThenDown" orientation="landscape" horizontalDpi="300" verticalDpi="300" r:id="rId10"/>
  <headerFooter alignWithMargins="0">
    <oddHeader>&amp;C&amp;"Times New Roman,Standaard"&amp;12&amp;A</oddHeader>
    <oddFooter>&amp;C&amp;"Times New Roman,Standaard"&amp;12Pagina &amp;P</oddFooter>
  </headerFooter>
  <ignoredErrors>
    <ignoredError sqref="N1" unlockedFormula="1"/>
  </ignoredErrors>
  <legacy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BT1048203"/>
  <sheetViews>
    <sheetView showRuler="0" zoomScale="85" zoomScaleNormal="100" workbookViewId="0">
      <pane xSplit="3" ySplit="3" topLeftCell="E277" activePane="bottomRight" state="frozen"/>
      <selection pane="topRight" activeCell="D1" sqref="D1"/>
      <selection pane="bottomLeft" activeCell="A4" sqref="A4"/>
      <selection pane="bottomRight" activeCell="A341" sqref="A341:XFD341"/>
    </sheetView>
  </sheetViews>
  <sheetFormatPr defaultRowHeight="12" x14ac:dyDescent="0.2"/>
  <cols>
    <col min="1" max="1" width="14.85546875" style="1736" customWidth="1"/>
    <col min="2" max="2" width="11.28515625" style="1737" customWidth="1"/>
    <col min="3" max="3" width="55.28515625" style="1737" customWidth="1"/>
    <col min="4" max="4" width="16.5703125" style="1723" bestFit="1" customWidth="1"/>
    <col min="5" max="5" width="5.5703125" style="1723" customWidth="1"/>
    <col min="6" max="6" width="6.28515625" style="1723" customWidth="1"/>
    <col min="7" max="8" width="5.5703125" style="1723" customWidth="1"/>
    <col min="9" max="9" width="8.5703125" style="1863" customWidth="1"/>
    <col min="10" max="11" width="8.140625" style="1863" customWidth="1"/>
    <col min="12" max="12" width="14.5703125" style="1725" bestFit="1" customWidth="1"/>
    <col min="13" max="13" width="14.5703125" style="1725" customWidth="1"/>
    <col min="14" max="14" width="14.5703125" style="1725" bestFit="1" customWidth="1"/>
    <col min="15" max="15" width="15.140625" style="1725" customWidth="1"/>
    <col min="16" max="16" width="12.7109375" style="1723" customWidth="1"/>
    <col min="17" max="17" width="12.85546875" style="1725" bestFit="1" customWidth="1"/>
    <col min="18" max="18" width="8.85546875" style="1723" bestFit="1" customWidth="1"/>
    <col min="19" max="19" width="8.85546875" style="1785" customWidth="1"/>
    <col min="20" max="20" width="8.85546875" style="1760" customWidth="1"/>
    <col min="21" max="21" width="14" style="1725" customWidth="1"/>
    <col min="22" max="22" width="12.85546875" style="1725" bestFit="1" customWidth="1"/>
    <col min="23" max="23" width="14.5703125" style="1725" bestFit="1" customWidth="1"/>
    <col min="24" max="24" width="12.85546875" style="1881" bestFit="1" customWidth="1"/>
    <col min="25" max="25" width="9" style="1879" customWidth="1"/>
    <col min="26" max="26" width="8.7109375" style="1888" customWidth="1"/>
    <col min="27" max="28" width="8.7109375" style="1889" customWidth="1"/>
    <col min="29" max="29" width="12" style="1725" customWidth="1"/>
    <col min="30" max="30" width="8.140625" style="1723" customWidth="1"/>
    <col min="31" max="31" width="8.7109375" style="1733" customWidth="1"/>
    <col min="32" max="33" width="8.7109375" style="1789" customWidth="1"/>
    <col min="34" max="34" width="12" style="1881" customWidth="1"/>
    <col min="35" max="35" width="10.140625" style="1879" customWidth="1"/>
    <col min="36" max="36" width="8.7109375" style="1879" customWidth="1"/>
    <col min="37" max="38" width="8.7109375" style="1889" customWidth="1"/>
    <col min="39" max="39" width="12" style="1725" customWidth="1"/>
    <col min="40" max="40" width="8.140625" style="1723" customWidth="1"/>
    <col min="41" max="41" width="8.7109375" style="1723" customWidth="1"/>
    <col min="42" max="43" width="8.7109375" style="1789" customWidth="1"/>
    <col min="44" max="44" width="12" style="1735" customWidth="1"/>
    <col min="45" max="45" width="10.140625" style="1790" customWidth="1"/>
    <col min="46" max="46" width="8.7109375" style="1790" customWidth="1"/>
    <col min="47" max="48" width="8.7109375" style="1791" customWidth="1"/>
    <col min="49" max="49" width="12" style="1725" customWidth="1"/>
    <col min="50" max="50" width="8.140625" style="1723" customWidth="1"/>
    <col min="51" max="51" width="8.7109375" style="1723" customWidth="1"/>
    <col min="52" max="53" width="8.7109375" style="1789" customWidth="1"/>
    <col min="54" max="16384" width="9.140625" style="1723"/>
  </cols>
  <sheetData>
    <row r="1" spans="1:72" s="1696" customFormat="1" x14ac:dyDescent="0.2">
      <c r="A1" s="1693"/>
      <c r="B1" s="1694"/>
      <c r="C1" s="1695"/>
      <c r="E1" s="1697"/>
      <c r="F1" s="1697"/>
      <c r="G1" s="1697"/>
      <c r="H1" s="1697"/>
      <c r="I1" s="1698"/>
      <c r="J1" s="1698"/>
      <c r="K1" s="1698"/>
      <c r="L1" s="2445">
        <f ca="1">NOW()</f>
        <v>42924.546161805556</v>
      </c>
      <c r="M1" s="1699"/>
      <c r="N1" s="1700" t="s">
        <v>0</v>
      </c>
      <c r="O1" s="1700"/>
      <c r="P1" s="1701"/>
      <c r="Q1" s="1700"/>
      <c r="R1" s="1702"/>
      <c r="S1" s="2156">
        <v>25</v>
      </c>
      <c r="T1" s="1703"/>
      <c r="U1" s="1704" t="s">
        <v>54</v>
      </c>
      <c r="V1" s="1700"/>
      <c r="W1" s="1700"/>
      <c r="X1" s="1705">
        <v>1</v>
      </c>
      <c r="Y1" s="1705"/>
      <c r="Z1" s="2074"/>
      <c r="AA1" s="1705"/>
      <c r="AB1" s="2415" t="s">
        <v>55</v>
      </c>
      <c r="AC1" s="1698">
        <v>2</v>
      </c>
      <c r="AD1" s="1698"/>
      <c r="AE1" s="1698"/>
      <c r="AF1" s="1698"/>
      <c r="AG1" s="1698"/>
      <c r="AH1" s="1705">
        <v>3</v>
      </c>
      <c r="AI1" s="1705"/>
      <c r="AJ1" s="1705"/>
      <c r="AK1" s="1705"/>
      <c r="AL1" s="1705"/>
      <c r="AM1" s="1698">
        <v>4</v>
      </c>
      <c r="AN1" s="1698"/>
      <c r="AO1" s="1698"/>
      <c r="AP1" s="1698"/>
      <c r="AQ1" s="1698"/>
      <c r="AR1" s="1705">
        <v>5</v>
      </c>
      <c r="AS1" s="1705"/>
      <c r="AT1" s="1705"/>
      <c r="AU1" s="1705"/>
      <c r="AV1" s="1705"/>
      <c r="AW1" s="1698">
        <v>6</v>
      </c>
      <c r="AX1" s="1698"/>
      <c r="AY1" s="1698"/>
      <c r="AZ1" s="1698"/>
      <c r="BA1" s="1698"/>
    </row>
    <row r="2" spans="1:72" s="1708" customFormat="1" ht="39" x14ac:dyDescent="0.2">
      <c r="A2" s="1706" t="s">
        <v>56</v>
      </c>
      <c r="B2" s="1707" t="s">
        <v>233</v>
      </c>
      <c r="C2" s="1707" t="s">
        <v>1</v>
      </c>
      <c r="D2" s="1708" t="s">
        <v>2</v>
      </c>
      <c r="E2" s="1709" t="s">
        <v>3</v>
      </c>
      <c r="F2" s="1709" t="s">
        <v>4</v>
      </c>
      <c r="G2" s="1709" t="s">
        <v>5</v>
      </c>
      <c r="H2" s="1709" t="s">
        <v>6</v>
      </c>
      <c r="I2" s="1710" t="s">
        <v>7</v>
      </c>
      <c r="J2" s="1710" t="s">
        <v>8</v>
      </c>
      <c r="K2" s="1711" t="s">
        <v>1293</v>
      </c>
      <c r="L2" s="1712" t="s">
        <v>57</v>
      </c>
      <c r="M2" s="1712" t="s">
        <v>1187</v>
      </c>
      <c r="N2" s="1712" t="s">
        <v>10</v>
      </c>
      <c r="O2" s="1712" t="s">
        <v>11</v>
      </c>
      <c r="P2" s="1710"/>
      <c r="Q2" s="1712" t="s">
        <v>12</v>
      </c>
      <c r="R2" s="1710"/>
      <c r="S2" s="2157" t="s">
        <v>712</v>
      </c>
      <c r="T2" s="1713" t="s">
        <v>713</v>
      </c>
      <c r="U2" s="1712" t="s">
        <v>58</v>
      </c>
      <c r="V2" s="1712" t="s">
        <v>59</v>
      </c>
      <c r="W2" s="1712" t="s">
        <v>60</v>
      </c>
      <c r="X2" s="1714" t="s">
        <v>61</v>
      </c>
      <c r="Y2" s="1715" t="s">
        <v>62</v>
      </c>
      <c r="Z2" s="1716" t="s">
        <v>63</v>
      </c>
      <c r="AA2" s="1717" t="s">
        <v>242</v>
      </c>
      <c r="AB2" s="2416" t="s">
        <v>64</v>
      </c>
      <c r="AC2" s="1718" t="s">
        <v>61</v>
      </c>
      <c r="AD2" s="1719" t="s">
        <v>65</v>
      </c>
      <c r="AE2" s="1720" t="s">
        <v>63</v>
      </c>
      <c r="AF2" s="1719" t="s">
        <v>242</v>
      </c>
      <c r="AG2" s="1719" t="s">
        <v>64</v>
      </c>
      <c r="AH2" s="1714" t="s">
        <v>61</v>
      </c>
      <c r="AI2" s="1715" t="s">
        <v>62</v>
      </c>
      <c r="AJ2" s="1717" t="s">
        <v>63</v>
      </c>
      <c r="AK2" s="1717" t="s">
        <v>242</v>
      </c>
      <c r="AL2" s="1717" t="s">
        <v>64</v>
      </c>
      <c r="AM2" s="1718" t="s">
        <v>61</v>
      </c>
      <c r="AN2" s="1719" t="s">
        <v>65</v>
      </c>
      <c r="AO2" s="1719" t="s">
        <v>63</v>
      </c>
      <c r="AP2" s="1719" t="s">
        <v>242</v>
      </c>
      <c r="AQ2" s="1719" t="s">
        <v>64</v>
      </c>
      <c r="AR2" s="1714" t="s">
        <v>61</v>
      </c>
      <c r="AS2" s="1715" t="s">
        <v>62</v>
      </c>
      <c r="AT2" s="1717" t="s">
        <v>63</v>
      </c>
      <c r="AU2" s="1717" t="s">
        <v>242</v>
      </c>
      <c r="AV2" s="1717" t="s">
        <v>64</v>
      </c>
      <c r="AW2" s="1718" t="s">
        <v>61</v>
      </c>
      <c r="AX2" s="1719" t="s">
        <v>65</v>
      </c>
      <c r="AY2" s="1719" t="s">
        <v>63</v>
      </c>
      <c r="AZ2" s="1719" t="s">
        <v>242</v>
      </c>
      <c r="BA2" s="1719" t="s">
        <v>64</v>
      </c>
    </row>
    <row r="3" spans="1:72" x14ac:dyDescent="0.2">
      <c r="A3" s="1721" t="s">
        <v>13</v>
      </c>
      <c r="B3" s="1722"/>
      <c r="C3" s="1722"/>
      <c r="E3" s="1724">
        <f>E5+E12+E256</f>
        <v>1173</v>
      </c>
      <c r="F3" s="1724">
        <f>F5+F12+F256</f>
        <v>9797</v>
      </c>
      <c r="G3" s="1724">
        <f>G5+G12+G256</f>
        <v>5624</v>
      </c>
      <c r="H3" s="1724">
        <f>H5+H12+H256</f>
        <v>2943</v>
      </c>
      <c r="I3" s="1724"/>
      <c r="J3" s="1724"/>
      <c r="K3" s="1724"/>
      <c r="L3" s="1725">
        <f>SUM(L4:L1252)</f>
        <v>4390694.9200000009</v>
      </c>
      <c r="N3" s="1725">
        <f>SUM(N45:N9146)</f>
        <v>3617860.9740000009</v>
      </c>
      <c r="O3" s="1725">
        <f>SUM(O45:O9159)</f>
        <v>2800874.2379999994</v>
      </c>
      <c r="P3" s="1726">
        <f>AVERAGE(P4:P159)</f>
        <v>0.78903076846736231</v>
      </c>
      <c r="Q3" s="1725">
        <f>SUM(Q4:Q9159)</f>
        <v>892240.87090164958</v>
      </c>
      <c r="R3" s="1726">
        <f>AVERAGE(R45:R9159)</f>
        <v>0.21212777926459803</v>
      </c>
      <c r="S3" s="2158"/>
      <c r="T3" s="1727"/>
      <c r="U3" s="1725">
        <f>SUM(U4:U9159)</f>
        <v>128439.91750000004</v>
      </c>
      <c r="V3" s="1725">
        <f>SUM(V4:V9159)</f>
        <v>520446.02999999991</v>
      </c>
      <c r="W3" s="1725">
        <f>SUM(W4:W9127)</f>
        <v>5372722.1399999922</v>
      </c>
      <c r="X3" s="1728"/>
      <c r="Y3" s="1729">
        <v>616</v>
      </c>
      <c r="Z3" s="1730"/>
      <c r="AA3" s="1731"/>
      <c r="AB3" s="1731"/>
      <c r="AD3" s="1732"/>
      <c r="AF3" s="1734"/>
      <c r="AG3" s="1734"/>
      <c r="AH3" s="2418"/>
      <c r="AI3" s="2419"/>
      <c r="AJ3" s="2419"/>
      <c r="AK3" s="2420"/>
      <c r="AL3" s="2420"/>
      <c r="AM3" s="2421"/>
      <c r="AN3" s="2422"/>
      <c r="AO3" s="2422"/>
      <c r="AP3" s="1734"/>
      <c r="AQ3" s="1734"/>
      <c r="AR3" s="2418"/>
      <c r="AS3" s="2419"/>
      <c r="AT3" s="2419"/>
      <c r="AU3" s="2420"/>
      <c r="AV3" s="2420"/>
      <c r="AW3" s="2421"/>
      <c r="AX3" s="2422"/>
      <c r="AY3" s="2422"/>
      <c r="AZ3" s="1734"/>
      <c r="BA3" s="1734"/>
    </row>
    <row r="4" spans="1:72" x14ac:dyDescent="0.2">
      <c r="I4" s="1738"/>
      <c r="J4" s="1738"/>
      <c r="K4" s="1738"/>
      <c r="P4" s="1726"/>
      <c r="R4" s="1726"/>
      <c r="S4" s="2158"/>
      <c r="T4" s="1727"/>
      <c r="X4" s="1728"/>
      <c r="Y4" s="1739"/>
      <c r="Z4" s="1730"/>
      <c r="AA4" s="1731"/>
      <c r="AB4" s="1731"/>
      <c r="AD4" s="1732"/>
      <c r="AF4" s="1734"/>
      <c r="AG4" s="1734"/>
      <c r="AH4" s="2418"/>
      <c r="AI4" s="2419"/>
      <c r="AJ4" s="2419"/>
      <c r="AK4" s="2420"/>
      <c r="AL4" s="2420"/>
      <c r="AM4" s="2421"/>
      <c r="AN4" s="2422"/>
      <c r="AO4" s="2422"/>
      <c r="AP4" s="1734"/>
      <c r="AQ4" s="1734"/>
      <c r="AR4" s="2418"/>
      <c r="AS4" s="2419"/>
      <c r="AT4" s="2419"/>
      <c r="AU4" s="2420"/>
      <c r="AV4" s="2420"/>
      <c r="AW4" s="2421"/>
      <c r="AX4" s="2422"/>
      <c r="AY4" s="2422"/>
      <c r="AZ4" s="1734"/>
      <c r="BA4" s="1734"/>
    </row>
    <row r="5" spans="1:72" s="1743" customFormat="1" x14ac:dyDescent="0.2">
      <c r="A5" s="1740">
        <v>2014</v>
      </c>
      <c r="B5" s="1741"/>
      <c r="C5" s="1742"/>
      <c r="D5" s="1743" t="s">
        <v>66</v>
      </c>
      <c r="E5" s="1744">
        <f>SUM(E6:E10)</f>
        <v>121</v>
      </c>
      <c r="F5" s="1744">
        <f>SUM(F6:F10)</f>
        <v>936</v>
      </c>
      <c r="G5" s="1744">
        <f>SUM(G6:G10)</f>
        <v>603</v>
      </c>
      <c r="H5" s="1744">
        <f>SUM(H6:H10)</f>
        <v>254</v>
      </c>
      <c r="I5" s="1745"/>
      <c r="J5" s="1745"/>
      <c r="K5" s="1745"/>
      <c r="L5" s="1746"/>
      <c r="M5" s="1746"/>
      <c r="N5" s="1746"/>
      <c r="O5" s="1746"/>
      <c r="P5" s="1747"/>
      <c r="Q5" s="1746"/>
      <c r="R5" s="1747"/>
      <c r="S5" s="2159"/>
      <c r="T5" s="1748"/>
      <c r="U5" s="1746"/>
      <c r="V5" s="1746"/>
      <c r="W5" s="1746"/>
      <c r="X5" s="1749"/>
      <c r="Y5" s="1750"/>
      <c r="Z5" s="1751"/>
      <c r="AA5" s="1752"/>
      <c r="AB5" s="1752"/>
      <c r="AC5" s="1746"/>
      <c r="AD5" s="1753"/>
      <c r="AE5" s="1754"/>
      <c r="AF5" s="1755"/>
      <c r="AG5" s="1755"/>
      <c r="AH5" s="1746"/>
      <c r="AI5" s="1753"/>
      <c r="AJ5" s="1753"/>
      <c r="AK5" s="1755"/>
      <c r="AL5" s="1755"/>
      <c r="AM5" s="1746"/>
      <c r="AN5" s="1753"/>
      <c r="AO5" s="1753"/>
      <c r="AP5" s="1755"/>
      <c r="AQ5" s="1755"/>
      <c r="AR5" s="1746"/>
      <c r="AS5" s="1753"/>
      <c r="AT5" s="1753"/>
      <c r="AU5" s="1755"/>
      <c r="AV5" s="1755"/>
      <c r="AW5" s="1746"/>
      <c r="AX5" s="1756"/>
      <c r="AY5" s="1756"/>
      <c r="AZ5" s="1757"/>
      <c r="BA5" s="1757"/>
    </row>
    <row r="6" spans="1:72" s="1765" customFormat="1" x14ac:dyDescent="0.2">
      <c r="A6" s="1736">
        <v>2014001</v>
      </c>
      <c r="B6" s="1737"/>
      <c r="C6" s="1737" t="s">
        <v>67</v>
      </c>
      <c r="D6" s="1758" t="s">
        <v>68</v>
      </c>
      <c r="E6" s="1723">
        <v>10</v>
      </c>
      <c r="F6" s="1723">
        <v>80</v>
      </c>
      <c r="G6" s="1723">
        <v>60</v>
      </c>
      <c r="H6" s="1723">
        <v>10</v>
      </c>
      <c r="I6" s="1738">
        <v>0.95</v>
      </c>
      <c r="J6" s="1738">
        <v>0.05</v>
      </c>
      <c r="K6" s="1738"/>
      <c r="L6" s="1725">
        <v>27625.1</v>
      </c>
      <c r="M6" s="1725"/>
      <c r="N6" s="1725">
        <v>16634</v>
      </c>
      <c r="O6" s="1725">
        <v>13484</v>
      </c>
      <c r="P6" s="1759">
        <f>O6/N6</f>
        <v>0.81062883251172302</v>
      </c>
      <c r="Q6" s="1725">
        <v>3150</v>
      </c>
      <c r="R6" s="1759">
        <f>Q6/N6</f>
        <v>0.18937116748827704</v>
      </c>
      <c r="S6" s="1785">
        <f>Q6/$S$1</f>
        <v>126</v>
      </c>
      <c r="T6" s="1760"/>
      <c r="U6" s="1725">
        <f>((1-I6)*O6)+((1-J6)*Q6)</f>
        <v>3666.7000000000007</v>
      </c>
      <c r="V6" s="1725">
        <f t="shared" ref="V6:V11" si="0">L6-W6</f>
        <v>0</v>
      </c>
      <c r="W6" s="1725">
        <f t="shared" ref="W6:W11" si="1">X6+AC6+AH6+AM6+AO6+AR6</f>
        <v>27625.1</v>
      </c>
      <c r="X6" s="1728">
        <v>27625.1</v>
      </c>
      <c r="Y6" s="1761"/>
      <c r="Z6" s="1730">
        <v>41942</v>
      </c>
      <c r="AA6" s="1762" t="s">
        <v>213</v>
      </c>
      <c r="AB6" s="1763" t="s">
        <v>213</v>
      </c>
      <c r="AC6" s="1764"/>
      <c r="AE6" s="1766"/>
      <c r="AF6" s="1767"/>
      <c r="AG6" s="1767"/>
      <c r="AH6" s="2423"/>
      <c r="AI6" s="2424"/>
      <c r="AJ6" s="2424"/>
      <c r="AK6" s="2425"/>
      <c r="AL6" s="2425"/>
      <c r="AM6" s="1764"/>
      <c r="AN6" s="2426"/>
      <c r="AO6" s="2426"/>
      <c r="AP6" s="2427"/>
      <c r="AQ6" s="2427"/>
      <c r="AR6" s="2423"/>
      <c r="AS6" s="2424"/>
      <c r="AT6" s="2424"/>
      <c r="AU6" s="2425"/>
      <c r="AV6" s="2425"/>
      <c r="AW6" s="1764"/>
      <c r="AZ6" s="1767"/>
      <c r="BA6" s="1767"/>
    </row>
    <row r="7" spans="1:72" s="1765" customFormat="1" x14ac:dyDescent="0.2">
      <c r="A7" s="1736">
        <v>2014002</v>
      </c>
      <c r="B7" s="1737"/>
      <c r="C7" s="1737" t="s">
        <v>69</v>
      </c>
      <c r="D7" s="1758" t="s">
        <v>68</v>
      </c>
      <c r="E7" s="1723">
        <v>10</v>
      </c>
      <c r="F7" s="1723">
        <v>80</v>
      </c>
      <c r="G7" s="1723">
        <v>50</v>
      </c>
      <c r="H7" s="1723">
        <v>30</v>
      </c>
      <c r="I7" s="1738">
        <v>1</v>
      </c>
      <c r="J7" s="1738">
        <v>1</v>
      </c>
      <c r="K7" s="1738"/>
      <c r="L7" s="1725">
        <v>18390</v>
      </c>
      <c r="M7" s="1725"/>
      <c r="N7" s="1725">
        <v>15165</v>
      </c>
      <c r="O7" s="1725">
        <v>11665</v>
      </c>
      <c r="P7" s="1759">
        <f>O7/N7</f>
        <v>0.769205407187603</v>
      </c>
      <c r="Q7" s="1725">
        <v>3500</v>
      </c>
      <c r="R7" s="1759">
        <f>Q7/N7</f>
        <v>0.23079459281239698</v>
      </c>
      <c r="S7" s="1785">
        <f t="shared" ref="S7:S70" si="2">Q7/$S$1</f>
        <v>140</v>
      </c>
      <c r="T7" s="1760"/>
      <c r="U7" s="1725">
        <f>((1-I7)*O7)+((1-J7)*Q7)</f>
        <v>0</v>
      </c>
      <c r="V7" s="1725">
        <f t="shared" si="0"/>
        <v>0</v>
      </c>
      <c r="W7" s="1725">
        <f t="shared" si="1"/>
        <v>18390</v>
      </c>
      <c r="X7" s="1728">
        <v>18390</v>
      </c>
      <c r="Y7" s="1761"/>
      <c r="Z7" s="1730">
        <v>41942</v>
      </c>
      <c r="AA7" s="1762" t="s">
        <v>213</v>
      </c>
      <c r="AB7" s="1763" t="s">
        <v>213</v>
      </c>
      <c r="AC7" s="1764"/>
      <c r="AE7" s="1766"/>
      <c r="AF7" s="1767"/>
      <c r="AG7" s="1767"/>
      <c r="AH7" s="2423"/>
      <c r="AI7" s="2424"/>
      <c r="AJ7" s="2424"/>
      <c r="AK7" s="2425"/>
      <c r="AL7" s="2425"/>
      <c r="AM7" s="1764"/>
      <c r="AN7" s="2426"/>
      <c r="AO7" s="2426"/>
      <c r="AP7" s="2427"/>
      <c r="AQ7" s="2427"/>
      <c r="AR7" s="2423"/>
      <c r="AS7" s="2424"/>
      <c r="AT7" s="2424"/>
      <c r="AU7" s="2425"/>
      <c r="AV7" s="2425"/>
      <c r="AW7" s="1764"/>
      <c r="AZ7" s="1767"/>
      <c r="BA7" s="1767"/>
    </row>
    <row r="8" spans="1:72" s="1765" customFormat="1" x14ac:dyDescent="0.2">
      <c r="A8" s="1736">
        <v>2014003</v>
      </c>
      <c r="B8" s="1737"/>
      <c r="C8" s="1737" t="s">
        <v>70</v>
      </c>
      <c r="D8" s="1758" t="s">
        <v>68</v>
      </c>
      <c r="E8" s="1723">
        <v>10</v>
      </c>
      <c r="F8" s="1723">
        <v>60</v>
      </c>
      <c r="G8" s="1723">
        <v>50</v>
      </c>
      <c r="H8" s="1723">
        <v>20</v>
      </c>
      <c r="I8" s="1738">
        <v>1</v>
      </c>
      <c r="J8" s="1738">
        <v>1</v>
      </c>
      <c r="K8" s="1738"/>
      <c r="L8" s="1725">
        <v>10670</v>
      </c>
      <c r="M8" s="1725"/>
      <c r="N8" s="1725">
        <v>8657</v>
      </c>
      <c r="O8" s="1725">
        <v>6007</v>
      </c>
      <c r="P8" s="1759">
        <f>O8/N8</f>
        <v>0.69388933810788955</v>
      </c>
      <c r="Q8" s="1725">
        <v>2650</v>
      </c>
      <c r="R8" s="1759">
        <f>Q8/N8</f>
        <v>0.30611066189211045</v>
      </c>
      <c r="S8" s="1785">
        <f t="shared" si="2"/>
        <v>106</v>
      </c>
      <c r="T8" s="1760"/>
      <c r="U8" s="1725">
        <f>((1-I8)*O8)+((1-J8)*Q8)</f>
        <v>0</v>
      </c>
      <c r="V8" s="1725">
        <f t="shared" si="0"/>
        <v>0</v>
      </c>
      <c r="W8" s="1725">
        <f t="shared" si="1"/>
        <v>10670</v>
      </c>
      <c r="X8" s="1728">
        <v>10670</v>
      </c>
      <c r="Y8" s="1761"/>
      <c r="Z8" s="1730">
        <v>41988</v>
      </c>
      <c r="AA8" s="1762" t="s">
        <v>213</v>
      </c>
      <c r="AB8" s="1763" t="s">
        <v>213</v>
      </c>
      <c r="AC8" s="1764"/>
      <c r="AE8" s="1766"/>
      <c r="AF8" s="1767"/>
      <c r="AG8" s="1767"/>
      <c r="AH8" s="2423"/>
      <c r="AI8" s="2424"/>
      <c r="AJ8" s="2424"/>
      <c r="AK8" s="2425"/>
      <c r="AL8" s="2425"/>
      <c r="AM8" s="1764"/>
      <c r="AN8" s="2426"/>
      <c r="AO8" s="2426"/>
      <c r="AP8" s="2427"/>
      <c r="AQ8" s="2427"/>
      <c r="AR8" s="2423"/>
      <c r="AS8" s="2424"/>
      <c r="AT8" s="2424"/>
      <c r="AU8" s="2425"/>
      <c r="AV8" s="2425"/>
      <c r="AW8" s="1764"/>
      <c r="AZ8" s="1767"/>
      <c r="BA8" s="1767"/>
    </row>
    <row r="9" spans="1:72" s="1765" customFormat="1" x14ac:dyDescent="0.2">
      <c r="A9" s="1736">
        <v>2014004</v>
      </c>
      <c r="B9" s="1737"/>
      <c r="C9" s="1737" t="s">
        <v>71</v>
      </c>
      <c r="D9" s="1758" t="s">
        <v>68</v>
      </c>
      <c r="E9" s="1723">
        <v>12</v>
      </c>
      <c r="F9" s="1723">
        <v>84</v>
      </c>
      <c r="G9" s="1723">
        <v>48</v>
      </c>
      <c r="H9" s="1723">
        <v>36</v>
      </c>
      <c r="I9" s="1738">
        <v>1</v>
      </c>
      <c r="J9" s="1738">
        <v>1</v>
      </c>
      <c r="K9" s="1738"/>
      <c r="L9" s="1725">
        <v>23880</v>
      </c>
      <c r="M9" s="1725"/>
      <c r="N9" s="1725">
        <v>14884</v>
      </c>
      <c r="O9" s="1725">
        <v>11009</v>
      </c>
      <c r="P9" s="1759">
        <f>O9/N9</f>
        <v>0.73965331900026876</v>
      </c>
      <c r="Q9" s="1725">
        <v>3875</v>
      </c>
      <c r="R9" s="1759">
        <f>Q9/N9</f>
        <v>0.26034668099973124</v>
      </c>
      <c r="S9" s="1785">
        <f t="shared" si="2"/>
        <v>155</v>
      </c>
      <c r="T9" s="1760"/>
      <c r="U9" s="1725">
        <f>((1-I9)*O9)+((1-J9)*Q9)</f>
        <v>0</v>
      </c>
      <c r="V9" s="1725">
        <f t="shared" si="0"/>
        <v>0</v>
      </c>
      <c r="W9" s="1725">
        <f t="shared" si="1"/>
        <v>23880</v>
      </c>
      <c r="X9" s="1728">
        <v>23880</v>
      </c>
      <c r="Y9" s="1761"/>
      <c r="Z9" s="1730">
        <v>41988</v>
      </c>
      <c r="AA9" s="1762" t="s">
        <v>213</v>
      </c>
      <c r="AB9" s="1763" t="s">
        <v>213</v>
      </c>
      <c r="AC9" s="1764"/>
      <c r="AE9" s="1766"/>
      <c r="AF9" s="1767"/>
      <c r="AG9" s="1767"/>
      <c r="AH9" s="2423"/>
      <c r="AI9" s="2424"/>
      <c r="AJ9" s="2424"/>
      <c r="AK9" s="2425"/>
      <c r="AL9" s="2425"/>
      <c r="AM9" s="1764"/>
      <c r="AN9" s="2426"/>
      <c r="AO9" s="2426"/>
      <c r="AP9" s="2427"/>
      <c r="AQ9" s="2427"/>
      <c r="AR9" s="2423"/>
      <c r="AS9" s="2424"/>
      <c r="AT9" s="2424"/>
      <c r="AU9" s="2425"/>
      <c r="AV9" s="2425"/>
      <c r="AW9" s="1764"/>
      <c r="AZ9" s="1767"/>
      <c r="BA9" s="1767"/>
    </row>
    <row r="10" spans="1:72" s="1770" customFormat="1" ht="12.75" x14ac:dyDescent="0.2">
      <c r="A10" s="1768">
        <v>2014005</v>
      </c>
      <c r="B10" s="1769"/>
      <c r="C10" s="1769" t="s">
        <v>239</v>
      </c>
      <c r="D10" s="1758" t="s">
        <v>68</v>
      </c>
      <c r="E10" s="1770">
        <v>79</v>
      </c>
      <c r="F10" s="1770">
        <v>632</v>
      </c>
      <c r="G10" s="1770">
        <v>395</v>
      </c>
      <c r="H10" s="1770">
        <f>79*2</f>
        <v>158</v>
      </c>
      <c r="I10" s="1771">
        <v>1</v>
      </c>
      <c r="J10" s="1771">
        <v>1</v>
      </c>
      <c r="K10" s="1771"/>
      <c r="L10" s="1772">
        <v>129090.51</v>
      </c>
      <c r="M10" s="1772"/>
      <c r="N10" s="1772">
        <v>87412</v>
      </c>
      <c r="O10" s="1772">
        <v>63312</v>
      </c>
      <c r="P10" s="1773">
        <f>O10/N10</f>
        <v>0.72429414725666952</v>
      </c>
      <c r="Q10" s="1772">
        <v>24100</v>
      </c>
      <c r="R10" s="1773">
        <f>Q10/N10</f>
        <v>0.27570585274333043</v>
      </c>
      <c r="S10" s="1785">
        <f t="shared" si="2"/>
        <v>964</v>
      </c>
      <c r="T10" s="1774"/>
      <c r="U10" s="1772">
        <f>((1-I10)*O10)+((1-J10)*Q10)</f>
        <v>0</v>
      </c>
      <c r="V10" s="1772">
        <f t="shared" si="0"/>
        <v>0</v>
      </c>
      <c r="W10" s="1772">
        <f t="shared" si="1"/>
        <v>129090.51</v>
      </c>
      <c r="X10" s="1775">
        <v>50000</v>
      </c>
      <c r="Y10" s="1776"/>
      <c r="Z10" s="1777">
        <v>42018</v>
      </c>
      <c r="AA10" s="1778" t="s">
        <v>213</v>
      </c>
      <c r="AB10" s="1763" t="s">
        <v>213</v>
      </c>
      <c r="AC10" s="1772">
        <v>79090.509999999995</v>
      </c>
      <c r="AD10" s="1779"/>
      <c r="AE10" s="1780">
        <v>42040</v>
      </c>
      <c r="AF10" s="1781" t="s">
        <v>213</v>
      </c>
      <c r="AG10" s="1781" t="s">
        <v>213</v>
      </c>
      <c r="AH10" s="575"/>
      <c r="AI10" s="2428"/>
      <c r="AJ10" s="2428"/>
      <c r="AK10" s="2429"/>
      <c r="AL10" s="2429"/>
      <c r="AM10" s="1772"/>
      <c r="AN10" s="2430"/>
      <c r="AO10" s="2430"/>
      <c r="AP10" s="2430"/>
      <c r="AQ10" s="2430"/>
      <c r="AR10" s="575"/>
      <c r="AS10" s="2428"/>
      <c r="AT10" s="2428"/>
      <c r="AU10" s="2429"/>
      <c r="AV10" s="2429"/>
      <c r="AW10" s="1772"/>
      <c r="AX10" s="1779"/>
      <c r="AY10" s="1779"/>
      <c r="AZ10" s="1781"/>
      <c r="BA10" s="1781"/>
    </row>
    <row r="11" spans="1:72" s="1770" customFormat="1" ht="12.75" x14ac:dyDescent="0.2">
      <c r="A11" s="1768" t="s">
        <v>240</v>
      </c>
      <c r="B11" s="1769"/>
      <c r="C11" s="1769" t="s">
        <v>241</v>
      </c>
      <c r="D11" s="1758" t="s">
        <v>68</v>
      </c>
      <c r="E11" s="1770">
        <v>0</v>
      </c>
      <c r="F11" s="1770">
        <v>0</v>
      </c>
      <c r="G11" s="1770">
        <v>0</v>
      </c>
      <c r="H11" s="1770">
        <v>0</v>
      </c>
      <c r="I11" s="1771">
        <v>0</v>
      </c>
      <c r="J11" s="1771">
        <v>0</v>
      </c>
      <c r="K11" s="1771"/>
      <c r="L11" s="1772">
        <v>107.5</v>
      </c>
      <c r="M11" s="1772"/>
      <c r="N11" s="1772"/>
      <c r="O11" s="1772"/>
      <c r="P11" s="1773"/>
      <c r="Q11" s="1772"/>
      <c r="R11" s="1773"/>
      <c r="S11" s="1785">
        <f t="shared" si="2"/>
        <v>0</v>
      </c>
      <c r="T11" s="1774"/>
      <c r="U11" s="1772"/>
      <c r="V11" s="1772">
        <f t="shared" si="0"/>
        <v>0</v>
      </c>
      <c r="W11" s="1772">
        <f t="shared" si="1"/>
        <v>107.5</v>
      </c>
      <c r="X11" s="1775">
        <v>107.5</v>
      </c>
      <c r="Y11" s="1776">
        <v>615025</v>
      </c>
      <c r="Z11" s="1777">
        <v>42109</v>
      </c>
      <c r="AA11" s="1778" t="s">
        <v>213</v>
      </c>
      <c r="AB11" s="1763" t="s">
        <v>213</v>
      </c>
      <c r="AC11" s="1772"/>
      <c r="AD11" s="1779"/>
      <c r="AE11" s="1782"/>
      <c r="AF11" s="1781"/>
      <c r="AG11" s="1781"/>
      <c r="AH11" s="575"/>
      <c r="AI11" s="2428"/>
      <c r="AJ11" s="2428"/>
      <c r="AK11" s="2429"/>
      <c r="AL11" s="2429"/>
      <c r="AM11" s="1772"/>
      <c r="AN11" s="2430"/>
      <c r="AO11" s="2430"/>
      <c r="AP11" s="2430"/>
      <c r="AQ11" s="2430"/>
      <c r="AR11" s="575"/>
      <c r="AS11" s="2428"/>
      <c r="AT11" s="2428"/>
      <c r="AU11" s="2429"/>
      <c r="AV11" s="2429"/>
      <c r="AW11" s="1772"/>
      <c r="AX11" s="1779"/>
      <c r="AY11" s="1779"/>
      <c r="AZ11" s="1781"/>
      <c r="BA11" s="1781"/>
    </row>
    <row r="12" spans="1:72" s="1743" customFormat="1" x14ac:dyDescent="0.2">
      <c r="A12" s="1740">
        <v>2015</v>
      </c>
      <c r="B12" s="1741"/>
      <c r="C12" s="1742"/>
      <c r="E12" s="1744">
        <f>SUM(E13:E159)</f>
        <v>214</v>
      </c>
      <c r="F12" s="1744">
        <f>SUM(F13:F159)</f>
        <v>1666</v>
      </c>
      <c r="G12" s="1744">
        <f>SUM(G13:G159)</f>
        <v>1091</v>
      </c>
      <c r="H12" s="1744">
        <f>SUM(H13:H159)</f>
        <v>607</v>
      </c>
      <c r="I12" s="1745"/>
      <c r="J12" s="1745"/>
      <c r="K12" s="1745"/>
      <c r="L12" s="1746"/>
      <c r="M12" s="1746"/>
      <c r="N12" s="1746"/>
      <c r="O12" s="1746"/>
      <c r="P12" s="1747"/>
      <c r="Q12" s="1746"/>
      <c r="R12" s="1747"/>
      <c r="S12" s="2159"/>
      <c r="T12" s="1748"/>
      <c r="U12" s="1746"/>
      <c r="V12" s="1746"/>
      <c r="W12" s="1746"/>
      <c r="X12" s="1749"/>
      <c r="Y12" s="1750"/>
      <c r="Z12" s="1751"/>
      <c r="AA12" s="1783"/>
      <c r="AB12" s="1752"/>
      <c r="AC12" s="1746"/>
      <c r="AD12" s="1753"/>
      <c r="AE12" s="1754"/>
      <c r="AF12" s="1755"/>
      <c r="AG12" s="1755"/>
      <c r="AH12" s="1746"/>
      <c r="AI12" s="1753"/>
      <c r="AJ12" s="1753"/>
      <c r="AK12" s="1755"/>
      <c r="AL12" s="1755"/>
      <c r="AM12" s="1746"/>
      <c r="AN12" s="1753"/>
      <c r="AO12" s="1753"/>
      <c r="AP12" s="1755"/>
      <c r="AQ12" s="1755"/>
      <c r="AR12" s="1746"/>
      <c r="AS12" s="1753"/>
      <c r="AT12" s="1753"/>
      <c r="AU12" s="1755"/>
      <c r="AV12" s="1755"/>
      <c r="AW12" s="1746"/>
      <c r="AX12" s="1753"/>
      <c r="AY12" s="1753"/>
      <c r="AZ12" s="1755"/>
      <c r="BA12" s="1755"/>
      <c r="BB12" s="1753"/>
      <c r="BC12" s="1753"/>
      <c r="BD12" s="1753"/>
      <c r="BE12" s="1753"/>
      <c r="BF12" s="1753"/>
      <c r="BG12" s="1753"/>
      <c r="BH12" s="1753"/>
      <c r="BI12" s="1753"/>
      <c r="BJ12" s="1753"/>
      <c r="BK12" s="1753"/>
      <c r="BL12" s="1753"/>
      <c r="BM12" s="1753"/>
      <c r="BN12" s="1753"/>
      <c r="BO12" s="1753"/>
      <c r="BP12" s="1753"/>
      <c r="BQ12" s="1753"/>
      <c r="BR12" s="1753"/>
      <c r="BS12" s="1753"/>
      <c r="BT12" s="1753"/>
    </row>
    <row r="13" spans="1:72" x14ac:dyDescent="0.2">
      <c r="A13" s="1736">
        <v>2015001</v>
      </c>
      <c r="C13" s="1737" t="s">
        <v>72</v>
      </c>
      <c r="D13" s="1758" t="s">
        <v>68</v>
      </c>
      <c r="E13" s="1765">
        <v>0</v>
      </c>
      <c r="F13" s="1765">
        <v>0</v>
      </c>
      <c r="G13" s="1765">
        <v>0</v>
      </c>
      <c r="H13" s="1765">
        <v>0</v>
      </c>
      <c r="I13" s="1738">
        <v>1</v>
      </c>
      <c r="J13" s="1738">
        <v>1</v>
      </c>
      <c r="K13" s="1738"/>
      <c r="L13" s="1725">
        <v>193.2</v>
      </c>
      <c r="N13" s="1784">
        <f t="shared" ref="N13:N45" si="3">O13+Q13</f>
        <v>162.93568252823587</v>
      </c>
      <c r="O13" s="1784">
        <f t="shared" ref="O13:O37" si="4">(L13-(20%*L13))*$P$3</f>
        <v>121.95259557431552</v>
      </c>
      <c r="Q13" s="1784">
        <f>L13*$R$3</f>
        <v>40.983086953920335</v>
      </c>
      <c r="S13" s="1785">
        <f t="shared" si="2"/>
        <v>1.6393234781568133</v>
      </c>
      <c r="U13" s="1725">
        <f t="shared" ref="U13:U62" si="5">((1-I13)*O13)+((1-J13)*Q13)</f>
        <v>0</v>
      </c>
      <c r="V13" s="1725">
        <f t="shared" ref="V13:V63" si="6">L13-W13</f>
        <v>0</v>
      </c>
      <c r="W13" s="1725">
        <f t="shared" ref="W13:W63" si="7">X13+AC13+AH13+AM13+AO13+AR13</f>
        <v>193.2</v>
      </c>
      <c r="X13" s="1728">
        <v>193.2</v>
      </c>
      <c r="Y13" s="1761"/>
      <c r="Z13" s="1786"/>
      <c r="AA13" s="1787"/>
      <c r="AB13" s="1788"/>
      <c r="AH13" s="2431"/>
      <c r="AI13" s="2432"/>
      <c r="AJ13" s="2432"/>
      <c r="AM13" s="2433"/>
      <c r="AN13" s="2434"/>
      <c r="AO13" s="2434"/>
      <c r="AR13" s="2431"/>
      <c r="AS13" s="2432"/>
      <c r="AT13" s="2432"/>
      <c r="AU13" s="1889"/>
      <c r="AV13" s="1889"/>
    </row>
    <row r="14" spans="1:72" x14ac:dyDescent="0.2">
      <c r="A14" s="1736">
        <v>2015002</v>
      </c>
      <c r="C14" s="1737" t="s">
        <v>72</v>
      </c>
      <c r="D14" s="1758" t="s">
        <v>68</v>
      </c>
      <c r="E14" s="1765">
        <v>0</v>
      </c>
      <c r="F14" s="1765"/>
      <c r="G14" s="1765">
        <v>0</v>
      </c>
      <c r="H14" s="1765">
        <v>0</v>
      </c>
      <c r="I14" s="1738">
        <v>1</v>
      </c>
      <c r="J14" s="1738">
        <v>1</v>
      </c>
      <c r="K14" s="1738"/>
      <c r="L14" s="1725">
        <v>79.7</v>
      </c>
      <c r="N14" s="1784">
        <f t="shared" si="3"/>
        <v>67.215185804867488</v>
      </c>
      <c r="O14" s="1784">
        <f t="shared" si="4"/>
        <v>50.308601797479028</v>
      </c>
      <c r="Q14" s="1784">
        <f t="shared" ref="Q14:Q44" si="8">L14*$R$3</f>
        <v>16.906584007388464</v>
      </c>
      <c r="S14" s="1785">
        <f t="shared" si="2"/>
        <v>0.67626336029553857</v>
      </c>
      <c r="U14" s="1725">
        <f t="shared" si="5"/>
        <v>0</v>
      </c>
      <c r="V14" s="1725">
        <f t="shared" si="6"/>
        <v>0</v>
      </c>
      <c r="W14" s="1725">
        <f t="shared" si="7"/>
        <v>79.7</v>
      </c>
      <c r="X14" s="1728">
        <v>79.7</v>
      </c>
      <c r="Y14" s="1761"/>
      <c r="Z14" s="1786"/>
      <c r="AA14" s="1787"/>
      <c r="AB14" s="1788"/>
      <c r="AH14" s="2431"/>
      <c r="AI14" s="2432"/>
      <c r="AJ14" s="2432"/>
      <c r="AM14" s="2433"/>
      <c r="AN14" s="2434"/>
      <c r="AO14" s="2434"/>
      <c r="AR14" s="2431"/>
      <c r="AS14" s="2432"/>
      <c r="AT14" s="2432"/>
      <c r="AU14" s="1889"/>
      <c r="AV14" s="1889"/>
    </row>
    <row r="15" spans="1:72" x14ac:dyDescent="0.2">
      <c r="A15" s="1736">
        <v>2015003</v>
      </c>
      <c r="C15" s="1758" t="s">
        <v>182</v>
      </c>
      <c r="D15" s="1758" t="s">
        <v>68</v>
      </c>
      <c r="E15" s="1723">
        <v>10</v>
      </c>
      <c r="F15" s="1723">
        <v>70</v>
      </c>
      <c r="G15" s="1723">
        <v>60</v>
      </c>
      <c r="H15" s="1723">
        <v>20</v>
      </c>
      <c r="I15" s="1738">
        <v>1</v>
      </c>
      <c r="J15" s="1738">
        <v>1</v>
      </c>
      <c r="K15" s="1738"/>
      <c r="L15" s="1725">
        <v>22840</v>
      </c>
      <c r="N15" s="1784">
        <f t="shared" si="3"/>
        <v>19262.168679839062</v>
      </c>
      <c r="O15" s="1784">
        <f t="shared" si="4"/>
        <v>14417.170201435643</v>
      </c>
      <c r="Q15" s="1784">
        <f t="shared" si="8"/>
        <v>4844.9984784034186</v>
      </c>
      <c r="S15" s="1785">
        <f t="shared" si="2"/>
        <v>193.79993913613674</v>
      </c>
      <c r="U15" s="1725">
        <f t="shared" si="5"/>
        <v>0</v>
      </c>
      <c r="V15" s="1725">
        <f t="shared" si="6"/>
        <v>0</v>
      </c>
      <c r="W15" s="1725">
        <f t="shared" si="7"/>
        <v>22840</v>
      </c>
      <c r="X15" s="1728">
        <v>22840</v>
      </c>
      <c r="Y15" s="1739">
        <v>615005</v>
      </c>
      <c r="Z15" s="1730">
        <v>42082</v>
      </c>
      <c r="AA15" s="1762" t="s">
        <v>213</v>
      </c>
      <c r="AB15" s="1762" t="s">
        <v>213</v>
      </c>
      <c r="AH15" s="2431"/>
      <c r="AI15" s="2432"/>
      <c r="AJ15" s="2432"/>
      <c r="AM15" s="2433"/>
      <c r="AN15" s="2434"/>
      <c r="AO15" s="2434"/>
      <c r="AR15" s="2431"/>
      <c r="AS15" s="2432"/>
      <c r="AT15" s="2432"/>
      <c r="AU15" s="1889"/>
      <c r="AV15" s="1889"/>
    </row>
    <row r="16" spans="1:72" x14ac:dyDescent="0.2">
      <c r="A16" s="1736">
        <v>2015004</v>
      </c>
      <c r="C16" s="1758" t="s">
        <v>183</v>
      </c>
      <c r="D16" s="1758" t="s">
        <v>68</v>
      </c>
      <c r="E16" s="1723">
        <v>10</v>
      </c>
      <c r="F16" s="1723">
        <v>60</v>
      </c>
      <c r="G16" s="1723">
        <v>50</v>
      </c>
      <c r="H16" s="1723">
        <v>20</v>
      </c>
      <c r="I16" s="1738">
        <v>1</v>
      </c>
      <c r="J16" s="1738">
        <v>1</v>
      </c>
      <c r="K16" s="1738"/>
      <c r="L16" s="1725">
        <v>21640</v>
      </c>
      <c r="N16" s="1784">
        <f t="shared" si="3"/>
        <v>18250.145806992878</v>
      </c>
      <c r="O16" s="1784">
        <f t="shared" si="4"/>
        <v>13659.700663706977</v>
      </c>
      <c r="Q16" s="1784">
        <f t="shared" si="8"/>
        <v>4590.4451432859014</v>
      </c>
      <c r="S16" s="1785">
        <f t="shared" si="2"/>
        <v>183.61780573143605</v>
      </c>
      <c r="U16" s="1725">
        <f t="shared" si="5"/>
        <v>0</v>
      </c>
      <c r="V16" s="1725">
        <f t="shared" si="6"/>
        <v>0</v>
      </c>
      <c r="W16" s="1725">
        <f t="shared" si="7"/>
        <v>21640</v>
      </c>
      <c r="X16" s="1728">
        <v>21640</v>
      </c>
      <c r="Y16" s="1739">
        <v>615006</v>
      </c>
      <c r="Z16" s="1730">
        <v>42082</v>
      </c>
      <c r="AA16" s="1762" t="s">
        <v>213</v>
      </c>
      <c r="AB16" s="1762" t="s">
        <v>213</v>
      </c>
      <c r="AH16" s="2431"/>
      <c r="AI16" s="2432"/>
      <c r="AJ16" s="2432"/>
      <c r="AM16" s="2433"/>
      <c r="AN16" s="2434"/>
      <c r="AO16" s="2434"/>
      <c r="AR16" s="2431"/>
      <c r="AS16" s="2432"/>
      <c r="AT16" s="2432"/>
      <c r="AU16" s="1889"/>
      <c r="AV16" s="1889"/>
    </row>
    <row r="17" spans="1:28" s="1723" customFormat="1" x14ac:dyDescent="0.2">
      <c r="A17" s="1736">
        <v>2015005</v>
      </c>
      <c r="B17" s="1737"/>
      <c r="C17" s="1758" t="s">
        <v>184</v>
      </c>
      <c r="D17" s="1758" t="s">
        <v>68</v>
      </c>
      <c r="E17" s="1723">
        <v>10</v>
      </c>
      <c r="F17" s="1723">
        <v>60</v>
      </c>
      <c r="G17" s="1723">
        <v>50</v>
      </c>
      <c r="H17" s="1723">
        <v>20</v>
      </c>
      <c r="I17" s="1738">
        <v>1</v>
      </c>
      <c r="J17" s="1738">
        <v>1</v>
      </c>
      <c r="K17" s="1738"/>
      <c r="L17" s="1725">
        <v>22810</v>
      </c>
      <c r="M17" s="1725"/>
      <c r="N17" s="1784">
        <f t="shared" si="3"/>
        <v>19236.868108017909</v>
      </c>
      <c r="O17" s="1784">
        <f t="shared" si="4"/>
        <v>14398.233462992428</v>
      </c>
      <c r="Q17" s="1784">
        <f t="shared" si="8"/>
        <v>4838.6346450254814</v>
      </c>
      <c r="S17" s="1785">
        <f t="shared" si="2"/>
        <v>193.54538580101925</v>
      </c>
      <c r="T17" s="1760"/>
      <c r="U17" s="1725">
        <f t="shared" si="5"/>
        <v>0</v>
      </c>
      <c r="V17" s="1725">
        <f t="shared" si="6"/>
        <v>0</v>
      </c>
      <c r="W17" s="1725">
        <f t="shared" si="7"/>
        <v>22810</v>
      </c>
      <c r="X17" s="1728">
        <v>22810</v>
      </c>
      <c r="Y17" s="1739">
        <v>615007</v>
      </c>
      <c r="Z17" s="1730">
        <v>42082</v>
      </c>
      <c r="AA17" s="1762" t="s">
        <v>213</v>
      </c>
      <c r="AB17" s="1788" t="s">
        <v>213</v>
      </c>
    </row>
    <row r="18" spans="1:28" s="1723" customFormat="1" x14ac:dyDescent="0.2">
      <c r="A18" s="1736">
        <v>2015006</v>
      </c>
      <c r="B18" s="1737"/>
      <c r="C18" s="1758" t="s">
        <v>196</v>
      </c>
      <c r="D18" s="1758" t="s">
        <v>68</v>
      </c>
      <c r="E18" s="1723">
        <v>1</v>
      </c>
      <c r="F18" s="1723">
        <v>8</v>
      </c>
      <c r="G18" s="1723">
        <v>5</v>
      </c>
      <c r="H18" s="1723">
        <v>3</v>
      </c>
      <c r="I18" s="1738">
        <v>1</v>
      </c>
      <c r="J18" s="1738">
        <v>1</v>
      </c>
      <c r="K18" s="1738"/>
      <c r="L18" s="1725">
        <v>2144</v>
      </c>
      <c r="M18" s="1725"/>
      <c r="N18" s="1784">
        <f t="shared" si="3"/>
        <v>1808.1475328185181</v>
      </c>
      <c r="O18" s="1784">
        <f t="shared" si="4"/>
        <v>1353.3455740752199</v>
      </c>
      <c r="Q18" s="1784">
        <f t="shared" si="8"/>
        <v>454.80195874329814</v>
      </c>
      <c r="S18" s="1785">
        <f t="shared" si="2"/>
        <v>18.192078349731926</v>
      </c>
      <c r="T18" s="1760"/>
      <c r="U18" s="1725">
        <f t="shared" si="5"/>
        <v>0</v>
      </c>
      <c r="V18" s="1725">
        <f t="shared" si="6"/>
        <v>0</v>
      </c>
      <c r="W18" s="1725">
        <f t="shared" si="7"/>
        <v>2144</v>
      </c>
      <c r="X18" s="1728">
        <v>2144</v>
      </c>
      <c r="Y18" s="1739">
        <v>615008</v>
      </c>
      <c r="Z18" s="1730">
        <v>42082</v>
      </c>
      <c r="AA18" s="1762" t="s">
        <v>213</v>
      </c>
      <c r="AB18" s="1788" t="s">
        <v>213</v>
      </c>
    </row>
    <row r="19" spans="1:28" s="1723" customFormat="1" x14ac:dyDescent="0.2">
      <c r="A19" s="1736">
        <v>2015007</v>
      </c>
      <c r="B19" s="1737"/>
      <c r="C19" s="1758" t="s">
        <v>185</v>
      </c>
      <c r="D19" s="1758" t="s">
        <v>68</v>
      </c>
      <c r="E19" s="1723">
        <v>1</v>
      </c>
      <c r="F19" s="1723">
        <v>10</v>
      </c>
      <c r="G19" s="1723">
        <v>7</v>
      </c>
      <c r="H19" s="1723">
        <v>4</v>
      </c>
      <c r="I19" s="1738">
        <v>1</v>
      </c>
      <c r="J19" s="1738">
        <v>1</v>
      </c>
      <c r="K19" s="1738"/>
      <c r="L19" s="1725">
        <v>3303</v>
      </c>
      <c r="M19" s="1725"/>
      <c r="N19" s="1784">
        <f t="shared" si="3"/>
        <v>2785.5929575091254</v>
      </c>
      <c r="O19" s="1784">
        <f t="shared" si="4"/>
        <v>2084.9349025981583</v>
      </c>
      <c r="Q19" s="1784">
        <f t="shared" si="8"/>
        <v>700.65805491096728</v>
      </c>
      <c r="S19" s="1785">
        <f t="shared" si="2"/>
        <v>28.026322196438691</v>
      </c>
      <c r="T19" s="1760"/>
      <c r="U19" s="1725">
        <f t="shared" si="5"/>
        <v>0</v>
      </c>
      <c r="V19" s="1725">
        <f t="shared" si="6"/>
        <v>0</v>
      </c>
      <c r="W19" s="1725">
        <f t="shared" si="7"/>
        <v>3303</v>
      </c>
      <c r="X19" s="1728">
        <v>3303</v>
      </c>
      <c r="Y19" s="1739">
        <v>615009</v>
      </c>
      <c r="Z19" s="1730">
        <v>42082</v>
      </c>
      <c r="AA19" s="1762" t="s">
        <v>213</v>
      </c>
      <c r="AB19" s="1788" t="s">
        <v>213</v>
      </c>
    </row>
    <row r="20" spans="1:28" s="1723" customFormat="1" x14ac:dyDescent="0.2">
      <c r="A20" s="1736">
        <v>2015008</v>
      </c>
      <c r="B20" s="1737"/>
      <c r="C20" s="1758" t="s">
        <v>186</v>
      </c>
      <c r="D20" s="1758" t="s">
        <v>68</v>
      </c>
      <c r="E20" s="1723">
        <v>1</v>
      </c>
      <c r="F20" s="1723">
        <v>9</v>
      </c>
      <c r="G20" s="1723">
        <v>8</v>
      </c>
      <c r="H20" s="1723">
        <v>1</v>
      </c>
      <c r="I20" s="1738">
        <v>1</v>
      </c>
      <c r="J20" s="1738">
        <v>1</v>
      </c>
      <c r="K20" s="1738"/>
      <c r="L20" s="1725">
        <v>2060</v>
      </c>
      <c r="M20" s="1725"/>
      <c r="N20" s="1784">
        <f t="shared" si="3"/>
        <v>1737.3059317192851</v>
      </c>
      <c r="O20" s="1784">
        <f t="shared" si="4"/>
        <v>1300.3227064342132</v>
      </c>
      <c r="Q20" s="1784">
        <f t="shared" si="8"/>
        <v>436.98322528507191</v>
      </c>
      <c r="S20" s="1785">
        <f t="shared" si="2"/>
        <v>17.479329011402875</v>
      </c>
      <c r="T20" s="1760"/>
      <c r="U20" s="1725">
        <f t="shared" si="5"/>
        <v>0</v>
      </c>
      <c r="V20" s="1725">
        <f t="shared" si="6"/>
        <v>0</v>
      </c>
      <c r="W20" s="1725">
        <f t="shared" si="7"/>
        <v>2060</v>
      </c>
      <c r="X20" s="1728">
        <v>2060</v>
      </c>
      <c r="Y20" s="1739">
        <v>615010</v>
      </c>
      <c r="Z20" s="1730">
        <v>42082</v>
      </c>
      <c r="AA20" s="1762" t="s">
        <v>213</v>
      </c>
      <c r="AB20" s="1788" t="s">
        <v>213</v>
      </c>
    </row>
    <row r="21" spans="1:28" s="1723" customFormat="1" x14ac:dyDescent="0.2">
      <c r="A21" s="1736">
        <v>2015009</v>
      </c>
      <c r="B21" s="1737"/>
      <c r="C21" s="1758" t="s">
        <v>202</v>
      </c>
      <c r="D21" s="1758" t="s">
        <v>68</v>
      </c>
      <c r="E21" s="1723">
        <v>1</v>
      </c>
      <c r="F21" s="1723">
        <v>8</v>
      </c>
      <c r="G21" s="1723">
        <v>5</v>
      </c>
      <c r="H21" s="1723">
        <v>3</v>
      </c>
      <c r="I21" s="1738">
        <v>1</v>
      </c>
      <c r="J21" s="1738">
        <v>1</v>
      </c>
      <c r="K21" s="1738"/>
      <c r="L21" s="1725">
        <v>2109</v>
      </c>
      <c r="M21" s="1725"/>
      <c r="N21" s="1784">
        <f t="shared" si="3"/>
        <v>1778.6301990271709</v>
      </c>
      <c r="O21" s="1784">
        <f t="shared" si="4"/>
        <v>1331.2527125581337</v>
      </c>
      <c r="Q21" s="1784">
        <f t="shared" si="8"/>
        <v>447.37748646903725</v>
      </c>
      <c r="S21" s="1785">
        <f t="shared" si="2"/>
        <v>17.895099458761489</v>
      </c>
      <c r="T21" s="1760"/>
      <c r="U21" s="1725">
        <f t="shared" si="5"/>
        <v>0</v>
      </c>
      <c r="V21" s="1725">
        <f t="shared" si="6"/>
        <v>0</v>
      </c>
      <c r="W21" s="1725">
        <f t="shared" si="7"/>
        <v>2109</v>
      </c>
      <c r="X21" s="1728">
        <v>2109</v>
      </c>
      <c r="Y21" s="1739">
        <v>615011</v>
      </c>
      <c r="Z21" s="1730">
        <v>42082</v>
      </c>
      <c r="AA21" s="1762" t="s">
        <v>213</v>
      </c>
      <c r="AB21" s="1788" t="s">
        <v>213</v>
      </c>
    </row>
    <row r="22" spans="1:28" s="1723" customFormat="1" x14ac:dyDescent="0.2">
      <c r="A22" s="1736">
        <v>2015010</v>
      </c>
      <c r="B22" s="1737"/>
      <c r="C22" s="1758" t="s">
        <v>187</v>
      </c>
      <c r="D22" s="1758" t="s">
        <v>68</v>
      </c>
      <c r="E22" s="1723">
        <v>1</v>
      </c>
      <c r="F22" s="1723">
        <v>8</v>
      </c>
      <c r="G22" s="1723">
        <v>4</v>
      </c>
      <c r="H22" s="1723">
        <v>3</v>
      </c>
      <c r="I22" s="1738">
        <v>1</v>
      </c>
      <c r="J22" s="1738">
        <v>1</v>
      </c>
      <c r="K22" s="1738"/>
      <c r="L22" s="1725">
        <v>2296</v>
      </c>
      <c r="M22" s="1725"/>
      <c r="N22" s="1784">
        <f t="shared" si="3"/>
        <v>1936.3370967123683</v>
      </c>
      <c r="O22" s="1784">
        <f t="shared" si="4"/>
        <v>1449.2917155208511</v>
      </c>
      <c r="Q22" s="1784">
        <f t="shared" si="8"/>
        <v>487.04538119151709</v>
      </c>
      <c r="S22" s="1785">
        <f t="shared" si="2"/>
        <v>19.481815247660684</v>
      </c>
      <c r="T22" s="1760"/>
      <c r="U22" s="1725">
        <f t="shared" si="5"/>
        <v>0</v>
      </c>
      <c r="V22" s="1725">
        <f t="shared" si="6"/>
        <v>0</v>
      </c>
      <c r="W22" s="1725">
        <f t="shared" si="7"/>
        <v>2296</v>
      </c>
      <c r="X22" s="1728">
        <v>2296</v>
      </c>
      <c r="Y22" s="1739">
        <v>615012</v>
      </c>
      <c r="Z22" s="1730">
        <v>42082</v>
      </c>
      <c r="AA22" s="1762" t="s">
        <v>213</v>
      </c>
      <c r="AB22" s="1788" t="s">
        <v>213</v>
      </c>
    </row>
    <row r="23" spans="1:28" s="1723" customFormat="1" x14ac:dyDescent="0.2">
      <c r="A23" s="1736">
        <v>2015011</v>
      </c>
      <c r="B23" s="1737"/>
      <c r="C23" s="1758" t="s">
        <v>188</v>
      </c>
      <c r="D23" s="1758" t="s">
        <v>68</v>
      </c>
      <c r="E23" s="1723">
        <v>1</v>
      </c>
      <c r="F23" s="1723">
        <v>8</v>
      </c>
      <c r="G23" s="1723">
        <v>5</v>
      </c>
      <c r="H23" s="1723">
        <v>3</v>
      </c>
      <c r="I23" s="1738">
        <v>1</v>
      </c>
      <c r="J23" s="1738">
        <v>1</v>
      </c>
      <c r="K23" s="1738"/>
      <c r="L23" s="1725">
        <v>2191</v>
      </c>
      <c r="M23" s="1725"/>
      <c r="N23" s="1784">
        <f t="shared" si="3"/>
        <v>1847.7850953383268</v>
      </c>
      <c r="O23" s="1784">
        <f t="shared" si="4"/>
        <v>1383.0131309695926</v>
      </c>
      <c r="Q23" s="1784">
        <f t="shared" si="8"/>
        <v>464.7719643687343</v>
      </c>
      <c r="S23" s="1785">
        <f t="shared" si="2"/>
        <v>18.590878574749372</v>
      </c>
      <c r="T23" s="1760"/>
      <c r="U23" s="1725">
        <f t="shared" si="5"/>
        <v>0</v>
      </c>
      <c r="V23" s="1725">
        <f t="shared" si="6"/>
        <v>0</v>
      </c>
      <c r="W23" s="1725">
        <f t="shared" si="7"/>
        <v>2191</v>
      </c>
      <c r="X23" s="1728">
        <v>2191</v>
      </c>
      <c r="Y23" s="1739">
        <v>615013</v>
      </c>
      <c r="Z23" s="1730">
        <v>42082</v>
      </c>
      <c r="AA23" s="1762" t="s">
        <v>213</v>
      </c>
      <c r="AB23" s="1788" t="s">
        <v>213</v>
      </c>
    </row>
    <row r="24" spans="1:28" s="1723" customFormat="1" x14ac:dyDescent="0.2">
      <c r="A24" s="1736">
        <v>2015012</v>
      </c>
      <c r="B24" s="1737"/>
      <c r="C24" s="1758" t="s">
        <v>189</v>
      </c>
      <c r="D24" s="1758" t="s">
        <v>68</v>
      </c>
      <c r="E24" s="1723">
        <v>1</v>
      </c>
      <c r="F24" s="1723">
        <v>11</v>
      </c>
      <c r="G24" s="1723">
        <v>6</v>
      </c>
      <c r="H24" s="1723">
        <v>3</v>
      </c>
      <c r="I24" s="1738">
        <v>1</v>
      </c>
      <c r="J24" s="1738">
        <v>1</v>
      </c>
      <c r="K24" s="1738"/>
      <c r="L24" s="1725">
        <v>2133</v>
      </c>
      <c r="M24" s="1725"/>
      <c r="N24" s="1784">
        <f t="shared" si="3"/>
        <v>1798.8706564840948</v>
      </c>
      <c r="O24" s="1784">
        <f t="shared" si="4"/>
        <v>1346.4021033127071</v>
      </c>
      <c r="Q24" s="1784">
        <f t="shared" si="8"/>
        <v>452.46855317138761</v>
      </c>
      <c r="S24" s="1785">
        <f t="shared" si="2"/>
        <v>18.098742126855505</v>
      </c>
      <c r="T24" s="1760"/>
      <c r="U24" s="1725">
        <f t="shared" si="5"/>
        <v>0</v>
      </c>
      <c r="V24" s="1725">
        <f t="shared" si="6"/>
        <v>0</v>
      </c>
      <c r="W24" s="1725">
        <f t="shared" si="7"/>
        <v>2133</v>
      </c>
      <c r="X24" s="1728">
        <v>2133</v>
      </c>
      <c r="Y24" s="1739">
        <v>615014</v>
      </c>
      <c r="Z24" s="1730">
        <v>42082</v>
      </c>
      <c r="AA24" s="1762" t="s">
        <v>213</v>
      </c>
      <c r="AB24" s="1788" t="s">
        <v>213</v>
      </c>
    </row>
    <row r="25" spans="1:28" s="1723" customFormat="1" x14ac:dyDescent="0.2">
      <c r="A25" s="1736">
        <v>2015013</v>
      </c>
      <c r="B25" s="1737"/>
      <c r="C25" s="1758" t="s">
        <v>190</v>
      </c>
      <c r="D25" s="1758" t="s">
        <v>68</v>
      </c>
      <c r="E25" s="1723">
        <v>1</v>
      </c>
      <c r="F25" s="1723">
        <v>10</v>
      </c>
      <c r="G25" s="1723">
        <v>4</v>
      </c>
      <c r="H25" s="1723">
        <v>2</v>
      </c>
      <c r="I25" s="1738">
        <v>1</v>
      </c>
      <c r="J25" s="1738">
        <v>1</v>
      </c>
      <c r="K25" s="1738"/>
      <c r="L25" s="1725">
        <v>2291</v>
      </c>
      <c r="M25" s="1725"/>
      <c r="N25" s="1784">
        <f t="shared" si="3"/>
        <v>1932.1203347421756</v>
      </c>
      <c r="O25" s="1784">
        <f t="shared" si="4"/>
        <v>1446.1355924469815</v>
      </c>
      <c r="Q25" s="1784">
        <f t="shared" si="8"/>
        <v>485.98474229519405</v>
      </c>
      <c r="S25" s="1785">
        <f t="shared" si="2"/>
        <v>19.439389691807762</v>
      </c>
      <c r="T25" s="1760"/>
      <c r="U25" s="1725">
        <f t="shared" si="5"/>
        <v>0</v>
      </c>
      <c r="V25" s="1725">
        <f t="shared" si="6"/>
        <v>0</v>
      </c>
      <c r="W25" s="1725">
        <f t="shared" si="7"/>
        <v>2291</v>
      </c>
      <c r="X25" s="1728">
        <v>2291</v>
      </c>
      <c r="Y25" s="1739">
        <v>615015</v>
      </c>
      <c r="Z25" s="1730">
        <v>42082</v>
      </c>
      <c r="AA25" s="1762" t="s">
        <v>213</v>
      </c>
      <c r="AB25" s="1788" t="s">
        <v>213</v>
      </c>
    </row>
    <row r="26" spans="1:28" s="1723" customFormat="1" x14ac:dyDescent="0.2">
      <c r="A26" s="1736">
        <v>2015014</v>
      </c>
      <c r="B26" s="1737"/>
      <c r="C26" s="1758" t="s">
        <v>191</v>
      </c>
      <c r="D26" s="1758" t="s">
        <v>68</v>
      </c>
      <c r="E26" s="1723">
        <v>1</v>
      </c>
      <c r="F26" s="1723">
        <v>9</v>
      </c>
      <c r="G26" s="1723">
        <v>6</v>
      </c>
      <c r="H26" s="1723">
        <v>3</v>
      </c>
      <c r="I26" s="1738">
        <v>1</v>
      </c>
      <c r="J26" s="1738">
        <v>1</v>
      </c>
      <c r="K26" s="1738"/>
      <c r="L26" s="1725">
        <v>2219</v>
      </c>
      <c r="M26" s="1725"/>
      <c r="N26" s="1784">
        <f t="shared" si="3"/>
        <v>1871.3989623714047</v>
      </c>
      <c r="O26" s="1784">
        <f t="shared" si="4"/>
        <v>1400.6874201832616</v>
      </c>
      <c r="Q26" s="1784">
        <f t="shared" si="8"/>
        <v>470.71154218814303</v>
      </c>
      <c r="S26" s="1785">
        <f t="shared" si="2"/>
        <v>18.828461687525721</v>
      </c>
      <c r="T26" s="1760"/>
      <c r="U26" s="1725">
        <f t="shared" si="5"/>
        <v>0</v>
      </c>
      <c r="V26" s="1725">
        <f t="shared" si="6"/>
        <v>0</v>
      </c>
      <c r="W26" s="1725">
        <f t="shared" si="7"/>
        <v>2219</v>
      </c>
      <c r="X26" s="1728">
        <v>2219</v>
      </c>
      <c r="Y26" s="1739">
        <v>615016</v>
      </c>
      <c r="Z26" s="1730">
        <v>42082</v>
      </c>
      <c r="AA26" s="1762" t="s">
        <v>213</v>
      </c>
      <c r="AB26" s="1788" t="s">
        <v>213</v>
      </c>
    </row>
    <row r="27" spans="1:28" s="1723" customFormat="1" x14ac:dyDescent="0.2">
      <c r="A27" s="1736">
        <v>2015015</v>
      </c>
      <c r="B27" s="1737"/>
      <c r="C27" s="1758" t="s">
        <v>192</v>
      </c>
      <c r="D27" s="1758" t="s">
        <v>68</v>
      </c>
      <c r="E27" s="1723">
        <v>1</v>
      </c>
      <c r="F27" s="1723">
        <v>11</v>
      </c>
      <c r="G27" s="1723">
        <v>6</v>
      </c>
      <c r="H27" s="1723">
        <v>3</v>
      </c>
      <c r="I27" s="1738">
        <v>1</v>
      </c>
      <c r="J27" s="1738">
        <v>1</v>
      </c>
      <c r="K27" s="1738"/>
      <c r="L27" s="1725">
        <v>2454</v>
      </c>
      <c r="M27" s="1725"/>
      <c r="N27" s="1784">
        <f t="shared" si="3"/>
        <v>2069.5867749704494</v>
      </c>
      <c r="O27" s="1784">
        <f t="shared" si="4"/>
        <v>1549.0252046551257</v>
      </c>
      <c r="Q27" s="1784">
        <f t="shared" si="8"/>
        <v>520.56157031532359</v>
      </c>
      <c r="S27" s="1785">
        <f t="shared" si="2"/>
        <v>20.822462812612944</v>
      </c>
      <c r="T27" s="1760"/>
      <c r="U27" s="1725">
        <f t="shared" si="5"/>
        <v>0</v>
      </c>
      <c r="V27" s="1725">
        <f t="shared" si="6"/>
        <v>0</v>
      </c>
      <c r="W27" s="1725">
        <f t="shared" si="7"/>
        <v>2454</v>
      </c>
      <c r="X27" s="1728">
        <v>2454</v>
      </c>
      <c r="Y27" s="1739">
        <v>615017</v>
      </c>
      <c r="Z27" s="1730">
        <v>42082</v>
      </c>
      <c r="AA27" s="1762" t="s">
        <v>213</v>
      </c>
      <c r="AB27" s="1788" t="s">
        <v>213</v>
      </c>
    </row>
    <row r="28" spans="1:28" s="1723" customFormat="1" x14ac:dyDescent="0.2">
      <c r="A28" s="1736">
        <v>2015016</v>
      </c>
      <c r="B28" s="1737"/>
      <c r="C28" s="1737" t="s">
        <v>163</v>
      </c>
      <c r="D28" s="1758" t="s">
        <v>68</v>
      </c>
      <c r="E28" s="1765">
        <v>0</v>
      </c>
      <c r="F28" s="1765">
        <v>0</v>
      </c>
      <c r="G28" s="1765">
        <v>0</v>
      </c>
      <c r="H28" s="1765">
        <v>0</v>
      </c>
      <c r="I28" s="1738">
        <v>1</v>
      </c>
      <c r="J28" s="1738">
        <v>1</v>
      </c>
      <c r="K28" s="1738"/>
      <c r="L28" s="1725">
        <v>0</v>
      </c>
      <c r="M28" s="1725"/>
      <c r="N28" s="1784">
        <f t="shared" si="3"/>
        <v>0</v>
      </c>
      <c r="O28" s="1784">
        <f t="shared" si="4"/>
        <v>0</v>
      </c>
      <c r="Q28" s="1784">
        <f t="shared" si="8"/>
        <v>0</v>
      </c>
      <c r="S28" s="1785">
        <f t="shared" si="2"/>
        <v>0</v>
      </c>
      <c r="T28" s="1760"/>
      <c r="U28" s="1725">
        <f t="shared" si="5"/>
        <v>0</v>
      </c>
      <c r="V28" s="1725">
        <f t="shared" si="6"/>
        <v>0</v>
      </c>
      <c r="W28" s="1725">
        <f t="shared" si="7"/>
        <v>0</v>
      </c>
      <c r="X28" s="1728"/>
      <c r="Y28" s="1761"/>
      <c r="Z28" s="1786"/>
      <c r="AA28" s="1787"/>
      <c r="AB28" s="1788"/>
    </row>
    <row r="29" spans="1:28" s="1723" customFormat="1" x14ac:dyDescent="0.2">
      <c r="A29" s="1736">
        <v>2015017</v>
      </c>
      <c r="B29" s="1737"/>
      <c r="C29" s="1758" t="s">
        <v>193</v>
      </c>
      <c r="D29" s="1758" t="s">
        <v>68</v>
      </c>
      <c r="E29" s="1723">
        <v>1</v>
      </c>
      <c r="F29" s="1723">
        <v>8</v>
      </c>
      <c r="G29" s="1723">
        <v>5</v>
      </c>
      <c r="H29" s="1723">
        <v>3</v>
      </c>
      <c r="I29" s="1738">
        <v>1</v>
      </c>
      <c r="J29" s="1738">
        <v>1</v>
      </c>
      <c r="K29" s="1738"/>
      <c r="L29" s="1725">
        <v>2128</v>
      </c>
      <c r="M29" s="1725"/>
      <c r="N29" s="1784">
        <f t="shared" si="3"/>
        <v>1794.6538945139023</v>
      </c>
      <c r="O29" s="1784">
        <f t="shared" si="4"/>
        <v>1343.2459802388378</v>
      </c>
      <c r="Q29" s="1784">
        <f t="shared" si="8"/>
        <v>451.40791427506463</v>
      </c>
      <c r="S29" s="1785">
        <f t="shared" si="2"/>
        <v>18.056316571002586</v>
      </c>
      <c r="T29" s="1760"/>
      <c r="U29" s="1725">
        <f t="shared" si="5"/>
        <v>0</v>
      </c>
      <c r="V29" s="1725">
        <f t="shared" si="6"/>
        <v>0</v>
      </c>
      <c r="W29" s="1725">
        <f t="shared" si="7"/>
        <v>2128</v>
      </c>
      <c r="X29" s="1728">
        <v>2128</v>
      </c>
      <c r="Y29" s="1739">
        <v>615018</v>
      </c>
      <c r="Z29" s="1730">
        <v>42082</v>
      </c>
      <c r="AA29" s="1762" t="s">
        <v>213</v>
      </c>
      <c r="AB29" s="1788" t="s">
        <v>213</v>
      </c>
    </row>
    <row r="30" spans="1:28" s="1723" customFormat="1" x14ac:dyDescent="0.2">
      <c r="A30" s="1736">
        <v>2015018</v>
      </c>
      <c r="B30" s="1737"/>
      <c r="C30" s="1737" t="s">
        <v>194</v>
      </c>
      <c r="D30" s="1723" t="s">
        <v>68</v>
      </c>
      <c r="E30" s="1723">
        <v>1</v>
      </c>
      <c r="F30" s="1723">
        <v>11</v>
      </c>
      <c r="G30" s="1723">
        <v>9</v>
      </c>
      <c r="H30" s="1723">
        <v>3</v>
      </c>
      <c r="I30" s="1738">
        <v>1</v>
      </c>
      <c r="J30" s="1738">
        <v>1</v>
      </c>
      <c r="K30" s="1738"/>
      <c r="L30" s="1725">
        <v>2423</v>
      </c>
      <c r="M30" s="1725"/>
      <c r="N30" s="1784">
        <f t="shared" si="3"/>
        <v>2043.4428507552561</v>
      </c>
      <c r="O30" s="1784">
        <f t="shared" si="4"/>
        <v>1529.4572415971352</v>
      </c>
      <c r="Q30" s="1784">
        <f t="shared" si="8"/>
        <v>513.98560915812106</v>
      </c>
      <c r="S30" s="1785">
        <f t="shared" si="2"/>
        <v>20.559424366324844</v>
      </c>
      <c r="T30" s="1760"/>
      <c r="U30" s="1725">
        <f t="shared" si="5"/>
        <v>0</v>
      </c>
      <c r="V30" s="1725">
        <f t="shared" ref="V30:V35" si="9">L30-W30</f>
        <v>0</v>
      </c>
      <c r="W30" s="1725">
        <f t="shared" si="7"/>
        <v>2423</v>
      </c>
      <c r="X30" s="1728">
        <v>2423</v>
      </c>
      <c r="Y30" s="1739">
        <v>615019</v>
      </c>
      <c r="Z30" s="1730">
        <v>42083</v>
      </c>
      <c r="AA30" s="1762" t="s">
        <v>213</v>
      </c>
      <c r="AB30" s="1788" t="s">
        <v>213</v>
      </c>
    </row>
    <row r="31" spans="1:28" s="1723" customFormat="1" x14ac:dyDescent="0.2">
      <c r="A31" s="1736">
        <v>2015019</v>
      </c>
      <c r="B31" s="1737"/>
      <c r="C31" s="1737" t="s">
        <v>195</v>
      </c>
      <c r="D31" s="1723" t="s">
        <v>68</v>
      </c>
      <c r="E31" s="1723">
        <v>1</v>
      </c>
      <c r="F31" s="1723">
        <v>11</v>
      </c>
      <c r="G31" s="1723">
        <v>9</v>
      </c>
      <c r="H31" s="1723">
        <v>3</v>
      </c>
      <c r="I31" s="1738">
        <v>1</v>
      </c>
      <c r="J31" s="1738">
        <v>1</v>
      </c>
      <c r="K31" s="1738"/>
      <c r="L31" s="1725">
        <v>2600</v>
      </c>
      <c r="M31" s="1725"/>
      <c r="N31" s="1784">
        <f t="shared" si="3"/>
        <v>2192.7162245000686</v>
      </c>
      <c r="O31" s="1784">
        <f t="shared" si="4"/>
        <v>1641.1839984121136</v>
      </c>
      <c r="Q31" s="1784">
        <f t="shared" si="8"/>
        <v>551.53222608795488</v>
      </c>
      <c r="S31" s="1785">
        <f t="shared" si="2"/>
        <v>22.061289043518194</v>
      </c>
      <c r="T31" s="1760"/>
      <c r="U31" s="1725">
        <f t="shared" si="5"/>
        <v>0</v>
      </c>
      <c r="V31" s="1725">
        <f t="shared" si="9"/>
        <v>0</v>
      </c>
      <c r="W31" s="1725">
        <f t="shared" si="7"/>
        <v>2600</v>
      </c>
      <c r="X31" s="1728">
        <v>2600</v>
      </c>
      <c r="Y31" s="1739">
        <v>615020</v>
      </c>
      <c r="Z31" s="1730">
        <v>42095</v>
      </c>
      <c r="AA31" s="1762" t="s">
        <v>213</v>
      </c>
      <c r="AB31" s="1788" t="s">
        <v>213</v>
      </c>
    </row>
    <row r="32" spans="1:28" s="1723" customFormat="1" x14ac:dyDescent="0.2">
      <c r="A32" s="1736">
        <v>2015020</v>
      </c>
      <c r="B32" s="1737"/>
      <c r="C32" s="1737" t="s">
        <v>162</v>
      </c>
      <c r="D32" s="1723" t="s">
        <v>161</v>
      </c>
      <c r="E32" s="1723">
        <v>0</v>
      </c>
      <c r="F32" s="1723">
        <v>3</v>
      </c>
      <c r="G32" s="1723">
        <v>2</v>
      </c>
      <c r="H32" s="1723">
        <v>0</v>
      </c>
      <c r="I32" s="1738">
        <v>1</v>
      </c>
      <c r="J32" s="1738">
        <v>1</v>
      </c>
      <c r="K32" s="1738"/>
      <c r="L32" s="1725">
        <v>2000</v>
      </c>
      <c r="M32" s="1725"/>
      <c r="N32" s="1784">
        <f t="shared" si="3"/>
        <v>1686.7047880769755</v>
      </c>
      <c r="O32" s="1784">
        <f t="shared" si="4"/>
        <v>1262.4492295477796</v>
      </c>
      <c r="Q32" s="1784">
        <f t="shared" si="8"/>
        <v>424.25555852919604</v>
      </c>
      <c r="S32" s="1785">
        <f t="shared" si="2"/>
        <v>16.97022234116784</v>
      </c>
      <c r="T32" s="1760"/>
      <c r="U32" s="1725">
        <f t="shared" si="5"/>
        <v>0</v>
      </c>
      <c r="V32" s="1725">
        <f t="shared" si="9"/>
        <v>0</v>
      </c>
      <c r="W32" s="1725">
        <f t="shared" si="7"/>
        <v>2000</v>
      </c>
      <c r="X32" s="1728">
        <v>2000</v>
      </c>
      <c r="Y32" s="1739">
        <v>615028</v>
      </c>
      <c r="Z32" s="1730">
        <v>42118</v>
      </c>
      <c r="AA32" s="1762" t="s">
        <v>213</v>
      </c>
      <c r="AB32" s="1788" t="s">
        <v>213</v>
      </c>
    </row>
    <row r="33" spans="1:33" s="1723" customFormat="1" x14ac:dyDescent="0.2">
      <c r="A33" s="1736">
        <v>2015021</v>
      </c>
      <c r="B33" s="1737"/>
      <c r="C33" s="1737" t="s">
        <v>180</v>
      </c>
      <c r="D33" s="1723" t="s">
        <v>68</v>
      </c>
      <c r="E33" s="1723">
        <v>11</v>
      </c>
      <c r="F33" s="1723">
        <v>88</v>
      </c>
      <c r="G33" s="1723">
        <v>55</v>
      </c>
      <c r="H33" s="1723">
        <v>33</v>
      </c>
      <c r="I33" s="1738">
        <v>1</v>
      </c>
      <c r="J33" s="1738">
        <v>1</v>
      </c>
      <c r="K33" s="1738"/>
      <c r="L33" s="1725">
        <v>23133</v>
      </c>
      <c r="M33" s="1725"/>
      <c r="N33" s="1784">
        <f t="shared" si="3"/>
        <v>19509.27093129234</v>
      </c>
      <c r="O33" s="1784">
        <f t="shared" si="4"/>
        <v>14602.119013564396</v>
      </c>
      <c r="Q33" s="1784">
        <f t="shared" si="8"/>
        <v>4907.1519177279461</v>
      </c>
      <c r="S33" s="1785">
        <f t="shared" si="2"/>
        <v>196.28607670911785</v>
      </c>
      <c r="T33" s="1760"/>
      <c r="U33" s="1725">
        <f t="shared" si="5"/>
        <v>0</v>
      </c>
      <c r="V33" s="1725">
        <f t="shared" si="9"/>
        <v>0</v>
      </c>
      <c r="W33" s="1725">
        <f t="shared" si="7"/>
        <v>23133</v>
      </c>
      <c r="X33" s="1728">
        <v>23133</v>
      </c>
      <c r="Y33" s="1739">
        <v>615021</v>
      </c>
      <c r="Z33" s="1730">
        <v>42095</v>
      </c>
      <c r="AA33" s="1762" t="s">
        <v>213</v>
      </c>
      <c r="AB33" s="1788" t="s">
        <v>213</v>
      </c>
      <c r="AC33" s="1725"/>
      <c r="AE33" s="1733"/>
      <c r="AF33" s="1789"/>
      <c r="AG33" s="1789"/>
    </row>
    <row r="34" spans="1:33" s="1723" customFormat="1" x14ac:dyDescent="0.2">
      <c r="A34" s="1736">
        <v>2015022</v>
      </c>
      <c r="B34" s="1737"/>
      <c r="C34" s="1737" t="s">
        <v>181</v>
      </c>
      <c r="D34" s="1723" t="s">
        <v>68</v>
      </c>
      <c r="E34" s="1723">
        <v>1</v>
      </c>
      <c r="F34" s="1723">
        <v>8</v>
      </c>
      <c r="G34" s="1723">
        <v>5</v>
      </c>
      <c r="H34" s="1723">
        <v>3</v>
      </c>
      <c r="I34" s="1738">
        <v>1</v>
      </c>
      <c r="J34" s="1738">
        <v>1</v>
      </c>
      <c r="K34" s="1738"/>
      <c r="L34" s="1725">
        <v>2401</v>
      </c>
      <c r="M34" s="1725"/>
      <c r="N34" s="1784">
        <f t="shared" si="3"/>
        <v>2024.8890980864094</v>
      </c>
      <c r="O34" s="1784">
        <f t="shared" si="4"/>
        <v>1515.5703000721094</v>
      </c>
      <c r="Q34" s="1784">
        <f t="shared" si="8"/>
        <v>509.31879801429989</v>
      </c>
      <c r="S34" s="1785">
        <f t="shared" si="2"/>
        <v>20.372751920571996</v>
      </c>
      <c r="T34" s="1760"/>
      <c r="U34" s="1725">
        <f t="shared" si="5"/>
        <v>0</v>
      </c>
      <c r="V34" s="1725">
        <f t="shared" si="9"/>
        <v>0</v>
      </c>
      <c r="W34" s="1725">
        <f t="shared" si="7"/>
        <v>2401</v>
      </c>
      <c r="X34" s="1728">
        <v>2401</v>
      </c>
      <c r="Y34" s="1739">
        <v>615023</v>
      </c>
      <c r="Z34" s="1730">
        <v>42095</v>
      </c>
      <c r="AA34" s="1762" t="s">
        <v>213</v>
      </c>
      <c r="AB34" s="1788" t="s">
        <v>213</v>
      </c>
      <c r="AC34" s="1725"/>
      <c r="AE34" s="1733"/>
      <c r="AF34" s="1789"/>
      <c r="AG34" s="1789"/>
    </row>
    <row r="35" spans="1:33" s="1723" customFormat="1" x14ac:dyDescent="0.2">
      <c r="A35" s="1736">
        <v>2015023</v>
      </c>
      <c r="B35" s="1737"/>
      <c r="C35" s="1737" t="s">
        <v>200</v>
      </c>
      <c r="D35" s="1723" t="s">
        <v>68</v>
      </c>
      <c r="I35" s="1738">
        <v>1</v>
      </c>
      <c r="J35" s="1738">
        <v>1</v>
      </c>
      <c r="K35" s="1738"/>
      <c r="L35" s="1725">
        <v>4920</v>
      </c>
      <c r="M35" s="1725"/>
      <c r="N35" s="1784">
        <f t="shared" si="3"/>
        <v>3105.6251046875382</v>
      </c>
      <c r="O35" s="1784">
        <f t="shared" si="4"/>
        <v>3105.6251046875382</v>
      </c>
      <c r="Q35" s="1784">
        <v>0</v>
      </c>
      <c r="S35" s="1785">
        <f t="shared" si="2"/>
        <v>0</v>
      </c>
      <c r="T35" s="1760"/>
      <c r="U35" s="1725">
        <f t="shared" si="5"/>
        <v>0</v>
      </c>
      <c r="V35" s="1725">
        <f t="shared" si="9"/>
        <v>0</v>
      </c>
      <c r="W35" s="1725">
        <f t="shared" si="7"/>
        <v>4920</v>
      </c>
      <c r="X35" s="1728">
        <v>4920</v>
      </c>
      <c r="Y35" s="1739">
        <v>615022</v>
      </c>
      <c r="Z35" s="1730">
        <v>42095</v>
      </c>
      <c r="AA35" s="1762" t="s">
        <v>213</v>
      </c>
      <c r="AB35" s="1788" t="s">
        <v>213</v>
      </c>
      <c r="AC35" s="1725"/>
      <c r="AE35" s="1733"/>
      <c r="AF35" s="1789"/>
      <c r="AG35" s="1789"/>
    </row>
    <row r="36" spans="1:33" s="1723" customFormat="1" x14ac:dyDescent="0.2">
      <c r="A36" s="1736">
        <v>2015024</v>
      </c>
      <c r="B36" s="1737"/>
      <c r="C36" s="1737" t="s">
        <v>210</v>
      </c>
      <c r="D36" s="1723" t="s">
        <v>211</v>
      </c>
      <c r="F36" s="1723">
        <v>3</v>
      </c>
      <c r="G36" s="1723">
        <v>3</v>
      </c>
      <c r="H36" s="1723">
        <v>0</v>
      </c>
      <c r="I36" s="1738">
        <v>1</v>
      </c>
      <c r="J36" s="1738">
        <v>1</v>
      </c>
      <c r="K36" s="1738"/>
      <c r="L36" s="1725">
        <v>431.22</v>
      </c>
      <c r="M36" s="1725"/>
      <c r="N36" s="1784">
        <f t="shared" si="3"/>
        <v>363.67041935727673</v>
      </c>
      <c r="O36" s="1784">
        <f t="shared" si="4"/>
        <v>272.19667838279679</v>
      </c>
      <c r="Q36" s="1784">
        <f t="shared" si="8"/>
        <v>91.473740974479966</v>
      </c>
      <c r="S36" s="1785">
        <f t="shared" si="2"/>
        <v>3.6589496389791987</v>
      </c>
      <c r="T36" s="1760"/>
      <c r="U36" s="1725">
        <f t="shared" si="5"/>
        <v>0</v>
      </c>
      <c r="V36" s="1725">
        <v>0</v>
      </c>
      <c r="W36" s="1725">
        <f t="shared" si="7"/>
        <v>0</v>
      </c>
      <c r="X36" s="1728"/>
      <c r="Y36" s="1739"/>
      <c r="Z36" s="1730"/>
      <c r="AA36" s="1762"/>
      <c r="AB36" s="1788"/>
      <c r="AC36" s="1725"/>
      <c r="AE36" s="1733"/>
      <c r="AF36" s="1789"/>
      <c r="AG36" s="1789"/>
    </row>
    <row r="37" spans="1:33" s="1723" customFormat="1" x14ac:dyDescent="0.2">
      <c r="A37" s="1736">
        <v>2015025</v>
      </c>
      <c r="B37" s="1737"/>
      <c r="C37" s="1737" t="s">
        <v>218</v>
      </c>
      <c r="D37" s="1723" t="s">
        <v>68</v>
      </c>
      <c r="E37" s="1723">
        <v>1</v>
      </c>
      <c r="F37" s="1723">
        <v>11</v>
      </c>
      <c r="G37" s="1723">
        <v>10</v>
      </c>
      <c r="H37" s="1723">
        <v>3</v>
      </c>
      <c r="I37" s="1738">
        <v>1</v>
      </c>
      <c r="J37" s="1738">
        <v>1</v>
      </c>
      <c r="K37" s="1738"/>
      <c r="L37" s="1725">
        <v>2495</v>
      </c>
      <c r="M37" s="1725"/>
      <c r="N37" s="1784">
        <f t="shared" si="3"/>
        <v>2104.1642231260271</v>
      </c>
      <c r="O37" s="1784">
        <f t="shared" si="4"/>
        <v>1574.9054138608551</v>
      </c>
      <c r="Q37" s="1784">
        <f t="shared" si="8"/>
        <v>529.25880926517209</v>
      </c>
      <c r="S37" s="1785">
        <f t="shared" si="2"/>
        <v>21.170352370606885</v>
      </c>
      <c r="T37" s="1760"/>
      <c r="U37" s="1725">
        <f t="shared" si="5"/>
        <v>0</v>
      </c>
      <c r="V37" s="1725">
        <f t="shared" si="6"/>
        <v>0</v>
      </c>
      <c r="W37" s="1725">
        <f t="shared" si="7"/>
        <v>2495</v>
      </c>
      <c r="X37" s="1728">
        <v>2495</v>
      </c>
      <c r="Y37" s="1739">
        <v>615024</v>
      </c>
      <c r="Z37" s="1730">
        <v>42107</v>
      </c>
      <c r="AA37" s="1762" t="s">
        <v>213</v>
      </c>
      <c r="AB37" s="1788" t="s">
        <v>213</v>
      </c>
      <c r="AC37" s="1725"/>
      <c r="AE37" s="1733"/>
      <c r="AF37" s="1789"/>
      <c r="AG37" s="1789"/>
    </row>
    <row r="38" spans="1:33" s="1723" customFormat="1" x14ac:dyDescent="0.2">
      <c r="A38" s="1736" t="s">
        <v>273</v>
      </c>
      <c r="B38" s="1737"/>
      <c r="C38" s="1737" t="s">
        <v>274</v>
      </c>
      <c r="D38" s="1723" t="s">
        <v>68</v>
      </c>
      <c r="E38" s="1723">
        <v>1</v>
      </c>
      <c r="F38" s="1723">
        <v>1</v>
      </c>
      <c r="G38" s="1723">
        <v>0</v>
      </c>
      <c r="H38" s="1723">
        <v>1</v>
      </c>
      <c r="I38" s="1738">
        <v>1</v>
      </c>
      <c r="J38" s="1738">
        <v>1</v>
      </c>
      <c r="K38" s="1738"/>
      <c r="L38" s="1725">
        <v>549</v>
      </c>
      <c r="M38" s="1725"/>
      <c r="N38" s="1725">
        <f t="shared" si="3"/>
        <v>331.2</v>
      </c>
      <c r="O38" s="1725">
        <v>262.02999999999997</v>
      </c>
      <c r="P38" s="1792">
        <f>O38/N38</f>
        <v>0.79115338164251203</v>
      </c>
      <c r="Q38" s="1725">
        <v>69.17</v>
      </c>
      <c r="R38" s="1792">
        <f>Q38/N38</f>
        <v>0.20884661835748794</v>
      </c>
      <c r="S38" s="1785">
        <f t="shared" si="2"/>
        <v>2.7667999999999999</v>
      </c>
      <c r="T38" s="1793"/>
      <c r="U38" s="1725">
        <f>((1-I38)*O38)+((1-J38)*Q38)</f>
        <v>0</v>
      </c>
      <c r="V38" s="1725">
        <f>L38-W38</f>
        <v>0</v>
      </c>
      <c r="W38" s="1725">
        <f>X38+AC38+AH38+AM38+AO38+AR38</f>
        <v>549</v>
      </c>
      <c r="X38" s="1728">
        <v>549</v>
      </c>
      <c r="Y38" s="1729">
        <v>615049</v>
      </c>
      <c r="Z38" s="1794">
        <v>42156</v>
      </c>
      <c r="AA38" s="1795" t="s">
        <v>213</v>
      </c>
      <c r="AB38" s="1796"/>
      <c r="AC38" s="1725"/>
      <c r="AE38" s="1733"/>
      <c r="AF38" s="1789"/>
      <c r="AG38" s="1789"/>
    </row>
    <row r="39" spans="1:33" s="1723" customFormat="1" x14ac:dyDescent="0.2">
      <c r="A39" s="1736">
        <v>2015026</v>
      </c>
      <c r="B39" s="1737"/>
      <c r="C39" s="1737" t="s">
        <v>231</v>
      </c>
      <c r="D39" s="1723" t="s">
        <v>68</v>
      </c>
      <c r="E39" s="1723">
        <v>5</v>
      </c>
      <c r="F39" s="1723">
        <v>40</v>
      </c>
      <c r="G39" s="1723">
        <v>25</v>
      </c>
      <c r="H39" s="1723">
        <v>10</v>
      </c>
      <c r="I39" s="1738">
        <v>1</v>
      </c>
      <c r="J39" s="1738">
        <v>1</v>
      </c>
      <c r="K39" s="1738"/>
      <c r="L39" s="1725">
        <v>19900</v>
      </c>
      <c r="M39" s="1725"/>
      <c r="N39" s="1784">
        <f t="shared" si="3"/>
        <v>19923.055099866011</v>
      </c>
      <c r="O39" s="1784">
        <f>L39*$P$3</f>
        <v>15701.71229250051</v>
      </c>
      <c r="Q39" s="1784">
        <f t="shared" si="8"/>
        <v>4221.3428073655004</v>
      </c>
      <c r="S39" s="1785">
        <f t="shared" si="2"/>
        <v>168.85371229462001</v>
      </c>
      <c r="T39" s="1760"/>
      <c r="U39" s="1725">
        <f t="shared" si="5"/>
        <v>0</v>
      </c>
      <c r="V39" s="1725">
        <f t="shared" si="6"/>
        <v>0</v>
      </c>
      <c r="W39" s="1725">
        <f t="shared" si="7"/>
        <v>19900</v>
      </c>
      <c r="X39" s="1728">
        <v>15920</v>
      </c>
      <c r="Y39" s="1739">
        <v>615032</v>
      </c>
      <c r="Z39" s="1730">
        <v>42125</v>
      </c>
      <c r="AA39" s="1762" t="s">
        <v>213</v>
      </c>
      <c r="AB39" s="1788" t="s">
        <v>213</v>
      </c>
      <c r="AC39" s="1725">
        <v>3980</v>
      </c>
      <c r="AD39" s="1723">
        <v>615033</v>
      </c>
      <c r="AE39" s="1733">
        <v>42125</v>
      </c>
      <c r="AF39" s="1789" t="s">
        <v>213</v>
      </c>
      <c r="AG39" s="1789" t="s">
        <v>213</v>
      </c>
    </row>
    <row r="40" spans="1:33" s="1723" customFormat="1" x14ac:dyDescent="0.2">
      <c r="A40" s="1736" t="s">
        <v>277</v>
      </c>
      <c r="B40" s="1737"/>
      <c r="C40" s="1737" t="s">
        <v>377</v>
      </c>
      <c r="D40" s="1723" t="s">
        <v>68</v>
      </c>
      <c r="E40" s="1723">
        <v>0</v>
      </c>
      <c r="F40" s="1723">
        <v>0</v>
      </c>
      <c r="G40" s="1723">
        <v>0</v>
      </c>
      <c r="H40" s="1723">
        <v>0</v>
      </c>
      <c r="I40" s="1738">
        <v>1</v>
      </c>
      <c r="J40" s="1738">
        <v>1</v>
      </c>
      <c r="K40" s="1738"/>
      <c r="L40" s="1725">
        <v>113.5</v>
      </c>
      <c r="M40" s="1725"/>
      <c r="N40" s="1725">
        <f t="shared" si="3"/>
        <v>56.57</v>
      </c>
      <c r="O40" s="1725">
        <v>56.57</v>
      </c>
      <c r="P40" s="1792">
        <f>O40/N40</f>
        <v>1</v>
      </c>
      <c r="Q40" s="1725">
        <v>0</v>
      </c>
      <c r="R40" s="1792">
        <f>Q40/N40</f>
        <v>0</v>
      </c>
      <c r="S40" s="1785">
        <f t="shared" si="2"/>
        <v>0</v>
      </c>
      <c r="T40" s="1793"/>
      <c r="U40" s="1725">
        <f>((1-I40)*O40)+((1-J40)*Q40)</f>
        <v>0</v>
      </c>
      <c r="V40" s="1725">
        <f>L40-W40</f>
        <v>0</v>
      </c>
      <c r="W40" s="1725">
        <f>X40+AC40+AH40+AM40+AO40+AR40</f>
        <v>113.5</v>
      </c>
      <c r="X40" s="1728">
        <v>113.5</v>
      </c>
      <c r="Y40" s="1739">
        <v>615083</v>
      </c>
      <c r="Z40" s="1730">
        <v>42181</v>
      </c>
      <c r="AA40" s="1762" t="s">
        <v>213</v>
      </c>
      <c r="AB40" s="1788" t="s">
        <v>213</v>
      </c>
      <c r="AC40" s="1725"/>
      <c r="AE40" s="1733"/>
      <c r="AF40" s="1789"/>
      <c r="AG40" s="1789"/>
    </row>
    <row r="41" spans="1:33" s="1723" customFormat="1" x14ac:dyDescent="0.2">
      <c r="A41" s="1736" t="s">
        <v>416</v>
      </c>
      <c r="B41" s="1737"/>
      <c r="C41" s="1737" t="s">
        <v>417</v>
      </c>
      <c r="D41" s="1723" t="s">
        <v>68</v>
      </c>
      <c r="E41" s="1723">
        <v>0</v>
      </c>
      <c r="F41" s="1723">
        <v>0</v>
      </c>
      <c r="G41" s="1723">
        <v>0</v>
      </c>
      <c r="H41" s="1723">
        <v>0</v>
      </c>
      <c r="I41" s="1738">
        <v>1</v>
      </c>
      <c r="J41" s="1738">
        <v>0</v>
      </c>
      <c r="K41" s="1738"/>
      <c r="L41" s="1725">
        <v>56.75</v>
      </c>
      <c r="M41" s="1725"/>
      <c r="N41" s="1725">
        <v>29.26</v>
      </c>
      <c r="O41" s="1725">
        <v>29.26</v>
      </c>
      <c r="P41" s="1792">
        <f>O41/N41</f>
        <v>1</v>
      </c>
      <c r="Q41" s="1725">
        <v>0</v>
      </c>
      <c r="R41" s="1792">
        <f>Q41/N41</f>
        <v>0</v>
      </c>
      <c r="S41" s="1785">
        <f t="shared" si="2"/>
        <v>0</v>
      </c>
      <c r="T41" s="1793"/>
      <c r="U41" s="1725">
        <f>((1-I41)*O41)+((1-J41)*Q41)</f>
        <v>0</v>
      </c>
      <c r="V41" s="1725">
        <f>L41-W41</f>
        <v>0</v>
      </c>
      <c r="W41" s="1725">
        <f>X41+AC41+AH41+AM41+AO41+AR41</f>
        <v>56.75</v>
      </c>
      <c r="X41" s="1728">
        <v>56.75</v>
      </c>
      <c r="Y41" s="1739">
        <v>615110</v>
      </c>
      <c r="Z41" s="1730">
        <v>42200</v>
      </c>
      <c r="AA41" s="1762" t="s">
        <v>213</v>
      </c>
      <c r="AB41" s="1788"/>
      <c r="AC41" s="1725"/>
      <c r="AE41" s="1733"/>
      <c r="AF41" s="1789"/>
      <c r="AG41" s="1789"/>
    </row>
    <row r="42" spans="1:33" s="1723" customFormat="1" x14ac:dyDescent="0.2">
      <c r="A42" s="1736">
        <v>2015027</v>
      </c>
      <c r="B42" s="1737"/>
      <c r="C42" s="1737" t="s">
        <v>232</v>
      </c>
      <c r="D42" s="1723" t="s">
        <v>68</v>
      </c>
      <c r="E42" s="1723">
        <v>1</v>
      </c>
      <c r="F42" s="1723">
        <v>12</v>
      </c>
      <c r="G42" s="1723">
        <v>10</v>
      </c>
      <c r="H42" s="1723">
        <v>3</v>
      </c>
      <c r="I42" s="1738">
        <v>1</v>
      </c>
      <c r="J42" s="1738">
        <v>1</v>
      </c>
      <c r="K42" s="1738"/>
      <c r="L42" s="1725">
        <v>2637</v>
      </c>
      <c r="M42" s="1725"/>
      <c r="N42" s="1784">
        <f t="shared" si="3"/>
        <v>2640.0550903691792</v>
      </c>
      <c r="O42" s="1784">
        <f>L42*$P$3</f>
        <v>2080.6741364484342</v>
      </c>
      <c r="Q42" s="1784">
        <f t="shared" si="8"/>
        <v>559.38095392074501</v>
      </c>
      <c r="S42" s="1785">
        <f t="shared" si="2"/>
        <v>22.375238156829802</v>
      </c>
      <c r="T42" s="1760"/>
      <c r="U42" s="1725">
        <f t="shared" si="5"/>
        <v>0</v>
      </c>
      <c r="V42" s="1725">
        <f t="shared" si="6"/>
        <v>0</v>
      </c>
      <c r="W42" s="1725">
        <f t="shared" si="7"/>
        <v>2637</v>
      </c>
      <c r="X42" s="1728">
        <v>2637</v>
      </c>
      <c r="Y42" s="1739">
        <v>615031</v>
      </c>
      <c r="Z42" s="1730">
        <v>42125</v>
      </c>
      <c r="AA42" s="1762" t="s">
        <v>213</v>
      </c>
      <c r="AB42" s="1788" t="s">
        <v>213</v>
      </c>
      <c r="AC42" s="1725"/>
      <c r="AE42" s="1733"/>
      <c r="AF42" s="1789"/>
      <c r="AG42" s="1789"/>
    </row>
    <row r="43" spans="1:33" s="1723" customFormat="1" x14ac:dyDescent="0.2">
      <c r="A43" s="1736">
        <v>2015028</v>
      </c>
      <c r="B43" s="1737"/>
      <c r="C43" s="1737" t="s">
        <v>219</v>
      </c>
      <c r="D43" s="1723" t="s">
        <v>68</v>
      </c>
      <c r="E43" s="1723">
        <v>1</v>
      </c>
      <c r="F43" s="1723">
        <v>13</v>
      </c>
      <c r="G43" s="1723">
        <v>10</v>
      </c>
      <c r="H43" s="1723">
        <v>4</v>
      </c>
      <c r="I43" s="1738">
        <v>1</v>
      </c>
      <c r="J43" s="1738">
        <v>1</v>
      </c>
      <c r="K43" s="1738"/>
      <c r="L43" s="1725">
        <v>3110</v>
      </c>
      <c r="M43" s="1725"/>
      <c r="N43" s="1784">
        <f t="shared" si="3"/>
        <v>3113.6030834463968</v>
      </c>
      <c r="O43" s="1784">
        <f>L43*$P$3</f>
        <v>2453.8856899334969</v>
      </c>
      <c r="Q43" s="1784">
        <f t="shared" si="8"/>
        <v>659.71739351289989</v>
      </c>
      <c r="S43" s="1785">
        <f t="shared" si="2"/>
        <v>26.388695740515995</v>
      </c>
      <c r="T43" s="1760"/>
      <c r="U43" s="1725">
        <f t="shared" si="5"/>
        <v>0</v>
      </c>
      <c r="V43" s="1725">
        <f t="shared" si="6"/>
        <v>0</v>
      </c>
      <c r="W43" s="1725">
        <f t="shared" si="7"/>
        <v>3110</v>
      </c>
      <c r="X43" s="1728">
        <v>3110</v>
      </c>
      <c r="Y43" s="1739">
        <v>615026</v>
      </c>
      <c r="Z43" s="1730">
        <v>42111</v>
      </c>
      <c r="AA43" s="1762" t="s">
        <v>213</v>
      </c>
      <c r="AB43" s="1788" t="s">
        <v>213</v>
      </c>
      <c r="AC43" s="1725"/>
      <c r="AE43" s="1733"/>
      <c r="AF43" s="1789"/>
      <c r="AG43" s="1789"/>
    </row>
    <row r="44" spans="1:33" s="1723" customFormat="1" x14ac:dyDescent="0.2">
      <c r="A44" s="1736">
        <v>2015029</v>
      </c>
      <c r="B44" s="1737"/>
      <c r="C44" s="1737" t="s">
        <v>224</v>
      </c>
      <c r="D44" s="1723" t="s">
        <v>68</v>
      </c>
      <c r="E44" s="1723">
        <v>5</v>
      </c>
      <c r="F44" s="1723">
        <v>35</v>
      </c>
      <c r="G44" s="1723">
        <v>20</v>
      </c>
      <c r="H44" s="1723">
        <v>10</v>
      </c>
      <c r="I44" s="1738">
        <v>1</v>
      </c>
      <c r="J44" s="1738">
        <v>1</v>
      </c>
      <c r="K44" s="1738"/>
      <c r="L44" s="1725">
        <v>19117</v>
      </c>
      <c r="M44" s="1725"/>
      <c r="N44" s="1784">
        <f t="shared" si="3"/>
        <v>19139.147956991885</v>
      </c>
      <c r="O44" s="1784">
        <f>L44*$P$3</f>
        <v>15083.901200790566</v>
      </c>
      <c r="Q44" s="1784">
        <f t="shared" si="8"/>
        <v>4055.2467562013203</v>
      </c>
      <c r="S44" s="1785">
        <f t="shared" si="2"/>
        <v>162.20987024805282</v>
      </c>
      <c r="T44" s="1760"/>
      <c r="U44" s="1725">
        <f t="shared" si="5"/>
        <v>0</v>
      </c>
      <c r="V44" s="1725">
        <f t="shared" si="6"/>
        <v>0</v>
      </c>
      <c r="W44" s="1725">
        <f t="shared" si="7"/>
        <v>19117</v>
      </c>
      <c r="X44" s="1728">
        <v>7649</v>
      </c>
      <c r="Y44" s="1739">
        <v>615029</v>
      </c>
      <c r="Z44" s="1730">
        <v>42118</v>
      </c>
      <c r="AA44" s="1762" t="s">
        <v>213</v>
      </c>
      <c r="AB44" s="1788" t="s">
        <v>213</v>
      </c>
      <c r="AC44" s="1725">
        <v>11468</v>
      </c>
      <c r="AD44" s="1723">
        <v>615030</v>
      </c>
      <c r="AE44" s="1733">
        <v>42118</v>
      </c>
      <c r="AF44" s="1797" t="s">
        <v>213</v>
      </c>
      <c r="AG44" s="1789" t="s">
        <v>213</v>
      </c>
    </row>
    <row r="45" spans="1:33" s="1723" customFormat="1" x14ac:dyDescent="0.2">
      <c r="A45" s="1736">
        <v>2015030</v>
      </c>
      <c r="B45" s="1737"/>
      <c r="C45" s="1737" t="s">
        <v>234</v>
      </c>
      <c r="D45" s="1723" t="s">
        <v>68</v>
      </c>
      <c r="E45" s="1723">
        <v>1</v>
      </c>
      <c r="F45" s="1723">
        <v>7</v>
      </c>
      <c r="G45" s="1723">
        <v>3</v>
      </c>
      <c r="H45" s="1723">
        <v>4</v>
      </c>
      <c r="I45" s="1738">
        <v>1</v>
      </c>
      <c r="J45" s="1738">
        <v>1</v>
      </c>
      <c r="K45" s="1738"/>
      <c r="L45" s="1725">
        <v>3850</v>
      </c>
      <c r="M45" s="1725"/>
      <c r="N45" s="1725">
        <f t="shared" si="3"/>
        <v>2375.92</v>
      </c>
      <c r="O45" s="1725">
        <v>1936.34</v>
      </c>
      <c r="P45" s="1792">
        <f t="shared" ref="P45:P72" si="10">O45/N45</f>
        <v>0.81498535304218989</v>
      </c>
      <c r="Q45" s="1725">
        <v>439.58</v>
      </c>
      <c r="R45" s="1792">
        <f t="shared" ref="R45:R72" si="11">Q45/N45</f>
        <v>0.18501464695781</v>
      </c>
      <c r="S45" s="1785">
        <f t="shared" si="2"/>
        <v>17.583199999999998</v>
      </c>
      <c r="T45" s="1793"/>
      <c r="U45" s="1725">
        <f t="shared" si="5"/>
        <v>0</v>
      </c>
      <c r="V45" s="1725">
        <f t="shared" si="6"/>
        <v>0</v>
      </c>
      <c r="W45" s="1725">
        <f t="shared" si="7"/>
        <v>3850</v>
      </c>
      <c r="X45" s="1728">
        <v>3850</v>
      </c>
      <c r="Y45" s="1739">
        <v>615036</v>
      </c>
      <c r="Z45" s="1730">
        <v>42128</v>
      </c>
      <c r="AA45" s="1788" t="s">
        <v>213</v>
      </c>
      <c r="AB45" s="1788" t="s">
        <v>213</v>
      </c>
      <c r="AC45" s="1725"/>
      <c r="AE45" s="1733"/>
      <c r="AF45" s="1789"/>
      <c r="AG45" s="1789"/>
    </row>
    <row r="46" spans="1:33" s="1723" customFormat="1" x14ac:dyDescent="0.2">
      <c r="A46" s="1736">
        <v>2015031</v>
      </c>
      <c r="B46" s="1737"/>
      <c r="C46" s="1737" t="s">
        <v>220</v>
      </c>
      <c r="D46" s="1723" t="s">
        <v>68</v>
      </c>
      <c r="E46" s="1723">
        <v>1</v>
      </c>
      <c r="F46" s="1723">
        <v>11</v>
      </c>
      <c r="G46" s="1723">
        <v>9</v>
      </c>
      <c r="H46" s="1723">
        <v>3</v>
      </c>
      <c r="I46" s="1738">
        <v>1</v>
      </c>
      <c r="J46" s="1738">
        <v>1</v>
      </c>
      <c r="K46" s="1738"/>
      <c r="L46" s="1725">
        <v>2495</v>
      </c>
      <c r="M46" s="1725"/>
      <c r="N46" s="1725">
        <f t="shared" ref="N46:N52" si="12">O46+Q46</f>
        <v>1879</v>
      </c>
      <c r="O46" s="1725">
        <v>1464</v>
      </c>
      <c r="P46" s="1798">
        <f t="shared" si="10"/>
        <v>0.77913783927621072</v>
      </c>
      <c r="Q46" s="1725">
        <v>415</v>
      </c>
      <c r="R46" s="1798">
        <f t="shared" si="11"/>
        <v>0.22086216072378925</v>
      </c>
      <c r="S46" s="1785">
        <f t="shared" si="2"/>
        <v>16.600000000000001</v>
      </c>
      <c r="T46" s="1799"/>
      <c r="U46" s="1725">
        <f t="shared" si="5"/>
        <v>0</v>
      </c>
      <c r="V46" s="1725">
        <f t="shared" si="6"/>
        <v>0</v>
      </c>
      <c r="W46" s="1725">
        <f t="shared" si="7"/>
        <v>2495</v>
      </c>
      <c r="X46" s="1728">
        <v>2495</v>
      </c>
      <c r="Y46" s="1739">
        <v>515027</v>
      </c>
      <c r="Z46" s="1730">
        <v>42111</v>
      </c>
      <c r="AA46" s="1762" t="s">
        <v>213</v>
      </c>
      <c r="AB46" s="1788" t="s">
        <v>213</v>
      </c>
      <c r="AC46" s="1725"/>
      <c r="AE46" s="1733"/>
      <c r="AF46" s="1789"/>
      <c r="AG46" s="1789"/>
    </row>
    <row r="47" spans="1:33" s="1723" customFormat="1" x14ac:dyDescent="0.2">
      <c r="A47" s="1736">
        <v>2015032</v>
      </c>
      <c r="B47" s="1737"/>
      <c r="C47" s="1737" t="s">
        <v>238</v>
      </c>
      <c r="D47" s="1723" t="s">
        <v>68</v>
      </c>
      <c r="E47" s="1723">
        <v>1</v>
      </c>
      <c r="F47" s="1723">
        <v>12</v>
      </c>
      <c r="G47" s="1723">
        <v>10</v>
      </c>
      <c r="H47" s="1723">
        <v>3</v>
      </c>
      <c r="I47" s="1738">
        <v>1</v>
      </c>
      <c r="J47" s="1738">
        <v>1</v>
      </c>
      <c r="K47" s="1738"/>
      <c r="L47" s="1725">
        <v>2920</v>
      </c>
      <c r="M47" s="1725"/>
      <c r="N47" s="1725">
        <f t="shared" si="12"/>
        <v>1945.02</v>
      </c>
      <c r="O47" s="1725">
        <v>1482.52</v>
      </c>
      <c r="P47" s="1798">
        <f t="shared" si="10"/>
        <v>0.76221324202321827</v>
      </c>
      <c r="Q47" s="1725">
        <v>462.5</v>
      </c>
      <c r="R47" s="1798">
        <f t="shared" si="11"/>
        <v>0.23778675797678173</v>
      </c>
      <c r="S47" s="1785">
        <f t="shared" si="2"/>
        <v>18.5</v>
      </c>
      <c r="T47" s="1799"/>
      <c r="U47" s="1725">
        <f t="shared" si="5"/>
        <v>0</v>
      </c>
      <c r="V47" s="1725">
        <f t="shared" si="6"/>
        <v>0</v>
      </c>
      <c r="W47" s="1725">
        <f t="shared" si="7"/>
        <v>2920</v>
      </c>
      <c r="X47" s="1728">
        <v>2920</v>
      </c>
      <c r="Y47" s="1739">
        <v>615035</v>
      </c>
      <c r="Z47" s="1730">
        <v>42128</v>
      </c>
      <c r="AA47" s="1788" t="s">
        <v>213</v>
      </c>
      <c r="AB47" s="1788" t="s">
        <v>213</v>
      </c>
      <c r="AC47" s="1725"/>
      <c r="AE47" s="1733"/>
      <c r="AF47" s="1789"/>
      <c r="AG47" s="1789"/>
    </row>
    <row r="48" spans="1:33" s="1723" customFormat="1" x14ac:dyDescent="0.2">
      <c r="A48" s="1736">
        <v>2015033</v>
      </c>
      <c r="B48" s="1737"/>
      <c r="C48" s="1737" t="s">
        <v>243</v>
      </c>
      <c r="D48" s="1723" t="s">
        <v>68</v>
      </c>
      <c r="E48" s="1723">
        <v>1</v>
      </c>
      <c r="F48" s="1723">
        <v>8</v>
      </c>
      <c r="G48" s="1723">
        <v>5</v>
      </c>
      <c r="H48" s="1723">
        <v>3</v>
      </c>
      <c r="I48" s="1738">
        <v>1</v>
      </c>
      <c r="J48" s="1738">
        <v>1</v>
      </c>
      <c r="K48" s="1738"/>
      <c r="L48" s="1725">
        <v>3263</v>
      </c>
      <c r="M48" s="1725"/>
      <c r="N48" s="1725">
        <f t="shared" si="12"/>
        <v>1888.67</v>
      </c>
      <c r="O48" s="1725">
        <v>1479.92</v>
      </c>
      <c r="P48" s="1798">
        <f t="shared" si="10"/>
        <v>0.78357786166985233</v>
      </c>
      <c r="Q48" s="1725">
        <v>408.75</v>
      </c>
      <c r="R48" s="1798">
        <f t="shared" si="11"/>
        <v>0.21642213833014767</v>
      </c>
      <c r="S48" s="1785">
        <f t="shared" si="2"/>
        <v>16.350000000000001</v>
      </c>
      <c r="T48" s="1799"/>
      <c r="U48" s="1725">
        <f t="shared" si="5"/>
        <v>0</v>
      </c>
      <c r="V48" s="1725">
        <f t="shared" si="6"/>
        <v>0</v>
      </c>
      <c r="W48" s="1725">
        <f t="shared" si="7"/>
        <v>3263</v>
      </c>
      <c r="X48" s="1728">
        <v>2548</v>
      </c>
      <c r="Y48" s="1739">
        <v>615034</v>
      </c>
      <c r="Z48" s="1730">
        <v>42128</v>
      </c>
      <c r="AA48" s="1788" t="s">
        <v>213</v>
      </c>
      <c r="AB48" s="1788" t="s">
        <v>213</v>
      </c>
      <c r="AC48" s="1725">
        <v>715</v>
      </c>
      <c r="AD48" s="1723">
        <v>615084</v>
      </c>
      <c r="AE48" s="1733">
        <v>42181</v>
      </c>
      <c r="AF48" s="1789" t="s">
        <v>213</v>
      </c>
      <c r="AG48" s="1789" t="s">
        <v>213</v>
      </c>
    </row>
    <row r="49" spans="1:33" s="1723" customFormat="1" x14ac:dyDescent="0.2">
      <c r="A49" s="1736">
        <v>2015034</v>
      </c>
      <c r="B49" s="1737"/>
      <c r="C49" s="1737" t="s">
        <v>247</v>
      </c>
      <c r="D49" s="1723" t="s">
        <v>68</v>
      </c>
      <c r="E49" s="1723">
        <v>1</v>
      </c>
      <c r="F49" s="1723">
        <v>10</v>
      </c>
      <c r="G49" s="1723">
        <v>5</v>
      </c>
      <c r="H49" s="1723">
        <v>3</v>
      </c>
      <c r="I49" s="1738">
        <v>1</v>
      </c>
      <c r="J49" s="1738">
        <v>1</v>
      </c>
      <c r="K49" s="1738"/>
      <c r="L49" s="1725">
        <v>2010</v>
      </c>
      <c r="M49" s="1725"/>
      <c r="N49" s="1725">
        <f t="shared" si="12"/>
        <v>1403.1399999999999</v>
      </c>
      <c r="O49" s="1725">
        <v>1063.56</v>
      </c>
      <c r="P49" s="1798">
        <f t="shared" si="10"/>
        <v>0.7579856607323574</v>
      </c>
      <c r="Q49" s="1725">
        <v>339.58</v>
      </c>
      <c r="R49" s="1798">
        <f t="shared" si="11"/>
        <v>0.2420143392676426</v>
      </c>
      <c r="S49" s="1785">
        <f t="shared" si="2"/>
        <v>13.5832</v>
      </c>
      <c r="T49" s="1799"/>
      <c r="U49" s="1725">
        <f t="shared" si="5"/>
        <v>0</v>
      </c>
      <c r="V49" s="1725">
        <f t="shared" si="6"/>
        <v>0</v>
      </c>
      <c r="W49" s="1725">
        <f t="shared" si="7"/>
        <v>2010</v>
      </c>
      <c r="X49" s="1728">
        <v>2010</v>
      </c>
      <c r="Y49" s="1739">
        <v>615037</v>
      </c>
      <c r="Z49" s="1730">
        <v>42128</v>
      </c>
      <c r="AA49" s="1788" t="s">
        <v>213</v>
      </c>
      <c r="AB49" s="1788" t="s">
        <v>213</v>
      </c>
      <c r="AC49" s="1725"/>
      <c r="AE49" s="1733"/>
      <c r="AF49" s="1789"/>
      <c r="AG49" s="1789"/>
    </row>
    <row r="50" spans="1:33" s="1723" customFormat="1" x14ac:dyDescent="0.2">
      <c r="A50" s="1736">
        <v>2015035</v>
      </c>
      <c r="B50" s="1737"/>
      <c r="C50" s="1737" t="s">
        <v>248</v>
      </c>
      <c r="D50" s="1723" t="s">
        <v>68</v>
      </c>
      <c r="E50" s="1723">
        <v>15</v>
      </c>
      <c r="F50" s="1723">
        <v>120</v>
      </c>
      <c r="G50" s="1723">
        <v>75</v>
      </c>
      <c r="H50" s="1723">
        <v>45</v>
      </c>
      <c r="I50" s="1738">
        <v>1</v>
      </c>
      <c r="J50" s="1738">
        <v>1</v>
      </c>
      <c r="K50" s="1738"/>
      <c r="L50" s="1725">
        <v>31140</v>
      </c>
      <c r="M50" s="1725"/>
      <c r="N50" s="1725">
        <f t="shared" si="12"/>
        <v>20985.86</v>
      </c>
      <c r="O50" s="1725">
        <v>15837.94</v>
      </c>
      <c r="P50" s="1798">
        <f t="shared" si="10"/>
        <v>0.75469578087340716</v>
      </c>
      <c r="Q50" s="1725">
        <v>5147.92</v>
      </c>
      <c r="R50" s="1798">
        <f t="shared" si="11"/>
        <v>0.24530421912659287</v>
      </c>
      <c r="S50" s="1785">
        <f t="shared" si="2"/>
        <v>205.91679999999999</v>
      </c>
      <c r="T50" s="1799"/>
      <c r="U50" s="1725">
        <f t="shared" si="5"/>
        <v>0</v>
      </c>
      <c r="V50" s="1725">
        <f t="shared" si="6"/>
        <v>0</v>
      </c>
      <c r="W50" s="1725">
        <f t="shared" si="7"/>
        <v>31140</v>
      </c>
      <c r="X50" s="1728">
        <v>31140</v>
      </c>
      <c r="Y50" s="1739">
        <v>615038</v>
      </c>
      <c r="Z50" s="1730">
        <v>42128</v>
      </c>
      <c r="AA50" s="1788" t="s">
        <v>213</v>
      </c>
      <c r="AB50" s="1788" t="s">
        <v>213</v>
      </c>
      <c r="AC50" s="1725"/>
      <c r="AE50" s="1733"/>
      <c r="AF50" s="1789"/>
      <c r="AG50" s="1789"/>
    </row>
    <row r="51" spans="1:33" s="1723" customFormat="1" x14ac:dyDescent="0.2">
      <c r="A51" s="1736" t="s">
        <v>393</v>
      </c>
      <c r="B51" s="1737"/>
      <c r="C51" s="1737" t="s">
        <v>394</v>
      </c>
      <c r="D51" s="1723" t="s">
        <v>68</v>
      </c>
      <c r="E51" s="1723">
        <v>0</v>
      </c>
      <c r="F51" s="1723">
        <v>1</v>
      </c>
      <c r="G51" s="1723">
        <v>1</v>
      </c>
      <c r="H51" s="1723">
        <v>0</v>
      </c>
      <c r="I51" s="1738">
        <v>1</v>
      </c>
      <c r="J51" s="1738">
        <v>1</v>
      </c>
      <c r="K51" s="1738"/>
      <c r="L51" s="1725">
        <v>135</v>
      </c>
      <c r="M51" s="1725"/>
      <c r="N51" s="1725">
        <f>O51+Q51</f>
        <v>99.41</v>
      </c>
      <c r="O51" s="1725">
        <v>68.16</v>
      </c>
      <c r="P51" s="1798">
        <f>O51/N51</f>
        <v>0.68564530731314755</v>
      </c>
      <c r="Q51" s="1725">
        <v>31.25</v>
      </c>
      <c r="R51" s="1798">
        <f>Q51/N51</f>
        <v>0.31435469268685245</v>
      </c>
      <c r="S51" s="1785">
        <f t="shared" si="2"/>
        <v>1.25</v>
      </c>
      <c r="T51" s="1799"/>
      <c r="U51" s="1725">
        <f>((1-I51)*O51)+((1-J51)*Q51)</f>
        <v>0</v>
      </c>
      <c r="V51" s="1725">
        <f>L51-W51</f>
        <v>0</v>
      </c>
      <c r="W51" s="1725">
        <f>X51+AC51+AH51+AM51+AO51+AR51</f>
        <v>135</v>
      </c>
      <c r="X51" s="1728">
        <v>135</v>
      </c>
      <c r="Y51" s="1800">
        <v>615095</v>
      </c>
      <c r="Z51" s="1730">
        <v>42195</v>
      </c>
      <c r="AA51" s="1788" t="s">
        <v>213</v>
      </c>
      <c r="AB51" s="1788" t="s">
        <v>213</v>
      </c>
      <c r="AC51" s="1725"/>
      <c r="AE51" s="1733"/>
      <c r="AF51" s="1789"/>
      <c r="AG51" s="1789"/>
    </row>
    <row r="52" spans="1:33" s="1723" customFormat="1" x14ac:dyDescent="0.2">
      <c r="A52" s="1736">
        <v>2015036</v>
      </c>
      <c r="B52" s="1737"/>
      <c r="C52" s="1737" t="s">
        <v>251</v>
      </c>
      <c r="D52" s="1723" t="s">
        <v>68</v>
      </c>
      <c r="E52" s="1723">
        <v>1</v>
      </c>
      <c r="F52" s="1723">
        <v>9</v>
      </c>
      <c r="G52" s="1723">
        <v>5</v>
      </c>
      <c r="H52" s="1723">
        <v>3</v>
      </c>
      <c r="I52" s="1738">
        <v>1</v>
      </c>
      <c r="J52" s="1738">
        <v>1</v>
      </c>
      <c r="K52" s="1738"/>
      <c r="L52" s="1725">
        <v>2337</v>
      </c>
      <c r="M52" s="1725"/>
      <c r="N52" s="1725">
        <f t="shared" si="12"/>
        <v>1613.1799999999998</v>
      </c>
      <c r="O52" s="1725">
        <v>1267.3499999999999</v>
      </c>
      <c r="P52" s="1798">
        <f t="shared" si="10"/>
        <v>0.78562218723267085</v>
      </c>
      <c r="Q52" s="1725">
        <v>345.83</v>
      </c>
      <c r="R52" s="1798">
        <f t="shared" si="11"/>
        <v>0.21437781276732915</v>
      </c>
      <c r="S52" s="1785">
        <f t="shared" si="2"/>
        <v>13.8332</v>
      </c>
      <c r="T52" s="1799"/>
      <c r="U52" s="1725">
        <f t="shared" si="5"/>
        <v>0</v>
      </c>
      <c r="V52" s="1725">
        <f t="shared" si="6"/>
        <v>0</v>
      </c>
      <c r="W52" s="1725">
        <f t="shared" si="7"/>
        <v>2337</v>
      </c>
      <c r="X52" s="1728">
        <v>2337</v>
      </c>
      <c r="Y52" s="1739">
        <v>615039</v>
      </c>
      <c r="Z52" s="1730">
        <v>42132</v>
      </c>
      <c r="AA52" s="1788" t="s">
        <v>213</v>
      </c>
      <c r="AB52" s="1788" t="s">
        <v>213</v>
      </c>
      <c r="AC52" s="1725"/>
      <c r="AE52" s="1733"/>
      <c r="AF52" s="1789"/>
      <c r="AG52" s="1789"/>
    </row>
    <row r="53" spans="1:33" s="1723" customFormat="1" x14ac:dyDescent="0.2">
      <c r="A53" s="1736">
        <v>2015037</v>
      </c>
      <c r="B53" s="1737"/>
      <c r="C53" s="1737" t="s">
        <v>253</v>
      </c>
      <c r="D53" s="1723" t="s">
        <v>68</v>
      </c>
      <c r="E53" s="1723">
        <v>1</v>
      </c>
      <c r="F53" s="1723">
        <v>9</v>
      </c>
      <c r="G53" s="1723">
        <v>5</v>
      </c>
      <c r="H53" s="1723">
        <v>4</v>
      </c>
      <c r="I53" s="1738">
        <v>1</v>
      </c>
      <c r="J53" s="1738">
        <v>1</v>
      </c>
      <c r="K53" s="1738"/>
      <c r="L53" s="1725">
        <v>2536</v>
      </c>
      <c r="M53" s="1725"/>
      <c r="N53" s="1725">
        <f t="shared" ref="N53:N73" si="13">O53+Q53</f>
        <v>1700.96</v>
      </c>
      <c r="O53" s="1725">
        <v>1298.03</v>
      </c>
      <c r="P53" s="1798">
        <f t="shared" si="10"/>
        <v>0.76311612266014484</v>
      </c>
      <c r="Q53" s="1725">
        <v>402.93</v>
      </c>
      <c r="R53" s="1798">
        <f t="shared" si="11"/>
        <v>0.23688387733985514</v>
      </c>
      <c r="S53" s="1785">
        <f t="shared" si="2"/>
        <v>16.1172</v>
      </c>
      <c r="T53" s="1799"/>
      <c r="U53" s="1725">
        <f t="shared" si="5"/>
        <v>0</v>
      </c>
      <c r="V53" s="1725">
        <f t="shared" si="6"/>
        <v>0</v>
      </c>
      <c r="W53" s="1725">
        <f t="shared" si="7"/>
        <v>2536</v>
      </c>
      <c r="X53" s="1728">
        <v>2410</v>
      </c>
      <c r="Y53" s="1739">
        <v>615042</v>
      </c>
      <c r="Z53" s="1730">
        <v>42135</v>
      </c>
      <c r="AA53" s="1788" t="s">
        <v>213</v>
      </c>
      <c r="AB53" s="1788" t="s">
        <v>213</v>
      </c>
      <c r="AC53" s="1725">
        <v>126</v>
      </c>
      <c r="AD53" s="1723">
        <v>615043</v>
      </c>
      <c r="AE53" s="1733">
        <v>42142</v>
      </c>
      <c r="AF53" s="1789" t="s">
        <v>213</v>
      </c>
      <c r="AG53" s="1789" t="s">
        <v>213</v>
      </c>
    </row>
    <row r="54" spans="1:33" s="1723" customFormat="1" x14ac:dyDescent="0.2">
      <c r="A54" s="1736">
        <v>2015038</v>
      </c>
      <c r="B54" s="1737"/>
      <c r="C54" s="1737" t="s">
        <v>254</v>
      </c>
      <c r="D54" s="1723" t="s">
        <v>68</v>
      </c>
      <c r="E54" s="1723">
        <v>1</v>
      </c>
      <c r="F54" s="1723">
        <v>12</v>
      </c>
      <c r="G54" s="1723">
        <v>10</v>
      </c>
      <c r="H54" s="1723">
        <v>3</v>
      </c>
      <c r="I54" s="1738">
        <v>1</v>
      </c>
      <c r="J54" s="1738">
        <v>1</v>
      </c>
      <c r="K54" s="1738"/>
      <c r="L54" s="1725">
        <v>2637</v>
      </c>
      <c r="M54" s="1725"/>
      <c r="N54" s="1725">
        <f t="shared" si="13"/>
        <v>1950.4199999999998</v>
      </c>
      <c r="O54" s="1725">
        <v>1479.59</v>
      </c>
      <c r="P54" s="1798">
        <f t="shared" si="10"/>
        <v>0.75860071164159515</v>
      </c>
      <c r="Q54" s="1725">
        <v>470.83</v>
      </c>
      <c r="R54" s="1798">
        <f t="shared" si="11"/>
        <v>0.24139928835840488</v>
      </c>
      <c r="S54" s="1785">
        <f t="shared" si="2"/>
        <v>18.833199999999998</v>
      </c>
      <c r="T54" s="1799"/>
      <c r="U54" s="1725">
        <f t="shared" si="5"/>
        <v>0</v>
      </c>
      <c r="V54" s="1725">
        <f t="shared" si="6"/>
        <v>0</v>
      </c>
      <c r="W54" s="1725">
        <f t="shared" si="7"/>
        <v>2637</v>
      </c>
      <c r="X54" s="1728">
        <v>2637</v>
      </c>
      <c r="Y54" s="1739">
        <v>615041</v>
      </c>
      <c r="Z54" s="1730">
        <v>42135</v>
      </c>
      <c r="AA54" s="1788" t="s">
        <v>213</v>
      </c>
      <c r="AB54" s="1788" t="s">
        <v>213</v>
      </c>
      <c r="AC54" s="1725"/>
      <c r="AE54" s="1733"/>
      <c r="AF54" s="1789"/>
      <c r="AG54" s="1789"/>
    </row>
    <row r="55" spans="1:33" s="1723" customFormat="1" x14ac:dyDescent="0.2">
      <c r="A55" s="1736">
        <v>2015039</v>
      </c>
      <c r="B55" s="1737"/>
      <c r="C55" s="1737" t="s">
        <v>255</v>
      </c>
      <c r="D55" s="1723" t="s">
        <v>68</v>
      </c>
      <c r="E55" s="1723">
        <v>1</v>
      </c>
      <c r="F55" s="1723">
        <v>8</v>
      </c>
      <c r="G55" s="1723">
        <v>6</v>
      </c>
      <c r="H55" s="1723">
        <v>3</v>
      </c>
      <c r="I55" s="1738">
        <v>1</v>
      </c>
      <c r="J55" s="1738">
        <v>1</v>
      </c>
      <c r="K55" s="1738"/>
      <c r="L55" s="1725">
        <v>2096</v>
      </c>
      <c r="M55" s="1725"/>
      <c r="N55" s="1725">
        <f t="shared" si="13"/>
        <v>1418.77</v>
      </c>
      <c r="O55" s="1725">
        <v>1087.0999999999999</v>
      </c>
      <c r="P55" s="1798">
        <f t="shared" si="10"/>
        <v>0.76622708402348505</v>
      </c>
      <c r="Q55" s="1725">
        <v>331.67</v>
      </c>
      <c r="R55" s="1798">
        <f t="shared" si="11"/>
        <v>0.23377291597651489</v>
      </c>
      <c r="S55" s="1785">
        <f t="shared" si="2"/>
        <v>13.2668</v>
      </c>
      <c r="T55" s="1799"/>
      <c r="U55" s="1725">
        <f t="shared" si="5"/>
        <v>0</v>
      </c>
      <c r="V55" s="1725">
        <f t="shared" si="6"/>
        <v>0</v>
      </c>
      <c r="W55" s="1725">
        <f t="shared" si="7"/>
        <v>2096</v>
      </c>
      <c r="X55" s="1728">
        <v>2096</v>
      </c>
      <c r="Y55" s="1739">
        <v>615040</v>
      </c>
      <c r="Z55" s="1730">
        <v>42135</v>
      </c>
      <c r="AA55" s="1788" t="s">
        <v>213</v>
      </c>
      <c r="AB55" s="1788" t="s">
        <v>213</v>
      </c>
      <c r="AC55" s="1725"/>
      <c r="AE55" s="1733"/>
      <c r="AF55" s="1789"/>
      <c r="AG55" s="1789"/>
    </row>
    <row r="56" spans="1:33" s="1723" customFormat="1" x14ac:dyDescent="0.2">
      <c r="A56" s="1736">
        <v>2015040</v>
      </c>
      <c r="B56" s="1737"/>
      <c r="C56" s="1737" t="s">
        <v>256</v>
      </c>
      <c r="D56" s="1723" t="s">
        <v>68</v>
      </c>
      <c r="E56" s="1723">
        <v>1</v>
      </c>
      <c r="F56" s="1723">
        <v>8</v>
      </c>
      <c r="G56" s="1723">
        <v>5</v>
      </c>
      <c r="H56" s="1723">
        <v>4</v>
      </c>
      <c r="I56" s="1738">
        <v>1</v>
      </c>
      <c r="J56" s="1738">
        <v>1</v>
      </c>
      <c r="K56" s="1738"/>
      <c r="L56" s="1725">
        <v>2899</v>
      </c>
      <c r="M56" s="1725"/>
      <c r="N56" s="1725">
        <f t="shared" si="13"/>
        <v>1881.67</v>
      </c>
      <c r="O56" s="1725">
        <v>1457.5</v>
      </c>
      <c r="P56" s="1798">
        <f t="shared" si="10"/>
        <v>0.77457790154490425</v>
      </c>
      <c r="Q56" s="1725">
        <v>424.17</v>
      </c>
      <c r="R56" s="1798">
        <f t="shared" si="11"/>
        <v>0.22542209845509573</v>
      </c>
      <c r="S56" s="1785">
        <f t="shared" si="2"/>
        <v>16.966799999999999</v>
      </c>
      <c r="T56" s="1799"/>
      <c r="U56" s="1725">
        <f>((1-I56)*O56)+((1-J56)*Q56)</f>
        <v>0</v>
      </c>
      <c r="V56" s="1725">
        <f t="shared" si="6"/>
        <v>0</v>
      </c>
      <c r="W56" s="1725">
        <f t="shared" si="7"/>
        <v>2899</v>
      </c>
      <c r="X56" s="1728">
        <v>2899</v>
      </c>
      <c r="Y56" s="1739">
        <v>615044</v>
      </c>
      <c r="Z56" s="1730">
        <v>42142</v>
      </c>
      <c r="AA56" s="1788" t="s">
        <v>213</v>
      </c>
      <c r="AB56" s="1788" t="s">
        <v>213</v>
      </c>
      <c r="AC56" s="1725"/>
      <c r="AE56" s="1733"/>
      <c r="AF56" s="1789"/>
      <c r="AG56" s="1789"/>
    </row>
    <row r="57" spans="1:33" s="1723" customFormat="1" x14ac:dyDescent="0.2">
      <c r="A57" s="1736">
        <v>2015041</v>
      </c>
      <c r="B57" s="1737"/>
      <c r="C57" s="1737" t="s">
        <v>259</v>
      </c>
      <c r="D57" s="1723" t="s">
        <v>68</v>
      </c>
      <c r="E57" s="1723">
        <v>1</v>
      </c>
      <c r="F57" s="1723">
        <v>12</v>
      </c>
      <c r="G57" s="1723">
        <v>9</v>
      </c>
      <c r="H57" s="1723">
        <v>4</v>
      </c>
      <c r="I57" s="1738">
        <v>1</v>
      </c>
      <c r="J57" s="1738">
        <v>1</v>
      </c>
      <c r="K57" s="1738"/>
      <c r="L57" s="1725">
        <v>4187</v>
      </c>
      <c r="M57" s="1725"/>
      <c r="N57" s="1725">
        <f t="shared" si="13"/>
        <v>2572.58</v>
      </c>
      <c r="O57" s="1725">
        <v>2016.33</v>
      </c>
      <c r="P57" s="1798">
        <f t="shared" si="10"/>
        <v>0.78377737524197499</v>
      </c>
      <c r="Q57" s="1725">
        <v>556.25</v>
      </c>
      <c r="R57" s="1798">
        <f t="shared" si="11"/>
        <v>0.21622262475802503</v>
      </c>
      <c r="S57" s="1785">
        <f t="shared" si="2"/>
        <v>22.25</v>
      </c>
      <c r="T57" s="1799"/>
      <c r="U57" s="1725">
        <f t="shared" si="5"/>
        <v>0</v>
      </c>
      <c r="V57" s="1725">
        <f t="shared" si="6"/>
        <v>0</v>
      </c>
      <c r="W57" s="1725">
        <f t="shared" si="7"/>
        <v>4187</v>
      </c>
      <c r="X57" s="1728">
        <v>4187</v>
      </c>
      <c r="Y57" s="1739">
        <v>615045</v>
      </c>
      <c r="Z57" s="1730">
        <v>42142</v>
      </c>
      <c r="AA57" s="1788" t="s">
        <v>213</v>
      </c>
      <c r="AB57" s="1788" t="s">
        <v>213</v>
      </c>
      <c r="AC57" s="1725"/>
      <c r="AE57" s="1733"/>
      <c r="AF57" s="1789"/>
      <c r="AG57" s="1789"/>
    </row>
    <row r="58" spans="1:33" s="1723" customFormat="1" x14ac:dyDescent="0.2">
      <c r="A58" s="1736">
        <v>2015042</v>
      </c>
      <c r="B58" s="1737"/>
      <c r="C58" s="1737" t="s">
        <v>262</v>
      </c>
      <c r="D58" s="1723" t="s">
        <v>68</v>
      </c>
      <c r="E58" s="1723">
        <v>1</v>
      </c>
      <c r="F58" s="1723">
        <v>9</v>
      </c>
      <c r="G58" s="1723">
        <v>5</v>
      </c>
      <c r="H58" s="1723">
        <v>4</v>
      </c>
      <c r="I58" s="1738">
        <v>1</v>
      </c>
      <c r="J58" s="1738">
        <v>1</v>
      </c>
      <c r="K58" s="1738"/>
      <c r="L58" s="1725">
        <v>2972</v>
      </c>
      <c r="M58" s="1725"/>
      <c r="N58" s="1725">
        <f t="shared" si="13"/>
        <v>1956.3000000000002</v>
      </c>
      <c r="O58" s="1725">
        <v>1537.13</v>
      </c>
      <c r="P58" s="1798">
        <f t="shared" si="10"/>
        <v>0.7857332719930481</v>
      </c>
      <c r="Q58" s="1725">
        <v>419.17</v>
      </c>
      <c r="R58" s="1798">
        <f t="shared" si="11"/>
        <v>0.2142667280069519</v>
      </c>
      <c r="S58" s="1785">
        <f t="shared" si="2"/>
        <v>16.7668</v>
      </c>
      <c r="T58" s="1799"/>
      <c r="U58" s="1725">
        <f t="shared" si="5"/>
        <v>0</v>
      </c>
      <c r="V58" s="1725">
        <f t="shared" si="6"/>
        <v>0</v>
      </c>
      <c r="W58" s="1725">
        <f t="shared" si="7"/>
        <v>2972</v>
      </c>
      <c r="X58" s="1728">
        <v>2972</v>
      </c>
      <c r="Y58" s="1739">
        <v>615046</v>
      </c>
      <c r="Z58" s="1730">
        <v>42142</v>
      </c>
      <c r="AA58" s="1788" t="s">
        <v>213</v>
      </c>
      <c r="AB58" s="1788" t="s">
        <v>213</v>
      </c>
      <c r="AC58" s="1725"/>
      <c r="AE58" s="1733"/>
      <c r="AF58" s="1789"/>
      <c r="AG58" s="1789"/>
    </row>
    <row r="59" spans="1:33" s="1723" customFormat="1" x14ac:dyDescent="0.2">
      <c r="A59" s="1736">
        <v>2015043</v>
      </c>
      <c r="B59" s="1737"/>
      <c r="C59" s="1737" t="s">
        <v>263</v>
      </c>
      <c r="D59" s="1723" t="s">
        <v>68</v>
      </c>
      <c r="E59" s="1723">
        <v>1</v>
      </c>
      <c r="F59" s="1723">
        <v>8</v>
      </c>
      <c r="G59" s="1723">
        <v>5</v>
      </c>
      <c r="H59" s="1723">
        <v>3</v>
      </c>
      <c r="I59" s="1738">
        <v>1</v>
      </c>
      <c r="J59" s="1738">
        <v>1</v>
      </c>
      <c r="K59" s="1738"/>
      <c r="L59" s="1725">
        <v>2450</v>
      </c>
      <c r="M59" s="1725"/>
      <c r="N59" s="1725">
        <f t="shared" si="13"/>
        <v>1664.61</v>
      </c>
      <c r="O59" s="1725">
        <v>1313.78</v>
      </c>
      <c r="P59" s="1798">
        <f t="shared" si="10"/>
        <v>0.78924192453487607</v>
      </c>
      <c r="Q59" s="1725">
        <v>350.83</v>
      </c>
      <c r="R59" s="1798">
        <f t="shared" si="11"/>
        <v>0.21075807546512396</v>
      </c>
      <c r="S59" s="1785">
        <f t="shared" si="2"/>
        <v>14.033199999999999</v>
      </c>
      <c r="T59" s="1799"/>
      <c r="U59" s="1725">
        <f t="shared" si="5"/>
        <v>0</v>
      </c>
      <c r="V59" s="1725">
        <f t="shared" si="6"/>
        <v>0</v>
      </c>
      <c r="W59" s="1725">
        <f t="shared" si="7"/>
        <v>2450</v>
      </c>
      <c r="X59" s="1728">
        <v>2450</v>
      </c>
      <c r="Y59" s="1739">
        <v>615047</v>
      </c>
      <c r="Z59" s="1730">
        <v>42142</v>
      </c>
      <c r="AA59" s="1788" t="s">
        <v>213</v>
      </c>
      <c r="AB59" s="1788" t="s">
        <v>213</v>
      </c>
      <c r="AC59" s="1725"/>
      <c r="AE59" s="1733"/>
      <c r="AF59" s="1789"/>
      <c r="AG59" s="1789"/>
    </row>
    <row r="60" spans="1:33" s="1723" customFormat="1" x14ac:dyDescent="0.2">
      <c r="A60" s="1736">
        <v>2015044</v>
      </c>
      <c r="B60" s="1737"/>
      <c r="C60" s="1737" t="s">
        <v>264</v>
      </c>
      <c r="D60" s="1723" t="s">
        <v>68</v>
      </c>
      <c r="E60" s="1723">
        <v>1</v>
      </c>
      <c r="F60" s="1723">
        <v>8</v>
      </c>
      <c r="G60" s="1723">
        <v>5</v>
      </c>
      <c r="H60" s="1723">
        <v>3</v>
      </c>
      <c r="I60" s="1738">
        <v>1</v>
      </c>
      <c r="J60" s="1738">
        <v>1</v>
      </c>
      <c r="K60" s="1738"/>
      <c r="L60" s="1725">
        <v>2109</v>
      </c>
      <c r="M60" s="1725"/>
      <c r="N60" s="1725">
        <f t="shared" si="13"/>
        <v>1456.76</v>
      </c>
      <c r="O60" s="1725">
        <v>1106.76</v>
      </c>
      <c r="P60" s="1798">
        <f t="shared" si="10"/>
        <v>0.75974079464016031</v>
      </c>
      <c r="Q60" s="1725">
        <v>350</v>
      </c>
      <c r="R60" s="1798">
        <f t="shared" si="11"/>
        <v>0.24025920535983963</v>
      </c>
      <c r="S60" s="1785">
        <f t="shared" si="2"/>
        <v>14</v>
      </c>
      <c r="T60" s="1799"/>
      <c r="U60" s="1725">
        <f t="shared" si="5"/>
        <v>0</v>
      </c>
      <c r="V60" s="1725">
        <f t="shared" si="6"/>
        <v>0</v>
      </c>
      <c r="W60" s="1725">
        <f t="shared" si="7"/>
        <v>2109</v>
      </c>
      <c r="X60" s="1728">
        <v>2109</v>
      </c>
      <c r="Y60" s="1739">
        <v>615048</v>
      </c>
      <c r="Z60" s="1730">
        <v>42142</v>
      </c>
      <c r="AA60" s="1788" t="s">
        <v>213</v>
      </c>
      <c r="AB60" s="1788" t="s">
        <v>213</v>
      </c>
      <c r="AC60" s="1725"/>
      <c r="AE60" s="1733"/>
      <c r="AF60" s="1789"/>
      <c r="AG60" s="1789"/>
    </row>
    <row r="61" spans="1:33" s="1723" customFormat="1" x14ac:dyDescent="0.2">
      <c r="A61" s="1736">
        <v>2015045</v>
      </c>
      <c r="B61" s="1737"/>
      <c r="C61" s="1737" t="s">
        <v>265</v>
      </c>
      <c r="D61" s="1723" t="s">
        <v>68</v>
      </c>
      <c r="E61" s="1723">
        <v>1</v>
      </c>
      <c r="F61" s="1723">
        <v>8</v>
      </c>
      <c r="G61" s="1723">
        <v>5</v>
      </c>
      <c r="H61" s="1723">
        <v>3</v>
      </c>
      <c r="I61" s="1738">
        <v>1</v>
      </c>
      <c r="J61" s="1738">
        <v>1</v>
      </c>
      <c r="K61" s="1738"/>
      <c r="L61" s="1725">
        <v>2450</v>
      </c>
      <c r="M61" s="1725"/>
      <c r="N61" s="1725">
        <f t="shared" si="13"/>
        <v>1647.66</v>
      </c>
      <c r="O61" s="1725">
        <v>1304.74</v>
      </c>
      <c r="P61" s="1798">
        <f t="shared" si="10"/>
        <v>0.79187453722248524</v>
      </c>
      <c r="Q61" s="1725">
        <v>342.92</v>
      </c>
      <c r="R61" s="1798">
        <f t="shared" si="11"/>
        <v>0.20812546277751479</v>
      </c>
      <c r="S61" s="1785">
        <f t="shared" si="2"/>
        <v>13.716800000000001</v>
      </c>
      <c r="T61" s="1799"/>
      <c r="U61" s="1725">
        <f t="shared" si="5"/>
        <v>0</v>
      </c>
      <c r="V61" s="1725">
        <f t="shared" si="6"/>
        <v>0</v>
      </c>
      <c r="W61" s="1725">
        <f t="shared" si="7"/>
        <v>2450</v>
      </c>
      <c r="X61" s="1728">
        <v>2450</v>
      </c>
      <c r="Y61" s="1739">
        <v>615050</v>
      </c>
      <c r="Z61" s="1730">
        <v>42156</v>
      </c>
      <c r="AA61" s="1788" t="s">
        <v>213</v>
      </c>
      <c r="AB61" s="1788" t="s">
        <v>213</v>
      </c>
      <c r="AC61" s="1725"/>
      <c r="AE61" s="1733"/>
      <c r="AF61" s="1789"/>
      <c r="AG61" s="1789"/>
    </row>
    <row r="62" spans="1:33" s="1723" customFormat="1" x14ac:dyDescent="0.2">
      <c r="A62" s="1736">
        <v>2015046</v>
      </c>
      <c r="B62" s="1737"/>
      <c r="C62" s="1737" t="s">
        <v>266</v>
      </c>
      <c r="D62" s="1723" t="s">
        <v>68</v>
      </c>
      <c r="E62" s="1723">
        <v>1</v>
      </c>
      <c r="F62" s="1723">
        <v>9</v>
      </c>
      <c r="G62" s="1723">
        <v>6</v>
      </c>
      <c r="H62" s="1723">
        <v>2</v>
      </c>
      <c r="I62" s="1738">
        <v>1</v>
      </c>
      <c r="J62" s="1738">
        <v>1</v>
      </c>
      <c r="K62" s="1738"/>
      <c r="L62" s="1725">
        <v>2341</v>
      </c>
      <c r="M62" s="1725"/>
      <c r="N62" s="1725">
        <f t="shared" si="13"/>
        <v>1518.87</v>
      </c>
      <c r="O62" s="1725">
        <v>1201.79</v>
      </c>
      <c r="P62" s="1798">
        <f t="shared" si="10"/>
        <v>0.79123953992112561</v>
      </c>
      <c r="Q62" s="1725">
        <v>317.08</v>
      </c>
      <c r="R62" s="1798">
        <f t="shared" si="11"/>
        <v>0.20876046007887444</v>
      </c>
      <c r="S62" s="1785">
        <f t="shared" si="2"/>
        <v>12.683199999999999</v>
      </c>
      <c r="T62" s="1799"/>
      <c r="U62" s="1725">
        <f t="shared" si="5"/>
        <v>0</v>
      </c>
      <c r="V62" s="1725">
        <f t="shared" si="6"/>
        <v>0</v>
      </c>
      <c r="W62" s="1725">
        <f t="shared" si="7"/>
        <v>2341</v>
      </c>
      <c r="X62" s="1728">
        <v>2341</v>
      </c>
      <c r="Y62" s="1739">
        <v>615051</v>
      </c>
      <c r="Z62" s="1730">
        <v>42156</v>
      </c>
      <c r="AA62" s="1788" t="s">
        <v>213</v>
      </c>
      <c r="AB62" s="1788" t="s">
        <v>213</v>
      </c>
      <c r="AC62" s="1725"/>
      <c r="AE62" s="1733"/>
      <c r="AF62" s="1789"/>
      <c r="AG62" s="1789"/>
    </row>
    <row r="63" spans="1:33" s="1723" customFormat="1" x14ac:dyDescent="0.2">
      <c r="A63" s="1736">
        <v>2015047</v>
      </c>
      <c r="B63" s="1737"/>
      <c r="C63" s="1737" t="s">
        <v>267</v>
      </c>
      <c r="D63" s="1723" t="s">
        <v>68</v>
      </c>
      <c r="E63" s="1723">
        <v>1</v>
      </c>
      <c r="F63" s="1723">
        <v>8</v>
      </c>
      <c r="G63" s="1723">
        <v>4</v>
      </c>
      <c r="H63" s="1723">
        <v>3</v>
      </c>
      <c r="I63" s="1738">
        <v>1</v>
      </c>
      <c r="J63" s="1738">
        <v>1</v>
      </c>
      <c r="K63" s="1738"/>
      <c r="L63" s="1725">
        <v>2619</v>
      </c>
      <c r="M63" s="1725"/>
      <c r="N63" s="1725">
        <f t="shared" si="13"/>
        <v>1572.24</v>
      </c>
      <c r="O63" s="1725">
        <v>1282.6600000000001</v>
      </c>
      <c r="P63" s="1798">
        <f t="shared" si="10"/>
        <v>0.81581692362489189</v>
      </c>
      <c r="Q63" s="1725">
        <v>289.58</v>
      </c>
      <c r="R63" s="1798">
        <f t="shared" si="11"/>
        <v>0.18418307637510811</v>
      </c>
      <c r="S63" s="1785">
        <f t="shared" si="2"/>
        <v>11.5832</v>
      </c>
      <c r="T63" s="1799"/>
      <c r="U63" s="1725" t="s">
        <v>227</v>
      </c>
      <c r="V63" s="1725">
        <f t="shared" si="6"/>
        <v>0</v>
      </c>
      <c r="W63" s="1725">
        <f t="shared" si="7"/>
        <v>2619</v>
      </c>
      <c r="X63" s="1728">
        <v>2619</v>
      </c>
      <c r="Y63" s="1739">
        <v>615052</v>
      </c>
      <c r="Z63" s="1730">
        <v>42156</v>
      </c>
      <c r="AA63" s="1788" t="s">
        <v>213</v>
      </c>
      <c r="AB63" s="1788" t="s">
        <v>213</v>
      </c>
      <c r="AC63" s="1725"/>
      <c r="AE63" s="1733"/>
      <c r="AF63" s="1789"/>
      <c r="AG63" s="1789"/>
    </row>
    <row r="64" spans="1:33" s="1723" customFormat="1" x14ac:dyDescent="0.2">
      <c r="A64" s="1736" t="s">
        <v>418</v>
      </c>
      <c r="B64" s="1737"/>
      <c r="C64" s="1737" t="s">
        <v>419</v>
      </c>
      <c r="D64" s="1723" t="s">
        <v>68</v>
      </c>
      <c r="E64" s="1723">
        <v>0</v>
      </c>
      <c r="F64" s="1723">
        <v>0</v>
      </c>
      <c r="G64" s="1723">
        <v>0</v>
      </c>
      <c r="H64" s="1723">
        <v>0</v>
      </c>
      <c r="I64" s="1738">
        <v>1</v>
      </c>
      <c r="J64" s="1738">
        <v>0</v>
      </c>
      <c r="K64" s="1738"/>
      <c r="L64" s="1725">
        <v>142.86000000000001</v>
      </c>
      <c r="M64" s="1725"/>
      <c r="N64" s="1725">
        <f t="shared" si="13"/>
        <v>47.62</v>
      </c>
      <c r="O64" s="1725">
        <v>47.62</v>
      </c>
      <c r="P64" s="1798">
        <f t="shared" si="10"/>
        <v>1</v>
      </c>
      <c r="Q64" s="1725">
        <v>0</v>
      </c>
      <c r="R64" s="1798">
        <f t="shared" si="11"/>
        <v>0</v>
      </c>
      <c r="S64" s="1785">
        <f t="shared" si="2"/>
        <v>0</v>
      </c>
      <c r="T64" s="1799"/>
      <c r="U64" s="1725">
        <f>((1-I64)*O64)+((1-J64)*Q64)</f>
        <v>0</v>
      </c>
      <c r="V64" s="1725">
        <f>L64-W64</f>
        <v>0</v>
      </c>
      <c r="W64" s="1725">
        <f>X64+AC64+AH64+AM64+AO64+AR64</f>
        <v>142.86000000000001</v>
      </c>
      <c r="X64" s="1728">
        <v>142.86000000000001</v>
      </c>
      <c r="Y64" s="1739">
        <v>615111</v>
      </c>
      <c r="Z64" s="1730">
        <v>42200</v>
      </c>
      <c r="AA64" s="1788" t="s">
        <v>213</v>
      </c>
      <c r="AB64" s="1788"/>
      <c r="AC64" s="1725"/>
      <c r="AE64" s="1733"/>
      <c r="AF64" s="1789"/>
      <c r="AG64" s="1789"/>
    </row>
    <row r="65" spans="1:28" s="1723" customFormat="1" x14ac:dyDescent="0.2">
      <c r="A65" s="1736">
        <v>2015048</v>
      </c>
      <c r="B65" s="1737"/>
      <c r="C65" s="1737" t="s">
        <v>268</v>
      </c>
      <c r="D65" s="1723" t="s">
        <v>68</v>
      </c>
      <c r="E65" s="1723">
        <v>1</v>
      </c>
      <c r="F65" s="1723">
        <v>8</v>
      </c>
      <c r="G65" s="1723">
        <v>6</v>
      </c>
      <c r="H65" s="1723">
        <v>3</v>
      </c>
      <c r="I65" s="1738">
        <v>1</v>
      </c>
      <c r="J65" s="1738">
        <v>1</v>
      </c>
      <c r="K65" s="1738"/>
      <c r="L65" s="1725">
        <v>1784</v>
      </c>
      <c r="M65" s="1725"/>
      <c r="N65" s="1725">
        <f t="shared" si="13"/>
        <v>1354.51</v>
      </c>
      <c r="O65" s="1725">
        <v>1017.43</v>
      </c>
      <c r="P65" s="1798">
        <f t="shared" si="10"/>
        <v>0.75114247956825708</v>
      </c>
      <c r="Q65" s="1725">
        <v>337.08</v>
      </c>
      <c r="R65" s="1798">
        <f t="shared" si="11"/>
        <v>0.24885752043174283</v>
      </c>
      <c r="S65" s="1785">
        <f t="shared" si="2"/>
        <v>13.4832</v>
      </c>
      <c r="T65" s="1799"/>
      <c r="U65" s="1725">
        <f t="shared" ref="U65:U103" si="14">((1-I65)*O65)+((1-J65)*Q65)</f>
        <v>0</v>
      </c>
      <c r="V65" s="1725">
        <f t="shared" ref="V65:V103" si="15">L65-W65</f>
        <v>0</v>
      </c>
      <c r="W65" s="1725">
        <f t="shared" ref="W65:W103" si="16">X65+AC65+AH65+AM65+AO65+AR65</f>
        <v>1784</v>
      </c>
      <c r="X65" s="1728">
        <v>1784</v>
      </c>
      <c r="Y65" s="1739">
        <v>615053</v>
      </c>
      <c r="Z65" s="1730">
        <v>42156</v>
      </c>
      <c r="AA65" s="1788" t="s">
        <v>213</v>
      </c>
      <c r="AB65" s="1788" t="s">
        <v>213</v>
      </c>
    </row>
    <row r="66" spans="1:28" s="1723" customFormat="1" x14ac:dyDescent="0.2">
      <c r="A66" s="1736">
        <v>2015049</v>
      </c>
      <c r="B66" s="1737"/>
      <c r="C66" s="1737" t="s">
        <v>272</v>
      </c>
      <c r="D66" s="1723" t="s">
        <v>68</v>
      </c>
      <c r="E66" s="1723">
        <v>1</v>
      </c>
      <c r="F66" s="1723">
        <v>3</v>
      </c>
      <c r="G66" s="1723">
        <v>3</v>
      </c>
      <c r="H66" s="1723">
        <v>0</v>
      </c>
      <c r="I66" s="1738">
        <v>1</v>
      </c>
      <c r="J66" s="1738">
        <v>1</v>
      </c>
      <c r="K66" s="1738"/>
      <c r="L66" s="1725">
        <v>397</v>
      </c>
      <c r="M66" s="1725"/>
      <c r="N66" s="1725">
        <f t="shared" si="13"/>
        <v>328.4</v>
      </c>
      <c r="O66" s="1725">
        <v>237.98</v>
      </c>
      <c r="P66" s="1798">
        <f t="shared" si="10"/>
        <v>0.72466504263093789</v>
      </c>
      <c r="Q66" s="1725">
        <v>90.42</v>
      </c>
      <c r="R66" s="1798">
        <f t="shared" si="11"/>
        <v>0.27533495736906216</v>
      </c>
      <c r="S66" s="1785">
        <f t="shared" si="2"/>
        <v>3.6168</v>
      </c>
      <c r="T66" s="1799"/>
      <c r="U66" s="1725">
        <f t="shared" si="14"/>
        <v>0</v>
      </c>
      <c r="V66" s="1725">
        <f t="shared" si="15"/>
        <v>0</v>
      </c>
      <c r="W66" s="1725">
        <f t="shared" si="16"/>
        <v>397</v>
      </c>
      <c r="X66" s="1728">
        <v>397</v>
      </c>
      <c r="Y66" s="1739">
        <v>615054</v>
      </c>
      <c r="Z66" s="1730">
        <v>42156</v>
      </c>
      <c r="AA66" s="1788" t="s">
        <v>213</v>
      </c>
      <c r="AB66" s="1788" t="s">
        <v>213</v>
      </c>
    </row>
    <row r="67" spans="1:28" s="1723" customFormat="1" x14ac:dyDescent="0.2">
      <c r="A67" s="1736">
        <v>2015050</v>
      </c>
      <c r="B67" s="1737"/>
      <c r="C67" s="1737" t="s">
        <v>275</v>
      </c>
      <c r="D67" s="1723" t="s">
        <v>68</v>
      </c>
      <c r="E67" s="1723">
        <v>1</v>
      </c>
      <c r="F67" s="1723">
        <v>9</v>
      </c>
      <c r="G67" s="1723">
        <v>5</v>
      </c>
      <c r="H67" s="1723">
        <v>4</v>
      </c>
      <c r="I67" s="1738">
        <v>1</v>
      </c>
      <c r="J67" s="1738">
        <v>1</v>
      </c>
      <c r="K67" s="1738"/>
      <c r="L67" s="1725">
        <v>2647</v>
      </c>
      <c r="M67" s="1725"/>
      <c r="N67" s="1725">
        <f t="shared" si="13"/>
        <v>1730.1299999999999</v>
      </c>
      <c r="O67" s="1725">
        <v>1313.05</v>
      </c>
      <c r="P67" s="1798">
        <f t="shared" si="10"/>
        <v>0.75893140977845597</v>
      </c>
      <c r="Q67" s="1725">
        <v>417.08</v>
      </c>
      <c r="R67" s="1798">
        <f t="shared" si="11"/>
        <v>0.24106859022154406</v>
      </c>
      <c r="S67" s="1785">
        <f t="shared" si="2"/>
        <v>16.683199999999999</v>
      </c>
      <c r="T67" s="1799"/>
      <c r="U67" s="1725">
        <f t="shared" si="14"/>
        <v>0</v>
      </c>
      <c r="V67" s="1725">
        <f t="shared" si="15"/>
        <v>0</v>
      </c>
      <c r="W67" s="1725">
        <f t="shared" si="16"/>
        <v>2647</v>
      </c>
      <c r="X67" s="1728">
        <v>2647</v>
      </c>
      <c r="Y67" s="1739">
        <v>615055</v>
      </c>
      <c r="Z67" s="1730">
        <v>42156</v>
      </c>
      <c r="AA67" s="1788" t="s">
        <v>213</v>
      </c>
      <c r="AB67" s="1788" t="s">
        <v>213</v>
      </c>
    </row>
    <row r="68" spans="1:28" s="1723" customFormat="1" x14ac:dyDescent="0.2">
      <c r="A68" s="1736">
        <v>2015051</v>
      </c>
      <c r="B68" s="1737"/>
      <c r="C68" s="1737" t="s">
        <v>3060</v>
      </c>
      <c r="D68" s="1723" t="s">
        <v>68</v>
      </c>
      <c r="E68" s="1723">
        <v>1</v>
      </c>
      <c r="F68" s="1723">
        <v>12</v>
      </c>
      <c r="G68" s="1723">
        <v>5</v>
      </c>
      <c r="H68" s="1723">
        <v>2</v>
      </c>
      <c r="I68" s="1738">
        <v>1</v>
      </c>
      <c r="J68" s="1738">
        <v>1</v>
      </c>
      <c r="K68" s="1738"/>
      <c r="L68" s="1725">
        <v>2580</v>
      </c>
      <c r="M68" s="1725"/>
      <c r="N68" s="1725">
        <f t="shared" si="13"/>
        <v>2059.56</v>
      </c>
      <c r="O68" s="1725">
        <v>1208.73</v>
      </c>
      <c r="P68" s="1801">
        <f t="shared" si="10"/>
        <v>0.58688749053195832</v>
      </c>
      <c r="Q68" s="1725">
        <v>850.83</v>
      </c>
      <c r="R68" s="1801">
        <f t="shared" si="11"/>
        <v>0.41311250946804173</v>
      </c>
      <c r="S68" s="1785">
        <f t="shared" si="2"/>
        <v>34.033200000000001</v>
      </c>
      <c r="T68" s="1802"/>
      <c r="U68" s="1725">
        <f t="shared" si="14"/>
        <v>0</v>
      </c>
      <c r="V68" s="1725">
        <f t="shared" si="15"/>
        <v>0</v>
      </c>
      <c r="W68" s="1725">
        <f t="shared" si="16"/>
        <v>2580</v>
      </c>
      <c r="X68" s="1728">
        <v>2580</v>
      </c>
      <c r="Y68" s="1739">
        <v>615056</v>
      </c>
      <c r="Z68" s="1730">
        <v>42156</v>
      </c>
      <c r="AA68" s="1788" t="s">
        <v>213</v>
      </c>
      <c r="AB68" s="1788" t="s">
        <v>213</v>
      </c>
    </row>
    <row r="69" spans="1:28" s="1723" customFormat="1" x14ac:dyDescent="0.2">
      <c r="A69" s="1736" t="s">
        <v>333</v>
      </c>
      <c r="B69" s="1737"/>
      <c r="C69" s="1737" t="s">
        <v>344</v>
      </c>
      <c r="D69" s="1723" t="s">
        <v>68</v>
      </c>
      <c r="E69" s="1723">
        <v>0</v>
      </c>
      <c r="F69" s="1723">
        <v>2</v>
      </c>
      <c r="G69" s="1723">
        <v>0</v>
      </c>
      <c r="H69" s="1723">
        <v>0</v>
      </c>
      <c r="I69" s="1738">
        <v>1</v>
      </c>
      <c r="J69" s="1738">
        <v>1</v>
      </c>
      <c r="K69" s="1738"/>
      <c r="L69" s="1725">
        <v>300</v>
      </c>
      <c r="M69" s="1725"/>
      <c r="N69" s="1725">
        <f>O69+Q69</f>
        <v>280</v>
      </c>
      <c r="O69" s="1725">
        <v>195</v>
      </c>
      <c r="P69" s="1801">
        <f>O69/N69</f>
        <v>0.6964285714285714</v>
      </c>
      <c r="Q69" s="1725">
        <v>85</v>
      </c>
      <c r="R69" s="1801">
        <f>Q69/N69</f>
        <v>0.30357142857142855</v>
      </c>
      <c r="S69" s="1785">
        <f t="shared" si="2"/>
        <v>3.4</v>
      </c>
      <c r="T69" s="1802"/>
      <c r="U69" s="1725">
        <f>((1-I69)*O69)+((1-J69)*Q69)</f>
        <v>0</v>
      </c>
      <c r="V69" s="1725">
        <f>L69-W69</f>
        <v>0</v>
      </c>
      <c r="W69" s="1725">
        <f>X69+AC69+AH69+AM69+AO69+AR69</f>
        <v>300</v>
      </c>
      <c r="X69" s="1728">
        <v>300</v>
      </c>
      <c r="Y69" s="1739">
        <v>615074</v>
      </c>
      <c r="Z69" s="1730">
        <v>42167</v>
      </c>
      <c r="AA69" s="1788" t="s">
        <v>213</v>
      </c>
      <c r="AB69" s="1788" t="s">
        <v>213</v>
      </c>
    </row>
    <row r="70" spans="1:28" s="1723" customFormat="1" x14ac:dyDescent="0.2">
      <c r="A70" s="1736">
        <v>2015052</v>
      </c>
      <c r="B70" s="1737"/>
      <c r="C70" s="1737" t="s">
        <v>284</v>
      </c>
      <c r="D70" s="1723" t="s">
        <v>68</v>
      </c>
      <c r="E70" s="1723">
        <v>1</v>
      </c>
      <c r="F70" s="1723">
        <v>8</v>
      </c>
      <c r="G70" s="1723">
        <v>5</v>
      </c>
      <c r="H70" s="1723">
        <v>3</v>
      </c>
      <c r="I70" s="1738">
        <v>1</v>
      </c>
      <c r="J70" s="1738">
        <v>1</v>
      </c>
      <c r="K70" s="1738"/>
      <c r="L70" s="1725">
        <v>2001</v>
      </c>
      <c r="M70" s="1725"/>
      <c r="N70" s="1725">
        <f t="shared" si="13"/>
        <v>1449.73</v>
      </c>
      <c r="O70" s="1725">
        <v>1100.25</v>
      </c>
      <c r="P70" s="1798">
        <f t="shared" si="10"/>
        <v>0.75893442227173336</v>
      </c>
      <c r="Q70" s="1725">
        <v>349.48</v>
      </c>
      <c r="R70" s="1798">
        <f t="shared" si="11"/>
        <v>0.24106557772826664</v>
      </c>
      <c r="S70" s="1785">
        <f t="shared" si="2"/>
        <v>13.979200000000001</v>
      </c>
      <c r="T70" s="1799"/>
      <c r="U70" s="1725">
        <f t="shared" si="14"/>
        <v>0</v>
      </c>
      <c r="V70" s="1725">
        <f t="shared" si="15"/>
        <v>0</v>
      </c>
      <c r="W70" s="1725">
        <f t="shared" si="16"/>
        <v>2001</v>
      </c>
      <c r="X70" s="1728">
        <v>2001</v>
      </c>
      <c r="Y70" s="1739">
        <v>615057</v>
      </c>
      <c r="Z70" s="1730">
        <v>42157</v>
      </c>
      <c r="AA70" s="1788" t="s">
        <v>213</v>
      </c>
      <c r="AB70" s="1788" t="s">
        <v>213</v>
      </c>
    </row>
    <row r="71" spans="1:28" s="1723" customFormat="1" x14ac:dyDescent="0.2">
      <c r="A71" s="1736" t="s">
        <v>383</v>
      </c>
      <c r="B71" s="1737"/>
      <c r="C71" s="1737" t="s">
        <v>390</v>
      </c>
      <c r="D71" s="1723" t="s">
        <v>68</v>
      </c>
      <c r="E71" s="1723">
        <v>0</v>
      </c>
      <c r="F71" s="1723">
        <v>0</v>
      </c>
      <c r="G71" s="1723">
        <v>0</v>
      </c>
      <c r="H71" s="1723">
        <v>0</v>
      </c>
      <c r="I71" s="1738">
        <v>1</v>
      </c>
      <c r="J71" s="1738">
        <v>1</v>
      </c>
      <c r="K71" s="1738"/>
      <c r="L71" s="1725">
        <v>1025.8399999999999</v>
      </c>
      <c r="M71" s="1725"/>
      <c r="N71" s="1725">
        <f t="shared" si="13"/>
        <v>649.41999999999996</v>
      </c>
      <c r="O71" s="1725">
        <v>649.41999999999996</v>
      </c>
      <c r="P71" s="1798">
        <f t="shared" si="10"/>
        <v>1</v>
      </c>
      <c r="Q71" s="1725">
        <v>0</v>
      </c>
      <c r="R71" s="1798">
        <f t="shared" si="11"/>
        <v>0</v>
      </c>
      <c r="S71" s="1785">
        <f t="shared" ref="S71:S134" si="17">Q71/$S$1</f>
        <v>0</v>
      </c>
      <c r="T71" s="1799"/>
      <c r="U71" s="1725">
        <f>((1-I71)*O71)+((1-J71)*Q71)</f>
        <v>0</v>
      </c>
      <c r="V71" s="1725">
        <f>L71-W71</f>
        <v>0</v>
      </c>
      <c r="W71" s="1725">
        <f>X71+AC71+AH71+AM71+AO71+AR71</f>
        <v>1025.8399999999999</v>
      </c>
      <c r="X71" s="1728">
        <v>1025.8399999999999</v>
      </c>
      <c r="Y71" s="1739">
        <v>615112</v>
      </c>
      <c r="Z71" s="1730">
        <v>42200</v>
      </c>
      <c r="AA71" s="1788" t="s">
        <v>213</v>
      </c>
      <c r="AB71" s="1788"/>
    </row>
    <row r="72" spans="1:28" s="1723" customFormat="1" x14ac:dyDescent="0.2">
      <c r="A72" s="1736">
        <v>2015053</v>
      </c>
      <c r="B72" s="1737"/>
      <c r="C72" s="1737" t="s">
        <v>285</v>
      </c>
      <c r="D72" s="1723" t="s">
        <v>68</v>
      </c>
      <c r="E72" s="1723">
        <v>1</v>
      </c>
      <c r="F72" s="1723">
        <v>8</v>
      </c>
      <c r="G72" s="1723">
        <v>5</v>
      </c>
      <c r="H72" s="1723">
        <v>3</v>
      </c>
      <c r="I72" s="1738">
        <v>1</v>
      </c>
      <c r="J72" s="1738">
        <v>1</v>
      </c>
      <c r="K72" s="1738"/>
      <c r="L72" s="1725">
        <v>2109</v>
      </c>
      <c r="M72" s="1725"/>
      <c r="N72" s="1725">
        <f t="shared" si="13"/>
        <v>1436.43</v>
      </c>
      <c r="O72" s="1725">
        <v>1091.01</v>
      </c>
      <c r="P72" s="1798">
        <f t="shared" si="10"/>
        <v>0.7595288318957415</v>
      </c>
      <c r="Q72" s="1725">
        <v>345.42</v>
      </c>
      <c r="R72" s="1798">
        <f t="shared" si="11"/>
        <v>0.24047116810425848</v>
      </c>
      <c r="S72" s="1785">
        <f t="shared" si="17"/>
        <v>13.816800000000001</v>
      </c>
      <c r="T72" s="1799"/>
      <c r="U72" s="1725">
        <f t="shared" si="14"/>
        <v>0</v>
      </c>
      <c r="V72" s="1725">
        <f t="shared" si="15"/>
        <v>0</v>
      </c>
      <c r="W72" s="1725">
        <f t="shared" si="16"/>
        <v>2109</v>
      </c>
      <c r="X72" s="1728">
        <v>2109</v>
      </c>
      <c r="Y72" s="1739">
        <v>615058</v>
      </c>
      <c r="Z72" s="1730">
        <v>42157</v>
      </c>
      <c r="AA72" s="1788" t="s">
        <v>213</v>
      </c>
      <c r="AB72" s="1788" t="s">
        <v>213</v>
      </c>
    </row>
    <row r="73" spans="1:28" s="1723" customFormat="1" x14ac:dyDescent="0.2">
      <c r="A73" s="1736">
        <v>2015054</v>
      </c>
      <c r="B73" s="1737"/>
      <c r="C73" s="1737" t="s">
        <v>286</v>
      </c>
      <c r="D73" s="1723" t="s">
        <v>68</v>
      </c>
      <c r="E73" s="1723">
        <v>0</v>
      </c>
      <c r="F73" s="1723">
        <v>0</v>
      </c>
      <c r="G73" s="1723">
        <v>0</v>
      </c>
      <c r="H73" s="1723">
        <v>0</v>
      </c>
      <c r="I73" s="1738">
        <v>1</v>
      </c>
      <c r="J73" s="1738">
        <v>1</v>
      </c>
      <c r="K73" s="1738"/>
      <c r="L73" s="1725">
        <v>123</v>
      </c>
      <c r="M73" s="1725"/>
      <c r="N73" s="1725">
        <f t="shared" si="13"/>
        <v>61.32</v>
      </c>
      <c r="O73" s="1725">
        <v>61.32</v>
      </c>
      <c r="Q73" s="1725">
        <v>0</v>
      </c>
      <c r="S73" s="1785">
        <f t="shared" si="17"/>
        <v>0</v>
      </c>
      <c r="T73" s="1760"/>
      <c r="U73" s="1725">
        <f t="shared" si="14"/>
        <v>0</v>
      </c>
      <c r="V73" s="1725">
        <f t="shared" si="15"/>
        <v>0</v>
      </c>
      <c r="W73" s="1725">
        <f t="shared" si="16"/>
        <v>123</v>
      </c>
      <c r="X73" s="1728">
        <v>123</v>
      </c>
      <c r="Y73" s="1739">
        <v>615062</v>
      </c>
      <c r="Z73" s="1730">
        <v>42160</v>
      </c>
      <c r="AA73" s="1788" t="s">
        <v>213</v>
      </c>
      <c r="AB73" s="1788" t="s">
        <v>213</v>
      </c>
    </row>
    <row r="74" spans="1:28" s="1723" customFormat="1" x14ac:dyDescent="0.2">
      <c r="A74" s="1736" t="s">
        <v>287</v>
      </c>
      <c r="B74" s="1737"/>
      <c r="C74" s="1737" t="s">
        <v>292</v>
      </c>
      <c r="D74" s="1723" t="s">
        <v>68</v>
      </c>
      <c r="E74" s="1723">
        <v>0</v>
      </c>
      <c r="F74" s="1723">
        <v>0</v>
      </c>
      <c r="G74" s="1723">
        <v>0</v>
      </c>
      <c r="H74" s="1723">
        <v>0</v>
      </c>
      <c r="I74" s="1738">
        <v>1</v>
      </c>
      <c r="J74" s="1738">
        <v>1</v>
      </c>
      <c r="K74" s="1738"/>
      <c r="L74" s="1725">
        <v>105</v>
      </c>
      <c r="M74" s="1725"/>
      <c r="N74" s="1725">
        <f t="shared" ref="N74:N95" si="18">O74+Q74</f>
        <v>45</v>
      </c>
      <c r="O74" s="1725">
        <v>20</v>
      </c>
      <c r="Q74" s="1725">
        <v>25</v>
      </c>
      <c r="S74" s="1785">
        <f t="shared" si="17"/>
        <v>1</v>
      </c>
      <c r="T74" s="1760"/>
      <c r="U74" s="1725">
        <f>((1-I74)*O74)+((1-J74)*Q74)</f>
        <v>0</v>
      </c>
      <c r="V74" s="1725">
        <f>L74-W74</f>
        <v>0</v>
      </c>
      <c r="W74" s="1725">
        <f>X74+AC74+AH74+AM74+AO74+AR74</f>
        <v>105</v>
      </c>
      <c r="X74" s="1728">
        <v>105</v>
      </c>
      <c r="Y74" s="1739">
        <v>615063</v>
      </c>
      <c r="Z74" s="1730">
        <v>42160</v>
      </c>
      <c r="AA74" s="1788" t="s">
        <v>213</v>
      </c>
      <c r="AB74" s="1788" t="s">
        <v>213</v>
      </c>
    </row>
    <row r="75" spans="1:28" s="1723" customFormat="1" x14ac:dyDescent="0.2">
      <c r="A75" s="1736" t="s">
        <v>288</v>
      </c>
      <c r="B75" s="1737"/>
      <c r="C75" s="1737" t="s">
        <v>289</v>
      </c>
      <c r="D75" s="1723" t="s">
        <v>68</v>
      </c>
      <c r="E75" s="1723">
        <v>0</v>
      </c>
      <c r="F75" s="1723">
        <v>0</v>
      </c>
      <c r="G75" s="1723">
        <v>0</v>
      </c>
      <c r="H75" s="1723">
        <v>0</v>
      </c>
      <c r="I75" s="1738">
        <v>1</v>
      </c>
      <c r="J75" s="1738">
        <v>1</v>
      </c>
      <c r="K75" s="1738"/>
      <c r="L75" s="1725">
        <v>50.64</v>
      </c>
      <c r="M75" s="1725"/>
      <c r="N75" s="1725">
        <f t="shared" si="18"/>
        <v>25.32</v>
      </c>
      <c r="O75" s="1725">
        <v>25.32</v>
      </c>
      <c r="Q75" s="1725">
        <v>0</v>
      </c>
      <c r="S75" s="1785">
        <f t="shared" si="17"/>
        <v>0</v>
      </c>
      <c r="T75" s="1760"/>
      <c r="U75" s="1725">
        <f>((1-I75)*O75)+((1-J75)*Q75)</f>
        <v>0</v>
      </c>
      <c r="V75" s="1725">
        <f>L75-W75</f>
        <v>0</v>
      </c>
      <c r="W75" s="1725">
        <f>X75+AC75+AH75+AM75+AO75+AR75</f>
        <v>50.64</v>
      </c>
      <c r="X75" s="1728">
        <v>50.64</v>
      </c>
      <c r="Y75" s="1739">
        <v>615064</v>
      </c>
      <c r="Z75" s="1730">
        <v>42160</v>
      </c>
      <c r="AA75" s="1788" t="s">
        <v>213</v>
      </c>
      <c r="AB75" s="1788" t="s">
        <v>213</v>
      </c>
    </row>
    <row r="76" spans="1:28" s="1723" customFormat="1" x14ac:dyDescent="0.2">
      <c r="A76" s="1736" t="s">
        <v>368</v>
      </c>
      <c r="B76" s="1737"/>
      <c r="C76" s="1737" t="s">
        <v>369</v>
      </c>
      <c r="D76" s="1723" t="s">
        <v>68</v>
      </c>
      <c r="E76" s="1723">
        <v>0</v>
      </c>
      <c r="F76" s="1723">
        <v>0</v>
      </c>
      <c r="G76" s="1723">
        <v>0</v>
      </c>
      <c r="H76" s="1723">
        <v>0</v>
      </c>
      <c r="I76" s="1738">
        <v>1</v>
      </c>
      <c r="J76" s="1738">
        <v>0</v>
      </c>
      <c r="K76" s="1738"/>
      <c r="L76" s="1725">
        <v>50.64</v>
      </c>
      <c r="M76" s="1725"/>
      <c r="N76" s="1725">
        <f t="shared" si="18"/>
        <v>25.32</v>
      </c>
      <c r="O76" s="1725">
        <v>25.32</v>
      </c>
      <c r="Q76" s="1725">
        <v>0</v>
      </c>
      <c r="S76" s="1785">
        <f t="shared" si="17"/>
        <v>0</v>
      </c>
      <c r="T76" s="1760"/>
      <c r="U76" s="1725">
        <f>((1-I76)*O76)+((1-J76)*Q76)</f>
        <v>0</v>
      </c>
      <c r="V76" s="1725">
        <f>L76-W76</f>
        <v>0</v>
      </c>
      <c r="W76" s="1725">
        <f>X76+AC76+AH76+AM76+AO76+AR76</f>
        <v>50.64</v>
      </c>
      <c r="X76" s="1728">
        <v>50.64</v>
      </c>
      <c r="Y76" s="1739">
        <v>615080</v>
      </c>
      <c r="Z76" s="1730">
        <v>42179</v>
      </c>
      <c r="AA76" s="1788" t="s">
        <v>213</v>
      </c>
      <c r="AB76" s="1788" t="s">
        <v>213</v>
      </c>
    </row>
    <row r="77" spans="1:28" s="1723" customFormat="1" x14ac:dyDescent="0.2">
      <c r="A77" s="1736">
        <v>2015055</v>
      </c>
      <c r="B77" s="1737"/>
      <c r="C77" s="1737" t="s">
        <v>296</v>
      </c>
      <c r="D77" s="1723" t="s">
        <v>68</v>
      </c>
      <c r="E77" s="1723">
        <v>1</v>
      </c>
      <c r="F77" s="1723">
        <v>8</v>
      </c>
      <c r="G77" s="1723">
        <v>5</v>
      </c>
      <c r="H77" s="1723">
        <v>3</v>
      </c>
      <c r="I77" s="1738">
        <v>1</v>
      </c>
      <c r="J77" s="1738">
        <v>1</v>
      </c>
      <c r="K77" s="1738"/>
      <c r="L77" s="1725">
        <v>2109</v>
      </c>
      <c r="M77" s="1725"/>
      <c r="N77" s="1725">
        <f t="shared" si="18"/>
        <v>1445.49</v>
      </c>
      <c r="O77" s="1725">
        <v>1097.99</v>
      </c>
      <c r="P77" s="1798">
        <f t="shared" ref="P77:P95" si="19">O77/N77</f>
        <v>0.75959709164366407</v>
      </c>
      <c r="Q77" s="1725">
        <v>347.5</v>
      </c>
      <c r="R77" s="1798">
        <f t="shared" ref="R77:R95" si="20">Q77/N77</f>
        <v>0.2404029083563359</v>
      </c>
      <c r="S77" s="1785">
        <f t="shared" si="17"/>
        <v>13.9</v>
      </c>
      <c r="T77" s="1799"/>
      <c r="U77" s="1725">
        <f t="shared" si="14"/>
        <v>0</v>
      </c>
      <c r="V77" s="1725">
        <f t="shared" si="15"/>
        <v>0</v>
      </c>
      <c r="W77" s="1725">
        <f t="shared" si="16"/>
        <v>2109</v>
      </c>
      <c r="X77" s="1728">
        <v>2109</v>
      </c>
      <c r="Y77" s="1739">
        <v>615059</v>
      </c>
      <c r="Z77" s="1730">
        <v>42157</v>
      </c>
      <c r="AA77" s="1788" t="s">
        <v>213</v>
      </c>
      <c r="AB77" s="1788" t="s">
        <v>213</v>
      </c>
    </row>
    <row r="78" spans="1:28" s="1723" customFormat="1" x14ac:dyDescent="0.2">
      <c r="A78" s="1736">
        <v>2015056</v>
      </c>
      <c r="B78" s="1737"/>
      <c r="C78" s="1737" t="s">
        <v>297</v>
      </c>
      <c r="D78" s="1723" t="s">
        <v>68</v>
      </c>
      <c r="E78" s="1723">
        <v>1</v>
      </c>
      <c r="F78" s="1723">
        <v>8</v>
      </c>
      <c r="G78" s="1723">
        <v>5</v>
      </c>
      <c r="H78" s="1723">
        <v>3</v>
      </c>
      <c r="I78" s="1738">
        <v>1</v>
      </c>
      <c r="J78" s="1738">
        <v>1</v>
      </c>
      <c r="K78" s="1738"/>
      <c r="L78" s="1725">
        <v>2745</v>
      </c>
      <c r="M78" s="1725"/>
      <c r="N78" s="1725">
        <f t="shared" si="18"/>
        <v>1794.6000000000001</v>
      </c>
      <c r="O78" s="1725">
        <v>1394.18</v>
      </c>
      <c r="P78" s="1798">
        <f t="shared" si="19"/>
        <v>0.77687506965340458</v>
      </c>
      <c r="Q78" s="1725">
        <v>400.42</v>
      </c>
      <c r="R78" s="1798">
        <f t="shared" si="20"/>
        <v>0.22312493034659533</v>
      </c>
      <c r="S78" s="1785">
        <f t="shared" si="17"/>
        <v>16.0168</v>
      </c>
      <c r="T78" s="1799"/>
      <c r="U78" s="1725">
        <f t="shared" si="14"/>
        <v>0</v>
      </c>
      <c r="V78" s="1725">
        <f t="shared" si="15"/>
        <v>0</v>
      </c>
      <c r="W78" s="1725">
        <f t="shared" si="16"/>
        <v>2745</v>
      </c>
      <c r="X78" s="1728">
        <v>2745</v>
      </c>
      <c r="Y78" s="1739">
        <v>615060</v>
      </c>
      <c r="Z78" s="1730">
        <v>42157</v>
      </c>
      <c r="AA78" s="1788" t="s">
        <v>213</v>
      </c>
      <c r="AB78" s="1788" t="s">
        <v>213</v>
      </c>
    </row>
    <row r="79" spans="1:28" s="1723" customFormat="1" x14ac:dyDescent="0.2">
      <c r="A79" s="1736">
        <v>2015057</v>
      </c>
      <c r="B79" s="1737"/>
      <c r="C79" s="1737" t="s">
        <v>298</v>
      </c>
      <c r="D79" s="1723" t="s">
        <v>68</v>
      </c>
      <c r="E79" s="1723">
        <v>10</v>
      </c>
      <c r="F79" s="1723">
        <v>80</v>
      </c>
      <c r="G79" s="1723">
        <v>50</v>
      </c>
      <c r="H79" s="1723">
        <v>30</v>
      </c>
      <c r="I79" s="1738">
        <v>1</v>
      </c>
      <c r="J79" s="1738">
        <v>1</v>
      </c>
      <c r="K79" s="1738"/>
      <c r="L79" s="1725">
        <v>20660</v>
      </c>
      <c r="M79" s="1725"/>
      <c r="N79" s="1725">
        <f t="shared" si="18"/>
        <v>14295.19</v>
      </c>
      <c r="O79" s="1725">
        <v>10820.19</v>
      </c>
      <c r="P79" s="1798">
        <f t="shared" si="19"/>
        <v>0.75691124077399463</v>
      </c>
      <c r="Q79" s="1725">
        <v>3475</v>
      </c>
      <c r="R79" s="1798">
        <f t="shared" si="20"/>
        <v>0.24308875922600537</v>
      </c>
      <c r="S79" s="1785">
        <f t="shared" si="17"/>
        <v>139</v>
      </c>
      <c r="T79" s="1799"/>
      <c r="U79" s="1725">
        <f t="shared" si="14"/>
        <v>0</v>
      </c>
      <c r="V79" s="1725">
        <f t="shared" si="15"/>
        <v>0</v>
      </c>
      <c r="W79" s="1725">
        <f t="shared" si="16"/>
        <v>20660</v>
      </c>
      <c r="X79" s="1728">
        <v>20660</v>
      </c>
      <c r="Y79" s="1739">
        <v>615061</v>
      </c>
      <c r="Z79" s="1730">
        <v>42157</v>
      </c>
      <c r="AA79" s="1788" t="s">
        <v>213</v>
      </c>
      <c r="AB79" s="1788" t="s">
        <v>213</v>
      </c>
    </row>
    <row r="80" spans="1:28" s="1723" customFormat="1" x14ac:dyDescent="0.2">
      <c r="A80" s="1736" t="s">
        <v>398</v>
      </c>
      <c r="B80" s="1737"/>
      <c r="C80" s="1737" t="s">
        <v>420</v>
      </c>
      <c r="D80" s="1723" t="s">
        <v>68</v>
      </c>
      <c r="E80" s="1723">
        <v>0</v>
      </c>
      <c r="F80" s="1723">
        <v>0</v>
      </c>
      <c r="G80" s="1723">
        <v>0</v>
      </c>
      <c r="H80" s="1723">
        <v>0</v>
      </c>
      <c r="I80" s="1738">
        <v>1</v>
      </c>
      <c r="J80" s="1738">
        <v>1</v>
      </c>
      <c r="K80" s="1738"/>
      <c r="L80" s="1725">
        <v>1934.4</v>
      </c>
      <c r="M80" s="1725"/>
      <c r="N80" s="1725">
        <f t="shared" si="18"/>
        <v>756.2</v>
      </c>
      <c r="O80" s="1725">
        <v>581.20000000000005</v>
      </c>
      <c r="P80" s="1798">
        <f t="shared" si="19"/>
        <v>0.76857974080930969</v>
      </c>
      <c r="Q80" s="1725">
        <v>175</v>
      </c>
      <c r="R80" s="1798">
        <f t="shared" si="20"/>
        <v>0.23142025919069029</v>
      </c>
      <c r="S80" s="1785">
        <f t="shared" si="17"/>
        <v>7</v>
      </c>
      <c r="T80" s="1799"/>
      <c r="U80" s="1725">
        <f>((1-I80)*O80)+((1-J80)*Q80)</f>
        <v>0</v>
      </c>
      <c r="V80" s="1725">
        <f>L80-W80</f>
        <v>0</v>
      </c>
      <c r="W80" s="1725">
        <f>X80+AC80+AH80+AM80+AO80+AR80</f>
        <v>1934.4</v>
      </c>
      <c r="X80" s="1728">
        <v>1934.4</v>
      </c>
      <c r="Y80" s="1739">
        <v>615113</v>
      </c>
      <c r="Z80" s="1730">
        <v>42200</v>
      </c>
      <c r="AA80" s="1788" t="s">
        <v>213</v>
      </c>
      <c r="AB80" s="1788"/>
    </row>
    <row r="81" spans="1:33" s="1723" customFormat="1" x14ac:dyDescent="0.2">
      <c r="A81" s="1736">
        <v>2015058</v>
      </c>
      <c r="B81" s="1737"/>
      <c r="C81" s="1737" t="s">
        <v>310</v>
      </c>
      <c r="D81" s="1723" t="s">
        <v>68</v>
      </c>
      <c r="E81" s="1723">
        <v>0</v>
      </c>
      <c r="F81" s="1723">
        <v>1</v>
      </c>
      <c r="G81" s="1723">
        <v>0</v>
      </c>
      <c r="H81" s="1723">
        <v>1</v>
      </c>
      <c r="I81" s="1738">
        <v>1</v>
      </c>
      <c r="J81" s="1738">
        <v>1</v>
      </c>
      <c r="K81" s="1738"/>
      <c r="L81" s="1725">
        <v>450</v>
      </c>
      <c r="M81" s="1725"/>
      <c r="N81" s="1725">
        <f t="shared" si="18"/>
        <v>298.43</v>
      </c>
      <c r="O81" s="1725">
        <v>228.85</v>
      </c>
      <c r="P81" s="1798">
        <f t="shared" si="19"/>
        <v>0.76684649666588478</v>
      </c>
      <c r="Q81" s="1725">
        <v>69.58</v>
      </c>
      <c r="R81" s="1798">
        <f t="shared" si="20"/>
        <v>0.23315350333411519</v>
      </c>
      <c r="S81" s="1785">
        <f t="shared" si="17"/>
        <v>2.7831999999999999</v>
      </c>
      <c r="T81" s="1799"/>
      <c r="U81" s="1725">
        <f t="shared" si="14"/>
        <v>0</v>
      </c>
      <c r="V81" s="1725">
        <f t="shared" si="15"/>
        <v>0</v>
      </c>
      <c r="W81" s="1725">
        <f t="shared" si="16"/>
        <v>450</v>
      </c>
      <c r="X81" s="1728">
        <v>450</v>
      </c>
      <c r="Y81" s="1739">
        <v>615065</v>
      </c>
      <c r="Z81" s="1730">
        <v>42160</v>
      </c>
      <c r="AA81" s="1788" t="s">
        <v>213</v>
      </c>
      <c r="AB81" s="1788" t="s">
        <v>213</v>
      </c>
      <c r="AC81" s="1725"/>
      <c r="AE81" s="1733"/>
      <c r="AF81" s="1789"/>
      <c r="AG81" s="1789"/>
    </row>
    <row r="82" spans="1:33" s="1723" customFormat="1" x14ac:dyDescent="0.2">
      <c r="A82" s="1736">
        <v>2015059</v>
      </c>
      <c r="B82" s="1737"/>
      <c r="C82" s="1737" t="s">
        <v>311</v>
      </c>
      <c r="D82" s="1723" t="s">
        <v>68</v>
      </c>
      <c r="E82" s="1723">
        <v>1</v>
      </c>
      <c r="F82" s="1723">
        <v>8</v>
      </c>
      <c r="G82" s="1723">
        <v>5</v>
      </c>
      <c r="H82" s="1723">
        <v>3</v>
      </c>
      <c r="I82" s="1738">
        <v>1</v>
      </c>
      <c r="J82" s="1738">
        <v>1</v>
      </c>
      <c r="K82" s="1738"/>
      <c r="L82" s="1725">
        <v>2401</v>
      </c>
      <c r="M82" s="1725"/>
      <c r="N82" s="1725">
        <f t="shared" si="18"/>
        <v>1630.5500000000002</v>
      </c>
      <c r="O82" s="1725">
        <v>1281.3800000000001</v>
      </c>
      <c r="P82" s="1798">
        <f t="shared" si="19"/>
        <v>0.78585753273435344</v>
      </c>
      <c r="Q82" s="1725">
        <v>349.17</v>
      </c>
      <c r="R82" s="1798">
        <f t="shared" si="20"/>
        <v>0.21414246726564654</v>
      </c>
      <c r="S82" s="1785">
        <f t="shared" si="17"/>
        <v>13.966800000000001</v>
      </c>
      <c r="T82" s="1799"/>
      <c r="U82" s="1725">
        <f t="shared" si="14"/>
        <v>0</v>
      </c>
      <c r="V82" s="1725">
        <f t="shared" si="15"/>
        <v>0</v>
      </c>
      <c r="W82" s="1725">
        <f t="shared" si="16"/>
        <v>2401</v>
      </c>
      <c r="X82" s="1728">
        <v>2401</v>
      </c>
      <c r="Y82" s="1739">
        <v>615066</v>
      </c>
      <c r="Z82" s="1730">
        <v>42160</v>
      </c>
      <c r="AA82" s="1788" t="s">
        <v>213</v>
      </c>
      <c r="AB82" s="1788" t="s">
        <v>213</v>
      </c>
      <c r="AC82" s="1725"/>
      <c r="AE82" s="1733"/>
      <c r="AF82" s="1789"/>
      <c r="AG82" s="1789"/>
    </row>
    <row r="83" spans="1:33" s="1723" customFormat="1" x14ac:dyDescent="0.2">
      <c r="A83" s="1736">
        <v>2015060</v>
      </c>
      <c r="B83" s="1737"/>
      <c r="C83" s="1737" t="s">
        <v>312</v>
      </c>
      <c r="D83" s="1723" t="s">
        <v>68</v>
      </c>
      <c r="E83" s="1723">
        <v>1</v>
      </c>
      <c r="F83" s="1723">
        <v>9</v>
      </c>
      <c r="G83" s="1723">
        <v>5</v>
      </c>
      <c r="H83" s="1723">
        <v>4</v>
      </c>
      <c r="I83" s="1738">
        <v>1</v>
      </c>
      <c r="J83" s="1738">
        <v>1</v>
      </c>
      <c r="K83" s="1738"/>
      <c r="L83" s="1725">
        <v>2489</v>
      </c>
      <c r="M83" s="1725"/>
      <c r="N83" s="1725">
        <f t="shared" si="18"/>
        <v>1648.52</v>
      </c>
      <c r="O83" s="1725">
        <v>1275.5999999999999</v>
      </c>
      <c r="P83" s="1798">
        <f t="shared" si="19"/>
        <v>0.77378497076165287</v>
      </c>
      <c r="Q83" s="1725">
        <v>372.92</v>
      </c>
      <c r="R83" s="1798">
        <f t="shared" si="20"/>
        <v>0.22621502923834713</v>
      </c>
      <c r="S83" s="1785">
        <f t="shared" si="17"/>
        <v>14.9168</v>
      </c>
      <c r="T83" s="1799"/>
      <c r="U83" s="1725">
        <f t="shared" si="14"/>
        <v>0</v>
      </c>
      <c r="V83" s="1725">
        <f t="shared" si="15"/>
        <v>0</v>
      </c>
      <c r="W83" s="1725">
        <f t="shared" si="16"/>
        <v>2489</v>
      </c>
      <c r="X83" s="1728">
        <v>2489</v>
      </c>
      <c r="Y83" s="1739">
        <v>615067</v>
      </c>
      <c r="Z83" s="1730">
        <v>42160</v>
      </c>
      <c r="AA83" s="1788" t="s">
        <v>213</v>
      </c>
      <c r="AB83" s="1788" t="s">
        <v>213</v>
      </c>
      <c r="AC83" s="1725"/>
      <c r="AE83" s="1733"/>
      <c r="AF83" s="1789"/>
      <c r="AG83" s="1789"/>
    </row>
    <row r="84" spans="1:33" s="1723" customFormat="1" x14ac:dyDescent="0.2">
      <c r="A84" s="1736">
        <v>2015061</v>
      </c>
      <c r="B84" s="1737"/>
      <c r="C84" s="1737" t="s">
        <v>317</v>
      </c>
      <c r="D84" s="1723" t="s">
        <v>68</v>
      </c>
      <c r="E84" s="1723">
        <v>1</v>
      </c>
      <c r="F84" s="1723">
        <v>8</v>
      </c>
      <c r="G84" s="1723">
        <v>7</v>
      </c>
      <c r="H84" s="1723">
        <v>2</v>
      </c>
      <c r="I84" s="1738">
        <v>1</v>
      </c>
      <c r="J84" s="1738">
        <v>1</v>
      </c>
      <c r="K84" s="1738"/>
      <c r="L84" s="1725">
        <v>2744</v>
      </c>
      <c r="M84" s="1725"/>
      <c r="N84" s="1725">
        <f t="shared" si="18"/>
        <v>1720.61</v>
      </c>
      <c r="O84" s="1725">
        <v>1334.36</v>
      </c>
      <c r="P84" s="1798">
        <f t="shared" si="19"/>
        <v>0.77551566014378626</v>
      </c>
      <c r="Q84" s="1725">
        <v>386.25</v>
      </c>
      <c r="R84" s="1798">
        <f t="shared" si="20"/>
        <v>0.2244843398562138</v>
      </c>
      <c r="S84" s="1785">
        <f t="shared" si="17"/>
        <v>15.45</v>
      </c>
      <c r="T84" s="1799"/>
      <c r="U84" s="1725">
        <f t="shared" si="14"/>
        <v>0</v>
      </c>
      <c r="V84" s="1725">
        <f t="shared" si="15"/>
        <v>0</v>
      </c>
      <c r="W84" s="1725">
        <f t="shared" si="16"/>
        <v>2744</v>
      </c>
      <c r="X84" s="1728">
        <v>2744</v>
      </c>
      <c r="Y84" s="1739">
        <v>615068</v>
      </c>
      <c r="Z84" s="1730">
        <v>42163</v>
      </c>
      <c r="AA84" s="1788" t="s">
        <v>213</v>
      </c>
      <c r="AB84" s="1788" t="s">
        <v>213</v>
      </c>
      <c r="AC84" s="1725"/>
      <c r="AE84" s="1733"/>
      <c r="AF84" s="1789"/>
      <c r="AG84" s="1789"/>
    </row>
    <row r="85" spans="1:33" s="1723" customFormat="1" x14ac:dyDescent="0.2">
      <c r="A85" s="1736">
        <v>2015062</v>
      </c>
      <c r="B85" s="1737"/>
      <c r="C85" s="1737" t="s">
        <v>319</v>
      </c>
      <c r="D85" s="1723" t="s">
        <v>68</v>
      </c>
      <c r="E85" s="1723">
        <v>1</v>
      </c>
      <c r="F85" s="1723">
        <v>8</v>
      </c>
      <c r="G85" s="1723">
        <v>5</v>
      </c>
      <c r="H85" s="1723">
        <v>3</v>
      </c>
      <c r="I85" s="1738">
        <v>1</v>
      </c>
      <c r="J85" s="1738">
        <v>1</v>
      </c>
      <c r="K85" s="1738"/>
      <c r="L85" s="1725">
        <v>2401</v>
      </c>
      <c r="M85" s="1725"/>
      <c r="N85" s="1725">
        <f t="shared" si="18"/>
        <v>1636.98</v>
      </c>
      <c r="O85" s="1725">
        <v>1288.23</v>
      </c>
      <c r="P85" s="1798">
        <f t="shared" si="19"/>
        <v>0.78695524685701723</v>
      </c>
      <c r="Q85" s="1725">
        <v>348.75</v>
      </c>
      <c r="R85" s="1798">
        <f t="shared" si="20"/>
        <v>0.2130447531429828</v>
      </c>
      <c r="S85" s="1785">
        <f t="shared" si="17"/>
        <v>13.95</v>
      </c>
      <c r="T85" s="1799"/>
      <c r="U85" s="1725">
        <f t="shared" si="14"/>
        <v>0</v>
      </c>
      <c r="V85" s="1725">
        <f t="shared" si="15"/>
        <v>0</v>
      </c>
      <c r="W85" s="1725">
        <f t="shared" si="16"/>
        <v>2401</v>
      </c>
      <c r="X85" s="1728">
        <v>2401</v>
      </c>
      <c r="Y85" s="1739">
        <v>615069</v>
      </c>
      <c r="Z85" s="1730">
        <v>42165</v>
      </c>
      <c r="AA85" s="1788" t="s">
        <v>213</v>
      </c>
      <c r="AB85" s="1788" t="s">
        <v>213</v>
      </c>
      <c r="AC85" s="1725"/>
      <c r="AE85" s="1733"/>
      <c r="AF85" s="1789"/>
      <c r="AG85" s="1789"/>
    </row>
    <row r="86" spans="1:33" s="1723" customFormat="1" x14ac:dyDescent="0.2">
      <c r="A86" s="1736">
        <v>2015063</v>
      </c>
      <c r="B86" s="1737"/>
      <c r="C86" s="1737" t="s">
        <v>334</v>
      </c>
      <c r="D86" s="1723" t="s">
        <v>68</v>
      </c>
      <c r="E86" s="1723">
        <v>1</v>
      </c>
      <c r="F86" s="1723">
        <v>9</v>
      </c>
      <c r="G86" s="1723">
        <v>7</v>
      </c>
      <c r="H86" s="1723">
        <v>3</v>
      </c>
      <c r="I86" s="1738">
        <v>1</v>
      </c>
      <c r="J86" s="1738">
        <v>1</v>
      </c>
      <c r="K86" s="1738"/>
      <c r="L86" s="1725">
        <v>2622</v>
      </c>
      <c r="M86" s="1725"/>
      <c r="N86" s="1725">
        <f t="shared" si="18"/>
        <v>1781.42</v>
      </c>
      <c r="O86" s="1725">
        <v>1372.25</v>
      </c>
      <c r="P86" s="1798">
        <f t="shared" si="19"/>
        <v>0.77031244737344362</v>
      </c>
      <c r="Q86" s="1725">
        <v>409.17</v>
      </c>
      <c r="R86" s="1798">
        <f t="shared" si="20"/>
        <v>0.22968755262655635</v>
      </c>
      <c r="S86" s="1785">
        <f t="shared" si="17"/>
        <v>16.366800000000001</v>
      </c>
      <c r="T86" s="1799"/>
      <c r="U86" s="1725">
        <f t="shared" si="14"/>
        <v>0</v>
      </c>
      <c r="V86" s="1725">
        <f t="shared" si="15"/>
        <v>0</v>
      </c>
      <c r="W86" s="1725">
        <f t="shared" si="16"/>
        <v>2622</v>
      </c>
      <c r="X86" s="1728">
        <v>2622</v>
      </c>
      <c r="Y86" s="1739">
        <v>615070</v>
      </c>
      <c r="Z86" s="1730">
        <v>42165</v>
      </c>
      <c r="AA86" s="1788" t="s">
        <v>213</v>
      </c>
      <c r="AB86" s="1788" t="s">
        <v>213</v>
      </c>
      <c r="AC86" s="1725"/>
      <c r="AE86" s="1733"/>
      <c r="AF86" s="1789"/>
      <c r="AG86" s="1789"/>
    </row>
    <row r="87" spans="1:33" s="1723" customFormat="1" x14ac:dyDescent="0.2">
      <c r="A87" s="1736">
        <v>2015064</v>
      </c>
      <c r="B87" s="1737"/>
      <c r="C87" s="1737" t="s">
        <v>335</v>
      </c>
      <c r="D87" s="1723" t="s">
        <v>68</v>
      </c>
      <c r="E87" s="1723">
        <v>1</v>
      </c>
      <c r="F87" s="1723">
        <v>9</v>
      </c>
      <c r="G87" s="1723">
        <v>7</v>
      </c>
      <c r="H87" s="1723">
        <v>3</v>
      </c>
      <c r="I87" s="1738">
        <v>1</v>
      </c>
      <c r="J87" s="1738">
        <v>1</v>
      </c>
      <c r="K87" s="1738"/>
      <c r="L87" s="1725">
        <v>2622</v>
      </c>
      <c r="M87" s="1725"/>
      <c r="N87" s="1725">
        <f t="shared" si="18"/>
        <v>1781.42</v>
      </c>
      <c r="O87" s="1725">
        <v>1372.25</v>
      </c>
      <c r="P87" s="1798">
        <f t="shared" si="19"/>
        <v>0.77031244737344362</v>
      </c>
      <c r="Q87" s="1725">
        <v>409.17</v>
      </c>
      <c r="R87" s="1798">
        <f t="shared" si="20"/>
        <v>0.22968755262655635</v>
      </c>
      <c r="S87" s="1785">
        <f t="shared" si="17"/>
        <v>16.366800000000001</v>
      </c>
      <c r="T87" s="1799"/>
      <c r="U87" s="1725">
        <f t="shared" si="14"/>
        <v>0</v>
      </c>
      <c r="V87" s="1725">
        <f t="shared" si="15"/>
        <v>0</v>
      </c>
      <c r="W87" s="1725">
        <f t="shared" si="16"/>
        <v>2622</v>
      </c>
      <c r="X87" s="1728">
        <v>2622</v>
      </c>
      <c r="Y87" s="1739">
        <v>615071</v>
      </c>
      <c r="Z87" s="1730">
        <v>42165</v>
      </c>
      <c r="AA87" s="1788" t="s">
        <v>213</v>
      </c>
      <c r="AB87" s="1788" t="s">
        <v>213</v>
      </c>
      <c r="AC87" s="1725"/>
      <c r="AE87" s="1733"/>
      <c r="AF87" s="1789"/>
      <c r="AG87" s="1789"/>
    </row>
    <row r="88" spans="1:33" s="1723" customFormat="1" x14ac:dyDescent="0.2">
      <c r="A88" s="1736">
        <v>2015065</v>
      </c>
      <c r="B88" s="1737"/>
      <c r="C88" s="1737" t="s">
        <v>338</v>
      </c>
      <c r="D88" s="1723" t="s">
        <v>68</v>
      </c>
      <c r="E88" s="1723">
        <v>1</v>
      </c>
      <c r="F88" s="1723">
        <v>7</v>
      </c>
      <c r="G88" s="1723">
        <v>5</v>
      </c>
      <c r="H88" s="1723">
        <v>3</v>
      </c>
      <c r="I88" s="1738">
        <v>1</v>
      </c>
      <c r="J88" s="1738">
        <v>1</v>
      </c>
      <c r="K88" s="1738"/>
      <c r="L88" s="1725">
        <v>2275</v>
      </c>
      <c r="M88" s="1725"/>
      <c r="N88" s="1725">
        <f t="shared" si="18"/>
        <v>1423.75</v>
      </c>
      <c r="O88" s="1725">
        <v>1105.42</v>
      </c>
      <c r="P88" s="1798">
        <f t="shared" si="19"/>
        <v>0.77641439859525907</v>
      </c>
      <c r="Q88" s="1725">
        <v>318.33</v>
      </c>
      <c r="R88" s="1798">
        <f t="shared" si="20"/>
        <v>0.22358560140474099</v>
      </c>
      <c r="S88" s="1785">
        <f t="shared" si="17"/>
        <v>12.7332</v>
      </c>
      <c r="T88" s="1799"/>
      <c r="U88" s="1725">
        <f t="shared" si="14"/>
        <v>0</v>
      </c>
      <c r="V88" s="1725">
        <f t="shared" si="15"/>
        <v>0</v>
      </c>
      <c r="W88" s="1725">
        <f t="shared" si="16"/>
        <v>2275</v>
      </c>
      <c r="X88" s="1728">
        <v>2275</v>
      </c>
      <c r="Y88" s="1739">
        <v>615072</v>
      </c>
      <c r="Z88" s="1730">
        <v>42165</v>
      </c>
      <c r="AA88" s="1788" t="s">
        <v>213</v>
      </c>
      <c r="AB88" s="1788" t="s">
        <v>213</v>
      </c>
      <c r="AC88" s="1725"/>
      <c r="AE88" s="1733"/>
      <c r="AF88" s="1789"/>
      <c r="AG88" s="1789"/>
    </row>
    <row r="89" spans="1:33" s="1723" customFormat="1" x14ac:dyDescent="0.2">
      <c r="A89" s="1736">
        <v>2015066</v>
      </c>
      <c r="B89" s="1737"/>
      <c r="C89" s="1737" t="s">
        <v>340</v>
      </c>
      <c r="D89" s="1723" t="s">
        <v>68</v>
      </c>
      <c r="E89" s="1723">
        <v>1</v>
      </c>
      <c r="F89" s="1723">
        <v>10</v>
      </c>
      <c r="G89" s="1723">
        <v>5</v>
      </c>
      <c r="H89" s="1723">
        <v>3</v>
      </c>
      <c r="I89" s="1738">
        <v>1</v>
      </c>
      <c r="J89" s="1738">
        <v>1</v>
      </c>
      <c r="K89" s="1738"/>
      <c r="L89" s="1725">
        <v>3308</v>
      </c>
      <c r="M89" s="1725"/>
      <c r="N89" s="1725">
        <f t="shared" si="18"/>
        <v>2226.7399999999998</v>
      </c>
      <c r="O89" s="1725">
        <v>1755.07</v>
      </c>
      <c r="P89" s="1798">
        <f t="shared" si="19"/>
        <v>0.78817913182499988</v>
      </c>
      <c r="Q89" s="1725">
        <v>471.67</v>
      </c>
      <c r="R89" s="1798">
        <f t="shared" si="20"/>
        <v>0.21182086817500026</v>
      </c>
      <c r="S89" s="1785">
        <f t="shared" si="17"/>
        <v>18.866800000000001</v>
      </c>
      <c r="T89" s="1799"/>
      <c r="U89" s="1725">
        <f t="shared" si="14"/>
        <v>0</v>
      </c>
      <c r="V89" s="1725">
        <f t="shared" si="15"/>
        <v>0</v>
      </c>
      <c r="W89" s="1725">
        <f t="shared" si="16"/>
        <v>3308</v>
      </c>
      <c r="X89" s="1728">
        <v>3308</v>
      </c>
      <c r="Y89" s="1739">
        <v>615073</v>
      </c>
      <c r="Z89" s="1730">
        <v>42165</v>
      </c>
      <c r="AA89" s="1788" t="s">
        <v>213</v>
      </c>
      <c r="AB89" s="1788" t="s">
        <v>213</v>
      </c>
      <c r="AC89" s="1725"/>
      <c r="AE89" s="1733"/>
      <c r="AF89" s="1789"/>
      <c r="AG89" s="1789"/>
    </row>
    <row r="90" spans="1:33" s="1723" customFormat="1" x14ac:dyDescent="0.2">
      <c r="A90" s="1736">
        <v>2015067</v>
      </c>
      <c r="B90" s="1737"/>
      <c r="C90" s="1737" t="s">
        <v>345</v>
      </c>
      <c r="D90" s="1723" t="s">
        <v>68</v>
      </c>
      <c r="E90" s="1723">
        <v>1</v>
      </c>
      <c r="F90" s="1723">
        <v>10</v>
      </c>
      <c r="G90" s="1723">
        <v>5</v>
      </c>
      <c r="H90" s="1723">
        <v>3</v>
      </c>
      <c r="I90" s="1738">
        <v>1</v>
      </c>
      <c r="J90" s="1738">
        <v>1</v>
      </c>
      <c r="K90" s="1738"/>
      <c r="L90" s="1725">
        <v>2007</v>
      </c>
      <c r="M90" s="1725"/>
      <c r="N90" s="1725">
        <f t="shared" si="18"/>
        <v>1473.21</v>
      </c>
      <c r="O90" s="1725">
        <v>1124.46</v>
      </c>
      <c r="P90" s="1798">
        <f t="shared" si="19"/>
        <v>0.76327203860956683</v>
      </c>
      <c r="Q90" s="1725">
        <v>348.75</v>
      </c>
      <c r="R90" s="1798">
        <f t="shared" si="20"/>
        <v>0.23672796139043312</v>
      </c>
      <c r="S90" s="1785">
        <f t="shared" si="17"/>
        <v>13.95</v>
      </c>
      <c r="T90" s="1799"/>
      <c r="U90" s="1725">
        <f t="shared" si="14"/>
        <v>0</v>
      </c>
      <c r="V90" s="1725">
        <f t="shared" si="15"/>
        <v>0</v>
      </c>
      <c r="W90" s="1725">
        <f t="shared" si="16"/>
        <v>2007</v>
      </c>
      <c r="X90" s="1728">
        <v>2007</v>
      </c>
      <c r="Y90" s="1739">
        <v>615075</v>
      </c>
      <c r="Z90" s="1730">
        <v>42167</v>
      </c>
      <c r="AA90" s="1788" t="s">
        <v>213</v>
      </c>
      <c r="AB90" s="1788" t="s">
        <v>213</v>
      </c>
      <c r="AC90" s="1725"/>
      <c r="AE90" s="1733"/>
      <c r="AF90" s="1789"/>
      <c r="AG90" s="1789"/>
    </row>
    <row r="91" spans="1:33" s="1723" customFormat="1" x14ac:dyDescent="0.2">
      <c r="A91" s="1736">
        <v>2015068</v>
      </c>
      <c r="B91" s="1737"/>
      <c r="C91" s="1737" t="s">
        <v>348</v>
      </c>
      <c r="D91" s="1723" t="s">
        <v>68</v>
      </c>
      <c r="E91" s="1723">
        <v>1</v>
      </c>
      <c r="F91" s="1723">
        <v>5</v>
      </c>
      <c r="G91" s="1723">
        <v>4</v>
      </c>
      <c r="H91" s="1723">
        <v>2</v>
      </c>
      <c r="I91" s="1738">
        <v>1</v>
      </c>
      <c r="J91" s="1738">
        <v>1</v>
      </c>
      <c r="K91" s="1738"/>
      <c r="L91" s="1725">
        <v>1483</v>
      </c>
      <c r="M91" s="1725"/>
      <c r="N91" s="1725">
        <f t="shared" si="18"/>
        <v>1437.01</v>
      </c>
      <c r="O91" s="1725">
        <v>1212.01</v>
      </c>
      <c r="P91" s="1798">
        <f t="shared" si="19"/>
        <v>0.843424889179616</v>
      </c>
      <c r="Q91" s="1725">
        <v>225</v>
      </c>
      <c r="R91" s="1798">
        <f t="shared" si="20"/>
        <v>0.156575110820384</v>
      </c>
      <c r="S91" s="1785">
        <f t="shared" si="17"/>
        <v>9</v>
      </c>
      <c r="T91" s="1799"/>
      <c r="U91" s="1725">
        <f t="shared" si="14"/>
        <v>0</v>
      </c>
      <c r="V91" s="1725">
        <f t="shared" si="15"/>
        <v>0</v>
      </c>
      <c r="W91" s="1725">
        <f t="shared" si="16"/>
        <v>1483</v>
      </c>
      <c r="X91" s="1728">
        <v>1483</v>
      </c>
      <c r="Y91" s="1739">
        <v>615076</v>
      </c>
      <c r="Z91" s="1730">
        <v>42170</v>
      </c>
      <c r="AA91" s="1788" t="s">
        <v>213</v>
      </c>
      <c r="AB91" s="1788" t="s">
        <v>213</v>
      </c>
      <c r="AC91" s="1725"/>
      <c r="AE91" s="1733"/>
      <c r="AF91" s="1789"/>
      <c r="AG91" s="1789"/>
    </row>
    <row r="92" spans="1:33" s="1723" customFormat="1" x14ac:dyDescent="0.2">
      <c r="A92" s="1736">
        <v>2015069</v>
      </c>
      <c r="B92" s="1737"/>
      <c r="C92" s="1737" t="s">
        <v>349</v>
      </c>
      <c r="D92" s="1723" t="s">
        <v>68</v>
      </c>
      <c r="E92" s="1723">
        <v>1</v>
      </c>
      <c r="F92" s="1723">
        <v>11</v>
      </c>
      <c r="G92" s="1723">
        <v>8</v>
      </c>
      <c r="H92" s="1723">
        <v>3</v>
      </c>
      <c r="I92" s="1738">
        <v>1</v>
      </c>
      <c r="J92" s="1738">
        <v>1</v>
      </c>
      <c r="K92" s="1738"/>
      <c r="L92" s="1725">
        <v>3094</v>
      </c>
      <c r="M92" s="1725"/>
      <c r="N92" s="1725">
        <f t="shared" si="18"/>
        <v>1982.6</v>
      </c>
      <c r="O92" s="1725">
        <v>1539.27</v>
      </c>
      <c r="P92" s="1798">
        <f t="shared" si="19"/>
        <v>0.77638958942802383</v>
      </c>
      <c r="Q92" s="1725">
        <v>443.33</v>
      </c>
      <c r="R92" s="1798">
        <f t="shared" si="20"/>
        <v>0.2236104105719762</v>
      </c>
      <c r="S92" s="1785">
        <f t="shared" si="17"/>
        <v>17.7332</v>
      </c>
      <c r="T92" s="1799"/>
      <c r="U92" s="1725">
        <f t="shared" si="14"/>
        <v>0</v>
      </c>
      <c r="V92" s="1725">
        <f t="shared" si="15"/>
        <v>0</v>
      </c>
      <c r="W92" s="1725">
        <f t="shared" si="16"/>
        <v>3094</v>
      </c>
      <c r="X92" s="1728">
        <v>3094</v>
      </c>
      <c r="Y92" s="1739">
        <v>615077</v>
      </c>
      <c r="Z92" s="1730">
        <v>42170</v>
      </c>
      <c r="AA92" s="1788" t="s">
        <v>213</v>
      </c>
      <c r="AB92" s="1788" t="s">
        <v>213</v>
      </c>
      <c r="AC92" s="1725"/>
      <c r="AE92" s="1733"/>
      <c r="AF92" s="1789"/>
      <c r="AG92" s="1789"/>
    </row>
    <row r="93" spans="1:33" s="1723" customFormat="1" x14ac:dyDescent="0.2">
      <c r="A93" s="1736">
        <v>2015070</v>
      </c>
      <c r="B93" s="1737"/>
      <c r="C93" s="1737" t="s">
        <v>351</v>
      </c>
      <c r="D93" s="1723" t="s">
        <v>68</v>
      </c>
      <c r="E93" s="1723">
        <v>1</v>
      </c>
      <c r="F93" s="1723">
        <v>11</v>
      </c>
      <c r="G93" s="1723">
        <v>5</v>
      </c>
      <c r="H93" s="1723">
        <v>4</v>
      </c>
      <c r="I93" s="1738">
        <v>1</v>
      </c>
      <c r="J93" s="1738">
        <v>1</v>
      </c>
      <c r="K93" s="1738"/>
      <c r="L93" s="1725">
        <v>3555</v>
      </c>
      <c r="M93" s="1725"/>
      <c r="N93" s="1725">
        <f t="shared" si="18"/>
        <v>2239.84</v>
      </c>
      <c r="O93" s="1725">
        <v>1769.42</v>
      </c>
      <c r="P93" s="1798">
        <f t="shared" si="19"/>
        <v>0.78997606971926559</v>
      </c>
      <c r="Q93" s="1725">
        <v>470.42</v>
      </c>
      <c r="R93" s="1798">
        <f t="shared" si="20"/>
        <v>0.21002393028073432</v>
      </c>
      <c r="S93" s="1785">
        <f t="shared" si="17"/>
        <v>18.816800000000001</v>
      </c>
      <c r="T93" s="1799"/>
      <c r="U93" s="1725">
        <f t="shared" si="14"/>
        <v>0</v>
      </c>
      <c r="V93" s="1725">
        <f t="shared" si="15"/>
        <v>0</v>
      </c>
      <c r="W93" s="1725">
        <f t="shared" si="16"/>
        <v>3555</v>
      </c>
      <c r="X93" s="1728">
        <v>2996</v>
      </c>
      <c r="Y93" s="1739">
        <v>615078</v>
      </c>
      <c r="Z93" s="1730">
        <v>42173</v>
      </c>
      <c r="AA93" s="1788" t="s">
        <v>213</v>
      </c>
      <c r="AB93" s="1788" t="s">
        <v>213</v>
      </c>
      <c r="AC93" s="1725">
        <v>559</v>
      </c>
      <c r="AD93" s="1723">
        <v>615079</v>
      </c>
      <c r="AE93" s="1733">
        <v>42177</v>
      </c>
      <c r="AF93" s="1789" t="s">
        <v>213</v>
      </c>
      <c r="AG93" s="1789" t="s">
        <v>213</v>
      </c>
    </row>
    <row r="94" spans="1:33" s="1723" customFormat="1" x14ac:dyDescent="0.2">
      <c r="A94" s="1736">
        <v>2015071</v>
      </c>
      <c r="B94" s="1737"/>
      <c r="C94" s="1737" t="s">
        <v>346</v>
      </c>
      <c r="D94" s="1723" t="s">
        <v>291</v>
      </c>
      <c r="E94" s="1723">
        <v>1</v>
      </c>
      <c r="F94" s="1723">
        <v>6</v>
      </c>
      <c r="G94" s="1723">
        <v>3</v>
      </c>
      <c r="H94" s="1723">
        <v>3</v>
      </c>
      <c r="I94" s="1738">
        <v>1</v>
      </c>
      <c r="J94" s="1738">
        <v>1</v>
      </c>
      <c r="K94" s="1738"/>
      <c r="L94" s="1725">
        <v>2024.48</v>
      </c>
      <c r="M94" s="1725"/>
      <c r="N94" s="1725">
        <f t="shared" si="18"/>
        <v>1257</v>
      </c>
      <c r="O94" s="1725">
        <v>957</v>
      </c>
      <c r="P94" s="1798">
        <f t="shared" si="19"/>
        <v>0.76133651551312653</v>
      </c>
      <c r="Q94" s="1725">
        <v>300</v>
      </c>
      <c r="R94" s="1798">
        <f t="shared" si="20"/>
        <v>0.2386634844868735</v>
      </c>
      <c r="S94" s="1785">
        <f t="shared" si="17"/>
        <v>12</v>
      </c>
      <c r="T94" s="1799"/>
      <c r="U94" s="1725">
        <f t="shared" si="14"/>
        <v>0</v>
      </c>
      <c r="V94" s="1725">
        <f t="shared" si="15"/>
        <v>0</v>
      </c>
      <c r="W94" s="1725">
        <f t="shared" si="16"/>
        <v>2024.48</v>
      </c>
      <c r="X94" s="1728">
        <v>2024.48</v>
      </c>
      <c r="Y94" s="1739">
        <v>615117</v>
      </c>
      <c r="Z94" s="1730">
        <v>42208</v>
      </c>
      <c r="AA94" s="1788" t="s">
        <v>213</v>
      </c>
      <c r="AB94" s="1788" t="s">
        <v>213</v>
      </c>
      <c r="AC94" s="1725"/>
      <c r="AE94" s="1733"/>
      <c r="AF94" s="1789"/>
      <c r="AG94" s="1789"/>
    </row>
    <row r="95" spans="1:33" s="1723" customFormat="1" x14ac:dyDescent="0.2">
      <c r="A95" s="1803">
        <v>2015072</v>
      </c>
      <c r="B95" s="1737"/>
      <c r="C95" s="1737" t="s">
        <v>353</v>
      </c>
      <c r="D95" s="1723" t="s">
        <v>322</v>
      </c>
      <c r="E95" s="1723">
        <v>0</v>
      </c>
      <c r="F95" s="1723">
        <v>2</v>
      </c>
      <c r="G95" s="1723">
        <v>0</v>
      </c>
      <c r="H95" s="1723">
        <v>0</v>
      </c>
      <c r="I95" s="1738">
        <v>1</v>
      </c>
      <c r="J95" s="1738">
        <v>1</v>
      </c>
      <c r="K95" s="1738"/>
      <c r="L95" s="1725">
        <v>1600</v>
      </c>
      <c r="M95" s="1725"/>
      <c r="N95" s="1725">
        <f t="shared" si="18"/>
        <v>1150</v>
      </c>
      <c r="O95" s="1725">
        <v>850</v>
      </c>
      <c r="P95" s="1798">
        <f t="shared" si="19"/>
        <v>0.73913043478260865</v>
      </c>
      <c r="Q95" s="1725">
        <v>300</v>
      </c>
      <c r="R95" s="1798">
        <f t="shared" si="20"/>
        <v>0.2608695652173913</v>
      </c>
      <c r="S95" s="1785">
        <f t="shared" si="17"/>
        <v>12</v>
      </c>
      <c r="T95" s="1760"/>
      <c r="U95" s="1725">
        <f t="shared" si="14"/>
        <v>0</v>
      </c>
      <c r="V95" s="1725">
        <f t="shared" si="15"/>
        <v>0</v>
      </c>
      <c r="W95" s="1725">
        <f t="shared" si="16"/>
        <v>1600</v>
      </c>
      <c r="X95" s="1728">
        <v>1600</v>
      </c>
      <c r="Y95" s="1739">
        <v>615133</v>
      </c>
      <c r="Z95" s="1730">
        <v>42248</v>
      </c>
      <c r="AA95" s="1788" t="s">
        <v>213</v>
      </c>
      <c r="AB95" s="1788"/>
      <c r="AC95" s="1725"/>
      <c r="AE95" s="1733"/>
      <c r="AF95" s="1789"/>
      <c r="AG95" s="1789"/>
    </row>
    <row r="96" spans="1:33" s="1723" customFormat="1" x14ac:dyDescent="0.2">
      <c r="A96" s="1736">
        <v>2015073</v>
      </c>
      <c r="B96" s="1737"/>
      <c r="C96" s="1737" t="s">
        <v>362</v>
      </c>
      <c r="D96" s="1723" t="s">
        <v>68</v>
      </c>
      <c r="E96" s="1723">
        <v>1</v>
      </c>
      <c r="F96" s="1723">
        <v>5</v>
      </c>
      <c r="G96" s="1723">
        <v>4</v>
      </c>
      <c r="H96" s="1723">
        <v>2</v>
      </c>
      <c r="I96" s="1738">
        <v>1</v>
      </c>
      <c r="J96" s="1738">
        <v>1</v>
      </c>
      <c r="K96" s="1738"/>
      <c r="L96" s="1725">
        <v>1483</v>
      </c>
      <c r="M96" s="1725"/>
      <c r="N96" s="1725">
        <f t="shared" ref="N96:N103" si="21">O96+Q96</f>
        <v>1191.48</v>
      </c>
      <c r="O96" s="1725">
        <v>966.48</v>
      </c>
      <c r="P96" s="1798">
        <f t="shared" ref="P96:P103" si="22">O96/N96</f>
        <v>0.81115923053681138</v>
      </c>
      <c r="Q96" s="1725">
        <v>225</v>
      </c>
      <c r="R96" s="1798">
        <f t="shared" ref="R96:R103" si="23">Q96/N96</f>
        <v>0.18884076946318865</v>
      </c>
      <c r="S96" s="1785">
        <f t="shared" si="17"/>
        <v>9</v>
      </c>
      <c r="T96" s="1799"/>
      <c r="U96" s="1725">
        <f t="shared" si="14"/>
        <v>0</v>
      </c>
      <c r="V96" s="1725">
        <f t="shared" si="15"/>
        <v>0</v>
      </c>
      <c r="W96" s="1725">
        <f t="shared" si="16"/>
        <v>1483</v>
      </c>
      <c r="X96" s="1728">
        <v>1483</v>
      </c>
      <c r="Y96" s="1739">
        <v>615081</v>
      </c>
      <c r="Z96" s="1730">
        <v>42179</v>
      </c>
      <c r="AA96" s="1788" t="s">
        <v>213</v>
      </c>
      <c r="AB96" s="1788" t="s">
        <v>213</v>
      </c>
      <c r="AC96" s="1725"/>
      <c r="AE96" s="1733"/>
      <c r="AF96" s="1789"/>
      <c r="AG96" s="1789"/>
    </row>
    <row r="97" spans="1:28" s="1723" customFormat="1" x14ac:dyDescent="0.2">
      <c r="A97" s="1736">
        <v>2015074</v>
      </c>
      <c r="B97" s="1737"/>
      <c r="C97" s="1737" t="s">
        <v>363</v>
      </c>
      <c r="D97" s="1723" t="s">
        <v>68</v>
      </c>
      <c r="E97" s="1723">
        <v>1</v>
      </c>
      <c r="F97" s="1723">
        <v>8</v>
      </c>
      <c r="G97" s="1723">
        <v>5</v>
      </c>
      <c r="H97" s="1723">
        <v>3</v>
      </c>
      <c r="I97" s="1738">
        <v>1</v>
      </c>
      <c r="J97" s="1738">
        <v>1</v>
      </c>
      <c r="K97" s="1738"/>
      <c r="L97" s="1725">
        <v>2109</v>
      </c>
      <c r="M97" s="1725"/>
      <c r="N97" s="1725">
        <f t="shared" si="21"/>
        <v>1418.34</v>
      </c>
      <c r="O97" s="1725">
        <v>1072.51</v>
      </c>
      <c r="P97" s="1798">
        <f t="shared" si="22"/>
        <v>0.75617270894143862</v>
      </c>
      <c r="Q97" s="1725">
        <v>345.83</v>
      </c>
      <c r="R97" s="1798">
        <f t="shared" si="23"/>
        <v>0.24382729105856141</v>
      </c>
      <c r="S97" s="1785">
        <f t="shared" si="17"/>
        <v>13.8332</v>
      </c>
      <c r="T97" s="1799"/>
      <c r="U97" s="1725">
        <f t="shared" si="14"/>
        <v>0</v>
      </c>
      <c r="V97" s="1725">
        <f t="shared" si="15"/>
        <v>0</v>
      </c>
      <c r="W97" s="1725">
        <f t="shared" si="16"/>
        <v>2109</v>
      </c>
      <c r="X97" s="1728">
        <v>2109</v>
      </c>
      <c r="Y97" s="1739">
        <v>615082</v>
      </c>
      <c r="Z97" s="1730">
        <v>42179</v>
      </c>
      <c r="AA97" s="1788" t="s">
        <v>213</v>
      </c>
      <c r="AB97" s="1788" t="s">
        <v>213</v>
      </c>
    </row>
    <row r="98" spans="1:28" s="1723" customFormat="1" x14ac:dyDescent="0.2">
      <c r="A98" s="1736">
        <v>2015075</v>
      </c>
      <c r="B98" s="1737"/>
      <c r="C98" s="1737" t="s">
        <v>382</v>
      </c>
      <c r="D98" s="1723" t="s">
        <v>68</v>
      </c>
      <c r="E98" s="1723">
        <v>0</v>
      </c>
      <c r="F98" s="1723">
        <v>0</v>
      </c>
      <c r="G98" s="1723">
        <v>0</v>
      </c>
      <c r="H98" s="1723">
        <v>0</v>
      </c>
      <c r="I98" s="1738">
        <v>1</v>
      </c>
      <c r="J98" s="1738">
        <v>1</v>
      </c>
      <c r="K98" s="1738"/>
      <c r="L98" s="1725">
        <v>374</v>
      </c>
      <c r="M98" s="1725"/>
      <c r="N98" s="1725">
        <f t="shared" si="21"/>
        <v>209.5</v>
      </c>
      <c r="O98" s="1725">
        <v>197</v>
      </c>
      <c r="P98" s="1798">
        <f t="shared" si="22"/>
        <v>0.94033412887828161</v>
      </c>
      <c r="Q98" s="1725">
        <v>12.5</v>
      </c>
      <c r="R98" s="1798">
        <f t="shared" si="23"/>
        <v>5.9665871121718374E-2</v>
      </c>
      <c r="S98" s="1785">
        <f t="shared" si="17"/>
        <v>0.5</v>
      </c>
      <c r="T98" s="1799"/>
      <c r="U98" s="1725">
        <f t="shared" si="14"/>
        <v>0</v>
      </c>
      <c r="V98" s="1725">
        <f t="shared" si="15"/>
        <v>0</v>
      </c>
      <c r="W98" s="1725">
        <f t="shared" si="16"/>
        <v>374</v>
      </c>
      <c r="X98" s="1728">
        <v>374</v>
      </c>
      <c r="Y98" s="1739">
        <v>615085</v>
      </c>
      <c r="Z98" s="1730">
        <v>42181</v>
      </c>
      <c r="AA98" s="1788" t="s">
        <v>213</v>
      </c>
      <c r="AB98" s="1788" t="s">
        <v>213</v>
      </c>
    </row>
    <row r="99" spans="1:28" s="1723" customFormat="1" x14ac:dyDescent="0.2">
      <c r="A99" s="1736">
        <v>2015076</v>
      </c>
      <c r="B99" s="1737"/>
      <c r="C99" s="1737" t="s">
        <v>378</v>
      </c>
      <c r="D99" s="1723" t="s">
        <v>68</v>
      </c>
      <c r="E99" s="1723">
        <v>3</v>
      </c>
      <c r="F99" s="1723">
        <v>16</v>
      </c>
      <c r="G99" s="1723">
        <v>10</v>
      </c>
      <c r="H99" s="1723">
        <v>3</v>
      </c>
      <c r="I99" s="1738">
        <v>1</v>
      </c>
      <c r="J99" s="1738">
        <v>1</v>
      </c>
      <c r="K99" s="1738"/>
      <c r="L99" s="1725">
        <v>4564.0600000000004</v>
      </c>
      <c r="M99" s="1725"/>
      <c r="N99" s="1725">
        <f t="shared" si="21"/>
        <v>2867.24</v>
      </c>
      <c r="O99" s="1725">
        <v>2267.2399999999998</v>
      </c>
      <c r="P99" s="1798">
        <f t="shared" si="22"/>
        <v>0.79073952651330193</v>
      </c>
      <c r="Q99" s="1725">
        <v>600</v>
      </c>
      <c r="R99" s="1798">
        <f t="shared" si="23"/>
        <v>0.20926047348669802</v>
      </c>
      <c r="S99" s="1785">
        <f t="shared" si="17"/>
        <v>24</v>
      </c>
      <c r="T99" s="1799"/>
      <c r="U99" s="1725">
        <f t="shared" si="14"/>
        <v>0</v>
      </c>
      <c r="V99" s="1725">
        <f t="shared" si="15"/>
        <v>0</v>
      </c>
      <c r="W99" s="1725">
        <f t="shared" si="16"/>
        <v>4564.0600000000004</v>
      </c>
      <c r="X99" s="1728">
        <v>4564.0600000000004</v>
      </c>
      <c r="Y99" s="1739">
        <v>615087</v>
      </c>
      <c r="Z99" s="1730">
        <v>42188</v>
      </c>
      <c r="AA99" s="1788" t="s">
        <v>213</v>
      </c>
      <c r="AB99" s="1788" t="s">
        <v>213</v>
      </c>
    </row>
    <row r="100" spans="1:28" s="1723" customFormat="1" x14ac:dyDescent="0.2">
      <c r="A100" s="1736" t="s">
        <v>429</v>
      </c>
      <c r="B100" s="1737"/>
      <c r="C100" s="1737" t="s">
        <v>430</v>
      </c>
      <c r="D100" s="1723" t="s">
        <v>68</v>
      </c>
      <c r="E100" s="1723">
        <v>0</v>
      </c>
      <c r="F100" s="1723">
        <v>0</v>
      </c>
      <c r="G100" s="1723">
        <v>0</v>
      </c>
      <c r="H100" s="1723">
        <v>0</v>
      </c>
      <c r="I100" s="1738">
        <v>1</v>
      </c>
      <c r="J100" s="1738">
        <v>1</v>
      </c>
      <c r="K100" s="1738"/>
      <c r="L100" s="1725">
        <v>94.69</v>
      </c>
      <c r="M100" s="1725"/>
      <c r="N100" s="1725">
        <f t="shared" si="21"/>
        <v>47.35</v>
      </c>
      <c r="O100" s="1725">
        <v>47.35</v>
      </c>
      <c r="P100" s="1798">
        <f t="shared" si="22"/>
        <v>1</v>
      </c>
      <c r="Q100" s="1725">
        <v>0</v>
      </c>
      <c r="R100" s="1798">
        <f t="shared" si="23"/>
        <v>0</v>
      </c>
      <c r="S100" s="1785">
        <f t="shared" si="17"/>
        <v>0</v>
      </c>
      <c r="T100" s="1799"/>
      <c r="U100" s="1725">
        <f>((1-I100)*O100)+((1-J100)*Q100)</f>
        <v>0</v>
      </c>
      <c r="V100" s="1725">
        <f>L100-W100</f>
        <v>0</v>
      </c>
      <c r="W100" s="1725">
        <f>X100+AC100+AH100+AM100+AO100+AR100</f>
        <v>94.69</v>
      </c>
      <c r="X100" s="1728">
        <v>94.69</v>
      </c>
      <c r="Y100" s="1739">
        <v>615114</v>
      </c>
      <c r="Z100" s="1730">
        <v>42200</v>
      </c>
      <c r="AA100" s="1788" t="s">
        <v>213</v>
      </c>
      <c r="AB100" s="1788"/>
    </row>
    <row r="101" spans="1:28" s="1723" customFormat="1" x14ac:dyDescent="0.2">
      <c r="A101" s="1736">
        <v>2015077</v>
      </c>
      <c r="B101" s="1737"/>
      <c r="C101" s="1737" t="s">
        <v>380</v>
      </c>
      <c r="D101" s="1723" t="s">
        <v>68</v>
      </c>
      <c r="E101" s="1723">
        <v>1</v>
      </c>
      <c r="F101" s="1723">
        <v>9</v>
      </c>
      <c r="G101" s="1723">
        <v>7</v>
      </c>
      <c r="H101" s="1723">
        <v>3</v>
      </c>
      <c r="I101" s="1738">
        <v>1</v>
      </c>
      <c r="J101" s="1738">
        <v>1</v>
      </c>
      <c r="K101" s="1738"/>
      <c r="L101" s="1725">
        <v>2876</v>
      </c>
      <c r="M101" s="1725"/>
      <c r="N101" s="1725">
        <f t="shared" si="21"/>
        <v>1770.8130000000001</v>
      </c>
      <c r="O101" s="1725">
        <v>1354.14</v>
      </c>
      <c r="P101" s="1798">
        <f t="shared" si="22"/>
        <v>0.7646996040801598</v>
      </c>
      <c r="Q101" s="1725">
        <v>416.673</v>
      </c>
      <c r="R101" s="1798">
        <f t="shared" si="23"/>
        <v>0.2353003959198402</v>
      </c>
      <c r="S101" s="1785">
        <f t="shared" si="17"/>
        <v>16.666920000000001</v>
      </c>
      <c r="T101" s="1799"/>
      <c r="U101" s="1725">
        <f t="shared" si="14"/>
        <v>0</v>
      </c>
      <c r="V101" s="1725">
        <f t="shared" si="15"/>
        <v>0</v>
      </c>
      <c r="W101" s="1725">
        <f t="shared" si="16"/>
        <v>2876</v>
      </c>
      <c r="X101" s="1728">
        <v>2876</v>
      </c>
      <c r="Y101" s="1739">
        <v>615086</v>
      </c>
      <c r="Z101" s="1730">
        <v>42181</v>
      </c>
      <c r="AA101" s="1788" t="s">
        <v>213</v>
      </c>
      <c r="AB101" s="1788" t="s">
        <v>213</v>
      </c>
    </row>
    <row r="102" spans="1:28" s="1723" customFormat="1" x14ac:dyDescent="0.2">
      <c r="A102" s="1736">
        <v>2015078</v>
      </c>
      <c r="B102" s="1737"/>
      <c r="C102" s="1737" t="s">
        <v>385</v>
      </c>
      <c r="D102" s="1723" t="s">
        <v>68</v>
      </c>
      <c r="E102" s="1723">
        <v>5</v>
      </c>
      <c r="F102" s="1723">
        <v>40</v>
      </c>
      <c r="G102" s="1723">
        <v>25</v>
      </c>
      <c r="H102" s="1723">
        <v>15</v>
      </c>
      <c r="I102" s="1738">
        <v>1</v>
      </c>
      <c r="J102" s="1738">
        <v>1</v>
      </c>
      <c r="K102" s="1738"/>
      <c r="L102" s="1725">
        <v>9890</v>
      </c>
      <c r="M102" s="1725"/>
      <c r="N102" s="1725">
        <f t="shared" si="21"/>
        <v>10147.02</v>
      </c>
      <c r="O102" s="1725">
        <v>8714.52</v>
      </c>
      <c r="P102" s="1798">
        <f t="shared" si="22"/>
        <v>0.85882554681078782</v>
      </c>
      <c r="Q102" s="1725">
        <v>1432.5</v>
      </c>
      <c r="R102" s="1798">
        <f t="shared" si="23"/>
        <v>0.14117445318921221</v>
      </c>
      <c r="S102" s="1785">
        <f t="shared" si="17"/>
        <v>57.3</v>
      </c>
      <c r="T102" s="1799"/>
      <c r="U102" s="1725">
        <f t="shared" si="14"/>
        <v>0</v>
      </c>
      <c r="V102" s="1725">
        <f t="shared" si="15"/>
        <v>0</v>
      </c>
      <c r="W102" s="1725">
        <f t="shared" si="16"/>
        <v>9890</v>
      </c>
      <c r="X102" s="1728">
        <v>9890</v>
      </c>
      <c r="Y102" s="1739">
        <v>615090</v>
      </c>
      <c r="Z102" s="1730">
        <v>42188</v>
      </c>
      <c r="AA102" s="1788" t="s">
        <v>213</v>
      </c>
      <c r="AB102" s="1788" t="s">
        <v>213</v>
      </c>
    </row>
    <row r="103" spans="1:28" s="1723" customFormat="1" x14ac:dyDescent="0.2">
      <c r="A103" s="1736">
        <v>2015079</v>
      </c>
      <c r="B103" s="1737"/>
      <c r="C103" s="1737" t="s">
        <v>386</v>
      </c>
      <c r="D103" s="1723" t="s">
        <v>68</v>
      </c>
      <c r="E103" s="1723">
        <v>5</v>
      </c>
      <c r="F103" s="1723">
        <v>40</v>
      </c>
      <c r="G103" s="1723">
        <v>25</v>
      </c>
      <c r="H103" s="1723">
        <v>15</v>
      </c>
      <c r="I103" s="1738">
        <v>1</v>
      </c>
      <c r="J103" s="1738">
        <v>1</v>
      </c>
      <c r="K103" s="1738"/>
      <c r="L103" s="1725">
        <v>9890</v>
      </c>
      <c r="M103" s="1725"/>
      <c r="N103" s="1725">
        <f t="shared" si="21"/>
        <v>10147.02</v>
      </c>
      <c r="O103" s="1725">
        <v>8714.52</v>
      </c>
      <c r="P103" s="1798">
        <f t="shared" si="22"/>
        <v>0.85882554681078782</v>
      </c>
      <c r="Q103" s="1725">
        <v>1432.5</v>
      </c>
      <c r="R103" s="1798">
        <f t="shared" si="23"/>
        <v>0.14117445318921221</v>
      </c>
      <c r="S103" s="1785">
        <f t="shared" si="17"/>
        <v>57.3</v>
      </c>
      <c r="T103" s="1799"/>
      <c r="U103" s="1725">
        <f t="shared" si="14"/>
        <v>0</v>
      </c>
      <c r="V103" s="1725">
        <f t="shared" si="15"/>
        <v>0</v>
      </c>
      <c r="W103" s="1725">
        <f t="shared" si="16"/>
        <v>9890</v>
      </c>
      <c r="X103" s="1728">
        <v>9890</v>
      </c>
      <c r="Y103" s="1739">
        <v>615091</v>
      </c>
      <c r="Z103" s="1730">
        <v>42188</v>
      </c>
      <c r="AA103" s="1788" t="s">
        <v>213</v>
      </c>
      <c r="AB103" s="1788" t="s">
        <v>213</v>
      </c>
    </row>
    <row r="104" spans="1:28" s="1723" customFormat="1" x14ac:dyDescent="0.2">
      <c r="A104" s="1736">
        <v>2015080</v>
      </c>
      <c r="B104" s="1737"/>
      <c r="C104" s="1737" t="s">
        <v>391</v>
      </c>
      <c r="D104" s="1723" t="s">
        <v>68</v>
      </c>
      <c r="E104" s="1723">
        <v>0</v>
      </c>
      <c r="F104" s="1723">
        <v>0</v>
      </c>
      <c r="G104" s="1723">
        <v>0</v>
      </c>
      <c r="H104" s="1723">
        <v>0</v>
      </c>
      <c r="I104" s="1738">
        <v>1</v>
      </c>
      <c r="J104" s="1738">
        <v>0</v>
      </c>
      <c r="K104" s="1738"/>
      <c r="L104" s="1725">
        <v>660</v>
      </c>
      <c r="M104" s="1725"/>
      <c r="N104" s="1725"/>
      <c r="O104" s="1725">
        <v>330</v>
      </c>
      <c r="Q104" s="1725">
        <v>0</v>
      </c>
      <c r="S104" s="1785">
        <f t="shared" si="17"/>
        <v>0</v>
      </c>
      <c r="T104" s="1760"/>
      <c r="U104" s="1725">
        <f t="shared" ref="U104:U133" si="24">((1-I104)*O104)+((1-J104)*Q104)</f>
        <v>0</v>
      </c>
      <c r="V104" s="1725">
        <f t="shared" ref="V104:V135" si="25">L104-W104</f>
        <v>0</v>
      </c>
      <c r="W104" s="1725">
        <f t="shared" ref="W104:W135" si="26">X104+AC104+AH104+AM104+AO104+AR104</f>
        <v>660</v>
      </c>
      <c r="X104" s="1728">
        <v>660</v>
      </c>
      <c r="Y104" s="1739">
        <v>615088</v>
      </c>
      <c r="Z104" s="1730">
        <v>42188</v>
      </c>
      <c r="AA104" s="1788" t="s">
        <v>213</v>
      </c>
      <c r="AB104" s="1788" t="s">
        <v>213</v>
      </c>
    </row>
    <row r="105" spans="1:28" s="1723" customFormat="1" x14ac:dyDescent="0.2">
      <c r="A105" s="1736">
        <v>2015081</v>
      </c>
      <c r="B105" s="1737"/>
      <c r="C105" s="1737" t="s">
        <v>392</v>
      </c>
      <c r="D105" s="1723" t="s">
        <v>68</v>
      </c>
      <c r="E105" s="1723">
        <v>0</v>
      </c>
      <c r="F105" s="1723">
        <v>0</v>
      </c>
      <c r="G105" s="1723">
        <v>0</v>
      </c>
      <c r="H105" s="1723">
        <v>0</v>
      </c>
      <c r="I105" s="1738">
        <v>1</v>
      </c>
      <c r="J105" s="1738">
        <v>0</v>
      </c>
      <c r="K105" s="1738"/>
      <c r="L105" s="1725">
        <v>540</v>
      </c>
      <c r="M105" s="1725"/>
      <c r="N105" s="1725"/>
      <c r="O105" s="1725">
        <v>270</v>
      </c>
      <c r="Q105" s="1725">
        <v>0</v>
      </c>
      <c r="S105" s="1785">
        <f t="shared" si="17"/>
        <v>0</v>
      </c>
      <c r="T105" s="1760"/>
      <c r="U105" s="1725">
        <f t="shared" si="24"/>
        <v>0</v>
      </c>
      <c r="V105" s="1725">
        <f t="shared" si="25"/>
        <v>0</v>
      </c>
      <c r="W105" s="1725">
        <f t="shared" si="26"/>
        <v>540</v>
      </c>
      <c r="X105" s="1728">
        <v>540</v>
      </c>
      <c r="Y105" s="1739">
        <v>615089</v>
      </c>
      <c r="Z105" s="1730">
        <v>42188</v>
      </c>
      <c r="AA105" s="1788" t="s">
        <v>213</v>
      </c>
      <c r="AB105" s="1788" t="s">
        <v>213</v>
      </c>
    </row>
    <row r="106" spans="1:28" s="1723" customFormat="1" x14ac:dyDescent="0.2">
      <c r="A106" s="1736">
        <v>2015082</v>
      </c>
      <c r="B106" s="1737"/>
      <c r="C106" s="1737" t="s">
        <v>388</v>
      </c>
      <c r="D106" s="1723" t="s">
        <v>68</v>
      </c>
      <c r="E106" s="1723">
        <v>1</v>
      </c>
      <c r="F106" s="1723">
        <v>7</v>
      </c>
      <c r="G106" s="1723">
        <v>3</v>
      </c>
      <c r="H106" s="1723">
        <v>4</v>
      </c>
      <c r="I106" s="1738">
        <v>1</v>
      </c>
      <c r="J106" s="1738">
        <v>1</v>
      </c>
      <c r="K106" s="1738"/>
      <c r="L106" s="1725">
        <v>2771</v>
      </c>
      <c r="M106" s="1725"/>
      <c r="N106" s="1725">
        <f t="shared" ref="N106:N117" si="27">O106+Q106</f>
        <v>1743.25</v>
      </c>
      <c r="O106" s="1725">
        <v>1395.75</v>
      </c>
      <c r="P106" s="1798">
        <f t="shared" ref="P106:P117" si="28">O106/N106</f>
        <v>0.80065968736555282</v>
      </c>
      <c r="Q106" s="1725">
        <v>347.5</v>
      </c>
      <c r="R106" s="1798">
        <f t="shared" ref="R106:R117" si="29">Q106/N106</f>
        <v>0.19934031263444715</v>
      </c>
      <c r="S106" s="1785">
        <f t="shared" si="17"/>
        <v>13.9</v>
      </c>
      <c r="T106" s="1799"/>
      <c r="U106" s="1725">
        <f t="shared" si="24"/>
        <v>0</v>
      </c>
      <c r="V106" s="1725">
        <f t="shared" si="25"/>
        <v>0</v>
      </c>
      <c r="W106" s="1725">
        <f t="shared" si="26"/>
        <v>2771</v>
      </c>
      <c r="X106" s="1728">
        <v>2771</v>
      </c>
      <c r="Y106" s="1739">
        <v>615092</v>
      </c>
      <c r="Z106" s="1730">
        <v>42188</v>
      </c>
      <c r="AA106" s="1788" t="s">
        <v>213</v>
      </c>
      <c r="AB106" s="1788" t="s">
        <v>213</v>
      </c>
    </row>
    <row r="107" spans="1:28" s="1723" customFormat="1" x14ac:dyDescent="0.2">
      <c r="A107" s="1736">
        <v>2015083</v>
      </c>
      <c r="B107" s="1737"/>
      <c r="C107" s="1737" t="s">
        <v>389</v>
      </c>
      <c r="D107" s="1723" t="s">
        <v>68</v>
      </c>
      <c r="E107" s="1723">
        <v>1</v>
      </c>
      <c r="F107" s="1723">
        <v>7</v>
      </c>
      <c r="G107" s="1723">
        <v>3</v>
      </c>
      <c r="H107" s="1723">
        <v>2</v>
      </c>
      <c r="I107" s="1738">
        <v>1</v>
      </c>
      <c r="J107" s="1738">
        <v>1</v>
      </c>
      <c r="K107" s="1738"/>
      <c r="L107" s="1725">
        <v>2526</v>
      </c>
      <c r="M107" s="1725"/>
      <c r="N107" s="1725">
        <f t="shared" si="27"/>
        <v>1434.75</v>
      </c>
      <c r="O107" s="1725">
        <v>1151</v>
      </c>
      <c r="P107" s="1798">
        <f t="shared" si="28"/>
        <v>0.80223035372016027</v>
      </c>
      <c r="Q107" s="1725">
        <v>283.75</v>
      </c>
      <c r="R107" s="1798">
        <f t="shared" si="29"/>
        <v>0.1977696462798397</v>
      </c>
      <c r="S107" s="1785">
        <f t="shared" si="17"/>
        <v>11.35</v>
      </c>
      <c r="T107" s="1799"/>
      <c r="U107" s="1725">
        <f t="shared" si="24"/>
        <v>0</v>
      </c>
      <c r="V107" s="1725">
        <f t="shared" si="25"/>
        <v>0</v>
      </c>
      <c r="W107" s="1725">
        <f t="shared" si="26"/>
        <v>2526</v>
      </c>
      <c r="X107" s="1728">
        <v>2526</v>
      </c>
      <c r="Y107" s="1739">
        <v>615093</v>
      </c>
      <c r="Z107" s="1730">
        <v>42188</v>
      </c>
      <c r="AA107" s="1788" t="s">
        <v>213</v>
      </c>
      <c r="AB107" s="1788" t="s">
        <v>213</v>
      </c>
    </row>
    <row r="108" spans="1:28" s="1723" customFormat="1" x14ac:dyDescent="0.2">
      <c r="A108" s="1736">
        <v>2015084</v>
      </c>
      <c r="B108" s="1737"/>
      <c r="C108" s="1737" t="s">
        <v>395</v>
      </c>
      <c r="D108" s="1723" t="s">
        <v>68</v>
      </c>
      <c r="E108" s="1723">
        <v>1</v>
      </c>
      <c r="F108" s="1723">
        <v>9</v>
      </c>
      <c r="G108" s="1723">
        <v>5</v>
      </c>
      <c r="H108" s="1723">
        <v>4</v>
      </c>
      <c r="I108" s="1738">
        <v>1</v>
      </c>
      <c r="J108" s="1738">
        <v>1</v>
      </c>
      <c r="K108" s="1738"/>
      <c r="L108" s="1725">
        <v>2496</v>
      </c>
      <c r="M108" s="1725"/>
      <c r="N108" s="1725">
        <f t="shared" si="27"/>
        <v>1664.62</v>
      </c>
      <c r="O108" s="1725">
        <v>1263.3699999999999</v>
      </c>
      <c r="P108" s="1798">
        <f t="shared" si="28"/>
        <v>0.7589539955064819</v>
      </c>
      <c r="Q108" s="1725">
        <v>401.25</v>
      </c>
      <c r="R108" s="1798">
        <f t="shared" si="29"/>
        <v>0.24104600449351807</v>
      </c>
      <c r="S108" s="1785">
        <f t="shared" si="17"/>
        <v>16.05</v>
      </c>
      <c r="T108" s="1799"/>
      <c r="U108" s="1725">
        <f t="shared" si="24"/>
        <v>0</v>
      </c>
      <c r="V108" s="1725">
        <f t="shared" si="25"/>
        <v>0</v>
      </c>
      <c r="W108" s="1725">
        <f t="shared" si="26"/>
        <v>2496</v>
      </c>
      <c r="X108" s="1728">
        <v>2496</v>
      </c>
      <c r="Y108" s="1739">
        <v>615094</v>
      </c>
      <c r="Z108" s="1730">
        <v>42191</v>
      </c>
      <c r="AA108" s="1788" t="s">
        <v>213</v>
      </c>
      <c r="AB108" s="1788" t="s">
        <v>213</v>
      </c>
    </row>
    <row r="109" spans="1:28" s="1723" customFormat="1" x14ac:dyDescent="0.2">
      <c r="A109" s="1736">
        <v>2015085</v>
      </c>
      <c r="B109" s="1737"/>
      <c r="C109" s="1737" t="s">
        <v>410</v>
      </c>
      <c r="D109" s="1723" t="s">
        <v>68</v>
      </c>
      <c r="E109" s="1723">
        <v>1</v>
      </c>
      <c r="F109" s="1723">
        <v>11</v>
      </c>
      <c r="G109" s="1723">
        <v>5</v>
      </c>
      <c r="H109" s="1723">
        <v>3</v>
      </c>
      <c r="I109" s="1738">
        <v>1</v>
      </c>
      <c r="J109" s="1738">
        <v>1</v>
      </c>
      <c r="K109" s="1738"/>
      <c r="L109" s="1725">
        <v>3237</v>
      </c>
      <c r="M109" s="1725"/>
      <c r="N109" s="1725">
        <f t="shared" si="27"/>
        <v>2687.21</v>
      </c>
      <c r="O109" s="1725">
        <v>2248.88</v>
      </c>
      <c r="P109" s="1798">
        <f t="shared" si="28"/>
        <v>0.83688286363923925</v>
      </c>
      <c r="Q109" s="1725">
        <v>438.33</v>
      </c>
      <c r="R109" s="1798">
        <f t="shared" si="29"/>
        <v>0.16311713636076078</v>
      </c>
      <c r="S109" s="1785">
        <f t="shared" si="17"/>
        <v>17.533200000000001</v>
      </c>
      <c r="T109" s="1799"/>
      <c r="U109" s="1725">
        <f t="shared" si="24"/>
        <v>0</v>
      </c>
      <c r="V109" s="1725">
        <f t="shared" si="25"/>
        <v>0</v>
      </c>
      <c r="W109" s="1725">
        <f t="shared" si="26"/>
        <v>3237</v>
      </c>
      <c r="X109" s="1728">
        <v>3237</v>
      </c>
      <c r="Y109" s="1739">
        <v>615096</v>
      </c>
      <c r="Z109" s="1730">
        <v>42195</v>
      </c>
      <c r="AA109" s="1788" t="s">
        <v>213</v>
      </c>
      <c r="AB109" s="1788" t="s">
        <v>213</v>
      </c>
    </row>
    <row r="110" spans="1:28" s="1723" customFormat="1" x14ac:dyDescent="0.2">
      <c r="A110" s="1736">
        <v>2015086</v>
      </c>
      <c r="B110" s="1737"/>
      <c r="C110" s="1737" t="s">
        <v>397</v>
      </c>
      <c r="D110" s="1723" t="s">
        <v>68</v>
      </c>
      <c r="E110" s="1723">
        <v>1</v>
      </c>
      <c r="F110" s="1723">
        <v>10</v>
      </c>
      <c r="G110" s="1723">
        <v>7</v>
      </c>
      <c r="H110" s="1723">
        <v>2</v>
      </c>
      <c r="I110" s="1738">
        <v>1</v>
      </c>
      <c r="J110" s="1738">
        <v>1</v>
      </c>
      <c r="K110" s="1738"/>
      <c r="L110" s="1725">
        <v>3204</v>
      </c>
      <c r="M110" s="1725"/>
      <c r="N110" s="1725">
        <f t="shared" si="27"/>
        <v>2138.4</v>
      </c>
      <c r="O110" s="1725">
        <v>1624.23</v>
      </c>
      <c r="P110" s="1798">
        <f t="shared" si="28"/>
        <v>0.75955387205387204</v>
      </c>
      <c r="Q110" s="1725">
        <v>514.16999999999996</v>
      </c>
      <c r="R110" s="1798">
        <f t="shared" si="29"/>
        <v>0.24044612794612791</v>
      </c>
      <c r="S110" s="1785">
        <f t="shared" si="17"/>
        <v>20.566799999999997</v>
      </c>
      <c r="T110" s="1799"/>
      <c r="U110" s="1725">
        <f t="shared" si="24"/>
        <v>0</v>
      </c>
      <c r="V110" s="1725">
        <f t="shared" si="25"/>
        <v>0</v>
      </c>
      <c r="W110" s="1725">
        <f t="shared" si="26"/>
        <v>3204</v>
      </c>
      <c r="X110" s="1728">
        <v>3204</v>
      </c>
      <c r="Y110" s="1739">
        <v>615097</v>
      </c>
      <c r="Z110" s="1730">
        <v>42195</v>
      </c>
      <c r="AA110" s="1788" t="s">
        <v>213</v>
      </c>
      <c r="AB110" s="1788" t="s">
        <v>213</v>
      </c>
    </row>
    <row r="111" spans="1:28" s="1723" customFormat="1" x14ac:dyDescent="0.2">
      <c r="A111" s="1736">
        <v>2015087</v>
      </c>
      <c r="B111" s="1737"/>
      <c r="C111" s="1737" t="s">
        <v>404</v>
      </c>
      <c r="D111" s="1723" t="s">
        <v>68</v>
      </c>
      <c r="E111" s="1723">
        <v>1</v>
      </c>
      <c r="F111" s="1723">
        <v>9</v>
      </c>
      <c r="G111" s="1723">
        <v>5</v>
      </c>
      <c r="H111" s="1723">
        <v>3</v>
      </c>
      <c r="I111" s="1738">
        <v>1</v>
      </c>
      <c r="J111" s="1738">
        <v>1</v>
      </c>
      <c r="K111" s="1738"/>
      <c r="L111" s="1725">
        <v>2642.9</v>
      </c>
      <c r="M111" s="1725"/>
      <c r="N111" s="1725">
        <f t="shared" si="27"/>
        <v>1749.85</v>
      </c>
      <c r="O111" s="1725">
        <v>1381.52</v>
      </c>
      <c r="P111" s="1798">
        <f t="shared" si="28"/>
        <v>0.78950767208617889</v>
      </c>
      <c r="Q111" s="1725">
        <v>368.33</v>
      </c>
      <c r="R111" s="1798">
        <f t="shared" si="29"/>
        <v>0.21049232791382119</v>
      </c>
      <c r="S111" s="1785">
        <f t="shared" si="17"/>
        <v>14.7332</v>
      </c>
      <c r="T111" s="1799"/>
      <c r="U111" s="1725">
        <f t="shared" si="24"/>
        <v>0</v>
      </c>
      <c r="V111" s="1725">
        <f t="shared" si="25"/>
        <v>0</v>
      </c>
      <c r="W111" s="1725">
        <f t="shared" si="26"/>
        <v>2642.9</v>
      </c>
      <c r="X111" s="1728">
        <v>2642.9</v>
      </c>
      <c r="Y111" s="1739">
        <v>615098</v>
      </c>
      <c r="Z111" s="1730">
        <v>42195</v>
      </c>
      <c r="AA111" s="1788" t="s">
        <v>213</v>
      </c>
      <c r="AB111" s="1788" t="s">
        <v>213</v>
      </c>
    </row>
    <row r="112" spans="1:28" s="1723" customFormat="1" x14ac:dyDescent="0.2">
      <c r="A112" s="1736">
        <v>2015088</v>
      </c>
      <c r="B112" s="1737"/>
      <c r="C112" s="1737" t="s">
        <v>405</v>
      </c>
      <c r="D112" s="1723" t="s">
        <v>68</v>
      </c>
      <c r="E112" s="1723">
        <v>1</v>
      </c>
      <c r="F112" s="1723">
        <v>9</v>
      </c>
      <c r="G112" s="1723">
        <v>5</v>
      </c>
      <c r="H112" s="1723">
        <v>3</v>
      </c>
      <c r="I112" s="1738">
        <v>1</v>
      </c>
      <c r="J112" s="1738">
        <v>1</v>
      </c>
      <c r="K112" s="1738"/>
      <c r="L112" s="1725">
        <v>2642.9</v>
      </c>
      <c r="M112" s="1725"/>
      <c r="N112" s="1725">
        <f t="shared" si="27"/>
        <v>1749.85</v>
      </c>
      <c r="O112" s="1725">
        <v>1381.52</v>
      </c>
      <c r="P112" s="1798">
        <f t="shared" si="28"/>
        <v>0.78950767208617889</v>
      </c>
      <c r="Q112" s="1725">
        <v>368.33</v>
      </c>
      <c r="R112" s="1798">
        <f t="shared" si="29"/>
        <v>0.21049232791382119</v>
      </c>
      <c r="S112" s="1785">
        <f t="shared" si="17"/>
        <v>14.7332</v>
      </c>
      <c r="T112" s="1799"/>
      <c r="U112" s="1725">
        <f t="shared" si="24"/>
        <v>0</v>
      </c>
      <c r="V112" s="1725">
        <f t="shared" si="25"/>
        <v>0</v>
      </c>
      <c r="W112" s="1725">
        <f t="shared" si="26"/>
        <v>2642.9</v>
      </c>
      <c r="X112" s="1728">
        <v>2642.9</v>
      </c>
      <c r="Y112" s="1739">
        <v>615099</v>
      </c>
      <c r="Z112" s="1730">
        <v>42195</v>
      </c>
      <c r="AA112" s="1788" t="s">
        <v>213</v>
      </c>
      <c r="AB112" s="1788" t="s">
        <v>213</v>
      </c>
    </row>
    <row r="113" spans="1:28" s="1723" customFormat="1" x14ac:dyDescent="0.2">
      <c r="A113" s="1736">
        <v>2015089</v>
      </c>
      <c r="B113" s="1737"/>
      <c r="C113" s="1737" t="s">
        <v>406</v>
      </c>
      <c r="D113" s="1723" t="s">
        <v>68</v>
      </c>
      <c r="E113" s="1723">
        <v>1</v>
      </c>
      <c r="F113" s="1723">
        <v>9</v>
      </c>
      <c r="G113" s="1723">
        <v>5</v>
      </c>
      <c r="H113" s="1723">
        <v>3</v>
      </c>
      <c r="I113" s="1738">
        <v>1</v>
      </c>
      <c r="J113" s="1738">
        <v>1</v>
      </c>
      <c r="K113" s="1738"/>
      <c r="L113" s="1725">
        <v>2642.9</v>
      </c>
      <c r="M113" s="1725"/>
      <c r="N113" s="1725">
        <f t="shared" si="27"/>
        <v>1749.85</v>
      </c>
      <c r="O113" s="1725">
        <v>1381.52</v>
      </c>
      <c r="P113" s="1798">
        <f t="shared" si="28"/>
        <v>0.78950767208617889</v>
      </c>
      <c r="Q113" s="1725">
        <v>368.33</v>
      </c>
      <c r="R113" s="1798">
        <f t="shared" si="29"/>
        <v>0.21049232791382119</v>
      </c>
      <c r="S113" s="1785">
        <f t="shared" si="17"/>
        <v>14.7332</v>
      </c>
      <c r="T113" s="1799"/>
      <c r="U113" s="1725">
        <f t="shared" si="24"/>
        <v>0</v>
      </c>
      <c r="V113" s="1725">
        <f t="shared" si="25"/>
        <v>0</v>
      </c>
      <c r="W113" s="1725">
        <f t="shared" si="26"/>
        <v>2642.9</v>
      </c>
      <c r="X113" s="1728">
        <v>2642.9</v>
      </c>
      <c r="Y113" s="1739">
        <v>615100</v>
      </c>
      <c r="Z113" s="1730">
        <v>42195</v>
      </c>
      <c r="AA113" s="1788" t="s">
        <v>213</v>
      </c>
      <c r="AB113" s="1788" t="s">
        <v>213</v>
      </c>
    </row>
    <row r="114" spans="1:28" s="1723" customFormat="1" x14ac:dyDescent="0.2">
      <c r="A114" s="1736">
        <v>2015090</v>
      </c>
      <c r="B114" s="1737"/>
      <c r="C114" s="1737" t="s">
        <v>415</v>
      </c>
      <c r="D114" s="1723" t="s">
        <v>68</v>
      </c>
      <c r="E114" s="1723">
        <v>1</v>
      </c>
      <c r="F114" s="1723">
        <v>3</v>
      </c>
      <c r="G114" s="1723">
        <v>3</v>
      </c>
      <c r="H114" s="1723">
        <v>0</v>
      </c>
      <c r="I114" s="1738">
        <v>1</v>
      </c>
      <c r="J114" s="1738">
        <v>1</v>
      </c>
      <c r="K114" s="1738"/>
      <c r="L114" s="1725">
        <v>380</v>
      </c>
      <c r="M114" s="1725"/>
      <c r="N114" s="1725">
        <f t="shared" si="27"/>
        <v>286.33999999999997</v>
      </c>
      <c r="O114" s="1725">
        <v>197.17</v>
      </c>
      <c r="P114" s="1798">
        <f t="shared" si="28"/>
        <v>0.68858699448208427</v>
      </c>
      <c r="Q114" s="1725">
        <v>89.17</v>
      </c>
      <c r="R114" s="1798">
        <f t="shared" si="29"/>
        <v>0.31141300551791579</v>
      </c>
      <c r="S114" s="1785">
        <f t="shared" si="17"/>
        <v>3.5668000000000002</v>
      </c>
      <c r="T114" s="1799"/>
      <c r="U114" s="1725">
        <f t="shared" si="24"/>
        <v>0</v>
      </c>
      <c r="V114" s="1725">
        <f t="shared" si="25"/>
        <v>0</v>
      </c>
      <c r="W114" s="1725">
        <f t="shared" si="26"/>
        <v>380</v>
      </c>
      <c r="X114" s="1728">
        <v>380</v>
      </c>
      <c r="Y114" s="1739">
        <v>615101</v>
      </c>
      <c r="Z114" s="1730">
        <v>42195</v>
      </c>
      <c r="AA114" s="1788" t="s">
        <v>213</v>
      </c>
      <c r="AB114" s="1788" t="s">
        <v>213</v>
      </c>
    </row>
    <row r="115" spans="1:28" s="1723" customFormat="1" x14ac:dyDescent="0.2">
      <c r="A115" s="1736">
        <v>2015091</v>
      </c>
      <c r="B115" s="1737"/>
      <c r="C115" s="1737" t="s">
        <v>401</v>
      </c>
      <c r="D115" s="1723" t="s">
        <v>413</v>
      </c>
      <c r="E115" s="1723">
        <v>1</v>
      </c>
      <c r="F115" s="1723">
        <v>2</v>
      </c>
      <c r="G115" s="1723">
        <v>2</v>
      </c>
      <c r="H115" s="1723">
        <v>0</v>
      </c>
      <c r="I115" s="1738">
        <v>1</v>
      </c>
      <c r="J115" s="1738">
        <v>1</v>
      </c>
      <c r="K115" s="1738"/>
      <c r="L115" s="1725">
        <v>425.84</v>
      </c>
      <c r="M115" s="1725"/>
      <c r="N115" s="1725">
        <f t="shared" si="27"/>
        <v>265.05</v>
      </c>
      <c r="O115" s="1725">
        <v>195.88</v>
      </c>
      <c r="P115" s="1798">
        <f t="shared" si="28"/>
        <v>0.73903037162799468</v>
      </c>
      <c r="Q115" s="1725">
        <v>69.17</v>
      </c>
      <c r="R115" s="1798">
        <f t="shared" si="29"/>
        <v>0.26096962837200527</v>
      </c>
      <c r="S115" s="1785">
        <f t="shared" si="17"/>
        <v>2.7667999999999999</v>
      </c>
      <c r="T115" s="1799"/>
      <c r="U115" s="1725">
        <f t="shared" si="24"/>
        <v>0</v>
      </c>
      <c r="V115" s="1725">
        <f t="shared" si="25"/>
        <v>0</v>
      </c>
      <c r="W115" s="1725">
        <f t="shared" si="26"/>
        <v>425.84</v>
      </c>
      <c r="X115" s="1728">
        <v>425.84</v>
      </c>
      <c r="Y115" s="1739">
        <v>615118</v>
      </c>
      <c r="Z115" s="1730">
        <v>42208</v>
      </c>
      <c r="AA115" s="1788" t="s">
        <v>213</v>
      </c>
      <c r="AB115" s="1788" t="s">
        <v>213</v>
      </c>
    </row>
    <row r="116" spans="1:28" s="1723" customFormat="1" x14ac:dyDescent="0.2">
      <c r="A116" s="1736">
        <v>2015092</v>
      </c>
      <c r="B116" s="1737"/>
      <c r="C116" s="1737" t="s">
        <v>424</v>
      </c>
      <c r="D116" s="1723" t="s">
        <v>68</v>
      </c>
      <c r="E116" s="1723">
        <v>1</v>
      </c>
      <c r="F116" s="1723">
        <v>7</v>
      </c>
      <c r="G116" s="1723">
        <v>4</v>
      </c>
      <c r="H116" s="1723">
        <v>3</v>
      </c>
      <c r="I116" s="1738">
        <v>1</v>
      </c>
      <c r="J116" s="1738">
        <v>1</v>
      </c>
      <c r="K116" s="1738"/>
      <c r="L116" s="1725">
        <v>2147</v>
      </c>
      <c r="M116" s="1725"/>
      <c r="N116" s="1725">
        <f t="shared" si="27"/>
        <v>1386.73</v>
      </c>
      <c r="O116" s="1725">
        <v>1053.81</v>
      </c>
      <c r="P116" s="1798">
        <f t="shared" si="28"/>
        <v>0.75992442652859604</v>
      </c>
      <c r="Q116" s="1725">
        <v>332.92</v>
      </c>
      <c r="R116" s="1798">
        <f t="shared" si="29"/>
        <v>0.24007557347140396</v>
      </c>
      <c r="S116" s="1785">
        <f t="shared" si="17"/>
        <v>13.316800000000001</v>
      </c>
      <c r="T116" s="1799"/>
      <c r="U116" s="1725">
        <f t="shared" si="24"/>
        <v>0</v>
      </c>
      <c r="V116" s="1725">
        <f t="shared" si="25"/>
        <v>0</v>
      </c>
      <c r="W116" s="1725">
        <f t="shared" si="26"/>
        <v>2147</v>
      </c>
      <c r="X116" s="1728">
        <v>2147</v>
      </c>
      <c r="Y116" s="1739">
        <v>615102</v>
      </c>
      <c r="Z116" s="1730">
        <v>42198</v>
      </c>
      <c r="AA116" s="1788" t="s">
        <v>213</v>
      </c>
      <c r="AB116" s="1788" t="s">
        <v>213</v>
      </c>
    </row>
    <row r="117" spans="1:28" s="1723" customFormat="1" x14ac:dyDescent="0.2">
      <c r="A117" s="1736">
        <v>2015093</v>
      </c>
      <c r="B117" s="1737"/>
      <c r="C117" s="1737" t="s">
        <v>425</v>
      </c>
      <c r="D117" s="1723" t="s">
        <v>68</v>
      </c>
      <c r="E117" s="1723">
        <v>1</v>
      </c>
      <c r="F117" s="1723">
        <v>9</v>
      </c>
      <c r="G117" s="1723">
        <v>5</v>
      </c>
      <c r="H117" s="1723">
        <v>4</v>
      </c>
      <c r="I117" s="1738">
        <v>1</v>
      </c>
      <c r="J117" s="1738">
        <v>1</v>
      </c>
      <c r="K117" s="1738"/>
      <c r="L117" s="1725">
        <v>2874</v>
      </c>
      <c r="M117" s="1725"/>
      <c r="N117" s="1725">
        <f t="shared" si="27"/>
        <v>1980.23</v>
      </c>
      <c r="O117" s="1725">
        <v>1547.31</v>
      </c>
      <c r="P117" s="1798">
        <f t="shared" si="28"/>
        <v>0.78137893073026865</v>
      </c>
      <c r="Q117" s="1725">
        <v>432.92</v>
      </c>
      <c r="R117" s="1798">
        <f t="shared" si="29"/>
        <v>0.21862106926973129</v>
      </c>
      <c r="S117" s="1785">
        <f t="shared" si="17"/>
        <v>17.316800000000001</v>
      </c>
      <c r="T117" s="1799"/>
      <c r="U117" s="1725">
        <f t="shared" si="24"/>
        <v>0</v>
      </c>
      <c r="V117" s="1725">
        <f t="shared" si="25"/>
        <v>0</v>
      </c>
      <c r="W117" s="1725">
        <f t="shared" si="26"/>
        <v>2874</v>
      </c>
      <c r="X117" s="1728">
        <v>2874</v>
      </c>
      <c r="Y117" s="1739">
        <v>615103</v>
      </c>
      <c r="Z117" s="1730">
        <v>42198</v>
      </c>
      <c r="AA117" s="1788" t="s">
        <v>213</v>
      </c>
      <c r="AB117" s="1788" t="s">
        <v>213</v>
      </c>
    </row>
    <row r="118" spans="1:28" s="1723" customFormat="1" x14ac:dyDescent="0.2">
      <c r="A118" s="1736">
        <v>2015094</v>
      </c>
      <c r="B118" s="1737"/>
      <c r="C118" s="1737" t="s">
        <v>426</v>
      </c>
      <c r="D118" s="1723" t="s">
        <v>68</v>
      </c>
      <c r="E118" s="1723">
        <v>1</v>
      </c>
      <c r="F118" s="1723">
        <v>9</v>
      </c>
      <c r="G118" s="1723">
        <v>5</v>
      </c>
      <c r="H118" s="1723">
        <v>5</v>
      </c>
      <c r="I118" s="1738">
        <v>1</v>
      </c>
      <c r="J118" s="1738">
        <v>1</v>
      </c>
      <c r="K118" s="1738"/>
      <c r="L118" s="1725">
        <v>2907</v>
      </c>
      <c r="M118" s="1725"/>
      <c r="N118" s="1725">
        <f t="shared" ref="N118:N127" si="30">O118+Q118</f>
        <v>1974.79</v>
      </c>
      <c r="O118" s="1725">
        <v>1558.54</v>
      </c>
      <c r="P118" s="1798">
        <f t="shared" ref="P118:P127" si="31">O118/N118</f>
        <v>0.78921809407582577</v>
      </c>
      <c r="Q118" s="1725">
        <v>416.25</v>
      </c>
      <c r="R118" s="1798">
        <f t="shared" ref="R118:R127" si="32">Q118/N118</f>
        <v>0.21078190592417423</v>
      </c>
      <c r="S118" s="1785">
        <f t="shared" si="17"/>
        <v>16.649999999999999</v>
      </c>
      <c r="T118" s="1799"/>
      <c r="U118" s="1725">
        <f>((1-I118)*O118)+((1-J118)*Q118)</f>
        <v>0</v>
      </c>
      <c r="V118" s="1725">
        <f>L118-W118</f>
        <v>0</v>
      </c>
      <c r="W118" s="1725">
        <f t="shared" si="26"/>
        <v>2907</v>
      </c>
      <c r="X118" s="1728">
        <v>2907</v>
      </c>
      <c r="Y118" s="1739">
        <v>615104</v>
      </c>
      <c r="Z118" s="1730">
        <v>42198</v>
      </c>
      <c r="AA118" s="1788" t="s">
        <v>213</v>
      </c>
      <c r="AB118" s="1788" t="s">
        <v>213</v>
      </c>
    </row>
    <row r="119" spans="1:28" s="1723" customFormat="1" x14ac:dyDescent="0.2">
      <c r="A119" s="1736">
        <v>2015095</v>
      </c>
      <c r="B119" s="1737"/>
      <c r="C119" s="1737" t="s">
        <v>433</v>
      </c>
      <c r="D119" s="1723" t="s">
        <v>68</v>
      </c>
      <c r="E119" s="1723">
        <v>1</v>
      </c>
      <c r="F119" s="1723">
        <v>9</v>
      </c>
      <c r="G119" s="1723">
        <v>5</v>
      </c>
      <c r="H119" s="1723">
        <v>3</v>
      </c>
      <c r="I119" s="1738">
        <v>1</v>
      </c>
      <c r="J119" s="1738">
        <v>1</v>
      </c>
      <c r="K119" s="1738"/>
      <c r="L119" s="1725">
        <v>2642.9</v>
      </c>
      <c r="M119" s="1725"/>
      <c r="N119" s="1725">
        <f t="shared" si="30"/>
        <v>1749.85</v>
      </c>
      <c r="O119" s="1725">
        <v>1381.52</v>
      </c>
      <c r="P119" s="1798">
        <f t="shared" si="31"/>
        <v>0.78950767208617889</v>
      </c>
      <c r="Q119" s="1725">
        <v>368.33</v>
      </c>
      <c r="R119" s="1798">
        <f t="shared" si="32"/>
        <v>0.21049232791382119</v>
      </c>
      <c r="S119" s="1785">
        <f t="shared" si="17"/>
        <v>14.7332</v>
      </c>
      <c r="T119" s="1799"/>
      <c r="U119" s="1725">
        <f>((1-I119)*O119)+((1-J119)*Q119)</f>
        <v>0</v>
      </c>
      <c r="V119" s="1725">
        <f>L119-W119</f>
        <v>0</v>
      </c>
      <c r="W119" s="1725">
        <f t="shared" si="26"/>
        <v>2642.9</v>
      </c>
      <c r="X119" s="1728">
        <v>2642.9</v>
      </c>
      <c r="Y119" s="1739">
        <v>615105</v>
      </c>
      <c r="Z119" s="1730">
        <v>42198</v>
      </c>
      <c r="AA119" s="1788" t="s">
        <v>213</v>
      </c>
      <c r="AB119" s="1788" t="s">
        <v>213</v>
      </c>
    </row>
    <row r="120" spans="1:28" s="1723" customFormat="1" x14ac:dyDescent="0.2">
      <c r="A120" s="1736">
        <v>2015096</v>
      </c>
      <c r="B120" s="1737"/>
      <c r="C120" s="1737" t="s">
        <v>434</v>
      </c>
      <c r="D120" s="1723" t="s">
        <v>68</v>
      </c>
      <c r="E120" s="1723">
        <v>1</v>
      </c>
      <c r="F120" s="1723">
        <v>9</v>
      </c>
      <c r="G120" s="1723">
        <v>5</v>
      </c>
      <c r="H120" s="1723">
        <v>3</v>
      </c>
      <c r="I120" s="1738">
        <v>1</v>
      </c>
      <c r="J120" s="1738">
        <v>1</v>
      </c>
      <c r="K120" s="1738"/>
      <c r="L120" s="1725">
        <v>2642.9</v>
      </c>
      <c r="M120" s="1725"/>
      <c r="N120" s="1725">
        <f t="shared" si="30"/>
        <v>1749.85</v>
      </c>
      <c r="O120" s="1725">
        <v>1381.52</v>
      </c>
      <c r="P120" s="1798">
        <f t="shared" si="31"/>
        <v>0.78950767208617889</v>
      </c>
      <c r="Q120" s="1725">
        <v>368.33</v>
      </c>
      <c r="R120" s="1798">
        <f t="shared" si="32"/>
        <v>0.21049232791382119</v>
      </c>
      <c r="S120" s="1785">
        <f t="shared" si="17"/>
        <v>14.7332</v>
      </c>
      <c r="T120" s="1799"/>
      <c r="U120" s="1725">
        <f>((1-I120)*O120)+((1-J120)*Q120)</f>
        <v>0</v>
      </c>
      <c r="V120" s="1725">
        <f>L120-W120</f>
        <v>0</v>
      </c>
      <c r="W120" s="1725">
        <f t="shared" si="26"/>
        <v>2642.9</v>
      </c>
      <c r="X120" s="1728">
        <v>2642.9</v>
      </c>
      <c r="Y120" s="1739">
        <v>615106</v>
      </c>
      <c r="Z120" s="1730">
        <v>42198</v>
      </c>
      <c r="AA120" s="1788" t="s">
        <v>213</v>
      </c>
      <c r="AB120" s="1788" t="s">
        <v>213</v>
      </c>
    </row>
    <row r="121" spans="1:28" s="1723" customFormat="1" x14ac:dyDescent="0.2">
      <c r="A121" s="1736">
        <v>2015097</v>
      </c>
      <c r="B121" s="1737"/>
      <c r="C121" s="1737" t="s">
        <v>435</v>
      </c>
      <c r="D121" s="1723" t="s">
        <v>68</v>
      </c>
      <c r="E121" s="1723">
        <v>1</v>
      </c>
      <c r="F121" s="1723">
        <v>9</v>
      </c>
      <c r="G121" s="1723">
        <v>5</v>
      </c>
      <c r="H121" s="1723">
        <v>3</v>
      </c>
      <c r="I121" s="1738">
        <v>1</v>
      </c>
      <c r="J121" s="1738">
        <v>1</v>
      </c>
      <c r="K121" s="1738"/>
      <c r="L121" s="1725">
        <v>2642.9</v>
      </c>
      <c r="M121" s="1725"/>
      <c r="N121" s="1725">
        <f t="shared" si="30"/>
        <v>1749.85</v>
      </c>
      <c r="O121" s="1725">
        <v>1381.52</v>
      </c>
      <c r="P121" s="1798">
        <f t="shared" si="31"/>
        <v>0.78950767208617889</v>
      </c>
      <c r="Q121" s="1725">
        <v>368.33</v>
      </c>
      <c r="R121" s="1798">
        <f t="shared" si="32"/>
        <v>0.21049232791382119</v>
      </c>
      <c r="S121" s="1785">
        <f t="shared" si="17"/>
        <v>14.7332</v>
      </c>
      <c r="T121" s="1799"/>
      <c r="U121" s="1725">
        <f>((1-I121)*O121)+((1-J121)*Q121)</f>
        <v>0</v>
      </c>
      <c r="V121" s="1725">
        <f>L121-W121</f>
        <v>0</v>
      </c>
      <c r="W121" s="1725">
        <f t="shared" si="26"/>
        <v>2642.9</v>
      </c>
      <c r="X121" s="1728">
        <v>2642.9</v>
      </c>
      <c r="Y121" s="1739">
        <v>615107</v>
      </c>
      <c r="Z121" s="1730">
        <v>42198</v>
      </c>
      <c r="AA121" s="1788" t="s">
        <v>213</v>
      </c>
      <c r="AB121" s="1788" t="s">
        <v>213</v>
      </c>
    </row>
    <row r="122" spans="1:28" s="1723" customFormat="1" x14ac:dyDescent="0.2">
      <c r="A122" s="1736">
        <v>2015098</v>
      </c>
      <c r="B122" s="1737"/>
      <c r="C122" s="1737" t="s">
        <v>436</v>
      </c>
      <c r="D122" s="1723" t="s">
        <v>68</v>
      </c>
      <c r="E122" s="1723">
        <v>1</v>
      </c>
      <c r="F122" s="1723">
        <v>9</v>
      </c>
      <c r="G122" s="1723">
        <v>5</v>
      </c>
      <c r="H122" s="1723">
        <v>5</v>
      </c>
      <c r="I122" s="1738">
        <v>1</v>
      </c>
      <c r="J122" s="1738">
        <v>1</v>
      </c>
      <c r="K122" s="1738"/>
      <c r="L122" s="1725">
        <v>2825</v>
      </c>
      <c r="M122" s="1725"/>
      <c r="N122" s="1725">
        <f t="shared" si="30"/>
        <v>1944.19</v>
      </c>
      <c r="O122" s="1725">
        <v>1494.19</v>
      </c>
      <c r="P122" s="1798">
        <f t="shared" si="31"/>
        <v>0.76854114052638889</v>
      </c>
      <c r="Q122" s="1725">
        <v>450</v>
      </c>
      <c r="R122" s="1798">
        <f t="shared" si="32"/>
        <v>0.23145885947361111</v>
      </c>
      <c r="S122" s="1785">
        <f t="shared" si="17"/>
        <v>18</v>
      </c>
      <c r="T122" s="1799"/>
      <c r="U122" s="1725">
        <f t="shared" si="24"/>
        <v>0</v>
      </c>
      <c r="V122" s="1725">
        <f t="shared" si="25"/>
        <v>0</v>
      </c>
      <c r="W122" s="1725">
        <f t="shared" si="26"/>
        <v>2825</v>
      </c>
      <c r="X122" s="1728">
        <v>2825</v>
      </c>
      <c r="Y122" s="1739">
        <v>615108</v>
      </c>
      <c r="Z122" s="1730">
        <v>42198</v>
      </c>
      <c r="AA122" s="1788" t="s">
        <v>213</v>
      </c>
      <c r="AB122" s="1788" t="s">
        <v>213</v>
      </c>
    </row>
    <row r="123" spans="1:28" s="1723" customFormat="1" x14ac:dyDescent="0.2">
      <c r="A123" s="1736">
        <v>2015099</v>
      </c>
      <c r="B123" s="1737"/>
      <c r="C123" s="1737" t="s">
        <v>437</v>
      </c>
      <c r="D123" s="1723" t="s">
        <v>68</v>
      </c>
      <c r="E123" s="1723">
        <v>1</v>
      </c>
      <c r="F123" s="1723">
        <v>8</v>
      </c>
      <c r="G123" s="1723">
        <v>5</v>
      </c>
      <c r="H123" s="1723">
        <v>3</v>
      </c>
      <c r="I123" s="1738">
        <v>1</v>
      </c>
      <c r="J123" s="1738">
        <v>1</v>
      </c>
      <c r="K123" s="1738"/>
      <c r="L123" s="1725">
        <v>2401</v>
      </c>
      <c r="M123" s="1725"/>
      <c r="N123" s="1725">
        <f t="shared" si="30"/>
        <v>1627.28</v>
      </c>
      <c r="O123" s="1725">
        <v>1275.19</v>
      </c>
      <c r="P123" s="1798">
        <f t="shared" si="31"/>
        <v>0.78363281057961753</v>
      </c>
      <c r="Q123" s="1725">
        <v>352.09</v>
      </c>
      <c r="R123" s="1798">
        <f t="shared" si="32"/>
        <v>0.21636718942038247</v>
      </c>
      <c r="S123" s="1785">
        <f t="shared" si="17"/>
        <v>14.083599999999999</v>
      </c>
      <c r="T123" s="1799"/>
      <c r="U123" s="1725">
        <f t="shared" si="24"/>
        <v>0</v>
      </c>
      <c r="V123" s="1725">
        <f t="shared" si="25"/>
        <v>0</v>
      </c>
      <c r="W123" s="1725">
        <f t="shared" si="26"/>
        <v>2401</v>
      </c>
      <c r="X123" s="1728">
        <v>2401</v>
      </c>
      <c r="Y123" s="1739">
        <v>615109</v>
      </c>
      <c r="Z123" s="1730">
        <v>42198</v>
      </c>
      <c r="AA123" s="1788" t="s">
        <v>213</v>
      </c>
      <c r="AB123" s="1788" t="s">
        <v>213</v>
      </c>
    </row>
    <row r="124" spans="1:28" s="1723" customFormat="1" x14ac:dyDescent="0.2">
      <c r="A124" s="1736">
        <v>2015100</v>
      </c>
      <c r="B124" s="1737"/>
      <c r="C124" s="1737" t="s">
        <v>438</v>
      </c>
      <c r="D124" s="1723" t="s">
        <v>68</v>
      </c>
      <c r="E124" s="1723">
        <v>1</v>
      </c>
      <c r="F124" s="1723">
        <v>6</v>
      </c>
      <c r="G124" s="1723">
        <v>5</v>
      </c>
      <c r="H124" s="1723">
        <v>2</v>
      </c>
      <c r="I124" s="1738">
        <v>1</v>
      </c>
      <c r="J124" s="1738">
        <v>1</v>
      </c>
      <c r="K124" s="1738"/>
      <c r="L124" s="1725">
        <v>1637</v>
      </c>
      <c r="M124" s="1725"/>
      <c r="N124" s="1725">
        <f t="shared" si="30"/>
        <v>1142.27</v>
      </c>
      <c r="O124" s="1725">
        <v>889.35</v>
      </c>
      <c r="P124" s="1798">
        <f t="shared" si="31"/>
        <v>0.77858124611519175</v>
      </c>
      <c r="Q124" s="1725">
        <v>252.92</v>
      </c>
      <c r="R124" s="1798">
        <f t="shared" si="32"/>
        <v>0.22141875388480831</v>
      </c>
      <c r="S124" s="1785">
        <f t="shared" si="17"/>
        <v>10.1168</v>
      </c>
      <c r="T124" s="1799"/>
      <c r="U124" s="1725">
        <f t="shared" si="24"/>
        <v>0</v>
      </c>
      <c r="V124" s="1725">
        <f t="shared" si="25"/>
        <v>0</v>
      </c>
      <c r="W124" s="1725">
        <f t="shared" si="26"/>
        <v>1637</v>
      </c>
      <c r="X124" s="1728">
        <v>1637</v>
      </c>
      <c r="Y124" s="1739">
        <v>615115</v>
      </c>
      <c r="Z124" s="1730">
        <v>42200</v>
      </c>
      <c r="AA124" s="1788" t="s">
        <v>213</v>
      </c>
      <c r="AB124" s="1788" t="s">
        <v>213</v>
      </c>
    </row>
    <row r="125" spans="1:28" s="1723" customFormat="1" x14ac:dyDescent="0.2">
      <c r="A125" s="1736">
        <v>2015101</v>
      </c>
      <c r="B125" s="1737"/>
      <c r="C125" s="1737" t="s">
        <v>439</v>
      </c>
      <c r="D125" s="1723" t="s">
        <v>68</v>
      </c>
      <c r="E125" s="1723">
        <v>1</v>
      </c>
      <c r="F125" s="1723">
        <v>6</v>
      </c>
      <c r="G125" s="1723">
        <v>5</v>
      </c>
      <c r="H125" s="1723">
        <v>2</v>
      </c>
      <c r="I125" s="1738">
        <v>1</v>
      </c>
      <c r="J125" s="1738">
        <v>1</v>
      </c>
      <c r="K125" s="1738"/>
      <c r="L125" s="1725">
        <v>1637</v>
      </c>
      <c r="M125" s="1725"/>
      <c r="N125" s="1725">
        <f t="shared" si="30"/>
        <v>1142.27</v>
      </c>
      <c r="O125" s="1725">
        <v>889.35</v>
      </c>
      <c r="P125" s="1798">
        <f t="shared" si="31"/>
        <v>0.77858124611519175</v>
      </c>
      <c r="Q125" s="1725">
        <v>252.92</v>
      </c>
      <c r="R125" s="1798">
        <f t="shared" si="32"/>
        <v>0.22141875388480831</v>
      </c>
      <c r="S125" s="1785">
        <f t="shared" si="17"/>
        <v>10.1168</v>
      </c>
      <c r="T125" s="1799"/>
      <c r="U125" s="1725">
        <f>((1-I125)*O125)+((1-J125)*Q125)</f>
        <v>0</v>
      </c>
      <c r="V125" s="1725">
        <f t="shared" si="25"/>
        <v>0</v>
      </c>
      <c r="W125" s="1725">
        <f t="shared" si="26"/>
        <v>1637</v>
      </c>
      <c r="X125" s="1728">
        <v>1637</v>
      </c>
      <c r="Y125" s="1739">
        <v>615116</v>
      </c>
      <c r="Z125" s="1730">
        <v>42200</v>
      </c>
      <c r="AA125" s="1788" t="s">
        <v>213</v>
      </c>
      <c r="AB125" s="1788" t="s">
        <v>213</v>
      </c>
    </row>
    <row r="126" spans="1:28" s="1723" customFormat="1" x14ac:dyDescent="0.2">
      <c r="A126" s="1736">
        <v>2015102</v>
      </c>
      <c r="B126" s="1737"/>
      <c r="C126" s="1737" t="s">
        <v>442</v>
      </c>
      <c r="D126" s="1723" t="s">
        <v>68</v>
      </c>
      <c r="E126" s="1723">
        <v>10</v>
      </c>
      <c r="F126" s="1723">
        <f>6*E126</f>
        <v>60</v>
      </c>
      <c r="G126" s="1723">
        <f>4*E126</f>
        <v>40</v>
      </c>
      <c r="H126" s="1723">
        <f>4*E126</f>
        <v>40</v>
      </c>
      <c r="I126" s="1738">
        <v>1</v>
      </c>
      <c r="J126" s="1738">
        <v>1</v>
      </c>
      <c r="K126" s="1738"/>
      <c r="L126" s="1725">
        <v>23360</v>
      </c>
      <c r="M126" s="1725"/>
      <c r="N126" s="1725">
        <f t="shared" si="30"/>
        <v>14563.2</v>
      </c>
      <c r="O126" s="1725">
        <v>10935.7</v>
      </c>
      <c r="P126" s="1798">
        <f t="shared" si="31"/>
        <v>0.75091326082179743</v>
      </c>
      <c r="Q126" s="1725">
        <v>3627.5</v>
      </c>
      <c r="R126" s="1798">
        <f t="shared" si="32"/>
        <v>0.24908673917820259</v>
      </c>
      <c r="S126" s="1785">
        <f t="shared" si="17"/>
        <v>145.1</v>
      </c>
      <c r="T126" s="1799"/>
      <c r="U126" s="1725">
        <f>((1-I126)*O126)+((1-J127)*Q126)</f>
        <v>0</v>
      </c>
      <c r="V126" s="1725">
        <f>L126-W126</f>
        <v>0</v>
      </c>
      <c r="W126" s="1725">
        <f t="shared" si="26"/>
        <v>23360</v>
      </c>
      <c r="X126" s="1728">
        <v>23360</v>
      </c>
      <c r="Y126" s="1739">
        <v>615119</v>
      </c>
      <c r="Z126" s="1730">
        <v>42236</v>
      </c>
      <c r="AA126" s="1788" t="s">
        <v>213</v>
      </c>
      <c r="AB126" s="1788"/>
    </row>
    <row r="127" spans="1:28" s="1723" customFormat="1" x14ac:dyDescent="0.2">
      <c r="A127" s="1736">
        <v>2015103</v>
      </c>
      <c r="B127" s="1737"/>
      <c r="C127" s="1737" t="s">
        <v>453</v>
      </c>
      <c r="D127" s="1723" t="s">
        <v>68</v>
      </c>
      <c r="E127" s="1723">
        <v>10</v>
      </c>
      <c r="F127" s="1723">
        <f>6*E127</f>
        <v>60</v>
      </c>
      <c r="G127" s="1723">
        <f>4*E127</f>
        <v>40</v>
      </c>
      <c r="H127" s="1723">
        <f>4*E127</f>
        <v>40</v>
      </c>
      <c r="I127" s="1738">
        <v>1</v>
      </c>
      <c r="J127" s="1738">
        <v>1</v>
      </c>
      <c r="K127" s="1738"/>
      <c r="L127" s="1725">
        <v>23360</v>
      </c>
      <c r="M127" s="1725"/>
      <c r="N127" s="1725">
        <f t="shared" si="30"/>
        <v>14563.2</v>
      </c>
      <c r="O127" s="1725">
        <v>10935.7</v>
      </c>
      <c r="P127" s="1798">
        <f t="shared" si="31"/>
        <v>0.75091326082179743</v>
      </c>
      <c r="Q127" s="1725">
        <v>3627.5</v>
      </c>
      <c r="R127" s="1798">
        <f t="shared" si="32"/>
        <v>0.24908673917820259</v>
      </c>
      <c r="S127" s="1785">
        <f t="shared" si="17"/>
        <v>145.1</v>
      </c>
      <c r="T127" s="1799"/>
      <c r="U127" s="1725">
        <f>((1-I127)*O127)+((1-J128)*Q127)</f>
        <v>0</v>
      </c>
      <c r="V127" s="1725">
        <f t="shared" si="25"/>
        <v>0</v>
      </c>
      <c r="W127" s="1725">
        <f t="shared" si="26"/>
        <v>23360</v>
      </c>
      <c r="X127" s="1728">
        <v>23360</v>
      </c>
      <c r="Y127" s="1739">
        <v>615120</v>
      </c>
      <c r="Z127" s="1730">
        <v>42236</v>
      </c>
      <c r="AA127" s="1788" t="s">
        <v>213</v>
      </c>
      <c r="AB127" s="1788" t="s">
        <v>213</v>
      </c>
    </row>
    <row r="128" spans="1:28" s="1723" customFormat="1" x14ac:dyDescent="0.2">
      <c r="A128" s="1804">
        <v>2015104</v>
      </c>
      <c r="B128" s="1805"/>
      <c r="C128" s="1805" t="s">
        <v>454</v>
      </c>
      <c r="D128" s="1806" t="s">
        <v>68</v>
      </c>
      <c r="E128" s="1806">
        <v>1</v>
      </c>
      <c r="F128" s="1806">
        <v>8</v>
      </c>
      <c r="G128" s="1806">
        <v>4</v>
      </c>
      <c r="H128" s="1806">
        <v>3</v>
      </c>
      <c r="I128" s="1807">
        <v>1</v>
      </c>
      <c r="J128" s="1807">
        <v>1</v>
      </c>
      <c r="K128" s="1807"/>
      <c r="L128" s="1808">
        <v>6352.22</v>
      </c>
      <c r="M128" s="1808"/>
      <c r="N128" s="1808">
        <f>O128+Q128</f>
        <v>4953.6100000000006</v>
      </c>
      <c r="O128" s="1808">
        <v>3993.61</v>
      </c>
      <c r="P128" s="1798">
        <f>O128/N128</f>
        <v>0.80620194161429737</v>
      </c>
      <c r="Q128" s="1808">
        <v>960</v>
      </c>
      <c r="R128" s="1798">
        <f>Q128/N128</f>
        <v>0.19379805838570252</v>
      </c>
      <c r="S128" s="1785">
        <f t="shared" si="17"/>
        <v>38.4</v>
      </c>
      <c r="T128" s="1799"/>
      <c r="U128" s="1808">
        <f t="shared" si="24"/>
        <v>0</v>
      </c>
      <c r="V128" s="1725">
        <f t="shared" si="25"/>
        <v>0</v>
      </c>
      <c r="W128" s="1725">
        <f t="shared" si="26"/>
        <v>6352.22</v>
      </c>
      <c r="X128" s="1728">
        <v>6352.22</v>
      </c>
      <c r="Y128" s="1739">
        <v>655142</v>
      </c>
      <c r="Z128" s="1730">
        <v>42265</v>
      </c>
      <c r="AA128" s="1788" t="s">
        <v>213</v>
      </c>
      <c r="AB128" s="1788"/>
    </row>
    <row r="129" spans="1:28" s="1723" customFormat="1" x14ac:dyDescent="0.2">
      <c r="A129" s="1804">
        <v>2015105</v>
      </c>
      <c r="B129" s="1805"/>
      <c r="C129" s="1805" t="s">
        <v>466</v>
      </c>
      <c r="D129" s="1806" t="s">
        <v>68</v>
      </c>
      <c r="E129" s="1806">
        <v>1</v>
      </c>
      <c r="F129" s="1806">
        <v>8</v>
      </c>
      <c r="G129" s="1806">
        <v>5</v>
      </c>
      <c r="H129" s="1806">
        <v>2</v>
      </c>
      <c r="I129" s="1807">
        <v>1</v>
      </c>
      <c r="J129" s="1807">
        <v>1</v>
      </c>
      <c r="K129" s="1807"/>
      <c r="L129" s="1808">
        <v>5562.62</v>
      </c>
      <c r="M129" s="1808"/>
      <c r="N129" s="1808">
        <f>O129+Q129</f>
        <v>3737.32</v>
      </c>
      <c r="O129" s="1808">
        <v>3131.9</v>
      </c>
      <c r="P129" s="1798">
        <f>O129/N129</f>
        <v>0.83800691404535865</v>
      </c>
      <c r="Q129" s="1808">
        <v>605.41999999999996</v>
      </c>
      <c r="R129" s="1798">
        <f>Q129/N129</f>
        <v>0.16199308595464126</v>
      </c>
      <c r="S129" s="1785">
        <f t="shared" si="17"/>
        <v>24.216799999999999</v>
      </c>
      <c r="T129" s="1799"/>
      <c r="U129" s="1808">
        <f t="shared" si="24"/>
        <v>0</v>
      </c>
      <c r="V129" s="1725">
        <f t="shared" si="25"/>
        <v>0</v>
      </c>
      <c r="W129" s="1725">
        <f t="shared" si="26"/>
        <v>5562.62</v>
      </c>
      <c r="X129" s="1728">
        <v>5562.62</v>
      </c>
      <c r="Y129" s="1739">
        <v>615143</v>
      </c>
      <c r="Z129" s="1730">
        <v>42265</v>
      </c>
      <c r="AA129" s="1788" t="s">
        <v>213</v>
      </c>
      <c r="AB129" s="1885"/>
    </row>
    <row r="130" spans="1:28" s="1723" customFormat="1" x14ac:dyDescent="0.2">
      <c r="A130" s="1804">
        <v>2015106</v>
      </c>
      <c r="B130" s="1805"/>
      <c r="C130" s="1805" t="s">
        <v>465</v>
      </c>
      <c r="D130" s="1806" t="s">
        <v>68</v>
      </c>
      <c r="E130" s="1806">
        <v>1</v>
      </c>
      <c r="F130" s="1806">
        <v>9</v>
      </c>
      <c r="G130" s="1806">
        <v>5</v>
      </c>
      <c r="H130" s="1806">
        <v>3</v>
      </c>
      <c r="I130" s="1807">
        <v>1</v>
      </c>
      <c r="J130" s="1807">
        <v>1</v>
      </c>
      <c r="K130" s="1807"/>
      <c r="L130" s="1808">
        <v>5025.83</v>
      </c>
      <c r="M130" s="1808"/>
      <c r="N130" s="1808">
        <f>O130+Q130</f>
        <v>3303.59</v>
      </c>
      <c r="O130" s="1808">
        <v>2797.76</v>
      </c>
      <c r="P130" s="1798">
        <f>O130/N130</f>
        <v>0.84688475264787699</v>
      </c>
      <c r="Q130" s="1808">
        <v>505.83</v>
      </c>
      <c r="R130" s="1798">
        <f>Q130/N130</f>
        <v>0.15311524735212298</v>
      </c>
      <c r="S130" s="1785">
        <f t="shared" si="17"/>
        <v>20.2332</v>
      </c>
      <c r="T130" s="1799"/>
      <c r="U130" s="1808">
        <f t="shared" si="24"/>
        <v>0</v>
      </c>
      <c r="V130" s="1725">
        <f t="shared" si="25"/>
        <v>0</v>
      </c>
      <c r="W130" s="1725">
        <f t="shared" si="26"/>
        <v>5025.83</v>
      </c>
      <c r="X130" s="1728">
        <v>5025.83</v>
      </c>
      <c r="Y130" s="1739">
        <v>615144</v>
      </c>
      <c r="Z130" s="1730">
        <v>42265</v>
      </c>
      <c r="AA130" s="1788" t="s">
        <v>213</v>
      </c>
      <c r="AB130" s="1885"/>
    </row>
    <row r="131" spans="1:28" s="1723" customFormat="1" x14ac:dyDescent="0.2">
      <c r="A131" s="1803">
        <v>2015107</v>
      </c>
      <c r="B131" s="1737"/>
      <c r="C131" s="1737" t="s">
        <v>458</v>
      </c>
      <c r="D131" s="1723" t="s">
        <v>68</v>
      </c>
      <c r="E131" s="1723">
        <v>0</v>
      </c>
      <c r="F131" s="1723">
        <v>0</v>
      </c>
      <c r="G131" s="1723">
        <v>0</v>
      </c>
      <c r="H131" s="1723">
        <v>0</v>
      </c>
      <c r="I131" s="1738">
        <v>1</v>
      </c>
      <c r="J131" s="1738">
        <v>0</v>
      </c>
      <c r="K131" s="1738"/>
      <c r="L131" s="1725">
        <v>89.07</v>
      </c>
      <c r="M131" s="1725"/>
      <c r="N131" s="1725">
        <f>O131+Q131</f>
        <v>29.69</v>
      </c>
      <c r="O131" s="1725">
        <v>29.69</v>
      </c>
      <c r="P131" s="1798"/>
      <c r="Q131" s="1725">
        <v>0</v>
      </c>
      <c r="R131" s="1798"/>
      <c r="S131" s="1785">
        <f t="shared" si="17"/>
        <v>0</v>
      </c>
      <c r="T131" s="1799"/>
      <c r="U131" s="1725">
        <f t="shared" si="24"/>
        <v>0</v>
      </c>
      <c r="V131" s="1725">
        <f>L131-W131</f>
        <v>0</v>
      </c>
      <c r="W131" s="1725">
        <v>89.07</v>
      </c>
      <c r="X131" s="1728">
        <f>107.77/1.21</f>
        <v>89.066115702479337</v>
      </c>
      <c r="Y131" s="1739">
        <v>615132</v>
      </c>
      <c r="Z131" s="1730">
        <v>42248</v>
      </c>
      <c r="AA131" s="1788" t="s">
        <v>213</v>
      </c>
      <c r="AB131" s="1885"/>
    </row>
    <row r="132" spans="1:28" s="1723" customFormat="1" x14ac:dyDescent="0.2">
      <c r="A132" s="1803">
        <v>2015108</v>
      </c>
      <c r="B132" s="1737"/>
      <c r="C132" s="1737" t="s">
        <v>459</v>
      </c>
      <c r="D132" s="1723" t="s">
        <v>68</v>
      </c>
      <c r="E132" s="1723">
        <v>1</v>
      </c>
      <c r="F132" s="1723">
        <v>2</v>
      </c>
      <c r="G132" s="1723">
        <v>1</v>
      </c>
      <c r="H132" s="1723">
        <v>1</v>
      </c>
      <c r="I132" s="1738">
        <v>1</v>
      </c>
      <c r="J132" s="1738">
        <v>1</v>
      </c>
      <c r="K132" s="1738"/>
      <c r="L132" s="1725">
        <v>584</v>
      </c>
      <c r="M132" s="1725"/>
      <c r="N132" s="1725">
        <f t="shared" ref="N132:N141" si="33">O132+Q132</f>
        <v>425.7</v>
      </c>
      <c r="O132" s="1725">
        <v>309.02999999999997</v>
      </c>
      <c r="P132" s="1798">
        <f t="shared" ref="P132:P141" si="34">O132/N132</f>
        <v>0.72593375616631428</v>
      </c>
      <c r="Q132" s="1725">
        <v>116.67</v>
      </c>
      <c r="R132" s="1798">
        <f t="shared" ref="R132:R141" si="35">Q132/N132</f>
        <v>0.27406624383368572</v>
      </c>
      <c r="S132" s="1785">
        <f t="shared" si="17"/>
        <v>4.6668000000000003</v>
      </c>
      <c r="T132" s="1799"/>
      <c r="U132" s="1725">
        <f t="shared" si="24"/>
        <v>0</v>
      </c>
      <c r="V132" s="1725">
        <f t="shared" si="25"/>
        <v>0</v>
      </c>
      <c r="W132" s="1725">
        <f t="shared" si="26"/>
        <v>584</v>
      </c>
      <c r="X132" s="1728">
        <f>706.64/1.21</f>
        <v>584</v>
      </c>
      <c r="Y132" s="1739">
        <v>615121</v>
      </c>
      <c r="Z132" s="1730">
        <v>42248</v>
      </c>
      <c r="AA132" s="1788" t="s">
        <v>213</v>
      </c>
      <c r="AB132" s="1885"/>
    </row>
    <row r="133" spans="1:28" s="1723" customFormat="1" x14ac:dyDescent="0.2">
      <c r="A133" s="1803">
        <v>2015109</v>
      </c>
      <c r="B133" s="1737"/>
      <c r="C133" s="1737" t="s">
        <v>460</v>
      </c>
      <c r="D133" s="1723" t="s">
        <v>68</v>
      </c>
      <c r="E133" s="1723">
        <v>1</v>
      </c>
      <c r="F133" s="1723">
        <v>7</v>
      </c>
      <c r="G133" s="1723">
        <v>5</v>
      </c>
      <c r="H133" s="1723">
        <v>1</v>
      </c>
      <c r="I133" s="1738">
        <v>1</v>
      </c>
      <c r="J133" s="1738">
        <v>1</v>
      </c>
      <c r="K133" s="1738"/>
      <c r="L133" s="1725">
        <v>2378</v>
      </c>
      <c r="M133" s="1725"/>
      <c r="N133" s="1725">
        <f t="shared" si="33"/>
        <v>1550.27</v>
      </c>
      <c r="O133" s="1725">
        <v>1194.8499999999999</v>
      </c>
      <c r="P133" s="1798">
        <f t="shared" si="34"/>
        <v>0.77073671037948221</v>
      </c>
      <c r="Q133" s="1725">
        <v>355.42</v>
      </c>
      <c r="R133" s="1798">
        <f t="shared" si="35"/>
        <v>0.22926328962051773</v>
      </c>
      <c r="S133" s="1785">
        <f t="shared" si="17"/>
        <v>14.216800000000001</v>
      </c>
      <c r="T133" s="1799"/>
      <c r="U133" s="1725">
        <f t="shared" si="24"/>
        <v>0</v>
      </c>
      <c r="V133" s="1725">
        <f t="shared" si="25"/>
        <v>0</v>
      </c>
      <c r="W133" s="1725">
        <f t="shared" si="26"/>
        <v>2378</v>
      </c>
      <c r="X133" s="1728">
        <f>2877.38/1.21</f>
        <v>2378</v>
      </c>
      <c r="Y133" s="1739">
        <v>615122</v>
      </c>
      <c r="Z133" s="1730">
        <v>42248</v>
      </c>
      <c r="AA133" s="1788" t="s">
        <v>213</v>
      </c>
      <c r="AB133" s="1885"/>
    </row>
    <row r="134" spans="1:28" s="1723" customFormat="1" x14ac:dyDescent="0.2">
      <c r="A134" s="1803">
        <v>2015110</v>
      </c>
      <c r="B134" s="1737"/>
      <c r="C134" s="1737" t="s">
        <v>461</v>
      </c>
      <c r="D134" s="1723" t="s">
        <v>68</v>
      </c>
      <c r="E134" s="1723">
        <v>1</v>
      </c>
      <c r="F134" s="1723">
        <v>7</v>
      </c>
      <c r="G134" s="1723">
        <v>5</v>
      </c>
      <c r="H134" s="1723">
        <v>1</v>
      </c>
      <c r="I134" s="1738">
        <v>1</v>
      </c>
      <c r="J134" s="1738">
        <v>1</v>
      </c>
      <c r="K134" s="1738"/>
      <c r="L134" s="1725">
        <v>2378</v>
      </c>
      <c r="M134" s="1725"/>
      <c r="N134" s="1725">
        <f t="shared" si="33"/>
        <v>1550.27</v>
      </c>
      <c r="O134" s="1725">
        <v>1194.8499999999999</v>
      </c>
      <c r="P134" s="1798">
        <f t="shared" si="34"/>
        <v>0.77073671037948221</v>
      </c>
      <c r="Q134" s="1725">
        <v>355.42</v>
      </c>
      <c r="R134" s="1798">
        <f t="shared" si="35"/>
        <v>0.22926328962051773</v>
      </c>
      <c r="S134" s="1785">
        <f t="shared" si="17"/>
        <v>14.216800000000001</v>
      </c>
      <c r="T134" s="1799"/>
      <c r="U134" s="1725">
        <f>((1-I134)*O134)+((1-J134)*Q134)</f>
        <v>0</v>
      </c>
      <c r="V134" s="1725">
        <f t="shared" si="25"/>
        <v>0</v>
      </c>
      <c r="W134" s="1725">
        <f t="shared" si="26"/>
        <v>2378</v>
      </c>
      <c r="X134" s="1728">
        <f>2877.38/1.21</f>
        <v>2378</v>
      </c>
      <c r="Y134" s="1739">
        <v>615123</v>
      </c>
      <c r="Z134" s="1730">
        <v>42248</v>
      </c>
      <c r="AA134" s="1788" t="s">
        <v>213</v>
      </c>
      <c r="AB134" s="1885"/>
    </row>
    <row r="135" spans="1:28" s="1723" customFormat="1" x14ac:dyDescent="0.2">
      <c r="A135" s="1803">
        <v>2015111</v>
      </c>
      <c r="B135" s="1737"/>
      <c r="C135" s="1737" t="s">
        <v>462</v>
      </c>
      <c r="D135" s="1723" t="s">
        <v>68</v>
      </c>
      <c r="E135" s="1723">
        <v>1</v>
      </c>
      <c r="F135" s="1723">
        <v>7</v>
      </c>
      <c r="G135" s="1723">
        <v>5</v>
      </c>
      <c r="H135" s="1723">
        <v>1</v>
      </c>
      <c r="I135" s="1738">
        <v>1</v>
      </c>
      <c r="J135" s="1738">
        <v>1</v>
      </c>
      <c r="K135" s="1738"/>
      <c r="L135" s="1725">
        <v>2378</v>
      </c>
      <c r="M135" s="1725"/>
      <c r="N135" s="1725">
        <f t="shared" si="33"/>
        <v>1550.27</v>
      </c>
      <c r="O135" s="1725">
        <v>1194.8499999999999</v>
      </c>
      <c r="P135" s="1798">
        <f t="shared" si="34"/>
        <v>0.77073671037948221</v>
      </c>
      <c r="Q135" s="1725">
        <v>355.42</v>
      </c>
      <c r="R135" s="1798">
        <f t="shared" si="35"/>
        <v>0.22926328962051773</v>
      </c>
      <c r="S135" s="1785">
        <f t="shared" ref="S135:S204" si="36">Q135/$S$1</f>
        <v>14.216800000000001</v>
      </c>
      <c r="T135" s="1799"/>
      <c r="U135" s="1725">
        <f>((1-I135)*O135)+((1-J135)*Q135)</f>
        <v>0</v>
      </c>
      <c r="V135" s="1725">
        <f t="shared" si="25"/>
        <v>0</v>
      </c>
      <c r="W135" s="1725">
        <f t="shared" si="26"/>
        <v>2378</v>
      </c>
      <c r="X135" s="1728">
        <f>2877.38/1.21</f>
        <v>2378</v>
      </c>
      <c r="Y135" s="1739">
        <v>615124</v>
      </c>
      <c r="Z135" s="1730">
        <v>42248</v>
      </c>
      <c r="AA135" s="1788" t="s">
        <v>213</v>
      </c>
      <c r="AB135" s="1885"/>
    </row>
    <row r="136" spans="1:28" s="1723" customFormat="1" x14ac:dyDescent="0.2">
      <c r="A136" s="1803">
        <v>2015112</v>
      </c>
      <c r="B136" s="1737"/>
      <c r="C136" s="1737" t="s">
        <v>463</v>
      </c>
      <c r="D136" s="1723" t="s">
        <v>68</v>
      </c>
      <c r="E136" s="1723">
        <v>1</v>
      </c>
      <c r="F136" s="1723">
        <v>11</v>
      </c>
      <c r="G136" s="1723">
        <v>5</v>
      </c>
      <c r="H136" s="1723">
        <v>3</v>
      </c>
      <c r="I136" s="1738">
        <v>1</v>
      </c>
      <c r="J136" s="1738">
        <v>1</v>
      </c>
      <c r="K136" s="1738"/>
      <c r="L136" s="1725">
        <v>3073</v>
      </c>
      <c r="M136" s="1725"/>
      <c r="N136" s="1725">
        <f t="shared" si="33"/>
        <v>1945.26</v>
      </c>
      <c r="O136" s="1725">
        <v>1538.18</v>
      </c>
      <c r="P136" s="1798">
        <f t="shared" si="34"/>
        <v>0.79073234426246364</v>
      </c>
      <c r="Q136" s="1725">
        <v>407.08</v>
      </c>
      <c r="R136" s="1798">
        <f t="shared" si="35"/>
        <v>0.20926765573753636</v>
      </c>
      <c r="S136" s="1785">
        <f t="shared" si="36"/>
        <v>16.283200000000001</v>
      </c>
      <c r="T136" s="1799"/>
      <c r="U136" s="1725">
        <f t="shared" ref="U136:U168" si="37">((1-I136)*O136)+((1-J136)*Q136)</f>
        <v>0</v>
      </c>
      <c r="V136" s="1725">
        <f t="shared" ref="V136:V168" si="38">L136-W136</f>
        <v>0</v>
      </c>
      <c r="W136" s="1725">
        <f t="shared" ref="W136:W168" si="39">X136+AC136+AH136+AM136+AO136+AR136</f>
        <v>3073</v>
      </c>
      <c r="X136" s="1728">
        <f>3718.33/1.21</f>
        <v>3073</v>
      </c>
      <c r="Y136" s="1739">
        <v>615125</v>
      </c>
      <c r="Z136" s="1730">
        <v>42248</v>
      </c>
      <c r="AA136" s="1788" t="s">
        <v>213</v>
      </c>
      <c r="AB136" s="1885"/>
    </row>
    <row r="137" spans="1:28" s="1723" customFormat="1" x14ac:dyDescent="0.2">
      <c r="A137" s="1803">
        <v>2015113</v>
      </c>
      <c r="B137" s="1737"/>
      <c r="C137" s="1737" t="s">
        <v>464</v>
      </c>
      <c r="D137" s="1723" t="s">
        <v>68</v>
      </c>
      <c r="E137" s="1723">
        <v>1</v>
      </c>
      <c r="F137" s="1723">
        <v>10</v>
      </c>
      <c r="G137" s="1723">
        <v>7</v>
      </c>
      <c r="H137" s="1723">
        <v>3</v>
      </c>
      <c r="I137" s="1738">
        <v>1</v>
      </c>
      <c r="J137" s="1738">
        <v>1</v>
      </c>
      <c r="K137" s="1738"/>
      <c r="L137" s="1725">
        <v>3219</v>
      </c>
      <c r="M137" s="1725"/>
      <c r="N137" s="1725">
        <f t="shared" si="33"/>
        <v>2113.38</v>
      </c>
      <c r="O137" s="1725">
        <v>1624.21</v>
      </c>
      <c r="P137" s="1798">
        <f t="shared" si="34"/>
        <v>0.76853665691924777</v>
      </c>
      <c r="Q137" s="1725">
        <v>489.17</v>
      </c>
      <c r="R137" s="1798">
        <f t="shared" si="35"/>
        <v>0.23146334308075214</v>
      </c>
      <c r="S137" s="1785">
        <f t="shared" si="36"/>
        <v>19.566800000000001</v>
      </c>
      <c r="T137" s="1799"/>
      <c r="U137" s="1725">
        <f t="shared" si="37"/>
        <v>0</v>
      </c>
      <c r="V137" s="1725">
        <f t="shared" si="38"/>
        <v>0</v>
      </c>
      <c r="W137" s="1725">
        <f t="shared" si="39"/>
        <v>3219</v>
      </c>
      <c r="X137" s="1728">
        <f>3894.99/1.21</f>
        <v>3219</v>
      </c>
      <c r="Y137" s="1739">
        <v>615126</v>
      </c>
      <c r="Z137" s="1730">
        <v>42248</v>
      </c>
      <c r="AA137" s="1788" t="s">
        <v>213</v>
      </c>
      <c r="AB137" s="1885"/>
    </row>
    <row r="138" spans="1:28" s="1723" customFormat="1" x14ac:dyDescent="0.2">
      <c r="A138" s="1803">
        <v>2015114</v>
      </c>
      <c r="B138" s="1737"/>
      <c r="C138" s="1737" t="s">
        <v>469</v>
      </c>
      <c r="D138" s="1723" t="s">
        <v>68</v>
      </c>
      <c r="E138" s="1723">
        <v>1</v>
      </c>
      <c r="F138" s="1723">
        <v>9</v>
      </c>
      <c r="G138" s="1723">
        <v>5</v>
      </c>
      <c r="H138" s="1723">
        <v>3</v>
      </c>
      <c r="I138" s="1738">
        <v>1</v>
      </c>
      <c r="J138" s="1738">
        <v>1</v>
      </c>
      <c r="K138" s="1738"/>
      <c r="L138" s="1725">
        <v>2998</v>
      </c>
      <c r="M138" s="1725"/>
      <c r="N138" s="1725">
        <f t="shared" si="33"/>
        <v>2019.3400000000001</v>
      </c>
      <c r="O138" s="1725">
        <v>1591.42</v>
      </c>
      <c r="P138" s="1798">
        <f t="shared" si="34"/>
        <v>0.78808917765210418</v>
      </c>
      <c r="Q138" s="1725">
        <v>427.92</v>
      </c>
      <c r="R138" s="1798">
        <f t="shared" si="35"/>
        <v>0.21191082234789585</v>
      </c>
      <c r="S138" s="1785">
        <f t="shared" si="36"/>
        <v>17.116800000000001</v>
      </c>
      <c r="T138" s="1799"/>
      <c r="U138" s="1725">
        <f t="shared" si="37"/>
        <v>0</v>
      </c>
      <c r="V138" s="1725">
        <f t="shared" si="38"/>
        <v>0</v>
      </c>
      <c r="W138" s="1725">
        <f t="shared" si="39"/>
        <v>2998</v>
      </c>
      <c r="X138" s="1728">
        <f>3627.58/1.21</f>
        <v>2998</v>
      </c>
      <c r="Y138" s="1739">
        <v>615127</v>
      </c>
      <c r="Z138" s="1730">
        <v>42248</v>
      </c>
      <c r="AA138" s="1788" t="s">
        <v>213</v>
      </c>
      <c r="AB138" s="1885"/>
    </row>
    <row r="139" spans="1:28" s="1723" customFormat="1" x14ac:dyDescent="0.2">
      <c r="A139" s="1803">
        <v>2015115</v>
      </c>
      <c r="B139" s="1737"/>
      <c r="C139" s="1737" t="s">
        <v>470</v>
      </c>
      <c r="D139" s="1723" t="s">
        <v>68</v>
      </c>
      <c r="E139" s="1723">
        <v>1</v>
      </c>
      <c r="F139" s="1723">
        <v>8</v>
      </c>
      <c r="G139" s="1723">
        <v>5</v>
      </c>
      <c r="H139" s="1723">
        <v>3</v>
      </c>
      <c r="I139" s="1738">
        <v>1</v>
      </c>
      <c r="J139" s="1738">
        <v>1</v>
      </c>
      <c r="K139" s="1738"/>
      <c r="L139" s="1725">
        <v>2109</v>
      </c>
      <c r="M139" s="1725"/>
      <c r="N139" s="1725">
        <f t="shared" si="33"/>
        <v>1415.25</v>
      </c>
      <c r="O139" s="1725">
        <v>1061.92</v>
      </c>
      <c r="P139" s="1798">
        <f t="shared" si="34"/>
        <v>0.7503409291644586</v>
      </c>
      <c r="Q139" s="1725">
        <v>353.33</v>
      </c>
      <c r="R139" s="1798">
        <f t="shared" si="35"/>
        <v>0.24965907083554142</v>
      </c>
      <c r="S139" s="1785">
        <f t="shared" si="36"/>
        <v>14.133199999999999</v>
      </c>
      <c r="T139" s="1799"/>
      <c r="U139" s="1725">
        <f t="shared" si="37"/>
        <v>0</v>
      </c>
      <c r="V139" s="1725">
        <f t="shared" si="38"/>
        <v>0</v>
      </c>
      <c r="W139" s="1725">
        <f t="shared" si="39"/>
        <v>2109</v>
      </c>
      <c r="X139" s="1728">
        <f>2551.89/1.21</f>
        <v>2109</v>
      </c>
      <c r="Y139" s="1739">
        <v>615128</v>
      </c>
      <c r="Z139" s="1730">
        <v>42248</v>
      </c>
      <c r="AA139" s="1788" t="s">
        <v>213</v>
      </c>
      <c r="AB139" s="1885"/>
    </row>
    <row r="140" spans="1:28" s="1723" customFormat="1" x14ac:dyDescent="0.2">
      <c r="A140" s="1803">
        <v>2015116</v>
      </c>
      <c r="B140" s="1737"/>
      <c r="C140" s="1737" t="s">
        <v>471</v>
      </c>
      <c r="D140" s="1723" t="s">
        <v>68</v>
      </c>
      <c r="E140" s="1723">
        <v>1</v>
      </c>
      <c r="F140" s="1723">
        <v>7</v>
      </c>
      <c r="G140" s="1723">
        <v>6</v>
      </c>
      <c r="H140" s="1723">
        <v>3</v>
      </c>
      <c r="I140" s="1738">
        <v>1</v>
      </c>
      <c r="J140" s="1738">
        <v>1</v>
      </c>
      <c r="K140" s="1738"/>
      <c r="L140" s="1725">
        <v>2965</v>
      </c>
      <c r="M140" s="1725"/>
      <c r="N140" s="1725">
        <f t="shared" si="33"/>
        <v>1763.07</v>
      </c>
      <c r="O140" s="1725">
        <v>1344.74</v>
      </c>
      <c r="P140" s="1798">
        <f t="shared" si="34"/>
        <v>0.7627263806882314</v>
      </c>
      <c r="Q140" s="1725">
        <v>418.33</v>
      </c>
      <c r="R140" s="1798">
        <f t="shared" si="35"/>
        <v>0.23727361931176869</v>
      </c>
      <c r="S140" s="1785">
        <f t="shared" si="36"/>
        <v>16.7332</v>
      </c>
      <c r="T140" s="1799"/>
      <c r="U140" s="1725">
        <f t="shared" si="37"/>
        <v>0</v>
      </c>
      <c r="V140" s="1725">
        <f t="shared" si="38"/>
        <v>0</v>
      </c>
      <c r="W140" s="1725">
        <f t="shared" si="39"/>
        <v>2965</v>
      </c>
      <c r="X140" s="1728">
        <f>3587.65/1.21</f>
        <v>2965</v>
      </c>
      <c r="Y140" s="1739">
        <v>615129</v>
      </c>
      <c r="Z140" s="1730">
        <v>42248</v>
      </c>
      <c r="AA140" s="1788" t="s">
        <v>213</v>
      </c>
      <c r="AB140" s="1885"/>
    </row>
    <row r="141" spans="1:28" s="1723" customFormat="1" x14ac:dyDescent="0.2">
      <c r="A141" s="1803">
        <v>2015117</v>
      </c>
      <c r="B141" s="1737"/>
      <c r="C141" s="1737" t="s">
        <v>472</v>
      </c>
      <c r="D141" s="1723" t="s">
        <v>68</v>
      </c>
      <c r="E141" s="1723">
        <v>1</v>
      </c>
      <c r="F141" s="1723">
        <v>9</v>
      </c>
      <c r="G141" s="1723">
        <v>7</v>
      </c>
      <c r="H141" s="1723">
        <v>3</v>
      </c>
      <c r="I141" s="1738">
        <v>1</v>
      </c>
      <c r="J141" s="1738">
        <v>1</v>
      </c>
      <c r="K141" s="1738"/>
      <c r="L141" s="1725">
        <v>3091</v>
      </c>
      <c r="M141" s="1725"/>
      <c r="N141" s="1725">
        <f t="shared" si="33"/>
        <v>1817.81</v>
      </c>
      <c r="O141" s="1725">
        <v>1405.73</v>
      </c>
      <c r="P141" s="1798">
        <f t="shared" si="34"/>
        <v>0.77330964182175255</v>
      </c>
      <c r="Q141" s="1725">
        <v>412.08</v>
      </c>
      <c r="R141" s="1798">
        <f t="shared" si="35"/>
        <v>0.22669035817824745</v>
      </c>
      <c r="S141" s="1785">
        <f t="shared" si="36"/>
        <v>16.4832</v>
      </c>
      <c r="T141" s="1799"/>
      <c r="U141" s="1725">
        <f t="shared" si="37"/>
        <v>0</v>
      </c>
      <c r="V141" s="1725">
        <f t="shared" si="38"/>
        <v>0</v>
      </c>
      <c r="W141" s="1725">
        <f t="shared" si="39"/>
        <v>3091</v>
      </c>
      <c r="X141" s="1728">
        <f>3740.11/1.21</f>
        <v>3091</v>
      </c>
      <c r="Y141" s="1739">
        <v>615130</v>
      </c>
      <c r="Z141" s="1730">
        <v>42248</v>
      </c>
      <c r="AA141" s="1788" t="s">
        <v>213</v>
      </c>
      <c r="AB141" s="1885"/>
    </row>
    <row r="142" spans="1:28" s="1723" customFormat="1" x14ac:dyDescent="0.2">
      <c r="A142" s="1803">
        <v>2015118</v>
      </c>
      <c r="B142" s="1737"/>
      <c r="C142" s="1737" t="s">
        <v>473</v>
      </c>
      <c r="D142" s="1723" t="s">
        <v>68</v>
      </c>
      <c r="E142" s="1723">
        <v>1</v>
      </c>
      <c r="F142" s="1723">
        <v>8</v>
      </c>
      <c r="G142" s="1723">
        <v>5</v>
      </c>
      <c r="H142" s="1723">
        <v>3</v>
      </c>
      <c r="I142" s="1738">
        <v>1</v>
      </c>
      <c r="J142" s="1738">
        <v>1</v>
      </c>
      <c r="K142" s="1738"/>
      <c r="L142" s="1725">
        <v>2109</v>
      </c>
      <c r="M142" s="1725"/>
      <c r="N142" s="1725">
        <f t="shared" ref="N142:N153" si="40">O142+Q142</f>
        <v>1415.25</v>
      </c>
      <c r="O142" s="1725">
        <v>1061.92</v>
      </c>
      <c r="P142" s="1798">
        <f t="shared" ref="P142:P153" si="41">O142/N142</f>
        <v>0.7503409291644586</v>
      </c>
      <c r="Q142" s="1725">
        <v>353.33</v>
      </c>
      <c r="R142" s="1798">
        <f t="shared" ref="R142:R153" si="42">Q142/N142</f>
        <v>0.24965907083554142</v>
      </c>
      <c r="S142" s="1785">
        <f t="shared" si="36"/>
        <v>14.133199999999999</v>
      </c>
      <c r="T142" s="1799"/>
      <c r="U142" s="1725">
        <f>((1-I142)*O142)+((1-J142)*Q142)</f>
        <v>0</v>
      </c>
      <c r="V142" s="1725">
        <f>L142-W142</f>
        <v>0</v>
      </c>
      <c r="W142" s="1725">
        <f t="shared" si="39"/>
        <v>2109</v>
      </c>
      <c r="X142" s="1728">
        <f>2551.89/1.21</f>
        <v>2109</v>
      </c>
      <c r="Y142" s="1739">
        <v>615131</v>
      </c>
      <c r="Z142" s="1730">
        <v>42248</v>
      </c>
      <c r="AA142" s="1788" t="s">
        <v>213</v>
      </c>
      <c r="AB142" s="1885"/>
    </row>
    <row r="143" spans="1:28" s="1723" customFormat="1" x14ac:dyDescent="0.2">
      <c r="A143" s="1803">
        <v>2015119</v>
      </c>
      <c r="B143" s="1737"/>
      <c r="C143" s="1737" t="s">
        <v>476</v>
      </c>
      <c r="D143" s="1723" t="s">
        <v>68</v>
      </c>
      <c r="E143" s="1723">
        <v>1</v>
      </c>
      <c r="F143" s="1723">
        <v>11</v>
      </c>
      <c r="G143" s="1723">
        <v>8</v>
      </c>
      <c r="H143" s="1723">
        <v>4</v>
      </c>
      <c r="I143" s="1738">
        <v>1</v>
      </c>
      <c r="J143" s="1738">
        <v>1</v>
      </c>
      <c r="K143" s="1738"/>
      <c r="L143" s="1725">
        <v>4084</v>
      </c>
      <c r="M143" s="1725"/>
      <c r="N143" s="1725">
        <f t="shared" si="40"/>
        <v>2602.34</v>
      </c>
      <c r="O143" s="1725">
        <v>2018.59</v>
      </c>
      <c r="P143" s="1798">
        <f t="shared" si="41"/>
        <v>0.77568265484141186</v>
      </c>
      <c r="Q143" s="1725">
        <v>583.75</v>
      </c>
      <c r="R143" s="1798">
        <f t="shared" si="42"/>
        <v>0.22431734515858803</v>
      </c>
      <c r="S143" s="1785">
        <f t="shared" si="36"/>
        <v>23.35</v>
      </c>
      <c r="T143" s="1799"/>
      <c r="U143" s="1725">
        <f t="shared" si="37"/>
        <v>0</v>
      </c>
      <c r="V143" s="1725">
        <f t="shared" si="38"/>
        <v>0</v>
      </c>
      <c r="W143" s="1725">
        <f t="shared" si="39"/>
        <v>4084.0000000000005</v>
      </c>
      <c r="X143" s="1728">
        <f>4941.64/1.21</f>
        <v>4084.0000000000005</v>
      </c>
      <c r="Y143" s="1739">
        <v>615134</v>
      </c>
      <c r="Z143" s="1730">
        <v>42249</v>
      </c>
      <c r="AA143" s="1788" t="s">
        <v>213</v>
      </c>
      <c r="AB143" s="1885"/>
    </row>
    <row r="144" spans="1:28" s="1723" customFormat="1" x14ac:dyDescent="0.2">
      <c r="A144" s="1803">
        <v>2015120</v>
      </c>
      <c r="B144" s="1737"/>
      <c r="C144" s="1737" t="s">
        <v>477</v>
      </c>
      <c r="D144" s="1723" t="s">
        <v>68</v>
      </c>
      <c r="E144" s="1723">
        <v>1</v>
      </c>
      <c r="F144" s="1723">
        <v>11</v>
      </c>
      <c r="G144" s="1723">
        <v>5</v>
      </c>
      <c r="H144" s="1723">
        <v>5</v>
      </c>
      <c r="I144" s="1738">
        <v>1</v>
      </c>
      <c r="J144" s="1738">
        <v>1</v>
      </c>
      <c r="K144" s="1738"/>
      <c r="L144" s="1725">
        <v>3667</v>
      </c>
      <c r="M144" s="1725"/>
      <c r="N144" s="1725">
        <f t="shared" si="40"/>
        <v>2419.56</v>
      </c>
      <c r="O144" s="1725">
        <v>1923.73</v>
      </c>
      <c r="P144" s="1798">
        <f t="shared" si="41"/>
        <v>0.79507431103175785</v>
      </c>
      <c r="Q144" s="1725">
        <v>495.83</v>
      </c>
      <c r="R144" s="1798">
        <f t="shared" si="42"/>
        <v>0.20492568896824215</v>
      </c>
      <c r="S144" s="1785">
        <f t="shared" si="36"/>
        <v>19.833199999999998</v>
      </c>
      <c r="T144" s="1799"/>
      <c r="U144" s="1725">
        <f t="shared" si="37"/>
        <v>0</v>
      </c>
      <c r="V144" s="1725">
        <f t="shared" si="38"/>
        <v>0</v>
      </c>
      <c r="W144" s="1725">
        <f t="shared" si="39"/>
        <v>3667</v>
      </c>
      <c r="X144" s="1728">
        <f>4437.07/1.21</f>
        <v>3667</v>
      </c>
      <c r="Y144" s="1739">
        <v>615135</v>
      </c>
      <c r="Z144" s="1730">
        <v>42249</v>
      </c>
      <c r="AA144" s="1788" t="s">
        <v>213</v>
      </c>
      <c r="AB144" s="1885"/>
    </row>
    <row r="145" spans="1:28" s="1723" customFormat="1" x14ac:dyDescent="0.2">
      <c r="A145" s="1736" t="s">
        <v>836</v>
      </c>
      <c r="B145" s="1737"/>
      <c r="C145" s="1737" t="s">
        <v>837</v>
      </c>
      <c r="D145" s="1723" t="s">
        <v>68</v>
      </c>
      <c r="E145" s="1723">
        <v>0</v>
      </c>
      <c r="F145" s="1723">
        <v>0</v>
      </c>
      <c r="G145" s="1723">
        <v>0</v>
      </c>
      <c r="H145" s="1723">
        <v>0</v>
      </c>
      <c r="I145" s="1738">
        <v>0</v>
      </c>
      <c r="J145" s="1738">
        <v>0</v>
      </c>
      <c r="K145" s="1738"/>
      <c r="L145" s="1725">
        <v>0</v>
      </c>
      <c r="M145" s="1725"/>
      <c r="N145" s="1725">
        <f>O145+Q145</f>
        <v>0</v>
      </c>
      <c r="O145" s="1725">
        <v>0</v>
      </c>
      <c r="P145" s="1798" t="str">
        <f>IF(N145&lt;=0,"",O145/N145)</f>
        <v/>
      </c>
      <c r="Q145" s="1725">
        <v>0</v>
      </c>
      <c r="R145" s="1798" t="str">
        <f>IF(N145&lt;=0,"",Q145/N145)</f>
        <v/>
      </c>
      <c r="S145" s="1785">
        <f>Q145/$S$1</f>
        <v>0</v>
      </c>
      <c r="T145" s="1760"/>
      <c r="U145" s="1725">
        <f>((1-I145)*O145)+((1-J145)*Q145)</f>
        <v>0</v>
      </c>
      <c r="V145" s="1725">
        <f>L145-W145</f>
        <v>0</v>
      </c>
      <c r="W145" s="1725">
        <f>X145+AC145+AH145+AM145+AO145+AR145</f>
        <v>0</v>
      </c>
      <c r="X145" s="1728"/>
      <c r="Y145" s="1739"/>
      <c r="Z145" s="1730"/>
      <c r="AA145" s="1788"/>
      <c r="AB145" s="1885"/>
    </row>
    <row r="146" spans="1:28" s="1723" customFormat="1" x14ac:dyDescent="0.2">
      <c r="A146" s="1803">
        <v>2015121</v>
      </c>
      <c r="B146" s="1737"/>
      <c r="C146" s="1737" t="s">
        <v>478</v>
      </c>
      <c r="D146" s="1723" t="s">
        <v>68</v>
      </c>
      <c r="E146" s="1723">
        <v>0</v>
      </c>
      <c r="F146" s="1723">
        <v>0</v>
      </c>
      <c r="G146" s="1723">
        <v>0</v>
      </c>
      <c r="H146" s="1723">
        <v>0</v>
      </c>
      <c r="I146" s="1738">
        <v>1</v>
      </c>
      <c r="J146" s="1738">
        <v>1</v>
      </c>
      <c r="K146" s="1738"/>
      <c r="L146" s="1725">
        <v>590.4</v>
      </c>
      <c r="M146" s="1725"/>
      <c r="N146" s="1725">
        <f t="shared" si="40"/>
        <v>295.2</v>
      </c>
      <c r="O146" s="1725">
        <v>295.2</v>
      </c>
      <c r="P146" s="1798">
        <f t="shared" si="41"/>
        <v>1</v>
      </c>
      <c r="Q146" s="1725">
        <v>0</v>
      </c>
      <c r="R146" s="1798">
        <f t="shared" si="42"/>
        <v>0</v>
      </c>
      <c r="S146" s="1785">
        <f t="shared" si="36"/>
        <v>0</v>
      </c>
      <c r="T146" s="1799"/>
      <c r="U146" s="1725">
        <f t="shared" si="37"/>
        <v>0</v>
      </c>
      <c r="V146" s="1725">
        <f t="shared" si="38"/>
        <v>0</v>
      </c>
      <c r="W146" s="1725">
        <f t="shared" si="39"/>
        <v>590.4</v>
      </c>
      <c r="X146" s="1728">
        <v>590.4</v>
      </c>
      <c r="Y146" s="1739">
        <v>615136</v>
      </c>
      <c r="Z146" s="1730">
        <v>42249</v>
      </c>
      <c r="AA146" s="1788" t="s">
        <v>213</v>
      </c>
      <c r="AB146" s="1885"/>
    </row>
    <row r="147" spans="1:28" s="1723" customFormat="1" x14ac:dyDescent="0.2">
      <c r="A147" s="1736">
        <v>2015122</v>
      </c>
      <c r="B147" s="1737"/>
      <c r="C147" s="1737" t="s">
        <v>479</v>
      </c>
      <c r="D147" s="1723" t="s">
        <v>68</v>
      </c>
      <c r="E147" s="1723">
        <v>1</v>
      </c>
      <c r="F147" s="1723">
        <v>8</v>
      </c>
      <c r="G147" s="1723">
        <v>2</v>
      </c>
      <c r="H147" s="1723">
        <v>6</v>
      </c>
      <c r="I147" s="1738">
        <v>1</v>
      </c>
      <c r="J147" s="1738">
        <v>1</v>
      </c>
      <c r="K147" s="1738"/>
      <c r="L147" s="1725">
        <v>3203.6</v>
      </c>
      <c r="M147" s="1725"/>
      <c r="N147" s="1725">
        <f t="shared" si="40"/>
        <v>2258.8000000000002</v>
      </c>
      <c r="O147" s="1725">
        <v>1710.47</v>
      </c>
      <c r="P147" s="1798">
        <f t="shared" si="41"/>
        <v>0.75724721090844693</v>
      </c>
      <c r="Q147" s="1725">
        <v>548.33000000000004</v>
      </c>
      <c r="R147" s="1798">
        <f t="shared" si="42"/>
        <v>0.24275278909155304</v>
      </c>
      <c r="S147" s="1785">
        <f t="shared" si="36"/>
        <v>21.933200000000003</v>
      </c>
      <c r="T147" s="1799"/>
      <c r="U147" s="1725">
        <f t="shared" si="37"/>
        <v>0</v>
      </c>
      <c r="V147" s="1725">
        <f t="shared" si="38"/>
        <v>0</v>
      </c>
      <c r="W147" s="1725">
        <f t="shared" si="39"/>
        <v>3203.6</v>
      </c>
      <c r="X147" s="1728">
        <v>3203.6</v>
      </c>
      <c r="Y147" s="1739">
        <v>615137</v>
      </c>
      <c r="Z147" s="1730">
        <v>42249</v>
      </c>
      <c r="AA147" s="1788" t="s">
        <v>213</v>
      </c>
      <c r="AB147" s="1885"/>
    </row>
    <row r="148" spans="1:28" s="1723" customFormat="1" x14ac:dyDescent="0.2">
      <c r="A148" s="1736">
        <v>2015123</v>
      </c>
      <c r="B148" s="1737"/>
      <c r="C148" s="1737" t="s">
        <v>480</v>
      </c>
      <c r="D148" s="1723" t="s">
        <v>68</v>
      </c>
      <c r="E148" s="1723">
        <v>1</v>
      </c>
      <c r="F148" s="1723">
        <v>8</v>
      </c>
      <c r="G148" s="1723">
        <v>2</v>
      </c>
      <c r="H148" s="1723">
        <v>6</v>
      </c>
      <c r="I148" s="1738">
        <v>1</v>
      </c>
      <c r="J148" s="1738">
        <v>1</v>
      </c>
      <c r="K148" s="1738"/>
      <c r="L148" s="1725">
        <v>3203.6</v>
      </c>
      <c r="M148" s="1725"/>
      <c r="N148" s="1725">
        <f t="shared" si="40"/>
        <v>2258.8000000000002</v>
      </c>
      <c r="O148" s="1725">
        <v>1710.47</v>
      </c>
      <c r="P148" s="1798">
        <f t="shared" si="41"/>
        <v>0.75724721090844693</v>
      </c>
      <c r="Q148" s="1725">
        <v>548.33000000000004</v>
      </c>
      <c r="R148" s="1798">
        <f t="shared" si="42"/>
        <v>0.24275278909155304</v>
      </c>
      <c r="S148" s="1785">
        <f t="shared" si="36"/>
        <v>21.933200000000003</v>
      </c>
      <c r="T148" s="1799"/>
      <c r="U148" s="1725">
        <f>((1-I148)*O148)+((1-J148)*Q148)</f>
        <v>0</v>
      </c>
      <c r="V148" s="1725">
        <f t="shared" si="38"/>
        <v>0</v>
      </c>
      <c r="W148" s="1725">
        <f t="shared" si="39"/>
        <v>3203.6</v>
      </c>
      <c r="X148" s="1728">
        <v>3203.6</v>
      </c>
      <c r="Y148" s="1739">
        <v>615138</v>
      </c>
      <c r="Z148" s="1730">
        <v>42249</v>
      </c>
      <c r="AA148" s="1788" t="s">
        <v>213</v>
      </c>
      <c r="AB148" s="1885"/>
    </row>
    <row r="149" spans="1:28" s="1723" customFormat="1" x14ac:dyDescent="0.2">
      <c r="A149" s="1736">
        <v>2015124</v>
      </c>
      <c r="B149" s="1737"/>
      <c r="C149" s="1737" t="s">
        <v>481</v>
      </c>
      <c r="D149" s="1723" t="s">
        <v>68</v>
      </c>
      <c r="E149" s="1723">
        <v>1</v>
      </c>
      <c r="F149" s="1723">
        <v>8</v>
      </c>
      <c r="G149" s="1723">
        <v>2</v>
      </c>
      <c r="H149" s="1723">
        <v>6</v>
      </c>
      <c r="I149" s="1738">
        <v>1</v>
      </c>
      <c r="J149" s="1738">
        <v>1</v>
      </c>
      <c r="K149" s="1738"/>
      <c r="L149" s="1725">
        <v>3203.6</v>
      </c>
      <c r="M149" s="1725"/>
      <c r="N149" s="1725">
        <f t="shared" si="40"/>
        <v>2258.8000000000002</v>
      </c>
      <c r="O149" s="1725">
        <v>1710.47</v>
      </c>
      <c r="P149" s="1798">
        <f t="shared" si="41"/>
        <v>0.75724721090844693</v>
      </c>
      <c r="Q149" s="1725">
        <v>548.33000000000004</v>
      </c>
      <c r="R149" s="1798">
        <f t="shared" si="42"/>
        <v>0.24275278909155304</v>
      </c>
      <c r="S149" s="1785">
        <f t="shared" si="36"/>
        <v>21.933200000000003</v>
      </c>
      <c r="T149" s="1799"/>
      <c r="U149" s="1725">
        <f>((1-I149)*O149)+((1-J149)*Q149)</f>
        <v>0</v>
      </c>
      <c r="V149" s="1725">
        <f t="shared" si="38"/>
        <v>0</v>
      </c>
      <c r="W149" s="1725">
        <f t="shared" si="39"/>
        <v>3203.6</v>
      </c>
      <c r="X149" s="1728">
        <v>3203.6</v>
      </c>
      <c r="Y149" s="1739">
        <v>615139</v>
      </c>
      <c r="Z149" s="1730">
        <v>42249</v>
      </c>
      <c r="AA149" s="1788" t="s">
        <v>213</v>
      </c>
      <c r="AB149" s="1885"/>
    </row>
    <row r="150" spans="1:28" s="1723" customFormat="1" x14ac:dyDescent="0.2">
      <c r="A150" s="1736">
        <v>2015125</v>
      </c>
      <c r="B150" s="1737"/>
      <c r="C150" s="1737" t="s">
        <v>483</v>
      </c>
      <c r="D150" s="1723" t="s">
        <v>68</v>
      </c>
      <c r="E150" s="1723">
        <v>1</v>
      </c>
      <c r="F150" s="1723">
        <v>2</v>
      </c>
      <c r="G150" s="1723">
        <v>1</v>
      </c>
      <c r="H150" s="1723">
        <v>1</v>
      </c>
      <c r="I150" s="1738">
        <v>1</v>
      </c>
      <c r="J150" s="1738">
        <v>1</v>
      </c>
      <c r="K150" s="1738"/>
      <c r="L150" s="1725">
        <v>523</v>
      </c>
      <c r="M150" s="1725"/>
      <c r="N150" s="1725">
        <f t="shared" si="40"/>
        <v>400.11</v>
      </c>
      <c r="O150" s="1725">
        <v>283.44</v>
      </c>
      <c r="P150" s="1798">
        <f t="shared" si="41"/>
        <v>0.70840518857314239</v>
      </c>
      <c r="Q150" s="1725">
        <v>116.67</v>
      </c>
      <c r="R150" s="1798">
        <f t="shared" si="42"/>
        <v>0.29159481142685761</v>
      </c>
      <c r="S150" s="1785">
        <f t="shared" si="36"/>
        <v>4.6668000000000003</v>
      </c>
      <c r="T150" s="1799"/>
      <c r="U150" s="1725">
        <f t="shared" si="37"/>
        <v>0</v>
      </c>
      <c r="V150" s="1725">
        <f t="shared" si="38"/>
        <v>0</v>
      </c>
      <c r="W150" s="1725">
        <f t="shared" si="39"/>
        <v>523</v>
      </c>
      <c r="X150" s="1728">
        <f>632.83/1.21</f>
        <v>523</v>
      </c>
      <c r="Y150" s="1739">
        <v>615140</v>
      </c>
      <c r="Z150" s="1730">
        <v>42249</v>
      </c>
      <c r="AA150" s="1788" t="s">
        <v>213</v>
      </c>
      <c r="AB150" s="1885"/>
    </row>
    <row r="151" spans="1:28" s="1723" customFormat="1" x14ac:dyDescent="0.2">
      <c r="A151" s="1736">
        <v>2015126</v>
      </c>
      <c r="B151" s="1737"/>
      <c r="C151" s="1737" t="s">
        <v>484</v>
      </c>
      <c r="D151" s="1723" t="s">
        <v>68</v>
      </c>
      <c r="E151" s="1723">
        <v>1</v>
      </c>
      <c r="F151" s="1723">
        <v>7</v>
      </c>
      <c r="G151" s="1723">
        <v>5</v>
      </c>
      <c r="H151" s="1723">
        <v>1</v>
      </c>
      <c r="I151" s="1738">
        <v>1</v>
      </c>
      <c r="J151" s="1738">
        <v>1</v>
      </c>
      <c r="K151" s="1738"/>
      <c r="L151" s="1725">
        <v>2257</v>
      </c>
      <c r="M151" s="1725"/>
      <c r="N151" s="1725">
        <f t="shared" si="40"/>
        <v>1305.02</v>
      </c>
      <c r="O151" s="1725">
        <v>989.6</v>
      </c>
      <c r="P151" s="1798">
        <f t="shared" si="41"/>
        <v>0.75830255475011876</v>
      </c>
      <c r="Q151" s="1725">
        <v>315.42</v>
      </c>
      <c r="R151" s="1798">
        <f t="shared" si="42"/>
        <v>0.24169744524988124</v>
      </c>
      <c r="S151" s="1785">
        <f t="shared" si="36"/>
        <v>12.616800000000001</v>
      </c>
      <c r="T151" s="1799"/>
      <c r="U151" s="1725">
        <f t="shared" si="37"/>
        <v>0</v>
      </c>
      <c r="V151" s="1725">
        <f t="shared" si="38"/>
        <v>0</v>
      </c>
      <c r="W151" s="1725">
        <f t="shared" si="39"/>
        <v>2257</v>
      </c>
      <c r="X151" s="1728">
        <f>2730.97/1.21</f>
        <v>2257</v>
      </c>
      <c r="Y151" s="1739">
        <v>615141</v>
      </c>
      <c r="Z151" s="1730">
        <v>42249</v>
      </c>
      <c r="AA151" s="1788" t="s">
        <v>213</v>
      </c>
      <c r="AB151" s="1885"/>
    </row>
    <row r="152" spans="1:28" s="1723" customFormat="1" x14ac:dyDescent="0.2">
      <c r="A152" s="1736">
        <v>2015127</v>
      </c>
      <c r="B152" s="1737"/>
      <c r="C152" s="1737" t="s">
        <v>485</v>
      </c>
      <c r="D152" s="1723" t="s">
        <v>322</v>
      </c>
      <c r="E152" s="1723">
        <v>0</v>
      </c>
      <c r="F152" s="1723">
        <v>4</v>
      </c>
      <c r="G152" s="1723">
        <v>4</v>
      </c>
      <c r="H152" s="1723">
        <v>0</v>
      </c>
      <c r="I152" s="1738">
        <v>1</v>
      </c>
      <c r="J152" s="1738">
        <v>1</v>
      </c>
      <c r="K152" s="1738"/>
      <c r="L152" s="1725">
        <v>1529.56</v>
      </c>
      <c r="M152" s="1725"/>
      <c r="N152" s="1725">
        <f t="shared" si="40"/>
        <v>1019.1700000000001</v>
      </c>
      <c r="O152" s="1725">
        <v>880.84</v>
      </c>
      <c r="P152" s="1798">
        <f t="shared" si="41"/>
        <v>0.86427190753260008</v>
      </c>
      <c r="Q152" s="1725">
        <v>138.33000000000001</v>
      </c>
      <c r="R152" s="1798">
        <f t="shared" si="42"/>
        <v>0.13572809246739995</v>
      </c>
      <c r="S152" s="1785">
        <f t="shared" si="36"/>
        <v>5.5332000000000008</v>
      </c>
      <c r="T152" s="1799"/>
      <c r="U152" s="1725">
        <f t="shared" si="37"/>
        <v>0</v>
      </c>
      <c r="V152" s="1725">
        <f t="shared" si="38"/>
        <v>0</v>
      </c>
      <c r="W152" s="1725">
        <f t="shared" si="39"/>
        <v>1529.56</v>
      </c>
      <c r="X152" s="1728">
        <v>1529.56</v>
      </c>
      <c r="Y152" s="1739">
        <v>615160</v>
      </c>
      <c r="Z152" s="1730">
        <v>42270</v>
      </c>
      <c r="AA152" s="1788" t="s">
        <v>213</v>
      </c>
      <c r="AB152" s="1885"/>
    </row>
    <row r="153" spans="1:28" s="1723" customFormat="1" x14ac:dyDescent="0.2">
      <c r="A153" s="1736">
        <v>2015128</v>
      </c>
      <c r="B153" s="1737"/>
      <c r="C153" s="1737" t="s">
        <v>491</v>
      </c>
      <c r="D153" s="1723" t="s">
        <v>68</v>
      </c>
      <c r="E153" s="1723">
        <v>0</v>
      </c>
      <c r="F153" s="1723">
        <v>0</v>
      </c>
      <c r="G153" s="1723">
        <v>0</v>
      </c>
      <c r="H153" s="1723">
        <v>0</v>
      </c>
      <c r="I153" s="1738">
        <v>1</v>
      </c>
      <c r="J153" s="1738">
        <v>0</v>
      </c>
      <c r="K153" s="1738"/>
      <c r="L153" s="1725">
        <v>130.5</v>
      </c>
      <c r="M153" s="1725"/>
      <c r="N153" s="1725">
        <f t="shared" si="40"/>
        <v>87</v>
      </c>
      <c r="O153" s="1725">
        <v>87</v>
      </c>
      <c r="P153" s="1798">
        <f t="shared" si="41"/>
        <v>1</v>
      </c>
      <c r="Q153" s="1725">
        <v>0</v>
      </c>
      <c r="R153" s="1798">
        <f t="shared" si="42"/>
        <v>0</v>
      </c>
      <c r="S153" s="1785">
        <f t="shared" si="36"/>
        <v>0</v>
      </c>
      <c r="T153" s="1799"/>
      <c r="U153" s="1725">
        <f t="shared" si="37"/>
        <v>0</v>
      </c>
      <c r="V153" s="1725">
        <f t="shared" si="38"/>
        <v>0</v>
      </c>
      <c r="W153" s="1725">
        <f t="shared" si="39"/>
        <v>130.5</v>
      </c>
      <c r="X153" s="1728">
        <v>130.5</v>
      </c>
      <c r="Y153" s="1739">
        <v>615145</v>
      </c>
      <c r="Z153" s="1730">
        <v>42265</v>
      </c>
      <c r="AA153" s="1788" t="s">
        <v>213</v>
      </c>
      <c r="AB153" s="1885"/>
    </row>
    <row r="154" spans="1:28" s="1723" customFormat="1" x14ac:dyDescent="0.2">
      <c r="A154" s="1736">
        <v>2015129</v>
      </c>
      <c r="B154" s="1737"/>
      <c r="C154" s="1737" t="s">
        <v>494</v>
      </c>
      <c r="D154" s="1723" t="s">
        <v>68</v>
      </c>
      <c r="E154" s="1723">
        <v>1</v>
      </c>
      <c r="F154" s="1723">
        <v>10</v>
      </c>
      <c r="G154" s="1723">
        <v>5</v>
      </c>
      <c r="H154" s="1723">
        <v>4</v>
      </c>
      <c r="I154" s="1738">
        <v>1</v>
      </c>
      <c r="J154" s="1738">
        <v>1</v>
      </c>
      <c r="K154" s="1738"/>
      <c r="L154" s="1725">
        <v>3238</v>
      </c>
      <c r="M154" s="1725"/>
      <c r="N154" s="1725">
        <f t="shared" ref="N154:N163" si="43">O154+Q154</f>
        <v>2141.69</v>
      </c>
      <c r="O154" s="1725">
        <v>1680.44</v>
      </c>
      <c r="P154" s="1798">
        <f t="shared" ref="P154:P163" si="44">O154/N154</f>
        <v>0.7846326966087529</v>
      </c>
      <c r="Q154" s="1725">
        <v>461.25</v>
      </c>
      <c r="R154" s="1798">
        <f t="shared" ref="R154:R163" si="45">Q154/N154</f>
        <v>0.2153673033912471</v>
      </c>
      <c r="S154" s="1785">
        <f t="shared" si="36"/>
        <v>18.45</v>
      </c>
      <c r="T154" s="1799"/>
      <c r="U154" s="1725">
        <f t="shared" si="37"/>
        <v>0</v>
      </c>
      <c r="V154" s="1725">
        <f t="shared" si="38"/>
        <v>0</v>
      </c>
      <c r="W154" s="1725">
        <f t="shared" si="39"/>
        <v>3238</v>
      </c>
      <c r="X154" s="1728">
        <v>3238</v>
      </c>
      <c r="Y154" s="1739">
        <v>615146</v>
      </c>
      <c r="Z154" s="1730">
        <v>42265</v>
      </c>
      <c r="AA154" s="1788" t="s">
        <v>213</v>
      </c>
      <c r="AB154" s="1885"/>
    </row>
    <row r="155" spans="1:28" s="1723" customFormat="1" x14ac:dyDescent="0.2">
      <c r="A155" s="1736">
        <v>2015130</v>
      </c>
      <c r="B155" s="1737"/>
      <c r="C155" s="1737" t="s">
        <v>495</v>
      </c>
      <c r="D155" s="1723" t="s">
        <v>68</v>
      </c>
      <c r="E155" s="1723">
        <v>1</v>
      </c>
      <c r="F155" s="1723">
        <v>10</v>
      </c>
      <c r="G155" s="1723">
        <v>7</v>
      </c>
      <c r="H155" s="1723">
        <v>3</v>
      </c>
      <c r="I155" s="1738">
        <v>1</v>
      </c>
      <c r="J155" s="1738">
        <v>1</v>
      </c>
      <c r="K155" s="1738"/>
      <c r="L155" s="1725">
        <v>3104</v>
      </c>
      <c r="M155" s="1725"/>
      <c r="N155" s="1725">
        <f t="shared" si="43"/>
        <v>2105.19</v>
      </c>
      <c r="O155" s="1725">
        <v>1611.44</v>
      </c>
      <c r="P155" s="1798">
        <f t="shared" si="44"/>
        <v>0.76546059975584158</v>
      </c>
      <c r="Q155" s="1725">
        <v>493.75</v>
      </c>
      <c r="R155" s="1798">
        <f t="shared" si="45"/>
        <v>0.23453940024415848</v>
      </c>
      <c r="S155" s="1785">
        <f t="shared" si="36"/>
        <v>19.75</v>
      </c>
      <c r="T155" s="1799"/>
      <c r="U155" s="1725">
        <f t="shared" si="37"/>
        <v>0</v>
      </c>
      <c r="V155" s="1725">
        <f t="shared" si="38"/>
        <v>0</v>
      </c>
      <c r="W155" s="1725">
        <f t="shared" si="39"/>
        <v>3104</v>
      </c>
      <c r="X155" s="1728">
        <v>3104</v>
      </c>
      <c r="Y155" s="1739">
        <v>615147</v>
      </c>
      <c r="Z155" s="1730">
        <v>42265</v>
      </c>
      <c r="AA155" s="1788" t="s">
        <v>213</v>
      </c>
      <c r="AB155" s="1885"/>
    </row>
    <row r="156" spans="1:28" s="1723" customFormat="1" x14ac:dyDescent="0.2">
      <c r="A156" s="1736">
        <v>2015131</v>
      </c>
      <c r="B156" s="1737"/>
      <c r="C156" s="1737" t="s">
        <v>496</v>
      </c>
      <c r="D156" s="1723" t="s">
        <v>68</v>
      </c>
      <c r="E156" s="1723">
        <v>1</v>
      </c>
      <c r="F156" s="1723">
        <v>9</v>
      </c>
      <c r="G156" s="1723">
        <v>7</v>
      </c>
      <c r="H156" s="1723">
        <v>3</v>
      </c>
      <c r="I156" s="1738">
        <v>1</v>
      </c>
      <c r="J156" s="1738">
        <v>1</v>
      </c>
      <c r="K156" s="1738"/>
      <c r="L156" s="1725">
        <v>2418</v>
      </c>
      <c r="M156" s="1725"/>
      <c r="N156" s="1725">
        <f t="shared" si="43"/>
        <v>1553.61</v>
      </c>
      <c r="O156" s="1725">
        <v>1169.8599999999999</v>
      </c>
      <c r="P156" s="1798">
        <f t="shared" si="44"/>
        <v>0.75299463829403779</v>
      </c>
      <c r="Q156" s="1725">
        <v>383.75</v>
      </c>
      <c r="R156" s="1798">
        <f t="shared" si="45"/>
        <v>0.24700536170596227</v>
      </c>
      <c r="S156" s="1785">
        <f t="shared" si="36"/>
        <v>15.35</v>
      </c>
      <c r="T156" s="1799"/>
      <c r="U156" s="1725">
        <f t="shared" si="37"/>
        <v>0</v>
      </c>
      <c r="V156" s="1725">
        <f t="shared" si="38"/>
        <v>0</v>
      </c>
      <c r="W156" s="1725">
        <f t="shared" si="39"/>
        <v>2418</v>
      </c>
      <c r="X156" s="1728">
        <v>2418</v>
      </c>
      <c r="Y156" s="1739">
        <v>615148</v>
      </c>
      <c r="Z156" s="1730">
        <v>42265</v>
      </c>
      <c r="AA156" s="1788" t="s">
        <v>213</v>
      </c>
      <c r="AB156" s="1885"/>
    </row>
    <row r="157" spans="1:28" s="1723" customFormat="1" x14ac:dyDescent="0.2">
      <c r="A157" s="1736">
        <v>2015132</v>
      </c>
      <c r="B157" s="1737"/>
      <c r="C157" s="1737" t="s">
        <v>497</v>
      </c>
      <c r="D157" s="1723" t="s">
        <v>68</v>
      </c>
      <c r="E157" s="1723">
        <v>1</v>
      </c>
      <c r="F157" s="1723">
        <v>2</v>
      </c>
      <c r="G157" s="1723">
        <v>1</v>
      </c>
      <c r="H157" s="1723">
        <v>1</v>
      </c>
      <c r="I157" s="1738">
        <v>1</v>
      </c>
      <c r="J157" s="1738">
        <v>1</v>
      </c>
      <c r="K157" s="1738"/>
      <c r="L157" s="1725">
        <v>643</v>
      </c>
      <c r="M157" s="1725"/>
      <c r="N157" s="1725">
        <f t="shared" si="43"/>
        <v>436.02</v>
      </c>
      <c r="O157" s="1725">
        <v>336.02</v>
      </c>
      <c r="P157" s="1798">
        <f t="shared" si="44"/>
        <v>0.77065272235218563</v>
      </c>
      <c r="Q157" s="1725">
        <v>100</v>
      </c>
      <c r="R157" s="1798">
        <f t="shared" si="45"/>
        <v>0.22934727764781432</v>
      </c>
      <c r="S157" s="1785">
        <f t="shared" si="36"/>
        <v>4</v>
      </c>
      <c r="T157" s="1799"/>
      <c r="U157" s="1725">
        <f t="shared" si="37"/>
        <v>0</v>
      </c>
      <c r="V157" s="1725">
        <f t="shared" si="38"/>
        <v>0</v>
      </c>
      <c r="W157" s="1725">
        <f t="shared" si="39"/>
        <v>643</v>
      </c>
      <c r="X157" s="1728">
        <v>643</v>
      </c>
      <c r="Y157" s="1739">
        <v>615149</v>
      </c>
      <c r="Z157" s="1730">
        <v>42265</v>
      </c>
      <c r="AA157" s="1788" t="s">
        <v>213</v>
      </c>
      <c r="AB157" s="1885"/>
    </row>
    <row r="158" spans="1:28" s="1723" customFormat="1" x14ac:dyDescent="0.2">
      <c r="A158" s="1736">
        <v>2015133</v>
      </c>
      <c r="B158" s="1737"/>
      <c r="C158" s="1737" t="s">
        <v>498</v>
      </c>
      <c r="D158" s="1723" t="s">
        <v>68</v>
      </c>
      <c r="E158" s="1723">
        <v>1</v>
      </c>
      <c r="F158" s="1723">
        <v>8</v>
      </c>
      <c r="G158" s="1723">
        <v>7</v>
      </c>
      <c r="H158" s="1723">
        <v>1</v>
      </c>
      <c r="I158" s="1738">
        <v>1</v>
      </c>
      <c r="J158" s="1738">
        <v>1</v>
      </c>
      <c r="K158" s="1738"/>
      <c r="L158" s="1725">
        <v>1878</v>
      </c>
      <c r="M158" s="1725"/>
      <c r="N158" s="1725">
        <f t="shared" si="43"/>
        <v>1206.79</v>
      </c>
      <c r="O158" s="1725">
        <v>885.54</v>
      </c>
      <c r="P158" s="1798">
        <f t="shared" si="44"/>
        <v>0.73379792673124566</v>
      </c>
      <c r="Q158" s="1725">
        <v>321.25</v>
      </c>
      <c r="R158" s="1798">
        <f t="shared" si="45"/>
        <v>0.26620207326875428</v>
      </c>
      <c r="S158" s="1785">
        <f t="shared" si="36"/>
        <v>12.85</v>
      </c>
      <c r="T158" s="1799"/>
      <c r="U158" s="1725">
        <f t="shared" si="37"/>
        <v>0</v>
      </c>
      <c r="V158" s="1725">
        <f t="shared" si="38"/>
        <v>0</v>
      </c>
      <c r="W158" s="1725">
        <f t="shared" si="39"/>
        <v>1878</v>
      </c>
      <c r="X158" s="1728">
        <v>1878</v>
      </c>
      <c r="Y158" s="1739">
        <v>615150</v>
      </c>
      <c r="Z158" s="1730">
        <v>42265</v>
      </c>
      <c r="AA158" s="1788" t="s">
        <v>213</v>
      </c>
      <c r="AB158" s="1885"/>
    </row>
    <row r="159" spans="1:28" s="1723" customFormat="1" x14ac:dyDescent="0.2">
      <c r="A159" s="1736">
        <v>2015134</v>
      </c>
      <c r="B159" s="1737"/>
      <c r="C159" s="1805" t="s">
        <v>509</v>
      </c>
      <c r="D159" s="1723" t="s">
        <v>68</v>
      </c>
      <c r="E159" s="1723">
        <v>0</v>
      </c>
      <c r="F159" s="1723">
        <v>0</v>
      </c>
      <c r="G159" s="1723">
        <v>0</v>
      </c>
      <c r="H159" s="1723">
        <v>0</v>
      </c>
      <c r="I159" s="1738">
        <v>1</v>
      </c>
      <c r="J159" s="1738">
        <v>0</v>
      </c>
      <c r="K159" s="1738"/>
      <c r="L159" s="1725">
        <v>35.880000000000003</v>
      </c>
      <c r="M159" s="1725"/>
      <c r="N159" s="1725">
        <f t="shared" si="43"/>
        <v>17.940000000000001</v>
      </c>
      <c r="O159" s="1725">
        <v>17.940000000000001</v>
      </c>
      <c r="P159" s="1798">
        <f t="shared" si="44"/>
        <v>1</v>
      </c>
      <c r="Q159" s="1725">
        <v>0</v>
      </c>
      <c r="R159" s="1798">
        <f t="shared" si="45"/>
        <v>0</v>
      </c>
      <c r="S159" s="1785">
        <f t="shared" si="36"/>
        <v>0</v>
      </c>
      <c r="T159" s="1799"/>
      <c r="U159" s="1725">
        <f t="shared" si="37"/>
        <v>0</v>
      </c>
      <c r="V159" s="1725">
        <f t="shared" si="38"/>
        <v>0</v>
      </c>
      <c r="W159" s="1725">
        <f t="shared" si="39"/>
        <v>35.880000000000003</v>
      </c>
      <c r="X159" s="1728">
        <v>35.880000000000003</v>
      </c>
      <c r="Y159" s="1739">
        <v>615151</v>
      </c>
      <c r="Z159" s="1730">
        <v>42265</v>
      </c>
      <c r="AA159" s="1788" t="s">
        <v>213</v>
      </c>
      <c r="AB159" s="1885"/>
    </row>
    <row r="160" spans="1:28" s="1723" customFormat="1" x14ac:dyDescent="0.2">
      <c r="A160" s="1736">
        <v>2015135</v>
      </c>
      <c r="B160" s="1737"/>
      <c r="C160" s="1805" t="s">
        <v>499</v>
      </c>
      <c r="D160" s="1723" t="s">
        <v>68</v>
      </c>
      <c r="E160" s="1723">
        <v>1</v>
      </c>
      <c r="F160" s="1723">
        <v>1</v>
      </c>
      <c r="G160" s="1723">
        <v>0</v>
      </c>
      <c r="H160" s="1723">
        <v>1</v>
      </c>
      <c r="I160" s="1738">
        <v>1</v>
      </c>
      <c r="J160" s="1738">
        <v>1</v>
      </c>
      <c r="K160" s="1738"/>
      <c r="L160" s="1725">
        <v>585</v>
      </c>
      <c r="M160" s="1725"/>
      <c r="N160" s="1725">
        <f t="shared" si="43"/>
        <v>390.99</v>
      </c>
      <c r="O160" s="1725">
        <v>311.82</v>
      </c>
      <c r="P160" s="1798">
        <f t="shared" si="44"/>
        <v>0.79751400291567554</v>
      </c>
      <c r="Q160" s="1725">
        <v>79.17</v>
      </c>
      <c r="R160" s="1798">
        <f t="shared" si="45"/>
        <v>0.20248599708432441</v>
      </c>
      <c r="S160" s="1785">
        <f t="shared" si="36"/>
        <v>3.1668000000000003</v>
      </c>
      <c r="T160" s="1799"/>
      <c r="U160" s="1725">
        <f t="shared" si="37"/>
        <v>0</v>
      </c>
      <c r="V160" s="1725">
        <f t="shared" si="38"/>
        <v>0</v>
      </c>
      <c r="W160" s="1725">
        <f t="shared" si="39"/>
        <v>585</v>
      </c>
      <c r="X160" s="1728">
        <v>585</v>
      </c>
      <c r="Y160" s="1739">
        <v>615152</v>
      </c>
      <c r="Z160" s="1730">
        <v>42265</v>
      </c>
      <c r="AA160" s="1788" t="s">
        <v>213</v>
      </c>
      <c r="AB160" s="1885"/>
    </row>
    <row r="161" spans="1:28" s="1723" customFormat="1" x14ac:dyDescent="0.2">
      <c r="A161" s="1736">
        <v>2015136</v>
      </c>
      <c r="B161" s="1737"/>
      <c r="C161" s="1805" t="s">
        <v>500</v>
      </c>
      <c r="D161" s="1723" t="s">
        <v>68</v>
      </c>
      <c r="E161" s="1723">
        <v>1</v>
      </c>
      <c r="F161" s="1723">
        <v>7</v>
      </c>
      <c r="G161" s="1723">
        <v>4</v>
      </c>
      <c r="H161" s="1723">
        <v>3</v>
      </c>
      <c r="I161" s="1738">
        <v>1</v>
      </c>
      <c r="J161" s="1738">
        <v>1</v>
      </c>
      <c r="K161" s="1738"/>
      <c r="L161" s="1725">
        <v>2136</v>
      </c>
      <c r="M161" s="1725"/>
      <c r="N161" s="1725">
        <f t="shared" si="43"/>
        <v>1316.08</v>
      </c>
      <c r="O161" s="1725">
        <v>999.83</v>
      </c>
      <c r="P161" s="1798">
        <f t="shared" si="44"/>
        <v>0.75970305756488976</v>
      </c>
      <c r="Q161" s="1725">
        <v>316.25</v>
      </c>
      <c r="R161" s="1798">
        <f t="shared" si="45"/>
        <v>0.24029694243511035</v>
      </c>
      <c r="S161" s="1785">
        <f t="shared" si="36"/>
        <v>12.65</v>
      </c>
      <c r="T161" s="1799"/>
      <c r="U161" s="1725">
        <f t="shared" si="37"/>
        <v>0</v>
      </c>
      <c r="V161" s="1725">
        <f t="shared" si="38"/>
        <v>0</v>
      </c>
      <c r="W161" s="1725">
        <f t="shared" si="39"/>
        <v>2136</v>
      </c>
      <c r="X161" s="1728">
        <v>2136</v>
      </c>
      <c r="Y161" s="1739">
        <v>615153</v>
      </c>
      <c r="Z161" s="1730">
        <v>42265</v>
      </c>
      <c r="AA161" s="1788" t="s">
        <v>213</v>
      </c>
      <c r="AB161" s="1885"/>
    </row>
    <row r="162" spans="1:28" s="1723" customFormat="1" x14ac:dyDescent="0.2">
      <c r="A162" s="1736">
        <v>2015137</v>
      </c>
      <c r="B162" s="1737"/>
      <c r="C162" s="1805" t="s">
        <v>501</v>
      </c>
      <c r="D162" s="1723" t="s">
        <v>68</v>
      </c>
      <c r="E162" s="1723">
        <v>1</v>
      </c>
      <c r="F162" s="1723">
        <v>11</v>
      </c>
      <c r="G162" s="1723">
        <v>5</v>
      </c>
      <c r="H162" s="1723">
        <v>3</v>
      </c>
      <c r="I162" s="1738">
        <v>1</v>
      </c>
      <c r="J162" s="1738">
        <v>1</v>
      </c>
      <c r="K162" s="1738"/>
      <c r="L162" s="1725">
        <v>2484</v>
      </c>
      <c r="M162" s="1725"/>
      <c r="N162" s="1725">
        <f t="shared" si="43"/>
        <v>1579.76</v>
      </c>
      <c r="O162" s="1725">
        <v>1183.51</v>
      </c>
      <c r="P162" s="1798">
        <f t="shared" si="44"/>
        <v>0.74917076011546058</v>
      </c>
      <c r="Q162" s="1725">
        <v>396.25</v>
      </c>
      <c r="R162" s="1798">
        <f t="shared" si="45"/>
        <v>0.25082923988453942</v>
      </c>
      <c r="S162" s="1785">
        <f t="shared" si="36"/>
        <v>15.85</v>
      </c>
      <c r="T162" s="1799"/>
      <c r="U162" s="1725">
        <f t="shared" si="37"/>
        <v>0</v>
      </c>
      <c r="V162" s="1725">
        <f t="shared" si="38"/>
        <v>0</v>
      </c>
      <c r="W162" s="1725">
        <f t="shared" si="39"/>
        <v>2484</v>
      </c>
      <c r="X162" s="1728">
        <v>2484</v>
      </c>
      <c r="Y162" s="1739">
        <v>615154</v>
      </c>
      <c r="Z162" s="1730">
        <v>42265</v>
      </c>
      <c r="AA162" s="1788" t="s">
        <v>213</v>
      </c>
      <c r="AB162" s="1885"/>
    </row>
    <row r="163" spans="1:28" s="1723" customFormat="1" x14ac:dyDescent="0.2">
      <c r="A163" s="1736">
        <v>2015138</v>
      </c>
      <c r="B163" s="1737"/>
      <c r="C163" s="1737" t="s">
        <v>507</v>
      </c>
      <c r="D163" s="1723" t="s">
        <v>68</v>
      </c>
      <c r="E163" s="1723">
        <v>1</v>
      </c>
      <c r="F163" s="1723">
        <v>11</v>
      </c>
      <c r="G163" s="1723">
        <v>4</v>
      </c>
      <c r="H163" s="1723">
        <v>3</v>
      </c>
      <c r="I163" s="1738">
        <v>1</v>
      </c>
      <c r="J163" s="1738">
        <v>1</v>
      </c>
      <c r="K163" s="1738"/>
      <c r="L163" s="1725">
        <v>4111</v>
      </c>
      <c r="M163" s="1725"/>
      <c r="N163" s="1725">
        <f t="shared" si="43"/>
        <v>2245.48</v>
      </c>
      <c r="O163" s="1725">
        <v>1785.9</v>
      </c>
      <c r="P163" s="1798">
        <f t="shared" si="44"/>
        <v>0.7953310650729466</v>
      </c>
      <c r="Q163" s="1725">
        <v>459.58</v>
      </c>
      <c r="R163" s="1798">
        <f t="shared" si="45"/>
        <v>0.20466893492705346</v>
      </c>
      <c r="S163" s="1785">
        <f t="shared" si="36"/>
        <v>18.383199999999999</v>
      </c>
      <c r="T163" s="1799"/>
      <c r="U163" s="1725">
        <f t="shared" si="37"/>
        <v>0</v>
      </c>
      <c r="V163" s="1725">
        <f t="shared" si="38"/>
        <v>0</v>
      </c>
      <c r="W163" s="1725">
        <f t="shared" si="39"/>
        <v>4111</v>
      </c>
      <c r="X163" s="1728">
        <v>4111</v>
      </c>
      <c r="Y163" s="1739">
        <v>615179</v>
      </c>
      <c r="Z163" s="1730">
        <v>42286</v>
      </c>
      <c r="AA163" s="1788" t="s">
        <v>213</v>
      </c>
      <c r="AB163" s="1885"/>
    </row>
    <row r="164" spans="1:28" s="1723" customFormat="1" x14ac:dyDescent="0.2">
      <c r="A164" s="1736">
        <v>2015139</v>
      </c>
      <c r="B164" s="1737"/>
      <c r="C164" s="1737" t="s">
        <v>520</v>
      </c>
      <c r="D164" s="1723" t="s">
        <v>68</v>
      </c>
      <c r="E164" s="1723">
        <v>1</v>
      </c>
      <c r="F164" s="1723">
        <v>10</v>
      </c>
      <c r="G164" s="1723">
        <v>5</v>
      </c>
      <c r="H164" s="1723">
        <v>3</v>
      </c>
      <c r="I164" s="1738">
        <v>0</v>
      </c>
      <c r="J164" s="1738">
        <v>0</v>
      </c>
      <c r="K164" s="1738"/>
      <c r="L164" s="1725"/>
      <c r="M164" s="1725"/>
      <c r="N164" s="1725"/>
      <c r="O164" s="1725"/>
      <c r="P164" s="1809"/>
      <c r="Q164" s="1725"/>
      <c r="S164" s="1785">
        <f t="shared" si="36"/>
        <v>0</v>
      </c>
      <c r="T164" s="1760"/>
      <c r="U164" s="1725">
        <f t="shared" si="37"/>
        <v>0</v>
      </c>
      <c r="V164" s="1725">
        <f t="shared" si="38"/>
        <v>0</v>
      </c>
      <c r="W164" s="1725">
        <f t="shared" si="39"/>
        <v>0</v>
      </c>
      <c r="X164" s="1728"/>
      <c r="Y164" s="1739"/>
      <c r="Z164" s="1730"/>
      <c r="AA164" s="1788"/>
      <c r="AB164" s="1885"/>
    </row>
    <row r="165" spans="1:28" s="1723" customFormat="1" x14ac:dyDescent="0.2">
      <c r="A165" s="1736">
        <v>2015140</v>
      </c>
      <c r="B165" s="1737"/>
      <c r="C165" s="1737" t="s">
        <v>504</v>
      </c>
      <c r="D165" s="1723" t="s">
        <v>68</v>
      </c>
      <c r="E165" s="1723">
        <v>1</v>
      </c>
      <c r="F165" s="1723">
        <v>10</v>
      </c>
      <c r="G165" s="1723">
        <v>8</v>
      </c>
      <c r="H165" s="1723">
        <v>3</v>
      </c>
      <c r="I165" s="1738">
        <v>1</v>
      </c>
      <c r="J165" s="1738">
        <v>1</v>
      </c>
      <c r="K165" s="1738"/>
      <c r="L165" s="1725">
        <v>3060</v>
      </c>
      <c r="M165" s="1725"/>
      <c r="N165" s="1725">
        <f t="shared" ref="N165:N178" si="46">O165+Q165</f>
        <v>1892.47</v>
      </c>
      <c r="O165" s="1725">
        <v>1444.55</v>
      </c>
      <c r="P165" s="1798">
        <f t="shared" ref="P165:P178" si="47">O165/N165</f>
        <v>0.76331461000702783</v>
      </c>
      <c r="Q165" s="1725">
        <v>447.92</v>
      </c>
      <c r="R165" s="1798">
        <f t="shared" ref="R165:R178" si="48">Q165/N165</f>
        <v>0.23668538999297214</v>
      </c>
      <c r="S165" s="1785">
        <f t="shared" si="36"/>
        <v>17.916800000000002</v>
      </c>
      <c r="T165" s="1799"/>
      <c r="U165" s="1725">
        <f t="shared" si="37"/>
        <v>0</v>
      </c>
      <c r="V165" s="1725">
        <f t="shared" si="38"/>
        <v>0</v>
      </c>
      <c r="W165" s="1725">
        <f t="shared" si="39"/>
        <v>3060</v>
      </c>
      <c r="X165" s="1728">
        <v>3060</v>
      </c>
      <c r="Y165" s="1739">
        <v>615155</v>
      </c>
      <c r="Z165" s="1730">
        <v>42265</v>
      </c>
      <c r="AA165" s="1788" t="s">
        <v>213</v>
      </c>
      <c r="AB165" s="1885"/>
    </row>
    <row r="166" spans="1:28" s="1723" customFormat="1" x14ac:dyDescent="0.2">
      <c r="A166" s="1736">
        <v>2015141</v>
      </c>
      <c r="B166" s="1737"/>
      <c r="C166" s="1737" t="s">
        <v>505</v>
      </c>
      <c r="D166" s="1723" t="s">
        <v>68</v>
      </c>
      <c r="E166" s="1723">
        <v>1</v>
      </c>
      <c r="F166" s="1723">
        <v>9</v>
      </c>
      <c r="G166" s="1723">
        <v>7</v>
      </c>
      <c r="H166" s="1723">
        <v>3</v>
      </c>
      <c r="I166" s="1738">
        <v>1</v>
      </c>
      <c r="J166" s="1738">
        <v>1</v>
      </c>
      <c r="K166" s="1738"/>
      <c r="L166" s="1725">
        <v>2622</v>
      </c>
      <c r="M166" s="1725"/>
      <c r="N166" s="1725">
        <f t="shared" si="46"/>
        <v>1738.33</v>
      </c>
      <c r="O166" s="1725">
        <v>1316.25</v>
      </c>
      <c r="P166" s="1798">
        <f t="shared" si="47"/>
        <v>0.75719224773201865</v>
      </c>
      <c r="Q166" s="1725">
        <v>422.08</v>
      </c>
      <c r="R166" s="1798">
        <f t="shared" si="48"/>
        <v>0.24280775226798135</v>
      </c>
      <c r="S166" s="1785">
        <f t="shared" si="36"/>
        <v>16.883199999999999</v>
      </c>
      <c r="T166" s="1799"/>
      <c r="U166" s="1725">
        <f t="shared" si="37"/>
        <v>0</v>
      </c>
      <c r="V166" s="1725">
        <f t="shared" si="38"/>
        <v>0</v>
      </c>
      <c r="W166" s="1725">
        <f t="shared" si="39"/>
        <v>2622</v>
      </c>
      <c r="X166" s="1728">
        <v>2622</v>
      </c>
      <c r="Y166" s="1739">
        <v>615156</v>
      </c>
      <c r="Z166" s="1730">
        <v>42265</v>
      </c>
      <c r="AA166" s="1788" t="s">
        <v>213</v>
      </c>
      <c r="AB166" s="1885"/>
    </row>
    <row r="167" spans="1:28" s="1723" customFormat="1" x14ac:dyDescent="0.2">
      <c r="A167" s="1736">
        <v>2015142</v>
      </c>
      <c r="B167" s="1737"/>
      <c r="C167" s="1737" t="s">
        <v>506</v>
      </c>
      <c r="D167" s="1723" t="s">
        <v>68</v>
      </c>
      <c r="E167" s="1723">
        <v>1</v>
      </c>
      <c r="F167" s="1723">
        <v>8</v>
      </c>
      <c r="G167" s="1723">
        <v>5</v>
      </c>
      <c r="H167" s="1723">
        <v>3</v>
      </c>
      <c r="I167" s="1738">
        <v>1</v>
      </c>
      <c r="J167" s="1738">
        <v>1</v>
      </c>
      <c r="K167" s="1738"/>
      <c r="L167" s="1725">
        <v>1961</v>
      </c>
      <c r="M167" s="1725"/>
      <c r="N167" s="1725">
        <f t="shared" si="46"/>
        <v>1421.73</v>
      </c>
      <c r="O167" s="1725">
        <v>1076.73</v>
      </c>
      <c r="P167" s="1798">
        <f t="shared" si="47"/>
        <v>0.75733789116076888</v>
      </c>
      <c r="Q167" s="1725">
        <v>345</v>
      </c>
      <c r="R167" s="1798">
        <f t="shared" si="48"/>
        <v>0.24266210883923106</v>
      </c>
      <c r="S167" s="1785">
        <f t="shared" si="36"/>
        <v>13.8</v>
      </c>
      <c r="T167" s="1799"/>
      <c r="U167" s="1725">
        <f t="shared" si="37"/>
        <v>0</v>
      </c>
      <c r="V167" s="1725">
        <f t="shared" si="38"/>
        <v>0</v>
      </c>
      <c r="W167" s="1725">
        <f t="shared" si="39"/>
        <v>1961</v>
      </c>
      <c r="X167" s="1728">
        <v>1961</v>
      </c>
      <c r="Y167" s="1739">
        <v>615157</v>
      </c>
      <c r="Z167" s="1730">
        <v>42265</v>
      </c>
      <c r="AA167" s="1788" t="s">
        <v>213</v>
      </c>
      <c r="AB167" s="1885"/>
    </row>
    <row r="168" spans="1:28" s="1723" customFormat="1" x14ac:dyDescent="0.2">
      <c r="A168" s="1736">
        <v>2015143</v>
      </c>
      <c r="B168" s="1737"/>
      <c r="C168" s="1737" t="s">
        <v>510</v>
      </c>
      <c r="D168" s="1723" t="s">
        <v>68</v>
      </c>
      <c r="E168" s="1723">
        <v>1</v>
      </c>
      <c r="F168" s="1723">
        <v>8</v>
      </c>
      <c r="G168" s="1723">
        <v>5</v>
      </c>
      <c r="H168" s="1723">
        <v>3</v>
      </c>
      <c r="I168" s="1738">
        <v>1</v>
      </c>
      <c r="J168" s="1738">
        <v>1</v>
      </c>
      <c r="K168" s="1738"/>
      <c r="L168" s="1725">
        <v>2517</v>
      </c>
      <c r="M168" s="1725"/>
      <c r="N168" s="1725">
        <f t="shared" si="46"/>
        <v>1540.04</v>
      </c>
      <c r="O168" s="1725">
        <v>1202.54</v>
      </c>
      <c r="P168" s="1798">
        <f t="shared" si="47"/>
        <v>0.78084984805589464</v>
      </c>
      <c r="Q168" s="1725">
        <v>337.5</v>
      </c>
      <c r="R168" s="1798">
        <f t="shared" si="48"/>
        <v>0.21915015194410536</v>
      </c>
      <c r="S168" s="1785">
        <f t="shared" si="36"/>
        <v>13.5</v>
      </c>
      <c r="T168" s="1799"/>
      <c r="U168" s="1725">
        <f t="shared" si="37"/>
        <v>0</v>
      </c>
      <c r="V168" s="1725">
        <f t="shared" si="38"/>
        <v>0</v>
      </c>
      <c r="W168" s="1725">
        <f t="shared" si="39"/>
        <v>2517</v>
      </c>
      <c r="X168" s="1728">
        <v>2517</v>
      </c>
      <c r="Y168" s="1739">
        <v>615161</v>
      </c>
      <c r="Z168" s="1730">
        <v>42270</v>
      </c>
      <c r="AA168" s="1788" t="s">
        <v>213</v>
      </c>
      <c r="AB168" s="1885"/>
    </row>
    <row r="169" spans="1:28" s="1723" customFormat="1" x14ac:dyDescent="0.2">
      <c r="A169" s="1736">
        <v>2015144</v>
      </c>
      <c r="B169" s="1737"/>
      <c r="C169" s="1737" t="s">
        <v>511</v>
      </c>
      <c r="D169" s="1723" t="s">
        <v>68</v>
      </c>
      <c r="E169" s="1723">
        <v>1</v>
      </c>
      <c r="F169" s="1723">
        <v>2</v>
      </c>
      <c r="G169" s="1723">
        <v>1</v>
      </c>
      <c r="H169" s="1723">
        <v>1</v>
      </c>
      <c r="I169" s="1738">
        <v>1</v>
      </c>
      <c r="J169" s="1738">
        <v>1</v>
      </c>
      <c r="K169" s="1738"/>
      <c r="L169" s="1725">
        <v>584</v>
      </c>
      <c r="M169" s="1725"/>
      <c r="N169" s="1725">
        <f t="shared" si="46"/>
        <v>418.5</v>
      </c>
      <c r="O169" s="1725">
        <v>302.67</v>
      </c>
      <c r="P169" s="1798">
        <f t="shared" si="47"/>
        <v>0.72322580645161294</v>
      </c>
      <c r="Q169" s="1725">
        <v>115.83</v>
      </c>
      <c r="R169" s="1798">
        <f t="shared" si="48"/>
        <v>0.27677419354838712</v>
      </c>
      <c r="S169" s="1785">
        <f t="shared" si="36"/>
        <v>4.6331999999999995</v>
      </c>
      <c r="T169" s="1799"/>
      <c r="U169" s="1725">
        <f t="shared" ref="U169:U175" si="49">((1-I169)*O169)+((1-J169)*Q169)</f>
        <v>0</v>
      </c>
      <c r="V169" s="1725">
        <f t="shared" ref="V169:V175" si="50">L169-W169</f>
        <v>0</v>
      </c>
      <c r="W169" s="1725">
        <f t="shared" ref="W169:W178" si="51">X169+AC169+AH169+AM169+AO169+AR169</f>
        <v>584</v>
      </c>
      <c r="X169" s="1728">
        <v>584</v>
      </c>
      <c r="Y169" s="1739">
        <v>615162</v>
      </c>
      <c r="Z169" s="1730">
        <v>42270</v>
      </c>
      <c r="AA169" s="1788" t="s">
        <v>213</v>
      </c>
      <c r="AB169" s="1885"/>
    </row>
    <row r="170" spans="1:28" s="1723" customFormat="1" x14ac:dyDescent="0.2">
      <c r="A170" s="1736">
        <v>2015145</v>
      </c>
      <c r="B170" s="1737"/>
      <c r="C170" s="1737" t="s">
        <v>512</v>
      </c>
      <c r="D170" s="1723" t="s">
        <v>68</v>
      </c>
      <c r="E170" s="1723">
        <v>10</v>
      </c>
      <c r="F170" s="1723">
        <v>56</v>
      </c>
      <c r="G170" s="1723">
        <v>36</v>
      </c>
      <c r="H170" s="1723">
        <v>40</v>
      </c>
      <c r="I170" s="1738">
        <v>1</v>
      </c>
      <c r="J170" s="1738">
        <v>1</v>
      </c>
      <c r="K170" s="1738"/>
      <c r="L170" s="1725">
        <v>23360</v>
      </c>
      <c r="M170" s="1725"/>
      <c r="N170" s="1725">
        <f t="shared" si="46"/>
        <v>14563.2</v>
      </c>
      <c r="O170" s="1725">
        <v>10935.7</v>
      </c>
      <c r="P170" s="1798">
        <f t="shared" si="47"/>
        <v>0.75091326082179743</v>
      </c>
      <c r="Q170" s="1725">
        <v>3627.5</v>
      </c>
      <c r="R170" s="1798">
        <f t="shared" si="48"/>
        <v>0.24908673917820259</v>
      </c>
      <c r="S170" s="1785">
        <f t="shared" si="36"/>
        <v>145.1</v>
      </c>
      <c r="T170" s="1799"/>
      <c r="U170" s="1725">
        <f t="shared" si="49"/>
        <v>0</v>
      </c>
      <c r="V170" s="1725">
        <f t="shared" si="50"/>
        <v>0</v>
      </c>
      <c r="W170" s="1725">
        <f t="shared" si="51"/>
        <v>23360</v>
      </c>
      <c r="X170" s="1728">
        <v>23360</v>
      </c>
      <c r="Y170" s="1739">
        <v>615158</v>
      </c>
      <c r="Z170" s="1730">
        <v>42265</v>
      </c>
      <c r="AA170" s="1788" t="s">
        <v>213</v>
      </c>
      <c r="AB170" s="1885"/>
    </row>
    <row r="171" spans="1:28" s="1723" customFormat="1" x14ac:dyDescent="0.2">
      <c r="A171" s="1736">
        <v>2015146</v>
      </c>
      <c r="B171" s="1737"/>
      <c r="C171" s="1737" t="s">
        <v>513</v>
      </c>
      <c r="D171" s="1723" t="s">
        <v>68</v>
      </c>
      <c r="E171" s="1723">
        <v>10</v>
      </c>
      <c r="F171" s="1723">
        <v>60</v>
      </c>
      <c r="G171" s="1723">
        <v>40</v>
      </c>
      <c r="H171" s="1723">
        <v>40</v>
      </c>
      <c r="I171" s="1738">
        <v>1</v>
      </c>
      <c r="J171" s="1738">
        <v>1</v>
      </c>
      <c r="K171" s="1738"/>
      <c r="L171" s="1725">
        <v>23360</v>
      </c>
      <c r="M171" s="1725"/>
      <c r="N171" s="1725">
        <f t="shared" si="46"/>
        <v>14563.2</v>
      </c>
      <c r="O171" s="1725">
        <v>10935.7</v>
      </c>
      <c r="P171" s="1798">
        <f t="shared" si="47"/>
        <v>0.75091326082179743</v>
      </c>
      <c r="Q171" s="1725">
        <v>3627.5</v>
      </c>
      <c r="R171" s="1798">
        <f t="shared" si="48"/>
        <v>0.24908673917820259</v>
      </c>
      <c r="S171" s="1785">
        <f t="shared" si="36"/>
        <v>145.1</v>
      </c>
      <c r="T171" s="1799"/>
      <c r="U171" s="1725">
        <f t="shared" si="49"/>
        <v>0</v>
      </c>
      <c r="V171" s="1725">
        <f t="shared" si="50"/>
        <v>0</v>
      </c>
      <c r="W171" s="1725">
        <f t="shared" si="51"/>
        <v>23360</v>
      </c>
      <c r="X171" s="1728">
        <v>23360</v>
      </c>
      <c r="Y171" s="1739">
        <v>615159</v>
      </c>
      <c r="Z171" s="1730">
        <v>42265</v>
      </c>
      <c r="AA171" s="1788" t="s">
        <v>213</v>
      </c>
      <c r="AB171" s="1885"/>
    </row>
    <row r="172" spans="1:28" s="1723" customFormat="1" x14ac:dyDescent="0.2">
      <c r="A172" s="1736">
        <v>2015147</v>
      </c>
      <c r="B172" s="1737"/>
      <c r="C172" s="1737" t="s">
        <v>514</v>
      </c>
      <c r="D172" s="1723" t="s">
        <v>68</v>
      </c>
      <c r="E172" s="1723">
        <v>1</v>
      </c>
      <c r="F172" s="1723">
        <v>8</v>
      </c>
      <c r="G172" s="1723">
        <v>5</v>
      </c>
      <c r="H172" s="1723">
        <v>3</v>
      </c>
      <c r="I172" s="1738">
        <v>1</v>
      </c>
      <c r="J172" s="1738">
        <v>1</v>
      </c>
      <c r="K172" s="1738"/>
      <c r="L172" s="1725">
        <v>2000</v>
      </c>
      <c r="M172" s="1725"/>
      <c r="N172" s="1725">
        <f t="shared" si="46"/>
        <v>1441.43</v>
      </c>
      <c r="O172" s="1725">
        <v>1081.01</v>
      </c>
      <c r="P172" s="1798">
        <f t="shared" si="47"/>
        <v>0.7499566402808322</v>
      </c>
      <c r="Q172" s="1725">
        <v>360.42</v>
      </c>
      <c r="R172" s="1798">
        <f t="shared" si="48"/>
        <v>0.25004335971916775</v>
      </c>
      <c r="S172" s="1785">
        <f t="shared" si="36"/>
        <v>14.4168</v>
      </c>
      <c r="T172" s="1799"/>
      <c r="U172" s="1725">
        <f t="shared" si="49"/>
        <v>0</v>
      </c>
      <c r="V172" s="1725">
        <f t="shared" si="50"/>
        <v>0</v>
      </c>
      <c r="W172" s="1725">
        <f t="shared" si="51"/>
        <v>2000</v>
      </c>
      <c r="X172" s="1728">
        <v>2000</v>
      </c>
      <c r="Y172" s="1739">
        <v>615163</v>
      </c>
      <c r="Z172" s="1730">
        <v>42270</v>
      </c>
      <c r="AA172" s="1788" t="s">
        <v>213</v>
      </c>
      <c r="AB172" s="1885"/>
    </row>
    <row r="173" spans="1:28" s="1723" customFormat="1" x14ac:dyDescent="0.2">
      <c r="A173" s="1736">
        <v>2015148</v>
      </c>
      <c r="B173" s="1737"/>
      <c r="C173" s="1737" t="s">
        <v>515</v>
      </c>
      <c r="D173" s="1723" t="s">
        <v>68</v>
      </c>
      <c r="E173" s="1723">
        <v>1</v>
      </c>
      <c r="F173" s="1723">
        <v>9</v>
      </c>
      <c r="G173" s="1723">
        <v>6</v>
      </c>
      <c r="H173" s="1723">
        <v>3</v>
      </c>
      <c r="I173" s="1738">
        <v>1</v>
      </c>
      <c r="J173" s="1738">
        <v>1</v>
      </c>
      <c r="K173" s="1738"/>
      <c r="L173" s="1725">
        <v>2545</v>
      </c>
      <c r="M173" s="1725"/>
      <c r="N173" s="1725">
        <f t="shared" si="46"/>
        <v>1744.6</v>
      </c>
      <c r="O173" s="1725">
        <v>1353.1</v>
      </c>
      <c r="P173" s="1798">
        <f t="shared" si="47"/>
        <v>0.77559325919981659</v>
      </c>
      <c r="Q173" s="1725">
        <v>391.5</v>
      </c>
      <c r="R173" s="1798">
        <f t="shared" si="48"/>
        <v>0.22440674080018344</v>
      </c>
      <c r="S173" s="1785">
        <f t="shared" si="36"/>
        <v>15.66</v>
      </c>
      <c r="T173" s="1799"/>
      <c r="U173" s="1725">
        <f t="shared" si="49"/>
        <v>0</v>
      </c>
      <c r="V173" s="1725">
        <f t="shared" si="50"/>
        <v>0</v>
      </c>
      <c r="W173" s="1725">
        <f t="shared" si="51"/>
        <v>2545</v>
      </c>
      <c r="X173" s="1728">
        <v>2545</v>
      </c>
      <c r="Y173" s="1739">
        <v>615164</v>
      </c>
      <c r="Z173" s="1730">
        <v>42270</v>
      </c>
      <c r="AA173" s="1788" t="s">
        <v>213</v>
      </c>
      <c r="AB173" s="1885"/>
    </row>
    <row r="174" spans="1:28" s="1723" customFormat="1" x14ac:dyDescent="0.2">
      <c r="A174" s="1736">
        <v>2015149</v>
      </c>
      <c r="B174" s="1737"/>
      <c r="C174" s="1737" t="s">
        <v>516</v>
      </c>
      <c r="D174" s="1723" t="s">
        <v>68</v>
      </c>
      <c r="E174" s="1723">
        <v>1</v>
      </c>
      <c r="F174" s="1723">
        <v>8</v>
      </c>
      <c r="G174" s="1723">
        <v>5</v>
      </c>
      <c r="H174" s="1723">
        <v>3</v>
      </c>
      <c r="I174" s="1738">
        <v>1</v>
      </c>
      <c r="J174" s="1738">
        <v>1</v>
      </c>
      <c r="K174" s="1738"/>
      <c r="L174" s="1725">
        <v>2912</v>
      </c>
      <c r="M174" s="1725"/>
      <c r="N174" s="1725">
        <f t="shared" si="46"/>
        <v>1865.52</v>
      </c>
      <c r="O174" s="1725">
        <v>1491.77</v>
      </c>
      <c r="P174" s="1798">
        <f t="shared" si="47"/>
        <v>0.79965371585402456</v>
      </c>
      <c r="Q174" s="1725">
        <v>373.75</v>
      </c>
      <c r="R174" s="1798">
        <f t="shared" si="48"/>
        <v>0.20034628414597538</v>
      </c>
      <c r="S174" s="1785">
        <f t="shared" si="36"/>
        <v>14.95</v>
      </c>
      <c r="T174" s="1799"/>
      <c r="U174" s="1725">
        <f t="shared" si="49"/>
        <v>0</v>
      </c>
      <c r="V174" s="1725">
        <f t="shared" si="50"/>
        <v>0</v>
      </c>
      <c r="W174" s="1725">
        <f t="shared" si="51"/>
        <v>2912</v>
      </c>
      <c r="X174" s="1728">
        <v>2912</v>
      </c>
      <c r="Y174" s="1739">
        <v>615165</v>
      </c>
      <c r="Z174" s="1730">
        <v>42270</v>
      </c>
      <c r="AA174" s="1788" t="s">
        <v>213</v>
      </c>
      <c r="AB174" s="1885"/>
    </row>
    <row r="175" spans="1:28" s="1723" customFormat="1" x14ac:dyDescent="0.2">
      <c r="A175" s="1736">
        <v>2015150</v>
      </c>
      <c r="B175" s="1737"/>
      <c r="C175" s="1737" t="s">
        <v>518</v>
      </c>
      <c r="D175" s="1723" t="s">
        <v>68</v>
      </c>
      <c r="E175" s="1723">
        <v>1</v>
      </c>
      <c r="F175" s="1723">
        <v>6</v>
      </c>
      <c r="G175" s="1723">
        <v>5</v>
      </c>
      <c r="H175" s="1723">
        <v>1</v>
      </c>
      <c r="I175" s="1738">
        <v>1</v>
      </c>
      <c r="J175" s="1738">
        <v>1</v>
      </c>
      <c r="K175" s="1738"/>
      <c r="L175" s="1725">
        <v>1643</v>
      </c>
      <c r="M175" s="1725"/>
      <c r="N175" s="1725">
        <f t="shared" si="46"/>
        <v>1085.19</v>
      </c>
      <c r="O175" s="1725">
        <v>831.02</v>
      </c>
      <c r="P175" s="1798">
        <f t="shared" si="47"/>
        <v>0.76578295045107303</v>
      </c>
      <c r="Q175" s="1725">
        <v>254.17</v>
      </c>
      <c r="R175" s="1798">
        <f t="shared" si="48"/>
        <v>0.23421704954892689</v>
      </c>
      <c r="S175" s="1785">
        <f t="shared" si="36"/>
        <v>10.1668</v>
      </c>
      <c r="T175" s="1799"/>
      <c r="U175" s="1725">
        <f t="shared" si="49"/>
        <v>0</v>
      </c>
      <c r="V175" s="1725">
        <f t="shared" si="50"/>
        <v>0</v>
      </c>
      <c r="W175" s="1725">
        <f t="shared" si="51"/>
        <v>1643</v>
      </c>
      <c r="X175" s="1728">
        <v>1643</v>
      </c>
      <c r="Y175" s="1739">
        <v>615166</v>
      </c>
      <c r="Z175" s="1730">
        <v>42270</v>
      </c>
      <c r="AA175" s="1788" t="s">
        <v>213</v>
      </c>
      <c r="AB175" s="1885"/>
    </row>
    <row r="176" spans="1:28" s="1723" customFormat="1" x14ac:dyDescent="0.2">
      <c r="A176" s="1736">
        <v>2015151</v>
      </c>
      <c r="B176" s="1737"/>
      <c r="C176" s="1737" t="s">
        <v>519</v>
      </c>
      <c r="D176" s="1723" t="s">
        <v>68</v>
      </c>
      <c r="E176" s="1723">
        <v>1</v>
      </c>
      <c r="F176" s="1723">
        <v>8</v>
      </c>
      <c r="G176" s="1723">
        <v>5</v>
      </c>
      <c r="H176" s="1723">
        <v>3</v>
      </c>
      <c r="I176" s="1738">
        <v>1</v>
      </c>
      <c r="J176" s="1738">
        <v>1</v>
      </c>
      <c r="K176" s="1738"/>
      <c r="L176" s="1725">
        <v>2675</v>
      </c>
      <c r="M176" s="1725"/>
      <c r="N176" s="1725">
        <f t="shared" si="46"/>
        <v>1689.97</v>
      </c>
      <c r="O176" s="1725">
        <v>1314.97</v>
      </c>
      <c r="P176" s="1798">
        <f t="shared" si="47"/>
        <v>0.77810256986810422</v>
      </c>
      <c r="Q176" s="1725">
        <v>375</v>
      </c>
      <c r="R176" s="1798">
        <f t="shared" si="48"/>
        <v>0.22189743013189583</v>
      </c>
      <c r="S176" s="1785">
        <f t="shared" si="36"/>
        <v>15</v>
      </c>
      <c r="T176" s="1799"/>
      <c r="U176" s="1725">
        <f t="shared" ref="U176:U186" si="52">((1-I176)*O176)+((1-J176)*Q176)</f>
        <v>0</v>
      </c>
      <c r="V176" s="1725">
        <f t="shared" ref="V176:V249" si="53">L176-W176</f>
        <v>0</v>
      </c>
      <c r="W176" s="1725">
        <f t="shared" si="51"/>
        <v>2675</v>
      </c>
      <c r="X176" s="1728">
        <v>2675</v>
      </c>
      <c r="Y176" s="1739">
        <v>615167</v>
      </c>
      <c r="Z176" s="1730">
        <v>42270</v>
      </c>
      <c r="AA176" s="1788" t="s">
        <v>213</v>
      </c>
      <c r="AB176" s="1885"/>
    </row>
    <row r="177" spans="1:28" s="1723" customFormat="1" x14ac:dyDescent="0.2">
      <c r="A177" s="1810">
        <v>2015152</v>
      </c>
      <c r="B177" s="1737"/>
      <c r="C177" s="1737" t="s">
        <v>521</v>
      </c>
      <c r="D177" s="1723" t="s">
        <v>68</v>
      </c>
      <c r="E177" s="1723">
        <v>1</v>
      </c>
      <c r="F177" s="1723">
        <v>1</v>
      </c>
      <c r="G177" s="1723">
        <v>1</v>
      </c>
      <c r="H177" s="1723">
        <v>0</v>
      </c>
      <c r="I177" s="1738">
        <v>1</v>
      </c>
      <c r="J177" s="1738">
        <v>1</v>
      </c>
      <c r="K177" s="1738"/>
      <c r="L177" s="1725">
        <v>110</v>
      </c>
      <c r="M177" s="1725"/>
      <c r="N177" s="1725">
        <f t="shared" si="46"/>
        <v>69.44</v>
      </c>
      <c r="O177" s="1725">
        <v>59.44</v>
      </c>
      <c r="P177" s="1798">
        <f t="shared" si="47"/>
        <v>0.85599078341013823</v>
      </c>
      <c r="Q177" s="1725">
        <v>10</v>
      </c>
      <c r="R177" s="1798">
        <f t="shared" si="48"/>
        <v>0.14400921658986177</v>
      </c>
      <c r="S177" s="1785">
        <f t="shared" si="36"/>
        <v>0.4</v>
      </c>
      <c r="T177" s="1799"/>
      <c r="U177" s="1725">
        <f t="shared" si="52"/>
        <v>0</v>
      </c>
      <c r="V177" s="1725">
        <f t="shared" si="53"/>
        <v>0</v>
      </c>
      <c r="W177" s="1725">
        <f t="shared" si="51"/>
        <v>110</v>
      </c>
      <c r="X177" s="1728">
        <v>110</v>
      </c>
      <c r="Y177" s="1739">
        <v>615168</v>
      </c>
      <c r="Z177" s="1730">
        <v>42272</v>
      </c>
      <c r="AA177" s="1788" t="s">
        <v>213</v>
      </c>
      <c r="AB177" s="1885"/>
    </row>
    <row r="178" spans="1:28" s="1723" customFormat="1" x14ac:dyDescent="0.2">
      <c r="A178" s="1810">
        <v>2015153</v>
      </c>
      <c r="B178" s="1737"/>
      <c r="C178" s="1737" t="s">
        <v>522</v>
      </c>
      <c r="D178" s="1723" t="s">
        <v>68</v>
      </c>
      <c r="E178" s="1723">
        <v>1</v>
      </c>
      <c r="F178" s="1723">
        <v>2</v>
      </c>
      <c r="G178" s="1723">
        <v>1</v>
      </c>
      <c r="H178" s="1723">
        <v>1</v>
      </c>
      <c r="I178" s="1738">
        <v>1</v>
      </c>
      <c r="J178" s="1738">
        <v>1</v>
      </c>
      <c r="K178" s="1738"/>
      <c r="L178" s="1725">
        <v>523</v>
      </c>
      <c r="M178" s="1725"/>
      <c r="N178" s="1725">
        <f t="shared" si="46"/>
        <v>398.62</v>
      </c>
      <c r="O178" s="1725">
        <v>282.79000000000002</v>
      </c>
      <c r="P178" s="1798">
        <f t="shared" si="47"/>
        <v>0.70942250765139736</v>
      </c>
      <c r="Q178" s="1725">
        <v>115.83</v>
      </c>
      <c r="R178" s="1798">
        <f t="shared" si="48"/>
        <v>0.2905774923486027</v>
      </c>
      <c r="S178" s="1785">
        <f t="shared" si="36"/>
        <v>4.6331999999999995</v>
      </c>
      <c r="T178" s="1799"/>
      <c r="U178" s="1725">
        <f t="shared" si="52"/>
        <v>0</v>
      </c>
      <c r="V178" s="1725">
        <f t="shared" si="53"/>
        <v>0</v>
      </c>
      <c r="W178" s="1725">
        <f t="shared" si="51"/>
        <v>523</v>
      </c>
      <c r="X178" s="1728">
        <v>523</v>
      </c>
      <c r="Y178" s="1739">
        <v>615172</v>
      </c>
      <c r="Z178" s="1730">
        <v>42275</v>
      </c>
      <c r="AA178" s="1788" t="s">
        <v>213</v>
      </c>
      <c r="AB178" s="1885"/>
    </row>
    <row r="179" spans="1:28" s="1723" customFormat="1" x14ac:dyDescent="0.2">
      <c r="A179" s="1810">
        <v>2015154</v>
      </c>
      <c r="B179" s="1737"/>
      <c r="C179" s="1737" t="s">
        <v>525</v>
      </c>
      <c r="D179" s="1723" t="s">
        <v>68</v>
      </c>
      <c r="E179" s="1723">
        <v>1</v>
      </c>
      <c r="F179" s="1723">
        <v>10</v>
      </c>
      <c r="G179" s="1723">
        <v>10</v>
      </c>
      <c r="H179" s="1723">
        <v>0</v>
      </c>
      <c r="I179" s="1738">
        <v>1</v>
      </c>
      <c r="J179" s="1738">
        <v>1</v>
      </c>
      <c r="K179" s="1738"/>
      <c r="L179" s="1725">
        <v>1350</v>
      </c>
      <c r="M179" s="1725"/>
      <c r="N179" s="1725">
        <f t="shared" ref="N179:N200" si="54">O179+Q179</f>
        <v>1021.06</v>
      </c>
      <c r="O179" s="1725">
        <v>707.31</v>
      </c>
      <c r="P179" s="1798">
        <f t="shared" ref="P179:P200" si="55">O179/N179</f>
        <v>0.69272128964017787</v>
      </c>
      <c r="Q179" s="1725">
        <v>313.75</v>
      </c>
      <c r="R179" s="1798">
        <f t="shared" ref="R179:R200" si="56">Q179/N179</f>
        <v>0.30727871035982218</v>
      </c>
      <c r="S179" s="1785">
        <f t="shared" si="36"/>
        <v>12.55</v>
      </c>
      <c r="T179" s="1799"/>
      <c r="U179" s="1725">
        <f t="shared" si="52"/>
        <v>0</v>
      </c>
      <c r="V179" s="1725">
        <f t="shared" si="53"/>
        <v>0</v>
      </c>
      <c r="W179" s="1725">
        <f t="shared" ref="W179:W251" si="57">X179+AC179+AH179+AM179+AO179+AR179</f>
        <v>1350</v>
      </c>
      <c r="X179" s="1728">
        <v>1350</v>
      </c>
      <c r="Y179" s="1739">
        <v>615169</v>
      </c>
      <c r="Z179" s="1730">
        <v>42272</v>
      </c>
      <c r="AA179" s="1788" t="s">
        <v>213</v>
      </c>
      <c r="AB179" s="1885"/>
    </row>
    <row r="180" spans="1:28" s="1723" customFormat="1" x14ac:dyDescent="0.2">
      <c r="A180" s="1810">
        <v>2015155</v>
      </c>
      <c r="B180" s="1737"/>
      <c r="C180" s="1737" t="s">
        <v>523</v>
      </c>
      <c r="D180" s="1723" t="s">
        <v>68</v>
      </c>
      <c r="E180" s="1723">
        <v>1</v>
      </c>
      <c r="F180" s="1723">
        <v>7</v>
      </c>
      <c r="G180" s="1723">
        <v>4</v>
      </c>
      <c r="H180" s="1723">
        <v>3</v>
      </c>
      <c r="I180" s="1738">
        <v>1</v>
      </c>
      <c r="J180" s="1738">
        <v>1</v>
      </c>
      <c r="K180" s="1738"/>
      <c r="L180" s="1725">
        <v>2377</v>
      </c>
      <c r="M180" s="1725"/>
      <c r="N180" s="1725">
        <f t="shared" si="54"/>
        <v>1536.72</v>
      </c>
      <c r="O180" s="1725">
        <v>1215.05</v>
      </c>
      <c r="P180" s="1798">
        <f t="shared" si="55"/>
        <v>0.79067754698318493</v>
      </c>
      <c r="Q180" s="1725">
        <v>321.67</v>
      </c>
      <c r="R180" s="1798">
        <f t="shared" si="56"/>
        <v>0.20932245301681504</v>
      </c>
      <c r="S180" s="1785">
        <f t="shared" si="36"/>
        <v>12.866800000000001</v>
      </c>
      <c r="T180" s="1799"/>
      <c r="U180" s="1725">
        <f t="shared" si="52"/>
        <v>0</v>
      </c>
      <c r="V180" s="1725">
        <f t="shared" si="53"/>
        <v>0</v>
      </c>
      <c r="W180" s="1725">
        <f t="shared" si="57"/>
        <v>2377</v>
      </c>
      <c r="X180" s="1728">
        <v>2377</v>
      </c>
      <c r="Y180" s="1739">
        <v>615173</v>
      </c>
      <c r="Z180" s="1730">
        <v>42282</v>
      </c>
      <c r="AA180" s="1788" t="s">
        <v>213</v>
      </c>
      <c r="AB180" s="1885"/>
    </row>
    <row r="181" spans="1:28" s="1723" customFormat="1" x14ac:dyDescent="0.2">
      <c r="A181" s="1810">
        <v>2015156</v>
      </c>
      <c r="B181" s="1737"/>
      <c r="C181" s="1737" t="s">
        <v>529</v>
      </c>
      <c r="D181" s="1723" t="s">
        <v>68</v>
      </c>
      <c r="E181" s="1723">
        <v>5</v>
      </c>
      <c r="F181" s="1723">
        <v>20</v>
      </c>
      <c r="G181" s="1723">
        <v>10</v>
      </c>
      <c r="H181" s="1723">
        <v>20</v>
      </c>
      <c r="I181" s="1738">
        <v>1</v>
      </c>
      <c r="J181" s="1738">
        <v>1</v>
      </c>
      <c r="K181" s="1738"/>
      <c r="L181" s="1725">
        <v>9100</v>
      </c>
      <c r="M181" s="1725"/>
      <c r="N181" s="1725">
        <f t="shared" si="54"/>
        <v>6860.6</v>
      </c>
      <c r="O181" s="1725">
        <v>5362.27</v>
      </c>
      <c r="P181" s="1798">
        <f t="shared" si="55"/>
        <v>0.78160364982654584</v>
      </c>
      <c r="Q181" s="1725">
        <v>1498.33</v>
      </c>
      <c r="R181" s="1798">
        <f t="shared" si="56"/>
        <v>0.21839635017345418</v>
      </c>
      <c r="S181" s="1785">
        <f t="shared" si="36"/>
        <v>59.933199999999999</v>
      </c>
      <c r="T181" s="1799"/>
      <c r="U181" s="1725">
        <f t="shared" si="52"/>
        <v>0</v>
      </c>
      <c r="V181" s="1725">
        <f t="shared" si="53"/>
        <v>0</v>
      </c>
      <c r="W181" s="1725">
        <f t="shared" si="57"/>
        <v>9100</v>
      </c>
      <c r="X181" s="1728">
        <v>9100</v>
      </c>
      <c r="Y181" s="1739">
        <v>615170</v>
      </c>
      <c r="Z181" s="1730">
        <v>42272</v>
      </c>
      <c r="AA181" s="1788" t="s">
        <v>213</v>
      </c>
      <c r="AB181" s="1885"/>
    </row>
    <row r="182" spans="1:28" s="1723" customFormat="1" x14ac:dyDescent="0.2">
      <c r="A182" s="1810" t="s">
        <v>590</v>
      </c>
      <c r="B182" s="1737"/>
      <c r="C182" s="1737" t="s">
        <v>592</v>
      </c>
      <c r="D182" s="1723" t="s">
        <v>68</v>
      </c>
      <c r="E182" s="1723">
        <v>43</v>
      </c>
      <c r="F182" s="1723">
        <v>258</v>
      </c>
      <c r="G182" s="1723">
        <v>172</v>
      </c>
      <c r="H182" s="1723">
        <v>172</v>
      </c>
      <c r="I182" s="1738">
        <v>1</v>
      </c>
      <c r="J182" s="1738">
        <v>0.8</v>
      </c>
      <c r="K182" s="1738"/>
      <c r="L182" s="1725">
        <v>113821</v>
      </c>
      <c r="M182" s="1725"/>
      <c r="N182" s="1725">
        <f t="shared" si="54"/>
        <v>71265.959999999992</v>
      </c>
      <c r="O182" s="1725">
        <v>54615.96</v>
      </c>
      <c r="P182" s="1798">
        <f t="shared" si="55"/>
        <v>0.76636812301412915</v>
      </c>
      <c r="Q182" s="1725">
        <v>16650</v>
      </c>
      <c r="R182" s="1798">
        <f t="shared" si="56"/>
        <v>0.23363187698587098</v>
      </c>
      <c r="S182" s="1785">
        <f t="shared" si="36"/>
        <v>666</v>
      </c>
      <c r="T182" s="1799"/>
      <c r="U182" s="1725">
        <f t="shared" si="52"/>
        <v>3329.9999999999991</v>
      </c>
      <c r="V182" s="1725">
        <f t="shared" si="53"/>
        <v>7541</v>
      </c>
      <c r="W182" s="1725">
        <f t="shared" si="57"/>
        <v>106280</v>
      </c>
      <c r="X182" s="1728">
        <v>106280</v>
      </c>
      <c r="Y182" s="1739">
        <v>615174</v>
      </c>
      <c r="Z182" s="1730">
        <v>42282</v>
      </c>
      <c r="AA182" s="1788" t="s">
        <v>213</v>
      </c>
      <c r="AB182" s="1885"/>
    </row>
    <row r="183" spans="1:28" s="1723" customFormat="1" x14ac:dyDescent="0.2">
      <c r="A183" s="1810" t="s">
        <v>591</v>
      </c>
      <c r="B183" s="1737"/>
      <c r="C183" s="1737" t="s">
        <v>593</v>
      </c>
      <c r="D183" s="1723" t="s">
        <v>68</v>
      </c>
      <c r="E183" s="1723">
        <v>43</v>
      </c>
      <c r="F183" s="1723">
        <v>258</v>
      </c>
      <c r="G183" s="1723">
        <v>172</v>
      </c>
      <c r="H183" s="1723">
        <v>172</v>
      </c>
      <c r="I183" s="1738">
        <v>1</v>
      </c>
      <c r="J183" s="1738">
        <v>0.9</v>
      </c>
      <c r="K183" s="1738"/>
      <c r="L183" s="1725">
        <v>96277</v>
      </c>
      <c r="M183" s="1725"/>
      <c r="N183" s="1725">
        <f t="shared" si="54"/>
        <v>62230.13</v>
      </c>
      <c r="O183" s="1725">
        <v>46680.13</v>
      </c>
      <c r="P183" s="1798">
        <f t="shared" si="55"/>
        <v>0.75012104265249002</v>
      </c>
      <c r="Q183" s="1725">
        <v>15550</v>
      </c>
      <c r="R183" s="1798">
        <f t="shared" si="56"/>
        <v>0.24987895734750998</v>
      </c>
      <c r="S183" s="1785">
        <f t="shared" si="36"/>
        <v>622</v>
      </c>
      <c r="T183" s="1799"/>
      <c r="U183" s="1725">
        <f>((1-I183)*O183)+((1-J183)*Q183)</f>
        <v>1554.9999999999995</v>
      </c>
      <c r="V183" s="1725">
        <f>L183-W183</f>
        <v>-7541</v>
      </c>
      <c r="W183" s="1725">
        <f t="shared" si="57"/>
        <v>103818</v>
      </c>
      <c r="X183" s="1728">
        <v>103818</v>
      </c>
      <c r="Y183" s="1739">
        <v>615186</v>
      </c>
      <c r="Z183" s="1730">
        <v>42309</v>
      </c>
      <c r="AA183" s="1788" t="s">
        <v>213</v>
      </c>
      <c r="AB183" s="1885"/>
    </row>
    <row r="184" spans="1:28" s="1723" customFormat="1" x14ac:dyDescent="0.2">
      <c r="A184" s="1810">
        <v>2015157</v>
      </c>
      <c r="B184" s="1737"/>
      <c r="C184" s="1737" t="s">
        <v>863</v>
      </c>
      <c r="D184" s="1723" t="s">
        <v>68</v>
      </c>
      <c r="E184" s="1723">
        <v>1</v>
      </c>
      <c r="F184" s="1723">
        <v>0</v>
      </c>
      <c r="G184" s="1723">
        <v>1</v>
      </c>
      <c r="H184" s="1723">
        <v>0</v>
      </c>
      <c r="I184" s="1738">
        <v>1</v>
      </c>
      <c r="J184" s="1738">
        <v>1</v>
      </c>
      <c r="K184" s="1738"/>
      <c r="L184" s="1725">
        <v>175</v>
      </c>
      <c r="M184" s="1725"/>
      <c r="N184" s="1725">
        <f>O184+Q184</f>
        <v>70</v>
      </c>
      <c r="O184" s="1725">
        <v>50</v>
      </c>
      <c r="P184" s="1798">
        <v>1</v>
      </c>
      <c r="Q184" s="1725">
        <v>20</v>
      </c>
      <c r="R184" s="1798">
        <f>Q184/N184</f>
        <v>0.2857142857142857</v>
      </c>
      <c r="S184" s="1785">
        <f>Q184/$S$1</f>
        <v>0.8</v>
      </c>
      <c r="T184" s="1799"/>
      <c r="U184" s="1725">
        <f>((1-I184)*O184)+((1-J184)*Q184)</f>
        <v>0</v>
      </c>
      <c r="V184" s="1725">
        <f>L184-W184</f>
        <v>0</v>
      </c>
      <c r="W184" s="1725">
        <f>X184+AC184+AH184+AM184+AO184+AR184</f>
        <v>175</v>
      </c>
      <c r="X184" s="1728">
        <v>175</v>
      </c>
      <c r="Y184" s="1739">
        <v>615215</v>
      </c>
      <c r="Z184" s="1730">
        <v>42715</v>
      </c>
      <c r="AA184" s="1788" t="s">
        <v>213</v>
      </c>
      <c r="AB184" s="1885"/>
    </row>
    <row r="185" spans="1:28" s="1723" customFormat="1" x14ac:dyDescent="0.2">
      <c r="A185" s="1810">
        <v>2015158</v>
      </c>
      <c r="B185" s="1737"/>
      <c r="C185" s="1737" t="s">
        <v>544</v>
      </c>
      <c r="D185" s="1723" t="s">
        <v>68</v>
      </c>
      <c r="E185" s="1723">
        <v>0</v>
      </c>
      <c r="F185" s="1723">
        <v>0</v>
      </c>
      <c r="G185" s="1723">
        <v>0</v>
      </c>
      <c r="H185" s="1723">
        <v>0</v>
      </c>
      <c r="I185" s="1738">
        <v>1</v>
      </c>
      <c r="J185" s="1738">
        <v>1</v>
      </c>
      <c r="K185" s="1738"/>
      <c r="L185" s="1725">
        <v>31.5</v>
      </c>
      <c r="M185" s="1725"/>
      <c r="N185" s="1725">
        <f t="shared" si="54"/>
        <v>15.17</v>
      </c>
      <c r="O185" s="1725">
        <v>11</v>
      </c>
      <c r="P185" s="1798">
        <f t="shared" si="55"/>
        <v>0.72511535926170068</v>
      </c>
      <c r="Q185" s="1725">
        <v>4.17</v>
      </c>
      <c r="R185" s="1798">
        <f t="shared" si="56"/>
        <v>0.27488464073829927</v>
      </c>
      <c r="S185" s="1785">
        <f t="shared" si="36"/>
        <v>0.1668</v>
      </c>
      <c r="T185" s="1799"/>
      <c r="U185" s="1725">
        <f t="shared" si="52"/>
        <v>0</v>
      </c>
      <c r="V185" s="1725">
        <f t="shared" si="53"/>
        <v>0</v>
      </c>
      <c r="W185" s="1725">
        <f t="shared" si="57"/>
        <v>31.5</v>
      </c>
      <c r="X185" s="1728">
        <v>31.5</v>
      </c>
      <c r="Y185" s="1739">
        <v>615175</v>
      </c>
      <c r="Z185" s="1730">
        <v>42282</v>
      </c>
      <c r="AA185" s="1788" t="s">
        <v>213</v>
      </c>
      <c r="AB185" s="1885"/>
    </row>
    <row r="186" spans="1:28" s="1723" customFormat="1" x14ac:dyDescent="0.2">
      <c r="A186" s="1810">
        <v>2015159</v>
      </c>
      <c r="B186" s="1737"/>
      <c r="C186" s="1737" t="s">
        <v>528</v>
      </c>
      <c r="D186" s="1723" t="s">
        <v>68</v>
      </c>
      <c r="E186" s="1723">
        <v>1</v>
      </c>
      <c r="F186" s="1723">
        <v>3</v>
      </c>
      <c r="G186" s="1723">
        <v>1</v>
      </c>
      <c r="H186" s="1723">
        <v>0</v>
      </c>
      <c r="I186" s="1738">
        <v>1</v>
      </c>
      <c r="J186" s="1738">
        <v>1</v>
      </c>
      <c r="K186" s="1738"/>
      <c r="L186" s="1725">
        <v>405</v>
      </c>
      <c r="M186" s="1725"/>
      <c r="N186" s="1725">
        <f t="shared" si="54"/>
        <v>306.39999999999998</v>
      </c>
      <c r="O186" s="1725">
        <v>213.48</v>
      </c>
      <c r="P186" s="1798">
        <f t="shared" si="55"/>
        <v>0.69673629242819846</v>
      </c>
      <c r="Q186" s="1725">
        <v>92.92</v>
      </c>
      <c r="R186" s="1798">
        <f t="shared" si="56"/>
        <v>0.3032637075718016</v>
      </c>
      <c r="S186" s="1785">
        <f t="shared" si="36"/>
        <v>3.7168000000000001</v>
      </c>
      <c r="T186" s="1799"/>
      <c r="U186" s="1725">
        <f t="shared" si="52"/>
        <v>0</v>
      </c>
      <c r="V186" s="1725">
        <f t="shared" si="53"/>
        <v>0</v>
      </c>
      <c r="W186" s="1725">
        <f t="shared" si="57"/>
        <v>405</v>
      </c>
      <c r="X186" s="1728">
        <v>405</v>
      </c>
      <c r="Y186" s="1739">
        <v>615171</v>
      </c>
      <c r="Z186" s="1730">
        <v>42272</v>
      </c>
      <c r="AA186" s="1788" t="s">
        <v>213</v>
      </c>
      <c r="AB186" s="1885"/>
    </row>
    <row r="187" spans="1:28" s="1723" customFormat="1" x14ac:dyDescent="0.2">
      <c r="A187" s="1810">
        <v>2015160</v>
      </c>
      <c r="B187" s="1737"/>
      <c r="C187" s="1737" t="s">
        <v>524</v>
      </c>
      <c r="D187" s="1723" t="s">
        <v>68</v>
      </c>
      <c r="E187" s="1723">
        <v>0</v>
      </c>
      <c r="F187" s="1723">
        <v>0</v>
      </c>
      <c r="G187" s="1723">
        <v>0</v>
      </c>
      <c r="H187" s="1723">
        <v>0</v>
      </c>
      <c r="I187" s="1738">
        <v>1</v>
      </c>
      <c r="J187" s="1738">
        <v>0</v>
      </c>
      <c r="K187" s="1738"/>
      <c r="L187" s="1725">
        <v>239</v>
      </c>
      <c r="M187" s="1725"/>
      <c r="N187" s="1725">
        <f t="shared" si="54"/>
        <v>144.07</v>
      </c>
      <c r="O187" s="1725">
        <v>144.07</v>
      </c>
      <c r="P187" s="1798">
        <f t="shared" si="55"/>
        <v>1</v>
      </c>
      <c r="Q187" s="1725">
        <v>0</v>
      </c>
      <c r="R187" s="1798">
        <f t="shared" si="56"/>
        <v>0</v>
      </c>
      <c r="S187" s="1785">
        <f t="shared" si="36"/>
        <v>0</v>
      </c>
      <c r="T187" s="1799"/>
      <c r="U187" s="1725">
        <f t="shared" ref="U187:U200" si="58">((1-I187)*O187)+((1-J187)*Q187)</f>
        <v>0</v>
      </c>
      <c r="V187" s="1725">
        <f t="shared" si="53"/>
        <v>0</v>
      </c>
      <c r="W187" s="1725">
        <f t="shared" si="57"/>
        <v>239</v>
      </c>
      <c r="X187" s="1728">
        <v>239</v>
      </c>
      <c r="Y187" s="1739">
        <v>615176</v>
      </c>
      <c r="Z187" s="1730">
        <v>42282</v>
      </c>
      <c r="AA187" s="1788" t="s">
        <v>213</v>
      </c>
      <c r="AB187" s="1885"/>
    </row>
    <row r="188" spans="1:28" s="1723" customFormat="1" x14ac:dyDescent="0.2">
      <c r="A188" s="1810">
        <v>2015161</v>
      </c>
      <c r="B188" s="1737"/>
      <c r="C188" s="1737" t="s">
        <v>533</v>
      </c>
      <c r="D188" s="1723" t="s">
        <v>68</v>
      </c>
      <c r="E188" s="1723">
        <v>1</v>
      </c>
      <c r="F188" s="1723">
        <v>9</v>
      </c>
      <c r="G188" s="1723">
        <v>6</v>
      </c>
      <c r="H188" s="1723">
        <v>2</v>
      </c>
      <c r="I188" s="1738">
        <v>1</v>
      </c>
      <c r="J188" s="1738">
        <v>1</v>
      </c>
      <c r="K188" s="1738"/>
      <c r="L188" s="1725">
        <v>2239</v>
      </c>
      <c r="M188" s="1725"/>
      <c r="N188" s="1725">
        <f t="shared" si="54"/>
        <v>1456.19</v>
      </c>
      <c r="O188" s="1725">
        <v>1138.69</v>
      </c>
      <c r="P188" s="1798">
        <f t="shared" si="55"/>
        <v>0.78196526552166956</v>
      </c>
      <c r="Q188" s="1725">
        <v>317.5</v>
      </c>
      <c r="R188" s="1798">
        <f t="shared" si="56"/>
        <v>0.21803473447833044</v>
      </c>
      <c r="S188" s="1785">
        <f t="shared" si="36"/>
        <v>12.7</v>
      </c>
      <c r="T188" s="1799"/>
      <c r="U188" s="1725">
        <f t="shared" si="58"/>
        <v>0</v>
      </c>
      <c r="V188" s="1725">
        <f t="shared" si="53"/>
        <v>0</v>
      </c>
      <c r="W188" s="1725">
        <f t="shared" si="57"/>
        <v>2239</v>
      </c>
      <c r="X188" s="1728">
        <v>2239</v>
      </c>
      <c r="Y188" s="1739">
        <v>615177</v>
      </c>
      <c r="Z188" s="1730">
        <v>2239</v>
      </c>
      <c r="AA188" s="1788" t="s">
        <v>213</v>
      </c>
      <c r="AB188" s="1885"/>
    </row>
    <row r="189" spans="1:28" s="1723" customFormat="1" x14ac:dyDescent="0.2">
      <c r="A189" s="1810">
        <v>2015162</v>
      </c>
      <c r="B189" s="1737"/>
      <c r="C189" s="1737" t="s">
        <v>534</v>
      </c>
      <c r="D189" s="1723" t="s">
        <v>68</v>
      </c>
      <c r="E189" s="1723">
        <v>1</v>
      </c>
      <c r="F189" s="1723">
        <v>9</v>
      </c>
      <c r="G189" s="1723">
        <v>6</v>
      </c>
      <c r="H189" s="1723">
        <v>3</v>
      </c>
      <c r="I189" s="1738">
        <v>1</v>
      </c>
      <c r="J189" s="1738">
        <v>1</v>
      </c>
      <c r="K189" s="1738"/>
      <c r="L189" s="1725">
        <v>2082</v>
      </c>
      <c r="M189" s="1725"/>
      <c r="N189" s="1725">
        <f t="shared" si="54"/>
        <v>1488.89</v>
      </c>
      <c r="O189" s="1725">
        <v>1107.22</v>
      </c>
      <c r="P189" s="1798">
        <f t="shared" si="55"/>
        <v>0.74365466891442611</v>
      </c>
      <c r="Q189" s="1725">
        <v>381.67</v>
      </c>
      <c r="R189" s="1798">
        <f t="shared" si="56"/>
        <v>0.25634533108557384</v>
      </c>
      <c r="S189" s="1785">
        <f t="shared" si="36"/>
        <v>15.2668</v>
      </c>
      <c r="T189" s="1799"/>
      <c r="U189" s="1725">
        <f t="shared" si="58"/>
        <v>0</v>
      </c>
      <c r="V189" s="1725">
        <f t="shared" si="53"/>
        <v>0</v>
      </c>
      <c r="W189" s="1725">
        <f t="shared" si="57"/>
        <v>2082</v>
      </c>
      <c r="X189" s="1728">
        <v>2082</v>
      </c>
      <c r="Y189" s="1739">
        <v>615178</v>
      </c>
      <c r="Z189" s="1730">
        <v>42282</v>
      </c>
      <c r="AA189" s="1788" t="s">
        <v>213</v>
      </c>
      <c r="AB189" s="1885"/>
    </row>
    <row r="190" spans="1:28" s="1723" customFormat="1" x14ac:dyDescent="0.2">
      <c r="A190" s="1810">
        <v>2015163</v>
      </c>
      <c r="B190" s="1737"/>
      <c r="C190" s="1737" t="s">
        <v>535</v>
      </c>
      <c r="D190" s="1723" t="s">
        <v>68</v>
      </c>
      <c r="E190" s="1723">
        <v>1</v>
      </c>
      <c r="F190" s="1723">
        <v>9</v>
      </c>
      <c r="G190" s="1723">
        <v>5</v>
      </c>
      <c r="H190" s="1723">
        <v>3</v>
      </c>
      <c r="I190" s="1738">
        <v>1</v>
      </c>
      <c r="J190" s="1738">
        <v>1</v>
      </c>
      <c r="K190" s="1738"/>
      <c r="L190" s="1725">
        <v>2874</v>
      </c>
      <c r="M190" s="1725"/>
      <c r="N190" s="1725">
        <f t="shared" si="54"/>
        <v>1909.67</v>
      </c>
      <c r="O190" s="1725">
        <v>1499.67</v>
      </c>
      <c r="P190" s="1798">
        <f t="shared" si="55"/>
        <v>0.78530321992805041</v>
      </c>
      <c r="Q190" s="1725">
        <v>410</v>
      </c>
      <c r="R190" s="1798">
        <f t="shared" si="56"/>
        <v>0.21469678007194959</v>
      </c>
      <c r="S190" s="1785">
        <f t="shared" si="36"/>
        <v>16.399999999999999</v>
      </c>
      <c r="T190" s="1799"/>
      <c r="U190" s="1725">
        <f t="shared" si="58"/>
        <v>0</v>
      </c>
      <c r="V190" s="1725">
        <f t="shared" si="53"/>
        <v>0</v>
      </c>
      <c r="W190" s="1725">
        <f t="shared" si="57"/>
        <v>2874</v>
      </c>
      <c r="X190" s="1728">
        <v>2874</v>
      </c>
      <c r="Y190" s="1800">
        <v>615180</v>
      </c>
      <c r="Z190" s="1730">
        <v>42286</v>
      </c>
      <c r="AA190" s="1788" t="s">
        <v>213</v>
      </c>
      <c r="AB190" s="1885"/>
    </row>
    <row r="191" spans="1:28" s="1723" customFormat="1" x14ac:dyDescent="0.2">
      <c r="A191" s="1810">
        <v>2015164</v>
      </c>
      <c r="B191" s="1737"/>
      <c r="C191" s="1737" t="s">
        <v>536</v>
      </c>
      <c r="D191" s="1723" t="s">
        <v>68</v>
      </c>
      <c r="E191" s="1723">
        <v>1</v>
      </c>
      <c r="F191" s="1723">
        <v>9</v>
      </c>
      <c r="G191" s="1723">
        <v>6</v>
      </c>
      <c r="H191" s="1723">
        <v>2</v>
      </c>
      <c r="I191" s="1738">
        <v>1</v>
      </c>
      <c r="J191" s="1738">
        <v>1</v>
      </c>
      <c r="K191" s="1738"/>
      <c r="L191" s="1725">
        <v>2999</v>
      </c>
      <c r="M191" s="1725"/>
      <c r="N191" s="1725">
        <f t="shared" si="54"/>
        <v>1720.08</v>
      </c>
      <c r="O191" s="1725">
        <v>1306.75</v>
      </c>
      <c r="P191" s="1798">
        <f t="shared" si="55"/>
        <v>0.75970303706804343</v>
      </c>
      <c r="Q191" s="1725">
        <v>413.33</v>
      </c>
      <c r="R191" s="1798">
        <f t="shared" si="56"/>
        <v>0.24029696293195665</v>
      </c>
      <c r="S191" s="1785">
        <f t="shared" si="36"/>
        <v>16.533200000000001</v>
      </c>
      <c r="T191" s="1799"/>
      <c r="U191" s="1725">
        <f t="shared" si="58"/>
        <v>0</v>
      </c>
      <c r="V191" s="1725">
        <f t="shared" si="53"/>
        <v>0</v>
      </c>
      <c r="W191" s="1725">
        <f t="shared" si="57"/>
        <v>2999</v>
      </c>
      <c r="X191" s="1728">
        <v>2999</v>
      </c>
      <c r="Y191" s="1739">
        <v>615181</v>
      </c>
      <c r="Z191" s="1730">
        <v>42286</v>
      </c>
      <c r="AA191" s="1788" t="s">
        <v>213</v>
      </c>
      <c r="AB191" s="1885"/>
    </row>
    <row r="192" spans="1:28" s="1723" customFormat="1" x14ac:dyDescent="0.2">
      <c r="A192" s="1810">
        <v>2015165</v>
      </c>
      <c r="B192" s="1737"/>
      <c r="C192" s="1737" t="s">
        <v>537</v>
      </c>
      <c r="D192" s="1723" t="s">
        <v>68</v>
      </c>
      <c r="E192" s="1723">
        <v>1</v>
      </c>
      <c r="F192" s="1723">
        <v>9</v>
      </c>
      <c r="G192" s="1723">
        <v>6</v>
      </c>
      <c r="H192" s="1723">
        <v>3</v>
      </c>
      <c r="I192" s="1738">
        <v>1</v>
      </c>
      <c r="J192" s="1738">
        <v>1</v>
      </c>
      <c r="K192" s="1738"/>
      <c r="L192" s="1725">
        <v>2999</v>
      </c>
      <c r="M192" s="1725"/>
      <c r="N192" s="1725">
        <f t="shared" si="54"/>
        <v>1695.02</v>
      </c>
      <c r="O192" s="1725">
        <v>1291.69</v>
      </c>
      <c r="P192" s="1798">
        <f t="shared" si="55"/>
        <v>0.76205000530967193</v>
      </c>
      <c r="Q192" s="1725">
        <v>403.33</v>
      </c>
      <c r="R192" s="1798">
        <f t="shared" si="56"/>
        <v>0.23794999469032813</v>
      </c>
      <c r="S192" s="1785">
        <f t="shared" si="36"/>
        <v>16.133199999999999</v>
      </c>
      <c r="T192" s="1799"/>
      <c r="U192" s="1725">
        <f t="shared" si="58"/>
        <v>0</v>
      </c>
      <c r="V192" s="1725">
        <f t="shared" si="53"/>
        <v>0</v>
      </c>
      <c r="W192" s="1725">
        <f t="shared" si="57"/>
        <v>2999</v>
      </c>
      <c r="X192" s="1728">
        <v>2999</v>
      </c>
      <c r="Y192" s="1739">
        <v>615182</v>
      </c>
      <c r="Z192" s="1730">
        <v>42286</v>
      </c>
      <c r="AA192" s="1788" t="s">
        <v>213</v>
      </c>
      <c r="AB192" s="1885"/>
    </row>
    <row r="193" spans="1:28" s="1723" customFormat="1" x14ac:dyDescent="0.2">
      <c r="A193" s="1810">
        <v>2015166</v>
      </c>
      <c r="B193" s="1737"/>
      <c r="C193" s="1737" t="s">
        <v>539</v>
      </c>
      <c r="D193" s="1723" t="s">
        <v>68</v>
      </c>
      <c r="E193" s="1723">
        <v>1</v>
      </c>
      <c r="F193" s="1723">
        <v>8</v>
      </c>
      <c r="G193" s="1723">
        <v>5</v>
      </c>
      <c r="H193" s="1723">
        <v>3</v>
      </c>
      <c r="I193" s="1738">
        <v>1</v>
      </c>
      <c r="J193" s="1738">
        <v>1</v>
      </c>
      <c r="K193" s="1738"/>
      <c r="L193" s="1725">
        <v>3387</v>
      </c>
      <c r="M193" s="1725"/>
      <c r="N193" s="1725">
        <f t="shared" si="54"/>
        <v>2060.8559999999998</v>
      </c>
      <c r="O193" s="1725">
        <v>1638.606</v>
      </c>
      <c r="P193" s="1798">
        <f t="shared" si="55"/>
        <v>0.79510941084675502</v>
      </c>
      <c r="Q193" s="1725">
        <v>422.25</v>
      </c>
      <c r="R193" s="1798">
        <f t="shared" si="56"/>
        <v>0.2048905891532451</v>
      </c>
      <c r="S193" s="1785">
        <f t="shared" si="36"/>
        <v>16.89</v>
      </c>
      <c r="T193" s="1799"/>
      <c r="U193" s="1725">
        <f t="shared" si="58"/>
        <v>0</v>
      </c>
      <c r="V193" s="1725">
        <f t="shared" si="53"/>
        <v>0</v>
      </c>
      <c r="W193" s="1725">
        <f t="shared" si="57"/>
        <v>3387</v>
      </c>
      <c r="X193" s="1728">
        <v>3387</v>
      </c>
      <c r="Y193" s="1739">
        <v>615183</v>
      </c>
      <c r="Z193" s="1730">
        <v>42286</v>
      </c>
      <c r="AA193" s="1788" t="s">
        <v>213</v>
      </c>
      <c r="AB193" s="1885"/>
    </row>
    <row r="194" spans="1:28" s="1723" customFormat="1" x14ac:dyDescent="0.2">
      <c r="A194" s="1810">
        <v>2015167</v>
      </c>
      <c r="B194" s="1737"/>
      <c r="C194" s="1737" t="s">
        <v>540</v>
      </c>
      <c r="D194" s="1723" t="s">
        <v>68</v>
      </c>
      <c r="E194" s="1723">
        <v>1</v>
      </c>
      <c r="F194" s="1723">
        <v>20</v>
      </c>
      <c r="G194" s="1723">
        <v>7</v>
      </c>
      <c r="H194" s="1723">
        <v>5</v>
      </c>
      <c r="I194" s="1738">
        <v>1</v>
      </c>
      <c r="J194" s="1738">
        <v>1</v>
      </c>
      <c r="K194" s="1738"/>
      <c r="L194" s="1725">
        <v>13184</v>
      </c>
      <c r="M194" s="1725"/>
      <c r="N194" s="1725">
        <f t="shared" si="54"/>
        <v>8542.4700000000012</v>
      </c>
      <c r="O194" s="1725">
        <v>7417.47</v>
      </c>
      <c r="P194" s="1798">
        <f t="shared" si="55"/>
        <v>0.86830506867451673</v>
      </c>
      <c r="Q194" s="1725">
        <v>1125</v>
      </c>
      <c r="R194" s="1798">
        <f t="shared" si="56"/>
        <v>0.13169493132548313</v>
      </c>
      <c r="S194" s="1785">
        <f t="shared" si="36"/>
        <v>45</v>
      </c>
      <c r="T194" s="1799"/>
      <c r="U194" s="1725">
        <f t="shared" si="58"/>
        <v>0</v>
      </c>
      <c r="V194" s="1725">
        <f t="shared" si="53"/>
        <v>0</v>
      </c>
      <c r="W194" s="1725">
        <f t="shared" si="57"/>
        <v>13184</v>
      </c>
      <c r="X194" s="1728">
        <v>13184</v>
      </c>
      <c r="Y194" s="1739">
        <v>615187</v>
      </c>
      <c r="Z194" s="1730">
        <v>42309</v>
      </c>
      <c r="AA194" s="1788" t="s">
        <v>213</v>
      </c>
      <c r="AB194" s="1885"/>
    </row>
    <row r="195" spans="1:28" s="1723" customFormat="1" x14ac:dyDescent="0.2">
      <c r="A195" s="1811">
        <v>2015167</v>
      </c>
      <c r="B195" s="1737"/>
      <c r="C195" s="1737" t="s">
        <v>705</v>
      </c>
      <c r="D195" s="1723" t="s">
        <v>68</v>
      </c>
      <c r="E195" s="1723">
        <v>0</v>
      </c>
      <c r="F195" s="1723">
        <v>0</v>
      </c>
      <c r="G195" s="1723">
        <v>0</v>
      </c>
      <c r="H195" s="1723">
        <v>0</v>
      </c>
      <c r="I195" s="1738">
        <v>1</v>
      </c>
      <c r="J195" s="1738">
        <v>1</v>
      </c>
      <c r="K195" s="1738"/>
      <c r="L195" s="1725">
        <v>734</v>
      </c>
      <c r="M195" s="1725"/>
      <c r="N195" s="1725">
        <f>O195+Q195</f>
        <v>734</v>
      </c>
      <c r="O195" s="1725">
        <v>0</v>
      </c>
      <c r="P195" s="1798">
        <f>O195/N195</f>
        <v>0</v>
      </c>
      <c r="Q195" s="1725">
        <v>734</v>
      </c>
      <c r="R195" s="1798">
        <f>Q195/N195</f>
        <v>1</v>
      </c>
      <c r="S195" s="1785">
        <f>Q195/$S$1</f>
        <v>29.36</v>
      </c>
      <c r="T195" s="1760"/>
      <c r="U195" s="1725">
        <f>((1-I195)*O195)+((1-J195)*Q195)</f>
        <v>0</v>
      </c>
      <c r="V195" s="1725">
        <f>L195-W195</f>
        <v>0</v>
      </c>
      <c r="W195" s="1725">
        <f>X195+AC195+AH195+AM195+AO195+AR195</f>
        <v>734</v>
      </c>
      <c r="X195" s="1728">
        <v>734</v>
      </c>
      <c r="Y195" s="1739">
        <v>615214</v>
      </c>
      <c r="Z195" s="1730">
        <v>42715</v>
      </c>
      <c r="AA195" s="1788" t="s">
        <v>213</v>
      </c>
      <c r="AB195" s="1885"/>
    </row>
    <row r="196" spans="1:28" s="1723" customFormat="1" x14ac:dyDescent="0.2">
      <c r="A196" s="1811" t="s">
        <v>652</v>
      </c>
      <c r="B196" s="1737"/>
      <c r="C196" s="1737" t="s">
        <v>677</v>
      </c>
      <c r="D196" s="1723" t="s">
        <v>68</v>
      </c>
      <c r="E196" s="1723">
        <v>0</v>
      </c>
      <c r="F196" s="1723">
        <v>0</v>
      </c>
      <c r="G196" s="1723">
        <v>0</v>
      </c>
      <c r="H196" s="1723">
        <v>0</v>
      </c>
      <c r="I196" s="1738">
        <v>1</v>
      </c>
      <c r="J196" s="1738">
        <v>1</v>
      </c>
      <c r="K196" s="1738"/>
      <c r="L196" s="1725">
        <v>390</v>
      </c>
      <c r="M196" s="1725"/>
      <c r="N196" s="1725">
        <f>O196+Q196</f>
        <v>195.01</v>
      </c>
      <c r="O196" s="1725">
        <v>195.01</v>
      </c>
      <c r="P196" s="1798">
        <f>O196/N196</f>
        <v>1</v>
      </c>
      <c r="Q196" s="1725">
        <v>0</v>
      </c>
      <c r="R196" s="1798">
        <f>Q196/N196</f>
        <v>0</v>
      </c>
      <c r="S196" s="1785">
        <f>Q196/$S$1</f>
        <v>0</v>
      </c>
      <c r="T196" s="1799"/>
      <c r="U196" s="1725">
        <f>((1-I196)*O196)+((1-J196)*Q196)</f>
        <v>0</v>
      </c>
      <c r="V196" s="1725">
        <f>L196-W196</f>
        <v>0</v>
      </c>
      <c r="W196" s="1725">
        <f>X196+AC196+AH196+AM196+AO196+AR196</f>
        <v>390</v>
      </c>
      <c r="X196" s="1728">
        <v>390</v>
      </c>
      <c r="Y196" s="1739">
        <v>616167</v>
      </c>
      <c r="Z196" s="1730">
        <v>42342</v>
      </c>
      <c r="AA196" s="1788" t="s">
        <v>213</v>
      </c>
      <c r="AB196" s="1885"/>
    </row>
    <row r="197" spans="1:28" s="1723" customFormat="1" x14ac:dyDescent="0.2">
      <c r="A197" s="1811" t="s">
        <v>652</v>
      </c>
      <c r="B197" s="1737"/>
      <c r="C197" s="1737" t="s">
        <v>653</v>
      </c>
      <c r="D197" s="1723" t="s">
        <v>68</v>
      </c>
      <c r="E197" s="1723">
        <v>0</v>
      </c>
      <c r="F197" s="1723">
        <v>1</v>
      </c>
      <c r="G197" s="1723">
        <v>0</v>
      </c>
      <c r="H197" s="1723">
        <v>0</v>
      </c>
      <c r="I197" s="1738">
        <v>1</v>
      </c>
      <c r="J197" s="1738">
        <v>1</v>
      </c>
      <c r="K197" s="1738"/>
      <c r="L197" s="1725">
        <v>355</v>
      </c>
      <c r="M197" s="1725"/>
      <c r="N197" s="1725">
        <f t="shared" si="54"/>
        <v>236.72000000000003</v>
      </c>
      <c r="O197" s="1725">
        <v>160.05000000000001</v>
      </c>
      <c r="P197" s="1798">
        <f t="shared" si="55"/>
        <v>0.6761152416356877</v>
      </c>
      <c r="Q197" s="1725">
        <v>76.67</v>
      </c>
      <c r="R197" s="1798">
        <f t="shared" si="56"/>
        <v>0.32388475836431224</v>
      </c>
      <c r="S197" s="1785">
        <f t="shared" si="36"/>
        <v>3.0668000000000002</v>
      </c>
      <c r="T197" s="1799"/>
      <c r="U197" s="1725">
        <f t="shared" si="58"/>
        <v>0</v>
      </c>
      <c r="V197" s="1725">
        <f>L197-W197</f>
        <v>0</v>
      </c>
      <c r="W197" s="1725">
        <f>X197+AC197+AH197+AM197+AO197+AR197</f>
        <v>355</v>
      </c>
      <c r="X197" s="1728">
        <v>355</v>
      </c>
      <c r="Y197" s="1739">
        <v>616003</v>
      </c>
      <c r="Z197" s="1730">
        <v>42719</v>
      </c>
      <c r="AA197" s="1788" t="s">
        <v>213</v>
      </c>
      <c r="AB197" s="1885"/>
    </row>
    <row r="198" spans="1:28" s="1723" customFormat="1" x14ac:dyDescent="0.2">
      <c r="A198" s="1810" t="s">
        <v>714</v>
      </c>
      <c r="B198" s="1737"/>
      <c r="C198" s="1737" t="s">
        <v>715</v>
      </c>
      <c r="D198" s="1723" t="s">
        <v>68</v>
      </c>
      <c r="E198" s="1723">
        <v>1</v>
      </c>
      <c r="F198" s="1723">
        <v>20</v>
      </c>
      <c r="G198" s="1723">
        <v>7</v>
      </c>
      <c r="H198" s="1723">
        <v>5</v>
      </c>
      <c r="I198" s="1738">
        <v>1</v>
      </c>
      <c r="J198" s="1738">
        <v>1</v>
      </c>
      <c r="K198" s="1738"/>
      <c r="L198" s="1725">
        <v>390</v>
      </c>
      <c r="M198" s="1725"/>
      <c r="N198" s="1725">
        <f>O198+Q198</f>
        <v>260</v>
      </c>
      <c r="O198" s="1725">
        <v>200</v>
      </c>
      <c r="P198" s="1798">
        <f>O198/N198</f>
        <v>0.76923076923076927</v>
      </c>
      <c r="Q198" s="1725">
        <v>60</v>
      </c>
      <c r="R198" s="1798">
        <f>Q198/N198</f>
        <v>0.23076923076923078</v>
      </c>
      <c r="S198" s="1785">
        <f>Q198/$S$1</f>
        <v>2.4</v>
      </c>
      <c r="T198" s="1799"/>
      <c r="U198" s="1725">
        <f>((1-I198)*O198)+((1-J198)*Q198)</f>
        <v>0</v>
      </c>
      <c r="V198" s="1725">
        <f>L198-W198</f>
        <v>0</v>
      </c>
      <c r="W198" s="1725">
        <f>X198+AC198+AH198+AM198+AO198+AR198</f>
        <v>390</v>
      </c>
      <c r="X198" s="1728">
        <v>390</v>
      </c>
      <c r="Y198" s="1739">
        <v>615209</v>
      </c>
      <c r="Z198" s="1730">
        <v>42342</v>
      </c>
      <c r="AA198" s="1788"/>
      <c r="AB198" s="1885"/>
    </row>
    <row r="199" spans="1:28" s="1723" customFormat="1" x14ac:dyDescent="0.2">
      <c r="A199" s="1810">
        <v>2015168</v>
      </c>
      <c r="B199" s="1737"/>
      <c r="C199" s="1737" t="s">
        <v>578</v>
      </c>
      <c r="D199" s="1723" t="s">
        <v>68</v>
      </c>
      <c r="E199" s="1723">
        <v>1</v>
      </c>
      <c r="F199" s="1723">
        <v>20</v>
      </c>
      <c r="G199" s="1723">
        <v>7</v>
      </c>
      <c r="H199" s="1723">
        <v>5</v>
      </c>
      <c r="I199" s="1738">
        <v>1</v>
      </c>
      <c r="J199" s="1738">
        <v>1</v>
      </c>
      <c r="K199" s="1738"/>
      <c r="L199" s="1725">
        <v>12432</v>
      </c>
      <c r="M199" s="1725"/>
      <c r="N199" s="1725">
        <f t="shared" si="54"/>
        <v>8134</v>
      </c>
      <c r="O199" s="1725">
        <v>7134</v>
      </c>
      <c r="P199" s="1798">
        <f t="shared" si="55"/>
        <v>0.87705925743791491</v>
      </c>
      <c r="Q199" s="1725">
        <v>1000</v>
      </c>
      <c r="R199" s="1798">
        <f t="shared" si="56"/>
        <v>0.12294074256208508</v>
      </c>
      <c r="S199" s="1785">
        <f t="shared" si="36"/>
        <v>40</v>
      </c>
      <c r="T199" s="1799"/>
      <c r="U199" s="1725">
        <f t="shared" si="58"/>
        <v>0</v>
      </c>
      <c r="V199" s="1725">
        <f t="shared" si="53"/>
        <v>0</v>
      </c>
      <c r="W199" s="1725">
        <f t="shared" si="57"/>
        <v>12432</v>
      </c>
      <c r="X199" s="1728">
        <v>12432</v>
      </c>
      <c r="Y199" s="1739">
        <v>615188</v>
      </c>
      <c r="Z199" s="1730">
        <v>42309</v>
      </c>
      <c r="AA199" s="1788" t="s">
        <v>213</v>
      </c>
      <c r="AB199" s="1885"/>
    </row>
    <row r="200" spans="1:28" s="1723" customFormat="1" x14ac:dyDescent="0.2">
      <c r="A200" s="1811" t="s">
        <v>741</v>
      </c>
      <c r="B200" s="1737"/>
      <c r="C200" s="1737" t="s">
        <v>742</v>
      </c>
      <c r="D200" s="1723" t="s">
        <v>68</v>
      </c>
      <c r="E200" s="1723">
        <v>0</v>
      </c>
      <c r="F200" s="1723">
        <v>0</v>
      </c>
      <c r="G200" s="1723">
        <v>0</v>
      </c>
      <c r="H200" s="1723">
        <v>0</v>
      </c>
      <c r="I200" s="1738">
        <v>1</v>
      </c>
      <c r="J200" s="1738">
        <v>1</v>
      </c>
      <c r="K200" s="1738"/>
      <c r="L200" s="1725">
        <v>356</v>
      </c>
      <c r="M200" s="1725"/>
      <c r="N200" s="1725">
        <f t="shared" si="54"/>
        <v>177.71</v>
      </c>
      <c r="O200" s="1725">
        <v>177.71</v>
      </c>
      <c r="P200" s="1798">
        <f t="shared" si="55"/>
        <v>1</v>
      </c>
      <c r="Q200" s="1725">
        <v>0</v>
      </c>
      <c r="R200" s="1798">
        <f t="shared" si="56"/>
        <v>0</v>
      </c>
      <c r="S200" s="1785">
        <f t="shared" si="36"/>
        <v>0</v>
      </c>
      <c r="T200" s="1799"/>
      <c r="U200" s="1725">
        <f t="shared" si="58"/>
        <v>0</v>
      </c>
      <c r="V200" s="1725">
        <f>L200-W200</f>
        <v>0</v>
      </c>
      <c r="W200" s="1725">
        <f>X200+AC200+AH200+AM200+AO200+AR200</f>
        <v>356</v>
      </c>
      <c r="X200" s="1728">
        <v>356</v>
      </c>
      <c r="Y200" s="1739">
        <v>616004</v>
      </c>
      <c r="Z200" s="1730">
        <v>42719</v>
      </c>
      <c r="AA200" s="1788" t="s">
        <v>213</v>
      </c>
      <c r="AB200" s="1885"/>
    </row>
    <row r="201" spans="1:28" s="1723" customFormat="1" x14ac:dyDescent="0.2">
      <c r="A201" s="1810">
        <v>2015169</v>
      </c>
      <c r="B201" s="1737"/>
      <c r="C201" s="1737" t="s">
        <v>542</v>
      </c>
      <c r="D201" s="1723" t="s">
        <v>68</v>
      </c>
      <c r="E201" s="1723">
        <v>1</v>
      </c>
      <c r="F201" s="1723">
        <v>11</v>
      </c>
      <c r="G201" s="1723">
        <v>5</v>
      </c>
      <c r="H201" s="1723">
        <v>3</v>
      </c>
      <c r="I201" s="1738">
        <v>1</v>
      </c>
      <c r="J201" s="1738">
        <v>1</v>
      </c>
      <c r="K201" s="1738"/>
      <c r="L201" s="1725">
        <v>3605</v>
      </c>
      <c r="M201" s="1725"/>
      <c r="N201" s="1725">
        <f t="shared" ref="N201:N209" si="59">O201+Q201</f>
        <v>2035.89</v>
      </c>
      <c r="O201" s="1725">
        <v>1636.72</v>
      </c>
      <c r="P201" s="1798">
        <f t="shared" ref="P201:P209" si="60">O201/N201</f>
        <v>0.80393341487015502</v>
      </c>
      <c r="Q201" s="1725">
        <v>399.17</v>
      </c>
      <c r="R201" s="1798">
        <f t="shared" ref="R201:R209" si="61">Q201/N201</f>
        <v>0.19606658512984493</v>
      </c>
      <c r="S201" s="1785">
        <f t="shared" si="36"/>
        <v>15.966800000000001</v>
      </c>
      <c r="T201" s="1799"/>
      <c r="U201" s="1725">
        <f t="shared" ref="U201:U209" si="62">((1-I201)*O201)+((1-J201)*Q201)</f>
        <v>0</v>
      </c>
      <c r="V201" s="1725">
        <f t="shared" si="53"/>
        <v>0</v>
      </c>
      <c r="W201" s="1725">
        <f t="shared" si="57"/>
        <v>3605</v>
      </c>
      <c r="X201" s="1728">
        <v>3605</v>
      </c>
      <c r="Y201" s="1800">
        <v>615189</v>
      </c>
      <c r="Z201" s="1730">
        <v>42286</v>
      </c>
      <c r="AA201" s="1788" t="s">
        <v>213</v>
      </c>
      <c r="AB201" s="1885"/>
    </row>
    <row r="202" spans="1:28" s="1723" customFormat="1" x14ac:dyDescent="0.2">
      <c r="A202" s="1810">
        <v>2015170</v>
      </c>
      <c r="B202" s="1737"/>
      <c r="C202" s="1737" t="s">
        <v>543</v>
      </c>
      <c r="D202" s="1723" t="s">
        <v>68</v>
      </c>
      <c r="E202" s="1723">
        <v>1</v>
      </c>
      <c r="F202" s="1723">
        <v>10</v>
      </c>
      <c r="G202" s="1723">
        <v>7</v>
      </c>
      <c r="H202" s="1723">
        <v>3</v>
      </c>
      <c r="I202" s="1738">
        <v>1</v>
      </c>
      <c r="J202" s="1738">
        <v>1</v>
      </c>
      <c r="K202" s="1738"/>
      <c r="L202" s="1725">
        <v>2774</v>
      </c>
      <c r="M202" s="1725"/>
      <c r="N202" s="1725">
        <f t="shared" si="59"/>
        <v>1936.4</v>
      </c>
      <c r="O202" s="1725">
        <v>1458.9</v>
      </c>
      <c r="P202" s="1798">
        <f t="shared" si="60"/>
        <v>0.75340838669696342</v>
      </c>
      <c r="Q202" s="1725">
        <v>477.5</v>
      </c>
      <c r="R202" s="1798">
        <f t="shared" si="61"/>
        <v>0.24659161330303656</v>
      </c>
      <c r="S202" s="1785">
        <f t="shared" si="36"/>
        <v>19.100000000000001</v>
      </c>
      <c r="T202" s="1799"/>
      <c r="U202" s="1725">
        <f t="shared" si="62"/>
        <v>0</v>
      </c>
      <c r="V202" s="1725">
        <f t="shared" si="53"/>
        <v>0</v>
      </c>
      <c r="W202" s="1725">
        <f t="shared" si="57"/>
        <v>2774</v>
      </c>
      <c r="X202" s="1728">
        <v>2774</v>
      </c>
      <c r="Y202" s="1739">
        <v>615185</v>
      </c>
      <c r="Z202" s="1730">
        <v>42286</v>
      </c>
      <c r="AA202" s="1788" t="s">
        <v>213</v>
      </c>
      <c r="AB202" s="1885"/>
    </row>
    <row r="203" spans="1:28" s="1723" customFormat="1" x14ac:dyDescent="0.2">
      <c r="A203" s="1810">
        <v>2015171</v>
      </c>
      <c r="B203" s="1737"/>
      <c r="C203" s="1737" t="s">
        <v>559</v>
      </c>
      <c r="D203" s="1723" t="s">
        <v>68</v>
      </c>
      <c r="E203" s="1723">
        <v>1</v>
      </c>
      <c r="F203" s="1723">
        <v>12</v>
      </c>
      <c r="G203" s="1723">
        <v>5</v>
      </c>
      <c r="H203" s="1723">
        <v>3</v>
      </c>
      <c r="I203" s="1738">
        <v>1</v>
      </c>
      <c r="J203" s="1738">
        <v>1</v>
      </c>
      <c r="K203" s="1738"/>
      <c r="L203" s="1725">
        <v>5322</v>
      </c>
      <c r="M203" s="1725"/>
      <c r="N203" s="1725">
        <f t="shared" si="59"/>
        <v>3334.0699999999997</v>
      </c>
      <c r="O203" s="1725">
        <v>2500.7399999999998</v>
      </c>
      <c r="P203" s="1798">
        <f t="shared" si="60"/>
        <v>0.75005623757149675</v>
      </c>
      <c r="Q203" s="1725">
        <v>833.33</v>
      </c>
      <c r="R203" s="1798">
        <f t="shared" si="61"/>
        <v>0.24994376242850333</v>
      </c>
      <c r="S203" s="1785">
        <f t="shared" si="36"/>
        <v>33.333200000000005</v>
      </c>
      <c r="T203" s="1799"/>
      <c r="U203" s="1725">
        <f t="shared" si="62"/>
        <v>0</v>
      </c>
      <c r="V203" s="1725">
        <f t="shared" si="53"/>
        <v>0</v>
      </c>
      <c r="W203" s="1725">
        <f t="shared" si="57"/>
        <v>5322</v>
      </c>
      <c r="X203" s="1728">
        <v>5322</v>
      </c>
      <c r="Y203" s="1739">
        <v>615189</v>
      </c>
      <c r="Z203" s="1730">
        <v>42309</v>
      </c>
      <c r="AA203" s="1788" t="s">
        <v>213</v>
      </c>
      <c r="AB203" s="1885"/>
    </row>
    <row r="204" spans="1:28" s="1723" customFormat="1" x14ac:dyDescent="0.2">
      <c r="A204" s="1810">
        <v>2015172</v>
      </c>
      <c r="B204" s="1737"/>
      <c r="C204" s="1737" t="s">
        <v>551</v>
      </c>
      <c r="D204" s="1723" t="s">
        <v>68</v>
      </c>
      <c r="E204" s="1723">
        <v>1</v>
      </c>
      <c r="F204" s="1723">
        <v>9</v>
      </c>
      <c r="G204" s="1723">
        <v>6</v>
      </c>
      <c r="H204" s="1723">
        <v>3</v>
      </c>
      <c r="I204" s="1738">
        <v>1</v>
      </c>
      <c r="J204" s="1738">
        <v>1</v>
      </c>
      <c r="K204" s="1738"/>
      <c r="L204" s="1725">
        <v>2297</v>
      </c>
      <c r="M204" s="1725"/>
      <c r="N204" s="1725">
        <f t="shared" si="59"/>
        <v>1516.03</v>
      </c>
      <c r="O204" s="1725">
        <v>1123.95</v>
      </c>
      <c r="P204" s="1798">
        <f t="shared" si="60"/>
        <v>0.74137714952870326</v>
      </c>
      <c r="Q204" s="1725">
        <v>392.08</v>
      </c>
      <c r="R204" s="1798">
        <f t="shared" si="61"/>
        <v>0.25862285047129674</v>
      </c>
      <c r="S204" s="1785">
        <f t="shared" si="36"/>
        <v>15.683199999999999</v>
      </c>
      <c r="T204" s="1799"/>
      <c r="U204" s="1725">
        <f t="shared" si="62"/>
        <v>0</v>
      </c>
      <c r="V204" s="1725">
        <f t="shared" si="53"/>
        <v>0</v>
      </c>
      <c r="W204" s="1725">
        <f t="shared" si="57"/>
        <v>2297</v>
      </c>
      <c r="X204" s="1728">
        <v>2297</v>
      </c>
      <c r="Y204" s="1739">
        <v>615190</v>
      </c>
      <c r="Z204" s="1730">
        <v>42309</v>
      </c>
      <c r="AA204" s="1788" t="s">
        <v>213</v>
      </c>
      <c r="AB204" s="1885"/>
    </row>
    <row r="205" spans="1:28" s="1723" customFormat="1" x14ac:dyDescent="0.2">
      <c r="A205" s="1810">
        <v>2015173</v>
      </c>
      <c r="B205" s="1737"/>
      <c r="C205" s="1737" t="s">
        <v>552</v>
      </c>
      <c r="D205" s="1723" t="s">
        <v>68</v>
      </c>
      <c r="E205" s="1723">
        <v>1</v>
      </c>
      <c r="F205" s="1723">
        <v>9</v>
      </c>
      <c r="G205" s="1723">
        <v>6</v>
      </c>
      <c r="H205" s="1723">
        <v>3</v>
      </c>
      <c r="I205" s="1738">
        <v>1</v>
      </c>
      <c r="J205" s="1738">
        <v>1</v>
      </c>
      <c r="K205" s="1738"/>
      <c r="L205" s="1725">
        <v>2297</v>
      </c>
      <c r="M205" s="1725"/>
      <c r="N205" s="1725">
        <f t="shared" si="59"/>
        <v>1516.03</v>
      </c>
      <c r="O205" s="1725">
        <v>1123.95</v>
      </c>
      <c r="P205" s="1798">
        <f t="shared" si="60"/>
        <v>0.74137714952870326</v>
      </c>
      <c r="Q205" s="1725">
        <v>392.08</v>
      </c>
      <c r="R205" s="1798">
        <f t="shared" si="61"/>
        <v>0.25862285047129674</v>
      </c>
      <c r="S205" s="1785">
        <f t="shared" ref="S205:S255" si="63">Q205/$S$1</f>
        <v>15.683199999999999</v>
      </c>
      <c r="T205" s="1799"/>
      <c r="U205" s="1725">
        <f t="shared" si="62"/>
        <v>0</v>
      </c>
      <c r="V205" s="1725">
        <f t="shared" si="53"/>
        <v>0</v>
      </c>
      <c r="W205" s="1725">
        <f t="shared" si="57"/>
        <v>2297</v>
      </c>
      <c r="X205" s="1728">
        <v>2297</v>
      </c>
      <c r="Y205" s="1739">
        <v>615191</v>
      </c>
      <c r="Z205" s="1730">
        <v>42309</v>
      </c>
      <c r="AA205" s="1788" t="s">
        <v>213</v>
      </c>
      <c r="AB205" s="1885"/>
    </row>
    <row r="206" spans="1:28" s="1723" customFormat="1" x14ac:dyDescent="0.2">
      <c r="A206" s="1810">
        <v>2015174</v>
      </c>
      <c r="B206" s="1737"/>
      <c r="C206" s="1737" t="s">
        <v>553</v>
      </c>
      <c r="D206" s="1723" t="s">
        <v>68</v>
      </c>
      <c r="E206" s="1723">
        <v>1</v>
      </c>
      <c r="F206" s="1723">
        <v>10</v>
      </c>
      <c r="G206" s="1723">
        <v>7</v>
      </c>
      <c r="H206" s="1723">
        <v>1</v>
      </c>
      <c r="I206" s="1738">
        <v>1</v>
      </c>
      <c r="J206" s="1738">
        <v>1</v>
      </c>
      <c r="K206" s="1738"/>
      <c r="L206" s="1725">
        <v>3219</v>
      </c>
      <c r="M206" s="1725"/>
      <c r="N206" s="1725">
        <f t="shared" si="59"/>
        <v>2069.33</v>
      </c>
      <c r="O206" s="1725">
        <v>1591.83</v>
      </c>
      <c r="P206" s="1798">
        <f t="shared" si="60"/>
        <v>0.76924898397065711</v>
      </c>
      <c r="Q206" s="1725">
        <v>477.5</v>
      </c>
      <c r="R206" s="1798">
        <f t="shared" si="61"/>
        <v>0.23075101602934284</v>
      </c>
      <c r="S206" s="1785">
        <f t="shared" si="63"/>
        <v>19.100000000000001</v>
      </c>
      <c r="T206" s="1799"/>
      <c r="U206" s="1725">
        <f t="shared" si="62"/>
        <v>0</v>
      </c>
      <c r="V206" s="1725">
        <f t="shared" si="53"/>
        <v>0</v>
      </c>
      <c r="W206" s="1725">
        <f t="shared" si="57"/>
        <v>3219</v>
      </c>
      <c r="X206" s="1728">
        <v>3219</v>
      </c>
      <c r="Y206" s="1739">
        <v>615192</v>
      </c>
      <c r="Z206" s="1730">
        <v>42309</v>
      </c>
      <c r="AA206" s="1788" t="s">
        <v>213</v>
      </c>
      <c r="AB206" s="1885"/>
    </row>
    <row r="207" spans="1:28" s="1723" customFormat="1" x14ac:dyDescent="0.2">
      <c r="A207" s="1810">
        <v>2015175</v>
      </c>
      <c r="B207" s="1737"/>
      <c r="C207" s="1737" t="s">
        <v>554</v>
      </c>
      <c r="D207" s="1723" t="s">
        <v>68</v>
      </c>
      <c r="E207" s="1723">
        <v>1</v>
      </c>
      <c r="F207" s="1723">
        <v>12</v>
      </c>
      <c r="G207" s="1723">
        <v>9</v>
      </c>
      <c r="H207" s="1723">
        <v>2</v>
      </c>
      <c r="I207" s="1738">
        <v>1</v>
      </c>
      <c r="J207" s="1738">
        <v>1</v>
      </c>
      <c r="K207" s="1738"/>
      <c r="L207" s="1725">
        <v>3544</v>
      </c>
      <c r="M207" s="1725"/>
      <c r="N207" s="1725">
        <f t="shared" si="59"/>
        <v>1985.6</v>
      </c>
      <c r="O207" s="1725">
        <v>1510.6</v>
      </c>
      <c r="P207" s="1798">
        <f t="shared" si="60"/>
        <v>0.76077759871071715</v>
      </c>
      <c r="Q207" s="1725">
        <v>475</v>
      </c>
      <c r="R207" s="1798">
        <f t="shared" si="61"/>
        <v>0.23922240128928285</v>
      </c>
      <c r="S207" s="1785">
        <f t="shared" si="63"/>
        <v>19</v>
      </c>
      <c r="T207" s="1799"/>
      <c r="U207" s="1725">
        <f t="shared" si="62"/>
        <v>0</v>
      </c>
      <c r="V207" s="1725">
        <f t="shared" si="53"/>
        <v>0</v>
      </c>
      <c r="W207" s="1725">
        <f t="shared" si="57"/>
        <v>3544</v>
      </c>
      <c r="X207" s="1728">
        <v>3544</v>
      </c>
      <c r="Y207" s="1739">
        <v>615193</v>
      </c>
      <c r="Z207" s="1730">
        <v>42309</v>
      </c>
      <c r="AA207" s="1788" t="s">
        <v>213</v>
      </c>
      <c r="AB207" s="1885"/>
    </row>
    <row r="208" spans="1:28" s="1723" customFormat="1" x14ac:dyDescent="0.2">
      <c r="A208" s="1810">
        <v>2015176</v>
      </c>
      <c r="B208" s="1737"/>
      <c r="C208" s="1737" t="s">
        <v>555</v>
      </c>
      <c r="D208" s="1723" t="s">
        <v>68</v>
      </c>
      <c r="E208" s="1723">
        <v>1</v>
      </c>
      <c r="F208" s="1723">
        <v>7</v>
      </c>
      <c r="G208" s="1723">
        <v>4</v>
      </c>
      <c r="H208" s="1723">
        <v>5</v>
      </c>
      <c r="I208" s="1738">
        <v>1</v>
      </c>
      <c r="J208" s="1738">
        <v>1</v>
      </c>
      <c r="K208" s="1738"/>
      <c r="L208" s="1725">
        <v>4416</v>
      </c>
      <c r="M208" s="1725"/>
      <c r="N208" s="1725">
        <f t="shared" si="59"/>
        <v>2489.6099999999997</v>
      </c>
      <c r="O208" s="1725">
        <v>2018.36</v>
      </c>
      <c r="P208" s="1798">
        <f t="shared" si="60"/>
        <v>0.81071332457694179</v>
      </c>
      <c r="Q208" s="1725">
        <v>471.25</v>
      </c>
      <c r="R208" s="1798">
        <f t="shared" si="61"/>
        <v>0.18928667542305824</v>
      </c>
      <c r="S208" s="1785">
        <f t="shared" si="63"/>
        <v>18.850000000000001</v>
      </c>
      <c r="T208" s="1799"/>
      <c r="U208" s="1725">
        <f t="shared" si="62"/>
        <v>0</v>
      </c>
      <c r="V208" s="1725">
        <f t="shared" si="53"/>
        <v>0</v>
      </c>
      <c r="W208" s="1725">
        <f t="shared" si="57"/>
        <v>4416</v>
      </c>
      <c r="X208" s="1728">
        <v>4416</v>
      </c>
      <c r="Y208" s="1739">
        <v>615194</v>
      </c>
      <c r="Z208" s="1730">
        <v>42309</v>
      </c>
      <c r="AA208" s="1788" t="s">
        <v>213</v>
      </c>
      <c r="AB208" s="1885"/>
    </row>
    <row r="209" spans="1:28" s="1723" customFormat="1" x14ac:dyDescent="0.2">
      <c r="A209" s="1810">
        <v>2015177</v>
      </c>
      <c r="B209" s="1737"/>
      <c r="C209" s="1737" t="s">
        <v>566</v>
      </c>
      <c r="D209" s="1723" t="s">
        <v>68</v>
      </c>
      <c r="E209" s="1723">
        <v>1</v>
      </c>
      <c r="F209" s="1723">
        <v>9</v>
      </c>
      <c r="G209" s="1723">
        <v>5</v>
      </c>
      <c r="H209" s="1723">
        <v>1</v>
      </c>
      <c r="I209" s="1738">
        <v>1</v>
      </c>
      <c r="J209" s="1738">
        <v>1</v>
      </c>
      <c r="K209" s="1738"/>
      <c r="L209" s="1725">
        <v>2513</v>
      </c>
      <c r="M209" s="1725"/>
      <c r="N209" s="1725">
        <f t="shared" si="59"/>
        <v>1594.54</v>
      </c>
      <c r="O209" s="1725">
        <v>1281.6199999999999</v>
      </c>
      <c r="P209" s="1798">
        <f t="shared" si="60"/>
        <v>0.80375531501247999</v>
      </c>
      <c r="Q209" s="1725">
        <v>312.92</v>
      </c>
      <c r="R209" s="1798">
        <f t="shared" si="61"/>
        <v>0.19624468498751993</v>
      </c>
      <c r="S209" s="1785">
        <f t="shared" si="63"/>
        <v>12.5168</v>
      </c>
      <c r="T209" s="1799"/>
      <c r="U209" s="1725">
        <f t="shared" si="62"/>
        <v>0</v>
      </c>
      <c r="V209" s="1725">
        <f t="shared" si="53"/>
        <v>0</v>
      </c>
      <c r="W209" s="1725">
        <f t="shared" si="57"/>
        <v>2513</v>
      </c>
      <c r="X209" s="1728">
        <v>2513</v>
      </c>
      <c r="Y209" s="1739">
        <v>615195</v>
      </c>
      <c r="Z209" s="1730">
        <v>42309</v>
      </c>
      <c r="AA209" s="1788" t="s">
        <v>213</v>
      </c>
      <c r="AB209" s="1885"/>
    </row>
    <row r="210" spans="1:28" s="1723" customFormat="1" x14ac:dyDescent="0.2">
      <c r="A210" s="1810">
        <v>2015178</v>
      </c>
      <c r="B210" s="1737"/>
      <c r="C210" s="1737" t="s">
        <v>567</v>
      </c>
      <c r="D210" s="1723" t="s">
        <v>68</v>
      </c>
      <c r="E210" s="1723">
        <v>1</v>
      </c>
      <c r="F210" s="1723">
        <v>9</v>
      </c>
      <c r="G210" s="1723">
        <v>5</v>
      </c>
      <c r="H210" s="1723">
        <v>1</v>
      </c>
      <c r="I210" s="1738">
        <v>1</v>
      </c>
      <c r="J210" s="1738">
        <v>1</v>
      </c>
      <c r="K210" s="1738"/>
      <c r="L210" s="1725">
        <v>2513</v>
      </c>
      <c r="M210" s="1725"/>
      <c r="N210" s="1725">
        <f t="shared" ref="N210:N215" si="64">O210+Q210</f>
        <v>1594.54</v>
      </c>
      <c r="O210" s="1725">
        <v>1281.6199999999999</v>
      </c>
      <c r="P210" s="1798">
        <f t="shared" ref="P210:P215" si="65">O210/N210</f>
        <v>0.80375531501247999</v>
      </c>
      <c r="Q210" s="1725">
        <v>312.92</v>
      </c>
      <c r="R210" s="1798">
        <f t="shared" ref="R210:R215" si="66">Q210/N210</f>
        <v>0.19624468498751993</v>
      </c>
      <c r="S210" s="1785">
        <f t="shared" si="63"/>
        <v>12.5168</v>
      </c>
      <c r="T210" s="1799"/>
      <c r="U210" s="1725">
        <f t="shared" ref="U210:U215" si="67">((1-I210)*O210)+((1-J210)*Q210)</f>
        <v>0</v>
      </c>
      <c r="V210" s="1725">
        <f t="shared" si="53"/>
        <v>0</v>
      </c>
      <c r="W210" s="1725">
        <f t="shared" si="57"/>
        <v>2513</v>
      </c>
      <c r="X210" s="1728">
        <v>2513</v>
      </c>
      <c r="Y210" s="1739">
        <v>615196</v>
      </c>
      <c r="Z210" s="1730">
        <v>42309</v>
      </c>
      <c r="AA210" s="1788" t="s">
        <v>213</v>
      </c>
      <c r="AB210" s="1885"/>
    </row>
    <row r="211" spans="1:28" s="1723" customFormat="1" x14ac:dyDescent="0.2">
      <c r="A211" s="1810">
        <v>2015179</v>
      </c>
      <c r="B211" s="1737"/>
      <c r="C211" s="1737" t="s">
        <v>568</v>
      </c>
      <c r="D211" s="1723" t="s">
        <v>68</v>
      </c>
      <c r="E211" s="1723">
        <v>1</v>
      </c>
      <c r="F211" s="1723">
        <v>9</v>
      </c>
      <c r="G211" s="1723">
        <v>5</v>
      </c>
      <c r="H211" s="1723">
        <v>1</v>
      </c>
      <c r="I211" s="1738">
        <v>1</v>
      </c>
      <c r="J211" s="1738">
        <v>1</v>
      </c>
      <c r="K211" s="1738"/>
      <c r="L211" s="1725">
        <v>2513</v>
      </c>
      <c r="M211" s="1725"/>
      <c r="N211" s="1725">
        <f t="shared" si="64"/>
        <v>1594.54</v>
      </c>
      <c r="O211" s="1725">
        <v>1281.6199999999999</v>
      </c>
      <c r="P211" s="1798">
        <f t="shared" si="65"/>
        <v>0.80375531501247999</v>
      </c>
      <c r="Q211" s="1725">
        <v>312.92</v>
      </c>
      <c r="R211" s="1798">
        <f t="shared" si="66"/>
        <v>0.19624468498751993</v>
      </c>
      <c r="S211" s="1785">
        <f t="shared" si="63"/>
        <v>12.5168</v>
      </c>
      <c r="T211" s="1799"/>
      <c r="U211" s="1725">
        <f t="shared" si="67"/>
        <v>0</v>
      </c>
      <c r="V211" s="1725">
        <f t="shared" si="53"/>
        <v>0</v>
      </c>
      <c r="W211" s="1725">
        <f t="shared" si="57"/>
        <v>2513</v>
      </c>
      <c r="X211" s="1728">
        <v>2513</v>
      </c>
      <c r="Y211" s="1739">
        <v>615197</v>
      </c>
      <c r="Z211" s="1730">
        <v>42309</v>
      </c>
      <c r="AA211" s="1788" t="s">
        <v>213</v>
      </c>
      <c r="AB211" s="1885"/>
    </row>
    <row r="212" spans="1:28" s="1723" customFormat="1" x14ac:dyDescent="0.2">
      <c r="A212" s="1810">
        <v>2015180</v>
      </c>
      <c r="B212" s="1737"/>
      <c r="C212" s="1737" t="s">
        <v>569</v>
      </c>
      <c r="D212" s="1723" t="s">
        <v>68</v>
      </c>
      <c r="E212" s="1723">
        <v>1</v>
      </c>
      <c r="F212" s="1723">
        <v>9</v>
      </c>
      <c r="G212" s="1723">
        <v>5</v>
      </c>
      <c r="H212" s="1723">
        <v>1</v>
      </c>
      <c r="I212" s="1738">
        <v>1</v>
      </c>
      <c r="J212" s="1738">
        <v>1</v>
      </c>
      <c r="K212" s="1738"/>
      <c r="L212" s="1725">
        <v>2513</v>
      </c>
      <c r="M212" s="1725"/>
      <c r="N212" s="1725">
        <f t="shared" si="64"/>
        <v>1594.54</v>
      </c>
      <c r="O212" s="1725">
        <v>1281.6199999999999</v>
      </c>
      <c r="P212" s="1798">
        <f t="shared" si="65"/>
        <v>0.80375531501247999</v>
      </c>
      <c r="Q212" s="1725">
        <v>312.92</v>
      </c>
      <c r="R212" s="1798">
        <f t="shared" si="66"/>
        <v>0.19624468498751993</v>
      </c>
      <c r="S212" s="1785">
        <f t="shared" si="63"/>
        <v>12.5168</v>
      </c>
      <c r="T212" s="1799"/>
      <c r="U212" s="1725">
        <f t="shared" si="67"/>
        <v>0</v>
      </c>
      <c r="V212" s="1725">
        <f t="shared" si="53"/>
        <v>0</v>
      </c>
      <c r="W212" s="1725">
        <f t="shared" si="57"/>
        <v>2513</v>
      </c>
      <c r="X212" s="1728">
        <v>2513</v>
      </c>
      <c r="Y212" s="1739">
        <v>615198</v>
      </c>
      <c r="Z212" s="1730">
        <v>42309</v>
      </c>
      <c r="AA212" s="1788" t="s">
        <v>213</v>
      </c>
      <c r="AB212" s="1885"/>
    </row>
    <row r="213" spans="1:28" s="1723" customFormat="1" x14ac:dyDescent="0.2">
      <c r="A213" s="1810">
        <v>2015181</v>
      </c>
      <c r="B213" s="1737"/>
      <c r="C213" s="1737" t="s">
        <v>570</v>
      </c>
      <c r="D213" s="1723" t="s">
        <v>68</v>
      </c>
      <c r="E213" s="1723">
        <v>1</v>
      </c>
      <c r="F213" s="1723">
        <v>9</v>
      </c>
      <c r="G213" s="1723">
        <v>5</v>
      </c>
      <c r="H213" s="1723">
        <v>1</v>
      </c>
      <c r="I213" s="1738">
        <v>1</v>
      </c>
      <c r="J213" s="1738">
        <v>1</v>
      </c>
      <c r="K213" s="1738"/>
      <c r="L213" s="1725">
        <v>2513</v>
      </c>
      <c r="M213" s="1725"/>
      <c r="N213" s="1725">
        <f t="shared" si="64"/>
        <v>1594.54</v>
      </c>
      <c r="O213" s="1725">
        <v>1281.6199999999999</v>
      </c>
      <c r="P213" s="1798">
        <f t="shared" si="65"/>
        <v>0.80375531501247999</v>
      </c>
      <c r="Q213" s="1725">
        <v>312.92</v>
      </c>
      <c r="R213" s="1798">
        <f t="shared" si="66"/>
        <v>0.19624468498751993</v>
      </c>
      <c r="S213" s="1785">
        <f t="shared" si="63"/>
        <v>12.5168</v>
      </c>
      <c r="T213" s="1799"/>
      <c r="U213" s="1725">
        <f t="shared" si="67"/>
        <v>0</v>
      </c>
      <c r="V213" s="1725">
        <f t="shared" si="53"/>
        <v>0</v>
      </c>
      <c r="W213" s="1725">
        <f t="shared" si="57"/>
        <v>2513</v>
      </c>
      <c r="X213" s="1728">
        <v>2513</v>
      </c>
      <c r="Y213" s="1739">
        <v>615199</v>
      </c>
      <c r="Z213" s="1730">
        <v>42309</v>
      </c>
      <c r="AA213" s="1788" t="s">
        <v>213</v>
      </c>
      <c r="AB213" s="1885"/>
    </row>
    <row r="214" spans="1:28" s="1723" customFormat="1" x14ac:dyDescent="0.2">
      <c r="A214" s="1810">
        <v>2015182</v>
      </c>
      <c r="B214" s="1737"/>
      <c r="C214" s="1737" t="s">
        <v>571</v>
      </c>
      <c r="D214" s="1723" t="s">
        <v>68</v>
      </c>
      <c r="E214" s="1723">
        <v>1</v>
      </c>
      <c r="F214" s="1723">
        <v>8</v>
      </c>
      <c r="G214" s="1723">
        <v>5</v>
      </c>
      <c r="H214" s="1723">
        <v>3</v>
      </c>
      <c r="I214" s="1738">
        <v>1</v>
      </c>
      <c r="J214" s="1738">
        <v>1</v>
      </c>
      <c r="K214" s="1738"/>
      <c r="L214" s="1725">
        <v>2450</v>
      </c>
      <c r="M214" s="1725"/>
      <c r="N214" s="1725">
        <f t="shared" si="64"/>
        <v>1624.36</v>
      </c>
      <c r="O214" s="1725">
        <v>1266.8599999999999</v>
      </c>
      <c r="P214" s="1798">
        <f t="shared" si="65"/>
        <v>0.77991331970745403</v>
      </c>
      <c r="Q214" s="1725">
        <v>357.5</v>
      </c>
      <c r="R214" s="1798">
        <f t="shared" si="66"/>
        <v>0.22008668029254599</v>
      </c>
      <c r="S214" s="1785">
        <f t="shared" si="63"/>
        <v>14.3</v>
      </c>
      <c r="T214" s="1799"/>
      <c r="U214" s="1725">
        <f t="shared" si="67"/>
        <v>0</v>
      </c>
      <c r="V214" s="1725">
        <f t="shared" si="53"/>
        <v>0</v>
      </c>
      <c r="W214" s="1725">
        <f t="shared" si="57"/>
        <v>2450</v>
      </c>
      <c r="X214" s="1728">
        <v>2450</v>
      </c>
      <c r="Y214" s="1739">
        <v>615200</v>
      </c>
      <c r="Z214" s="1730">
        <v>42309</v>
      </c>
      <c r="AA214" s="1788" t="s">
        <v>213</v>
      </c>
      <c r="AB214" s="1885"/>
    </row>
    <row r="215" spans="1:28" s="1723" customFormat="1" x14ac:dyDescent="0.2">
      <c r="A215" s="1810">
        <v>2015183</v>
      </c>
      <c r="B215" s="1737"/>
      <c r="C215" s="1737" t="s">
        <v>572</v>
      </c>
      <c r="D215" s="1723" t="s">
        <v>68</v>
      </c>
      <c r="E215" s="1723">
        <v>1</v>
      </c>
      <c r="F215" s="1723">
        <v>11</v>
      </c>
      <c r="G215" s="1723">
        <v>5</v>
      </c>
      <c r="H215" s="1723">
        <v>3</v>
      </c>
      <c r="I215" s="1738">
        <v>1</v>
      </c>
      <c r="J215" s="1738">
        <v>1</v>
      </c>
      <c r="K215" s="1738"/>
      <c r="L215" s="1725">
        <v>3113</v>
      </c>
      <c r="M215" s="1725"/>
      <c r="N215" s="1725">
        <f t="shared" si="64"/>
        <v>1999.3</v>
      </c>
      <c r="O215" s="1725">
        <v>1589.72</v>
      </c>
      <c r="P215" s="1798">
        <f t="shared" si="65"/>
        <v>0.79513829840444161</v>
      </c>
      <c r="Q215" s="1725">
        <v>409.58</v>
      </c>
      <c r="R215" s="1798">
        <f t="shared" si="66"/>
        <v>0.20486170159555844</v>
      </c>
      <c r="S215" s="1785">
        <f t="shared" si="63"/>
        <v>16.383199999999999</v>
      </c>
      <c r="T215" s="1799"/>
      <c r="U215" s="1725">
        <f t="shared" si="67"/>
        <v>0</v>
      </c>
      <c r="V215" s="1725">
        <f t="shared" si="53"/>
        <v>0</v>
      </c>
      <c r="W215" s="1725">
        <f t="shared" si="57"/>
        <v>3113</v>
      </c>
      <c r="X215" s="1728">
        <v>3113</v>
      </c>
      <c r="Y215" s="1739">
        <v>615205</v>
      </c>
      <c r="Z215" s="1730">
        <v>42339</v>
      </c>
      <c r="AA215" s="1788" t="s">
        <v>213</v>
      </c>
      <c r="AB215" s="1885"/>
    </row>
    <row r="216" spans="1:28" s="1723" customFormat="1" x14ac:dyDescent="0.2">
      <c r="A216" s="1810">
        <v>2015184</v>
      </c>
      <c r="B216" s="1737"/>
      <c r="C216" s="1737" t="s">
        <v>573</v>
      </c>
      <c r="D216" s="1723" t="s">
        <v>68</v>
      </c>
      <c r="E216" s="1723">
        <v>1</v>
      </c>
      <c r="F216" s="1723">
        <v>9</v>
      </c>
      <c r="G216" s="1723">
        <v>6</v>
      </c>
      <c r="H216" s="1723">
        <v>3</v>
      </c>
      <c r="I216" s="1738">
        <v>1</v>
      </c>
      <c r="J216" s="1738">
        <v>1</v>
      </c>
      <c r="K216" s="1738"/>
      <c r="L216" s="1725">
        <v>2277</v>
      </c>
      <c r="M216" s="1725"/>
      <c r="N216" s="1725">
        <f t="shared" ref="N216:N224" si="68">O216+Q216</f>
        <v>1516.03</v>
      </c>
      <c r="O216" s="1725">
        <v>1123.95</v>
      </c>
      <c r="P216" s="1798">
        <f t="shared" ref="P216:P224" si="69">O216/N216</f>
        <v>0.74137714952870326</v>
      </c>
      <c r="Q216" s="1725">
        <v>392.08</v>
      </c>
      <c r="R216" s="1798">
        <f t="shared" ref="R216:R224" si="70">Q216/N216</f>
        <v>0.25862285047129674</v>
      </c>
      <c r="S216" s="1785">
        <f t="shared" si="63"/>
        <v>15.683199999999999</v>
      </c>
      <c r="T216" s="1799"/>
      <c r="U216" s="1725">
        <f t="shared" ref="U216:U224" si="71">((1-I216)*O216)+((1-J216)*Q216)</f>
        <v>0</v>
      </c>
      <c r="V216" s="1725">
        <f t="shared" si="53"/>
        <v>0</v>
      </c>
      <c r="W216" s="1725">
        <f t="shared" si="57"/>
        <v>2277</v>
      </c>
      <c r="X216" s="1728">
        <v>2277</v>
      </c>
      <c r="Y216" s="1739">
        <v>615206</v>
      </c>
      <c r="Z216" s="1730">
        <v>42339</v>
      </c>
      <c r="AA216" s="1788" t="s">
        <v>213</v>
      </c>
      <c r="AB216" s="1885"/>
    </row>
    <row r="217" spans="1:28" s="1723" customFormat="1" x14ac:dyDescent="0.2">
      <c r="A217" s="1810">
        <v>2015185</v>
      </c>
      <c r="B217" s="1737"/>
      <c r="C217" s="1737" t="s">
        <v>599</v>
      </c>
      <c r="D217" s="1723" t="s">
        <v>68</v>
      </c>
      <c r="E217" s="1723">
        <v>0</v>
      </c>
      <c r="F217" s="1723">
        <v>1</v>
      </c>
      <c r="G217" s="1723">
        <v>0</v>
      </c>
      <c r="H217" s="1723">
        <v>1</v>
      </c>
      <c r="I217" s="1738">
        <v>1</v>
      </c>
      <c r="J217" s="1738">
        <v>1</v>
      </c>
      <c r="K217" s="1738"/>
      <c r="L217" s="1725">
        <v>410</v>
      </c>
      <c r="M217" s="1725"/>
      <c r="N217" s="1725">
        <f t="shared" si="68"/>
        <v>290.62</v>
      </c>
      <c r="O217" s="1725">
        <v>203.95</v>
      </c>
      <c r="P217" s="1798">
        <f t="shared" si="69"/>
        <v>0.70177551441745234</v>
      </c>
      <c r="Q217" s="1725">
        <v>86.67</v>
      </c>
      <c r="R217" s="1798">
        <f t="shared" si="70"/>
        <v>0.29822448558254766</v>
      </c>
      <c r="S217" s="1785">
        <f t="shared" si="63"/>
        <v>3.4668000000000001</v>
      </c>
      <c r="T217" s="1799"/>
      <c r="U217" s="1725">
        <f t="shared" si="71"/>
        <v>0</v>
      </c>
      <c r="V217" s="1725">
        <f t="shared" si="53"/>
        <v>0</v>
      </c>
      <c r="W217" s="1725">
        <f t="shared" si="57"/>
        <v>410</v>
      </c>
      <c r="X217" s="1728">
        <v>410</v>
      </c>
      <c r="Y217" s="1739">
        <v>615201</v>
      </c>
      <c r="Z217" s="1730">
        <v>42310</v>
      </c>
      <c r="AA217" s="1788" t="s">
        <v>213</v>
      </c>
      <c r="AB217" s="1885"/>
    </row>
    <row r="218" spans="1:28" s="1723" customFormat="1" x14ac:dyDescent="0.2">
      <c r="A218" s="1810">
        <v>2015186</v>
      </c>
      <c r="B218" s="1737"/>
      <c r="C218" s="1737" t="s">
        <v>600</v>
      </c>
      <c r="D218" s="1723" t="s">
        <v>68</v>
      </c>
      <c r="E218" s="1723">
        <v>1</v>
      </c>
      <c r="F218" s="1723">
        <v>8</v>
      </c>
      <c r="G218" s="1723">
        <v>6</v>
      </c>
      <c r="H218" s="1723">
        <v>3</v>
      </c>
      <c r="I218" s="1738">
        <v>1</v>
      </c>
      <c r="J218" s="1738">
        <v>1</v>
      </c>
      <c r="K218" s="1738"/>
      <c r="L218" s="1725">
        <v>2585</v>
      </c>
      <c r="M218" s="1725"/>
      <c r="N218" s="1725">
        <f t="shared" si="68"/>
        <v>1631.9</v>
      </c>
      <c r="O218" s="1725">
        <v>1226.48</v>
      </c>
      <c r="P218" s="1798">
        <f t="shared" si="69"/>
        <v>0.75156565966051836</v>
      </c>
      <c r="Q218" s="1725">
        <v>405.42</v>
      </c>
      <c r="R218" s="1798">
        <f t="shared" si="70"/>
        <v>0.24843434033948159</v>
      </c>
      <c r="S218" s="1785">
        <f t="shared" si="63"/>
        <v>16.216799999999999</v>
      </c>
      <c r="T218" s="1799"/>
      <c r="U218" s="1725">
        <f t="shared" si="71"/>
        <v>0</v>
      </c>
      <c r="V218" s="1725">
        <f t="shared" si="53"/>
        <v>0</v>
      </c>
      <c r="W218" s="1725">
        <f t="shared" si="57"/>
        <v>2585</v>
      </c>
      <c r="X218" s="1728">
        <v>2585</v>
      </c>
      <c r="Y218" s="1739">
        <v>615202</v>
      </c>
      <c r="Z218" s="1730">
        <v>42310</v>
      </c>
      <c r="AA218" s="1788" t="s">
        <v>213</v>
      </c>
      <c r="AB218" s="1885"/>
    </row>
    <row r="219" spans="1:28" s="1723" customFormat="1" x14ac:dyDescent="0.2">
      <c r="A219" s="1810">
        <v>2015187</v>
      </c>
      <c r="B219" s="1737"/>
      <c r="C219" s="1737" t="s">
        <v>601</v>
      </c>
      <c r="D219" s="1723" t="s">
        <v>68</v>
      </c>
      <c r="E219" s="1723">
        <v>0</v>
      </c>
      <c r="F219" s="1723">
        <v>0</v>
      </c>
      <c r="G219" s="1723">
        <v>0</v>
      </c>
      <c r="H219" s="1723">
        <v>0</v>
      </c>
      <c r="I219" s="1738">
        <v>1</v>
      </c>
      <c r="J219" s="1738">
        <v>0</v>
      </c>
      <c r="K219" s="1738"/>
      <c r="L219" s="1725">
        <v>93.84</v>
      </c>
      <c r="M219" s="1725"/>
      <c r="N219" s="1725">
        <f t="shared" si="68"/>
        <v>46.92</v>
      </c>
      <c r="O219" s="1725">
        <v>46.92</v>
      </c>
      <c r="P219" s="1798">
        <f t="shared" si="69"/>
        <v>1</v>
      </c>
      <c r="Q219" s="1725">
        <v>0</v>
      </c>
      <c r="R219" s="1798">
        <f t="shared" si="70"/>
        <v>0</v>
      </c>
      <c r="S219" s="1785">
        <f t="shared" si="63"/>
        <v>0</v>
      </c>
      <c r="T219" s="1799"/>
      <c r="U219" s="1725">
        <f t="shared" si="71"/>
        <v>0</v>
      </c>
      <c r="V219" s="1725">
        <f t="shared" si="53"/>
        <v>0</v>
      </c>
      <c r="W219" s="1725">
        <f t="shared" si="57"/>
        <v>93.84</v>
      </c>
      <c r="X219" s="1728">
        <v>93.84</v>
      </c>
      <c r="Y219" s="1739">
        <v>615203</v>
      </c>
      <c r="Z219" s="1730">
        <v>42310</v>
      </c>
      <c r="AA219" s="1788" t="s">
        <v>213</v>
      </c>
      <c r="AB219" s="1885"/>
    </row>
    <row r="220" spans="1:28" s="1723" customFormat="1" x14ac:dyDescent="0.2">
      <c r="A220" s="1810">
        <v>2015188</v>
      </c>
      <c r="B220" s="1737"/>
      <c r="C220" s="1737" t="s">
        <v>632</v>
      </c>
      <c r="D220" s="1723" t="s">
        <v>68</v>
      </c>
      <c r="E220" s="1723">
        <v>17</v>
      </c>
      <c r="F220" s="1723">
        <f>E220*10</f>
        <v>170</v>
      </c>
      <c r="G220" s="1723">
        <f>E220*5</f>
        <v>85</v>
      </c>
      <c r="H220" s="1723">
        <f>E220*3</f>
        <v>51</v>
      </c>
      <c r="I220" s="1738">
        <v>1</v>
      </c>
      <c r="J220" s="1738">
        <v>1</v>
      </c>
      <c r="K220" s="1738"/>
      <c r="L220" s="1725">
        <v>55199</v>
      </c>
      <c r="M220" s="1725"/>
      <c r="N220" s="1725">
        <f t="shared" si="68"/>
        <v>31965.14</v>
      </c>
      <c r="O220" s="1725">
        <v>24540.14</v>
      </c>
      <c r="P220" s="1798">
        <f t="shared" si="69"/>
        <v>0.76771570529645727</v>
      </c>
      <c r="Q220" s="1725">
        <v>7425</v>
      </c>
      <c r="R220" s="1798">
        <f t="shared" si="70"/>
        <v>0.23228429470354267</v>
      </c>
      <c r="S220" s="1785">
        <f t="shared" si="63"/>
        <v>297</v>
      </c>
      <c r="T220" s="1799"/>
      <c r="U220" s="1725">
        <f t="shared" si="71"/>
        <v>0</v>
      </c>
      <c r="V220" s="1725">
        <f t="shared" si="53"/>
        <v>0</v>
      </c>
      <c r="W220" s="1725">
        <f t="shared" si="57"/>
        <v>55199</v>
      </c>
      <c r="X220" s="1728">
        <v>55199</v>
      </c>
      <c r="Y220" s="1739">
        <v>615204</v>
      </c>
      <c r="Z220" s="1730">
        <v>42310</v>
      </c>
      <c r="AA220" s="1788" t="s">
        <v>213</v>
      </c>
      <c r="AB220" s="1885"/>
    </row>
    <row r="221" spans="1:28" s="1723" customFormat="1" x14ac:dyDescent="0.2">
      <c r="A221" s="1810">
        <v>2015189</v>
      </c>
      <c r="B221" s="1737"/>
      <c r="C221" s="1737" t="s">
        <v>633</v>
      </c>
      <c r="D221" s="1723" t="s">
        <v>68</v>
      </c>
      <c r="E221" s="1723">
        <v>11</v>
      </c>
      <c r="F221" s="1723">
        <f>E221*9</f>
        <v>99</v>
      </c>
      <c r="G221" s="1723">
        <f>E221*4</f>
        <v>44</v>
      </c>
      <c r="H221" s="1723">
        <f>E221*3</f>
        <v>33</v>
      </c>
      <c r="I221" s="1738">
        <v>1</v>
      </c>
      <c r="J221" s="1738">
        <v>1</v>
      </c>
      <c r="K221" s="1738"/>
      <c r="L221" s="1725">
        <v>30965</v>
      </c>
      <c r="M221" s="1725"/>
      <c r="N221" s="1725">
        <f t="shared" si="68"/>
        <v>17691.07</v>
      </c>
      <c r="O221" s="1725">
        <v>13591.07</v>
      </c>
      <c r="P221" s="1798">
        <f t="shared" si="69"/>
        <v>0.76824465676751041</v>
      </c>
      <c r="Q221" s="1725">
        <v>4100</v>
      </c>
      <c r="R221" s="1798">
        <f t="shared" si="70"/>
        <v>0.23175534323248961</v>
      </c>
      <c r="S221" s="1785">
        <f t="shared" si="63"/>
        <v>164</v>
      </c>
      <c r="T221" s="1799"/>
      <c r="U221" s="1725">
        <f t="shared" si="71"/>
        <v>0</v>
      </c>
      <c r="V221" s="1725">
        <f t="shared" si="53"/>
        <v>0</v>
      </c>
      <c r="W221" s="1725">
        <f t="shared" si="57"/>
        <v>30965</v>
      </c>
      <c r="X221" s="1728">
        <v>30965</v>
      </c>
      <c r="Y221" s="1739">
        <v>615207</v>
      </c>
      <c r="Z221" s="1730">
        <v>42339</v>
      </c>
      <c r="AA221" s="1788" t="s">
        <v>213</v>
      </c>
      <c r="AB221" s="1885"/>
    </row>
    <row r="222" spans="1:28" s="1723" customFormat="1" x14ac:dyDescent="0.2">
      <c r="A222" s="1811">
        <v>2015190</v>
      </c>
      <c r="B222" s="1737"/>
      <c r="C222" s="1737" t="s">
        <v>629</v>
      </c>
      <c r="D222" s="1723" t="s">
        <v>630</v>
      </c>
      <c r="E222" s="1723">
        <v>0</v>
      </c>
      <c r="F222" s="1723">
        <v>2</v>
      </c>
      <c r="G222" s="1723">
        <v>0</v>
      </c>
      <c r="H222" s="1723">
        <v>4</v>
      </c>
      <c r="I222" s="1738">
        <v>1</v>
      </c>
      <c r="J222" s="1738">
        <v>1</v>
      </c>
      <c r="K222" s="1738"/>
      <c r="L222" s="1725">
        <v>1554</v>
      </c>
      <c r="M222" s="1725"/>
      <c r="N222" s="1725">
        <f t="shared" si="68"/>
        <v>1001.47</v>
      </c>
      <c r="O222" s="1725">
        <v>798.97</v>
      </c>
      <c r="P222" s="1798">
        <f t="shared" si="69"/>
        <v>0.79779723806005176</v>
      </c>
      <c r="Q222" s="1725">
        <v>202.5</v>
      </c>
      <c r="R222" s="1798">
        <f t="shared" si="70"/>
        <v>0.20220276193994827</v>
      </c>
      <c r="S222" s="1785">
        <f t="shared" si="63"/>
        <v>8.1</v>
      </c>
      <c r="T222" s="1799"/>
      <c r="U222" s="1725">
        <f t="shared" si="71"/>
        <v>0</v>
      </c>
      <c r="V222" s="1725">
        <f t="shared" si="53"/>
        <v>0</v>
      </c>
      <c r="W222" s="1725">
        <f t="shared" si="57"/>
        <v>1554</v>
      </c>
      <c r="X222" s="1728">
        <v>1554</v>
      </c>
      <c r="Y222" s="1739">
        <v>616002</v>
      </c>
      <c r="Z222" s="1730">
        <v>42384</v>
      </c>
      <c r="AA222" s="1788" t="s">
        <v>213</v>
      </c>
      <c r="AB222" s="1885"/>
    </row>
    <row r="223" spans="1:28" s="1723" customFormat="1" x14ac:dyDescent="0.2">
      <c r="A223" s="1811">
        <v>2015191</v>
      </c>
      <c r="B223" s="1737"/>
      <c r="C223" s="1737" t="s">
        <v>645</v>
      </c>
      <c r="D223" s="1723" t="s">
        <v>68</v>
      </c>
      <c r="E223" s="1723">
        <v>7</v>
      </c>
      <c r="F223" s="1723">
        <f>E223*10</f>
        <v>70</v>
      </c>
      <c r="G223" s="1723">
        <f>E223*5</f>
        <v>35</v>
      </c>
      <c r="H223" s="1723">
        <f>E223*3</f>
        <v>21</v>
      </c>
      <c r="I223" s="1738">
        <v>1</v>
      </c>
      <c r="J223" s="1738">
        <v>1</v>
      </c>
      <c r="K223" s="1738"/>
      <c r="L223" s="1725">
        <v>22729</v>
      </c>
      <c r="M223" s="1725"/>
      <c r="N223" s="1725">
        <f t="shared" si="68"/>
        <v>13140.47</v>
      </c>
      <c r="O223" s="1725">
        <v>10098.379999999999</v>
      </c>
      <c r="P223" s="1798">
        <f t="shared" si="69"/>
        <v>0.7684945820050576</v>
      </c>
      <c r="Q223" s="1725">
        <v>3042.09</v>
      </c>
      <c r="R223" s="1798">
        <f t="shared" si="70"/>
        <v>0.23150541799494237</v>
      </c>
      <c r="S223" s="1785">
        <f t="shared" si="63"/>
        <v>121.68360000000001</v>
      </c>
      <c r="T223" s="1799"/>
      <c r="U223" s="1725">
        <f t="shared" si="71"/>
        <v>0</v>
      </c>
      <c r="V223" s="1725">
        <f t="shared" si="53"/>
        <v>0</v>
      </c>
      <c r="W223" s="1725">
        <f t="shared" si="57"/>
        <v>22729</v>
      </c>
      <c r="X223" s="1728">
        <v>22729</v>
      </c>
      <c r="Y223" s="1739">
        <v>615208</v>
      </c>
      <c r="Z223" s="1730">
        <v>42339</v>
      </c>
      <c r="AA223" s="1788" t="s">
        <v>213</v>
      </c>
      <c r="AB223" s="1885"/>
    </row>
    <row r="224" spans="1:28" s="1723" customFormat="1" x14ac:dyDescent="0.2">
      <c r="A224" s="1811">
        <v>2015192</v>
      </c>
      <c r="B224" s="1737"/>
      <c r="C224" s="1737" t="s">
        <v>646</v>
      </c>
      <c r="D224" s="1723" t="s">
        <v>611</v>
      </c>
      <c r="E224" s="1723">
        <v>1</v>
      </c>
      <c r="F224" s="1723">
        <v>13</v>
      </c>
      <c r="G224" s="1723">
        <v>4</v>
      </c>
      <c r="H224" s="1723">
        <v>3</v>
      </c>
      <c r="I224" s="1738">
        <v>1</v>
      </c>
      <c r="J224" s="1738">
        <v>1</v>
      </c>
      <c r="K224" s="1738"/>
      <c r="L224" s="1725">
        <v>4153.07</v>
      </c>
      <c r="M224" s="1725"/>
      <c r="N224" s="1725">
        <f t="shared" si="68"/>
        <v>3023.04</v>
      </c>
      <c r="O224" s="1725">
        <v>2294.29</v>
      </c>
      <c r="P224" s="1798">
        <f t="shared" si="69"/>
        <v>0.75893471472425111</v>
      </c>
      <c r="Q224" s="1725">
        <v>728.75</v>
      </c>
      <c r="R224" s="1798">
        <f t="shared" si="70"/>
        <v>0.24106528527574891</v>
      </c>
      <c r="S224" s="1785">
        <f t="shared" si="63"/>
        <v>29.15</v>
      </c>
      <c r="T224" s="1799"/>
      <c r="U224" s="1725">
        <f t="shared" si="71"/>
        <v>0</v>
      </c>
      <c r="V224" s="1725">
        <f t="shared" si="53"/>
        <v>0</v>
      </c>
      <c r="W224" s="1725">
        <f t="shared" si="57"/>
        <v>4153.07</v>
      </c>
      <c r="X224" s="1728">
        <v>4153.07</v>
      </c>
      <c r="Y224" s="1739">
        <v>616051</v>
      </c>
      <c r="Z224" s="1730">
        <v>42419</v>
      </c>
      <c r="AA224" s="1788" t="s">
        <v>213</v>
      </c>
      <c r="AB224" s="1885"/>
    </row>
    <row r="225" spans="1:28" s="1723" customFormat="1" x14ac:dyDescent="0.2">
      <c r="A225" s="1811">
        <v>2015193</v>
      </c>
      <c r="B225" s="1737"/>
      <c r="C225" s="1737" t="s">
        <v>655</v>
      </c>
      <c r="D225" s="1723" t="s">
        <v>68</v>
      </c>
      <c r="E225" s="1723">
        <v>0</v>
      </c>
      <c r="F225" s="1723">
        <v>0</v>
      </c>
      <c r="G225" s="1723">
        <v>0</v>
      </c>
      <c r="H225" s="1723">
        <v>0</v>
      </c>
      <c r="I225" s="1738">
        <v>1</v>
      </c>
      <c r="J225" s="1738">
        <v>0</v>
      </c>
      <c r="K225" s="1738"/>
      <c r="L225" s="1725">
        <v>0</v>
      </c>
      <c r="M225" s="1725"/>
      <c r="N225" s="1725">
        <v>0</v>
      </c>
      <c r="O225" s="1725">
        <v>10</v>
      </c>
      <c r="P225" s="1723">
        <v>0</v>
      </c>
      <c r="Q225" s="1725">
        <v>0</v>
      </c>
      <c r="R225" s="1723">
        <v>0</v>
      </c>
      <c r="S225" s="1785">
        <f t="shared" si="63"/>
        <v>0</v>
      </c>
      <c r="T225" s="1760"/>
      <c r="U225" s="1725">
        <v>0</v>
      </c>
      <c r="V225" s="1725">
        <f t="shared" si="53"/>
        <v>0</v>
      </c>
      <c r="W225" s="1725">
        <f t="shared" si="57"/>
        <v>0</v>
      </c>
      <c r="X225" s="1728"/>
      <c r="Y225" s="1739"/>
      <c r="Z225" s="1730"/>
      <c r="AA225" s="1788"/>
      <c r="AB225" s="1885"/>
    </row>
    <row r="226" spans="1:28" s="1723" customFormat="1" x14ac:dyDescent="0.2">
      <c r="A226" s="1811">
        <v>2015194</v>
      </c>
      <c r="B226" s="1737"/>
      <c r="C226" s="1737" t="s">
        <v>668</v>
      </c>
      <c r="D226" s="1723" t="s">
        <v>68</v>
      </c>
      <c r="E226" s="1723">
        <v>5</v>
      </c>
      <c r="F226" s="1723">
        <f>E226*6</f>
        <v>30</v>
      </c>
      <c r="G226" s="1723">
        <f>E226*4</f>
        <v>20</v>
      </c>
      <c r="H226" s="1723">
        <f>E226*4</f>
        <v>20</v>
      </c>
      <c r="I226" s="1738">
        <v>1</v>
      </c>
      <c r="J226" s="1738">
        <v>1</v>
      </c>
      <c r="K226" s="1738"/>
      <c r="L226" s="1725">
        <v>11230</v>
      </c>
      <c r="M226" s="1725"/>
      <c r="N226" s="1725">
        <f t="shared" ref="N226:N232" si="72">O226+Q226</f>
        <v>7106.28</v>
      </c>
      <c r="O226" s="1725">
        <v>5284.19</v>
      </c>
      <c r="P226" s="1798">
        <f t="shared" ref="P226:P232" si="73">O226/N226</f>
        <v>0.7435943981942732</v>
      </c>
      <c r="Q226" s="1725">
        <v>1822.09</v>
      </c>
      <c r="R226" s="1798">
        <f t="shared" ref="R226:R232" si="74">Q226/N226</f>
        <v>0.25640560180572675</v>
      </c>
      <c r="S226" s="1785">
        <f t="shared" si="63"/>
        <v>72.883600000000001</v>
      </c>
      <c r="T226" s="1799"/>
      <c r="U226" s="1725">
        <f t="shared" ref="U226:U232" si="75">((1-I226)*O226)+((1-J226)*Q226)</f>
        <v>0</v>
      </c>
      <c r="V226" s="1725">
        <f t="shared" si="53"/>
        <v>0</v>
      </c>
      <c r="W226" s="1725">
        <f t="shared" si="57"/>
        <v>11230</v>
      </c>
      <c r="X226" s="1728">
        <v>11230</v>
      </c>
      <c r="Y226" s="1739">
        <v>615210</v>
      </c>
      <c r="Z226" s="1730">
        <v>42342</v>
      </c>
      <c r="AA226" s="1788" t="s">
        <v>213</v>
      </c>
      <c r="AB226" s="1885"/>
    </row>
    <row r="227" spans="1:28" s="1723" customFormat="1" x14ac:dyDescent="0.2">
      <c r="A227" s="1811">
        <v>2015195</v>
      </c>
      <c r="B227" s="1737"/>
      <c r="C227" s="1737" t="s">
        <v>669</v>
      </c>
      <c r="D227" s="1723" t="s">
        <v>68</v>
      </c>
      <c r="E227" s="1723">
        <v>32</v>
      </c>
      <c r="F227" s="1723">
        <f>E227*6</f>
        <v>192</v>
      </c>
      <c r="G227" s="1723">
        <f>E227*4</f>
        <v>128</v>
      </c>
      <c r="H227" s="1723">
        <f>E227*4</f>
        <v>128</v>
      </c>
      <c r="I227" s="1738">
        <v>1</v>
      </c>
      <c r="J227" s="1738">
        <v>1</v>
      </c>
      <c r="K227" s="1738"/>
      <c r="L227" s="1725">
        <v>71872</v>
      </c>
      <c r="M227" s="1725"/>
      <c r="N227" s="1725">
        <f t="shared" si="72"/>
        <v>45540.91</v>
      </c>
      <c r="O227" s="1725">
        <v>33919.660000000003</v>
      </c>
      <c r="P227" s="1798">
        <f t="shared" si="73"/>
        <v>0.74481735213459721</v>
      </c>
      <c r="Q227" s="1725">
        <v>11621.25</v>
      </c>
      <c r="R227" s="1798">
        <f t="shared" si="74"/>
        <v>0.25518264786540273</v>
      </c>
      <c r="S227" s="1785">
        <f t="shared" si="63"/>
        <v>464.85</v>
      </c>
      <c r="T227" s="1799"/>
      <c r="U227" s="1725">
        <f t="shared" si="75"/>
        <v>0</v>
      </c>
      <c r="V227" s="1725">
        <f t="shared" si="53"/>
        <v>0</v>
      </c>
      <c r="W227" s="1725">
        <f t="shared" si="57"/>
        <v>71872</v>
      </c>
      <c r="X227" s="1728">
        <v>71872</v>
      </c>
      <c r="Y227" s="1739">
        <v>615211</v>
      </c>
      <c r="Z227" s="1730">
        <v>42342</v>
      </c>
      <c r="AA227" s="1788" t="s">
        <v>213</v>
      </c>
      <c r="AB227" s="1885"/>
    </row>
    <row r="228" spans="1:28" s="1723" customFormat="1" x14ac:dyDescent="0.2">
      <c r="A228" s="1811" t="s">
        <v>1193</v>
      </c>
      <c r="B228" s="1737"/>
      <c r="C228" s="1737" t="s">
        <v>1192</v>
      </c>
      <c r="D228" s="1723" t="s">
        <v>68</v>
      </c>
      <c r="E228" s="1723">
        <v>0</v>
      </c>
      <c r="F228" s="1723">
        <v>0</v>
      </c>
      <c r="G228" s="1723">
        <v>0</v>
      </c>
      <c r="H228" s="1723">
        <v>0</v>
      </c>
      <c r="I228" s="1738">
        <v>1</v>
      </c>
      <c r="J228" s="1738">
        <v>1</v>
      </c>
      <c r="K228" s="1738"/>
      <c r="L228" s="1725">
        <v>563</v>
      </c>
      <c r="M228" s="1725"/>
      <c r="N228" s="1725">
        <v>563</v>
      </c>
      <c r="O228" s="1725">
        <v>563</v>
      </c>
      <c r="P228" s="1798">
        <f>O228/N228</f>
        <v>1</v>
      </c>
      <c r="Q228" s="1725">
        <v>563</v>
      </c>
      <c r="R228" s="1798">
        <f>Q228/N228</f>
        <v>1</v>
      </c>
      <c r="S228" s="1785">
        <v>0</v>
      </c>
      <c r="T228" s="1799"/>
      <c r="U228" s="1725">
        <f>((1-I228)*O228)+((1-J228)*Q228)</f>
        <v>0</v>
      </c>
      <c r="V228" s="1725">
        <f>L228-W228</f>
        <v>0</v>
      </c>
      <c r="W228" s="1725">
        <f>X228+AC228+AH228+AM228+AO228+AR228</f>
        <v>563</v>
      </c>
      <c r="X228" s="1728">
        <v>563</v>
      </c>
      <c r="Y228" s="1739">
        <v>616171</v>
      </c>
      <c r="Z228" s="1730">
        <v>42503</v>
      </c>
      <c r="AA228" s="1788" t="s">
        <v>213</v>
      </c>
      <c r="AB228" s="1885"/>
    </row>
    <row r="229" spans="1:28" s="1723" customFormat="1" x14ac:dyDescent="0.2">
      <c r="A229" s="1811">
        <v>2015196</v>
      </c>
      <c r="B229" s="1737"/>
      <c r="C229" s="1737" t="s">
        <v>661</v>
      </c>
      <c r="D229" s="1723" t="s">
        <v>68</v>
      </c>
      <c r="E229" s="1723">
        <v>1</v>
      </c>
      <c r="F229" s="1723">
        <v>8</v>
      </c>
      <c r="G229" s="1723">
        <v>2</v>
      </c>
      <c r="H229" s="1723">
        <v>2</v>
      </c>
      <c r="I229" s="1738">
        <v>1</v>
      </c>
      <c r="J229" s="1738">
        <v>1</v>
      </c>
      <c r="K229" s="1738"/>
      <c r="L229" s="1725">
        <v>2690</v>
      </c>
      <c r="M229" s="1725"/>
      <c r="N229" s="1725">
        <f t="shared" si="72"/>
        <v>496.31</v>
      </c>
      <c r="O229" s="1725">
        <v>362.56</v>
      </c>
      <c r="P229" s="1798">
        <f t="shared" si="73"/>
        <v>0.73051117245270092</v>
      </c>
      <c r="Q229" s="1725">
        <v>133.75</v>
      </c>
      <c r="R229" s="1798">
        <f t="shared" si="74"/>
        <v>0.26948882754729908</v>
      </c>
      <c r="S229" s="1785">
        <f t="shared" si="63"/>
        <v>5.35</v>
      </c>
      <c r="T229" s="1799"/>
      <c r="U229" s="1725">
        <f t="shared" si="75"/>
        <v>0</v>
      </c>
      <c r="V229" s="1725">
        <f t="shared" si="53"/>
        <v>0</v>
      </c>
      <c r="W229" s="1725">
        <f t="shared" si="57"/>
        <v>2690</v>
      </c>
      <c r="X229" s="1728">
        <v>2690</v>
      </c>
      <c r="Y229" s="1739">
        <v>615212</v>
      </c>
      <c r="Z229" s="1730">
        <v>42342</v>
      </c>
      <c r="AA229" s="1788" t="s">
        <v>213</v>
      </c>
      <c r="AB229" s="1885"/>
    </row>
    <row r="230" spans="1:28" s="1723" customFormat="1" x14ac:dyDescent="0.2">
      <c r="A230" s="1811">
        <v>2015197</v>
      </c>
      <c r="B230" s="1737"/>
      <c r="C230" s="1737" t="s">
        <v>662</v>
      </c>
      <c r="D230" s="1723" t="s">
        <v>68</v>
      </c>
      <c r="E230" s="1723">
        <v>1</v>
      </c>
      <c r="F230" s="1723">
        <v>2</v>
      </c>
      <c r="G230" s="1723">
        <v>1</v>
      </c>
      <c r="H230" s="1723">
        <v>1</v>
      </c>
      <c r="I230" s="1738">
        <v>1</v>
      </c>
      <c r="J230" s="1738">
        <v>1</v>
      </c>
      <c r="K230" s="1738"/>
      <c r="L230" s="1725">
        <v>783</v>
      </c>
      <c r="M230" s="1725"/>
      <c r="N230" s="1725">
        <f t="shared" si="72"/>
        <v>1560.9399999999998</v>
      </c>
      <c r="O230" s="1725">
        <v>1226.3499999999999</v>
      </c>
      <c r="P230" s="1798">
        <f t="shared" si="73"/>
        <v>0.78564839135392783</v>
      </c>
      <c r="Q230" s="1725">
        <v>334.59</v>
      </c>
      <c r="R230" s="1798">
        <f t="shared" si="74"/>
        <v>0.21435160864607225</v>
      </c>
      <c r="S230" s="1785">
        <f t="shared" si="63"/>
        <v>13.383599999999999</v>
      </c>
      <c r="T230" s="1799"/>
      <c r="U230" s="1725">
        <f t="shared" si="75"/>
        <v>0</v>
      </c>
      <c r="V230" s="1725">
        <f t="shared" si="53"/>
        <v>0</v>
      </c>
      <c r="W230" s="1725">
        <f t="shared" si="57"/>
        <v>783</v>
      </c>
      <c r="X230" s="1728">
        <v>783</v>
      </c>
      <c r="Y230" s="1739">
        <v>615213</v>
      </c>
      <c r="Z230" s="1730">
        <v>42342</v>
      </c>
      <c r="AA230" s="1788" t="s">
        <v>213</v>
      </c>
      <c r="AB230" s="1885"/>
    </row>
    <row r="231" spans="1:28" s="1723" customFormat="1" x14ac:dyDescent="0.2">
      <c r="A231" s="1811">
        <v>2015198</v>
      </c>
      <c r="B231" s="1737"/>
      <c r="C231" s="1737" t="s">
        <v>676</v>
      </c>
      <c r="D231" s="1723" t="s">
        <v>489</v>
      </c>
      <c r="E231" s="1723">
        <v>1</v>
      </c>
      <c r="F231" s="1723">
        <v>8</v>
      </c>
      <c r="G231" s="1723">
        <v>5</v>
      </c>
      <c r="H231" s="1723">
        <v>3</v>
      </c>
      <c r="I231" s="1738">
        <v>1</v>
      </c>
      <c r="J231" s="1738">
        <v>1</v>
      </c>
      <c r="K231" s="1738"/>
      <c r="L231" s="1725">
        <v>2280.87</v>
      </c>
      <c r="M231" s="1725"/>
      <c r="N231" s="1725">
        <f t="shared" si="72"/>
        <v>1647.71</v>
      </c>
      <c r="O231" s="1725">
        <v>1181.04</v>
      </c>
      <c r="P231" s="1798">
        <f t="shared" si="73"/>
        <v>0.71677661724453934</v>
      </c>
      <c r="Q231" s="1725">
        <v>466.67</v>
      </c>
      <c r="R231" s="1798">
        <f t="shared" si="74"/>
        <v>0.28322338275546061</v>
      </c>
      <c r="S231" s="1785">
        <f t="shared" si="63"/>
        <v>18.666800000000002</v>
      </c>
      <c r="T231" s="1799"/>
      <c r="U231" s="1725">
        <f t="shared" si="75"/>
        <v>0</v>
      </c>
      <c r="V231" s="1725">
        <f t="shared" si="53"/>
        <v>0</v>
      </c>
      <c r="W231" s="1725">
        <f t="shared" si="57"/>
        <v>2280.87</v>
      </c>
      <c r="X231" s="1728">
        <v>2280.87</v>
      </c>
      <c r="Y231" s="1739">
        <v>616048</v>
      </c>
      <c r="Z231" s="1730">
        <v>42412</v>
      </c>
      <c r="AA231" s="1788" t="s">
        <v>213</v>
      </c>
      <c r="AB231" s="1885"/>
    </row>
    <row r="232" spans="1:28" s="1723" customFormat="1" x14ac:dyDescent="0.2">
      <c r="A232" s="1811">
        <v>2015199</v>
      </c>
      <c r="B232" s="1737"/>
      <c r="C232" s="1737" t="s">
        <v>663</v>
      </c>
      <c r="D232" s="1723" t="s">
        <v>611</v>
      </c>
      <c r="E232" s="1723">
        <v>1</v>
      </c>
      <c r="F232" s="1723">
        <v>8</v>
      </c>
      <c r="G232" s="1723">
        <v>4</v>
      </c>
      <c r="H232" s="1723">
        <v>3</v>
      </c>
      <c r="I232" s="1738">
        <v>1</v>
      </c>
      <c r="J232" s="1738">
        <v>1</v>
      </c>
      <c r="K232" s="1738"/>
      <c r="L232" s="1725">
        <v>2663.57</v>
      </c>
      <c r="M232" s="1725"/>
      <c r="N232" s="1725">
        <f t="shared" si="72"/>
        <v>408.33</v>
      </c>
      <c r="O232" s="1725">
        <v>0</v>
      </c>
      <c r="P232" s="1798">
        <f t="shared" si="73"/>
        <v>0</v>
      </c>
      <c r="Q232" s="1725">
        <v>408.33</v>
      </c>
      <c r="R232" s="1798">
        <f t="shared" si="74"/>
        <v>1</v>
      </c>
      <c r="S232" s="1785">
        <f t="shared" si="63"/>
        <v>16.333199999999998</v>
      </c>
      <c r="T232" s="1799"/>
      <c r="U232" s="1725">
        <f t="shared" si="75"/>
        <v>0</v>
      </c>
      <c r="V232" s="1725">
        <f t="shared" si="53"/>
        <v>0</v>
      </c>
      <c r="W232" s="1725">
        <f t="shared" si="57"/>
        <v>2663.57</v>
      </c>
      <c r="X232" s="1728">
        <v>2663.57</v>
      </c>
      <c r="Y232" s="1739">
        <v>616050</v>
      </c>
      <c r="Z232" s="1730">
        <v>42419</v>
      </c>
      <c r="AA232" s="1788" t="s">
        <v>213</v>
      </c>
      <c r="AB232" s="1885"/>
    </row>
    <row r="233" spans="1:28" s="1723" customFormat="1" x14ac:dyDescent="0.2">
      <c r="A233" s="1811" t="s">
        <v>1410</v>
      </c>
      <c r="B233" s="1737"/>
      <c r="C233" s="1737" t="s">
        <v>1411</v>
      </c>
      <c r="D233" s="1723" t="s">
        <v>611</v>
      </c>
      <c r="E233" s="1723">
        <v>0</v>
      </c>
      <c r="F233" s="1723">
        <v>0</v>
      </c>
      <c r="G233" s="1723">
        <v>0</v>
      </c>
      <c r="H233" s="1723">
        <v>0</v>
      </c>
      <c r="I233" s="1738">
        <v>1</v>
      </c>
      <c r="J233" s="1738">
        <v>1</v>
      </c>
      <c r="K233" s="1738"/>
      <c r="L233" s="1725">
        <v>-822.5</v>
      </c>
      <c r="M233" s="1725"/>
      <c r="N233" s="1725">
        <v>100</v>
      </c>
      <c r="O233" s="1725">
        <v>0</v>
      </c>
      <c r="P233" s="1798">
        <f>O233/N233</f>
        <v>0</v>
      </c>
      <c r="Q233" s="1725">
        <v>0</v>
      </c>
      <c r="R233" s="1798">
        <f>Q233/N233</f>
        <v>0</v>
      </c>
      <c r="S233" s="1785">
        <f>Q233/$S$1</f>
        <v>0</v>
      </c>
      <c r="T233" s="1799"/>
      <c r="U233" s="1725">
        <f t="shared" ref="U233:U255" si="76">((1-I233)*O233)+((1-J233)*Q233)</f>
        <v>0</v>
      </c>
      <c r="V233" s="1725">
        <f>L233-W233</f>
        <v>0</v>
      </c>
      <c r="W233" s="1725">
        <f>X233+AC233+AH233+AM233+AO233+AR233</f>
        <v>-822.5</v>
      </c>
      <c r="X233" s="1728">
        <v>-822.5</v>
      </c>
      <c r="Y233" s="1739">
        <v>616193</v>
      </c>
      <c r="Z233" s="1730">
        <v>42503</v>
      </c>
      <c r="AA233" s="1788" t="s">
        <v>213</v>
      </c>
      <c r="AB233" s="1885"/>
    </row>
    <row r="234" spans="1:28" s="1723" customFormat="1" x14ac:dyDescent="0.2">
      <c r="A234" s="1811">
        <v>2015200</v>
      </c>
      <c r="B234" s="1737"/>
      <c r="C234" s="1737" t="s">
        <v>678</v>
      </c>
      <c r="D234" s="1723" t="s">
        <v>68</v>
      </c>
      <c r="E234" s="1723">
        <v>0</v>
      </c>
      <c r="F234" s="1723">
        <v>0</v>
      </c>
      <c r="G234" s="1723">
        <v>0</v>
      </c>
      <c r="H234" s="1723">
        <v>0</v>
      </c>
      <c r="I234" s="1738">
        <v>1</v>
      </c>
      <c r="J234" s="1738">
        <v>1</v>
      </c>
      <c r="K234" s="1738"/>
      <c r="L234" s="1725">
        <v>860</v>
      </c>
      <c r="M234" s="1725"/>
      <c r="N234" s="1725">
        <f>O234+Q234</f>
        <v>430</v>
      </c>
      <c r="O234" s="1725">
        <v>330</v>
      </c>
      <c r="P234" s="1798">
        <f>O234/N234</f>
        <v>0.76744186046511631</v>
      </c>
      <c r="Q234" s="1725">
        <v>100</v>
      </c>
      <c r="R234" s="1792">
        <f>Q234/N234</f>
        <v>0.23255813953488372</v>
      </c>
      <c r="S234" s="1785">
        <f t="shared" si="63"/>
        <v>4</v>
      </c>
      <c r="T234" s="1760"/>
      <c r="U234" s="1725">
        <f t="shared" si="76"/>
        <v>0</v>
      </c>
      <c r="V234" s="1725">
        <f t="shared" si="53"/>
        <v>0</v>
      </c>
      <c r="W234" s="1725">
        <f t="shared" si="57"/>
        <v>860</v>
      </c>
      <c r="X234" s="1728">
        <v>860</v>
      </c>
      <c r="Y234" s="1739">
        <v>616001</v>
      </c>
      <c r="Z234" s="1730">
        <v>42384</v>
      </c>
      <c r="AA234" s="1788" t="s">
        <v>213</v>
      </c>
      <c r="AB234" s="1885"/>
    </row>
    <row r="235" spans="1:28" s="1723" customFormat="1" x14ac:dyDescent="0.2">
      <c r="A235" s="1811">
        <v>2015201</v>
      </c>
      <c r="B235" s="1737"/>
      <c r="C235" s="1737" t="s">
        <v>682</v>
      </c>
      <c r="D235" s="1723" t="s">
        <v>441</v>
      </c>
      <c r="E235" s="1723">
        <v>0</v>
      </c>
      <c r="F235" s="1723">
        <v>4</v>
      </c>
      <c r="G235" s="1723">
        <v>8</v>
      </c>
      <c r="H235" s="1723">
        <v>0</v>
      </c>
      <c r="I235" s="1738">
        <v>1</v>
      </c>
      <c r="J235" s="1738">
        <v>1</v>
      </c>
      <c r="K235" s="1738"/>
      <c r="L235" s="1725">
        <v>638.82000000000005</v>
      </c>
      <c r="M235" s="1725"/>
      <c r="N235" s="1725"/>
      <c r="O235" s="1725"/>
      <c r="Q235" s="1725"/>
      <c r="S235" s="1785">
        <f t="shared" si="63"/>
        <v>0</v>
      </c>
      <c r="T235" s="1760"/>
      <c r="U235" s="1725">
        <f t="shared" si="76"/>
        <v>0</v>
      </c>
      <c r="V235" s="1725">
        <f t="shared" si="53"/>
        <v>0</v>
      </c>
      <c r="W235" s="1725">
        <f t="shared" si="57"/>
        <v>638.82000000000005</v>
      </c>
      <c r="X235" s="1728">
        <v>638.82000000000005</v>
      </c>
      <c r="Y235" s="1739">
        <v>616386</v>
      </c>
      <c r="Z235" s="1730">
        <v>42621</v>
      </c>
      <c r="AA235" s="1788" t="s">
        <v>213</v>
      </c>
      <c r="AB235" s="1885"/>
    </row>
    <row r="236" spans="1:28" s="1723" customFormat="1" x14ac:dyDescent="0.2">
      <c r="A236" s="1811">
        <v>2015202</v>
      </c>
      <c r="B236" s="1737"/>
      <c r="C236" s="1737" t="s">
        <v>691</v>
      </c>
      <c r="D236" s="1723" t="s">
        <v>68</v>
      </c>
      <c r="E236" s="1723">
        <v>1</v>
      </c>
      <c r="F236" s="1723">
        <v>8</v>
      </c>
      <c r="G236" s="1723">
        <v>5</v>
      </c>
      <c r="H236" s="1723">
        <v>2</v>
      </c>
      <c r="I236" s="1738">
        <v>1</v>
      </c>
      <c r="J236" s="1738">
        <v>1</v>
      </c>
      <c r="K236" s="1738"/>
      <c r="L236" s="1725">
        <v>5027</v>
      </c>
      <c r="M236" s="1725"/>
      <c r="N236" s="1725">
        <f t="shared" ref="N236:N247" si="77">O236+Q236</f>
        <v>3514.2400000000002</v>
      </c>
      <c r="O236" s="1725">
        <v>2955.07</v>
      </c>
      <c r="P236" s="1798">
        <f t="shared" ref="P236:P247" si="78">O236/N236</f>
        <v>0.84088451557093424</v>
      </c>
      <c r="Q236" s="1725">
        <v>559.16999999999996</v>
      </c>
      <c r="R236" s="1798">
        <f t="shared" ref="R236:R247" si="79">Q236/N236</f>
        <v>0.15911548442906573</v>
      </c>
      <c r="S236" s="1785">
        <f t="shared" si="63"/>
        <v>22.366799999999998</v>
      </c>
      <c r="T236" s="1760"/>
      <c r="U236" s="1725">
        <f t="shared" si="76"/>
        <v>0</v>
      </c>
      <c r="V236" s="1725">
        <f t="shared" si="53"/>
        <v>0</v>
      </c>
      <c r="W236" s="1725">
        <f t="shared" si="57"/>
        <v>5027</v>
      </c>
      <c r="X236" s="1728">
        <v>5027</v>
      </c>
      <c r="Y236" s="1739">
        <v>616021</v>
      </c>
      <c r="Z236" s="1730">
        <v>42396</v>
      </c>
      <c r="AA236" s="1788" t="s">
        <v>213</v>
      </c>
      <c r="AB236" s="1885"/>
    </row>
    <row r="237" spans="1:28" s="1723" customFormat="1" x14ac:dyDescent="0.2">
      <c r="A237" s="1811" t="s">
        <v>808</v>
      </c>
      <c r="B237" s="1737"/>
      <c r="C237" s="1737" t="s">
        <v>820</v>
      </c>
      <c r="D237" s="1723" t="s">
        <v>68</v>
      </c>
      <c r="E237" s="1723">
        <v>0</v>
      </c>
      <c r="F237" s="1723">
        <v>0</v>
      </c>
      <c r="G237" s="1723">
        <v>0</v>
      </c>
      <c r="H237" s="1723">
        <v>0</v>
      </c>
      <c r="I237" s="1738">
        <v>1</v>
      </c>
      <c r="J237" s="1738">
        <v>1</v>
      </c>
      <c r="K237" s="1738"/>
      <c r="L237" s="1725">
        <v>52.77</v>
      </c>
      <c r="M237" s="1725"/>
      <c r="N237" s="1725">
        <f>O237+Q237</f>
        <v>52.77</v>
      </c>
      <c r="O237" s="1725">
        <v>52.77</v>
      </c>
      <c r="P237" s="1798">
        <f>O237/N237</f>
        <v>1</v>
      </c>
      <c r="Q237" s="1725">
        <v>0</v>
      </c>
      <c r="R237" s="1798">
        <f>Q237/N237</f>
        <v>0</v>
      </c>
      <c r="S237" s="1785">
        <f>Q237/$S$1</f>
        <v>0</v>
      </c>
      <c r="T237" s="1760"/>
      <c r="U237" s="1725">
        <f t="shared" si="76"/>
        <v>0</v>
      </c>
      <c r="V237" s="1725">
        <f>L237-W237</f>
        <v>0</v>
      </c>
      <c r="W237" s="1725">
        <f>X237+AC237+AH237+AM237+AO237+AR237</f>
        <v>52.77</v>
      </c>
      <c r="X237" s="1728">
        <v>52.77</v>
      </c>
      <c r="Y237" s="1739">
        <v>616039</v>
      </c>
      <c r="Z237" s="1730">
        <v>42410</v>
      </c>
      <c r="AA237" s="1788" t="s">
        <v>213</v>
      </c>
      <c r="AB237" s="1885"/>
    </row>
    <row r="238" spans="1:28" s="1723" customFormat="1" x14ac:dyDescent="0.2">
      <c r="A238" s="1811">
        <v>2015203</v>
      </c>
      <c r="B238" s="1737"/>
      <c r="C238" s="1737" t="s">
        <v>692</v>
      </c>
      <c r="D238" s="1723" t="s">
        <v>68</v>
      </c>
      <c r="E238" s="1723">
        <v>1</v>
      </c>
      <c r="F238" s="1723">
        <v>8</v>
      </c>
      <c r="G238" s="1723">
        <v>5</v>
      </c>
      <c r="H238" s="1723">
        <v>2</v>
      </c>
      <c r="I238" s="1738">
        <v>1</v>
      </c>
      <c r="J238" s="1738">
        <v>1</v>
      </c>
      <c r="K238" s="1738"/>
      <c r="L238" s="1725">
        <v>5027</v>
      </c>
      <c r="M238" s="1725"/>
      <c r="N238" s="1725">
        <f t="shared" si="77"/>
        <v>3514.2400000000002</v>
      </c>
      <c r="O238" s="1725">
        <v>2955.07</v>
      </c>
      <c r="P238" s="1798">
        <f t="shared" si="78"/>
        <v>0.84088451557093424</v>
      </c>
      <c r="Q238" s="1725">
        <v>559.16999999999996</v>
      </c>
      <c r="R238" s="1798">
        <f t="shared" si="79"/>
        <v>0.15911548442906573</v>
      </c>
      <c r="S238" s="1785">
        <f>Q238/$S$1</f>
        <v>22.366799999999998</v>
      </c>
      <c r="T238" s="1760"/>
      <c r="U238" s="1725">
        <f t="shared" si="76"/>
        <v>0</v>
      </c>
      <c r="V238" s="1725">
        <f t="shared" si="53"/>
        <v>0</v>
      </c>
      <c r="W238" s="1725">
        <f t="shared" si="57"/>
        <v>5027</v>
      </c>
      <c r="X238" s="1728">
        <v>5027</v>
      </c>
      <c r="Y238" s="1739">
        <v>616022</v>
      </c>
      <c r="Z238" s="1730">
        <v>42427</v>
      </c>
      <c r="AA238" s="1788" t="s">
        <v>213</v>
      </c>
      <c r="AB238" s="1885"/>
    </row>
    <row r="239" spans="1:28" s="1723" customFormat="1" x14ac:dyDescent="0.2">
      <c r="A239" s="1811">
        <v>2015204</v>
      </c>
      <c r="B239" s="1737"/>
      <c r="C239" s="1737" t="s">
        <v>693</v>
      </c>
      <c r="D239" s="1723" t="s">
        <v>68</v>
      </c>
      <c r="E239" s="1723">
        <v>1</v>
      </c>
      <c r="F239" s="1723">
        <v>8</v>
      </c>
      <c r="G239" s="1723">
        <v>5</v>
      </c>
      <c r="H239" s="1723">
        <v>2</v>
      </c>
      <c r="I239" s="1738">
        <v>1</v>
      </c>
      <c r="J239" s="1738">
        <v>1</v>
      </c>
      <c r="K239" s="1738"/>
      <c r="L239" s="1725">
        <v>5027</v>
      </c>
      <c r="M239" s="1725"/>
      <c r="N239" s="1725">
        <f t="shared" si="77"/>
        <v>3514.2400000000002</v>
      </c>
      <c r="O239" s="1725">
        <v>2955.07</v>
      </c>
      <c r="P239" s="1798">
        <f t="shared" si="78"/>
        <v>0.84088451557093424</v>
      </c>
      <c r="Q239" s="1725">
        <v>559.16999999999996</v>
      </c>
      <c r="R239" s="1798">
        <f t="shared" si="79"/>
        <v>0.15911548442906573</v>
      </c>
      <c r="S239" s="1785">
        <f>Q239/$S$1</f>
        <v>22.366799999999998</v>
      </c>
      <c r="T239" s="1760"/>
      <c r="U239" s="1725">
        <f t="shared" si="76"/>
        <v>0</v>
      </c>
      <c r="V239" s="1725">
        <f t="shared" si="53"/>
        <v>0</v>
      </c>
      <c r="W239" s="1725">
        <f t="shared" si="57"/>
        <v>5027</v>
      </c>
      <c r="X239" s="1728">
        <v>5027</v>
      </c>
      <c r="Y239" s="1739">
        <v>616023</v>
      </c>
      <c r="Z239" s="1730">
        <v>42396</v>
      </c>
      <c r="AA239" s="1788" t="s">
        <v>213</v>
      </c>
      <c r="AB239" s="1885"/>
    </row>
    <row r="240" spans="1:28" s="1723" customFormat="1" x14ac:dyDescent="0.2">
      <c r="A240" s="1811">
        <v>2015205</v>
      </c>
      <c r="B240" s="1737"/>
      <c r="C240" s="1737" t="s">
        <v>694</v>
      </c>
      <c r="D240" s="1723" t="s">
        <v>68</v>
      </c>
      <c r="E240" s="1723">
        <v>1</v>
      </c>
      <c r="F240" s="1723">
        <v>8</v>
      </c>
      <c r="G240" s="1723">
        <v>5</v>
      </c>
      <c r="H240" s="1723">
        <v>2</v>
      </c>
      <c r="I240" s="1738">
        <v>1</v>
      </c>
      <c r="J240" s="1738">
        <v>1</v>
      </c>
      <c r="K240" s="1738"/>
      <c r="L240" s="1725">
        <v>5251</v>
      </c>
      <c r="M240" s="1725"/>
      <c r="N240" s="1725">
        <f t="shared" si="77"/>
        <v>3579.75</v>
      </c>
      <c r="O240" s="1725">
        <v>2915.17</v>
      </c>
      <c r="P240" s="1798">
        <f t="shared" si="78"/>
        <v>0.81435016411760597</v>
      </c>
      <c r="Q240" s="1725">
        <v>664.58</v>
      </c>
      <c r="R240" s="1798">
        <f t="shared" si="79"/>
        <v>0.18564983588239403</v>
      </c>
      <c r="S240" s="1785">
        <f t="shared" si="63"/>
        <v>26.583200000000001</v>
      </c>
      <c r="T240" s="1760"/>
      <c r="U240" s="1725">
        <f t="shared" si="76"/>
        <v>0</v>
      </c>
      <c r="V240" s="1725">
        <f t="shared" si="53"/>
        <v>0</v>
      </c>
      <c r="W240" s="1725">
        <f t="shared" si="57"/>
        <v>5251</v>
      </c>
      <c r="X240" s="1728">
        <v>5251</v>
      </c>
      <c r="Y240" s="1739">
        <v>616024</v>
      </c>
      <c r="Z240" s="1730">
        <v>42396</v>
      </c>
      <c r="AA240" s="1788" t="s">
        <v>213</v>
      </c>
      <c r="AB240" s="1885"/>
    </row>
    <row r="241" spans="1:53" x14ac:dyDescent="0.2">
      <c r="A241" s="1811">
        <v>2015206</v>
      </c>
      <c r="C241" s="1737" t="s">
        <v>695</v>
      </c>
      <c r="D241" s="1723" t="s">
        <v>68</v>
      </c>
      <c r="E241" s="1723">
        <v>1</v>
      </c>
      <c r="F241" s="1723">
        <v>8</v>
      </c>
      <c r="G241" s="1723">
        <v>5</v>
      </c>
      <c r="H241" s="1723">
        <v>2</v>
      </c>
      <c r="I241" s="1738">
        <v>1</v>
      </c>
      <c r="J241" s="1738">
        <v>1</v>
      </c>
      <c r="K241" s="1738"/>
      <c r="L241" s="1725">
        <v>5251</v>
      </c>
      <c r="N241" s="1725">
        <f t="shared" si="77"/>
        <v>3579.75</v>
      </c>
      <c r="O241" s="1725">
        <v>2915.17</v>
      </c>
      <c r="P241" s="1798">
        <f t="shared" si="78"/>
        <v>0.81435016411760597</v>
      </c>
      <c r="Q241" s="1725">
        <v>664.58</v>
      </c>
      <c r="R241" s="1798">
        <f t="shared" si="79"/>
        <v>0.18564983588239403</v>
      </c>
      <c r="S241" s="1785">
        <f t="shared" ref="S241:S246" si="80">Q241/$S$1</f>
        <v>26.583200000000001</v>
      </c>
      <c r="U241" s="1725">
        <f t="shared" si="76"/>
        <v>0</v>
      </c>
      <c r="V241" s="1725">
        <f t="shared" si="53"/>
        <v>0</v>
      </c>
      <c r="W241" s="1725">
        <f t="shared" si="57"/>
        <v>5251</v>
      </c>
      <c r="X241" s="1728">
        <v>5251</v>
      </c>
      <c r="Y241" s="1739">
        <v>616025</v>
      </c>
      <c r="Z241" s="1730">
        <v>42396</v>
      </c>
      <c r="AA241" s="1788" t="s">
        <v>213</v>
      </c>
      <c r="AB241" s="1788"/>
      <c r="AH241" s="2307"/>
      <c r="AK241" s="2306"/>
      <c r="AL241" s="2306"/>
      <c r="AR241" s="2307"/>
      <c r="AS241" s="1879"/>
      <c r="AT241" s="1879"/>
      <c r="AU241" s="2306"/>
      <c r="AV241" s="2306"/>
    </row>
    <row r="242" spans="1:53" x14ac:dyDescent="0.2">
      <c r="A242" s="1811">
        <v>2015207</v>
      </c>
      <c r="C242" s="1737" t="s">
        <v>696</v>
      </c>
      <c r="D242" s="1723" t="s">
        <v>68</v>
      </c>
      <c r="E242" s="1723">
        <v>1</v>
      </c>
      <c r="F242" s="1723">
        <v>8</v>
      </c>
      <c r="G242" s="1723">
        <v>5</v>
      </c>
      <c r="H242" s="1723">
        <v>2</v>
      </c>
      <c r="I242" s="1738">
        <v>1</v>
      </c>
      <c r="J242" s="1738">
        <v>1</v>
      </c>
      <c r="K242" s="1738"/>
      <c r="L242" s="1725">
        <v>5251</v>
      </c>
      <c r="N242" s="1725">
        <f t="shared" si="77"/>
        <v>3579.75</v>
      </c>
      <c r="O242" s="1725">
        <v>2915.17</v>
      </c>
      <c r="P242" s="1798">
        <f t="shared" si="78"/>
        <v>0.81435016411760597</v>
      </c>
      <c r="Q242" s="1725">
        <v>664.58</v>
      </c>
      <c r="R242" s="1798">
        <f t="shared" si="79"/>
        <v>0.18564983588239403</v>
      </c>
      <c r="S242" s="1785">
        <f t="shared" si="80"/>
        <v>26.583200000000001</v>
      </c>
      <c r="U242" s="1725">
        <f t="shared" si="76"/>
        <v>0</v>
      </c>
      <c r="V242" s="1725">
        <f t="shared" si="53"/>
        <v>0</v>
      </c>
      <c r="W242" s="1725">
        <f t="shared" si="57"/>
        <v>5251</v>
      </c>
      <c r="X242" s="1728">
        <v>5251</v>
      </c>
      <c r="Y242" s="1739">
        <v>616026</v>
      </c>
      <c r="Z242" s="1730">
        <v>42396</v>
      </c>
      <c r="AA242" s="1788" t="s">
        <v>213</v>
      </c>
      <c r="AB242" s="1788"/>
      <c r="AH242" s="2307"/>
      <c r="AK242" s="2306"/>
      <c r="AL242" s="2306"/>
      <c r="AR242" s="2307"/>
      <c r="AS242" s="1879"/>
      <c r="AT242" s="1879"/>
      <c r="AU242" s="2306"/>
      <c r="AV242" s="2306"/>
    </row>
    <row r="243" spans="1:53" x14ac:dyDescent="0.2">
      <c r="A243" s="1811">
        <v>2015208</v>
      </c>
      <c r="C243" s="1737" t="s">
        <v>697</v>
      </c>
      <c r="D243" s="1723" t="s">
        <v>68</v>
      </c>
      <c r="E243" s="1723">
        <v>1</v>
      </c>
      <c r="F243" s="1723">
        <v>8</v>
      </c>
      <c r="G243" s="1723">
        <v>5</v>
      </c>
      <c r="H243" s="1723">
        <v>2</v>
      </c>
      <c r="I243" s="1738">
        <v>1</v>
      </c>
      <c r="J243" s="1738">
        <v>1</v>
      </c>
      <c r="K243" s="1738"/>
      <c r="L243" s="1725">
        <v>5251</v>
      </c>
      <c r="N243" s="1725">
        <f t="shared" si="77"/>
        <v>3579.75</v>
      </c>
      <c r="O243" s="1725">
        <v>2915.17</v>
      </c>
      <c r="P243" s="1798">
        <f t="shared" si="78"/>
        <v>0.81435016411760597</v>
      </c>
      <c r="Q243" s="1725">
        <v>664.58</v>
      </c>
      <c r="R243" s="1798">
        <f t="shared" si="79"/>
        <v>0.18564983588239403</v>
      </c>
      <c r="S243" s="1785">
        <f t="shared" si="80"/>
        <v>26.583200000000001</v>
      </c>
      <c r="U243" s="1725">
        <f t="shared" si="76"/>
        <v>0</v>
      </c>
      <c r="V243" s="1725">
        <f t="shared" si="53"/>
        <v>0</v>
      </c>
      <c r="W243" s="1725">
        <f t="shared" si="57"/>
        <v>5251</v>
      </c>
      <c r="X243" s="1728">
        <v>5251</v>
      </c>
      <c r="Y243" s="1739">
        <v>616027</v>
      </c>
      <c r="Z243" s="1730">
        <v>42396</v>
      </c>
      <c r="AA243" s="1788" t="s">
        <v>213</v>
      </c>
      <c r="AB243" s="1788"/>
      <c r="AH243" s="2307"/>
      <c r="AK243" s="2306"/>
      <c r="AL243" s="2306"/>
      <c r="AR243" s="2307"/>
      <c r="AS243" s="1879"/>
      <c r="AT243" s="1879"/>
      <c r="AU243" s="2306"/>
      <c r="AV243" s="2306"/>
    </row>
    <row r="244" spans="1:53" x14ac:dyDescent="0.2">
      <c r="A244" s="1812" t="s">
        <v>875</v>
      </c>
      <c r="C244" s="1737" t="s">
        <v>876</v>
      </c>
      <c r="D244" s="1723" t="s">
        <v>68</v>
      </c>
      <c r="E244" s="1723">
        <v>0</v>
      </c>
      <c r="F244" s="1723">
        <v>0</v>
      </c>
      <c r="G244" s="1723">
        <v>0</v>
      </c>
      <c r="H244" s="1723">
        <v>0</v>
      </c>
      <c r="I244" s="1738">
        <v>1</v>
      </c>
      <c r="J244" s="1738">
        <v>1</v>
      </c>
      <c r="K244" s="1738"/>
      <c r="L244" s="1725">
        <v>120</v>
      </c>
      <c r="N244" s="1725">
        <f>O244+Q244</f>
        <v>60</v>
      </c>
      <c r="O244" s="1725">
        <v>60</v>
      </c>
      <c r="P244" s="1798">
        <f>O244/N244</f>
        <v>1</v>
      </c>
      <c r="Q244" s="1725">
        <v>0</v>
      </c>
      <c r="R244" s="1798">
        <f>Q244/N244</f>
        <v>0</v>
      </c>
      <c r="S244" s="1785">
        <f t="shared" si="80"/>
        <v>0</v>
      </c>
      <c r="U244" s="1725">
        <f t="shared" si="76"/>
        <v>0</v>
      </c>
      <c r="V244" s="1725">
        <f>L244-W244</f>
        <v>0</v>
      </c>
      <c r="W244" s="1725">
        <f>X244+AC244+AH244+AM244+AO244+AR244</f>
        <v>120</v>
      </c>
      <c r="X244" s="1728">
        <v>120</v>
      </c>
      <c r="Y244" s="1739">
        <v>616119</v>
      </c>
      <c r="Z244" s="1730">
        <v>42479</v>
      </c>
      <c r="AA244" s="1788" t="s">
        <v>213</v>
      </c>
      <c r="AB244" s="1788"/>
      <c r="AH244" s="2307"/>
      <c r="AK244" s="2306"/>
      <c r="AL244" s="2306"/>
      <c r="AR244" s="2307"/>
      <c r="AS244" s="1879"/>
      <c r="AT244" s="1879"/>
      <c r="AU244" s="2306"/>
      <c r="AV244" s="2306"/>
    </row>
    <row r="245" spans="1:53" x14ac:dyDescent="0.2">
      <c r="A245" s="1811">
        <v>2015209</v>
      </c>
      <c r="C245" s="1737" t="s">
        <v>698</v>
      </c>
      <c r="D245" s="1723" t="s">
        <v>68</v>
      </c>
      <c r="E245" s="1723">
        <v>1</v>
      </c>
      <c r="F245" s="1723">
        <v>8</v>
      </c>
      <c r="G245" s="1723">
        <v>5</v>
      </c>
      <c r="H245" s="1723">
        <v>2</v>
      </c>
      <c r="I245" s="1738">
        <v>1</v>
      </c>
      <c r="J245" s="1738">
        <v>1</v>
      </c>
      <c r="K245" s="1738"/>
      <c r="L245" s="1725">
        <v>5251</v>
      </c>
      <c r="N245" s="1725">
        <f t="shared" si="77"/>
        <v>3579.75</v>
      </c>
      <c r="O245" s="1725">
        <v>2915.17</v>
      </c>
      <c r="P245" s="1798">
        <f t="shared" si="78"/>
        <v>0.81435016411760597</v>
      </c>
      <c r="Q245" s="1725">
        <v>664.58</v>
      </c>
      <c r="R245" s="1798">
        <f t="shared" si="79"/>
        <v>0.18564983588239403</v>
      </c>
      <c r="S245" s="1785">
        <f t="shared" si="80"/>
        <v>26.583200000000001</v>
      </c>
      <c r="U245" s="1725">
        <f t="shared" si="76"/>
        <v>0</v>
      </c>
      <c r="V245" s="1725">
        <f t="shared" si="53"/>
        <v>0</v>
      </c>
      <c r="W245" s="1725">
        <f t="shared" si="57"/>
        <v>5251</v>
      </c>
      <c r="X245" s="1728">
        <v>5251</v>
      </c>
      <c r="Y245" s="1739">
        <v>616028</v>
      </c>
      <c r="Z245" s="1730">
        <v>42396</v>
      </c>
      <c r="AA245" s="1788" t="s">
        <v>213</v>
      </c>
      <c r="AB245" s="1788"/>
      <c r="AH245" s="2307"/>
      <c r="AK245" s="2306"/>
      <c r="AL245" s="2306"/>
      <c r="AR245" s="2307"/>
      <c r="AS245" s="1879"/>
      <c r="AT245" s="1879"/>
      <c r="AU245" s="2306"/>
      <c r="AV245" s="2306"/>
    </row>
    <row r="246" spans="1:53" x14ac:dyDescent="0.2">
      <c r="A246" s="1812" t="s">
        <v>890</v>
      </c>
      <c r="C246" s="1737" t="s">
        <v>900</v>
      </c>
      <c r="D246" s="1723" t="s">
        <v>68</v>
      </c>
      <c r="E246" s="1723">
        <v>0</v>
      </c>
      <c r="F246" s="1723">
        <v>0</v>
      </c>
      <c r="G246" s="1723">
        <v>0</v>
      </c>
      <c r="H246" s="1723">
        <v>0</v>
      </c>
      <c r="I246" s="1738">
        <v>1</v>
      </c>
      <c r="J246" s="1738">
        <v>1</v>
      </c>
      <c r="K246" s="1738"/>
      <c r="L246" s="1725">
        <v>293.62</v>
      </c>
      <c r="N246" s="1725">
        <f>O246+Q246</f>
        <v>146.81</v>
      </c>
      <c r="O246" s="1725">
        <v>146.81</v>
      </c>
      <c r="P246" s="1798">
        <f>O246/N246</f>
        <v>1</v>
      </c>
      <c r="Q246" s="1725">
        <v>0</v>
      </c>
      <c r="R246" s="1798">
        <f>Q246/N246</f>
        <v>0</v>
      </c>
      <c r="S246" s="1785">
        <f t="shared" si="80"/>
        <v>0</v>
      </c>
      <c r="U246" s="1725">
        <f t="shared" si="76"/>
        <v>0</v>
      </c>
      <c r="V246" s="1725">
        <f>L246-W246</f>
        <v>0</v>
      </c>
      <c r="W246" s="1725">
        <f>X246+AC246+AH246+AM246+AO246+AR246</f>
        <v>293.62</v>
      </c>
      <c r="X246" s="1728">
        <v>293.62</v>
      </c>
      <c r="Y246" s="1739">
        <v>616120</v>
      </c>
      <c r="Z246" s="1730">
        <v>42479</v>
      </c>
      <c r="AA246" s="1788" t="s">
        <v>213</v>
      </c>
      <c r="AB246" s="1788"/>
      <c r="AH246" s="2307"/>
      <c r="AK246" s="2306"/>
      <c r="AL246" s="2306"/>
      <c r="AR246" s="2307"/>
      <c r="AS246" s="1879"/>
      <c r="AT246" s="1879"/>
      <c r="AU246" s="2306"/>
      <c r="AV246" s="2306"/>
    </row>
    <row r="247" spans="1:53" x14ac:dyDescent="0.2">
      <c r="A247" s="1811">
        <v>2015210</v>
      </c>
      <c r="C247" s="1737" t="s">
        <v>699</v>
      </c>
      <c r="D247" s="1723" t="s">
        <v>68</v>
      </c>
      <c r="E247" s="1723">
        <v>1</v>
      </c>
      <c r="F247" s="1723">
        <v>8</v>
      </c>
      <c r="G247" s="1723">
        <v>5</v>
      </c>
      <c r="H247" s="1723">
        <v>2</v>
      </c>
      <c r="I247" s="1738">
        <v>1</v>
      </c>
      <c r="J247" s="1738">
        <v>1</v>
      </c>
      <c r="K247" s="1738"/>
      <c r="L247" s="1725">
        <v>4330</v>
      </c>
      <c r="N247" s="1725">
        <f t="shared" si="77"/>
        <v>3002.86</v>
      </c>
      <c r="O247" s="1725">
        <v>2526.61</v>
      </c>
      <c r="P247" s="1798">
        <f t="shared" si="78"/>
        <v>0.84140119752502618</v>
      </c>
      <c r="Q247" s="1725">
        <v>476.25</v>
      </c>
      <c r="R247" s="1798">
        <f t="shared" si="79"/>
        <v>0.15859880247497385</v>
      </c>
      <c r="S247" s="1785">
        <f t="shared" si="63"/>
        <v>19.05</v>
      </c>
      <c r="U247" s="1725">
        <f t="shared" si="76"/>
        <v>0</v>
      </c>
      <c r="V247" s="1725">
        <f t="shared" si="53"/>
        <v>0</v>
      </c>
      <c r="W247" s="1725">
        <f t="shared" si="57"/>
        <v>4330</v>
      </c>
      <c r="X247" s="1728">
        <v>4330</v>
      </c>
      <c r="Y247" s="1739">
        <v>616029</v>
      </c>
      <c r="Z247" s="1730">
        <v>42396</v>
      </c>
      <c r="AA247" s="1788" t="s">
        <v>213</v>
      </c>
      <c r="AB247" s="1788"/>
      <c r="AH247" s="2307"/>
      <c r="AK247" s="2306"/>
      <c r="AL247" s="2306"/>
      <c r="AR247" s="2307"/>
      <c r="AS247" s="1879"/>
      <c r="AT247" s="1879"/>
      <c r="AU247" s="2306"/>
      <c r="AV247" s="2306"/>
    </row>
    <row r="248" spans="1:53" x14ac:dyDescent="0.2">
      <c r="A248" s="1811">
        <v>2015211</v>
      </c>
      <c r="C248" s="1737" t="s">
        <v>703</v>
      </c>
      <c r="D248" s="1723" t="s">
        <v>68</v>
      </c>
      <c r="E248" s="1723">
        <v>1</v>
      </c>
      <c r="F248" s="1723">
        <v>8</v>
      </c>
      <c r="G248" s="1723">
        <v>5</v>
      </c>
      <c r="H248" s="1723">
        <v>2</v>
      </c>
      <c r="I248" s="1738">
        <v>1</v>
      </c>
      <c r="J248" s="1738">
        <v>1</v>
      </c>
      <c r="K248" s="1738"/>
      <c r="L248" s="1725">
        <v>4330</v>
      </c>
      <c r="N248" s="1725">
        <f t="shared" ref="N248:N254" si="81">O248+Q248</f>
        <v>3002.86</v>
      </c>
      <c r="O248" s="1725">
        <v>2526.61</v>
      </c>
      <c r="P248" s="1798">
        <f t="shared" ref="P248:P254" si="82">O248/N248</f>
        <v>0.84140119752502618</v>
      </c>
      <c r="Q248" s="1725">
        <v>476.25</v>
      </c>
      <c r="R248" s="1798">
        <f t="shared" ref="R248:R254" si="83">Q248/N248</f>
        <v>0.15859880247497385</v>
      </c>
      <c r="S248" s="1785">
        <f t="shared" si="63"/>
        <v>19.05</v>
      </c>
      <c r="U248" s="1725">
        <f t="shared" si="76"/>
        <v>0</v>
      </c>
      <c r="V248" s="1725">
        <f t="shared" si="53"/>
        <v>0</v>
      </c>
      <c r="W248" s="1725">
        <f t="shared" si="57"/>
        <v>4330</v>
      </c>
      <c r="X248" s="1728">
        <v>4330</v>
      </c>
      <c r="Y248" s="1739">
        <v>616030</v>
      </c>
      <c r="Z248" s="1730">
        <v>42396</v>
      </c>
      <c r="AA248" s="1788" t="s">
        <v>213</v>
      </c>
      <c r="AB248" s="1788"/>
      <c r="AH248" s="2307"/>
      <c r="AK248" s="2306"/>
      <c r="AL248" s="2306"/>
      <c r="AR248" s="2307"/>
      <c r="AS248" s="1879"/>
      <c r="AT248" s="1879"/>
      <c r="AU248" s="2306"/>
      <c r="AV248" s="2306"/>
    </row>
    <row r="249" spans="1:53" x14ac:dyDescent="0.2">
      <c r="A249" s="1811">
        <v>2015212</v>
      </c>
      <c r="C249" s="1737" t="s">
        <v>704</v>
      </c>
      <c r="D249" s="1723" t="s">
        <v>68</v>
      </c>
      <c r="E249" s="1723">
        <v>0</v>
      </c>
      <c r="F249" s="1723">
        <v>0</v>
      </c>
      <c r="G249" s="1723">
        <v>0</v>
      </c>
      <c r="H249" s="1723">
        <v>0</v>
      </c>
      <c r="I249" s="1738">
        <v>1</v>
      </c>
      <c r="J249" s="1738">
        <v>1</v>
      </c>
      <c r="K249" s="1738"/>
      <c r="L249" s="1725">
        <v>694</v>
      </c>
      <c r="N249" s="1725">
        <f t="shared" si="81"/>
        <v>347</v>
      </c>
      <c r="O249" s="1725">
        <v>347</v>
      </c>
      <c r="P249" s="1798">
        <f t="shared" si="82"/>
        <v>1</v>
      </c>
      <c r="Q249" s="1725">
        <v>0</v>
      </c>
      <c r="R249" s="1798">
        <f t="shared" si="83"/>
        <v>0</v>
      </c>
      <c r="S249" s="1785">
        <f t="shared" si="63"/>
        <v>0</v>
      </c>
      <c r="U249" s="1725">
        <f t="shared" si="76"/>
        <v>0</v>
      </c>
      <c r="V249" s="1725">
        <f t="shared" si="53"/>
        <v>0</v>
      </c>
      <c r="W249" s="1725">
        <f t="shared" si="57"/>
        <v>694</v>
      </c>
      <c r="X249" s="1728">
        <v>694</v>
      </c>
      <c r="Y249" s="1739">
        <v>616005</v>
      </c>
      <c r="Z249" s="1730">
        <v>42384</v>
      </c>
      <c r="AA249" s="1788" t="s">
        <v>213</v>
      </c>
      <c r="AB249" s="1788"/>
      <c r="AH249" s="2307"/>
      <c r="AK249" s="2306"/>
      <c r="AL249" s="2306"/>
      <c r="AR249" s="2307"/>
      <c r="AS249" s="1879"/>
      <c r="AT249" s="1879"/>
      <c r="AU249" s="2306"/>
      <c r="AV249" s="2306"/>
    </row>
    <row r="250" spans="1:53" x14ac:dyDescent="0.2">
      <c r="A250" s="1811">
        <v>2015213</v>
      </c>
      <c r="C250" s="1737" t="s">
        <v>706</v>
      </c>
      <c r="D250" s="1723" t="s">
        <v>68</v>
      </c>
      <c r="E250" s="1723">
        <v>1</v>
      </c>
      <c r="F250" s="1723">
        <v>10</v>
      </c>
      <c r="G250" s="1723">
        <v>6</v>
      </c>
      <c r="H250" s="1723">
        <v>4</v>
      </c>
      <c r="I250" s="1738">
        <v>1</v>
      </c>
      <c r="J250" s="1738">
        <v>1</v>
      </c>
      <c r="K250" s="1738"/>
      <c r="L250" s="1725">
        <v>3927</v>
      </c>
      <c r="N250" s="1725">
        <f t="shared" si="81"/>
        <v>2454.9700000000003</v>
      </c>
      <c r="O250" s="1725">
        <v>1893.72</v>
      </c>
      <c r="P250" s="1798">
        <f t="shared" si="82"/>
        <v>0.77138213501590647</v>
      </c>
      <c r="Q250" s="1725">
        <v>561.25</v>
      </c>
      <c r="R250" s="1798">
        <f t="shared" si="83"/>
        <v>0.22861786498409348</v>
      </c>
      <c r="S250" s="1785">
        <f t="shared" si="63"/>
        <v>22.45</v>
      </c>
      <c r="U250" s="1725">
        <f t="shared" si="76"/>
        <v>0</v>
      </c>
      <c r="V250" s="1725">
        <f t="shared" ref="V250:V318" si="84">L250-W250</f>
        <v>0</v>
      </c>
      <c r="W250" s="1725">
        <f t="shared" si="57"/>
        <v>3927</v>
      </c>
      <c r="X250" s="1728">
        <v>3858</v>
      </c>
      <c r="Y250" s="1739">
        <v>616006</v>
      </c>
      <c r="Z250" s="1730">
        <v>42384</v>
      </c>
      <c r="AA250" s="1788" t="s">
        <v>213</v>
      </c>
      <c r="AB250" s="1788"/>
      <c r="AC250" s="1725">
        <v>69</v>
      </c>
      <c r="AD250" s="1723">
        <v>616073</v>
      </c>
      <c r="AE250" s="1733">
        <v>42060</v>
      </c>
      <c r="AF250" s="1789" t="s">
        <v>213</v>
      </c>
      <c r="AH250" s="2307"/>
      <c r="AK250" s="2306"/>
      <c r="AL250" s="2306"/>
      <c r="AR250" s="2307"/>
      <c r="AS250" s="1879"/>
      <c r="AT250" s="1879"/>
      <c r="AU250" s="2306"/>
      <c r="AV250" s="2306"/>
    </row>
    <row r="251" spans="1:53" x14ac:dyDescent="0.2">
      <c r="A251" s="1811">
        <v>2015214</v>
      </c>
      <c r="C251" s="1813" t="s">
        <v>707</v>
      </c>
      <c r="D251" s="1723" t="s">
        <v>68</v>
      </c>
      <c r="E251" s="1723">
        <v>1</v>
      </c>
      <c r="F251" s="1723">
        <v>10</v>
      </c>
      <c r="G251" s="1723">
        <v>6</v>
      </c>
      <c r="H251" s="1723">
        <v>4</v>
      </c>
      <c r="I251" s="1738">
        <v>1</v>
      </c>
      <c r="J251" s="1738">
        <v>1</v>
      </c>
      <c r="K251" s="1738"/>
      <c r="L251" s="1725">
        <v>3927</v>
      </c>
      <c r="N251" s="1725">
        <f t="shared" si="81"/>
        <v>2454.9700000000003</v>
      </c>
      <c r="O251" s="1725">
        <v>1893.72</v>
      </c>
      <c r="P251" s="1798">
        <f t="shared" si="82"/>
        <v>0.77138213501590647</v>
      </c>
      <c r="Q251" s="1725">
        <v>561.25</v>
      </c>
      <c r="R251" s="1798">
        <f t="shared" si="83"/>
        <v>0.22861786498409348</v>
      </c>
      <c r="S251" s="1785">
        <f t="shared" si="63"/>
        <v>22.45</v>
      </c>
      <c r="U251" s="1725">
        <f t="shared" si="76"/>
        <v>0</v>
      </c>
      <c r="V251" s="1725">
        <f t="shared" si="84"/>
        <v>0</v>
      </c>
      <c r="W251" s="1725">
        <f t="shared" si="57"/>
        <v>3927</v>
      </c>
      <c r="X251" s="1728">
        <v>3858</v>
      </c>
      <c r="Y251" s="1739">
        <v>616007</v>
      </c>
      <c r="Z251" s="1730">
        <v>42384</v>
      </c>
      <c r="AA251" s="1788" t="s">
        <v>213</v>
      </c>
      <c r="AB251" s="1788"/>
      <c r="AC251" s="1725">
        <v>69</v>
      </c>
      <c r="AD251" s="1723">
        <v>616073</v>
      </c>
      <c r="AE251" s="1733">
        <v>42060</v>
      </c>
      <c r="AF251" s="1789" t="s">
        <v>213</v>
      </c>
      <c r="AH251" s="2307"/>
      <c r="AK251" s="2306"/>
      <c r="AL251" s="2306"/>
      <c r="AR251" s="2307"/>
      <c r="AS251" s="1879"/>
      <c r="AT251" s="1879"/>
      <c r="AU251" s="2306"/>
      <c r="AV251" s="2306"/>
    </row>
    <row r="252" spans="1:53" x14ac:dyDescent="0.2">
      <c r="A252" s="1811">
        <v>2015215</v>
      </c>
      <c r="C252" s="1813" t="s">
        <v>708</v>
      </c>
      <c r="D252" s="1723" t="s">
        <v>68</v>
      </c>
      <c r="E252" s="1723">
        <v>1</v>
      </c>
      <c r="F252" s="1723">
        <v>10</v>
      </c>
      <c r="G252" s="1723">
        <v>6</v>
      </c>
      <c r="H252" s="1723">
        <v>4</v>
      </c>
      <c r="I252" s="1738">
        <v>1</v>
      </c>
      <c r="J252" s="1738">
        <v>1</v>
      </c>
      <c r="K252" s="1738"/>
      <c r="L252" s="1725">
        <v>3927</v>
      </c>
      <c r="N252" s="1725">
        <f t="shared" si="81"/>
        <v>2454.9700000000003</v>
      </c>
      <c r="O252" s="1725">
        <v>1893.72</v>
      </c>
      <c r="P252" s="1798">
        <f t="shared" si="82"/>
        <v>0.77138213501590647</v>
      </c>
      <c r="Q252" s="1725">
        <v>561.25</v>
      </c>
      <c r="R252" s="1798">
        <f t="shared" si="83"/>
        <v>0.22861786498409348</v>
      </c>
      <c r="S252" s="1785">
        <f t="shared" si="63"/>
        <v>22.45</v>
      </c>
      <c r="U252" s="1725">
        <f t="shared" si="76"/>
        <v>0</v>
      </c>
      <c r="V252" s="1725">
        <f t="shared" si="84"/>
        <v>0</v>
      </c>
      <c r="W252" s="1725">
        <f t="shared" ref="W252:W319" si="85">X252+AC252+AH252+AM252+AO252+AR252</f>
        <v>3927</v>
      </c>
      <c r="X252" s="1728">
        <v>3858</v>
      </c>
      <c r="Y252" s="1739">
        <v>616008</v>
      </c>
      <c r="Z252" s="1730">
        <v>42384</v>
      </c>
      <c r="AA252" s="1788" t="s">
        <v>213</v>
      </c>
      <c r="AB252" s="1788"/>
      <c r="AC252" s="1725">
        <v>69</v>
      </c>
      <c r="AD252" s="1723">
        <v>616073</v>
      </c>
      <c r="AE252" s="1733">
        <v>42060</v>
      </c>
      <c r="AF252" s="1789" t="s">
        <v>213</v>
      </c>
      <c r="AH252" s="2307"/>
      <c r="AK252" s="2306"/>
      <c r="AL252" s="2306"/>
      <c r="AR252" s="2307"/>
      <c r="AS252" s="1879"/>
      <c r="AT252" s="1879"/>
      <c r="AU252" s="2306"/>
      <c r="AV252" s="2306"/>
    </row>
    <row r="253" spans="1:53" x14ac:dyDescent="0.2">
      <c r="A253" s="1811">
        <v>2015216</v>
      </c>
      <c r="C253" s="1813" t="s">
        <v>709</v>
      </c>
      <c r="D253" s="1723" t="s">
        <v>68</v>
      </c>
      <c r="E253" s="1723">
        <v>1</v>
      </c>
      <c r="F253" s="1723">
        <v>10</v>
      </c>
      <c r="G253" s="1723">
        <v>6</v>
      </c>
      <c r="H253" s="1723">
        <v>4</v>
      </c>
      <c r="I253" s="1738">
        <v>1</v>
      </c>
      <c r="J253" s="1738">
        <v>1</v>
      </c>
      <c r="K253" s="1738"/>
      <c r="L253" s="1725">
        <v>3927</v>
      </c>
      <c r="N253" s="1725">
        <f t="shared" si="81"/>
        <v>2454.9700000000003</v>
      </c>
      <c r="O253" s="1725">
        <v>1893.72</v>
      </c>
      <c r="P253" s="1798">
        <f t="shared" si="82"/>
        <v>0.77138213501590647</v>
      </c>
      <c r="Q253" s="1725">
        <v>561.25</v>
      </c>
      <c r="R253" s="1798">
        <f t="shared" si="83"/>
        <v>0.22861786498409348</v>
      </c>
      <c r="S253" s="1785">
        <f t="shared" si="63"/>
        <v>22.45</v>
      </c>
      <c r="U253" s="1725">
        <f t="shared" si="76"/>
        <v>0</v>
      </c>
      <c r="V253" s="1725">
        <f t="shared" si="84"/>
        <v>0</v>
      </c>
      <c r="W253" s="1725">
        <f t="shared" si="85"/>
        <v>3927</v>
      </c>
      <c r="X253" s="1728">
        <v>3927</v>
      </c>
      <c r="Y253" s="1739">
        <v>616009</v>
      </c>
      <c r="Z253" s="1730">
        <v>42384</v>
      </c>
      <c r="AA253" s="1788" t="s">
        <v>213</v>
      </c>
      <c r="AB253" s="1788"/>
      <c r="AH253" s="2307"/>
      <c r="AK253" s="2306"/>
      <c r="AL253" s="2306"/>
      <c r="AR253" s="2307"/>
      <c r="AS253" s="1879"/>
      <c r="AT253" s="1879"/>
      <c r="AU253" s="2306"/>
      <c r="AV253" s="2306"/>
    </row>
    <row r="254" spans="1:53" x14ac:dyDescent="0.2">
      <c r="A254" s="1811">
        <v>2015217</v>
      </c>
      <c r="C254" s="1813" t="s">
        <v>710</v>
      </c>
      <c r="D254" s="1723" t="s">
        <v>68</v>
      </c>
      <c r="E254" s="1723">
        <v>1</v>
      </c>
      <c r="F254" s="1723">
        <v>10</v>
      </c>
      <c r="G254" s="1723">
        <v>6</v>
      </c>
      <c r="H254" s="1723">
        <v>4</v>
      </c>
      <c r="I254" s="1738">
        <v>1</v>
      </c>
      <c r="J254" s="1738">
        <v>1</v>
      </c>
      <c r="K254" s="1738"/>
      <c r="L254" s="1725">
        <v>3927</v>
      </c>
      <c r="N254" s="1725">
        <f t="shared" si="81"/>
        <v>2454.9700000000003</v>
      </c>
      <c r="O254" s="1725">
        <v>1893.72</v>
      </c>
      <c r="P254" s="1798">
        <f t="shared" si="82"/>
        <v>0.77138213501590647</v>
      </c>
      <c r="Q254" s="1725">
        <v>561.25</v>
      </c>
      <c r="R254" s="1798">
        <f t="shared" si="83"/>
        <v>0.22861786498409348</v>
      </c>
      <c r="S254" s="1785">
        <f t="shared" si="63"/>
        <v>22.45</v>
      </c>
      <c r="U254" s="1725">
        <f t="shared" si="76"/>
        <v>0</v>
      </c>
      <c r="V254" s="1725">
        <f t="shared" si="84"/>
        <v>0</v>
      </c>
      <c r="W254" s="1725">
        <f t="shared" si="85"/>
        <v>3927</v>
      </c>
      <c r="X254" s="1728">
        <v>3858</v>
      </c>
      <c r="Y254" s="1739">
        <v>616010</v>
      </c>
      <c r="Z254" s="1730">
        <v>42384</v>
      </c>
      <c r="AA254" s="1788" t="s">
        <v>213</v>
      </c>
      <c r="AB254" s="1788"/>
      <c r="AC254" s="1725">
        <v>69</v>
      </c>
      <c r="AD254" s="1723">
        <v>616073</v>
      </c>
      <c r="AE254" s="1733">
        <v>42060</v>
      </c>
      <c r="AF254" s="1789" t="s">
        <v>213</v>
      </c>
      <c r="AH254" s="2307"/>
      <c r="AK254" s="2306"/>
      <c r="AL254" s="2306"/>
      <c r="AR254" s="2307"/>
      <c r="AS254" s="1879"/>
      <c r="AT254" s="1879"/>
      <c r="AU254" s="2306"/>
      <c r="AV254" s="2306"/>
    </row>
    <row r="255" spans="1:53" x14ac:dyDescent="0.2">
      <c r="A255" s="1811">
        <v>2015219</v>
      </c>
      <c r="C255" s="1737" t="s">
        <v>743</v>
      </c>
      <c r="D255" s="1723" t="s">
        <v>68</v>
      </c>
      <c r="E255" s="1723">
        <v>0</v>
      </c>
      <c r="F255" s="1723">
        <v>0</v>
      </c>
      <c r="G255" s="1723">
        <v>0</v>
      </c>
      <c r="H255" s="1723">
        <v>0</v>
      </c>
      <c r="I255" s="1738">
        <v>1</v>
      </c>
      <c r="J255" s="1738">
        <v>1</v>
      </c>
      <c r="K255" s="1738"/>
      <c r="L255" s="1725">
        <v>51</v>
      </c>
      <c r="N255" s="1725">
        <f t="shared" ref="N255:N269" si="86">O255+Q255</f>
        <v>20</v>
      </c>
      <c r="O255" s="1725">
        <v>20</v>
      </c>
      <c r="P255" s="1798">
        <f t="shared" ref="P255:P268" si="87">O255/N255</f>
        <v>1</v>
      </c>
      <c r="Q255" s="1725">
        <v>0</v>
      </c>
      <c r="R255" s="1798">
        <f t="shared" ref="R255:R269" si="88">Q255/N255</f>
        <v>0</v>
      </c>
      <c r="S255" s="1785">
        <f t="shared" si="63"/>
        <v>0</v>
      </c>
      <c r="U255" s="1725">
        <f t="shared" si="76"/>
        <v>0</v>
      </c>
      <c r="V255" s="1725">
        <f t="shared" si="84"/>
        <v>0</v>
      </c>
      <c r="W255" s="1725">
        <f>X255+AC255+AH255+AM255+AO255+AR255</f>
        <v>51</v>
      </c>
      <c r="X255" s="1728">
        <v>51</v>
      </c>
      <c r="Y255" s="1739">
        <v>616011</v>
      </c>
      <c r="Z255" s="1730">
        <v>42384</v>
      </c>
      <c r="AA255" s="1788" t="s">
        <v>213</v>
      </c>
      <c r="AB255" s="1788"/>
      <c r="AH255" s="2307"/>
      <c r="AK255" s="2306"/>
      <c r="AL255" s="2306"/>
      <c r="AR255" s="2307"/>
      <c r="AS255" s="1879"/>
      <c r="AT255" s="1879"/>
      <c r="AU255" s="2306"/>
      <c r="AV255" s="2306"/>
    </row>
    <row r="256" spans="1:53" s="1816" customFormat="1" x14ac:dyDescent="0.2">
      <c r="A256" s="1814">
        <v>2016</v>
      </c>
      <c r="B256" s="1815"/>
      <c r="C256" s="1815"/>
      <c r="E256" s="1816">
        <f>SUM(E257:E1001)</f>
        <v>838</v>
      </c>
      <c r="F256" s="1816">
        <f>SUM(F257:F1001)</f>
        <v>7195</v>
      </c>
      <c r="G256" s="1816">
        <f>SUM(G257:G1001)</f>
        <v>3930</v>
      </c>
      <c r="H256" s="1816">
        <f>SUM(H257:H1001)</f>
        <v>2082</v>
      </c>
      <c r="I256" s="1817"/>
      <c r="J256" s="1817"/>
      <c r="K256" s="1817"/>
      <c r="L256" s="1818"/>
      <c r="M256" s="1818"/>
      <c r="N256" s="1818"/>
      <c r="O256" s="1818"/>
      <c r="P256" s="1819"/>
      <c r="Q256" s="1818"/>
      <c r="R256" s="1819"/>
      <c r="S256" s="1820"/>
      <c r="T256" s="1821"/>
      <c r="U256" s="1818"/>
      <c r="V256" s="1818"/>
      <c r="W256" s="1818"/>
      <c r="X256" s="1818"/>
      <c r="Y256" s="1822"/>
      <c r="Z256" s="2075"/>
      <c r="AA256" s="1823"/>
      <c r="AB256" s="1823"/>
      <c r="AC256" s="1818"/>
      <c r="AE256" s="1824"/>
      <c r="AF256" s="1825"/>
      <c r="AG256" s="1825"/>
      <c r="AH256" s="1826"/>
      <c r="AI256" s="1827"/>
      <c r="AJ256" s="1827"/>
      <c r="AK256" s="1828"/>
      <c r="AL256" s="1828"/>
      <c r="AM256" s="1818"/>
      <c r="AP256" s="1825"/>
      <c r="AQ256" s="1825"/>
      <c r="AR256" s="1826"/>
      <c r="AS256" s="1827"/>
      <c r="AT256" s="1827"/>
      <c r="AU256" s="1828"/>
      <c r="AV256" s="1828"/>
      <c r="AW256" s="1818"/>
      <c r="AZ256" s="1825"/>
      <c r="BA256" s="1825"/>
    </row>
    <row r="257" spans="1:32" s="1723" customFormat="1" x14ac:dyDescent="0.2">
      <c r="A257" s="1811">
        <v>2016001</v>
      </c>
      <c r="B257" s="1737"/>
      <c r="C257" s="1737" t="s">
        <v>729</v>
      </c>
      <c r="D257" s="1723" t="s">
        <v>68</v>
      </c>
      <c r="E257" s="1723">
        <v>1</v>
      </c>
      <c r="F257" s="1723">
        <v>9</v>
      </c>
      <c r="G257" s="1723">
        <v>8</v>
      </c>
      <c r="H257" s="1723">
        <v>1</v>
      </c>
      <c r="I257" s="1738">
        <v>1</v>
      </c>
      <c r="J257" s="1738">
        <v>1</v>
      </c>
      <c r="K257" s="1738"/>
      <c r="L257" s="1725">
        <v>2513</v>
      </c>
      <c r="M257" s="1725"/>
      <c r="N257" s="1725">
        <f t="shared" si="86"/>
        <v>1594.54</v>
      </c>
      <c r="O257" s="1725">
        <v>1281.6199999999999</v>
      </c>
      <c r="P257" s="1798">
        <f t="shared" si="87"/>
        <v>0.80375531501247999</v>
      </c>
      <c r="Q257" s="1725">
        <v>312.92</v>
      </c>
      <c r="R257" s="1798">
        <f t="shared" si="88"/>
        <v>0.19624468498751993</v>
      </c>
      <c r="S257" s="1785">
        <f t="shared" ref="S257:S274" si="89">Q257/$S$1</f>
        <v>12.5168</v>
      </c>
      <c r="T257" s="1760"/>
      <c r="U257" s="1725">
        <f>((1-I257)*O257)+((1-J257)*Q257)</f>
        <v>0</v>
      </c>
      <c r="V257" s="1725">
        <f t="shared" si="84"/>
        <v>0</v>
      </c>
      <c r="W257" s="1725">
        <f t="shared" si="85"/>
        <v>2513</v>
      </c>
      <c r="X257" s="1728">
        <v>2513</v>
      </c>
      <c r="Y257" s="1739">
        <v>616016</v>
      </c>
      <c r="Z257" s="1730">
        <v>42387</v>
      </c>
      <c r="AA257" s="1788" t="s">
        <v>213</v>
      </c>
      <c r="AB257" s="1788"/>
      <c r="AC257" s="1725"/>
      <c r="AE257" s="1733"/>
      <c r="AF257" s="1789"/>
    </row>
    <row r="258" spans="1:32" s="1723" customFormat="1" x14ac:dyDescent="0.2">
      <c r="A258" s="1811">
        <v>2016002</v>
      </c>
      <c r="B258" s="1737"/>
      <c r="C258" s="1813" t="s">
        <v>725</v>
      </c>
      <c r="D258" s="1723" t="s">
        <v>68</v>
      </c>
      <c r="E258" s="1723">
        <v>1</v>
      </c>
      <c r="F258" s="1723">
        <v>9</v>
      </c>
      <c r="G258" s="1723">
        <v>8</v>
      </c>
      <c r="H258" s="1723">
        <v>1</v>
      </c>
      <c r="I258" s="1738">
        <v>1</v>
      </c>
      <c r="J258" s="1738">
        <v>1</v>
      </c>
      <c r="K258" s="1738"/>
      <c r="L258" s="1725">
        <v>2513</v>
      </c>
      <c r="M258" s="1725"/>
      <c r="N258" s="1725">
        <f t="shared" si="86"/>
        <v>1594.54</v>
      </c>
      <c r="O258" s="1725">
        <v>1281.6199999999999</v>
      </c>
      <c r="P258" s="1798">
        <f t="shared" si="87"/>
        <v>0.80375531501247999</v>
      </c>
      <c r="Q258" s="1725">
        <v>312.92</v>
      </c>
      <c r="R258" s="1798">
        <f t="shared" si="88"/>
        <v>0.19624468498751993</v>
      </c>
      <c r="S258" s="1785">
        <f t="shared" si="89"/>
        <v>12.5168</v>
      </c>
      <c r="T258" s="1760"/>
      <c r="U258" s="1725">
        <f t="shared" ref="U258:U288" si="90">((1-I258)*O258)+((1-J258)*Q258)</f>
        <v>0</v>
      </c>
      <c r="V258" s="1725">
        <f t="shared" si="84"/>
        <v>0</v>
      </c>
      <c r="W258" s="1725">
        <f t="shared" si="85"/>
        <v>2513</v>
      </c>
      <c r="X258" s="1728">
        <v>2513</v>
      </c>
      <c r="Y258" s="1739">
        <v>616017</v>
      </c>
      <c r="Z258" s="1730">
        <v>42387</v>
      </c>
      <c r="AA258" s="1788" t="s">
        <v>213</v>
      </c>
      <c r="AB258" s="1788"/>
      <c r="AC258" s="1725"/>
      <c r="AE258" s="1733"/>
      <c r="AF258" s="1789"/>
    </row>
    <row r="259" spans="1:32" s="1723" customFormat="1" x14ac:dyDescent="0.2">
      <c r="A259" s="1811">
        <v>2016003</v>
      </c>
      <c r="B259" s="1737"/>
      <c r="C259" s="1813" t="s">
        <v>726</v>
      </c>
      <c r="D259" s="1723" t="s">
        <v>68</v>
      </c>
      <c r="E259" s="1723">
        <v>1</v>
      </c>
      <c r="F259" s="1723">
        <v>9</v>
      </c>
      <c r="G259" s="1723">
        <v>8</v>
      </c>
      <c r="H259" s="1723">
        <v>1</v>
      </c>
      <c r="I259" s="1738">
        <v>1</v>
      </c>
      <c r="J259" s="1738">
        <v>1</v>
      </c>
      <c r="K259" s="1738"/>
      <c r="L259" s="1725">
        <v>2513</v>
      </c>
      <c r="M259" s="1725"/>
      <c r="N259" s="1725">
        <f t="shared" si="86"/>
        <v>1594.54</v>
      </c>
      <c r="O259" s="1725">
        <v>1281.6199999999999</v>
      </c>
      <c r="P259" s="1798">
        <f t="shared" si="87"/>
        <v>0.80375531501247999</v>
      </c>
      <c r="Q259" s="1725">
        <v>312.92</v>
      </c>
      <c r="R259" s="1798">
        <f t="shared" si="88"/>
        <v>0.19624468498751993</v>
      </c>
      <c r="S259" s="1785">
        <f t="shared" si="89"/>
        <v>12.5168</v>
      </c>
      <c r="T259" s="1760"/>
      <c r="U259" s="1725">
        <f t="shared" si="90"/>
        <v>0</v>
      </c>
      <c r="V259" s="1725">
        <f>L259-W259</f>
        <v>0</v>
      </c>
      <c r="W259" s="1725">
        <f>X259+AC259+AH259+AM259+AO259+AR259</f>
        <v>2513</v>
      </c>
      <c r="X259" s="1728">
        <v>2513</v>
      </c>
      <c r="Y259" s="1739">
        <v>616018</v>
      </c>
      <c r="Z259" s="1730">
        <v>42387</v>
      </c>
      <c r="AA259" s="1788" t="s">
        <v>213</v>
      </c>
      <c r="AB259" s="1788"/>
      <c r="AC259" s="1725"/>
      <c r="AE259" s="1733"/>
      <c r="AF259" s="1789"/>
    </row>
    <row r="260" spans="1:32" s="1723" customFormat="1" x14ac:dyDescent="0.2">
      <c r="A260" s="1811">
        <v>2016004</v>
      </c>
      <c r="B260" s="1737"/>
      <c r="C260" s="1813" t="s">
        <v>727</v>
      </c>
      <c r="D260" s="1723" t="s">
        <v>68</v>
      </c>
      <c r="E260" s="1723">
        <v>1</v>
      </c>
      <c r="F260" s="1723">
        <v>9</v>
      </c>
      <c r="G260" s="1723">
        <v>8</v>
      </c>
      <c r="H260" s="1723">
        <v>1</v>
      </c>
      <c r="I260" s="1738">
        <v>1</v>
      </c>
      <c r="J260" s="1738">
        <v>1</v>
      </c>
      <c r="K260" s="1738"/>
      <c r="L260" s="1725">
        <v>2513</v>
      </c>
      <c r="M260" s="1725"/>
      <c r="N260" s="1725">
        <f t="shared" si="86"/>
        <v>1594.54</v>
      </c>
      <c r="O260" s="1725">
        <v>1281.6199999999999</v>
      </c>
      <c r="P260" s="1798">
        <f t="shared" si="87"/>
        <v>0.80375531501247999</v>
      </c>
      <c r="Q260" s="1725">
        <v>312.92</v>
      </c>
      <c r="R260" s="1798">
        <f t="shared" si="88"/>
        <v>0.19624468498751993</v>
      </c>
      <c r="S260" s="1785">
        <f t="shared" si="89"/>
        <v>12.5168</v>
      </c>
      <c r="T260" s="1760"/>
      <c r="U260" s="1725">
        <f t="shared" si="90"/>
        <v>0</v>
      </c>
      <c r="V260" s="1725">
        <f>L260-W260</f>
        <v>0</v>
      </c>
      <c r="W260" s="1725">
        <f>X260+AC260+AH260+AM260+AO260+AR260</f>
        <v>2513</v>
      </c>
      <c r="X260" s="1728">
        <v>2513</v>
      </c>
      <c r="Y260" s="1739">
        <v>616019</v>
      </c>
      <c r="Z260" s="1730">
        <v>42387</v>
      </c>
      <c r="AA260" s="1788" t="s">
        <v>213</v>
      </c>
      <c r="AB260" s="1788"/>
      <c r="AC260" s="1725"/>
      <c r="AE260" s="1733"/>
      <c r="AF260" s="1789"/>
    </row>
    <row r="261" spans="1:32" s="1723" customFormat="1" x14ac:dyDescent="0.2">
      <c r="A261" s="1811">
        <v>2016005</v>
      </c>
      <c r="B261" s="1737"/>
      <c r="C261" s="1813" t="s">
        <v>728</v>
      </c>
      <c r="D261" s="1723" t="s">
        <v>68</v>
      </c>
      <c r="E261" s="1723">
        <v>1</v>
      </c>
      <c r="F261" s="1723">
        <v>9</v>
      </c>
      <c r="G261" s="1723">
        <v>8</v>
      </c>
      <c r="H261" s="1723">
        <v>1</v>
      </c>
      <c r="I261" s="1738">
        <v>1</v>
      </c>
      <c r="J261" s="1738">
        <v>1</v>
      </c>
      <c r="K261" s="1738"/>
      <c r="L261" s="1725">
        <v>2513</v>
      </c>
      <c r="M261" s="1725"/>
      <c r="N261" s="1725">
        <f t="shared" si="86"/>
        <v>1594.54</v>
      </c>
      <c r="O261" s="1725">
        <v>1281.6199999999999</v>
      </c>
      <c r="P261" s="1798">
        <f t="shared" si="87"/>
        <v>0.80375531501247999</v>
      </c>
      <c r="Q261" s="1725">
        <v>312.92</v>
      </c>
      <c r="R261" s="1798">
        <f t="shared" si="88"/>
        <v>0.19624468498751993</v>
      </c>
      <c r="S261" s="1785">
        <f t="shared" si="89"/>
        <v>12.5168</v>
      </c>
      <c r="T261" s="1760"/>
      <c r="U261" s="1725">
        <f t="shared" si="90"/>
        <v>0</v>
      </c>
      <c r="V261" s="1725">
        <f>L261-W261</f>
        <v>0</v>
      </c>
      <c r="W261" s="1725">
        <f>X261+AC261+AH261+AM261+AO261+AR261</f>
        <v>2513</v>
      </c>
      <c r="X261" s="1728">
        <v>2513</v>
      </c>
      <c r="Y261" s="1739">
        <v>616020</v>
      </c>
      <c r="Z261" s="1730">
        <v>42387</v>
      </c>
      <c r="AA261" s="1788" t="s">
        <v>213</v>
      </c>
      <c r="AB261" s="1788"/>
      <c r="AC261" s="1725"/>
      <c r="AE261" s="1733"/>
      <c r="AF261" s="1789"/>
    </row>
    <row r="262" spans="1:32" s="1723" customFormat="1" x14ac:dyDescent="0.2">
      <c r="A262" s="1811">
        <v>2016006</v>
      </c>
      <c r="B262" s="1737"/>
      <c r="C262" s="1813" t="s">
        <v>737</v>
      </c>
      <c r="D262" s="1723" t="s">
        <v>68</v>
      </c>
      <c r="E262" s="1723">
        <v>10</v>
      </c>
      <c r="F262" s="1723">
        <f>E262*9</f>
        <v>90</v>
      </c>
      <c r="G262" s="1723">
        <f>E262*7</f>
        <v>70</v>
      </c>
      <c r="H262" s="1723">
        <f>E262*2</f>
        <v>20</v>
      </c>
      <c r="I262" s="1738">
        <v>1</v>
      </c>
      <c r="J262" s="1738">
        <v>1</v>
      </c>
      <c r="K262" s="1738"/>
      <c r="L262" s="1725">
        <v>26980</v>
      </c>
      <c r="M262" s="1725"/>
      <c r="N262" s="1725">
        <f t="shared" si="86"/>
        <v>22055.39</v>
      </c>
      <c r="O262" s="1725">
        <v>18854.46</v>
      </c>
      <c r="P262" s="1798">
        <f t="shared" si="87"/>
        <v>0.8548685831445284</v>
      </c>
      <c r="Q262" s="1725">
        <v>3200.93</v>
      </c>
      <c r="R262" s="1798">
        <f t="shared" si="88"/>
        <v>0.1451314168554716</v>
      </c>
      <c r="S262" s="1785">
        <f t="shared" si="89"/>
        <v>128.03719999999998</v>
      </c>
      <c r="T262" s="1760"/>
      <c r="U262" s="1725">
        <f t="shared" si="90"/>
        <v>0</v>
      </c>
      <c r="V262" s="1725">
        <f>L262-W262</f>
        <v>0</v>
      </c>
      <c r="W262" s="1725">
        <f>X262+AC262+AH262+AM262+AO262+AR262</f>
        <v>26980</v>
      </c>
      <c r="X262" s="1728">
        <v>26980</v>
      </c>
      <c r="Y262" s="1739">
        <v>616012</v>
      </c>
      <c r="Z262" s="1730">
        <v>42384</v>
      </c>
      <c r="AA262" s="1788" t="s">
        <v>213</v>
      </c>
      <c r="AB262" s="1788"/>
      <c r="AC262" s="1725"/>
      <c r="AE262" s="1733"/>
      <c r="AF262" s="1789"/>
    </row>
    <row r="263" spans="1:32" s="1723" customFormat="1" x14ac:dyDescent="0.2">
      <c r="A263" s="1811">
        <v>2016007</v>
      </c>
      <c r="B263" s="1737"/>
      <c r="C263" s="1737" t="s">
        <v>738</v>
      </c>
      <c r="D263" s="1723" t="s">
        <v>68</v>
      </c>
      <c r="E263" s="1723">
        <v>5</v>
      </c>
      <c r="F263" s="1723">
        <f>E263*11</f>
        <v>55</v>
      </c>
      <c r="G263" s="1723">
        <f>E263*8</f>
        <v>40</v>
      </c>
      <c r="H263" s="1723">
        <f>E263*3</f>
        <v>15</v>
      </c>
      <c r="I263" s="1738">
        <v>1</v>
      </c>
      <c r="J263" s="1738">
        <v>1</v>
      </c>
      <c r="K263" s="1738"/>
      <c r="L263" s="1725">
        <v>15640</v>
      </c>
      <c r="M263" s="1725"/>
      <c r="N263" s="1725">
        <f t="shared" si="86"/>
        <v>10787.76</v>
      </c>
      <c r="O263" s="1725">
        <v>8272.34</v>
      </c>
      <c r="P263" s="1798">
        <f>O263/N263</f>
        <v>0.76682647741514454</v>
      </c>
      <c r="Q263" s="1725">
        <v>2515.42</v>
      </c>
      <c r="R263" s="1798">
        <f t="shared" si="88"/>
        <v>0.23317352258485544</v>
      </c>
      <c r="S263" s="1785">
        <f t="shared" si="89"/>
        <v>100.6168</v>
      </c>
      <c r="T263" s="1760"/>
      <c r="U263" s="1725">
        <f t="shared" si="90"/>
        <v>0</v>
      </c>
      <c r="V263" s="1725">
        <f t="shared" si="84"/>
        <v>0</v>
      </c>
      <c r="W263" s="1725">
        <f t="shared" si="85"/>
        <v>15640</v>
      </c>
      <c r="X263" s="1728">
        <v>15640</v>
      </c>
      <c r="Y263" s="1739">
        <v>616013</v>
      </c>
      <c r="Z263" s="1730">
        <v>42384</v>
      </c>
      <c r="AA263" s="1788" t="s">
        <v>213</v>
      </c>
      <c r="AB263" s="1788"/>
      <c r="AC263" s="1725"/>
      <c r="AE263" s="1733"/>
      <c r="AF263" s="1789"/>
    </row>
    <row r="264" spans="1:32" s="1723" customFormat="1" x14ac:dyDescent="0.2">
      <c r="A264" s="1812" t="s">
        <v>898</v>
      </c>
      <c r="B264" s="1737"/>
      <c r="C264" s="1737" t="s">
        <v>899</v>
      </c>
      <c r="D264" s="1723" t="s">
        <v>68</v>
      </c>
      <c r="E264" s="1723">
        <v>0</v>
      </c>
      <c r="F264" s="1723">
        <v>0</v>
      </c>
      <c r="G264" s="1723">
        <v>0</v>
      </c>
      <c r="H264" s="1723">
        <v>0</v>
      </c>
      <c r="I264" s="1738">
        <v>1</v>
      </c>
      <c r="J264" s="1738">
        <v>1</v>
      </c>
      <c r="K264" s="1738"/>
      <c r="L264" s="1725">
        <v>83.12</v>
      </c>
      <c r="M264" s="1725"/>
      <c r="N264" s="1725">
        <f>O264+Q264</f>
        <v>41.56</v>
      </c>
      <c r="O264" s="1725">
        <v>41.56</v>
      </c>
      <c r="P264" s="1798">
        <f>O264/N264</f>
        <v>1</v>
      </c>
      <c r="Q264" s="1725">
        <v>0</v>
      </c>
      <c r="R264" s="1798">
        <f>Q264/N264</f>
        <v>0</v>
      </c>
      <c r="S264" s="1785">
        <f>Q264/$S$1</f>
        <v>0</v>
      </c>
      <c r="T264" s="1760"/>
      <c r="U264" s="1725">
        <f t="shared" si="90"/>
        <v>0</v>
      </c>
      <c r="V264" s="1725">
        <f>L264-W264</f>
        <v>0</v>
      </c>
      <c r="W264" s="1725">
        <f>X264+AC264+AH264+AM264+AO264+AR264</f>
        <v>83.12</v>
      </c>
      <c r="X264" s="1728">
        <v>83.12</v>
      </c>
      <c r="Y264" s="1739">
        <v>616121</v>
      </c>
      <c r="Z264" s="1730">
        <v>42479</v>
      </c>
      <c r="AA264" s="1788" t="s">
        <v>213</v>
      </c>
      <c r="AB264" s="1788"/>
      <c r="AC264" s="1725"/>
      <c r="AE264" s="1733"/>
      <c r="AF264" s="1789"/>
    </row>
    <row r="265" spans="1:32" s="1723" customFormat="1" x14ac:dyDescent="0.2">
      <c r="A265" s="1811">
        <v>2016008</v>
      </c>
      <c r="B265" s="1737"/>
      <c r="C265" s="1737" t="s">
        <v>759</v>
      </c>
      <c r="D265" s="1723" t="s">
        <v>489</v>
      </c>
      <c r="E265" s="1723">
        <v>26</v>
      </c>
      <c r="F265" s="1723">
        <f>E265*7</f>
        <v>182</v>
      </c>
      <c r="G265" s="1723">
        <f>E265*4</f>
        <v>104</v>
      </c>
      <c r="H265" s="1723">
        <f>E265*1</f>
        <v>26</v>
      </c>
      <c r="I265" s="1738">
        <v>1</v>
      </c>
      <c r="J265" s="1738">
        <v>1</v>
      </c>
      <c r="K265" s="1738"/>
      <c r="L265" s="1725">
        <v>34866</v>
      </c>
      <c r="M265" s="1725"/>
      <c r="N265" s="1725">
        <f t="shared" si="86"/>
        <v>25359.690000000002</v>
      </c>
      <c r="O265" s="1725">
        <v>18813.86</v>
      </c>
      <c r="P265" s="1798">
        <f t="shared" si="87"/>
        <v>0.74188051983285275</v>
      </c>
      <c r="Q265" s="1725">
        <v>6545.83</v>
      </c>
      <c r="R265" s="1798">
        <f t="shared" si="88"/>
        <v>0.25811948016714714</v>
      </c>
      <c r="S265" s="1785">
        <f t="shared" si="89"/>
        <v>261.83319999999998</v>
      </c>
      <c r="T265" s="1760"/>
      <c r="U265" s="1725">
        <f t="shared" si="90"/>
        <v>0</v>
      </c>
      <c r="V265" s="1725">
        <f t="shared" si="84"/>
        <v>0</v>
      </c>
      <c r="W265" s="1725">
        <f t="shared" si="85"/>
        <v>34866</v>
      </c>
      <c r="X265" s="1728">
        <v>16092</v>
      </c>
      <c r="Y265" s="1739">
        <v>616052</v>
      </c>
      <c r="Z265" s="1730">
        <v>42419</v>
      </c>
      <c r="AA265" s="1788" t="s">
        <v>213</v>
      </c>
      <c r="AB265" s="1788"/>
      <c r="AC265" s="1725">
        <v>18774</v>
      </c>
      <c r="AD265" s="1723">
        <v>616049</v>
      </c>
      <c r="AE265" s="1733">
        <v>42419</v>
      </c>
      <c r="AF265" s="1789" t="s">
        <v>213</v>
      </c>
    </row>
    <row r="266" spans="1:32" s="1723" customFormat="1" x14ac:dyDescent="0.2">
      <c r="A266" s="1811">
        <v>2016009</v>
      </c>
      <c r="B266" s="1737"/>
      <c r="C266" s="1737" t="s">
        <v>752</v>
      </c>
      <c r="D266" s="1723" t="s">
        <v>68</v>
      </c>
      <c r="E266" s="1723">
        <v>5</v>
      </c>
      <c r="F266" s="1723">
        <f>E266*7</f>
        <v>35</v>
      </c>
      <c r="G266" s="1723">
        <f>E266*6</f>
        <v>30</v>
      </c>
      <c r="H266" s="1723">
        <f>E266*2</f>
        <v>10</v>
      </c>
      <c r="I266" s="1738">
        <v>1</v>
      </c>
      <c r="J266" s="1738">
        <v>1</v>
      </c>
      <c r="K266" s="1738"/>
      <c r="L266" s="1725">
        <v>8350</v>
      </c>
      <c r="M266" s="1725"/>
      <c r="N266" s="1725">
        <f t="shared" si="86"/>
        <v>5446.8</v>
      </c>
      <c r="O266" s="1725">
        <v>4043.88</v>
      </c>
      <c r="P266" s="1798">
        <f t="shared" si="87"/>
        <v>0.74243225380039657</v>
      </c>
      <c r="Q266" s="1725">
        <v>1402.92</v>
      </c>
      <c r="R266" s="1798">
        <f t="shared" si="88"/>
        <v>0.25756774619960343</v>
      </c>
      <c r="S266" s="1785">
        <f t="shared" si="89"/>
        <v>56.116800000000005</v>
      </c>
      <c r="T266" s="1760"/>
      <c r="U266" s="1725">
        <f t="shared" si="90"/>
        <v>0</v>
      </c>
      <c r="V266" s="1725">
        <f t="shared" si="84"/>
        <v>0</v>
      </c>
      <c r="W266" s="1725">
        <f t="shared" si="85"/>
        <v>8350</v>
      </c>
      <c r="X266" s="1728">
        <v>8350</v>
      </c>
      <c r="Y266" s="1739">
        <v>616014</v>
      </c>
      <c r="Z266" s="1730">
        <v>42384</v>
      </c>
      <c r="AA266" s="1788" t="s">
        <v>213</v>
      </c>
      <c r="AB266" s="1788"/>
      <c r="AC266" s="1725"/>
      <c r="AE266" s="1733"/>
      <c r="AF266" s="1789"/>
    </row>
    <row r="267" spans="1:32" s="1723" customFormat="1" x14ac:dyDescent="0.2">
      <c r="A267" s="1811">
        <v>2016010</v>
      </c>
      <c r="B267" s="1737"/>
      <c r="C267" s="1737" t="s">
        <v>758</v>
      </c>
      <c r="D267" s="1723" t="s">
        <v>68</v>
      </c>
      <c r="E267" s="1723">
        <v>0</v>
      </c>
      <c r="F267" s="1723">
        <v>0</v>
      </c>
      <c r="G267" s="1723">
        <v>0</v>
      </c>
      <c r="H267" s="1723">
        <v>0</v>
      </c>
      <c r="I267" s="1738">
        <v>1</v>
      </c>
      <c r="J267" s="1738">
        <v>1</v>
      </c>
      <c r="K267" s="1738"/>
      <c r="L267" s="1725">
        <v>854.4</v>
      </c>
      <c r="M267" s="1725"/>
      <c r="N267" s="1725">
        <f t="shared" si="86"/>
        <v>427.2</v>
      </c>
      <c r="O267" s="1725">
        <v>427.2</v>
      </c>
      <c r="P267" s="1798">
        <f t="shared" si="87"/>
        <v>1</v>
      </c>
      <c r="Q267" s="1725">
        <v>0</v>
      </c>
      <c r="R267" s="1798">
        <f t="shared" si="88"/>
        <v>0</v>
      </c>
      <c r="S267" s="1785">
        <f t="shared" si="89"/>
        <v>0</v>
      </c>
      <c r="T267" s="1760"/>
      <c r="U267" s="1725">
        <f t="shared" si="90"/>
        <v>0</v>
      </c>
      <c r="V267" s="1725">
        <f t="shared" si="84"/>
        <v>0</v>
      </c>
      <c r="W267" s="1725">
        <f t="shared" si="85"/>
        <v>854.4</v>
      </c>
      <c r="X267" s="1728">
        <v>854.4</v>
      </c>
      <c r="Y267" s="1739">
        <v>616015</v>
      </c>
      <c r="Z267" s="1730">
        <v>42384</v>
      </c>
      <c r="AA267" s="1788" t="s">
        <v>213</v>
      </c>
      <c r="AB267" s="1788"/>
      <c r="AC267" s="1725"/>
      <c r="AE267" s="1733"/>
      <c r="AF267" s="1789"/>
    </row>
    <row r="268" spans="1:32" s="1723" customFormat="1" x14ac:dyDescent="0.2">
      <c r="A268" s="1811">
        <v>2016011</v>
      </c>
      <c r="B268" s="1737"/>
      <c r="C268" s="1737" t="s">
        <v>763</v>
      </c>
      <c r="D268" s="1723" t="s">
        <v>68</v>
      </c>
      <c r="E268" s="1723">
        <v>0</v>
      </c>
      <c r="F268" s="1723">
        <v>0</v>
      </c>
      <c r="G268" s="1723">
        <v>0</v>
      </c>
      <c r="H268" s="1723">
        <v>0</v>
      </c>
      <c r="I268" s="1738">
        <v>1</v>
      </c>
      <c r="J268" s="1738">
        <v>1</v>
      </c>
      <c r="K268" s="1738"/>
      <c r="L268" s="1725">
        <v>18</v>
      </c>
      <c r="M268" s="1725"/>
      <c r="N268" s="1725">
        <f t="shared" si="86"/>
        <v>5.98</v>
      </c>
      <c r="O268" s="1725">
        <v>5.98</v>
      </c>
      <c r="P268" s="1798">
        <f t="shared" si="87"/>
        <v>1</v>
      </c>
      <c r="Q268" s="1725">
        <v>0</v>
      </c>
      <c r="R268" s="1798">
        <f t="shared" si="88"/>
        <v>0</v>
      </c>
      <c r="S268" s="1785">
        <f t="shared" si="89"/>
        <v>0</v>
      </c>
      <c r="T268" s="1760"/>
      <c r="U268" s="1725">
        <f t="shared" si="90"/>
        <v>0</v>
      </c>
      <c r="V268" s="1725">
        <f t="shared" si="84"/>
        <v>0</v>
      </c>
      <c r="W268" s="1725">
        <f>X268+AC268+AH268+AM268+AO268+AR268</f>
        <v>18</v>
      </c>
      <c r="X268" s="1728">
        <v>18</v>
      </c>
      <c r="Y268" s="1739">
        <v>616487</v>
      </c>
      <c r="Z268" s="1730">
        <v>42660</v>
      </c>
      <c r="AA268" s="1788" t="s">
        <v>213</v>
      </c>
      <c r="AB268" s="1788"/>
      <c r="AC268" s="1725"/>
      <c r="AE268" s="1733"/>
      <c r="AF268" s="1789"/>
    </row>
    <row r="269" spans="1:32" s="1723" customFormat="1" x14ac:dyDescent="0.2">
      <c r="A269" s="1811">
        <v>2016012</v>
      </c>
      <c r="B269" s="1737"/>
      <c r="C269" s="1737" t="s">
        <v>766</v>
      </c>
      <c r="D269" s="1723" t="s">
        <v>611</v>
      </c>
      <c r="E269" s="1723">
        <v>1</v>
      </c>
      <c r="F269" s="1723">
        <v>6</v>
      </c>
      <c r="G269" s="1723">
        <v>4</v>
      </c>
      <c r="H269" s="1723">
        <v>3</v>
      </c>
      <c r="I269" s="1738">
        <v>1</v>
      </c>
      <c r="J269" s="1738">
        <v>1</v>
      </c>
      <c r="K269" s="1738"/>
      <c r="L269" s="1725">
        <v>1827.15</v>
      </c>
      <c r="M269" s="1725"/>
      <c r="N269" s="1725">
        <f t="shared" si="86"/>
        <v>1246.3130000000001</v>
      </c>
      <c r="O269" s="1725">
        <v>918.81299999999999</v>
      </c>
      <c r="P269" s="1798">
        <f>O269/N269</f>
        <v>0.73722491861996142</v>
      </c>
      <c r="Q269" s="1725">
        <v>327.5</v>
      </c>
      <c r="R269" s="1723">
        <f t="shared" si="88"/>
        <v>0.26277508138003852</v>
      </c>
      <c r="S269" s="1785">
        <f t="shared" si="89"/>
        <v>13.1</v>
      </c>
      <c r="T269" s="1760"/>
      <c r="U269" s="1725">
        <f t="shared" si="90"/>
        <v>0</v>
      </c>
      <c r="V269" s="1725">
        <f t="shared" si="84"/>
        <v>0</v>
      </c>
      <c r="W269" s="1725">
        <f t="shared" si="85"/>
        <v>1827.15</v>
      </c>
      <c r="X269" s="1728">
        <v>1827.15</v>
      </c>
      <c r="Y269" s="1739">
        <v>616105</v>
      </c>
      <c r="Z269" s="1730">
        <v>42445</v>
      </c>
      <c r="AA269" s="1788" t="s">
        <v>213</v>
      </c>
      <c r="AB269" s="1788"/>
      <c r="AC269" s="1725"/>
      <c r="AE269" s="1733"/>
      <c r="AF269" s="1789"/>
    </row>
    <row r="270" spans="1:32" s="1723" customFormat="1" x14ac:dyDescent="0.2">
      <c r="A270" s="1811">
        <v>2016013</v>
      </c>
      <c r="B270" s="1737"/>
      <c r="C270" s="1737">
        <v>576216</v>
      </c>
      <c r="D270" s="1723" t="s">
        <v>68</v>
      </c>
      <c r="E270" s="1723">
        <v>1</v>
      </c>
      <c r="F270" s="1723">
        <v>8</v>
      </c>
      <c r="G270" s="1723">
        <v>5</v>
      </c>
      <c r="H270" s="1723">
        <v>3</v>
      </c>
      <c r="I270" s="1738">
        <v>1</v>
      </c>
      <c r="J270" s="1738">
        <v>1</v>
      </c>
      <c r="K270" s="1738"/>
      <c r="L270" s="1725">
        <v>2401</v>
      </c>
      <c r="M270" s="1725"/>
      <c r="N270" s="1725">
        <f t="shared" ref="N270:N282" si="91">O270+Q270</f>
        <v>2392.56</v>
      </c>
      <c r="O270" s="1725">
        <v>2039.64</v>
      </c>
      <c r="P270" s="1798">
        <f t="shared" ref="P270:P282" si="92">O270/N270</f>
        <v>0.85249272745511095</v>
      </c>
      <c r="Q270" s="1725">
        <v>352.92</v>
      </c>
      <c r="R270" s="1798">
        <f t="shared" ref="R270:R278" si="93">Q270/N270</f>
        <v>0.14750727254488916</v>
      </c>
      <c r="S270" s="1785">
        <f t="shared" si="89"/>
        <v>14.116800000000001</v>
      </c>
      <c r="T270" s="1760"/>
      <c r="U270" s="1725">
        <f t="shared" si="90"/>
        <v>0</v>
      </c>
      <c r="V270" s="1725">
        <f t="shared" si="84"/>
        <v>0</v>
      </c>
      <c r="W270" s="1725">
        <f t="shared" si="85"/>
        <v>2401</v>
      </c>
      <c r="X270" s="1728">
        <v>2401</v>
      </c>
      <c r="Y270" s="1739">
        <v>616031</v>
      </c>
      <c r="Z270" s="1730">
        <v>42396</v>
      </c>
      <c r="AA270" s="1788" t="s">
        <v>213</v>
      </c>
      <c r="AB270" s="1788"/>
      <c r="AC270" s="1725"/>
      <c r="AE270" s="1733"/>
      <c r="AF270" s="1789"/>
    </row>
    <row r="271" spans="1:32" s="1723" customFormat="1" x14ac:dyDescent="0.2">
      <c r="A271" s="1811">
        <v>2016014</v>
      </c>
      <c r="B271" s="1737"/>
      <c r="C271" s="1737" t="s">
        <v>798</v>
      </c>
      <c r="D271" s="1723" t="s">
        <v>68</v>
      </c>
      <c r="E271" s="1723">
        <v>1</v>
      </c>
      <c r="F271" s="1723">
        <v>11</v>
      </c>
      <c r="G271" s="1723">
        <v>5</v>
      </c>
      <c r="H271" s="1723">
        <v>3</v>
      </c>
      <c r="I271" s="1738">
        <v>1</v>
      </c>
      <c r="J271" s="1738">
        <v>1</v>
      </c>
      <c r="K271" s="1738"/>
      <c r="L271" s="1725">
        <v>4367</v>
      </c>
      <c r="M271" s="1725"/>
      <c r="N271" s="1725">
        <f t="shared" si="91"/>
        <v>2058.09</v>
      </c>
      <c r="O271" s="1725">
        <v>1638.51</v>
      </c>
      <c r="P271" s="1798">
        <f t="shared" si="92"/>
        <v>0.79613136451758659</v>
      </c>
      <c r="Q271" s="1725">
        <v>419.58</v>
      </c>
      <c r="R271" s="1798">
        <f t="shared" si="93"/>
        <v>0.2038686354824133</v>
      </c>
      <c r="S271" s="1785">
        <f t="shared" si="89"/>
        <v>16.783200000000001</v>
      </c>
      <c r="T271" s="1760"/>
      <c r="U271" s="1725">
        <f t="shared" si="90"/>
        <v>0</v>
      </c>
      <c r="V271" s="1725">
        <f t="shared" si="84"/>
        <v>0</v>
      </c>
      <c r="W271" s="1725">
        <f t="shared" si="85"/>
        <v>4367</v>
      </c>
      <c r="X271" s="1728">
        <v>4367</v>
      </c>
      <c r="Y271" s="1739">
        <v>616040</v>
      </c>
      <c r="Z271" s="1730">
        <v>42410</v>
      </c>
      <c r="AA271" s="1788" t="s">
        <v>213</v>
      </c>
      <c r="AB271" s="1788"/>
      <c r="AC271" s="1725"/>
      <c r="AE271" s="1733"/>
      <c r="AF271" s="1789"/>
    </row>
    <row r="272" spans="1:32" s="1723" customFormat="1" x14ac:dyDescent="0.2">
      <c r="A272" s="1811">
        <v>2016015</v>
      </c>
      <c r="B272" s="1737"/>
      <c r="C272" s="1737" t="s">
        <v>770</v>
      </c>
      <c r="D272" s="1723" t="s">
        <v>68</v>
      </c>
      <c r="E272" s="1723">
        <v>1</v>
      </c>
      <c r="F272" s="1723">
        <v>7</v>
      </c>
      <c r="G272" s="1723">
        <v>4</v>
      </c>
      <c r="H272" s="1723">
        <v>7</v>
      </c>
      <c r="I272" s="1738">
        <v>1</v>
      </c>
      <c r="J272" s="1738">
        <v>1</v>
      </c>
      <c r="K272" s="1738"/>
      <c r="L272" s="1725">
        <v>3486</v>
      </c>
      <c r="M272" s="1725"/>
      <c r="N272" s="1725">
        <f t="shared" si="91"/>
        <v>2180.0299999999997</v>
      </c>
      <c r="O272" s="1725">
        <v>1644.49</v>
      </c>
      <c r="P272" s="1798">
        <f t="shared" si="92"/>
        <v>0.7543428301445394</v>
      </c>
      <c r="Q272" s="1725">
        <v>535.54</v>
      </c>
      <c r="R272" s="1798">
        <f t="shared" si="93"/>
        <v>0.24565716985546071</v>
      </c>
      <c r="S272" s="1785">
        <f t="shared" si="89"/>
        <v>21.421599999999998</v>
      </c>
      <c r="T272" s="1760"/>
      <c r="U272" s="1725">
        <f t="shared" si="90"/>
        <v>0</v>
      </c>
      <c r="V272" s="1725">
        <f t="shared" si="84"/>
        <v>0</v>
      </c>
      <c r="W272" s="1725">
        <f t="shared" si="85"/>
        <v>3486</v>
      </c>
      <c r="X272" s="1728">
        <v>3486</v>
      </c>
      <c r="Y272" s="1739">
        <v>616032</v>
      </c>
      <c r="Z272" s="1730">
        <v>42396</v>
      </c>
      <c r="AA272" s="1788" t="s">
        <v>213</v>
      </c>
      <c r="AB272" s="1788"/>
      <c r="AC272" s="1725"/>
      <c r="AE272" s="1733"/>
      <c r="AF272" s="1789"/>
    </row>
    <row r="273" spans="1:28" s="1723" customFormat="1" x14ac:dyDescent="0.2">
      <c r="A273" s="1811" t="s">
        <v>822</v>
      </c>
      <c r="B273" s="1737"/>
      <c r="C273" s="1737" t="s">
        <v>823</v>
      </c>
      <c r="D273" s="1723" t="s">
        <v>68</v>
      </c>
      <c r="E273" s="1723">
        <v>0</v>
      </c>
      <c r="F273" s="1723">
        <v>0</v>
      </c>
      <c r="G273" s="1723">
        <v>0</v>
      </c>
      <c r="H273" s="1723">
        <v>0</v>
      </c>
      <c r="I273" s="1738">
        <v>1</v>
      </c>
      <c r="J273" s="1738">
        <v>1</v>
      </c>
      <c r="K273" s="1738"/>
      <c r="L273" s="1725">
        <v>594.65</v>
      </c>
      <c r="M273" s="1725"/>
      <c r="N273" s="1725">
        <f t="shared" si="91"/>
        <v>515.20000000000005</v>
      </c>
      <c r="O273" s="1725">
        <v>79.45</v>
      </c>
      <c r="P273" s="1798">
        <f t="shared" si="92"/>
        <v>0.15421195652173914</v>
      </c>
      <c r="Q273" s="1725">
        <v>435.75</v>
      </c>
      <c r="R273" s="1798">
        <f t="shared" si="93"/>
        <v>0.84578804347826075</v>
      </c>
      <c r="S273" s="1785">
        <f t="shared" si="89"/>
        <v>17.43</v>
      </c>
      <c r="T273" s="1760"/>
      <c r="U273" s="1725">
        <f t="shared" si="90"/>
        <v>0</v>
      </c>
      <c r="V273" s="1725">
        <f>L273-W273</f>
        <v>0</v>
      </c>
      <c r="W273" s="1725">
        <f>X273+AC273+AH273+AM273+AO273+AR273</f>
        <v>594.65</v>
      </c>
      <c r="X273" s="1728">
        <v>594.65</v>
      </c>
      <c r="Y273" s="1739">
        <v>616072</v>
      </c>
      <c r="Z273" s="1730">
        <v>42423</v>
      </c>
      <c r="AA273" s="1788" t="s">
        <v>213</v>
      </c>
      <c r="AB273" s="1885"/>
    </row>
    <row r="274" spans="1:28" s="1723" customFormat="1" x14ac:dyDescent="0.2">
      <c r="A274" s="1811">
        <v>2016016</v>
      </c>
      <c r="B274" s="1737"/>
      <c r="C274" s="1737" t="s">
        <v>771</v>
      </c>
      <c r="D274" s="1723" t="s">
        <v>68</v>
      </c>
      <c r="E274" s="1723">
        <v>1</v>
      </c>
      <c r="F274" s="1723">
        <v>3</v>
      </c>
      <c r="G274" s="1723">
        <v>1</v>
      </c>
      <c r="H274" s="1723">
        <v>2</v>
      </c>
      <c r="I274" s="1738">
        <v>1</v>
      </c>
      <c r="J274" s="1738">
        <v>1</v>
      </c>
      <c r="K274" s="1738"/>
      <c r="L274" s="1725">
        <v>943</v>
      </c>
      <c r="M274" s="1725"/>
      <c r="N274" s="1725">
        <f t="shared" si="91"/>
        <v>604.74</v>
      </c>
      <c r="O274" s="1725">
        <v>468.7</v>
      </c>
      <c r="P274" s="1798">
        <f t="shared" si="92"/>
        <v>0.77504382048483644</v>
      </c>
      <c r="Q274" s="1725">
        <v>136.04</v>
      </c>
      <c r="R274" s="1798">
        <f t="shared" si="93"/>
        <v>0.22495617951516353</v>
      </c>
      <c r="S274" s="1785">
        <f t="shared" si="89"/>
        <v>5.4415999999999993</v>
      </c>
      <c r="T274" s="1760"/>
      <c r="U274" s="1725">
        <f t="shared" si="90"/>
        <v>0</v>
      </c>
      <c r="V274" s="1725">
        <f>L274-W274</f>
        <v>0</v>
      </c>
      <c r="W274" s="1725">
        <f>X274+AC274+AH274+AM274+AO274+AR274</f>
        <v>943</v>
      </c>
      <c r="X274" s="1728">
        <v>943</v>
      </c>
      <c r="Y274" s="1739">
        <v>616033</v>
      </c>
      <c r="Z274" s="1730">
        <v>42427</v>
      </c>
      <c r="AA274" s="1788" t="s">
        <v>213</v>
      </c>
      <c r="AB274" s="1885"/>
    </row>
    <row r="275" spans="1:28" s="1723" customFormat="1" x14ac:dyDescent="0.2">
      <c r="A275" s="1811">
        <v>2016017</v>
      </c>
      <c r="B275" s="1737"/>
      <c r="C275" s="1737">
        <v>566716</v>
      </c>
      <c r="D275" s="1723" t="s">
        <v>68</v>
      </c>
      <c r="E275" s="1723">
        <v>1</v>
      </c>
      <c r="F275" s="1723">
        <v>7</v>
      </c>
      <c r="G275" s="1723">
        <v>6</v>
      </c>
      <c r="H275" s="1723">
        <v>1</v>
      </c>
      <c r="I275" s="1738">
        <v>1</v>
      </c>
      <c r="J275" s="1738">
        <v>1</v>
      </c>
      <c r="K275" s="1738"/>
      <c r="L275" s="1725">
        <v>1570</v>
      </c>
      <c r="M275" s="1725"/>
      <c r="N275" s="1725">
        <f t="shared" si="91"/>
        <v>1089.46</v>
      </c>
      <c r="O275" s="1725">
        <v>808.83</v>
      </c>
      <c r="P275" s="1798">
        <f t="shared" si="92"/>
        <v>0.74241367282874082</v>
      </c>
      <c r="Q275" s="1725">
        <v>280.63</v>
      </c>
      <c r="R275" s="1798">
        <f t="shared" si="93"/>
        <v>0.25758632717125912</v>
      </c>
      <c r="S275" s="1785">
        <f>Q275/$S$1</f>
        <v>11.225199999999999</v>
      </c>
      <c r="T275" s="1760"/>
      <c r="U275" s="1725">
        <f t="shared" si="90"/>
        <v>0</v>
      </c>
      <c r="V275" s="1725">
        <f>L275-W275</f>
        <v>0</v>
      </c>
      <c r="W275" s="1725">
        <f>X275+AC275+AH275+AM275+AO275+AR275</f>
        <v>1570</v>
      </c>
      <c r="X275" s="1728">
        <v>1570</v>
      </c>
      <c r="Y275" s="1739">
        <v>616034</v>
      </c>
      <c r="Z275" s="1730">
        <v>42396</v>
      </c>
      <c r="AA275" s="1788" t="s">
        <v>213</v>
      </c>
      <c r="AB275" s="1885"/>
    </row>
    <row r="276" spans="1:28" s="1723" customFormat="1" x14ac:dyDescent="0.2">
      <c r="A276" s="1811">
        <v>2016018</v>
      </c>
      <c r="B276" s="1737"/>
      <c r="C276" s="1737" t="s">
        <v>772</v>
      </c>
      <c r="D276" s="1723" t="s">
        <v>68</v>
      </c>
      <c r="E276" s="1723">
        <v>10</v>
      </c>
      <c r="F276" s="1723">
        <f>E276*9</f>
        <v>90</v>
      </c>
      <c r="G276" s="1723">
        <f>E276*6</f>
        <v>60</v>
      </c>
      <c r="H276" s="1723">
        <f>E276*3</f>
        <v>30</v>
      </c>
      <c r="I276" s="1738">
        <v>1</v>
      </c>
      <c r="J276" s="1738">
        <v>1</v>
      </c>
      <c r="K276" s="1738"/>
      <c r="L276" s="1725">
        <v>26370</v>
      </c>
      <c r="M276" s="1725"/>
      <c r="N276" s="1725">
        <f t="shared" si="91"/>
        <v>19419.559999999998</v>
      </c>
      <c r="O276" s="1725">
        <v>15202.48</v>
      </c>
      <c r="P276" s="1798">
        <f t="shared" si="92"/>
        <v>0.78284368955836292</v>
      </c>
      <c r="Q276" s="1725">
        <v>4217.08</v>
      </c>
      <c r="R276" s="1798">
        <f t="shared" si="93"/>
        <v>0.21715631044163722</v>
      </c>
      <c r="S276" s="1785">
        <f t="shared" ref="S276:S342" si="94">Q276/$S$1</f>
        <v>168.6832</v>
      </c>
      <c r="T276" s="1760"/>
      <c r="U276" s="1725">
        <f t="shared" si="90"/>
        <v>0</v>
      </c>
      <c r="V276" s="1725">
        <f t="shared" si="84"/>
        <v>0</v>
      </c>
      <c r="W276" s="1725">
        <f t="shared" si="85"/>
        <v>26370</v>
      </c>
      <c r="X276" s="1728">
        <v>26370</v>
      </c>
      <c r="Y276" s="1739">
        <v>616035</v>
      </c>
      <c r="Z276" s="1730">
        <v>42401</v>
      </c>
      <c r="AA276" s="1788" t="s">
        <v>213</v>
      </c>
      <c r="AB276" s="1885"/>
    </row>
    <row r="277" spans="1:28" s="1723" customFormat="1" x14ac:dyDescent="0.2">
      <c r="A277" s="1811">
        <v>2016019</v>
      </c>
      <c r="B277" s="1737"/>
      <c r="C277" s="1737">
        <v>559016</v>
      </c>
      <c r="D277" s="1723" t="s">
        <v>68</v>
      </c>
      <c r="E277" s="1723">
        <v>1</v>
      </c>
      <c r="F277" s="1723">
        <v>8</v>
      </c>
      <c r="G277" s="1723">
        <v>5</v>
      </c>
      <c r="H277" s="1723">
        <v>3</v>
      </c>
      <c r="I277" s="1738">
        <v>1</v>
      </c>
      <c r="J277" s="1738">
        <v>1</v>
      </c>
      <c r="K277" s="1738"/>
      <c r="L277" s="1725">
        <v>2450</v>
      </c>
      <c r="M277" s="1725"/>
      <c r="N277" s="1725">
        <f t="shared" si="91"/>
        <v>1628.48</v>
      </c>
      <c r="O277" s="1725">
        <v>1277.6500000000001</v>
      </c>
      <c r="P277" s="1798">
        <f t="shared" si="92"/>
        <v>0.78456597563371988</v>
      </c>
      <c r="Q277" s="1725">
        <v>350.83</v>
      </c>
      <c r="R277" s="1798">
        <f t="shared" si="93"/>
        <v>0.2154340243662802</v>
      </c>
      <c r="S277" s="1785">
        <f t="shared" si="94"/>
        <v>14.033199999999999</v>
      </c>
      <c r="T277" s="1760"/>
      <c r="U277" s="1725">
        <f t="shared" si="90"/>
        <v>0</v>
      </c>
      <c r="V277" s="1725">
        <f t="shared" si="84"/>
        <v>0</v>
      </c>
      <c r="W277" s="1725">
        <f t="shared" si="85"/>
        <v>2450</v>
      </c>
      <c r="X277" s="1728">
        <v>2450</v>
      </c>
      <c r="Y277" s="1739">
        <v>616036</v>
      </c>
      <c r="Z277" s="1730">
        <v>42401</v>
      </c>
      <c r="AA277" s="1788" t="s">
        <v>213</v>
      </c>
      <c r="AB277" s="1885"/>
    </row>
    <row r="278" spans="1:28" s="1723" customFormat="1" x14ac:dyDescent="0.2">
      <c r="A278" s="1811">
        <v>2016020</v>
      </c>
      <c r="B278" s="1737"/>
      <c r="C278" s="1737" t="s">
        <v>781</v>
      </c>
      <c r="D278" s="1723" t="s">
        <v>68</v>
      </c>
      <c r="E278" s="1723">
        <v>0</v>
      </c>
      <c r="F278" s="1723">
        <v>0</v>
      </c>
      <c r="G278" s="1723">
        <v>0</v>
      </c>
      <c r="H278" s="1723">
        <v>0</v>
      </c>
      <c r="I278" s="1738">
        <v>1</v>
      </c>
      <c r="J278" s="1738">
        <v>1</v>
      </c>
      <c r="K278" s="1738"/>
      <c r="L278" s="1725">
        <v>34.64</v>
      </c>
      <c r="M278" s="1725"/>
      <c r="N278" s="1725">
        <f t="shared" si="91"/>
        <v>17.32</v>
      </c>
      <c r="O278" s="1725">
        <v>17.32</v>
      </c>
      <c r="P278" s="1798">
        <f t="shared" si="92"/>
        <v>1</v>
      </c>
      <c r="Q278" s="1725">
        <v>0</v>
      </c>
      <c r="R278" s="1723">
        <f t="shared" si="93"/>
        <v>0</v>
      </c>
      <c r="S278" s="1785">
        <f t="shared" si="94"/>
        <v>0</v>
      </c>
      <c r="T278" s="1760"/>
      <c r="U278" s="1725">
        <f t="shared" si="90"/>
        <v>0</v>
      </c>
      <c r="V278" s="1725">
        <f t="shared" si="84"/>
        <v>0</v>
      </c>
      <c r="W278" s="1725">
        <f t="shared" si="85"/>
        <v>34.64</v>
      </c>
      <c r="X278" s="1728">
        <v>34.64</v>
      </c>
      <c r="Y278" s="1739">
        <v>616488</v>
      </c>
      <c r="Z278" s="1730">
        <v>42660</v>
      </c>
      <c r="AA278" s="1788" t="s">
        <v>213</v>
      </c>
      <c r="AB278" s="1885"/>
    </row>
    <row r="279" spans="1:28" s="1723" customFormat="1" x14ac:dyDescent="0.2">
      <c r="A279" s="1811">
        <v>2016021</v>
      </c>
      <c r="B279" s="1737"/>
      <c r="C279" s="1737" t="s">
        <v>795</v>
      </c>
      <c r="D279" s="1723" t="s">
        <v>68</v>
      </c>
      <c r="E279" s="1723">
        <v>1</v>
      </c>
      <c r="F279" s="1723">
        <v>12</v>
      </c>
      <c r="G279" s="1723">
        <v>7</v>
      </c>
      <c r="H279" s="1723">
        <v>3</v>
      </c>
      <c r="I279" s="1738">
        <v>1</v>
      </c>
      <c r="J279" s="1738">
        <v>1</v>
      </c>
      <c r="K279" s="1738"/>
      <c r="L279" s="1725">
        <v>3746</v>
      </c>
      <c r="M279" s="1725"/>
      <c r="N279" s="1725">
        <f t="shared" si="91"/>
        <v>2064.85</v>
      </c>
      <c r="O279" s="1725">
        <v>1644.85</v>
      </c>
      <c r="P279" s="1798">
        <f t="shared" si="92"/>
        <v>0.79659539433857185</v>
      </c>
      <c r="Q279" s="1725">
        <v>420</v>
      </c>
      <c r="R279" s="1798">
        <f>Q279/N279</f>
        <v>0.20340460566142821</v>
      </c>
      <c r="S279" s="1785">
        <f>Q279/$S$1</f>
        <v>16.8</v>
      </c>
      <c r="T279" s="1760"/>
      <c r="U279" s="1725">
        <f t="shared" si="90"/>
        <v>0</v>
      </c>
      <c r="V279" s="1725">
        <f t="shared" si="84"/>
        <v>0</v>
      </c>
      <c r="W279" s="1725">
        <f t="shared" si="85"/>
        <v>3746</v>
      </c>
      <c r="X279" s="1728">
        <v>3746</v>
      </c>
      <c r="Y279" s="1739">
        <v>616041</v>
      </c>
      <c r="Z279" s="1730">
        <v>42410</v>
      </c>
      <c r="AA279" s="1788" t="s">
        <v>213</v>
      </c>
      <c r="AB279" s="1885"/>
    </row>
    <row r="280" spans="1:28" s="1723" customFormat="1" x14ac:dyDescent="0.2">
      <c r="A280" s="1811">
        <v>2016022</v>
      </c>
      <c r="B280" s="1737"/>
      <c r="C280" s="1737">
        <v>559416</v>
      </c>
      <c r="D280" s="1723" t="s">
        <v>68</v>
      </c>
      <c r="E280" s="1723">
        <v>1</v>
      </c>
      <c r="F280" s="1723">
        <v>8</v>
      </c>
      <c r="G280" s="1723">
        <v>4</v>
      </c>
      <c r="H280" s="1723">
        <v>5</v>
      </c>
      <c r="I280" s="1738">
        <v>1</v>
      </c>
      <c r="J280" s="1738">
        <v>1</v>
      </c>
      <c r="K280" s="1738"/>
      <c r="L280" s="1725">
        <v>4521</v>
      </c>
      <c r="M280" s="1725"/>
      <c r="N280" s="1725">
        <f t="shared" si="91"/>
        <v>2639.51</v>
      </c>
      <c r="O280" s="1725">
        <v>2097.0100000000002</v>
      </c>
      <c r="P280" s="1798">
        <f t="shared" si="92"/>
        <v>0.79446942803777976</v>
      </c>
      <c r="Q280" s="1725">
        <v>542.5</v>
      </c>
      <c r="R280" s="1798">
        <f>Q280/N280</f>
        <v>0.20553057196222024</v>
      </c>
      <c r="S280" s="1785">
        <f t="shared" si="94"/>
        <v>21.7</v>
      </c>
      <c r="T280" s="1760"/>
      <c r="U280" s="1725">
        <f t="shared" si="90"/>
        <v>0</v>
      </c>
      <c r="V280" s="1725">
        <f t="shared" si="84"/>
        <v>0</v>
      </c>
      <c r="W280" s="1725">
        <f t="shared" si="85"/>
        <v>4521</v>
      </c>
      <c r="X280" s="1728">
        <v>4521</v>
      </c>
      <c r="Y280" s="1739">
        <v>616037</v>
      </c>
      <c r="Z280" s="1730">
        <v>42410</v>
      </c>
      <c r="AA280" s="1788" t="s">
        <v>213</v>
      </c>
      <c r="AB280" s="1885"/>
    </row>
    <row r="281" spans="1:28" s="1723" customFormat="1" x14ac:dyDescent="0.2">
      <c r="A281" s="1811">
        <v>2016023</v>
      </c>
      <c r="B281" s="1737"/>
      <c r="C281" s="1737">
        <v>121491</v>
      </c>
      <c r="D281" s="1723" t="s">
        <v>642</v>
      </c>
      <c r="E281" s="1723">
        <v>0</v>
      </c>
      <c r="F281" s="1723">
        <v>1</v>
      </c>
      <c r="G281" s="1723">
        <v>0</v>
      </c>
      <c r="H281" s="1723">
        <v>2</v>
      </c>
      <c r="I281" s="1738">
        <v>1</v>
      </c>
      <c r="J281" s="1738">
        <v>1</v>
      </c>
      <c r="K281" s="1738"/>
      <c r="L281" s="1725">
        <v>1000</v>
      </c>
      <c r="M281" s="1725"/>
      <c r="N281" s="1725">
        <f t="shared" si="91"/>
        <v>710.18</v>
      </c>
      <c r="O281" s="1725">
        <v>563.51</v>
      </c>
      <c r="P281" s="1798">
        <f t="shared" si="92"/>
        <v>0.79347489368892399</v>
      </c>
      <c r="Q281" s="1725">
        <v>146.66999999999999</v>
      </c>
      <c r="R281" s="1798">
        <f>Q281/N281</f>
        <v>0.20652510631107607</v>
      </c>
      <c r="S281" s="1785">
        <f t="shared" si="94"/>
        <v>5.8667999999999996</v>
      </c>
      <c r="T281" s="1760"/>
      <c r="U281" s="1725">
        <f t="shared" si="90"/>
        <v>0</v>
      </c>
      <c r="V281" s="1725">
        <f t="shared" si="84"/>
        <v>0</v>
      </c>
      <c r="W281" s="1725">
        <f t="shared" si="85"/>
        <v>1000</v>
      </c>
      <c r="X281" s="1728">
        <v>1000</v>
      </c>
      <c r="Y281" s="1739">
        <v>616102</v>
      </c>
      <c r="Z281" s="1730">
        <v>42445</v>
      </c>
      <c r="AA281" s="1788" t="s">
        <v>213</v>
      </c>
      <c r="AB281" s="1885"/>
    </row>
    <row r="282" spans="1:28" s="1723" customFormat="1" x14ac:dyDescent="0.2">
      <c r="A282" s="1811">
        <v>2016024</v>
      </c>
      <c r="B282" s="1737"/>
      <c r="C282" s="1737" t="s">
        <v>788</v>
      </c>
      <c r="D282" s="1723" t="s">
        <v>68</v>
      </c>
      <c r="E282" s="1723">
        <v>1</v>
      </c>
      <c r="F282" s="1723">
        <v>3</v>
      </c>
      <c r="G282" s="1723">
        <v>1</v>
      </c>
      <c r="H282" s="1723">
        <v>2</v>
      </c>
      <c r="I282" s="1738">
        <v>1</v>
      </c>
      <c r="J282" s="1738">
        <v>1</v>
      </c>
      <c r="K282" s="1738"/>
      <c r="L282" s="1725">
        <v>1464</v>
      </c>
      <c r="M282" s="1725"/>
      <c r="N282" s="1725">
        <f t="shared" si="91"/>
        <v>1019.64</v>
      </c>
      <c r="O282" s="1725">
        <v>730.89</v>
      </c>
      <c r="P282" s="1798">
        <f t="shared" si="92"/>
        <v>0.71681181593503585</v>
      </c>
      <c r="Q282" s="1725">
        <v>288.75</v>
      </c>
      <c r="R282" s="1798">
        <f>Q282/N282</f>
        <v>0.2831881840649641</v>
      </c>
      <c r="S282" s="1785">
        <f t="shared" si="94"/>
        <v>11.55</v>
      </c>
      <c r="T282" s="1760"/>
      <c r="U282" s="1725">
        <f t="shared" si="90"/>
        <v>0</v>
      </c>
      <c r="V282" s="1725">
        <f t="shared" si="84"/>
        <v>0</v>
      </c>
      <c r="W282" s="1725">
        <f t="shared" si="85"/>
        <v>1464</v>
      </c>
      <c r="X282" s="1728">
        <v>1464</v>
      </c>
      <c r="Y282" s="1739">
        <v>616042</v>
      </c>
      <c r="Z282" s="1730">
        <v>42410</v>
      </c>
      <c r="AA282" s="1788" t="s">
        <v>213</v>
      </c>
      <c r="AB282" s="1885"/>
    </row>
    <row r="283" spans="1:28" s="1723" customFormat="1" x14ac:dyDescent="0.2">
      <c r="A283" s="1811">
        <v>2016025</v>
      </c>
      <c r="B283" s="1737"/>
      <c r="C283" s="1737" t="s">
        <v>789</v>
      </c>
      <c r="D283" s="1723" t="s">
        <v>68</v>
      </c>
      <c r="E283" s="1723">
        <v>0</v>
      </c>
      <c r="F283" s="1723">
        <v>0</v>
      </c>
      <c r="G283" s="1723">
        <v>0</v>
      </c>
      <c r="H283" s="1723">
        <v>0</v>
      </c>
      <c r="I283" s="1738">
        <v>1</v>
      </c>
      <c r="J283" s="1738">
        <v>1</v>
      </c>
      <c r="K283" s="1738"/>
      <c r="L283" s="1725">
        <v>159.4</v>
      </c>
      <c r="M283" s="1725"/>
      <c r="N283" s="1725">
        <f t="shared" ref="N283:N368" si="95">O283+Q283</f>
        <v>79.2</v>
      </c>
      <c r="O283" s="1725">
        <v>79.2</v>
      </c>
      <c r="P283" s="1798">
        <f>O283/N283</f>
        <v>1</v>
      </c>
      <c r="Q283" s="1725">
        <v>0</v>
      </c>
      <c r="R283" s="1798">
        <f>Q283/N283</f>
        <v>0</v>
      </c>
      <c r="S283" s="1785">
        <f t="shared" si="94"/>
        <v>0</v>
      </c>
      <c r="T283" s="1760"/>
      <c r="U283" s="1725">
        <f t="shared" si="90"/>
        <v>0</v>
      </c>
      <c r="V283" s="1725">
        <f t="shared" si="84"/>
        <v>0</v>
      </c>
      <c r="W283" s="1725">
        <f t="shared" si="85"/>
        <v>159.4</v>
      </c>
      <c r="X283" s="1728">
        <v>159.4</v>
      </c>
      <c r="Y283" s="1739">
        <v>616038</v>
      </c>
      <c r="Z283" s="1730">
        <v>42410</v>
      </c>
      <c r="AA283" s="1788" t="s">
        <v>213</v>
      </c>
      <c r="AB283" s="1885"/>
    </row>
    <row r="284" spans="1:28" s="1723" customFormat="1" x14ac:dyDescent="0.2">
      <c r="A284" s="1812">
        <v>2016026</v>
      </c>
      <c r="B284" s="1737"/>
      <c r="C284" s="1737" t="s">
        <v>792</v>
      </c>
      <c r="D284" s="1723" t="s">
        <v>793</v>
      </c>
      <c r="E284" s="1723">
        <v>1</v>
      </c>
      <c r="F284" s="1723">
        <v>8</v>
      </c>
      <c r="G284" s="1723">
        <v>5</v>
      </c>
      <c r="H284" s="1723">
        <v>3</v>
      </c>
      <c r="I284" s="1738">
        <v>1</v>
      </c>
      <c r="J284" s="1738">
        <v>1</v>
      </c>
      <c r="K284" s="1738"/>
      <c r="L284" s="1725">
        <v>3159.56</v>
      </c>
      <c r="M284" s="1725"/>
      <c r="N284" s="1725">
        <f t="shared" si="95"/>
        <v>0</v>
      </c>
      <c r="O284" s="1725">
        <v>0</v>
      </c>
      <c r="P284" s="1798"/>
      <c r="Q284" s="1725">
        <v>0</v>
      </c>
      <c r="R284" s="1798"/>
      <c r="S284" s="1785">
        <f t="shared" si="94"/>
        <v>0</v>
      </c>
      <c r="T284" s="1760"/>
      <c r="U284" s="1725">
        <f t="shared" si="90"/>
        <v>0</v>
      </c>
      <c r="V284" s="1725">
        <f t="shared" si="84"/>
        <v>0</v>
      </c>
      <c r="W284" s="1725">
        <f t="shared" si="85"/>
        <v>3159.56</v>
      </c>
      <c r="X284" s="1728">
        <v>3159.56</v>
      </c>
      <c r="Y284" s="1739">
        <v>616106</v>
      </c>
      <c r="Z284" s="1730">
        <v>42445</v>
      </c>
      <c r="AA284" s="1788" t="s">
        <v>213</v>
      </c>
      <c r="AB284" s="1885"/>
    </row>
    <row r="285" spans="1:28" s="1723" customFormat="1" x14ac:dyDescent="0.2">
      <c r="A285" s="1811">
        <v>2016027</v>
      </c>
      <c r="B285" s="1737"/>
      <c r="C285" s="1737">
        <v>492216</v>
      </c>
      <c r="D285" s="1723" t="s">
        <v>68</v>
      </c>
      <c r="E285" s="1723">
        <v>1</v>
      </c>
      <c r="F285" s="1723">
        <v>7</v>
      </c>
      <c r="G285" s="1723">
        <v>3</v>
      </c>
      <c r="H285" s="1723">
        <v>5</v>
      </c>
      <c r="I285" s="1738">
        <v>1</v>
      </c>
      <c r="J285" s="1738">
        <v>1</v>
      </c>
      <c r="K285" s="1738"/>
      <c r="L285" s="1725">
        <v>2736</v>
      </c>
      <c r="M285" s="1725"/>
      <c r="N285" s="1725">
        <f t="shared" si="95"/>
        <v>1916.769</v>
      </c>
      <c r="O285" s="1725">
        <v>1502.1890000000001</v>
      </c>
      <c r="P285" s="1798">
        <f t="shared" ref="P285:P290" si="96">O285/N285</f>
        <v>0.7837089393661939</v>
      </c>
      <c r="Q285" s="1725">
        <v>414.58</v>
      </c>
      <c r="R285" s="1798">
        <f t="shared" ref="R285:R290" si="97">Q285/N285</f>
        <v>0.21629106063380615</v>
      </c>
      <c r="S285" s="1785">
        <f t="shared" si="94"/>
        <v>16.583199999999998</v>
      </c>
      <c r="T285" s="1760"/>
      <c r="U285" s="1725">
        <f t="shared" si="90"/>
        <v>0</v>
      </c>
      <c r="V285" s="1725">
        <f t="shared" si="84"/>
        <v>0</v>
      </c>
      <c r="W285" s="1725">
        <f t="shared" si="85"/>
        <v>2736</v>
      </c>
      <c r="X285" s="1728">
        <v>2736</v>
      </c>
      <c r="Y285" s="1739">
        <v>616043</v>
      </c>
      <c r="Z285" s="1730">
        <v>42410</v>
      </c>
      <c r="AA285" s="1788" t="s">
        <v>213</v>
      </c>
      <c r="AB285" s="1885"/>
    </row>
    <row r="286" spans="1:28" s="1723" customFormat="1" x14ac:dyDescent="0.2">
      <c r="A286" s="1811">
        <v>2016028</v>
      </c>
      <c r="B286" s="1737"/>
      <c r="C286" s="1737" t="s">
        <v>794</v>
      </c>
      <c r="D286" s="1723" t="s">
        <v>68</v>
      </c>
      <c r="E286" s="1723">
        <v>1</v>
      </c>
      <c r="F286" s="1723">
        <v>10</v>
      </c>
      <c r="G286" s="1723">
        <v>6</v>
      </c>
      <c r="H286" s="1723">
        <v>3</v>
      </c>
      <c r="I286" s="1738">
        <v>1</v>
      </c>
      <c r="J286" s="1738">
        <v>1</v>
      </c>
      <c r="K286" s="1738"/>
      <c r="L286" s="1725">
        <v>4422</v>
      </c>
      <c r="M286" s="1725"/>
      <c r="N286" s="1725">
        <f t="shared" si="95"/>
        <v>2272.29</v>
      </c>
      <c r="O286" s="1725">
        <v>1861.46</v>
      </c>
      <c r="P286" s="1798">
        <f t="shared" si="96"/>
        <v>0.81920001408270959</v>
      </c>
      <c r="Q286" s="1725">
        <v>410.83</v>
      </c>
      <c r="R286" s="1798">
        <f t="shared" si="97"/>
        <v>0.18079998591729049</v>
      </c>
      <c r="S286" s="1785">
        <f t="shared" si="94"/>
        <v>16.433199999999999</v>
      </c>
      <c r="T286" s="1760"/>
      <c r="U286" s="1725">
        <f t="shared" si="90"/>
        <v>0</v>
      </c>
      <c r="V286" s="1725">
        <f t="shared" si="84"/>
        <v>0</v>
      </c>
      <c r="W286" s="1725">
        <f t="shared" si="85"/>
        <v>4422</v>
      </c>
      <c r="X286" s="1728">
        <v>4422</v>
      </c>
      <c r="Y286" s="1739">
        <v>616044</v>
      </c>
      <c r="Z286" s="1730">
        <v>42410</v>
      </c>
      <c r="AA286" s="1788" t="s">
        <v>213</v>
      </c>
      <c r="AB286" s="1885"/>
    </row>
    <row r="287" spans="1:28" s="1723" customFormat="1" x14ac:dyDescent="0.2">
      <c r="A287" s="1811">
        <v>2016029</v>
      </c>
      <c r="B287" s="1737"/>
      <c r="C287" s="1737" t="s">
        <v>796</v>
      </c>
      <c r="D287" s="1723" t="s">
        <v>68</v>
      </c>
      <c r="E287" s="1723">
        <v>1</v>
      </c>
      <c r="F287" s="1723">
        <v>12</v>
      </c>
      <c r="G287" s="1723">
        <v>7</v>
      </c>
      <c r="H287" s="1723">
        <v>3</v>
      </c>
      <c r="I287" s="1738">
        <v>1</v>
      </c>
      <c r="J287" s="1738">
        <v>1</v>
      </c>
      <c r="K287" s="1738"/>
      <c r="L287" s="1725">
        <v>3746</v>
      </c>
      <c r="M287" s="1725"/>
      <c r="N287" s="1725">
        <f t="shared" si="95"/>
        <v>2064.85</v>
      </c>
      <c r="O287" s="1725">
        <v>1644.85</v>
      </c>
      <c r="P287" s="1798">
        <f t="shared" si="96"/>
        <v>0.79659539433857185</v>
      </c>
      <c r="Q287" s="1725">
        <v>420</v>
      </c>
      <c r="R287" s="1798">
        <f t="shared" si="97"/>
        <v>0.20340460566142821</v>
      </c>
      <c r="S287" s="1785">
        <f t="shared" si="94"/>
        <v>16.8</v>
      </c>
      <c r="T287" s="1760"/>
      <c r="U287" s="1725">
        <f t="shared" si="90"/>
        <v>0</v>
      </c>
      <c r="V287" s="1725">
        <f t="shared" si="84"/>
        <v>0</v>
      </c>
      <c r="W287" s="1725">
        <f t="shared" si="85"/>
        <v>3746</v>
      </c>
      <c r="X287" s="1728">
        <v>3746</v>
      </c>
      <c r="Y287" s="1739">
        <v>616045</v>
      </c>
      <c r="Z287" s="1730">
        <v>42410</v>
      </c>
      <c r="AA287" s="1788" t="s">
        <v>213</v>
      </c>
      <c r="AB287" s="1885"/>
    </row>
    <row r="288" spans="1:28" s="1723" customFormat="1" x14ac:dyDescent="0.2">
      <c r="A288" s="1811">
        <v>2016030</v>
      </c>
      <c r="B288" s="1737"/>
      <c r="C288" s="1737" t="s">
        <v>797</v>
      </c>
      <c r="D288" s="1723" t="s">
        <v>68</v>
      </c>
      <c r="E288" s="1723">
        <v>1</v>
      </c>
      <c r="F288" s="1723">
        <v>12</v>
      </c>
      <c r="G288" s="1723">
        <v>7</v>
      </c>
      <c r="H288" s="1723">
        <v>3</v>
      </c>
      <c r="I288" s="1738">
        <v>1</v>
      </c>
      <c r="J288" s="1738">
        <v>1</v>
      </c>
      <c r="K288" s="1738"/>
      <c r="L288" s="1725">
        <v>3746</v>
      </c>
      <c r="M288" s="1725"/>
      <c r="N288" s="1725">
        <f t="shared" si="95"/>
        <v>2064.85</v>
      </c>
      <c r="O288" s="1725">
        <v>1644.85</v>
      </c>
      <c r="P288" s="1798">
        <f t="shared" si="96"/>
        <v>0.79659539433857185</v>
      </c>
      <c r="Q288" s="1725">
        <v>420</v>
      </c>
      <c r="R288" s="1798">
        <f t="shared" si="97"/>
        <v>0.20340460566142821</v>
      </c>
      <c r="S288" s="1785">
        <f t="shared" si="94"/>
        <v>16.8</v>
      </c>
      <c r="T288" s="1760"/>
      <c r="U288" s="1725">
        <f t="shared" si="90"/>
        <v>0</v>
      </c>
      <c r="V288" s="1725">
        <f t="shared" si="84"/>
        <v>0</v>
      </c>
      <c r="W288" s="1725">
        <f t="shared" si="85"/>
        <v>3746</v>
      </c>
      <c r="X288" s="1728">
        <v>3746</v>
      </c>
      <c r="Y288" s="1739">
        <v>616046</v>
      </c>
      <c r="Z288" s="1730">
        <v>42410</v>
      </c>
      <c r="AA288" s="1788" t="s">
        <v>213</v>
      </c>
      <c r="AB288" s="1885"/>
    </row>
    <row r="289" spans="1:28" s="1723" customFormat="1" x14ac:dyDescent="0.2">
      <c r="A289" s="1811">
        <v>2016031</v>
      </c>
      <c r="B289" s="1737"/>
      <c r="C289" s="1737">
        <v>556016</v>
      </c>
      <c r="D289" s="1723" t="s">
        <v>68</v>
      </c>
      <c r="E289" s="1723">
        <v>1</v>
      </c>
      <c r="F289" s="1723">
        <v>10</v>
      </c>
      <c r="G289" s="1723">
        <v>5</v>
      </c>
      <c r="H289" s="1723">
        <v>3</v>
      </c>
      <c r="I289" s="1738">
        <v>1</v>
      </c>
      <c r="J289" s="1738">
        <v>1</v>
      </c>
      <c r="K289" s="1738"/>
      <c r="L289" s="1725">
        <v>2007</v>
      </c>
      <c r="M289" s="1725"/>
      <c r="N289" s="1725">
        <f t="shared" si="95"/>
        <v>1483.46</v>
      </c>
      <c r="O289" s="1725">
        <v>1128.04</v>
      </c>
      <c r="P289" s="1798">
        <f t="shared" si="96"/>
        <v>0.7604114704811723</v>
      </c>
      <c r="Q289" s="1725">
        <v>355.42</v>
      </c>
      <c r="R289" s="1798">
        <f t="shared" si="97"/>
        <v>0.23958852951882761</v>
      </c>
      <c r="S289" s="1785">
        <f t="shared" si="94"/>
        <v>14.216800000000001</v>
      </c>
      <c r="T289" s="1760"/>
      <c r="U289" s="1725">
        <f t="shared" ref="U289:U322" si="98">((1-I289)*O289)+((1-J289)*Q289)</f>
        <v>0</v>
      </c>
      <c r="V289" s="1725">
        <f t="shared" si="84"/>
        <v>0</v>
      </c>
      <c r="W289" s="1725">
        <f t="shared" si="85"/>
        <v>2007</v>
      </c>
      <c r="X289" s="1728">
        <v>2007</v>
      </c>
      <c r="Y289" s="1739">
        <v>616047</v>
      </c>
      <c r="Z289" s="1730">
        <v>42410</v>
      </c>
      <c r="AA289" s="1788" t="s">
        <v>213</v>
      </c>
      <c r="AB289" s="1885"/>
    </row>
    <row r="290" spans="1:28" s="1723" customFormat="1" x14ac:dyDescent="0.2">
      <c r="A290" s="1811">
        <v>2016032</v>
      </c>
      <c r="B290" s="1737"/>
      <c r="C290" s="1737">
        <v>557216</v>
      </c>
      <c r="D290" s="1723" t="s">
        <v>68</v>
      </c>
      <c r="E290" s="1723">
        <v>1</v>
      </c>
      <c r="F290" s="1723">
        <v>8</v>
      </c>
      <c r="G290" s="1723">
        <v>4</v>
      </c>
      <c r="H290" s="1723">
        <v>5</v>
      </c>
      <c r="I290" s="1738">
        <v>1</v>
      </c>
      <c r="J290" s="1738">
        <v>1</v>
      </c>
      <c r="K290" s="1738"/>
      <c r="L290" s="1725">
        <v>3174</v>
      </c>
      <c r="M290" s="1725"/>
      <c r="N290" s="1725">
        <f t="shared" si="95"/>
        <v>2124.84</v>
      </c>
      <c r="O290" s="1725">
        <v>1674.84</v>
      </c>
      <c r="P290" s="1798">
        <f t="shared" si="96"/>
        <v>0.78821934828034101</v>
      </c>
      <c r="Q290" s="1725">
        <v>450</v>
      </c>
      <c r="R290" s="1798">
        <f t="shared" si="97"/>
        <v>0.21178065171965887</v>
      </c>
      <c r="S290" s="1785">
        <f t="shared" si="94"/>
        <v>18</v>
      </c>
      <c r="T290" s="1760"/>
      <c r="U290" s="1725">
        <f t="shared" si="98"/>
        <v>0</v>
      </c>
      <c r="V290" s="1725">
        <f t="shared" si="84"/>
        <v>0</v>
      </c>
      <c r="W290" s="1725">
        <f t="shared" si="85"/>
        <v>3174</v>
      </c>
      <c r="X290" s="1728">
        <v>3174</v>
      </c>
      <c r="Y290" s="1739">
        <v>616054</v>
      </c>
      <c r="Z290" s="1730">
        <v>42419</v>
      </c>
      <c r="AA290" s="1788" t="s">
        <v>213</v>
      </c>
      <c r="AB290" s="1885"/>
    </row>
    <row r="291" spans="1:28" s="1723" customFormat="1" x14ac:dyDescent="0.2">
      <c r="A291" s="1812" t="s">
        <v>1065</v>
      </c>
      <c r="B291" s="1737"/>
      <c r="C291" s="1737" t="s">
        <v>1066</v>
      </c>
      <c r="D291" s="1723" t="s">
        <v>68</v>
      </c>
      <c r="E291" s="1723">
        <v>0</v>
      </c>
      <c r="F291" s="1723">
        <v>1</v>
      </c>
      <c r="G291" s="1723">
        <v>2</v>
      </c>
      <c r="H291" s="1723">
        <v>0</v>
      </c>
      <c r="I291" s="1738">
        <v>1</v>
      </c>
      <c r="J291" s="1738">
        <v>1</v>
      </c>
      <c r="K291" s="1738"/>
      <c r="L291" s="1725">
        <v>449</v>
      </c>
      <c r="M291" s="1725"/>
      <c r="N291" s="1725">
        <f>O291+Q291</f>
        <v>302.65999999999997</v>
      </c>
      <c r="O291" s="1725">
        <v>227.66</v>
      </c>
      <c r="P291" s="1798">
        <f>O291/N291</f>
        <v>0.75219718496002119</v>
      </c>
      <c r="Q291" s="1725">
        <v>75</v>
      </c>
      <c r="R291" s="1798">
        <f>Q291/N291</f>
        <v>0.24780281503997889</v>
      </c>
      <c r="S291" s="1785">
        <f>Q291/$S$1</f>
        <v>3</v>
      </c>
      <c r="T291" s="1760"/>
      <c r="U291" s="1725">
        <f t="shared" si="98"/>
        <v>0</v>
      </c>
      <c r="V291" s="1725">
        <f>L291-W291</f>
        <v>0</v>
      </c>
      <c r="W291" s="1725">
        <f>X291+AC291+AH291+AM291+AO291+AR291</f>
        <v>449</v>
      </c>
      <c r="X291" s="1728">
        <v>449</v>
      </c>
      <c r="Y291" s="1739">
        <v>616122</v>
      </c>
      <c r="Z291" s="1730">
        <v>42479</v>
      </c>
      <c r="AA291" s="1788" t="s">
        <v>213</v>
      </c>
      <c r="AB291" s="1885"/>
    </row>
    <row r="292" spans="1:28" s="1723" customFormat="1" x14ac:dyDescent="0.2">
      <c r="A292" s="1811">
        <v>2016033</v>
      </c>
      <c r="B292" s="1737"/>
      <c r="C292" s="1737" t="s">
        <v>806</v>
      </c>
      <c r="D292" s="1723" t="s">
        <v>322</v>
      </c>
      <c r="E292" s="1723">
        <v>0</v>
      </c>
      <c r="F292" s="1723">
        <v>6</v>
      </c>
      <c r="G292" s="1723">
        <v>2</v>
      </c>
      <c r="H292" s="1723">
        <v>0</v>
      </c>
      <c r="I292" s="1738">
        <v>1</v>
      </c>
      <c r="J292" s="1738">
        <v>1</v>
      </c>
      <c r="K292" s="1738"/>
      <c r="L292" s="1725">
        <v>1369.62</v>
      </c>
      <c r="M292" s="1725"/>
      <c r="N292" s="1725">
        <f t="shared" si="95"/>
        <v>0</v>
      </c>
      <c r="O292" s="1725">
        <v>0</v>
      </c>
      <c r="P292" s="1798"/>
      <c r="Q292" s="1725">
        <v>0</v>
      </c>
      <c r="R292" s="1798"/>
      <c r="S292" s="1785">
        <f t="shared" si="94"/>
        <v>0</v>
      </c>
      <c r="T292" s="1760"/>
      <c r="U292" s="1725">
        <f t="shared" si="98"/>
        <v>0</v>
      </c>
      <c r="V292" s="1725">
        <f t="shared" si="84"/>
        <v>0</v>
      </c>
      <c r="W292" s="1725">
        <f t="shared" si="85"/>
        <v>1369.62</v>
      </c>
      <c r="X292" s="1728">
        <v>1369.62</v>
      </c>
      <c r="Y292" s="1739">
        <v>616101</v>
      </c>
      <c r="Z292" s="1730">
        <v>42445</v>
      </c>
      <c r="AA292" s="1788" t="s">
        <v>213</v>
      </c>
      <c r="AB292" s="1885"/>
    </row>
    <row r="293" spans="1:28" s="1723" customFormat="1" x14ac:dyDescent="0.2">
      <c r="A293" s="1811">
        <v>2016034</v>
      </c>
      <c r="B293" s="1737"/>
      <c r="C293" s="1737" t="s">
        <v>813</v>
      </c>
      <c r="D293" s="1723" t="s">
        <v>642</v>
      </c>
      <c r="E293" s="1723">
        <v>1</v>
      </c>
      <c r="F293" s="1723">
        <v>4</v>
      </c>
      <c r="G293" s="1723">
        <v>2</v>
      </c>
      <c r="H293" s="1723">
        <v>2</v>
      </c>
      <c r="I293" s="1738">
        <v>1</v>
      </c>
      <c r="J293" s="1738">
        <v>1</v>
      </c>
      <c r="K293" s="1738"/>
      <c r="L293" s="1725">
        <v>1318.28</v>
      </c>
      <c r="M293" s="1725"/>
      <c r="N293" s="1725">
        <f t="shared" si="95"/>
        <v>1249</v>
      </c>
      <c r="O293" s="1725">
        <v>1008.17</v>
      </c>
      <c r="P293" s="1798">
        <f>O293/N293</f>
        <v>0.80718174539631704</v>
      </c>
      <c r="Q293" s="1725">
        <v>240.83</v>
      </c>
      <c r="R293" s="1798">
        <f>Q293/N293</f>
        <v>0.19281825460368296</v>
      </c>
      <c r="S293" s="1785">
        <f t="shared" si="94"/>
        <v>9.6332000000000004</v>
      </c>
      <c r="T293" s="1760"/>
      <c r="U293" s="1725">
        <f t="shared" si="98"/>
        <v>0</v>
      </c>
      <c r="V293" s="1725">
        <f t="shared" si="84"/>
        <v>0</v>
      </c>
      <c r="W293" s="1725">
        <f t="shared" si="85"/>
        <v>1318.28</v>
      </c>
      <c r="X293" s="1728">
        <v>1318.28</v>
      </c>
      <c r="Y293" s="1739">
        <v>616103</v>
      </c>
      <c r="Z293" s="1730">
        <v>42445</v>
      </c>
      <c r="AA293" s="1788" t="s">
        <v>213</v>
      </c>
      <c r="AB293" s="1885"/>
    </row>
    <row r="294" spans="1:28" s="1723" customFormat="1" x14ac:dyDescent="0.2">
      <c r="A294" s="1811">
        <v>2016035</v>
      </c>
      <c r="B294" s="1737"/>
      <c r="C294" s="1737" t="s">
        <v>818</v>
      </c>
      <c r="D294" s="1723" t="s">
        <v>322</v>
      </c>
      <c r="E294" s="1723">
        <v>0</v>
      </c>
      <c r="F294" s="1723">
        <v>2</v>
      </c>
      <c r="G294" s="1723">
        <v>0</v>
      </c>
      <c r="H294" s="1723">
        <v>0</v>
      </c>
      <c r="I294" s="1738">
        <v>1</v>
      </c>
      <c r="J294" s="1738">
        <v>1</v>
      </c>
      <c r="K294" s="1738"/>
      <c r="L294" s="1725">
        <v>557.38</v>
      </c>
      <c r="M294" s="1725"/>
      <c r="N294" s="1725">
        <f t="shared" si="95"/>
        <v>0</v>
      </c>
      <c r="O294" s="1725">
        <v>0</v>
      </c>
      <c r="P294" s="1798"/>
      <c r="Q294" s="1725">
        <v>0</v>
      </c>
      <c r="R294" s="1798"/>
      <c r="S294" s="1785">
        <f t="shared" si="94"/>
        <v>0</v>
      </c>
      <c r="T294" s="1760"/>
      <c r="U294" s="1725">
        <f t="shared" si="98"/>
        <v>0</v>
      </c>
      <c r="V294" s="1725">
        <f t="shared" si="84"/>
        <v>0</v>
      </c>
      <c r="W294" s="1725">
        <f t="shared" si="85"/>
        <v>557.38</v>
      </c>
      <c r="X294" s="1728">
        <v>557.38</v>
      </c>
      <c r="Y294" s="1739">
        <v>616053</v>
      </c>
      <c r="Z294" s="1730">
        <v>42419</v>
      </c>
      <c r="AA294" s="1788" t="s">
        <v>213</v>
      </c>
      <c r="AB294" s="1885"/>
    </row>
    <row r="295" spans="1:28" s="1723" customFormat="1" x14ac:dyDescent="0.2">
      <c r="A295" s="1811">
        <v>2016036</v>
      </c>
      <c r="B295" s="1737"/>
      <c r="C295" s="1737">
        <v>574316</v>
      </c>
      <c r="D295" s="1723" t="s">
        <v>68</v>
      </c>
      <c r="E295" s="1723">
        <v>1</v>
      </c>
      <c r="F295" s="1723">
        <v>7</v>
      </c>
      <c r="G295" s="1723">
        <v>5</v>
      </c>
      <c r="H295" s="1723">
        <v>2</v>
      </c>
      <c r="I295" s="1738">
        <v>1</v>
      </c>
      <c r="J295" s="1738">
        <v>1</v>
      </c>
      <c r="K295" s="1738"/>
      <c r="L295" s="1725">
        <v>1872</v>
      </c>
      <c r="M295" s="1725"/>
      <c r="N295" s="1725">
        <f t="shared" si="95"/>
        <v>1330.73</v>
      </c>
      <c r="O295" s="1725">
        <v>1020.77</v>
      </c>
      <c r="P295" s="1798">
        <f>O295/N295</f>
        <v>0.7670752143560301</v>
      </c>
      <c r="Q295" s="1725">
        <v>309.95999999999998</v>
      </c>
      <c r="R295" s="1798">
        <f>Q295/N295</f>
        <v>0.23292478564396984</v>
      </c>
      <c r="S295" s="1785">
        <f t="shared" si="94"/>
        <v>12.398399999999999</v>
      </c>
      <c r="T295" s="1760"/>
      <c r="U295" s="1725">
        <f t="shared" si="98"/>
        <v>0</v>
      </c>
      <c r="V295" s="1725">
        <f t="shared" si="84"/>
        <v>0</v>
      </c>
      <c r="W295" s="1725">
        <f t="shared" si="85"/>
        <v>1872</v>
      </c>
      <c r="X295" s="1728">
        <v>1872</v>
      </c>
      <c r="Y295" s="1739">
        <v>616055</v>
      </c>
      <c r="Z295" s="1730">
        <v>42419</v>
      </c>
      <c r="AA295" s="1788" t="s">
        <v>213</v>
      </c>
      <c r="AB295" s="1885"/>
    </row>
    <row r="296" spans="1:28" s="1723" customFormat="1" x14ac:dyDescent="0.2">
      <c r="A296" s="1811">
        <v>2016037</v>
      </c>
      <c r="B296" s="1737"/>
      <c r="C296" s="1737">
        <v>565216</v>
      </c>
      <c r="D296" s="1723" t="s">
        <v>68</v>
      </c>
      <c r="E296" s="1723">
        <v>1</v>
      </c>
      <c r="F296" s="1723">
        <v>11</v>
      </c>
      <c r="G296" s="1723">
        <v>10</v>
      </c>
      <c r="H296" s="1723">
        <v>1</v>
      </c>
      <c r="I296" s="1738">
        <v>1</v>
      </c>
      <c r="J296" s="1738">
        <v>1</v>
      </c>
      <c r="K296" s="1738"/>
      <c r="L296" s="1725">
        <v>3434</v>
      </c>
      <c r="M296" s="1725"/>
      <c r="N296" s="1725">
        <f t="shared" si="95"/>
        <v>1875.9</v>
      </c>
      <c r="O296" s="1725">
        <v>1155.27</v>
      </c>
      <c r="P296" s="1798">
        <f>O296/N296</f>
        <v>0.61584839277146963</v>
      </c>
      <c r="Q296" s="1725">
        <v>720.63</v>
      </c>
      <c r="R296" s="1798">
        <f>Q296/N296</f>
        <v>0.38415160722853031</v>
      </c>
      <c r="S296" s="1785">
        <f t="shared" si="94"/>
        <v>28.825199999999999</v>
      </c>
      <c r="T296" s="1760"/>
      <c r="U296" s="1725">
        <f t="shared" si="98"/>
        <v>0</v>
      </c>
      <c r="V296" s="1725">
        <f t="shared" si="84"/>
        <v>0</v>
      </c>
      <c r="W296" s="1725">
        <f>X296+AC296+AH296+AM296+AO296+AR296</f>
        <v>3434</v>
      </c>
      <c r="X296" s="1829">
        <v>3434</v>
      </c>
      <c r="Y296" s="1739">
        <v>616056</v>
      </c>
      <c r="Z296" s="1730">
        <v>42419</v>
      </c>
      <c r="AA296" s="1788" t="s">
        <v>213</v>
      </c>
      <c r="AB296" s="1885"/>
    </row>
    <row r="297" spans="1:28" s="1723" customFormat="1" x14ac:dyDescent="0.2">
      <c r="A297" s="1811">
        <v>2016038</v>
      </c>
      <c r="B297" s="1737"/>
      <c r="C297" s="1737" t="s">
        <v>824</v>
      </c>
      <c r="D297" s="1723" t="s">
        <v>642</v>
      </c>
      <c r="E297" s="1723">
        <v>1</v>
      </c>
      <c r="F297" s="1723">
        <v>7</v>
      </c>
      <c r="G297" s="1723">
        <v>6</v>
      </c>
      <c r="H297" s="1723">
        <v>3</v>
      </c>
      <c r="I297" s="1738">
        <v>1</v>
      </c>
      <c r="J297" s="1738">
        <v>1</v>
      </c>
      <c r="K297" s="1738"/>
      <c r="L297" s="1725">
        <v>3102.62</v>
      </c>
      <c r="M297" s="1725"/>
      <c r="N297" s="1725">
        <f t="shared" si="95"/>
        <v>0</v>
      </c>
      <c r="O297" s="1725">
        <v>0</v>
      </c>
      <c r="P297" s="1798"/>
      <c r="Q297" s="1725">
        <v>0</v>
      </c>
      <c r="R297" s="1798"/>
      <c r="S297" s="1785">
        <f t="shared" si="94"/>
        <v>0</v>
      </c>
      <c r="T297" s="1760"/>
      <c r="U297" s="1725">
        <f t="shared" si="98"/>
        <v>0</v>
      </c>
      <c r="V297" s="1725">
        <f t="shared" si="84"/>
        <v>0</v>
      </c>
      <c r="W297" s="1725">
        <f t="shared" si="85"/>
        <v>3102.62</v>
      </c>
      <c r="X297" s="1728">
        <v>3102.62</v>
      </c>
      <c r="Y297" s="1739">
        <v>616104</v>
      </c>
      <c r="Z297" s="1730">
        <v>42445</v>
      </c>
      <c r="AA297" s="1788" t="s">
        <v>213</v>
      </c>
      <c r="AB297" s="1885"/>
    </row>
    <row r="298" spans="1:28" s="1723" customFormat="1" x14ac:dyDescent="0.2">
      <c r="A298" s="1811">
        <v>2016039</v>
      </c>
      <c r="B298" s="1737"/>
      <c r="C298" s="1737" t="s">
        <v>825</v>
      </c>
      <c r="D298" s="1723" t="s">
        <v>68</v>
      </c>
      <c r="E298" s="1723">
        <v>7</v>
      </c>
      <c r="F298" s="1723">
        <f>E298*7</f>
        <v>49</v>
      </c>
      <c r="G298" s="1723">
        <f>E298*6</f>
        <v>42</v>
      </c>
      <c r="H298" s="1723">
        <f>E298*2</f>
        <v>14</v>
      </c>
      <c r="I298" s="1738">
        <v>1</v>
      </c>
      <c r="J298" s="1738">
        <v>1</v>
      </c>
      <c r="K298" s="1738"/>
      <c r="L298" s="1725">
        <v>12271</v>
      </c>
      <c r="M298" s="1725"/>
      <c r="N298" s="1725">
        <f t="shared" si="95"/>
        <v>8151.23</v>
      </c>
      <c r="O298" s="1725">
        <v>6156.13</v>
      </c>
      <c r="P298" s="1798">
        <f>O298/N298</f>
        <v>0.75523939331855439</v>
      </c>
      <c r="Q298" s="1725">
        <v>1995.1</v>
      </c>
      <c r="R298" s="1798">
        <f>Q298/N298</f>
        <v>0.24476060668144561</v>
      </c>
      <c r="S298" s="1785">
        <f t="shared" si="94"/>
        <v>79.804000000000002</v>
      </c>
      <c r="T298" s="1760"/>
      <c r="U298" s="1725">
        <f t="shared" si="98"/>
        <v>0</v>
      </c>
      <c r="V298" s="1725">
        <f t="shared" si="84"/>
        <v>0</v>
      </c>
      <c r="W298" s="1725">
        <f t="shared" si="85"/>
        <v>12271</v>
      </c>
      <c r="X298" s="1728">
        <v>12271</v>
      </c>
      <c r="Y298" s="1739">
        <v>616057</v>
      </c>
      <c r="Z298" s="1730">
        <v>42419</v>
      </c>
      <c r="AA298" s="1788" t="s">
        <v>213</v>
      </c>
      <c r="AB298" s="1885"/>
    </row>
    <row r="299" spans="1:28" s="1723" customFormat="1" x14ac:dyDescent="0.2">
      <c r="A299" s="1812" t="s">
        <v>931</v>
      </c>
      <c r="B299" s="1737"/>
      <c r="C299" s="1737" t="s">
        <v>977</v>
      </c>
      <c r="D299" s="1723" t="s">
        <v>68</v>
      </c>
      <c r="E299" s="1723">
        <v>0</v>
      </c>
      <c r="F299" s="1723">
        <v>0</v>
      </c>
      <c r="G299" s="1723">
        <v>0</v>
      </c>
      <c r="H299" s="1723">
        <v>0</v>
      </c>
      <c r="I299" s="1738">
        <v>1</v>
      </c>
      <c r="J299" s="1738">
        <v>1</v>
      </c>
      <c r="K299" s="1738"/>
      <c r="L299" s="1725">
        <v>59.75</v>
      </c>
      <c r="M299" s="1725"/>
      <c r="N299" s="1725">
        <f>O299+Q299</f>
        <v>49.75</v>
      </c>
      <c r="O299" s="1725">
        <v>49.75</v>
      </c>
      <c r="P299" s="1798">
        <f>O299/N299</f>
        <v>1</v>
      </c>
      <c r="Q299" s="1725">
        <v>0</v>
      </c>
      <c r="R299" s="1798">
        <f>Q299/N299</f>
        <v>0</v>
      </c>
      <c r="S299" s="1785">
        <f>Q299/$S$1</f>
        <v>0</v>
      </c>
      <c r="T299" s="1760"/>
      <c r="U299" s="1725">
        <f t="shared" si="98"/>
        <v>0</v>
      </c>
      <c r="V299" s="1725">
        <f>L299-W299</f>
        <v>0</v>
      </c>
      <c r="W299" s="1725">
        <f>X299+AC299+AH299+AM299+AO299+AR299</f>
        <v>59.75</v>
      </c>
      <c r="X299" s="1728">
        <v>59.75</v>
      </c>
      <c r="Y299" s="1739">
        <v>616123</v>
      </c>
      <c r="Z299" s="1730">
        <v>42479</v>
      </c>
      <c r="AA299" s="1788" t="s">
        <v>213</v>
      </c>
      <c r="AB299" s="1885"/>
    </row>
    <row r="300" spans="1:28" s="1723" customFormat="1" x14ac:dyDescent="0.2">
      <c r="A300" s="1811">
        <v>2016040</v>
      </c>
      <c r="B300" s="1737"/>
      <c r="C300" s="1737" t="s">
        <v>826</v>
      </c>
      <c r="D300" s="1723" t="s">
        <v>68</v>
      </c>
      <c r="E300" s="1723">
        <v>3</v>
      </c>
      <c r="F300" s="1723">
        <f>E300*6</f>
        <v>18</v>
      </c>
      <c r="G300" s="1723">
        <f>E300*5</f>
        <v>15</v>
      </c>
      <c r="H300" s="1723">
        <f>E300*1</f>
        <v>3</v>
      </c>
      <c r="I300" s="1738">
        <v>1</v>
      </c>
      <c r="J300" s="1738">
        <v>1</v>
      </c>
      <c r="K300" s="1738"/>
      <c r="L300" s="1725">
        <v>4929</v>
      </c>
      <c r="M300" s="1725"/>
      <c r="N300" s="1725">
        <f t="shared" si="95"/>
        <v>3350.31</v>
      </c>
      <c r="O300" s="1725">
        <v>2595.52</v>
      </c>
      <c r="P300" s="1798">
        <f>O300/N300</f>
        <v>0.7747103999331405</v>
      </c>
      <c r="Q300" s="1725">
        <v>754.79</v>
      </c>
      <c r="R300" s="1798">
        <f>Q300/N300</f>
        <v>0.22528960006685947</v>
      </c>
      <c r="S300" s="1785">
        <f t="shared" si="94"/>
        <v>30.191599999999998</v>
      </c>
      <c r="T300" s="1760"/>
      <c r="U300" s="1725">
        <f t="shared" si="98"/>
        <v>0</v>
      </c>
      <c r="V300" s="1725">
        <f t="shared" si="84"/>
        <v>0</v>
      </c>
      <c r="W300" s="1725">
        <f t="shared" si="85"/>
        <v>4929</v>
      </c>
      <c r="X300" s="1728">
        <v>4929</v>
      </c>
      <c r="Y300" s="1739">
        <v>616058</v>
      </c>
      <c r="Z300" s="1730">
        <v>42419</v>
      </c>
      <c r="AA300" s="1788" t="s">
        <v>213</v>
      </c>
      <c r="AB300" s="1885"/>
    </row>
    <row r="301" spans="1:28" s="1723" customFormat="1" x14ac:dyDescent="0.2">
      <c r="A301" s="1811">
        <v>2016041</v>
      </c>
      <c r="B301" s="1737"/>
      <c r="C301" s="1737">
        <v>568216</v>
      </c>
      <c r="D301" s="1723" t="s">
        <v>68</v>
      </c>
      <c r="E301" s="1723">
        <v>4</v>
      </c>
      <c r="F301" s="1723">
        <v>32</v>
      </c>
      <c r="G301" s="1723">
        <v>20</v>
      </c>
      <c r="H301" s="1723">
        <v>8</v>
      </c>
      <c r="I301" s="1738">
        <v>1</v>
      </c>
      <c r="J301" s="1738">
        <v>1</v>
      </c>
      <c r="K301" s="1738"/>
      <c r="L301" s="1725">
        <v>7824</v>
      </c>
      <c r="M301" s="1725"/>
      <c r="N301" s="1725">
        <f t="shared" si="95"/>
        <v>5297.86</v>
      </c>
      <c r="O301" s="1725">
        <v>4154.3599999999997</v>
      </c>
      <c r="P301" s="1798">
        <f>O301/N301</f>
        <v>0.78415813177396154</v>
      </c>
      <c r="Q301" s="1725">
        <v>1143.5</v>
      </c>
      <c r="R301" s="1798">
        <f>Q301/N301</f>
        <v>0.21584186822603846</v>
      </c>
      <c r="S301" s="1785">
        <f t="shared" si="94"/>
        <v>45.74</v>
      </c>
      <c r="T301" s="1760"/>
      <c r="U301" s="1725">
        <f t="shared" si="98"/>
        <v>0</v>
      </c>
      <c r="V301" s="1725">
        <f t="shared" si="84"/>
        <v>0</v>
      </c>
      <c r="W301" s="1725">
        <f t="shared" si="85"/>
        <v>7824</v>
      </c>
      <c r="X301" s="1728">
        <v>7824</v>
      </c>
      <c r="Y301" s="1739">
        <v>616059</v>
      </c>
      <c r="Z301" s="1730">
        <v>42419</v>
      </c>
      <c r="AA301" s="1788" t="s">
        <v>213</v>
      </c>
      <c r="AB301" s="1885"/>
    </row>
    <row r="302" spans="1:28" s="1723" customFormat="1" x14ac:dyDescent="0.2">
      <c r="A302" s="1812" t="s">
        <v>1044</v>
      </c>
      <c r="B302" s="1737"/>
      <c r="C302" s="1737" t="s">
        <v>1045</v>
      </c>
      <c r="D302" s="1723" t="s">
        <v>68</v>
      </c>
      <c r="E302" s="1723">
        <v>0</v>
      </c>
      <c r="F302" s="1723">
        <v>0</v>
      </c>
      <c r="G302" s="1723">
        <v>0</v>
      </c>
      <c r="H302" s="1723">
        <v>0</v>
      </c>
      <c r="I302" s="1738">
        <v>1</v>
      </c>
      <c r="J302" s="1738">
        <v>1</v>
      </c>
      <c r="K302" s="1738"/>
      <c r="L302" s="1725">
        <v>107.52</v>
      </c>
      <c r="M302" s="1725"/>
      <c r="N302" s="1725">
        <f>O302+Q302</f>
        <v>53.76</v>
      </c>
      <c r="O302" s="1725">
        <v>53.76</v>
      </c>
      <c r="P302" s="1798">
        <f>O302/N302</f>
        <v>1</v>
      </c>
      <c r="Q302" s="1725">
        <v>0</v>
      </c>
      <c r="R302" s="1798">
        <f>Q302/N302</f>
        <v>0</v>
      </c>
      <c r="S302" s="1785">
        <f>Q302/$S$1</f>
        <v>0</v>
      </c>
      <c r="T302" s="1760"/>
      <c r="U302" s="1725">
        <f t="shared" si="98"/>
        <v>0</v>
      </c>
      <c r="V302" s="1725">
        <f>L302-W302</f>
        <v>0</v>
      </c>
      <c r="W302" s="1725">
        <f>X302+AC302+AH302+AM302+AO302+AR302</f>
        <v>107.52</v>
      </c>
      <c r="X302" s="1728">
        <v>107.52</v>
      </c>
      <c r="Y302" s="1739">
        <v>616124</v>
      </c>
      <c r="Z302" s="1730">
        <v>42479</v>
      </c>
      <c r="AA302" s="1788" t="s">
        <v>213</v>
      </c>
      <c r="AB302" s="1885"/>
    </row>
    <row r="303" spans="1:28" s="1723" customFormat="1" x14ac:dyDescent="0.2">
      <c r="A303" s="1811">
        <v>2016042</v>
      </c>
      <c r="B303" s="1737"/>
      <c r="C303" s="1737">
        <v>568616</v>
      </c>
      <c r="D303" s="1723" t="s">
        <v>68</v>
      </c>
      <c r="E303" s="1723">
        <v>1</v>
      </c>
      <c r="F303" s="1723">
        <v>9</v>
      </c>
      <c r="G303" s="1723">
        <v>5</v>
      </c>
      <c r="H303" s="1723">
        <v>3</v>
      </c>
      <c r="I303" s="1738">
        <v>1</v>
      </c>
      <c r="J303" s="1738">
        <v>1</v>
      </c>
      <c r="K303" s="1738"/>
      <c r="L303" s="1725">
        <v>2407</v>
      </c>
      <c r="M303" s="1725"/>
      <c r="N303" s="1725">
        <f t="shared" si="95"/>
        <v>1678.3600000000001</v>
      </c>
      <c r="O303" s="1725">
        <v>1321.9</v>
      </c>
      <c r="P303" s="1798">
        <f>IF(N303&lt;=0,"",O303/N303)</f>
        <v>0.78761409947806194</v>
      </c>
      <c r="Q303" s="1725">
        <v>356.46</v>
      </c>
      <c r="R303" s="1798">
        <f>IF(N303&lt;=0,"",Q303/N303)</f>
        <v>0.21238590052193806</v>
      </c>
      <c r="S303" s="1785">
        <f t="shared" si="94"/>
        <v>14.2584</v>
      </c>
      <c r="T303" s="1760"/>
      <c r="U303" s="1725">
        <f t="shared" si="98"/>
        <v>0</v>
      </c>
      <c r="V303" s="1725">
        <f t="shared" si="84"/>
        <v>0</v>
      </c>
      <c r="W303" s="1725">
        <f t="shared" si="85"/>
        <v>2407</v>
      </c>
      <c r="X303" s="1728">
        <v>2407</v>
      </c>
      <c r="Y303" s="1739">
        <v>616060</v>
      </c>
      <c r="Z303" s="1730">
        <v>42419</v>
      </c>
      <c r="AA303" s="1788" t="s">
        <v>213</v>
      </c>
      <c r="AB303" s="1885"/>
    </row>
    <row r="304" spans="1:28" s="1723" customFormat="1" x14ac:dyDescent="0.2">
      <c r="A304" s="1811">
        <v>2016043</v>
      </c>
      <c r="B304" s="1737"/>
      <c r="C304" s="1737" t="s">
        <v>827</v>
      </c>
      <c r="D304" s="1723" t="s">
        <v>68</v>
      </c>
      <c r="E304" s="1723">
        <v>4</v>
      </c>
      <c r="F304" s="1723">
        <v>32</v>
      </c>
      <c r="G304" s="1723">
        <v>20</v>
      </c>
      <c r="H304" s="1723">
        <v>3</v>
      </c>
      <c r="I304" s="1738">
        <v>1</v>
      </c>
      <c r="J304" s="1738">
        <v>1</v>
      </c>
      <c r="K304" s="1738"/>
      <c r="L304" s="1725">
        <v>8952</v>
      </c>
      <c r="M304" s="1725"/>
      <c r="N304" s="1725">
        <f t="shared" si="95"/>
        <v>5937.3</v>
      </c>
      <c r="O304" s="1725">
        <v>4527.51</v>
      </c>
      <c r="P304" s="1798">
        <f>IF(N304&lt;=0,"",O304/N304)</f>
        <v>0.7625536860188975</v>
      </c>
      <c r="Q304" s="1725">
        <v>1409.79</v>
      </c>
      <c r="R304" s="1798">
        <f>IF(N304&lt;=0,"",Q304/N304)</f>
        <v>0.2374463139811025</v>
      </c>
      <c r="S304" s="1785">
        <f t="shared" si="94"/>
        <v>56.391599999999997</v>
      </c>
      <c r="T304" s="1760"/>
      <c r="U304" s="1725">
        <f t="shared" si="98"/>
        <v>0</v>
      </c>
      <c r="V304" s="1725">
        <f t="shared" si="84"/>
        <v>0</v>
      </c>
      <c r="W304" s="1725">
        <f t="shared" si="85"/>
        <v>8952</v>
      </c>
      <c r="X304" s="1728">
        <v>8952</v>
      </c>
      <c r="Y304" s="1739">
        <v>616061</v>
      </c>
      <c r="Z304" s="1730">
        <v>42419</v>
      </c>
      <c r="AA304" s="1788" t="s">
        <v>213</v>
      </c>
      <c r="AB304" s="1885"/>
    </row>
    <row r="305" spans="1:28" s="1723" customFormat="1" x14ac:dyDescent="0.2">
      <c r="A305" s="1812" t="s">
        <v>973</v>
      </c>
      <c r="B305" s="1737"/>
      <c r="C305" s="1737" t="s">
        <v>974</v>
      </c>
      <c r="D305" s="1723" t="s">
        <v>68</v>
      </c>
      <c r="E305" s="1723">
        <v>0</v>
      </c>
      <c r="F305" s="1723">
        <v>0</v>
      </c>
      <c r="G305" s="1723">
        <v>0</v>
      </c>
      <c r="H305" s="1723">
        <v>0</v>
      </c>
      <c r="I305" s="1738">
        <v>1</v>
      </c>
      <c r="J305" s="1738">
        <v>1</v>
      </c>
      <c r="K305" s="1738"/>
      <c r="L305" s="1725">
        <v>907.2</v>
      </c>
      <c r="M305" s="1725"/>
      <c r="N305" s="1725">
        <f>O305+Q305</f>
        <v>453.6</v>
      </c>
      <c r="O305" s="1725">
        <v>303.60000000000002</v>
      </c>
      <c r="P305" s="1798">
        <f>IF(N305&lt;=0,"",O305/N305)</f>
        <v>0.6693121693121693</v>
      </c>
      <c r="Q305" s="1725">
        <v>150</v>
      </c>
      <c r="R305" s="1798">
        <f>IF(N305&lt;=0,"",Q305/N305)</f>
        <v>0.3306878306878307</v>
      </c>
      <c r="S305" s="1785">
        <f>Q305/$S$1</f>
        <v>6</v>
      </c>
      <c r="T305" s="1760"/>
      <c r="U305" s="1725">
        <f t="shared" si="98"/>
        <v>0</v>
      </c>
      <c r="V305" s="1725">
        <f>L305-W305</f>
        <v>0</v>
      </c>
      <c r="W305" s="1725">
        <f>X305+AC305+AH305+AM305+AO305+AR305</f>
        <v>907.2</v>
      </c>
      <c r="X305" s="1728">
        <v>907.2</v>
      </c>
      <c r="Y305" s="1739">
        <v>616125</v>
      </c>
      <c r="Z305" s="1730">
        <v>42479</v>
      </c>
      <c r="AA305" s="1788" t="s">
        <v>213</v>
      </c>
      <c r="AB305" s="1885"/>
    </row>
    <row r="306" spans="1:28" s="1723" customFormat="1" x14ac:dyDescent="0.2">
      <c r="A306" s="1811">
        <v>2016044</v>
      </c>
      <c r="B306" s="1737"/>
      <c r="C306" s="1737">
        <v>568916</v>
      </c>
      <c r="D306" s="1723" t="s">
        <v>68</v>
      </c>
      <c r="E306" s="1723">
        <v>1</v>
      </c>
      <c r="F306" s="1723">
        <v>10</v>
      </c>
      <c r="G306" s="1723">
        <v>5</v>
      </c>
      <c r="H306" s="1723">
        <v>5</v>
      </c>
      <c r="I306" s="1738">
        <v>1</v>
      </c>
      <c r="J306" s="1738">
        <v>1</v>
      </c>
      <c r="K306" s="1738"/>
      <c r="L306" s="1725">
        <v>3571</v>
      </c>
      <c r="M306" s="1725"/>
      <c r="N306" s="1725">
        <f t="shared" si="95"/>
        <v>2351.83</v>
      </c>
      <c r="O306" s="1725">
        <v>1836.41</v>
      </c>
      <c r="P306" s="1798">
        <f t="shared" ref="P306:P392" si="99">IF(N306&lt;=0,"",O306/N306)</f>
        <v>0.78084300310821797</v>
      </c>
      <c r="Q306" s="1725">
        <v>515.41999999999996</v>
      </c>
      <c r="R306" s="1798">
        <f t="shared" ref="R306:R392" si="100">IF(N306&lt;=0,"",Q306/N306)</f>
        <v>0.21915699689178214</v>
      </c>
      <c r="S306" s="1785">
        <f t="shared" si="94"/>
        <v>20.616799999999998</v>
      </c>
      <c r="T306" s="1760"/>
      <c r="U306" s="1725">
        <f t="shared" si="98"/>
        <v>0</v>
      </c>
      <c r="V306" s="1725">
        <f t="shared" si="84"/>
        <v>0</v>
      </c>
      <c r="W306" s="1725">
        <f t="shared" si="85"/>
        <v>3571</v>
      </c>
      <c r="X306" s="1728">
        <v>3571</v>
      </c>
      <c r="Y306" s="1739">
        <v>616062</v>
      </c>
      <c r="Z306" s="1730">
        <v>42419</v>
      </c>
      <c r="AA306" s="1788" t="s">
        <v>213</v>
      </c>
      <c r="AB306" s="1885"/>
    </row>
    <row r="307" spans="1:28" s="1723" customFormat="1" x14ac:dyDescent="0.2">
      <c r="A307" s="1811">
        <v>2016045</v>
      </c>
      <c r="B307" s="1737"/>
      <c r="C307" s="1737">
        <v>569016</v>
      </c>
      <c r="D307" s="1723" t="s">
        <v>68</v>
      </c>
      <c r="E307" s="1723">
        <v>1</v>
      </c>
      <c r="F307" s="1723">
        <v>10</v>
      </c>
      <c r="G307" s="1723">
        <v>5</v>
      </c>
      <c r="H307" s="1723">
        <v>5</v>
      </c>
      <c r="I307" s="1738">
        <v>1</v>
      </c>
      <c r="J307" s="1738">
        <v>1</v>
      </c>
      <c r="K307" s="1738"/>
      <c r="L307" s="1725">
        <v>3571</v>
      </c>
      <c r="M307" s="1725"/>
      <c r="N307" s="1725">
        <f t="shared" si="95"/>
        <v>2351.83</v>
      </c>
      <c r="O307" s="1725">
        <v>1836.41</v>
      </c>
      <c r="P307" s="1798">
        <f t="shared" si="99"/>
        <v>0.78084300310821797</v>
      </c>
      <c r="Q307" s="1725">
        <v>515.41999999999996</v>
      </c>
      <c r="R307" s="1798">
        <f t="shared" si="100"/>
        <v>0.21915699689178214</v>
      </c>
      <c r="S307" s="1785">
        <f t="shared" si="94"/>
        <v>20.616799999999998</v>
      </c>
      <c r="T307" s="1760"/>
      <c r="U307" s="1725">
        <f t="shared" si="98"/>
        <v>0</v>
      </c>
      <c r="V307" s="1725">
        <f t="shared" si="84"/>
        <v>0</v>
      </c>
      <c r="W307" s="1725">
        <f t="shared" si="85"/>
        <v>3571</v>
      </c>
      <c r="X307" s="1728">
        <v>3571</v>
      </c>
      <c r="Y307" s="1739">
        <v>616063</v>
      </c>
      <c r="Z307" s="1730">
        <v>42419</v>
      </c>
      <c r="AA307" s="1788" t="s">
        <v>213</v>
      </c>
      <c r="AB307" s="1885"/>
    </row>
    <row r="308" spans="1:28" s="1723" customFormat="1" x14ac:dyDescent="0.2">
      <c r="A308" s="1812" t="s">
        <v>932</v>
      </c>
      <c r="B308" s="1737"/>
      <c r="C308" s="1737" t="s">
        <v>933</v>
      </c>
      <c r="D308" s="1723" t="s">
        <v>68</v>
      </c>
      <c r="E308" s="1723">
        <v>1</v>
      </c>
      <c r="F308" s="1723">
        <v>4</v>
      </c>
      <c r="G308" s="1723">
        <v>0</v>
      </c>
      <c r="H308" s="1723">
        <v>5</v>
      </c>
      <c r="I308" s="1738">
        <v>1</v>
      </c>
      <c r="J308" s="1738">
        <v>1</v>
      </c>
      <c r="K308" s="1738"/>
      <c r="L308" s="1725">
        <v>2250</v>
      </c>
      <c r="M308" s="1725"/>
      <c r="N308" s="1725">
        <f>O308+Q308</f>
        <v>1184.01</v>
      </c>
      <c r="O308" s="1725">
        <v>889.43</v>
      </c>
      <c r="P308" s="1798">
        <f>IF(N308&lt;=0,"",O308/N308)</f>
        <v>0.75120142566363457</v>
      </c>
      <c r="Q308" s="1725">
        <v>294.58</v>
      </c>
      <c r="R308" s="1798">
        <f>IF(N308&lt;=0,"",Q308/N308)</f>
        <v>0.2487985743363654</v>
      </c>
      <c r="S308" s="1785">
        <f>Q308/$S$1</f>
        <v>11.783199999999999</v>
      </c>
      <c r="T308" s="1760"/>
      <c r="U308" s="1725">
        <f t="shared" si="98"/>
        <v>0</v>
      </c>
      <c r="V308" s="1725">
        <f>L308-W308</f>
        <v>0</v>
      </c>
      <c r="W308" s="1725">
        <f>X308+AC308+AH308+AM308+AO308+AR308</f>
        <v>2250</v>
      </c>
      <c r="X308" s="1728">
        <v>2250</v>
      </c>
      <c r="Y308" s="1739">
        <v>616112</v>
      </c>
      <c r="Z308" s="1730">
        <v>42461</v>
      </c>
      <c r="AA308" s="1788" t="s">
        <v>213</v>
      </c>
      <c r="AB308" s="1885"/>
    </row>
    <row r="309" spans="1:28" s="1723" customFormat="1" x14ac:dyDescent="0.2">
      <c r="A309" s="1812">
        <v>2016046</v>
      </c>
      <c r="B309" s="1737"/>
      <c r="C309" s="1737" t="s">
        <v>829</v>
      </c>
      <c r="D309" s="1723" t="s">
        <v>830</v>
      </c>
      <c r="E309" s="1723">
        <v>1</v>
      </c>
      <c r="F309" s="1723">
        <v>1</v>
      </c>
      <c r="G309" s="1723">
        <v>1</v>
      </c>
      <c r="H309" s="1723">
        <v>0</v>
      </c>
      <c r="I309" s="1738">
        <v>1</v>
      </c>
      <c r="J309" s="1738">
        <v>1</v>
      </c>
      <c r="K309" s="1738"/>
      <c r="L309" s="1725">
        <v>648.64</v>
      </c>
      <c r="M309" s="1725"/>
      <c r="N309" s="1725">
        <f t="shared" si="95"/>
        <v>408.90000000000003</v>
      </c>
      <c r="O309" s="1725">
        <v>338.85</v>
      </c>
      <c r="P309" s="1798">
        <f t="shared" si="99"/>
        <v>0.8286867204695525</v>
      </c>
      <c r="Q309" s="1725">
        <v>70.05</v>
      </c>
      <c r="R309" s="1798">
        <f t="shared" si="100"/>
        <v>0.17131327953044753</v>
      </c>
      <c r="S309" s="1785">
        <f t="shared" si="94"/>
        <v>2.802</v>
      </c>
      <c r="T309" s="1760"/>
      <c r="U309" s="1725">
        <f t="shared" si="98"/>
        <v>0</v>
      </c>
      <c r="V309" s="1725">
        <f t="shared" si="84"/>
        <v>0</v>
      </c>
      <c r="W309" s="1725">
        <f>X309+AC309+AH309+AM309+AO309+AR309</f>
        <v>648.64</v>
      </c>
      <c r="X309" s="1728">
        <v>648.64</v>
      </c>
      <c r="Y309" s="1739">
        <v>616126</v>
      </c>
      <c r="Z309" s="1730">
        <v>42479</v>
      </c>
      <c r="AA309" s="1788" t="s">
        <v>213</v>
      </c>
      <c r="AB309" s="1885"/>
    </row>
    <row r="310" spans="1:28" s="1723" customFormat="1" x14ac:dyDescent="0.2">
      <c r="A310" s="1811">
        <v>2016047</v>
      </c>
      <c r="B310" s="1737"/>
      <c r="C310" s="1737" t="s">
        <v>831</v>
      </c>
      <c r="D310" s="1723" t="s">
        <v>68</v>
      </c>
      <c r="E310" s="1723">
        <v>1</v>
      </c>
      <c r="F310" s="1723">
        <v>2</v>
      </c>
      <c r="G310" s="1723">
        <v>1</v>
      </c>
      <c r="H310" s="1723">
        <v>1</v>
      </c>
      <c r="I310" s="1738">
        <v>1</v>
      </c>
      <c r="J310" s="1738">
        <v>1</v>
      </c>
      <c r="K310" s="1738"/>
      <c r="L310" s="1725">
        <v>523</v>
      </c>
      <c r="M310" s="1725"/>
      <c r="N310" s="1725">
        <f t="shared" si="95"/>
        <v>379.34999999999997</v>
      </c>
      <c r="O310" s="1725">
        <v>263.83999999999997</v>
      </c>
      <c r="P310" s="1798">
        <f t="shared" si="99"/>
        <v>0.69550546988269413</v>
      </c>
      <c r="Q310" s="1725">
        <v>115.51</v>
      </c>
      <c r="R310" s="1798">
        <f t="shared" si="100"/>
        <v>0.30449453011730598</v>
      </c>
      <c r="S310" s="1785">
        <f t="shared" si="94"/>
        <v>4.6204000000000001</v>
      </c>
      <c r="T310" s="1760"/>
      <c r="U310" s="1725">
        <f t="shared" si="98"/>
        <v>0</v>
      </c>
      <c r="V310" s="1725">
        <f t="shared" si="84"/>
        <v>0</v>
      </c>
      <c r="W310" s="1725">
        <f t="shared" si="85"/>
        <v>523</v>
      </c>
      <c r="X310" s="1728">
        <v>523</v>
      </c>
      <c r="Y310" s="1739">
        <v>616064</v>
      </c>
      <c r="Z310" s="1730">
        <v>42419</v>
      </c>
      <c r="AA310" s="1788" t="s">
        <v>213</v>
      </c>
      <c r="AB310" s="1885"/>
    </row>
    <row r="311" spans="1:28" s="1723" customFormat="1" x14ac:dyDescent="0.2">
      <c r="A311" s="1811">
        <v>2016048</v>
      </c>
      <c r="B311" s="1737"/>
      <c r="C311" s="1737">
        <v>518816</v>
      </c>
      <c r="D311" s="1723" t="s">
        <v>68</v>
      </c>
      <c r="E311" s="1723">
        <v>1</v>
      </c>
      <c r="F311" s="1723">
        <v>9</v>
      </c>
      <c r="G311" s="1723">
        <v>5</v>
      </c>
      <c r="H311" s="1723">
        <v>5</v>
      </c>
      <c r="I311" s="1738">
        <v>1</v>
      </c>
      <c r="J311" s="1738">
        <v>1</v>
      </c>
      <c r="K311" s="1738"/>
      <c r="L311" s="1725">
        <v>3075</v>
      </c>
      <c r="M311" s="1725"/>
      <c r="N311" s="1725">
        <f t="shared" si="95"/>
        <v>2216.9699999999998</v>
      </c>
      <c r="O311" s="1725">
        <v>1703.84</v>
      </c>
      <c r="P311" s="1798">
        <f t="shared" si="99"/>
        <v>0.76854445481896461</v>
      </c>
      <c r="Q311" s="1725">
        <v>513.13</v>
      </c>
      <c r="R311" s="1798">
        <f t="shared" si="100"/>
        <v>0.23145554518103539</v>
      </c>
      <c r="S311" s="1785">
        <f t="shared" si="94"/>
        <v>20.525199999999998</v>
      </c>
      <c r="T311" s="1760"/>
      <c r="U311" s="1725">
        <f t="shared" si="98"/>
        <v>0</v>
      </c>
      <c r="V311" s="1725">
        <f t="shared" si="84"/>
        <v>0</v>
      </c>
      <c r="W311" s="1725">
        <f t="shared" si="85"/>
        <v>3075</v>
      </c>
      <c r="X311" s="1728">
        <v>3075</v>
      </c>
      <c r="Y311" s="1739">
        <v>616065</v>
      </c>
      <c r="Z311" s="1730">
        <v>42419</v>
      </c>
      <c r="AA311" s="1788" t="s">
        <v>213</v>
      </c>
      <c r="AB311" s="1885"/>
    </row>
    <row r="312" spans="1:28" s="1723" customFormat="1" x14ac:dyDescent="0.2">
      <c r="A312" s="1811">
        <v>2016049</v>
      </c>
      <c r="B312" s="1737"/>
      <c r="C312" s="1737">
        <v>566216</v>
      </c>
      <c r="D312" s="1723" t="s">
        <v>68</v>
      </c>
      <c r="E312" s="1723">
        <v>1</v>
      </c>
      <c r="F312" s="1723">
        <v>11</v>
      </c>
      <c r="G312" s="1723">
        <v>7</v>
      </c>
      <c r="H312" s="1723">
        <v>5</v>
      </c>
      <c r="I312" s="1738">
        <v>1</v>
      </c>
      <c r="J312" s="1738">
        <v>1</v>
      </c>
      <c r="K312" s="1738"/>
      <c r="L312" s="1725">
        <v>3608</v>
      </c>
      <c r="M312" s="1725"/>
      <c r="N312" s="1725">
        <f t="shared" si="95"/>
        <v>2335.8200000000002</v>
      </c>
      <c r="O312" s="1725">
        <v>1822.38</v>
      </c>
      <c r="P312" s="1798">
        <f t="shared" si="99"/>
        <v>0.78018854192531961</v>
      </c>
      <c r="Q312" s="1725">
        <v>513.44000000000005</v>
      </c>
      <c r="R312" s="1798">
        <f t="shared" si="100"/>
        <v>0.21981145807468042</v>
      </c>
      <c r="S312" s="1785">
        <f t="shared" si="94"/>
        <v>20.537600000000001</v>
      </c>
      <c r="T312" s="1760"/>
      <c r="U312" s="1725">
        <f t="shared" si="98"/>
        <v>0</v>
      </c>
      <c r="V312" s="1725">
        <f t="shared" si="84"/>
        <v>0</v>
      </c>
      <c r="W312" s="1725">
        <f t="shared" si="85"/>
        <v>3608</v>
      </c>
      <c r="X312" s="1728">
        <v>3608</v>
      </c>
      <c r="Y312" s="1739">
        <v>616066</v>
      </c>
      <c r="Z312" s="1730">
        <v>42419</v>
      </c>
      <c r="AA312" s="1788" t="s">
        <v>213</v>
      </c>
      <c r="AB312" s="1885"/>
    </row>
    <row r="313" spans="1:28" s="1723" customFormat="1" x14ac:dyDescent="0.2">
      <c r="A313" s="1812" t="s">
        <v>1060</v>
      </c>
      <c r="B313" s="1737"/>
      <c r="C313" s="1737" t="s">
        <v>1061</v>
      </c>
      <c r="D313" s="1723" t="s">
        <v>68</v>
      </c>
      <c r="E313" s="1723">
        <v>0</v>
      </c>
      <c r="F313" s="1723">
        <v>0</v>
      </c>
      <c r="G313" s="1723">
        <v>1</v>
      </c>
      <c r="H313" s="1723">
        <v>0</v>
      </c>
      <c r="I313" s="1738">
        <v>1</v>
      </c>
      <c r="J313" s="1738">
        <v>1</v>
      </c>
      <c r="K313" s="1738"/>
      <c r="L313" s="1725">
        <v>75</v>
      </c>
      <c r="M313" s="1725"/>
      <c r="N313" s="1725">
        <f>O313+Q313</f>
        <v>50</v>
      </c>
      <c r="O313" s="1725">
        <v>25</v>
      </c>
      <c r="P313" s="1798">
        <f>IF(N313&lt;=0,"",O313/N313)</f>
        <v>0.5</v>
      </c>
      <c r="Q313" s="1725">
        <v>25</v>
      </c>
      <c r="R313" s="1798">
        <f>IF(N313&lt;=0,"",Q313/N313)</f>
        <v>0.5</v>
      </c>
      <c r="S313" s="1785">
        <f>Q313/$S$1</f>
        <v>1</v>
      </c>
      <c r="T313" s="1760"/>
      <c r="U313" s="1725">
        <f t="shared" si="98"/>
        <v>0</v>
      </c>
      <c r="V313" s="1725">
        <f>L313-W313</f>
        <v>0</v>
      </c>
      <c r="W313" s="1725">
        <f>X313+AC313+AH313+AM313+AO313+AR313</f>
        <v>75</v>
      </c>
      <c r="X313" s="1728">
        <v>75</v>
      </c>
      <c r="Y313" s="1739">
        <v>616127</v>
      </c>
      <c r="Z313" s="1730">
        <v>42479</v>
      </c>
      <c r="AA313" s="1788" t="s">
        <v>213</v>
      </c>
      <c r="AB313" s="1885"/>
    </row>
    <row r="314" spans="1:28" s="1723" customFormat="1" x14ac:dyDescent="0.2">
      <c r="A314" s="1811">
        <v>2016050</v>
      </c>
      <c r="B314" s="1737"/>
      <c r="C314" s="1737">
        <v>566316</v>
      </c>
      <c r="D314" s="1723" t="s">
        <v>68</v>
      </c>
      <c r="E314" s="1723">
        <v>1</v>
      </c>
      <c r="F314" s="1723">
        <v>11</v>
      </c>
      <c r="G314" s="1723">
        <v>7</v>
      </c>
      <c r="H314" s="1723">
        <v>5</v>
      </c>
      <c r="I314" s="1738">
        <v>1</v>
      </c>
      <c r="J314" s="1738">
        <v>1</v>
      </c>
      <c r="K314" s="1738"/>
      <c r="L314" s="1725">
        <v>3608</v>
      </c>
      <c r="M314" s="1725"/>
      <c r="N314" s="1725">
        <f t="shared" si="95"/>
        <v>2335.8200000000002</v>
      </c>
      <c r="O314" s="1725">
        <v>1822.38</v>
      </c>
      <c r="P314" s="1798">
        <f t="shared" si="99"/>
        <v>0.78018854192531961</v>
      </c>
      <c r="Q314" s="1725">
        <v>513.44000000000005</v>
      </c>
      <c r="R314" s="1798">
        <f t="shared" si="100"/>
        <v>0.21981145807468042</v>
      </c>
      <c r="S314" s="1785">
        <f t="shared" si="94"/>
        <v>20.537600000000001</v>
      </c>
      <c r="T314" s="1760"/>
      <c r="U314" s="1725">
        <f t="shared" si="98"/>
        <v>0</v>
      </c>
      <c r="V314" s="1725">
        <f t="shared" si="84"/>
        <v>0</v>
      </c>
      <c r="W314" s="1725">
        <f t="shared" si="85"/>
        <v>3608</v>
      </c>
      <c r="X314" s="1728">
        <v>3608</v>
      </c>
      <c r="Y314" s="1739">
        <v>616067</v>
      </c>
      <c r="Z314" s="1730">
        <v>42419</v>
      </c>
      <c r="AA314" s="1788" t="s">
        <v>213</v>
      </c>
      <c r="AB314" s="1885"/>
    </row>
    <row r="315" spans="1:28" s="1723" customFormat="1" x14ac:dyDescent="0.2">
      <c r="A315" s="1811">
        <v>2016051</v>
      </c>
      <c r="B315" s="1737"/>
      <c r="C315" s="1737" t="s">
        <v>835</v>
      </c>
      <c r="D315" s="1723" t="s">
        <v>68</v>
      </c>
      <c r="E315" s="1723">
        <v>1</v>
      </c>
      <c r="F315" s="1723">
        <v>8</v>
      </c>
      <c r="G315" s="1723">
        <v>5</v>
      </c>
      <c r="H315" s="1723">
        <v>3</v>
      </c>
      <c r="I315" s="1738">
        <v>1</v>
      </c>
      <c r="J315" s="1738">
        <v>1</v>
      </c>
      <c r="K315" s="1738"/>
      <c r="L315" s="1725">
        <v>2829</v>
      </c>
      <c r="M315" s="1725"/>
      <c r="N315" s="1725">
        <f t="shared" si="95"/>
        <v>1691.57</v>
      </c>
      <c r="O315" s="1725">
        <v>1308.8599999999999</v>
      </c>
      <c r="P315" s="1798">
        <f t="shared" si="99"/>
        <v>0.77375455937383608</v>
      </c>
      <c r="Q315" s="1725">
        <v>382.71</v>
      </c>
      <c r="R315" s="1798">
        <f t="shared" si="100"/>
        <v>0.22624544062616386</v>
      </c>
      <c r="S315" s="1785">
        <f t="shared" si="94"/>
        <v>15.308399999999999</v>
      </c>
      <c r="T315" s="1760"/>
      <c r="U315" s="1725">
        <f t="shared" si="98"/>
        <v>0</v>
      </c>
      <c r="V315" s="1725">
        <f t="shared" si="84"/>
        <v>0</v>
      </c>
      <c r="W315" s="1725">
        <f t="shared" si="85"/>
        <v>2829</v>
      </c>
      <c r="X315" s="1728">
        <v>2829</v>
      </c>
      <c r="Y315" s="1739">
        <v>616068</v>
      </c>
      <c r="Z315" s="1730">
        <v>42419</v>
      </c>
      <c r="AA315" s="1788" t="s">
        <v>213</v>
      </c>
      <c r="AB315" s="1885"/>
    </row>
    <row r="316" spans="1:28" s="1723" customFormat="1" x14ac:dyDescent="0.2">
      <c r="A316" s="1811">
        <v>2016052</v>
      </c>
      <c r="B316" s="1737"/>
      <c r="C316" s="1737">
        <v>586516</v>
      </c>
      <c r="D316" s="1723" t="s">
        <v>68</v>
      </c>
      <c r="E316" s="1723">
        <v>1</v>
      </c>
      <c r="F316" s="1723">
        <v>6</v>
      </c>
      <c r="G316" s="1723">
        <v>3</v>
      </c>
      <c r="H316" s="1723">
        <v>3</v>
      </c>
      <c r="I316" s="1738">
        <v>1</v>
      </c>
      <c r="J316" s="1738">
        <v>1</v>
      </c>
      <c r="K316" s="1738"/>
      <c r="L316" s="1725">
        <v>2310</v>
      </c>
      <c r="M316" s="1725"/>
      <c r="N316" s="1725">
        <f t="shared" si="95"/>
        <v>1483.63</v>
      </c>
      <c r="O316" s="1725">
        <v>1152.48</v>
      </c>
      <c r="P316" s="1798">
        <f t="shared" si="99"/>
        <v>0.7767974494988642</v>
      </c>
      <c r="Q316" s="1725">
        <v>331.15</v>
      </c>
      <c r="R316" s="1798">
        <f t="shared" si="100"/>
        <v>0.22320255050113569</v>
      </c>
      <c r="S316" s="1785">
        <f t="shared" si="94"/>
        <v>13.245999999999999</v>
      </c>
      <c r="T316" s="1760"/>
      <c r="U316" s="1725">
        <f t="shared" si="98"/>
        <v>0</v>
      </c>
      <c r="V316" s="1725">
        <f t="shared" si="84"/>
        <v>0</v>
      </c>
      <c r="W316" s="1725">
        <f t="shared" si="85"/>
        <v>2310</v>
      </c>
      <c r="X316" s="1728">
        <v>2310</v>
      </c>
      <c r="Y316" s="1739">
        <v>616069</v>
      </c>
      <c r="Z316" s="1730">
        <v>42419</v>
      </c>
      <c r="AA316" s="1788" t="s">
        <v>213</v>
      </c>
      <c r="AB316" s="1885"/>
    </row>
    <row r="317" spans="1:28" s="1723" customFormat="1" x14ac:dyDescent="0.2">
      <c r="A317" s="1811">
        <v>2016053</v>
      </c>
      <c r="B317" s="1737"/>
      <c r="C317" s="1737">
        <v>590316</v>
      </c>
      <c r="D317" s="1723" t="s">
        <v>68</v>
      </c>
      <c r="E317" s="1723">
        <v>1</v>
      </c>
      <c r="F317" s="1723">
        <v>5</v>
      </c>
      <c r="G317" s="1723">
        <v>4</v>
      </c>
      <c r="H317" s="1723">
        <v>1</v>
      </c>
      <c r="I317" s="1738">
        <v>1</v>
      </c>
      <c r="J317" s="1738">
        <v>1</v>
      </c>
      <c r="K317" s="1738"/>
      <c r="L317" s="1725">
        <v>974</v>
      </c>
      <c r="M317" s="1725"/>
      <c r="N317" s="1725">
        <f t="shared" si="95"/>
        <v>766.92000000000007</v>
      </c>
      <c r="O317" s="1725">
        <v>586.48</v>
      </c>
      <c r="P317" s="1798">
        <f t="shared" si="99"/>
        <v>0.76472122255254782</v>
      </c>
      <c r="Q317" s="1725">
        <v>180.44</v>
      </c>
      <c r="R317" s="1798">
        <f t="shared" si="100"/>
        <v>0.23527877744745213</v>
      </c>
      <c r="S317" s="1785">
        <f t="shared" si="94"/>
        <v>7.2176</v>
      </c>
      <c r="T317" s="1760"/>
      <c r="U317" s="1725">
        <f t="shared" si="98"/>
        <v>0</v>
      </c>
      <c r="V317" s="1725">
        <f t="shared" si="84"/>
        <v>0</v>
      </c>
      <c r="W317" s="1725">
        <f t="shared" si="85"/>
        <v>974</v>
      </c>
      <c r="X317" s="1728">
        <v>974</v>
      </c>
      <c r="Y317" s="1739">
        <v>616070</v>
      </c>
      <c r="Z317" s="1730">
        <v>42419</v>
      </c>
      <c r="AA317" s="1788" t="s">
        <v>213</v>
      </c>
      <c r="AB317" s="1885"/>
    </row>
    <row r="318" spans="1:28" s="1723" customFormat="1" x14ac:dyDescent="0.2">
      <c r="A318" s="1812">
        <v>2016055</v>
      </c>
      <c r="B318" s="1737"/>
      <c r="C318" s="1737" t="s">
        <v>841</v>
      </c>
      <c r="D318" s="1723" t="s">
        <v>611</v>
      </c>
      <c r="E318" s="1723">
        <v>1</v>
      </c>
      <c r="F318" s="1723">
        <v>8</v>
      </c>
      <c r="G318" s="1723">
        <v>6</v>
      </c>
      <c r="H318" s="1723">
        <v>3</v>
      </c>
      <c r="I318" s="1738">
        <v>1</v>
      </c>
      <c r="J318" s="1738">
        <v>1</v>
      </c>
      <c r="K318" s="1738"/>
      <c r="L318" s="1725">
        <v>2773.49</v>
      </c>
      <c r="M318" s="1725"/>
      <c r="N318" s="1725">
        <f t="shared" si="95"/>
        <v>1863.06</v>
      </c>
      <c r="O318" s="1725">
        <v>1402.92</v>
      </c>
      <c r="P318" s="1798">
        <f t="shared" si="99"/>
        <v>0.75301922643393138</v>
      </c>
      <c r="Q318" s="1725">
        <v>460.14</v>
      </c>
      <c r="R318" s="1798">
        <f t="shared" si="100"/>
        <v>0.24698077356606873</v>
      </c>
      <c r="S318" s="1785">
        <f t="shared" si="94"/>
        <v>18.4056</v>
      </c>
      <c r="T318" s="1760"/>
      <c r="U318" s="1725">
        <f t="shared" si="98"/>
        <v>0</v>
      </c>
      <c r="V318" s="1725">
        <f t="shared" si="84"/>
        <v>0</v>
      </c>
      <c r="W318" s="1725">
        <f>X318+AC318+AH318+AM318+AO318+AR318</f>
        <v>2773.49</v>
      </c>
      <c r="X318" s="1728">
        <v>2773.49</v>
      </c>
      <c r="Y318" s="1739">
        <v>616194</v>
      </c>
      <c r="Z318" s="1730">
        <v>42503</v>
      </c>
      <c r="AA318" s="1788" t="s">
        <v>213</v>
      </c>
      <c r="AB318" s="1885"/>
    </row>
    <row r="319" spans="1:28" s="1723" customFormat="1" x14ac:dyDescent="0.2">
      <c r="A319" s="1811">
        <v>2016056</v>
      </c>
      <c r="B319" s="1737"/>
      <c r="C319" s="1737" t="s">
        <v>849</v>
      </c>
      <c r="D319" s="1723" t="s">
        <v>68</v>
      </c>
      <c r="E319" s="1723">
        <v>7</v>
      </c>
      <c r="F319" s="1723">
        <f>E319*8</f>
        <v>56</v>
      </c>
      <c r="G319" s="1723">
        <f>E319*5</f>
        <v>35</v>
      </c>
      <c r="H319" s="1723">
        <f>E319*3</f>
        <v>21</v>
      </c>
      <c r="I319" s="1738">
        <v>1</v>
      </c>
      <c r="J319" s="1738">
        <v>1</v>
      </c>
      <c r="K319" s="1738"/>
      <c r="L319" s="1725">
        <v>16709</v>
      </c>
      <c r="M319" s="1725"/>
      <c r="N319" s="1725">
        <f t="shared" si="95"/>
        <v>11811.3</v>
      </c>
      <c r="O319" s="1725">
        <v>9342.1299999999992</v>
      </c>
      <c r="P319" s="1798">
        <f t="shared" si="99"/>
        <v>0.79094849847180237</v>
      </c>
      <c r="Q319" s="1725">
        <v>2469.17</v>
      </c>
      <c r="R319" s="1798">
        <f t="shared" si="100"/>
        <v>0.2090515015281976</v>
      </c>
      <c r="S319" s="1785">
        <f t="shared" si="94"/>
        <v>98.766800000000003</v>
      </c>
      <c r="T319" s="1760"/>
      <c r="U319" s="1725">
        <f t="shared" si="98"/>
        <v>0</v>
      </c>
      <c r="V319" s="1725">
        <f t="shared" ref="V319:V405" si="101">L319-W319</f>
        <v>0</v>
      </c>
      <c r="W319" s="1725">
        <f t="shared" si="85"/>
        <v>16709</v>
      </c>
      <c r="X319" s="1728">
        <v>16709</v>
      </c>
      <c r="Y319" s="1739">
        <v>616071</v>
      </c>
      <c r="Z319" s="1730">
        <v>42419</v>
      </c>
      <c r="AA319" s="1788" t="s">
        <v>213</v>
      </c>
      <c r="AB319" s="1885"/>
    </row>
    <row r="320" spans="1:28" s="1723" customFormat="1" x14ac:dyDescent="0.2">
      <c r="A320" s="1811">
        <v>2016057</v>
      </c>
      <c r="B320" s="1737"/>
      <c r="C320" s="1737" t="s">
        <v>850</v>
      </c>
      <c r="D320" s="1723" t="s">
        <v>68</v>
      </c>
      <c r="E320" s="1723">
        <v>0</v>
      </c>
      <c r="F320" s="1723">
        <v>0</v>
      </c>
      <c r="G320" s="1723">
        <v>0</v>
      </c>
      <c r="H320" s="1723">
        <v>0</v>
      </c>
      <c r="I320" s="1738">
        <v>1</v>
      </c>
      <c r="J320" s="1738">
        <v>1</v>
      </c>
      <c r="K320" s="1738"/>
      <c r="L320" s="1725">
        <v>46.69</v>
      </c>
      <c r="M320" s="1725"/>
      <c r="N320" s="1725">
        <f t="shared" si="95"/>
        <v>23.48</v>
      </c>
      <c r="O320" s="1725">
        <v>23.48</v>
      </c>
      <c r="P320" s="1798">
        <f t="shared" si="99"/>
        <v>1</v>
      </c>
      <c r="Q320" s="1725">
        <v>0</v>
      </c>
      <c r="R320" s="1798">
        <f t="shared" si="100"/>
        <v>0</v>
      </c>
      <c r="S320" s="1785">
        <f t="shared" si="94"/>
        <v>0</v>
      </c>
      <c r="T320" s="1760"/>
      <c r="U320" s="1725">
        <f t="shared" si="98"/>
        <v>0</v>
      </c>
      <c r="V320" s="1725">
        <f t="shared" si="101"/>
        <v>0</v>
      </c>
      <c r="W320" s="1725">
        <f>X320+AC320+AH320+AM320+AO320+AR320</f>
        <v>46.69</v>
      </c>
      <c r="X320" s="1728">
        <v>46.69</v>
      </c>
      <c r="Y320" s="1739">
        <v>616128</v>
      </c>
      <c r="Z320" s="1730">
        <v>42479</v>
      </c>
      <c r="AA320" s="1788" t="s">
        <v>213</v>
      </c>
      <c r="AB320" s="1885"/>
    </row>
    <row r="321" spans="1:37" s="1723" customFormat="1" x14ac:dyDescent="0.2">
      <c r="A321" s="1811">
        <v>2016058</v>
      </c>
      <c r="B321" s="1737"/>
      <c r="C321" s="1737" t="s">
        <v>861</v>
      </c>
      <c r="D321" s="1723" t="s">
        <v>68</v>
      </c>
      <c r="E321" s="1723">
        <v>1</v>
      </c>
      <c r="F321" s="1723">
        <v>2</v>
      </c>
      <c r="G321" s="1723">
        <v>1</v>
      </c>
      <c r="H321" s="1723">
        <v>1</v>
      </c>
      <c r="I321" s="1738">
        <v>1</v>
      </c>
      <c r="J321" s="1738">
        <v>1</v>
      </c>
      <c r="K321" s="1738"/>
      <c r="L321" s="1725">
        <v>523</v>
      </c>
      <c r="M321" s="1725"/>
      <c r="N321" s="1725">
        <f t="shared" si="95"/>
        <v>393.44</v>
      </c>
      <c r="O321" s="1725">
        <v>276.36</v>
      </c>
      <c r="P321" s="1798">
        <f t="shared" si="99"/>
        <v>0.70241968279788536</v>
      </c>
      <c r="Q321" s="1725">
        <v>117.08</v>
      </c>
      <c r="R321" s="1798">
        <f t="shared" si="100"/>
        <v>0.2975803172021147</v>
      </c>
      <c r="S321" s="1785">
        <f t="shared" si="94"/>
        <v>4.6832000000000003</v>
      </c>
      <c r="T321" s="1760"/>
      <c r="U321" s="1725">
        <f t="shared" si="98"/>
        <v>0</v>
      </c>
      <c r="V321" s="1725">
        <f t="shared" si="101"/>
        <v>0</v>
      </c>
      <c r="W321" s="1725">
        <f t="shared" ref="W321:W385" si="102">X321+AC321+AH321+AM321+AO321+AR321</f>
        <v>523</v>
      </c>
      <c r="X321" s="1728">
        <v>523</v>
      </c>
      <c r="Y321" s="1739">
        <v>616076</v>
      </c>
      <c r="Z321" s="1730">
        <v>42431</v>
      </c>
      <c r="AA321" s="1788" t="s">
        <v>213</v>
      </c>
      <c r="AB321" s="1788"/>
      <c r="AC321" s="1725"/>
      <c r="AE321" s="1733"/>
      <c r="AF321" s="1789"/>
      <c r="AG321" s="1789"/>
      <c r="AH321" s="2307"/>
      <c r="AI321" s="1879"/>
      <c r="AJ321" s="1879"/>
      <c r="AK321" s="2306"/>
    </row>
    <row r="322" spans="1:37" s="1723" customFormat="1" x14ac:dyDescent="0.2">
      <c r="A322" s="1811">
        <v>2016059</v>
      </c>
      <c r="B322" s="1737"/>
      <c r="C322" s="1737" t="s">
        <v>1123</v>
      </c>
      <c r="D322" s="1723" t="s">
        <v>68</v>
      </c>
      <c r="E322" s="1723">
        <v>10</v>
      </c>
      <c r="F322" s="1723">
        <f>E322*10</f>
        <v>100</v>
      </c>
      <c r="G322" s="1723">
        <f>E322*6</f>
        <v>60</v>
      </c>
      <c r="H322" s="1723">
        <f>E322*2</f>
        <v>20</v>
      </c>
      <c r="I322" s="1738">
        <v>1</v>
      </c>
      <c r="J322" s="1738">
        <v>1</v>
      </c>
      <c r="K322" s="1738"/>
      <c r="L322" s="1725">
        <v>28830</v>
      </c>
      <c r="M322" s="1725"/>
      <c r="N322" s="1725">
        <f t="shared" si="95"/>
        <v>18124.79</v>
      </c>
      <c r="O322" s="1725">
        <v>14175.83</v>
      </c>
      <c r="P322" s="1798">
        <f t="shared" si="99"/>
        <v>0.78212382046909223</v>
      </c>
      <c r="Q322" s="1725">
        <v>3948.96</v>
      </c>
      <c r="R322" s="1798">
        <f t="shared" si="100"/>
        <v>0.21787617953090765</v>
      </c>
      <c r="S322" s="1785">
        <f t="shared" si="94"/>
        <v>157.95840000000001</v>
      </c>
      <c r="T322" s="1760"/>
      <c r="U322" s="1725">
        <f t="shared" si="98"/>
        <v>0</v>
      </c>
      <c r="V322" s="1725">
        <f t="shared" si="101"/>
        <v>0</v>
      </c>
      <c r="W322" s="1725">
        <f t="shared" si="102"/>
        <v>28830</v>
      </c>
      <c r="X322" s="1728">
        <v>28830</v>
      </c>
      <c r="Y322" s="1739">
        <v>616077</v>
      </c>
      <c r="Z322" s="1730">
        <v>42431</v>
      </c>
      <c r="AA322" s="1788" t="s">
        <v>213</v>
      </c>
      <c r="AB322" s="1788"/>
      <c r="AC322" s="1725"/>
      <c r="AE322" s="1733"/>
      <c r="AF322" s="1789"/>
      <c r="AG322" s="1789"/>
      <c r="AH322" s="2307"/>
      <c r="AI322" s="1879"/>
      <c r="AJ322" s="1879"/>
      <c r="AK322" s="2306"/>
    </row>
    <row r="323" spans="1:37" s="1723" customFormat="1" x14ac:dyDescent="0.2">
      <c r="A323" s="1811" t="s">
        <v>1465</v>
      </c>
      <c r="B323" s="1737"/>
      <c r="C323" s="1737" t="s">
        <v>1464</v>
      </c>
      <c r="D323" s="1723" t="s">
        <v>68</v>
      </c>
      <c r="E323" s="1723">
        <v>0</v>
      </c>
      <c r="F323" s="1723">
        <v>0</v>
      </c>
      <c r="G323" s="1723">
        <v>0</v>
      </c>
      <c r="H323" s="1723">
        <v>0</v>
      </c>
      <c r="I323" s="1738">
        <v>1</v>
      </c>
      <c r="J323" s="1738">
        <v>1</v>
      </c>
      <c r="K323" s="1738"/>
      <c r="L323" s="1725">
        <v>273.88</v>
      </c>
      <c r="M323" s="1725"/>
      <c r="N323" s="1725">
        <f>O323+Q323</f>
        <v>273.8</v>
      </c>
      <c r="O323" s="1725">
        <v>273.8</v>
      </c>
      <c r="P323" s="1798">
        <f>IF(N323&lt;=0,"",O323/N323)</f>
        <v>1</v>
      </c>
      <c r="Q323" s="1725">
        <v>0</v>
      </c>
      <c r="R323" s="1798">
        <f>IF(N323&lt;=0,"",Q323/N323)</f>
        <v>0</v>
      </c>
      <c r="S323" s="1785">
        <f>Q323/$S$1</f>
        <v>0</v>
      </c>
      <c r="T323" s="1760"/>
      <c r="U323" s="1725">
        <v>0</v>
      </c>
      <c r="V323" s="1725">
        <f>L323-W323</f>
        <v>0</v>
      </c>
      <c r="W323" s="1725">
        <f>X323+AC323+AH323+AM323+AO323+AR323</f>
        <v>273.88</v>
      </c>
      <c r="X323" s="1728">
        <v>273.88</v>
      </c>
      <c r="Y323" s="1739">
        <v>616272</v>
      </c>
      <c r="Z323" s="1730">
        <v>42545</v>
      </c>
      <c r="AA323" s="1788" t="s">
        <v>213</v>
      </c>
      <c r="AB323" s="1788"/>
      <c r="AC323" s="1725"/>
      <c r="AE323" s="1733"/>
      <c r="AF323" s="1789"/>
      <c r="AG323" s="1789"/>
      <c r="AH323" s="2307"/>
      <c r="AI323" s="1879"/>
      <c r="AJ323" s="1879"/>
      <c r="AK323" s="2306"/>
    </row>
    <row r="324" spans="1:37" s="1723" customFormat="1" x14ac:dyDescent="0.2">
      <c r="A324" s="1811">
        <v>2016060</v>
      </c>
      <c r="B324" s="1737"/>
      <c r="C324" s="1737">
        <v>568016</v>
      </c>
      <c r="D324" s="1723" t="s">
        <v>68</v>
      </c>
      <c r="E324" s="1723">
        <v>1</v>
      </c>
      <c r="F324" s="1723">
        <v>8</v>
      </c>
      <c r="G324" s="1723">
        <v>5</v>
      </c>
      <c r="H324" s="1723">
        <v>3</v>
      </c>
      <c r="I324" s="1738">
        <v>1</v>
      </c>
      <c r="J324" s="1738">
        <v>1</v>
      </c>
      <c r="K324" s="1738"/>
      <c r="L324" s="1725">
        <v>2022</v>
      </c>
      <c r="M324" s="1725"/>
      <c r="N324" s="1725">
        <f t="shared" si="95"/>
        <v>1463.35</v>
      </c>
      <c r="O324" s="1725">
        <v>1110.77</v>
      </c>
      <c r="P324" s="1798">
        <f t="shared" si="99"/>
        <v>0.75905969180305466</v>
      </c>
      <c r="Q324" s="1725">
        <v>352.58</v>
      </c>
      <c r="R324" s="1798">
        <f>IF(N324&lt;=0,"",Q324/N324)</f>
        <v>0.24094030819694537</v>
      </c>
      <c r="S324" s="1785">
        <f t="shared" si="94"/>
        <v>14.103199999999999</v>
      </c>
      <c r="T324" s="1760"/>
      <c r="U324" s="1725">
        <f t="shared" ref="U324:U329" si="103">((1-I324)*O324)+((1-J324)*Q324)</f>
        <v>0</v>
      </c>
      <c r="V324" s="1725">
        <f t="shared" si="101"/>
        <v>0</v>
      </c>
      <c r="W324" s="1725">
        <f t="shared" si="102"/>
        <v>2022</v>
      </c>
      <c r="X324" s="1728">
        <v>2022</v>
      </c>
      <c r="Y324" s="1739">
        <v>616078</v>
      </c>
      <c r="Z324" s="1730">
        <v>42431</v>
      </c>
      <c r="AA324" s="1788" t="s">
        <v>213</v>
      </c>
      <c r="AB324" s="1788"/>
      <c r="AC324" s="1725"/>
      <c r="AE324" s="1733"/>
      <c r="AF324" s="1789"/>
      <c r="AG324" s="1789"/>
      <c r="AH324" s="2307"/>
      <c r="AI324" s="1879"/>
      <c r="AJ324" s="1879"/>
      <c r="AK324" s="2306"/>
    </row>
    <row r="325" spans="1:37" s="1723" customFormat="1" x14ac:dyDescent="0.2">
      <c r="A325" s="1811">
        <v>2016061</v>
      </c>
      <c r="B325" s="1737"/>
      <c r="C325" s="1737">
        <v>527116</v>
      </c>
      <c r="D325" s="1723" t="s">
        <v>68</v>
      </c>
      <c r="E325" s="1723">
        <v>1</v>
      </c>
      <c r="F325" s="1723">
        <v>8</v>
      </c>
      <c r="G325" s="1723">
        <v>5</v>
      </c>
      <c r="H325" s="1723">
        <v>3</v>
      </c>
      <c r="I325" s="1738">
        <v>1</v>
      </c>
      <c r="J325" s="1738">
        <v>1</v>
      </c>
      <c r="K325" s="1738"/>
      <c r="L325" s="1725">
        <v>2627</v>
      </c>
      <c r="M325" s="1725"/>
      <c r="N325" s="1725">
        <f t="shared" si="95"/>
        <v>1617.62</v>
      </c>
      <c r="O325" s="1725">
        <v>1282.06</v>
      </c>
      <c r="P325" s="1798">
        <f t="shared" si="99"/>
        <v>0.79255943917607352</v>
      </c>
      <c r="Q325" s="1725">
        <v>335.56</v>
      </c>
      <c r="R325" s="1798">
        <f t="shared" si="100"/>
        <v>0.20744056082392653</v>
      </c>
      <c r="S325" s="1785">
        <f t="shared" si="94"/>
        <v>13.4224</v>
      </c>
      <c r="T325" s="1760"/>
      <c r="U325" s="1725">
        <f t="shared" si="103"/>
        <v>0</v>
      </c>
      <c r="V325" s="1725">
        <f t="shared" si="101"/>
        <v>0</v>
      </c>
      <c r="W325" s="1725">
        <f t="shared" si="102"/>
        <v>2627</v>
      </c>
      <c r="X325" s="1728">
        <v>2627</v>
      </c>
      <c r="Y325" s="1739">
        <v>616079</v>
      </c>
      <c r="Z325" s="1730">
        <v>42431</v>
      </c>
      <c r="AA325" s="1788" t="s">
        <v>213</v>
      </c>
      <c r="AB325" s="1788"/>
      <c r="AC325" s="1725"/>
      <c r="AE325" s="1733"/>
      <c r="AF325" s="1789"/>
      <c r="AG325" s="1789"/>
      <c r="AH325" s="2307"/>
      <c r="AI325" s="1879"/>
      <c r="AJ325" s="1879"/>
      <c r="AK325" s="2306"/>
    </row>
    <row r="326" spans="1:37" s="1723" customFormat="1" x14ac:dyDescent="0.2">
      <c r="A326" s="1812">
        <v>2016062</v>
      </c>
      <c r="B326" s="1737"/>
      <c r="C326" s="1737" t="s">
        <v>866</v>
      </c>
      <c r="D326" s="1723" t="s">
        <v>451</v>
      </c>
      <c r="E326" s="1723">
        <v>1</v>
      </c>
      <c r="F326" s="1723">
        <v>8</v>
      </c>
      <c r="G326" s="1723">
        <v>5</v>
      </c>
      <c r="H326" s="1723">
        <v>3</v>
      </c>
      <c r="I326" s="1738">
        <v>1</v>
      </c>
      <c r="J326" s="1738">
        <v>1</v>
      </c>
      <c r="K326" s="1738"/>
      <c r="L326" s="1725">
        <v>3923.7</v>
      </c>
      <c r="M326" s="1725"/>
      <c r="N326" s="1725">
        <f t="shared" si="95"/>
        <v>2755.0299999999997</v>
      </c>
      <c r="O326" s="1725">
        <v>2121.5</v>
      </c>
      <c r="P326" s="1798">
        <f t="shared" si="99"/>
        <v>0.77004606120441532</v>
      </c>
      <c r="Q326" s="1725">
        <v>633.53</v>
      </c>
      <c r="R326" s="1798">
        <f t="shared" si="100"/>
        <v>0.22995393879558482</v>
      </c>
      <c r="S326" s="1785">
        <f t="shared" si="94"/>
        <v>25.341200000000001</v>
      </c>
      <c r="T326" s="1760"/>
      <c r="U326" s="1725">
        <f t="shared" si="103"/>
        <v>0</v>
      </c>
      <c r="V326" s="1725">
        <f t="shared" si="101"/>
        <v>0</v>
      </c>
      <c r="W326" s="1725">
        <f t="shared" si="102"/>
        <v>3923.7</v>
      </c>
      <c r="X326" s="1728">
        <v>3923.7</v>
      </c>
      <c r="Y326" s="1739">
        <v>616129</v>
      </c>
      <c r="Z326" s="1730">
        <v>42479</v>
      </c>
      <c r="AA326" s="1788" t="s">
        <v>213</v>
      </c>
      <c r="AB326" s="1788"/>
      <c r="AC326" s="1725"/>
      <c r="AE326" s="1733"/>
      <c r="AF326" s="1789"/>
      <c r="AG326" s="1789"/>
      <c r="AH326" s="2307"/>
      <c r="AI326" s="1879"/>
      <c r="AJ326" s="1879"/>
      <c r="AK326" s="2306"/>
    </row>
    <row r="327" spans="1:37" s="1723" customFormat="1" x14ac:dyDescent="0.2">
      <c r="A327" s="1812">
        <v>2016063</v>
      </c>
      <c r="B327" s="1737"/>
      <c r="C327" s="1737" t="s">
        <v>867</v>
      </c>
      <c r="D327" s="1723" t="s">
        <v>451</v>
      </c>
      <c r="E327" s="1723">
        <v>1</v>
      </c>
      <c r="F327" s="1723">
        <v>9</v>
      </c>
      <c r="G327" s="1723">
        <v>7</v>
      </c>
      <c r="H327" s="1723">
        <v>2</v>
      </c>
      <c r="I327" s="1738">
        <v>1</v>
      </c>
      <c r="J327" s="1738">
        <v>1</v>
      </c>
      <c r="K327" s="1738"/>
      <c r="L327" s="1725">
        <v>4471.72</v>
      </c>
      <c r="M327" s="1725"/>
      <c r="N327" s="1725">
        <f t="shared" si="95"/>
        <v>3155.51</v>
      </c>
      <c r="O327" s="1725">
        <v>2555.59</v>
      </c>
      <c r="P327" s="1798">
        <f t="shared" si="99"/>
        <v>0.80988176237755549</v>
      </c>
      <c r="Q327" s="1725">
        <v>599.91999999999996</v>
      </c>
      <c r="R327" s="1798">
        <f t="shared" si="100"/>
        <v>0.19011823762244454</v>
      </c>
      <c r="S327" s="1785">
        <f t="shared" si="94"/>
        <v>23.996799999999997</v>
      </c>
      <c r="T327" s="1760"/>
      <c r="U327" s="1725">
        <f t="shared" si="103"/>
        <v>0</v>
      </c>
      <c r="V327" s="1725">
        <f t="shared" si="101"/>
        <v>0</v>
      </c>
      <c r="W327" s="1725">
        <f t="shared" si="102"/>
        <v>4471.72</v>
      </c>
      <c r="X327" s="1728">
        <v>4471.72</v>
      </c>
      <c r="Y327" s="1739">
        <v>616130</v>
      </c>
      <c r="Z327" s="1730">
        <v>42479</v>
      </c>
      <c r="AA327" s="1788" t="s">
        <v>213</v>
      </c>
      <c r="AB327" s="1788"/>
      <c r="AC327" s="1725"/>
      <c r="AE327" s="1733"/>
      <c r="AF327" s="1789"/>
      <c r="AG327" s="1789"/>
      <c r="AH327" s="2307"/>
      <c r="AI327" s="1879"/>
      <c r="AJ327" s="1879"/>
      <c r="AK327" s="2306"/>
    </row>
    <row r="328" spans="1:37" s="1723" customFormat="1" x14ac:dyDescent="0.2">
      <c r="A328" s="1811">
        <v>2016064</v>
      </c>
      <c r="B328" s="1737"/>
      <c r="C328" s="1737">
        <v>586616</v>
      </c>
      <c r="D328" s="1723" t="s">
        <v>68</v>
      </c>
      <c r="E328" s="1723">
        <v>1</v>
      </c>
      <c r="F328" s="1723">
        <v>7</v>
      </c>
      <c r="G328" s="1723">
        <v>6</v>
      </c>
      <c r="H328" s="1723">
        <v>1</v>
      </c>
      <c r="I328" s="1738">
        <v>1</v>
      </c>
      <c r="J328" s="1738">
        <v>1</v>
      </c>
      <c r="K328" s="1738"/>
      <c r="L328" s="1725">
        <v>1462</v>
      </c>
      <c r="M328" s="1725"/>
      <c r="N328" s="1725">
        <f t="shared" si="95"/>
        <v>1034.08</v>
      </c>
      <c r="O328" s="1725">
        <v>791.14</v>
      </c>
      <c r="P328" s="1798">
        <f t="shared" si="99"/>
        <v>0.765066532570014</v>
      </c>
      <c r="Q328" s="1725">
        <v>242.94</v>
      </c>
      <c r="R328" s="1798">
        <f t="shared" si="100"/>
        <v>0.23493346742998608</v>
      </c>
      <c r="S328" s="1785">
        <f t="shared" si="94"/>
        <v>9.7175999999999991</v>
      </c>
      <c r="T328" s="1760"/>
      <c r="U328" s="1725">
        <f t="shared" si="103"/>
        <v>0</v>
      </c>
      <c r="V328" s="1725">
        <f t="shared" si="101"/>
        <v>0</v>
      </c>
      <c r="W328" s="1725">
        <f t="shared" si="102"/>
        <v>1462</v>
      </c>
      <c r="X328" s="1728">
        <v>1462</v>
      </c>
      <c r="Y328" s="1739">
        <v>616080</v>
      </c>
      <c r="Z328" s="1730">
        <v>42431</v>
      </c>
      <c r="AA328" s="1788" t="s">
        <v>213</v>
      </c>
      <c r="AB328" s="1788"/>
      <c r="AC328" s="1725"/>
      <c r="AE328" s="1733"/>
      <c r="AF328" s="1789"/>
      <c r="AG328" s="1789"/>
      <c r="AH328" s="2307"/>
      <c r="AI328" s="1879"/>
      <c r="AJ328" s="1879"/>
      <c r="AK328" s="2306"/>
    </row>
    <row r="329" spans="1:37" s="1723" customFormat="1" x14ac:dyDescent="0.2">
      <c r="A329" s="1811">
        <v>2016065</v>
      </c>
      <c r="B329" s="1737"/>
      <c r="C329" s="1737">
        <v>586716</v>
      </c>
      <c r="D329" s="1723" t="s">
        <v>68</v>
      </c>
      <c r="E329" s="1723">
        <v>1</v>
      </c>
      <c r="F329" s="1723">
        <v>7</v>
      </c>
      <c r="G329" s="1723">
        <v>6</v>
      </c>
      <c r="H329" s="1723">
        <v>1</v>
      </c>
      <c r="I329" s="1738">
        <v>1</v>
      </c>
      <c r="J329" s="1738">
        <v>1</v>
      </c>
      <c r="K329" s="1738"/>
      <c r="L329" s="1725">
        <v>1462</v>
      </c>
      <c r="M329" s="1725"/>
      <c r="N329" s="1725">
        <f t="shared" si="95"/>
        <v>1034.08</v>
      </c>
      <c r="O329" s="1725">
        <v>791.14</v>
      </c>
      <c r="P329" s="1798">
        <f t="shared" si="99"/>
        <v>0.765066532570014</v>
      </c>
      <c r="Q329" s="1725">
        <v>242.94</v>
      </c>
      <c r="R329" s="1798">
        <f t="shared" si="100"/>
        <v>0.23493346742998608</v>
      </c>
      <c r="S329" s="1785">
        <f t="shared" si="94"/>
        <v>9.7175999999999991</v>
      </c>
      <c r="T329" s="1760"/>
      <c r="U329" s="1725">
        <f t="shared" si="103"/>
        <v>0</v>
      </c>
      <c r="V329" s="1725">
        <f t="shared" si="101"/>
        <v>0</v>
      </c>
      <c r="W329" s="1725">
        <f t="shared" si="102"/>
        <v>1462</v>
      </c>
      <c r="X329" s="1728">
        <v>1462</v>
      </c>
      <c r="Y329" s="1739">
        <v>616081</v>
      </c>
      <c r="Z329" s="1730">
        <v>42431</v>
      </c>
      <c r="AA329" s="1788" t="s">
        <v>213</v>
      </c>
      <c r="AB329" s="1788"/>
      <c r="AC329" s="1725"/>
      <c r="AE329" s="1733"/>
      <c r="AF329" s="1789"/>
      <c r="AG329" s="1789"/>
      <c r="AH329" s="2307"/>
      <c r="AI329" s="1879"/>
      <c r="AJ329" s="1879"/>
      <c r="AK329" s="2306"/>
    </row>
    <row r="330" spans="1:37" s="1723" customFormat="1" x14ac:dyDescent="0.2">
      <c r="A330" s="1811">
        <v>2016066</v>
      </c>
      <c r="B330" s="1737"/>
      <c r="C330" s="1737">
        <v>586916</v>
      </c>
      <c r="D330" s="1723" t="s">
        <v>68</v>
      </c>
      <c r="E330" s="1723">
        <v>1</v>
      </c>
      <c r="F330" s="1723">
        <v>8</v>
      </c>
      <c r="G330" s="1723">
        <v>5</v>
      </c>
      <c r="H330" s="1723">
        <v>3</v>
      </c>
      <c r="I330" s="1738">
        <v>1</v>
      </c>
      <c r="J330" s="1738">
        <v>1</v>
      </c>
      <c r="K330" s="1738"/>
      <c r="L330" s="1725">
        <v>2401</v>
      </c>
      <c r="M330" s="1725"/>
      <c r="N330" s="1725">
        <f t="shared" si="95"/>
        <v>1632.03</v>
      </c>
      <c r="O330" s="1725">
        <v>1278.49</v>
      </c>
      <c r="P330" s="1798">
        <f t="shared" si="99"/>
        <v>0.78337408013333087</v>
      </c>
      <c r="Q330" s="1725">
        <v>353.54</v>
      </c>
      <c r="R330" s="1798">
        <f t="shared" si="100"/>
        <v>0.21662591986666913</v>
      </c>
      <c r="S330" s="1785">
        <f t="shared" si="94"/>
        <v>14.1416</v>
      </c>
      <c r="T330" s="1760"/>
      <c r="U330" s="1725">
        <f t="shared" ref="U330:U400" si="104">((1-I330)*O330)+((1-J330)*Q330)</f>
        <v>0</v>
      </c>
      <c r="V330" s="1725">
        <f t="shared" si="101"/>
        <v>0</v>
      </c>
      <c r="W330" s="1725">
        <f t="shared" si="102"/>
        <v>2401</v>
      </c>
      <c r="X330" s="1728">
        <v>2401</v>
      </c>
      <c r="Y330" s="1739">
        <v>616082</v>
      </c>
      <c r="Z330" s="1730">
        <v>42431</v>
      </c>
      <c r="AA330" s="1788" t="s">
        <v>213</v>
      </c>
      <c r="AB330" s="1788"/>
      <c r="AC330" s="1725"/>
      <c r="AE330" s="1733"/>
      <c r="AF330" s="1789"/>
      <c r="AG330" s="1789"/>
      <c r="AH330" s="2307"/>
      <c r="AI330" s="1879"/>
      <c r="AJ330" s="1879"/>
      <c r="AK330" s="2306"/>
    </row>
    <row r="331" spans="1:37" s="1723" customFormat="1" x14ac:dyDescent="0.2">
      <c r="A331" s="1811">
        <v>2016067</v>
      </c>
      <c r="B331" s="1737"/>
      <c r="C331" s="1737">
        <v>587016</v>
      </c>
      <c r="D331" s="1723" t="s">
        <v>68</v>
      </c>
      <c r="E331" s="1723">
        <v>1</v>
      </c>
      <c r="F331" s="1723">
        <v>6</v>
      </c>
      <c r="G331" s="1723">
        <v>5</v>
      </c>
      <c r="H331" s="1723">
        <v>2</v>
      </c>
      <c r="I331" s="1738">
        <v>1</v>
      </c>
      <c r="J331" s="1738">
        <v>1</v>
      </c>
      <c r="K331" s="1738"/>
      <c r="L331" s="1725">
        <v>1880</v>
      </c>
      <c r="M331" s="1725"/>
      <c r="N331" s="1725">
        <f t="shared" si="95"/>
        <v>1173.5</v>
      </c>
      <c r="O331" s="1725">
        <v>931.25</v>
      </c>
      <c r="P331" s="1798">
        <f t="shared" si="99"/>
        <v>0.79356625479335319</v>
      </c>
      <c r="Q331" s="1725">
        <v>242.25</v>
      </c>
      <c r="R331" s="1798">
        <f t="shared" si="100"/>
        <v>0.20643374520664678</v>
      </c>
      <c r="S331" s="1785">
        <f t="shared" si="94"/>
        <v>9.69</v>
      </c>
      <c r="T331" s="1760"/>
      <c r="U331" s="1725">
        <f t="shared" si="104"/>
        <v>0</v>
      </c>
      <c r="V331" s="1725">
        <f t="shared" si="101"/>
        <v>0</v>
      </c>
      <c r="W331" s="1725">
        <f t="shared" si="102"/>
        <v>1880</v>
      </c>
      <c r="X331" s="1728">
        <v>1880</v>
      </c>
      <c r="Y331" s="1739">
        <v>616083</v>
      </c>
      <c r="Z331" s="1730">
        <v>42433</v>
      </c>
      <c r="AA331" s="1788" t="s">
        <v>213</v>
      </c>
      <c r="AB331" s="1788"/>
      <c r="AC331" s="1725"/>
      <c r="AE331" s="1733"/>
      <c r="AF331" s="1789"/>
      <c r="AG331" s="1789"/>
      <c r="AH331" s="2307"/>
      <c r="AI331" s="1879"/>
      <c r="AJ331" s="1879"/>
      <c r="AK331" s="2306"/>
    </row>
    <row r="332" spans="1:37" s="1723" customFormat="1" x14ac:dyDescent="0.2">
      <c r="A332" s="1811">
        <v>2016068</v>
      </c>
      <c r="B332" s="1737"/>
      <c r="C332" s="1737">
        <v>587116</v>
      </c>
      <c r="D332" s="1723" t="s">
        <v>68</v>
      </c>
      <c r="E332" s="1723">
        <v>1</v>
      </c>
      <c r="F332" s="1723">
        <v>6</v>
      </c>
      <c r="G332" s="1723">
        <v>6</v>
      </c>
      <c r="H332" s="1723">
        <v>0</v>
      </c>
      <c r="I332" s="1738">
        <v>1</v>
      </c>
      <c r="J332" s="1738">
        <v>1</v>
      </c>
      <c r="K332" s="1738"/>
      <c r="L332" s="1725">
        <v>1006</v>
      </c>
      <c r="M332" s="1725"/>
      <c r="N332" s="1725">
        <f t="shared" si="95"/>
        <v>684.64</v>
      </c>
      <c r="O332" s="1725">
        <v>508.89</v>
      </c>
      <c r="P332" s="1798">
        <f t="shared" si="99"/>
        <v>0.74329574666978271</v>
      </c>
      <c r="Q332" s="1725">
        <v>175.75</v>
      </c>
      <c r="R332" s="1798">
        <f t="shared" si="100"/>
        <v>0.25670425333021735</v>
      </c>
      <c r="S332" s="1785">
        <f t="shared" si="94"/>
        <v>7.03</v>
      </c>
      <c r="T332" s="1760"/>
      <c r="U332" s="1725">
        <f t="shared" si="104"/>
        <v>0</v>
      </c>
      <c r="V332" s="1725">
        <f t="shared" si="101"/>
        <v>0</v>
      </c>
      <c r="W332" s="1725">
        <f t="shared" si="102"/>
        <v>1006</v>
      </c>
      <c r="X332" s="1728">
        <v>1006</v>
      </c>
      <c r="Y332" s="1739">
        <v>616084</v>
      </c>
      <c r="Z332" s="1730">
        <v>42433</v>
      </c>
      <c r="AA332" s="1788" t="s">
        <v>213</v>
      </c>
      <c r="AB332" s="1788"/>
      <c r="AC332" s="1725"/>
      <c r="AE332" s="1733"/>
      <c r="AF332" s="1789"/>
      <c r="AG332" s="1789"/>
      <c r="AH332" s="2307"/>
      <c r="AI332" s="1879"/>
      <c r="AJ332" s="1879"/>
      <c r="AK332" s="2306"/>
    </row>
    <row r="333" spans="1:37" s="1723" customFormat="1" x14ac:dyDescent="0.2">
      <c r="A333" s="1811">
        <v>2016069</v>
      </c>
      <c r="B333" s="1737"/>
      <c r="C333" s="1737">
        <v>575116</v>
      </c>
      <c r="D333" s="1723" t="s">
        <v>68</v>
      </c>
      <c r="E333" s="1723">
        <v>1</v>
      </c>
      <c r="F333" s="1723">
        <v>13</v>
      </c>
      <c r="G333" s="1723">
        <v>7</v>
      </c>
      <c r="H333" s="1723">
        <v>3</v>
      </c>
      <c r="I333" s="1738">
        <v>1</v>
      </c>
      <c r="J333" s="1738">
        <v>1</v>
      </c>
      <c r="K333" s="1738"/>
      <c r="L333" s="1725">
        <v>3113</v>
      </c>
      <c r="M333" s="1725"/>
      <c r="N333" s="1725">
        <f t="shared" si="95"/>
        <v>2011.73</v>
      </c>
      <c r="O333" s="1725">
        <v>1611.48</v>
      </c>
      <c r="P333" s="1798">
        <f t="shared" si="99"/>
        <v>0.80104188931914322</v>
      </c>
      <c r="Q333" s="1725">
        <v>400.25</v>
      </c>
      <c r="R333" s="1798">
        <f t="shared" si="100"/>
        <v>0.19895811068085678</v>
      </c>
      <c r="S333" s="1785">
        <f t="shared" si="94"/>
        <v>16.010000000000002</v>
      </c>
      <c r="T333" s="1760"/>
      <c r="U333" s="1725">
        <f t="shared" si="104"/>
        <v>0</v>
      </c>
      <c r="V333" s="1725">
        <f t="shared" si="101"/>
        <v>0</v>
      </c>
      <c r="W333" s="1725">
        <f t="shared" ref="W333:W349" si="105">X333+AC333+AH333+AM333+AW333+AR333</f>
        <v>3113</v>
      </c>
      <c r="X333" s="1728">
        <v>3113</v>
      </c>
      <c r="Y333" s="1739">
        <v>616086</v>
      </c>
      <c r="Z333" s="1730">
        <v>42445</v>
      </c>
      <c r="AA333" s="1788" t="s">
        <v>213</v>
      </c>
      <c r="AB333" s="1788"/>
      <c r="AC333" s="1725"/>
      <c r="AE333" s="1733"/>
      <c r="AF333" s="1789"/>
      <c r="AG333" s="1789"/>
      <c r="AH333" s="2307"/>
      <c r="AI333" s="1879"/>
      <c r="AJ333" s="1879"/>
      <c r="AK333" s="2306"/>
    </row>
    <row r="334" spans="1:37" s="1723" customFormat="1" x14ac:dyDescent="0.2">
      <c r="A334" s="1812">
        <v>2016070</v>
      </c>
      <c r="B334" s="1737"/>
      <c r="C334" s="1737" t="s">
        <v>871</v>
      </c>
      <c r="D334" s="1723" t="s">
        <v>611</v>
      </c>
      <c r="E334" s="1723">
        <v>0</v>
      </c>
      <c r="F334" s="1723">
        <v>1</v>
      </c>
      <c r="G334" s="1723">
        <v>0</v>
      </c>
      <c r="H334" s="1723">
        <v>2</v>
      </c>
      <c r="I334" s="1738">
        <v>1</v>
      </c>
      <c r="J334" s="1738">
        <v>1</v>
      </c>
      <c r="K334" s="1738"/>
      <c r="L334" s="1725">
        <v>1144.75</v>
      </c>
      <c r="M334" s="1725"/>
      <c r="N334" s="1725">
        <f t="shared" si="95"/>
        <v>725.45</v>
      </c>
      <c r="O334" s="1725">
        <v>478.56</v>
      </c>
      <c r="P334" s="1798">
        <f t="shared" si="99"/>
        <v>0.65967330622372322</v>
      </c>
      <c r="Q334" s="1725">
        <v>246.89</v>
      </c>
      <c r="R334" s="1798">
        <f t="shared" si="100"/>
        <v>0.34032669377627678</v>
      </c>
      <c r="S334" s="1785">
        <f t="shared" si="94"/>
        <v>9.8755999999999986</v>
      </c>
      <c r="T334" s="1760"/>
      <c r="U334" s="1725">
        <f t="shared" si="104"/>
        <v>0</v>
      </c>
      <c r="V334" s="1725">
        <f t="shared" si="101"/>
        <v>0</v>
      </c>
      <c r="W334" s="1725">
        <f t="shared" si="105"/>
        <v>1144.75</v>
      </c>
      <c r="X334" s="1728">
        <v>1144.75</v>
      </c>
      <c r="Y334" s="1739">
        <v>616196</v>
      </c>
      <c r="Z334" s="1730">
        <v>42503</v>
      </c>
      <c r="AA334" s="1788" t="s">
        <v>213</v>
      </c>
      <c r="AB334" s="1788"/>
      <c r="AC334" s="1725"/>
      <c r="AE334" s="1733"/>
      <c r="AF334" s="1789"/>
      <c r="AG334" s="1789"/>
      <c r="AH334" s="2307"/>
      <c r="AI334" s="1879"/>
      <c r="AJ334" s="1879"/>
      <c r="AK334" s="2306"/>
    </row>
    <row r="335" spans="1:37" s="1723" customFormat="1" x14ac:dyDescent="0.2">
      <c r="A335" s="1811">
        <v>2016071</v>
      </c>
      <c r="B335" s="1737"/>
      <c r="C335" s="1737">
        <v>586816</v>
      </c>
      <c r="D335" s="1723" t="s">
        <v>68</v>
      </c>
      <c r="E335" s="1723">
        <v>1</v>
      </c>
      <c r="F335" s="1723">
        <v>8</v>
      </c>
      <c r="G335" s="1723">
        <v>5</v>
      </c>
      <c r="H335" s="1723">
        <v>3</v>
      </c>
      <c r="I335" s="1738">
        <v>1</v>
      </c>
      <c r="J335" s="1738">
        <v>1</v>
      </c>
      <c r="K335" s="1738"/>
      <c r="L335" s="1725">
        <v>2109</v>
      </c>
      <c r="M335" s="1725"/>
      <c r="N335" s="1725">
        <f t="shared" si="95"/>
        <v>1452.34</v>
      </c>
      <c r="O335" s="1725">
        <v>1101.31</v>
      </c>
      <c r="P335" s="1798">
        <f t="shared" si="99"/>
        <v>0.75830039797843485</v>
      </c>
      <c r="Q335" s="1725">
        <v>351.03</v>
      </c>
      <c r="R335" s="1798">
        <f t="shared" si="100"/>
        <v>0.24169960202156518</v>
      </c>
      <c r="S335" s="1785">
        <f t="shared" si="94"/>
        <v>14.041199999999998</v>
      </c>
      <c r="T335" s="1760"/>
      <c r="U335" s="1725">
        <f t="shared" si="104"/>
        <v>0</v>
      </c>
      <c r="V335" s="1725">
        <f t="shared" si="101"/>
        <v>0</v>
      </c>
      <c r="W335" s="1725">
        <f t="shared" si="105"/>
        <v>2109</v>
      </c>
      <c r="X335" s="1728">
        <v>2109</v>
      </c>
      <c r="Y335" s="1739">
        <v>616087</v>
      </c>
      <c r="Z335" s="1730">
        <v>42445</v>
      </c>
      <c r="AA335" s="1788" t="s">
        <v>213</v>
      </c>
      <c r="AB335" s="1788"/>
      <c r="AC335" s="1725"/>
      <c r="AE335" s="1733"/>
      <c r="AF335" s="1789"/>
      <c r="AG335" s="1789"/>
      <c r="AH335" s="2307"/>
      <c r="AI335" s="1879"/>
      <c r="AJ335" s="1879"/>
      <c r="AK335" s="2306"/>
    </row>
    <row r="336" spans="1:37" s="1723" customFormat="1" x14ac:dyDescent="0.2">
      <c r="A336" s="1812">
        <v>2016072</v>
      </c>
      <c r="B336" s="1737"/>
      <c r="C336" s="1737">
        <v>121591</v>
      </c>
      <c r="D336" s="1723" t="s">
        <v>642</v>
      </c>
      <c r="E336" s="1723">
        <v>1</v>
      </c>
      <c r="F336" s="1723">
        <v>5</v>
      </c>
      <c r="G336" s="1723">
        <v>3</v>
      </c>
      <c r="H336" s="1723">
        <v>3</v>
      </c>
      <c r="I336" s="1738">
        <v>1</v>
      </c>
      <c r="J336" s="1738">
        <v>1</v>
      </c>
      <c r="K336" s="1738"/>
      <c r="L336" s="1725">
        <v>2230.37</v>
      </c>
      <c r="M336" s="1725"/>
      <c r="N336" s="1725">
        <f t="shared" si="95"/>
        <v>1611.28</v>
      </c>
      <c r="O336" s="1725">
        <v>1277.04</v>
      </c>
      <c r="P336" s="1798">
        <f t="shared" si="99"/>
        <v>0.79256243483441735</v>
      </c>
      <c r="Q336" s="1725">
        <v>334.24</v>
      </c>
      <c r="R336" s="1798">
        <f t="shared" si="100"/>
        <v>0.20743756516558265</v>
      </c>
      <c r="S336" s="1785">
        <f t="shared" si="94"/>
        <v>13.3696</v>
      </c>
      <c r="T336" s="1760"/>
      <c r="U336" s="1725">
        <f t="shared" si="104"/>
        <v>0</v>
      </c>
      <c r="V336" s="1725">
        <f>L336-W336</f>
        <v>0</v>
      </c>
      <c r="W336" s="1725">
        <f t="shared" si="105"/>
        <v>2230.37</v>
      </c>
      <c r="X336" s="1728">
        <v>2230.37</v>
      </c>
      <c r="Y336" s="1739">
        <v>616131</v>
      </c>
      <c r="Z336" s="1730">
        <v>42479</v>
      </c>
      <c r="AA336" s="1788" t="s">
        <v>213</v>
      </c>
      <c r="AB336" s="1788"/>
      <c r="AC336" s="1725">
        <v>158.52000000000001</v>
      </c>
      <c r="AD336" s="1723">
        <v>616244</v>
      </c>
      <c r="AE336" s="1733">
        <v>42534</v>
      </c>
      <c r="AF336" s="1789" t="s">
        <v>213</v>
      </c>
      <c r="AG336" s="1789"/>
      <c r="AH336" s="1735">
        <v>-158.52000000000001</v>
      </c>
      <c r="AI336" s="1790">
        <v>617040</v>
      </c>
      <c r="AJ336" s="1830">
        <v>42748</v>
      </c>
      <c r="AK336" s="1791" t="s">
        <v>213</v>
      </c>
    </row>
    <row r="337" spans="1:28" s="1723" customFormat="1" x14ac:dyDescent="0.2">
      <c r="A337" s="1811">
        <v>2016073</v>
      </c>
      <c r="B337" s="1737"/>
      <c r="C337" s="1737">
        <v>576316</v>
      </c>
      <c r="D337" s="1723" t="s">
        <v>68</v>
      </c>
      <c r="E337" s="1723">
        <v>1</v>
      </c>
      <c r="F337" s="1723">
        <v>8</v>
      </c>
      <c r="G337" s="1723">
        <v>5</v>
      </c>
      <c r="H337" s="1723">
        <v>5</v>
      </c>
      <c r="I337" s="1738">
        <v>1</v>
      </c>
      <c r="J337" s="1738">
        <v>1</v>
      </c>
      <c r="K337" s="1738"/>
      <c r="L337" s="1725">
        <v>2476</v>
      </c>
      <c r="M337" s="1725"/>
      <c r="N337" s="1725">
        <f t="shared" si="95"/>
        <v>1688.74</v>
      </c>
      <c r="O337" s="1725">
        <v>1337.96</v>
      </c>
      <c r="P337" s="1798">
        <f t="shared" si="99"/>
        <v>0.79228300389639617</v>
      </c>
      <c r="Q337" s="1725">
        <v>350.78</v>
      </c>
      <c r="R337" s="1798">
        <f t="shared" si="100"/>
        <v>0.20771699610360386</v>
      </c>
      <c r="S337" s="1785">
        <f t="shared" si="94"/>
        <v>14.031199999999998</v>
      </c>
      <c r="T337" s="1760"/>
      <c r="U337" s="1725">
        <f t="shared" si="104"/>
        <v>0</v>
      </c>
      <c r="V337" s="1725">
        <f t="shared" si="101"/>
        <v>0</v>
      </c>
      <c r="W337" s="1725">
        <f t="shared" si="105"/>
        <v>2476</v>
      </c>
      <c r="X337" s="1728">
        <v>2476</v>
      </c>
      <c r="Y337" s="1739">
        <v>616088</v>
      </c>
      <c r="Z337" s="1730">
        <v>42445</v>
      </c>
      <c r="AA337" s="1788" t="s">
        <v>213</v>
      </c>
      <c r="AB337" s="1885"/>
    </row>
    <row r="338" spans="1:28" s="1723" customFormat="1" x14ac:dyDescent="0.2">
      <c r="A338" s="1811" t="s">
        <v>1041</v>
      </c>
      <c r="B338" s="1737"/>
      <c r="C338" s="1737" t="s">
        <v>1042</v>
      </c>
      <c r="D338" s="1723" t="s">
        <v>68</v>
      </c>
      <c r="E338" s="1723">
        <v>0</v>
      </c>
      <c r="F338" s="1723">
        <v>1</v>
      </c>
      <c r="G338" s="1723">
        <v>1</v>
      </c>
      <c r="H338" s="1723">
        <v>0</v>
      </c>
      <c r="I338" s="1738">
        <v>1</v>
      </c>
      <c r="J338" s="1738">
        <v>1</v>
      </c>
      <c r="K338" s="1738"/>
      <c r="L338" s="1725">
        <v>75</v>
      </c>
      <c r="M338" s="1725"/>
      <c r="N338" s="1725">
        <f>O338+Q338</f>
        <v>50</v>
      </c>
      <c r="O338" s="1725">
        <v>25</v>
      </c>
      <c r="P338" s="1798">
        <f>IF(N338&lt;=0,"",O338/N338)</f>
        <v>0.5</v>
      </c>
      <c r="Q338" s="1725">
        <v>25</v>
      </c>
      <c r="R338" s="1798">
        <f>IF(N338&lt;=0,"",Q338/N338)</f>
        <v>0.5</v>
      </c>
      <c r="S338" s="1785">
        <f>Q338/$S$1</f>
        <v>1</v>
      </c>
      <c r="T338" s="1760"/>
      <c r="U338" s="1725">
        <f>((1-I338)*O338)+((1-J338)*Q338)</f>
        <v>0</v>
      </c>
      <c r="V338" s="1725">
        <f>L338-W338</f>
        <v>0</v>
      </c>
      <c r="W338" s="1725">
        <f t="shared" si="105"/>
        <v>75</v>
      </c>
      <c r="X338" s="1728">
        <v>75</v>
      </c>
      <c r="Y338" s="1739">
        <v>616350</v>
      </c>
      <c r="Z338" s="1730">
        <v>42608</v>
      </c>
      <c r="AA338" s="1788" t="s">
        <v>213</v>
      </c>
      <c r="AB338" s="1885"/>
    </row>
    <row r="339" spans="1:28" s="1723" customFormat="1" x14ac:dyDescent="0.2">
      <c r="A339" s="1811">
        <v>2016074</v>
      </c>
      <c r="B339" s="1737"/>
      <c r="C339" s="1737">
        <v>589016</v>
      </c>
      <c r="D339" s="1723" t="s">
        <v>68</v>
      </c>
      <c r="E339" s="1723">
        <v>1</v>
      </c>
      <c r="F339" s="1723">
        <v>9</v>
      </c>
      <c r="G339" s="1723">
        <v>6</v>
      </c>
      <c r="H339" s="1723">
        <v>3</v>
      </c>
      <c r="I339" s="1738">
        <v>1</v>
      </c>
      <c r="J339" s="1738">
        <v>1</v>
      </c>
      <c r="K339" s="1738"/>
      <c r="L339" s="1725">
        <v>2277</v>
      </c>
      <c r="M339" s="1725"/>
      <c r="N339" s="1725">
        <f t="shared" si="95"/>
        <v>1544.18</v>
      </c>
      <c r="O339" s="1725">
        <v>1162.76</v>
      </c>
      <c r="P339" s="1798">
        <f t="shared" si="99"/>
        <v>0.75299511714955503</v>
      </c>
      <c r="Q339" s="1725">
        <v>381.42</v>
      </c>
      <c r="R339" s="1798">
        <f t="shared" si="100"/>
        <v>0.24700488285044489</v>
      </c>
      <c r="S339" s="1785">
        <f t="shared" si="94"/>
        <v>15.2568</v>
      </c>
      <c r="T339" s="1760"/>
      <c r="U339" s="1725">
        <f t="shared" si="104"/>
        <v>0</v>
      </c>
      <c r="V339" s="1725">
        <f t="shared" si="101"/>
        <v>0</v>
      </c>
      <c r="W339" s="1725">
        <f t="shared" si="105"/>
        <v>2277</v>
      </c>
      <c r="X339" s="1728">
        <v>2277</v>
      </c>
      <c r="Y339" s="1739">
        <v>616089</v>
      </c>
      <c r="Z339" s="1730">
        <v>42445</v>
      </c>
      <c r="AA339" s="1788" t="s">
        <v>213</v>
      </c>
      <c r="AB339" s="1885"/>
    </row>
    <row r="340" spans="1:28" s="1723" customFormat="1" x14ac:dyDescent="0.2">
      <c r="A340" s="1811">
        <v>2016075</v>
      </c>
      <c r="B340" s="1737"/>
      <c r="C340" s="1737">
        <v>527216</v>
      </c>
      <c r="D340" s="1723" t="s">
        <v>68</v>
      </c>
      <c r="E340" s="1723">
        <v>1</v>
      </c>
      <c r="F340" s="1723">
        <v>11</v>
      </c>
      <c r="G340" s="1723">
        <v>8</v>
      </c>
      <c r="H340" s="1723">
        <v>6</v>
      </c>
      <c r="I340" s="1738">
        <v>1</v>
      </c>
      <c r="J340" s="1738">
        <v>1</v>
      </c>
      <c r="K340" s="1738"/>
      <c r="L340" s="1725">
        <v>3283</v>
      </c>
      <c r="M340" s="1725"/>
      <c r="N340" s="1725">
        <f t="shared" si="95"/>
        <v>0</v>
      </c>
      <c r="O340" s="1725">
        <v>0</v>
      </c>
      <c r="P340" s="1798" t="str">
        <f t="shared" si="99"/>
        <v/>
      </c>
      <c r="Q340" s="1725">
        <v>0</v>
      </c>
      <c r="R340" s="1798" t="str">
        <f t="shared" si="100"/>
        <v/>
      </c>
      <c r="S340" s="1785">
        <f t="shared" si="94"/>
        <v>0</v>
      </c>
      <c r="T340" s="1760"/>
      <c r="U340" s="1725">
        <f t="shared" si="104"/>
        <v>0</v>
      </c>
      <c r="V340" s="1725">
        <f t="shared" si="101"/>
        <v>0</v>
      </c>
      <c r="W340" s="1725">
        <f t="shared" si="105"/>
        <v>3283</v>
      </c>
      <c r="X340" s="1728">
        <v>3283</v>
      </c>
      <c r="Y340" s="1739">
        <v>616090</v>
      </c>
      <c r="Z340" s="1730">
        <v>42445</v>
      </c>
      <c r="AA340" s="1788" t="s">
        <v>213</v>
      </c>
      <c r="AB340" s="1885"/>
    </row>
    <row r="341" spans="1:28" s="1723" customFormat="1" x14ac:dyDescent="0.2">
      <c r="A341" s="1811">
        <v>2016076</v>
      </c>
      <c r="B341" s="1737"/>
      <c r="C341" s="1737" t="s">
        <v>896</v>
      </c>
      <c r="D341" s="1723" t="s">
        <v>68</v>
      </c>
      <c r="E341" s="1723">
        <v>10</v>
      </c>
      <c r="F341" s="1723">
        <f>E341*8</f>
        <v>80</v>
      </c>
      <c r="G341" s="1723">
        <f>E341*5</f>
        <v>50</v>
      </c>
      <c r="H341" s="1723">
        <f>E341*3</f>
        <v>30</v>
      </c>
      <c r="I341" s="1738">
        <v>1</v>
      </c>
      <c r="J341" s="1738">
        <v>1</v>
      </c>
      <c r="K341" s="1738"/>
      <c r="L341" s="1725">
        <v>21420</v>
      </c>
      <c r="M341" s="1725"/>
      <c r="N341" s="1725">
        <f t="shared" si="95"/>
        <v>14474.34</v>
      </c>
      <c r="O341" s="1725">
        <v>10944.76</v>
      </c>
      <c r="P341" s="1798">
        <f t="shared" si="99"/>
        <v>0.75614915775088887</v>
      </c>
      <c r="Q341" s="1725">
        <v>3529.58</v>
      </c>
      <c r="R341" s="1798">
        <f t="shared" si="100"/>
        <v>0.24385084224911119</v>
      </c>
      <c r="S341" s="1785">
        <f t="shared" si="94"/>
        <v>141.1832</v>
      </c>
      <c r="T341" s="1760"/>
      <c r="U341" s="1725">
        <f t="shared" si="104"/>
        <v>0</v>
      </c>
      <c r="V341" s="1725">
        <f t="shared" si="101"/>
        <v>0</v>
      </c>
      <c r="W341" s="1725">
        <f t="shared" si="105"/>
        <v>21420</v>
      </c>
      <c r="X341" s="1728">
        <v>21420</v>
      </c>
      <c r="Y341" s="1739">
        <v>616085</v>
      </c>
      <c r="Z341" s="1730">
        <v>42433</v>
      </c>
      <c r="AA341" s="1788" t="s">
        <v>213</v>
      </c>
      <c r="AB341" s="1885"/>
    </row>
    <row r="342" spans="1:28" s="1723" customFormat="1" x14ac:dyDescent="0.2">
      <c r="A342" s="1831">
        <v>2016077</v>
      </c>
      <c r="B342" s="1737"/>
      <c r="C342" s="1832" t="s">
        <v>988</v>
      </c>
      <c r="D342" s="1723" t="s">
        <v>489</v>
      </c>
      <c r="I342" s="1738">
        <v>0</v>
      </c>
      <c r="J342" s="1738">
        <v>0</v>
      </c>
      <c r="K342" s="1738"/>
      <c r="L342" s="1725">
        <v>0</v>
      </c>
      <c r="M342" s="1725"/>
      <c r="N342" s="1725">
        <f t="shared" si="95"/>
        <v>0</v>
      </c>
      <c r="O342" s="1725">
        <v>0</v>
      </c>
      <c r="P342" s="1798" t="str">
        <f t="shared" si="99"/>
        <v/>
      </c>
      <c r="Q342" s="1725">
        <v>0</v>
      </c>
      <c r="R342" s="1798" t="str">
        <f t="shared" si="100"/>
        <v/>
      </c>
      <c r="S342" s="1785">
        <f t="shared" si="94"/>
        <v>0</v>
      </c>
      <c r="T342" s="1760"/>
      <c r="U342" s="1725">
        <f t="shared" si="104"/>
        <v>0</v>
      </c>
      <c r="V342" s="1725">
        <f t="shared" si="101"/>
        <v>0</v>
      </c>
      <c r="W342" s="1725">
        <f t="shared" si="105"/>
        <v>0</v>
      </c>
      <c r="X342" s="1728"/>
      <c r="Y342" s="1739"/>
      <c r="Z342" s="1730"/>
      <c r="AA342" s="1788"/>
      <c r="AB342" s="1885"/>
    </row>
    <row r="343" spans="1:28" s="1723" customFormat="1" x14ac:dyDescent="0.2">
      <c r="A343" s="1812" t="s">
        <v>1000</v>
      </c>
      <c r="B343" s="1737"/>
      <c r="C343" s="1833" t="s">
        <v>1005</v>
      </c>
      <c r="D343" s="1723" t="s">
        <v>489</v>
      </c>
      <c r="E343" s="1723">
        <v>1</v>
      </c>
      <c r="F343" s="1723">
        <v>11</v>
      </c>
      <c r="G343" s="1723">
        <v>4</v>
      </c>
      <c r="H343" s="1723">
        <v>4</v>
      </c>
      <c r="I343" s="1738">
        <v>1</v>
      </c>
      <c r="J343" s="1738">
        <v>1</v>
      </c>
      <c r="K343" s="1738"/>
      <c r="L343" s="1725">
        <v>4908</v>
      </c>
      <c r="M343" s="1725"/>
      <c r="N343" s="1725">
        <f t="shared" ref="N343:N355" si="106">O343+Q343</f>
        <v>3209.88</v>
      </c>
      <c r="O343" s="1725">
        <v>2484.88</v>
      </c>
      <c r="P343" s="1798">
        <f t="shared" ref="P343:P356" si="107">IF(N343&lt;=0,"",O343/N343)</f>
        <v>0.77413485862399845</v>
      </c>
      <c r="Q343" s="1725">
        <v>725</v>
      </c>
      <c r="R343" s="1798">
        <f t="shared" ref="R343:R356" si="108">IF(N343&lt;=0,"",Q343/N343)</f>
        <v>0.22586514137600158</v>
      </c>
      <c r="S343" s="1785">
        <f t="shared" ref="S343:S352" si="109">Q343/$S$1</f>
        <v>29</v>
      </c>
      <c r="T343" s="1760"/>
      <c r="U343" s="1725">
        <f t="shared" ref="U343:U356" si="110">((1-I343)*O343)+((1-J343)*Q343)</f>
        <v>0</v>
      </c>
      <c r="V343" s="1725">
        <f t="shared" ref="V343:V356" si="111">L343-W343</f>
        <v>0</v>
      </c>
      <c r="W343" s="1725">
        <f t="shared" si="105"/>
        <v>4908</v>
      </c>
      <c r="X343" s="1728">
        <v>4908</v>
      </c>
      <c r="Y343" s="1739">
        <v>616167</v>
      </c>
      <c r="Z343" s="1730">
        <v>42493</v>
      </c>
      <c r="AA343" s="1788" t="s">
        <v>213</v>
      </c>
      <c r="AB343" s="1885"/>
    </row>
    <row r="344" spans="1:28" s="1723" customFormat="1" x14ac:dyDescent="0.2">
      <c r="A344" s="1812" t="s">
        <v>1001</v>
      </c>
      <c r="B344" s="1737"/>
      <c r="C344" s="1833" t="s">
        <v>1005</v>
      </c>
      <c r="D344" s="1723" t="s">
        <v>489</v>
      </c>
      <c r="E344" s="1723">
        <v>1</v>
      </c>
      <c r="F344" s="1723">
        <v>11</v>
      </c>
      <c r="G344" s="1723">
        <v>4</v>
      </c>
      <c r="H344" s="1723">
        <v>4</v>
      </c>
      <c r="I344" s="1738">
        <v>1</v>
      </c>
      <c r="J344" s="1738">
        <v>1</v>
      </c>
      <c r="K344" s="1738"/>
      <c r="L344" s="1725">
        <v>4908</v>
      </c>
      <c r="M344" s="1725"/>
      <c r="N344" s="1725">
        <f t="shared" si="106"/>
        <v>3209.88</v>
      </c>
      <c r="O344" s="1725">
        <v>2484.88</v>
      </c>
      <c r="P344" s="1798">
        <f t="shared" si="107"/>
        <v>0.77413485862399845</v>
      </c>
      <c r="Q344" s="1725">
        <v>725</v>
      </c>
      <c r="R344" s="1798">
        <f t="shared" si="108"/>
        <v>0.22586514137600158</v>
      </c>
      <c r="S344" s="1785">
        <f t="shared" si="109"/>
        <v>29</v>
      </c>
      <c r="T344" s="1760"/>
      <c r="U344" s="1725">
        <f t="shared" si="110"/>
        <v>0</v>
      </c>
      <c r="V344" s="1725">
        <f t="shared" si="111"/>
        <v>0</v>
      </c>
      <c r="W344" s="1725">
        <f t="shared" si="105"/>
        <v>4908</v>
      </c>
      <c r="X344" s="1728">
        <v>4908</v>
      </c>
      <c r="Y344" s="1739">
        <v>616167</v>
      </c>
      <c r="Z344" s="1730">
        <v>42493</v>
      </c>
      <c r="AA344" s="1788" t="s">
        <v>213</v>
      </c>
      <c r="AB344" s="1885"/>
    </row>
    <row r="345" spans="1:28" s="1723" customFormat="1" x14ac:dyDescent="0.2">
      <c r="A345" s="1812" t="s">
        <v>1002</v>
      </c>
      <c r="B345" s="1737"/>
      <c r="C345" s="1833" t="s">
        <v>1005</v>
      </c>
      <c r="D345" s="1723" t="s">
        <v>489</v>
      </c>
      <c r="E345" s="1723">
        <v>1</v>
      </c>
      <c r="F345" s="1723">
        <v>11</v>
      </c>
      <c r="G345" s="1723">
        <v>4</v>
      </c>
      <c r="H345" s="1723">
        <v>4</v>
      </c>
      <c r="I345" s="1738">
        <v>1</v>
      </c>
      <c r="J345" s="1738">
        <v>1</v>
      </c>
      <c r="K345" s="1738"/>
      <c r="L345" s="1725">
        <v>4908</v>
      </c>
      <c r="M345" s="1725"/>
      <c r="N345" s="1725">
        <f t="shared" si="106"/>
        <v>3209.88</v>
      </c>
      <c r="O345" s="1725">
        <v>2484.88</v>
      </c>
      <c r="P345" s="1798">
        <f t="shared" si="107"/>
        <v>0.77413485862399845</v>
      </c>
      <c r="Q345" s="1725">
        <v>725</v>
      </c>
      <c r="R345" s="1798">
        <f t="shared" si="108"/>
        <v>0.22586514137600158</v>
      </c>
      <c r="S345" s="1785">
        <f t="shared" si="109"/>
        <v>29</v>
      </c>
      <c r="T345" s="1760"/>
      <c r="U345" s="1725">
        <f t="shared" si="110"/>
        <v>0</v>
      </c>
      <c r="V345" s="1725">
        <f t="shared" si="111"/>
        <v>0</v>
      </c>
      <c r="W345" s="1725">
        <f t="shared" si="105"/>
        <v>4908</v>
      </c>
      <c r="X345" s="1728">
        <v>4908</v>
      </c>
      <c r="Y345" s="1739">
        <v>616206</v>
      </c>
      <c r="Z345" s="1730">
        <v>42503</v>
      </c>
      <c r="AA345" s="1788" t="s">
        <v>213</v>
      </c>
      <c r="AB345" s="1885"/>
    </row>
    <row r="346" spans="1:28" s="1723" customFormat="1" x14ac:dyDescent="0.2">
      <c r="A346" s="1812" t="s">
        <v>1003</v>
      </c>
      <c r="B346" s="1737"/>
      <c r="C346" s="1833" t="s">
        <v>1005</v>
      </c>
      <c r="D346" s="1723" t="s">
        <v>489</v>
      </c>
      <c r="E346" s="1723">
        <v>1</v>
      </c>
      <c r="F346" s="1723">
        <v>11</v>
      </c>
      <c r="G346" s="1723">
        <v>4</v>
      </c>
      <c r="H346" s="1723">
        <v>4</v>
      </c>
      <c r="I346" s="1738">
        <v>1</v>
      </c>
      <c r="J346" s="1738">
        <v>1</v>
      </c>
      <c r="K346" s="1738"/>
      <c r="L346" s="1725">
        <v>4908</v>
      </c>
      <c r="M346" s="1725"/>
      <c r="N346" s="1725">
        <f t="shared" si="106"/>
        <v>3209.88</v>
      </c>
      <c r="O346" s="1725">
        <v>2484.88</v>
      </c>
      <c r="P346" s="1798">
        <f t="shared" si="107"/>
        <v>0.77413485862399845</v>
      </c>
      <c r="Q346" s="1725">
        <v>725</v>
      </c>
      <c r="R346" s="1798">
        <f t="shared" si="108"/>
        <v>0.22586514137600158</v>
      </c>
      <c r="S346" s="1785">
        <f t="shared" si="109"/>
        <v>29</v>
      </c>
      <c r="T346" s="1760"/>
      <c r="U346" s="1725">
        <f t="shared" si="110"/>
        <v>0</v>
      </c>
      <c r="V346" s="1725">
        <f t="shared" si="111"/>
        <v>0</v>
      </c>
      <c r="W346" s="1725">
        <f t="shared" si="105"/>
        <v>4908</v>
      </c>
      <c r="X346" s="1728">
        <v>4908</v>
      </c>
      <c r="Y346" s="1739">
        <v>616206</v>
      </c>
      <c r="Z346" s="1730">
        <v>42503</v>
      </c>
      <c r="AA346" s="1788" t="s">
        <v>213</v>
      </c>
      <c r="AB346" s="1885"/>
    </row>
    <row r="347" spans="1:28" s="1723" customFormat="1" x14ac:dyDescent="0.2">
      <c r="A347" s="1812" t="s">
        <v>1004</v>
      </c>
      <c r="B347" s="1737"/>
      <c r="C347" s="1833" t="s">
        <v>1006</v>
      </c>
      <c r="D347" s="1723" t="s">
        <v>489</v>
      </c>
      <c r="E347" s="1723">
        <v>1</v>
      </c>
      <c r="F347" s="1723">
        <v>10</v>
      </c>
      <c r="G347" s="1723">
        <v>5</v>
      </c>
      <c r="H347" s="1723">
        <v>4</v>
      </c>
      <c r="I347" s="1738">
        <v>1</v>
      </c>
      <c r="J347" s="1738">
        <v>1</v>
      </c>
      <c r="K347" s="1738"/>
      <c r="L347" s="1725">
        <v>4993</v>
      </c>
      <c r="M347" s="1725"/>
      <c r="N347" s="1725">
        <f t="shared" si="106"/>
        <v>3387.39</v>
      </c>
      <c r="O347" s="1725">
        <v>2662.39</v>
      </c>
      <c r="P347" s="1798">
        <f t="shared" si="107"/>
        <v>0.78597090975647921</v>
      </c>
      <c r="Q347" s="1725">
        <v>725</v>
      </c>
      <c r="R347" s="1798">
        <f t="shared" si="108"/>
        <v>0.21402909024352082</v>
      </c>
      <c r="S347" s="1785">
        <f t="shared" si="109"/>
        <v>29</v>
      </c>
      <c r="T347" s="1760"/>
      <c r="U347" s="1725">
        <f t="shared" si="110"/>
        <v>0</v>
      </c>
      <c r="V347" s="1725">
        <f t="shared" si="111"/>
        <v>0</v>
      </c>
      <c r="W347" s="1725">
        <f t="shared" si="105"/>
        <v>4993</v>
      </c>
      <c r="X347" s="1728">
        <v>4993</v>
      </c>
      <c r="Y347" s="1739">
        <v>616206</v>
      </c>
      <c r="Z347" s="1730">
        <v>42503</v>
      </c>
      <c r="AA347" s="1788" t="s">
        <v>213</v>
      </c>
      <c r="AB347" s="1885"/>
    </row>
    <row r="348" spans="1:28" s="1723" customFormat="1" x14ac:dyDescent="0.2">
      <c r="A348" s="1812" t="s">
        <v>1007</v>
      </c>
      <c r="B348" s="1737"/>
      <c r="C348" s="1833" t="s">
        <v>1005</v>
      </c>
      <c r="D348" s="1723" t="s">
        <v>489</v>
      </c>
      <c r="E348" s="1723">
        <v>1</v>
      </c>
      <c r="F348" s="1723">
        <v>11</v>
      </c>
      <c r="G348" s="1723">
        <v>4</v>
      </c>
      <c r="H348" s="1723">
        <v>4</v>
      </c>
      <c r="I348" s="1738">
        <v>1</v>
      </c>
      <c r="J348" s="1738">
        <v>1</v>
      </c>
      <c r="K348" s="1738"/>
      <c r="L348" s="1725">
        <v>4908</v>
      </c>
      <c r="M348" s="1725"/>
      <c r="N348" s="1725">
        <f t="shared" si="106"/>
        <v>3209.88</v>
      </c>
      <c r="O348" s="1725">
        <v>2484.88</v>
      </c>
      <c r="P348" s="1798">
        <f t="shared" si="107"/>
        <v>0.77413485862399845</v>
      </c>
      <c r="Q348" s="1725">
        <v>725</v>
      </c>
      <c r="R348" s="1798">
        <f t="shared" si="108"/>
        <v>0.22586514137600158</v>
      </c>
      <c r="S348" s="1785">
        <f t="shared" si="109"/>
        <v>29</v>
      </c>
      <c r="T348" s="1760"/>
      <c r="U348" s="1725">
        <f t="shared" si="110"/>
        <v>0</v>
      </c>
      <c r="V348" s="1725">
        <f t="shared" si="111"/>
        <v>0</v>
      </c>
      <c r="W348" s="1725">
        <f t="shared" si="105"/>
        <v>4908</v>
      </c>
      <c r="X348" s="1728">
        <v>4908</v>
      </c>
      <c r="Y348" s="1739">
        <v>616206</v>
      </c>
      <c r="Z348" s="1730">
        <v>42503</v>
      </c>
      <c r="AA348" s="1788" t="s">
        <v>213</v>
      </c>
      <c r="AB348" s="1885"/>
    </row>
    <row r="349" spans="1:28" s="1723" customFormat="1" x14ac:dyDescent="0.2">
      <c r="A349" s="1812" t="s">
        <v>1008</v>
      </c>
      <c r="B349" s="1737"/>
      <c r="C349" s="1805" t="s">
        <v>1005</v>
      </c>
      <c r="D349" s="1723" t="s">
        <v>489</v>
      </c>
      <c r="E349" s="1723">
        <v>1</v>
      </c>
      <c r="F349" s="1723">
        <v>11</v>
      </c>
      <c r="G349" s="1723">
        <v>4</v>
      </c>
      <c r="H349" s="1723">
        <v>4</v>
      </c>
      <c r="I349" s="1738">
        <v>1</v>
      </c>
      <c r="J349" s="1738">
        <v>1</v>
      </c>
      <c r="K349" s="1738"/>
      <c r="L349" s="1725">
        <v>4908</v>
      </c>
      <c r="M349" s="1725"/>
      <c r="N349" s="1725">
        <f t="shared" si="106"/>
        <v>3209.88</v>
      </c>
      <c r="O349" s="1725">
        <v>2484.88</v>
      </c>
      <c r="P349" s="1798">
        <f t="shared" si="107"/>
        <v>0.77413485862399845</v>
      </c>
      <c r="Q349" s="1725">
        <v>725</v>
      </c>
      <c r="R349" s="1798">
        <f t="shared" si="108"/>
        <v>0.22586514137600158</v>
      </c>
      <c r="S349" s="1785">
        <f t="shared" si="109"/>
        <v>29</v>
      </c>
      <c r="T349" s="1760"/>
      <c r="U349" s="1725">
        <f t="shared" si="110"/>
        <v>0</v>
      </c>
      <c r="V349" s="1725">
        <f t="shared" si="111"/>
        <v>0</v>
      </c>
      <c r="W349" s="1725">
        <f t="shared" si="105"/>
        <v>4908</v>
      </c>
      <c r="X349" s="1728">
        <v>4908</v>
      </c>
      <c r="Y349" s="1739">
        <v>616206</v>
      </c>
      <c r="Z349" s="1730">
        <v>42503</v>
      </c>
      <c r="AA349" s="1788" t="s">
        <v>213</v>
      </c>
      <c r="AB349" s="1885"/>
    </row>
    <row r="350" spans="1:28" s="1723" customFormat="1" x14ac:dyDescent="0.2">
      <c r="A350" s="1812" t="s">
        <v>1011</v>
      </c>
      <c r="B350" s="1737"/>
      <c r="C350" s="1805" t="s">
        <v>1006</v>
      </c>
      <c r="D350" s="1723" t="s">
        <v>489</v>
      </c>
      <c r="E350" s="1723">
        <v>1</v>
      </c>
      <c r="F350" s="1723">
        <v>10</v>
      </c>
      <c r="G350" s="1723">
        <v>5</v>
      </c>
      <c r="H350" s="1723">
        <v>4</v>
      </c>
      <c r="I350" s="1738">
        <v>1</v>
      </c>
      <c r="J350" s="1738">
        <v>1</v>
      </c>
      <c r="K350" s="1738"/>
      <c r="L350" s="1725">
        <v>4993</v>
      </c>
      <c r="M350" s="1725"/>
      <c r="N350" s="1725">
        <f t="shared" si="106"/>
        <v>3387.39</v>
      </c>
      <c r="O350" s="1725">
        <v>2662.39</v>
      </c>
      <c r="P350" s="1798">
        <f t="shared" si="107"/>
        <v>0.78597090975647921</v>
      </c>
      <c r="Q350" s="1725">
        <v>725</v>
      </c>
      <c r="R350" s="1798">
        <f t="shared" si="108"/>
        <v>0.21402909024352082</v>
      </c>
      <c r="S350" s="1785">
        <f t="shared" si="109"/>
        <v>29</v>
      </c>
      <c r="T350" s="1760"/>
      <c r="U350" s="1725">
        <f t="shared" si="110"/>
        <v>0</v>
      </c>
      <c r="V350" s="1725">
        <f t="shared" si="111"/>
        <v>0</v>
      </c>
      <c r="W350" s="1725">
        <f>X350+AC350+AH350+AM350+AW350+AR350</f>
        <v>4993</v>
      </c>
      <c r="X350" s="1728">
        <v>4993</v>
      </c>
      <c r="Y350" s="1739">
        <v>616206</v>
      </c>
      <c r="Z350" s="1730">
        <v>42503</v>
      </c>
      <c r="AA350" s="1788" t="s">
        <v>213</v>
      </c>
      <c r="AB350" s="1885"/>
    </row>
    <row r="351" spans="1:28" s="1723" customFormat="1" x14ac:dyDescent="0.2">
      <c r="A351" s="1812" t="s">
        <v>1009</v>
      </c>
      <c r="B351" s="1737"/>
      <c r="C351" s="1805" t="s">
        <v>1036</v>
      </c>
      <c r="D351" s="1723" t="s">
        <v>489</v>
      </c>
      <c r="E351" s="1723">
        <v>1</v>
      </c>
      <c r="F351" s="1723">
        <v>10</v>
      </c>
      <c r="G351" s="1723">
        <v>5</v>
      </c>
      <c r="H351" s="1723">
        <v>4</v>
      </c>
      <c r="I351" s="1738">
        <v>1</v>
      </c>
      <c r="J351" s="1738">
        <v>1</v>
      </c>
      <c r="K351" s="1738"/>
      <c r="L351" s="1725">
        <v>4993</v>
      </c>
      <c r="M351" s="1725"/>
      <c r="N351" s="1725">
        <f t="shared" si="106"/>
        <v>3387.39</v>
      </c>
      <c r="O351" s="1725">
        <v>2662.39</v>
      </c>
      <c r="P351" s="1798">
        <f t="shared" si="107"/>
        <v>0.78597090975647921</v>
      </c>
      <c r="Q351" s="1725">
        <v>725</v>
      </c>
      <c r="R351" s="1798">
        <f t="shared" si="108"/>
        <v>0.21402909024352082</v>
      </c>
      <c r="S351" s="1785">
        <f t="shared" si="109"/>
        <v>29</v>
      </c>
      <c r="T351" s="1760"/>
      <c r="U351" s="1725">
        <f t="shared" si="110"/>
        <v>0</v>
      </c>
      <c r="V351" s="1725">
        <f t="shared" si="111"/>
        <v>0</v>
      </c>
      <c r="W351" s="1725">
        <f t="shared" ref="W351:W358" si="112">X351+AC351+AH351+AM351+AO351+AR351</f>
        <v>4993</v>
      </c>
      <c r="X351" s="1728">
        <v>4993</v>
      </c>
      <c r="Y351" s="1739">
        <v>616206</v>
      </c>
      <c r="Z351" s="1730">
        <v>42503</v>
      </c>
      <c r="AA351" s="1788" t="s">
        <v>213</v>
      </c>
      <c r="AB351" s="1885"/>
    </row>
    <row r="352" spans="1:28" s="1723" customFormat="1" x14ac:dyDescent="0.2">
      <c r="A352" s="1812" t="s">
        <v>1010</v>
      </c>
      <c r="B352" s="1737"/>
      <c r="C352" s="1805" t="s">
        <v>1036</v>
      </c>
      <c r="D352" s="1723" t="s">
        <v>489</v>
      </c>
      <c r="E352" s="1723">
        <v>1</v>
      </c>
      <c r="F352" s="1723">
        <v>10</v>
      </c>
      <c r="G352" s="1723">
        <v>5</v>
      </c>
      <c r="H352" s="1723">
        <v>4</v>
      </c>
      <c r="I352" s="1738">
        <v>1</v>
      </c>
      <c r="J352" s="1738">
        <v>1</v>
      </c>
      <c r="K352" s="1738"/>
      <c r="L352" s="1725">
        <v>4993</v>
      </c>
      <c r="M352" s="1725"/>
      <c r="N352" s="1725">
        <f t="shared" si="106"/>
        <v>3387.39</v>
      </c>
      <c r="O352" s="1725">
        <v>2662.39</v>
      </c>
      <c r="P352" s="1798">
        <f t="shared" si="107"/>
        <v>0.78597090975647921</v>
      </c>
      <c r="Q352" s="1725">
        <v>725</v>
      </c>
      <c r="R352" s="1798">
        <f t="shared" si="108"/>
        <v>0.21402909024352082</v>
      </c>
      <c r="S352" s="1785">
        <f t="shared" si="109"/>
        <v>29</v>
      </c>
      <c r="T352" s="1760"/>
      <c r="U352" s="1725">
        <f t="shared" si="110"/>
        <v>0</v>
      </c>
      <c r="V352" s="1725">
        <f t="shared" si="111"/>
        <v>0</v>
      </c>
      <c r="W352" s="1725">
        <f t="shared" si="112"/>
        <v>4993</v>
      </c>
      <c r="X352" s="1728">
        <v>4993</v>
      </c>
      <c r="Y352" s="1739">
        <v>616206</v>
      </c>
      <c r="Z352" s="1730">
        <v>42503</v>
      </c>
      <c r="AA352" s="1788" t="s">
        <v>213</v>
      </c>
      <c r="AB352" s="1885"/>
    </row>
    <row r="353" spans="1:32" s="1723" customFormat="1" x14ac:dyDescent="0.2">
      <c r="A353" s="1811" t="s">
        <v>1173</v>
      </c>
      <c r="B353" s="1737"/>
      <c r="C353" s="1805" t="s">
        <v>1178</v>
      </c>
      <c r="D353" s="1723" t="s">
        <v>489</v>
      </c>
      <c r="E353" s="1723">
        <v>1</v>
      </c>
      <c r="F353" s="1723">
        <v>9</v>
      </c>
      <c r="G353" s="1723">
        <v>5</v>
      </c>
      <c r="H353" s="1723">
        <v>4</v>
      </c>
      <c r="I353" s="1738">
        <v>1</v>
      </c>
      <c r="J353" s="1738">
        <v>1</v>
      </c>
      <c r="K353" s="1738"/>
      <c r="L353" s="1725">
        <v>4144</v>
      </c>
      <c r="M353" s="1725"/>
      <c r="N353" s="1725">
        <f t="shared" si="106"/>
        <v>2854.17</v>
      </c>
      <c r="O353" s="1725">
        <v>2257.92</v>
      </c>
      <c r="P353" s="1798">
        <f t="shared" si="107"/>
        <v>0.79109513448743418</v>
      </c>
      <c r="Q353" s="1725">
        <v>596.25</v>
      </c>
      <c r="R353" s="1798">
        <f t="shared" si="108"/>
        <v>0.20890486551256582</v>
      </c>
      <c r="S353" s="1785">
        <f t="shared" ref="S353:S358" si="113">Q353/$S$1</f>
        <v>23.85</v>
      </c>
      <c r="T353" s="1760"/>
      <c r="U353" s="1725">
        <f t="shared" si="110"/>
        <v>0</v>
      </c>
      <c r="V353" s="1725">
        <f>L353-W353+AC353</f>
        <v>0</v>
      </c>
      <c r="W353" s="1725">
        <f t="shared" si="112"/>
        <v>4525.8999999999996</v>
      </c>
      <c r="X353" s="1829">
        <v>4144</v>
      </c>
      <c r="Y353" s="1739">
        <v>616256</v>
      </c>
      <c r="Z353" s="1730">
        <v>42538</v>
      </c>
      <c r="AA353" s="1788" t="s">
        <v>213</v>
      </c>
      <c r="AB353" s="1788"/>
      <c r="AC353" s="1725">
        <v>381.9</v>
      </c>
      <c r="AD353" s="1723">
        <v>616307</v>
      </c>
      <c r="AE353" s="1733">
        <v>42566</v>
      </c>
      <c r="AF353" s="1789" t="s">
        <v>213</v>
      </c>
    </row>
    <row r="354" spans="1:32" s="1723" customFormat="1" x14ac:dyDescent="0.2">
      <c r="A354" s="1811" t="s">
        <v>1174</v>
      </c>
      <c r="B354" s="1737"/>
      <c r="C354" s="1805" t="s">
        <v>1178</v>
      </c>
      <c r="D354" s="1723" t="s">
        <v>489</v>
      </c>
      <c r="E354" s="1723">
        <v>1</v>
      </c>
      <c r="F354" s="1723">
        <v>9</v>
      </c>
      <c r="G354" s="1723">
        <v>5</v>
      </c>
      <c r="H354" s="1723">
        <v>4</v>
      </c>
      <c r="I354" s="1738">
        <v>1</v>
      </c>
      <c r="J354" s="1738">
        <v>1</v>
      </c>
      <c r="K354" s="1738"/>
      <c r="L354" s="1725">
        <v>4144</v>
      </c>
      <c r="M354" s="1725"/>
      <c r="N354" s="1725">
        <f>O354+Q354</f>
        <v>2854.17</v>
      </c>
      <c r="O354" s="1725">
        <v>2257.92</v>
      </c>
      <c r="P354" s="1798">
        <f>IF(N354&lt;=0,"",O354/N354)</f>
        <v>0.79109513448743418</v>
      </c>
      <c r="Q354" s="1725">
        <v>596.25</v>
      </c>
      <c r="R354" s="1798">
        <f>IF(N354&lt;=0,"",Q354/N354)</f>
        <v>0.20890486551256582</v>
      </c>
      <c r="S354" s="1785">
        <f t="shared" si="113"/>
        <v>23.85</v>
      </c>
      <c r="T354" s="1760"/>
      <c r="U354" s="1725">
        <f>((1-I354)*O354)+((1-J354)*Q354)</f>
        <v>0</v>
      </c>
      <c r="V354" s="1725">
        <f>L354-W354</f>
        <v>0</v>
      </c>
      <c r="W354" s="1725">
        <f t="shared" si="112"/>
        <v>4144</v>
      </c>
      <c r="X354" s="1829">
        <v>4144</v>
      </c>
      <c r="Y354" s="1739">
        <v>616256</v>
      </c>
      <c r="Z354" s="1730">
        <v>42538</v>
      </c>
      <c r="AA354" s="1788" t="s">
        <v>213</v>
      </c>
      <c r="AB354" s="1788"/>
      <c r="AC354" s="1725"/>
      <c r="AE354" s="1733"/>
      <c r="AF354" s="1789"/>
    </row>
    <row r="355" spans="1:32" s="1723" customFormat="1" x14ac:dyDescent="0.2">
      <c r="A355" s="1811" t="s">
        <v>1175</v>
      </c>
      <c r="B355" s="1737"/>
      <c r="C355" s="1805" t="s">
        <v>1179</v>
      </c>
      <c r="D355" s="1723" t="s">
        <v>489</v>
      </c>
      <c r="E355" s="1723">
        <v>1</v>
      </c>
      <c r="F355" s="1723">
        <v>10</v>
      </c>
      <c r="G355" s="1723">
        <v>6</v>
      </c>
      <c r="H355" s="1723">
        <v>4</v>
      </c>
      <c r="I355" s="1738">
        <v>1</v>
      </c>
      <c r="J355" s="1738">
        <v>1</v>
      </c>
      <c r="K355" s="1738"/>
      <c r="L355" s="1725">
        <v>4099</v>
      </c>
      <c r="M355" s="1725"/>
      <c r="N355" s="1725">
        <f t="shared" si="106"/>
        <v>2828.41</v>
      </c>
      <c r="O355" s="1725">
        <v>2235.91</v>
      </c>
      <c r="P355" s="1798">
        <f t="shared" si="107"/>
        <v>0.79051834776429164</v>
      </c>
      <c r="Q355" s="1725">
        <v>592.5</v>
      </c>
      <c r="R355" s="1798">
        <f t="shared" si="108"/>
        <v>0.20948165223570842</v>
      </c>
      <c r="S355" s="1785">
        <f t="shared" si="113"/>
        <v>23.7</v>
      </c>
      <c r="T355" s="1760"/>
      <c r="U355" s="1725">
        <f t="shared" si="110"/>
        <v>0</v>
      </c>
      <c r="V355" s="1725">
        <f t="shared" si="111"/>
        <v>0</v>
      </c>
      <c r="W355" s="1725">
        <f t="shared" si="112"/>
        <v>4099</v>
      </c>
      <c r="X355" s="1829">
        <v>4099</v>
      </c>
      <c r="Y355" s="1739">
        <v>616256</v>
      </c>
      <c r="Z355" s="1730">
        <v>42538</v>
      </c>
      <c r="AA355" s="1788" t="s">
        <v>213</v>
      </c>
      <c r="AB355" s="1788"/>
      <c r="AC355" s="1725"/>
      <c r="AE355" s="1733"/>
      <c r="AF355" s="1789"/>
    </row>
    <row r="356" spans="1:32" s="1723" customFormat="1" x14ac:dyDescent="0.2">
      <c r="A356" s="1811" t="s">
        <v>1176</v>
      </c>
      <c r="B356" s="1737"/>
      <c r="C356" s="1805" t="s">
        <v>1180</v>
      </c>
      <c r="D356" s="1723" t="s">
        <v>489</v>
      </c>
      <c r="E356" s="1723">
        <v>1</v>
      </c>
      <c r="F356" s="1723">
        <v>11</v>
      </c>
      <c r="G356" s="1723">
        <v>4</v>
      </c>
      <c r="H356" s="1723">
        <v>4</v>
      </c>
      <c r="I356" s="1738">
        <v>1</v>
      </c>
      <c r="J356" s="1738">
        <v>1</v>
      </c>
      <c r="K356" s="1738"/>
      <c r="L356" s="1725">
        <v>4864</v>
      </c>
      <c r="M356" s="1725"/>
      <c r="N356" s="1725">
        <f>O356+Q356</f>
        <v>3342.0099999999998</v>
      </c>
      <c r="O356" s="1725">
        <v>2627.43</v>
      </c>
      <c r="P356" s="1798">
        <f t="shared" si="107"/>
        <v>0.78618256677867515</v>
      </c>
      <c r="Q356" s="1725">
        <v>714.58</v>
      </c>
      <c r="R356" s="1798">
        <f t="shared" si="108"/>
        <v>0.21381743322132493</v>
      </c>
      <c r="S356" s="1785">
        <f t="shared" si="113"/>
        <v>28.583200000000001</v>
      </c>
      <c r="T356" s="1760"/>
      <c r="U356" s="1725">
        <f t="shared" si="110"/>
        <v>0</v>
      </c>
      <c r="V356" s="1725">
        <f t="shared" si="111"/>
        <v>0</v>
      </c>
      <c r="W356" s="1725">
        <f t="shared" si="112"/>
        <v>4864</v>
      </c>
      <c r="X356" s="1829">
        <v>4864</v>
      </c>
      <c r="Y356" s="1739">
        <v>616256</v>
      </c>
      <c r="Z356" s="1730">
        <v>42538</v>
      </c>
      <c r="AA356" s="1788" t="s">
        <v>213</v>
      </c>
      <c r="AB356" s="1788"/>
      <c r="AC356" s="1725"/>
      <c r="AE356" s="1733"/>
      <c r="AF356" s="1789"/>
    </row>
    <row r="357" spans="1:32" s="1723" customFormat="1" x14ac:dyDescent="0.2">
      <c r="A357" s="1811" t="s">
        <v>1177</v>
      </c>
      <c r="B357" s="1737"/>
      <c r="C357" s="1805" t="s">
        <v>1180</v>
      </c>
      <c r="D357" s="1723" t="s">
        <v>489</v>
      </c>
      <c r="E357" s="1723">
        <v>1</v>
      </c>
      <c r="F357" s="1723">
        <v>11</v>
      </c>
      <c r="G357" s="1723">
        <v>4</v>
      </c>
      <c r="H357" s="1723">
        <v>4</v>
      </c>
      <c r="I357" s="1738">
        <v>1</v>
      </c>
      <c r="J357" s="1738">
        <v>1</v>
      </c>
      <c r="K357" s="1738"/>
      <c r="L357" s="1725">
        <v>4864</v>
      </c>
      <c r="M357" s="1725"/>
      <c r="N357" s="1725">
        <f>O357+Q357</f>
        <v>3342.0099999999998</v>
      </c>
      <c r="O357" s="1725">
        <v>2627.43</v>
      </c>
      <c r="P357" s="1798">
        <f>IF(N357&lt;=0,"",O357/N357)</f>
        <v>0.78618256677867515</v>
      </c>
      <c r="Q357" s="1725">
        <v>714.58</v>
      </c>
      <c r="R357" s="1798">
        <f>IF(N357&lt;=0,"",Q357/N357)</f>
        <v>0.21381743322132493</v>
      </c>
      <c r="S357" s="1785">
        <f t="shared" si="113"/>
        <v>28.583200000000001</v>
      </c>
      <c r="T357" s="1760"/>
      <c r="U357" s="1725">
        <f>((1-I357)*O357)+((1-J357)*Q357)</f>
        <v>0</v>
      </c>
      <c r="V357" s="1725">
        <f>L357-W357</f>
        <v>0</v>
      </c>
      <c r="W357" s="1725">
        <f t="shared" si="112"/>
        <v>4864</v>
      </c>
      <c r="X357" s="1829">
        <v>4864</v>
      </c>
      <c r="Y357" s="1739">
        <v>616256</v>
      </c>
      <c r="Z357" s="1730">
        <v>42538</v>
      </c>
      <c r="AA357" s="1788" t="s">
        <v>213</v>
      </c>
      <c r="AB357" s="1788"/>
      <c r="AC357" s="1725"/>
      <c r="AE357" s="1733"/>
      <c r="AF357" s="1789"/>
    </row>
    <row r="358" spans="1:32" s="1723" customFormat="1" x14ac:dyDescent="0.2">
      <c r="A358" s="1811">
        <v>2016077</v>
      </c>
      <c r="B358" s="1737"/>
      <c r="C358" s="1805" t="s">
        <v>1330</v>
      </c>
      <c r="D358" s="1723" t="s">
        <v>489</v>
      </c>
      <c r="E358" s="1723">
        <v>0</v>
      </c>
      <c r="F358" s="1723">
        <v>0</v>
      </c>
      <c r="G358" s="1723">
        <v>0</v>
      </c>
      <c r="H358" s="1723">
        <v>0</v>
      </c>
      <c r="I358" s="1738">
        <v>1</v>
      </c>
      <c r="J358" s="1738">
        <v>1</v>
      </c>
      <c r="K358" s="1738"/>
      <c r="L358" s="1725">
        <v>28.6</v>
      </c>
      <c r="M358" s="1725"/>
      <c r="N358" s="1725">
        <f>O358+Q358</f>
        <v>14.3</v>
      </c>
      <c r="O358" s="1725">
        <v>14.3</v>
      </c>
      <c r="P358" s="1798">
        <f>IF(N358&lt;=0,"",O358/N358)</f>
        <v>1</v>
      </c>
      <c r="Q358" s="1725">
        <v>0</v>
      </c>
      <c r="R358" s="1798">
        <f>IF(N358&lt;=0,"",Q358/N358)</f>
        <v>0</v>
      </c>
      <c r="S358" s="1785">
        <f t="shared" si="113"/>
        <v>0</v>
      </c>
      <c r="T358" s="1760"/>
      <c r="U358" s="1725">
        <f>((1-I358)*O358)+((1-J358)*Q358)</f>
        <v>0</v>
      </c>
      <c r="V358" s="1725">
        <f>L358-W358</f>
        <v>0</v>
      </c>
      <c r="W358" s="1725">
        <f t="shared" si="112"/>
        <v>28.6</v>
      </c>
      <c r="X358" s="1829">
        <v>28.6</v>
      </c>
      <c r="Y358" s="1739">
        <v>616255</v>
      </c>
      <c r="Z358" s="1730">
        <v>42538</v>
      </c>
      <c r="AA358" s="1788" t="s">
        <v>213</v>
      </c>
      <c r="AB358" s="1788"/>
      <c r="AC358" s="1725"/>
      <c r="AE358" s="1733"/>
      <c r="AF358" s="1789"/>
    </row>
    <row r="359" spans="1:32" s="1723" customFormat="1" x14ac:dyDescent="0.2">
      <c r="A359" s="1811">
        <v>2016078</v>
      </c>
      <c r="B359" s="1737"/>
      <c r="C359" s="1737">
        <v>589116</v>
      </c>
      <c r="D359" s="1723" t="s">
        <v>68</v>
      </c>
      <c r="E359" s="1723">
        <v>1</v>
      </c>
      <c r="F359" s="1723">
        <v>9</v>
      </c>
      <c r="G359" s="1723">
        <v>6</v>
      </c>
      <c r="H359" s="1723">
        <v>3</v>
      </c>
      <c r="I359" s="1738">
        <v>1</v>
      </c>
      <c r="J359" s="1738">
        <v>1</v>
      </c>
      <c r="K359" s="1738"/>
      <c r="L359" s="1725">
        <v>2277</v>
      </c>
      <c r="M359" s="1725"/>
      <c r="N359" s="1725">
        <f t="shared" si="95"/>
        <v>1544.18</v>
      </c>
      <c r="O359" s="1725">
        <v>1162.76</v>
      </c>
      <c r="P359" s="1798">
        <f t="shared" si="99"/>
        <v>0.75299511714955503</v>
      </c>
      <c r="Q359" s="1725">
        <v>381.42</v>
      </c>
      <c r="R359" s="1798">
        <f t="shared" si="100"/>
        <v>0.24700488285044489</v>
      </c>
      <c r="S359" s="1785">
        <f t="shared" ref="S359:S431" si="114">Q359/$S$1</f>
        <v>15.2568</v>
      </c>
      <c r="T359" s="1760"/>
      <c r="U359" s="1725">
        <f t="shared" si="104"/>
        <v>0</v>
      </c>
      <c r="V359" s="1725">
        <f t="shared" si="101"/>
        <v>0</v>
      </c>
      <c r="W359" s="1725">
        <f t="shared" si="102"/>
        <v>2277</v>
      </c>
      <c r="X359" s="1728">
        <v>2277</v>
      </c>
      <c r="Y359" s="1739">
        <v>616091</v>
      </c>
      <c r="Z359" s="1730">
        <v>42445</v>
      </c>
      <c r="AA359" s="1788" t="s">
        <v>213</v>
      </c>
      <c r="AB359" s="1788"/>
      <c r="AC359" s="1725"/>
      <c r="AE359" s="1733"/>
      <c r="AF359" s="1789"/>
    </row>
    <row r="360" spans="1:32" s="1723" customFormat="1" x14ac:dyDescent="0.2">
      <c r="A360" s="1811">
        <v>2016079</v>
      </c>
      <c r="B360" s="1737"/>
      <c r="C360" s="1737">
        <v>589216</v>
      </c>
      <c r="D360" s="1723" t="s">
        <v>68</v>
      </c>
      <c r="E360" s="1723">
        <v>1</v>
      </c>
      <c r="F360" s="1723">
        <v>9</v>
      </c>
      <c r="G360" s="1723">
        <v>6</v>
      </c>
      <c r="H360" s="1723">
        <v>3</v>
      </c>
      <c r="I360" s="1738">
        <v>1</v>
      </c>
      <c r="J360" s="1738">
        <v>1</v>
      </c>
      <c r="K360" s="1738"/>
      <c r="L360" s="1725">
        <v>2277</v>
      </c>
      <c r="M360" s="1725"/>
      <c r="N360" s="1725">
        <f>O360+Q360</f>
        <v>1544.18</v>
      </c>
      <c r="O360" s="1725">
        <v>1162.76</v>
      </c>
      <c r="P360" s="1798">
        <f>IF(N360&lt;=0,"",O360/N360)</f>
        <v>0.75299511714955503</v>
      </c>
      <c r="Q360" s="1725">
        <v>381.42</v>
      </c>
      <c r="R360" s="1798">
        <f>IF(N360&lt;=0,"",Q360/N360)</f>
        <v>0.24700488285044489</v>
      </c>
      <c r="S360" s="1785">
        <f>Q360/$S$1</f>
        <v>15.2568</v>
      </c>
      <c r="T360" s="1760"/>
      <c r="U360" s="1725">
        <f>((1-I360)*O360)+((1-J360)*Q360)</f>
        <v>0</v>
      </c>
      <c r="V360" s="1725">
        <f>L360-W360</f>
        <v>0</v>
      </c>
      <c r="W360" s="1725">
        <f t="shared" si="102"/>
        <v>2277</v>
      </c>
      <c r="X360" s="1728">
        <v>2277</v>
      </c>
      <c r="Y360" s="1739">
        <v>616092</v>
      </c>
      <c r="Z360" s="1730">
        <v>42445</v>
      </c>
      <c r="AA360" s="1788" t="s">
        <v>213</v>
      </c>
      <c r="AB360" s="1788"/>
      <c r="AC360" s="1725"/>
      <c r="AE360" s="1733"/>
      <c r="AF360" s="1789"/>
    </row>
    <row r="361" spans="1:32" s="1723" customFormat="1" x14ac:dyDescent="0.2">
      <c r="A361" s="1811">
        <v>2016080</v>
      </c>
      <c r="B361" s="1737"/>
      <c r="C361" s="1737">
        <v>570516</v>
      </c>
      <c r="D361" s="1723" t="s">
        <v>68</v>
      </c>
      <c r="E361" s="1723">
        <v>1</v>
      </c>
      <c r="F361" s="1723">
        <v>9</v>
      </c>
      <c r="G361" s="1723">
        <v>6</v>
      </c>
      <c r="H361" s="1723">
        <v>4</v>
      </c>
      <c r="I361" s="1738">
        <v>1</v>
      </c>
      <c r="J361" s="1738">
        <v>1</v>
      </c>
      <c r="K361" s="1738"/>
      <c r="L361" s="1725">
        <v>2814</v>
      </c>
      <c r="M361" s="1725"/>
      <c r="N361" s="1725">
        <f t="shared" si="95"/>
        <v>1832.4299999999998</v>
      </c>
      <c r="O361" s="1725">
        <v>1404.58</v>
      </c>
      <c r="P361" s="1798">
        <f t="shared" si="99"/>
        <v>0.76651222693363463</v>
      </c>
      <c r="Q361" s="1725">
        <v>427.85</v>
      </c>
      <c r="R361" s="1798">
        <f t="shared" si="100"/>
        <v>0.23348777306636545</v>
      </c>
      <c r="S361" s="1785">
        <f t="shared" si="114"/>
        <v>17.114000000000001</v>
      </c>
      <c r="T361" s="1760"/>
      <c r="U361" s="1725">
        <f t="shared" si="104"/>
        <v>0</v>
      </c>
      <c r="V361" s="1725">
        <f t="shared" si="101"/>
        <v>0</v>
      </c>
      <c r="W361" s="1725">
        <f t="shared" si="102"/>
        <v>2814</v>
      </c>
      <c r="X361" s="1728">
        <v>2814</v>
      </c>
      <c r="Y361" s="1739">
        <v>616093</v>
      </c>
      <c r="Z361" s="1730">
        <v>42445</v>
      </c>
      <c r="AA361" s="1788" t="s">
        <v>213</v>
      </c>
      <c r="AB361" s="1788"/>
      <c r="AC361" s="1725"/>
      <c r="AE361" s="1733"/>
      <c r="AF361" s="1789"/>
    </row>
    <row r="362" spans="1:32" s="1723" customFormat="1" x14ac:dyDescent="0.2">
      <c r="A362" s="1812">
        <v>2016081</v>
      </c>
      <c r="B362" s="1737"/>
      <c r="C362" s="1737">
        <v>503016</v>
      </c>
      <c r="D362" s="1723" t="s">
        <v>68</v>
      </c>
      <c r="E362" s="1723">
        <v>1</v>
      </c>
      <c r="F362" s="1723">
        <v>8</v>
      </c>
      <c r="G362" s="1723">
        <v>5</v>
      </c>
      <c r="H362" s="1723">
        <v>3</v>
      </c>
      <c r="I362" s="1738">
        <v>1</v>
      </c>
      <c r="J362" s="1738">
        <v>1</v>
      </c>
      <c r="K362" s="1738"/>
      <c r="L362" s="1725">
        <v>2109</v>
      </c>
      <c r="M362" s="1725"/>
      <c r="N362" s="1725">
        <f t="shared" si="95"/>
        <v>1443.4399999999998</v>
      </c>
      <c r="O362" s="1725">
        <v>1090.1099999999999</v>
      </c>
      <c r="P362" s="1798">
        <f t="shared" si="99"/>
        <v>0.75521670453915646</v>
      </c>
      <c r="Q362" s="1725">
        <v>353.33</v>
      </c>
      <c r="R362" s="1798">
        <f t="shared" si="100"/>
        <v>0.24478329546084357</v>
      </c>
      <c r="S362" s="1785">
        <f t="shared" si="114"/>
        <v>14.133199999999999</v>
      </c>
      <c r="T362" s="1760"/>
      <c r="U362" s="1725">
        <f t="shared" si="104"/>
        <v>0</v>
      </c>
      <c r="V362" s="1725">
        <f t="shared" si="101"/>
        <v>0</v>
      </c>
      <c r="W362" s="1725">
        <f t="shared" si="102"/>
        <v>2109</v>
      </c>
      <c r="X362" s="1728">
        <v>2109</v>
      </c>
      <c r="Y362" s="1739">
        <v>616094</v>
      </c>
      <c r="Z362" s="1730">
        <v>42445</v>
      </c>
      <c r="AA362" s="1788" t="s">
        <v>213</v>
      </c>
      <c r="AB362" s="1788"/>
      <c r="AC362" s="1725"/>
      <c r="AE362" s="1733"/>
      <c r="AF362" s="1789"/>
    </row>
    <row r="363" spans="1:32" s="1723" customFormat="1" x14ac:dyDescent="0.2">
      <c r="A363" s="1812">
        <v>2016082</v>
      </c>
      <c r="B363" s="1737"/>
      <c r="C363" s="1737" t="s">
        <v>891</v>
      </c>
      <c r="D363" s="1723" t="s">
        <v>68</v>
      </c>
      <c r="E363" s="1723">
        <v>1</v>
      </c>
      <c r="F363" s="1723">
        <v>8</v>
      </c>
      <c r="G363" s="1723">
        <v>5</v>
      </c>
      <c r="H363" s="1723">
        <v>2</v>
      </c>
      <c r="I363" s="1738">
        <v>1</v>
      </c>
      <c r="J363" s="1738">
        <v>1</v>
      </c>
      <c r="K363" s="1738"/>
      <c r="L363" s="1725">
        <v>4991</v>
      </c>
      <c r="M363" s="1725"/>
      <c r="N363" s="1725">
        <f t="shared" si="95"/>
        <v>3479.33</v>
      </c>
      <c r="O363" s="1725">
        <v>2923.08</v>
      </c>
      <c r="P363" s="1798">
        <f t="shared" si="99"/>
        <v>0.84012726588164965</v>
      </c>
      <c r="Q363" s="1725">
        <v>556.25</v>
      </c>
      <c r="R363" s="1798">
        <f t="shared" si="100"/>
        <v>0.15987273411835037</v>
      </c>
      <c r="S363" s="1785">
        <f t="shared" si="114"/>
        <v>22.25</v>
      </c>
      <c r="T363" s="1760"/>
      <c r="U363" s="1725">
        <f t="shared" si="104"/>
        <v>0</v>
      </c>
      <c r="V363" s="1725">
        <f t="shared" si="101"/>
        <v>0</v>
      </c>
      <c r="W363" s="1725">
        <f t="shared" si="102"/>
        <v>4991</v>
      </c>
      <c r="X363" s="1728">
        <v>4991</v>
      </c>
      <c r="Y363" s="1739">
        <v>616095</v>
      </c>
      <c r="Z363" s="1730">
        <v>42445</v>
      </c>
      <c r="AA363" s="1788" t="s">
        <v>213</v>
      </c>
      <c r="AB363" s="1788"/>
      <c r="AC363" s="1725"/>
      <c r="AE363" s="1733"/>
      <c r="AF363" s="1789"/>
    </row>
    <row r="364" spans="1:32" s="1723" customFormat="1" x14ac:dyDescent="0.2">
      <c r="A364" s="1812" t="s">
        <v>975</v>
      </c>
      <c r="B364" s="1737"/>
      <c r="C364" s="1737" t="s">
        <v>1068</v>
      </c>
      <c r="D364" s="1723" t="s">
        <v>68</v>
      </c>
      <c r="E364" s="1723">
        <v>0</v>
      </c>
      <c r="F364" s="1723">
        <v>0</v>
      </c>
      <c r="G364" s="1723">
        <v>0</v>
      </c>
      <c r="H364" s="1723">
        <v>0</v>
      </c>
      <c r="I364" s="1738">
        <v>1</v>
      </c>
      <c r="J364" s="1738">
        <v>1</v>
      </c>
      <c r="K364" s="1738"/>
      <c r="L364" s="1725">
        <v>132.19999999999999</v>
      </c>
      <c r="M364" s="1725"/>
      <c r="N364" s="1725">
        <v>61.61</v>
      </c>
      <c r="O364" s="1725">
        <v>60</v>
      </c>
      <c r="P364" s="1798">
        <f>IF(N364&lt;=0,"",O364/N364)</f>
        <v>0.97386787859113777</v>
      </c>
      <c r="Q364" s="1725">
        <v>0</v>
      </c>
      <c r="R364" s="1798">
        <f>IF(N364&lt;=0,"",Q364/N364)</f>
        <v>0</v>
      </c>
      <c r="S364" s="1785">
        <f>Q364/$S$1</f>
        <v>0</v>
      </c>
      <c r="T364" s="1760"/>
      <c r="U364" s="1725">
        <f>((1-I364)*O364)+((1-J364)*Q364)</f>
        <v>0</v>
      </c>
      <c r="V364" s="1725">
        <f>L364-W364</f>
        <v>0</v>
      </c>
      <c r="W364" s="1725">
        <f>X364+AC364+AH364+AM364+AO364+AR364</f>
        <v>132.19999999999999</v>
      </c>
      <c r="X364" s="1728">
        <v>132.19999999999999</v>
      </c>
      <c r="Y364" s="1739">
        <v>616132</v>
      </c>
      <c r="Z364" s="1730">
        <v>42479</v>
      </c>
      <c r="AA364" s="1788" t="s">
        <v>213</v>
      </c>
      <c r="AB364" s="1788"/>
      <c r="AC364" s="1725"/>
      <c r="AE364" s="1733"/>
      <c r="AF364" s="1789"/>
    </row>
    <row r="365" spans="1:32" s="1723" customFormat="1" x14ac:dyDescent="0.2">
      <c r="A365" s="1812">
        <v>2016083</v>
      </c>
      <c r="B365" s="1737"/>
      <c r="C365" s="1737">
        <v>591416</v>
      </c>
      <c r="D365" s="1723" t="s">
        <v>68</v>
      </c>
      <c r="E365" s="1723">
        <v>1</v>
      </c>
      <c r="F365" s="1723">
        <v>9</v>
      </c>
      <c r="G365" s="1723">
        <v>5</v>
      </c>
      <c r="H365" s="1723">
        <v>2</v>
      </c>
      <c r="I365" s="1738">
        <v>1</v>
      </c>
      <c r="J365" s="1738">
        <v>1</v>
      </c>
      <c r="K365" s="1738"/>
      <c r="L365" s="1725">
        <v>2245</v>
      </c>
      <c r="M365" s="1725"/>
      <c r="N365" s="1725">
        <f t="shared" si="95"/>
        <v>1406.76</v>
      </c>
      <c r="O365" s="1725">
        <v>1103.01</v>
      </c>
      <c r="P365" s="1798">
        <f t="shared" si="99"/>
        <v>0.78407830760044361</v>
      </c>
      <c r="Q365" s="1725">
        <v>303.75</v>
      </c>
      <c r="R365" s="1798">
        <f t="shared" si="100"/>
        <v>0.21592169239955644</v>
      </c>
      <c r="S365" s="1785">
        <f t="shared" si="114"/>
        <v>12.15</v>
      </c>
      <c r="T365" s="1760"/>
      <c r="U365" s="1725">
        <f t="shared" si="104"/>
        <v>0</v>
      </c>
      <c r="V365" s="1725">
        <f t="shared" si="101"/>
        <v>0</v>
      </c>
      <c r="W365" s="1725">
        <f t="shared" si="102"/>
        <v>2245</v>
      </c>
      <c r="X365" s="1728">
        <v>2245</v>
      </c>
      <c r="Y365" s="1739">
        <v>616096</v>
      </c>
      <c r="Z365" s="1730">
        <v>42445</v>
      </c>
      <c r="AA365" s="1788" t="s">
        <v>213</v>
      </c>
      <c r="AB365" s="1788"/>
      <c r="AC365" s="1725"/>
      <c r="AE365" s="1733"/>
      <c r="AF365" s="1789"/>
    </row>
    <row r="366" spans="1:32" s="1723" customFormat="1" x14ac:dyDescent="0.2">
      <c r="A366" s="1811">
        <v>2016084</v>
      </c>
      <c r="B366" s="1737"/>
      <c r="C366" s="1737">
        <v>589316</v>
      </c>
      <c r="D366" s="1723" t="s">
        <v>68</v>
      </c>
      <c r="E366" s="1723">
        <v>1</v>
      </c>
      <c r="F366" s="1723">
        <v>9</v>
      </c>
      <c r="G366" s="1723">
        <v>6</v>
      </c>
      <c r="H366" s="1723">
        <v>3</v>
      </c>
      <c r="I366" s="1738">
        <v>1</v>
      </c>
      <c r="J366" s="1738">
        <v>1</v>
      </c>
      <c r="K366" s="1738"/>
      <c r="L366" s="1725">
        <v>2277</v>
      </c>
      <c r="M366" s="1725"/>
      <c r="N366" s="1725">
        <f>O366+Q366</f>
        <v>1548.6799999999998</v>
      </c>
      <c r="O366" s="1725">
        <v>1163.8399999999999</v>
      </c>
      <c r="P366" s="1798">
        <f>IF(N366&lt;=0,"",O366/N366)</f>
        <v>0.75150450706408045</v>
      </c>
      <c r="Q366" s="1725">
        <v>384.84</v>
      </c>
      <c r="R366" s="1798">
        <f>IF(N366&lt;=0,"",Q366/N366)</f>
        <v>0.24849549293591963</v>
      </c>
      <c r="S366" s="1785">
        <f t="shared" si="114"/>
        <v>15.393599999999999</v>
      </c>
      <c r="T366" s="1760"/>
      <c r="U366" s="1725">
        <f t="shared" si="104"/>
        <v>0</v>
      </c>
      <c r="V366" s="1725">
        <f t="shared" si="101"/>
        <v>0</v>
      </c>
      <c r="W366" s="1725">
        <f t="shared" si="102"/>
        <v>2277</v>
      </c>
      <c r="X366" s="1728">
        <v>2277</v>
      </c>
      <c r="Y366" s="1739">
        <v>616107</v>
      </c>
      <c r="Z366" s="1730">
        <v>42447</v>
      </c>
      <c r="AA366" s="1788" t="s">
        <v>213</v>
      </c>
      <c r="AB366" s="1788"/>
      <c r="AC366" s="1725"/>
      <c r="AE366" s="1733"/>
      <c r="AF366" s="1789"/>
    </row>
    <row r="367" spans="1:32" s="1723" customFormat="1" x14ac:dyDescent="0.2">
      <c r="A367" s="1811">
        <v>2016085</v>
      </c>
      <c r="B367" s="1737"/>
      <c r="C367" s="1737">
        <v>589416</v>
      </c>
      <c r="D367" s="1723" t="s">
        <v>68</v>
      </c>
      <c r="E367" s="1723">
        <v>1</v>
      </c>
      <c r="F367" s="1723">
        <v>9</v>
      </c>
      <c r="G367" s="1723">
        <v>6</v>
      </c>
      <c r="H367" s="1723">
        <v>3</v>
      </c>
      <c r="I367" s="1738">
        <v>1</v>
      </c>
      <c r="J367" s="1738">
        <v>1</v>
      </c>
      <c r="K367" s="1738"/>
      <c r="L367" s="1725">
        <v>2277</v>
      </c>
      <c r="M367" s="1725"/>
      <c r="N367" s="1725">
        <f>O367+Q367</f>
        <v>1548.6799999999998</v>
      </c>
      <c r="O367" s="1725">
        <v>1163.8399999999999</v>
      </c>
      <c r="P367" s="1798">
        <f>IF(N367&lt;=0,"",O367/N367)</f>
        <v>0.75150450706408045</v>
      </c>
      <c r="Q367" s="1725">
        <v>384.84</v>
      </c>
      <c r="R367" s="1798">
        <f>IF(N367&lt;=0,"",Q367/N367)</f>
        <v>0.24849549293591963</v>
      </c>
      <c r="S367" s="1785">
        <f t="shared" si="114"/>
        <v>15.393599999999999</v>
      </c>
      <c r="T367" s="1760"/>
      <c r="U367" s="1725">
        <f t="shared" si="104"/>
        <v>0</v>
      </c>
      <c r="V367" s="1725">
        <f t="shared" si="101"/>
        <v>0</v>
      </c>
      <c r="W367" s="1725">
        <f t="shared" si="102"/>
        <v>2277</v>
      </c>
      <c r="X367" s="1728">
        <v>2277</v>
      </c>
      <c r="Y367" s="1739">
        <v>616108</v>
      </c>
      <c r="Z367" s="1730">
        <v>42447</v>
      </c>
      <c r="AA367" s="1788" t="s">
        <v>213</v>
      </c>
      <c r="AB367" s="1788"/>
      <c r="AC367" s="1725"/>
      <c r="AE367" s="1733"/>
      <c r="AF367" s="1789"/>
    </row>
    <row r="368" spans="1:32" s="1723" customFormat="1" x14ac:dyDescent="0.2">
      <c r="A368" s="1811">
        <v>2016086</v>
      </c>
      <c r="B368" s="1737"/>
      <c r="C368" s="1737">
        <v>502616</v>
      </c>
      <c r="D368" s="1723" t="s">
        <v>68</v>
      </c>
      <c r="E368" s="1723">
        <v>1</v>
      </c>
      <c r="F368" s="1723">
        <v>9</v>
      </c>
      <c r="G368" s="1723">
        <v>6</v>
      </c>
      <c r="H368" s="1723">
        <v>3</v>
      </c>
      <c r="I368" s="1738">
        <v>1</v>
      </c>
      <c r="J368" s="1738">
        <v>1</v>
      </c>
      <c r="K368" s="1738"/>
      <c r="L368" s="1725">
        <v>2277</v>
      </c>
      <c r="M368" s="1725"/>
      <c r="N368" s="1725">
        <f t="shared" si="95"/>
        <v>1548.6799999999998</v>
      </c>
      <c r="O368" s="1725">
        <v>1163.8399999999999</v>
      </c>
      <c r="P368" s="1798">
        <f t="shared" si="99"/>
        <v>0.75150450706408045</v>
      </c>
      <c r="Q368" s="1725">
        <v>384.84</v>
      </c>
      <c r="R368" s="1798">
        <f t="shared" si="100"/>
        <v>0.24849549293591963</v>
      </c>
      <c r="S368" s="1785">
        <f t="shared" si="114"/>
        <v>15.393599999999999</v>
      </c>
      <c r="T368" s="1760"/>
      <c r="U368" s="1725">
        <f t="shared" si="104"/>
        <v>0</v>
      </c>
      <c r="V368" s="1725">
        <f t="shared" si="101"/>
        <v>0</v>
      </c>
      <c r="W368" s="1725">
        <f t="shared" si="102"/>
        <v>2277</v>
      </c>
      <c r="X368" s="1728">
        <v>2277</v>
      </c>
      <c r="Y368" s="1739">
        <v>616109</v>
      </c>
      <c r="Z368" s="1730">
        <v>42447</v>
      </c>
      <c r="AA368" s="1788" t="s">
        <v>213</v>
      </c>
      <c r="AB368" s="1788"/>
      <c r="AC368" s="1725"/>
      <c r="AE368" s="1733"/>
      <c r="AF368" s="1789"/>
    </row>
    <row r="369" spans="1:28" s="1723" customFormat="1" x14ac:dyDescent="0.2">
      <c r="A369" s="1811">
        <v>2016087</v>
      </c>
      <c r="B369" s="1737"/>
      <c r="C369" s="1737" t="s">
        <v>897</v>
      </c>
      <c r="D369" s="1723" t="s">
        <v>68</v>
      </c>
      <c r="E369" s="1723">
        <v>1</v>
      </c>
      <c r="F369" s="1723">
        <v>5</v>
      </c>
      <c r="G369" s="1723">
        <v>1</v>
      </c>
      <c r="H369" s="1723">
        <v>3</v>
      </c>
      <c r="I369" s="1738">
        <v>1</v>
      </c>
      <c r="J369" s="1738">
        <v>1</v>
      </c>
      <c r="K369" s="1738"/>
      <c r="L369" s="1725">
        <v>1482</v>
      </c>
      <c r="M369" s="1725"/>
      <c r="N369" s="1725">
        <f t="shared" ref="N369:N450" si="115">O369+Q369</f>
        <v>958.73</v>
      </c>
      <c r="O369" s="1725">
        <v>739.98</v>
      </c>
      <c r="P369" s="1798">
        <f t="shared" si="99"/>
        <v>0.77183357149562437</v>
      </c>
      <c r="Q369" s="1725">
        <v>218.75</v>
      </c>
      <c r="R369" s="1798">
        <f t="shared" si="100"/>
        <v>0.22816642850437557</v>
      </c>
      <c r="S369" s="1785">
        <f t="shared" si="114"/>
        <v>8.75</v>
      </c>
      <c r="T369" s="1760"/>
      <c r="U369" s="1725">
        <f t="shared" si="104"/>
        <v>0</v>
      </c>
      <c r="V369" s="1725">
        <f t="shared" si="101"/>
        <v>0</v>
      </c>
      <c r="W369" s="1725">
        <f t="shared" si="102"/>
        <v>1482</v>
      </c>
      <c r="X369" s="1728">
        <v>1482</v>
      </c>
      <c r="Y369" s="1739">
        <v>616110</v>
      </c>
      <c r="Z369" s="1730">
        <v>42447</v>
      </c>
      <c r="AA369" s="1788" t="s">
        <v>213</v>
      </c>
      <c r="AB369" s="1885"/>
    </row>
    <row r="370" spans="1:28" s="1723" customFormat="1" x14ac:dyDescent="0.2">
      <c r="A370" s="1812">
        <v>2016088</v>
      </c>
      <c r="B370" s="1737"/>
      <c r="C370" s="1737" t="s">
        <v>923</v>
      </c>
      <c r="D370" s="1723" t="s">
        <v>68</v>
      </c>
      <c r="E370" s="1723">
        <v>1</v>
      </c>
      <c r="F370" s="1723">
        <v>12</v>
      </c>
      <c r="G370" s="1723">
        <v>4</v>
      </c>
      <c r="H370" s="1723">
        <v>2</v>
      </c>
      <c r="I370" s="1738">
        <v>1</v>
      </c>
      <c r="J370" s="1738">
        <v>1</v>
      </c>
      <c r="K370" s="1738"/>
      <c r="L370" s="1725">
        <v>2582</v>
      </c>
      <c r="M370" s="1725"/>
      <c r="N370" s="1725">
        <f t="shared" si="115"/>
        <v>2243</v>
      </c>
      <c r="O370" s="1725">
        <v>1868</v>
      </c>
      <c r="P370" s="1798">
        <f t="shared" si="99"/>
        <v>0.83281319661168074</v>
      </c>
      <c r="Q370" s="1725">
        <v>375</v>
      </c>
      <c r="R370" s="1798">
        <f t="shared" si="100"/>
        <v>0.16718680338831921</v>
      </c>
      <c r="S370" s="1785">
        <f t="shared" si="114"/>
        <v>15</v>
      </c>
      <c r="T370" s="1760"/>
      <c r="U370" s="1725">
        <f t="shared" si="104"/>
        <v>0</v>
      </c>
      <c r="V370" s="1725">
        <f t="shared" si="101"/>
        <v>0</v>
      </c>
      <c r="W370" s="1725">
        <f t="shared" si="102"/>
        <v>2582</v>
      </c>
      <c r="X370" s="1728">
        <v>2582</v>
      </c>
      <c r="Y370" s="1739">
        <v>616113</v>
      </c>
      <c r="Z370" s="1730">
        <v>42461</v>
      </c>
      <c r="AA370" s="1788" t="s">
        <v>213</v>
      </c>
      <c r="AB370" s="1885"/>
    </row>
    <row r="371" spans="1:28" s="1723" customFormat="1" x14ac:dyDescent="0.2">
      <c r="A371" s="1811">
        <v>2016089</v>
      </c>
      <c r="B371" s="1737"/>
      <c r="C371" s="1737" t="s">
        <v>901</v>
      </c>
      <c r="D371" s="1723" t="s">
        <v>68</v>
      </c>
      <c r="E371" s="1723">
        <v>6</v>
      </c>
      <c r="F371" s="1723">
        <v>60</v>
      </c>
      <c r="G371" s="1723">
        <v>30</v>
      </c>
      <c r="H371" s="1723">
        <v>24</v>
      </c>
      <c r="I371" s="1738">
        <v>1</v>
      </c>
      <c r="J371" s="1738">
        <v>1</v>
      </c>
      <c r="K371" s="1738"/>
      <c r="L371" s="1725">
        <v>20346</v>
      </c>
      <c r="M371" s="1725"/>
      <c r="N371" s="1725">
        <f t="shared" si="115"/>
        <v>14094.99</v>
      </c>
      <c r="O371" s="1725">
        <v>11071.24</v>
      </c>
      <c r="P371" s="1798">
        <f t="shared" si="99"/>
        <v>0.78547341998823694</v>
      </c>
      <c r="Q371" s="1725">
        <v>3023.75</v>
      </c>
      <c r="R371" s="1798">
        <f t="shared" si="100"/>
        <v>0.21452658001176306</v>
      </c>
      <c r="S371" s="1785">
        <f t="shared" si="114"/>
        <v>120.95</v>
      </c>
      <c r="T371" s="1760"/>
      <c r="U371" s="1725">
        <f t="shared" si="104"/>
        <v>0</v>
      </c>
      <c r="V371" s="1725">
        <f t="shared" si="101"/>
        <v>0</v>
      </c>
      <c r="W371" s="1725">
        <f t="shared" si="102"/>
        <v>20346</v>
      </c>
      <c r="X371" s="1728">
        <v>20346</v>
      </c>
      <c r="Y371" s="1739">
        <v>616111</v>
      </c>
      <c r="Z371" s="1730">
        <v>42447</v>
      </c>
      <c r="AA371" s="1788" t="s">
        <v>213</v>
      </c>
      <c r="AB371" s="1885"/>
    </row>
    <row r="372" spans="1:28" s="1723" customFormat="1" x14ac:dyDescent="0.2">
      <c r="A372" s="1811">
        <v>2016090</v>
      </c>
      <c r="B372" s="1737"/>
      <c r="C372" s="1737" t="s">
        <v>903</v>
      </c>
      <c r="D372" s="1723" t="s">
        <v>68</v>
      </c>
      <c r="E372" s="1723">
        <v>2</v>
      </c>
      <c r="F372" s="1723">
        <v>18</v>
      </c>
      <c r="G372" s="1723">
        <v>10</v>
      </c>
      <c r="H372" s="1723">
        <v>8</v>
      </c>
      <c r="I372" s="1738">
        <v>1</v>
      </c>
      <c r="J372" s="1738">
        <v>1</v>
      </c>
      <c r="K372" s="1738"/>
      <c r="L372" s="1725">
        <v>5898</v>
      </c>
      <c r="M372" s="1725"/>
      <c r="N372" s="1725">
        <f t="shared" si="115"/>
        <v>4127.5</v>
      </c>
      <c r="O372" s="1725">
        <v>3240.83</v>
      </c>
      <c r="P372" s="1798">
        <f t="shared" si="99"/>
        <v>0.78517989097516649</v>
      </c>
      <c r="Q372" s="1725">
        <v>886.67</v>
      </c>
      <c r="R372" s="1798">
        <f t="shared" si="100"/>
        <v>0.21482010902483342</v>
      </c>
      <c r="S372" s="1785">
        <f t="shared" si="114"/>
        <v>35.466799999999999</v>
      </c>
      <c r="T372" s="1760"/>
      <c r="U372" s="1725">
        <f t="shared" si="104"/>
        <v>0</v>
      </c>
      <c r="V372" s="1725">
        <f t="shared" si="101"/>
        <v>0</v>
      </c>
      <c r="W372" s="1725">
        <f t="shared" si="102"/>
        <v>5898</v>
      </c>
      <c r="X372" s="1728">
        <v>5898</v>
      </c>
      <c r="Y372" s="1739">
        <v>616097</v>
      </c>
      <c r="Z372" s="1730">
        <v>42445</v>
      </c>
      <c r="AA372" s="1788" t="s">
        <v>213</v>
      </c>
      <c r="AB372" s="1885"/>
    </row>
    <row r="373" spans="1:28" s="1723" customFormat="1" x14ac:dyDescent="0.2">
      <c r="A373" s="1811">
        <v>2016091</v>
      </c>
      <c r="B373" s="1737"/>
      <c r="C373" s="1737" t="s">
        <v>904</v>
      </c>
      <c r="D373" s="1723" t="s">
        <v>68</v>
      </c>
      <c r="E373" s="1723">
        <v>7</v>
      </c>
      <c r="F373" s="1723">
        <v>70</v>
      </c>
      <c r="G373" s="1723">
        <v>35</v>
      </c>
      <c r="H373" s="1723">
        <v>28</v>
      </c>
      <c r="I373" s="1738">
        <v>1</v>
      </c>
      <c r="J373" s="1738">
        <v>1</v>
      </c>
      <c r="K373" s="1738"/>
      <c r="L373" s="1725">
        <v>22477</v>
      </c>
      <c r="M373" s="1725"/>
      <c r="N373" s="1725">
        <f t="shared" si="115"/>
        <v>15172.13</v>
      </c>
      <c r="O373" s="1725">
        <v>12077.96</v>
      </c>
      <c r="P373" s="1798">
        <f t="shared" si="99"/>
        <v>0.79606225361897109</v>
      </c>
      <c r="Q373" s="1725">
        <v>3094.17</v>
      </c>
      <c r="R373" s="1798">
        <f t="shared" si="100"/>
        <v>0.20393774638102891</v>
      </c>
      <c r="S373" s="1785">
        <f t="shared" si="114"/>
        <v>123.7668</v>
      </c>
      <c r="T373" s="1760"/>
      <c r="U373" s="1725">
        <f t="shared" si="104"/>
        <v>0</v>
      </c>
      <c r="V373" s="1725">
        <f t="shared" si="101"/>
        <v>0</v>
      </c>
      <c r="W373" s="1725">
        <f t="shared" si="102"/>
        <v>22477</v>
      </c>
      <c r="X373" s="1728">
        <v>22477</v>
      </c>
      <c r="Y373" s="1739">
        <v>616098</v>
      </c>
      <c r="Z373" s="1730">
        <v>42445</v>
      </c>
      <c r="AA373" s="1788" t="s">
        <v>213</v>
      </c>
      <c r="AB373" s="1885"/>
    </row>
    <row r="374" spans="1:28" s="1723" customFormat="1" x14ac:dyDescent="0.2">
      <c r="A374" s="1811">
        <v>2016092</v>
      </c>
      <c r="B374" s="1737"/>
      <c r="C374" s="1737" t="s">
        <v>905</v>
      </c>
      <c r="D374" s="1723" t="s">
        <v>68</v>
      </c>
      <c r="E374" s="1723">
        <v>3</v>
      </c>
      <c r="F374" s="1723">
        <v>30</v>
      </c>
      <c r="G374" s="1723">
        <v>15</v>
      </c>
      <c r="H374" s="1723">
        <v>12</v>
      </c>
      <c r="I374" s="1738">
        <v>1</v>
      </c>
      <c r="J374" s="1738">
        <v>1</v>
      </c>
      <c r="K374" s="1738"/>
      <c r="L374" s="1725">
        <v>9633</v>
      </c>
      <c r="M374" s="1725"/>
      <c r="N374" s="1725">
        <f t="shared" si="115"/>
        <v>6502.34</v>
      </c>
      <c r="O374" s="1725">
        <v>5176.09</v>
      </c>
      <c r="P374" s="1798">
        <f t="shared" si="99"/>
        <v>0.79603496587382394</v>
      </c>
      <c r="Q374" s="1725">
        <v>1326.25</v>
      </c>
      <c r="R374" s="1798">
        <f t="shared" si="100"/>
        <v>0.20396503412617611</v>
      </c>
      <c r="S374" s="1785">
        <f t="shared" si="114"/>
        <v>53.05</v>
      </c>
      <c r="T374" s="1760"/>
      <c r="U374" s="1725">
        <f t="shared" si="104"/>
        <v>0</v>
      </c>
      <c r="V374" s="1725">
        <f t="shared" si="101"/>
        <v>0</v>
      </c>
      <c r="W374" s="1725">
        <f t="shared" si="102"/>
        <v>9633</v>
      </c>
      <c r="X374" s="1728">
        <v>9633</v>
      </c>
      <c r="Y374" s="1739">
        <v>616099</v>
      </c>
      <c r="Z374" s="1730">
        <v>42445</v>
      </c>
      <c r="AA374" s="1788" t="s">
        <v>213</v>
      </c>
      <c r="AB374" s="1885"/>
    </row>
    <row r="375" spans="1:28" s="1723" customFormat="1" x14ac:dyDescent="0.2">
      <c r="A375" s="1812">
        <v>2016093</v>
      </c>
      <c r="B375" s="1737"/>
      <c r="C375" s="1737" t="s">
        <v>906</v>
      </c>
      <c r="D375" s="1723" t="s">
        <v>68</v>
      </c>
      <c r="E375" s="1723">
        <v>8</v>
      </c>
      <c r="F375" s="1723">
        <v>80</v>
      </c>
      <c r="G375" s="1723">
        <v>56</v>
      </c>
      <c r="H375" s="1723">
        <v>3</v>
      </c>
      <c r="I375" s="1738">
        <v>1</v>
      </c>
      <c r="J375" s="1738">
        <v>1</v>
      </c>
      <c r="K375" s="1738"/>
      <c r="L375" s="1725">
        <v>22560</v>
      </c>
      <c r="M375" s="1725"/>
      <c r="N375" s="1725">
        <f t="shared" si="115"/>
        <v>16037.78</v>
      </c>
      <c r="O375" s="1725">
        <v>12571.11</v>
      </c>
      <c r="P375" s="1798">
        <f t="shared" si="99"/>
        <v>0.78384352447782668</v>
      </c>
      <c r="Q375" s="1725">
        <v>3466.67</v>
      </c>
      <c r="R375" s="1798">
        <f t="shared" si="100"/>
        <v>0.21615647552217326</v>
      </c>
      <c r="S375" s="1785">
        <f t="shared" si="114"/>
        <v>138.66679999999999</v>
      </c>
      <c r="T375" s="1760"/>
      <c r="U375" s="1725">
        <f t="shared" si="104"/>
        <v>0</v>
      </c>
      <c r="V375" s="1725">
        <f t="shared" si="101"/>
        <v>0</v>
      </c>
      <c r="W375" s="1725">
        <f t="shared" si="102"/>
        <v>22560</v>
      </c>
      <c r="X375" s="1728">
        <v>22560</v>
      </c>
      <c r="Y375" s="1739">
        <v>616114</v>
      </c>
      <c r="Z375" s="1730">
        <v>42461</v>
      </c>
      <c r="AA375" s="1788" t="s">
        <v>213</v>
      </c>
      <c r="AB375" s="1885"/>
    </row>
    <row r="376" spans="1:28" s="1723" customFormat="1" x14ac:dyDescent="0.2">
      <c r="A376" s="1812">
        <v>2016094</v>
      </c>
      <c r="B376" s="1737"/>
      <c r="C376" s="1737" t="s">
        <v>911</v>
      </c>
      <c r="D376" s="1723" t="s">
        <v>322</v>
      </c>
      <c r="E376" s="1723">
        <v>0</v>
      </c>
      <c r="F376" s="1723">
        <v>0</v>
      </c>
      <c r="G376" s="1723">
        <v>0</v>
      </c>
      <c r="H376" s="1723">
        <v>0</v>
      </c>
      <c r="I376" s="1738">
        <v>1</v>
      </c>
      <c r="J376" s="1738">
        <v>1</v>
      </c>
      <c r="K376" s="1738"/>
      <c r="L376" s="1725">
        <v>242</v>
      </c>
      <c r="M376" s="1725"/>
      <c r="N376" s="1725">
        <f t="shared" si="115"/>
        <v>121</v>
      </c>
      <c r="O376" s="1725">
        <v>121</v>
      </c>
      <c r="P376" s="1798">
        <f t="shared" si="99"/>
        <v>1</v>
      </c>
      <c r="Q376" s="1725">
        <v>0</v>
      </c>
      <c r="R376" s="1798">
        <f t="shared" si="100"/>
        <v>0</v>
      </c>
      <c r="S376" s="1785">
        <f t="shared" si="114"/>
        <v>0</v>
      </c>
      <c r="T376" s="1760"/>
      <c r="U376" s="1725">
        <f t="shared" si="104"/>
        <v>0</v>
      </c>
      <c r="V376" s="1725">
        <f t="shared" si="101"/>
        <v>0</v>
      </c>
      <c r="W376" s="1725">
        <f t="shared" si="102"/>
        <v>242</v>
      </c>
      <c r="X376" s="1728">
        <v>242</v>
      </c>
      <c r="Y376" s="1739">
        <v>616161</v>
      </c>
      <c r="Z376" s="1730">
        <v>42482</v>
      </c>
      <c r="AA376" s="1788" t="s">
        <v>213</v>
      </c>
      <c r="AB376" s="1885"/>
    </row>
    <row r="377" spans="1:28" s="1723" customFormat="1" x14ac:dyDescent="0.2">
      <c r="A377" s="1811">
        <v>2016095</v>
      </c>
      <c r="B377" s="1737"/>
      <c r="C377" s="1737" t="s">
        <v>912</v>
      </c>
      <c r="D377" s="1723" t="s">
        <v>68</v>
      </c>
      <c r="E377" s="1723">
        <v>1</v>
      </c>
      <c r="F377" s="1723">
        <v>399</v>
      </c>
      <c r="G377" s="1723">
        <v>0</v>
      </c>
      <c r="H377" s="1723">
        <v>0</v>
      </c>
      <c r="I377" s="1738">
        <v>1</v>
      </c>
      <c r="J377" s="1738">
        <v>1</v>
      </c>
      <c r="K377" s="1738"/>
      <c r="L377" s="1725">
        <v>27652</v>
      </c>
      <c r="M377" s="1725"/>
      <c r="N377" s="1725">
        <f t="shared" si="115"/>
        <v>0</v>
      </c>
      <c r="O377" s="1725">
        <v>0</v>
      </c>
      <c r="P377" s="1798" t="str">
        <f t="shared" si="99"/>
        <v/>
      </c>
      <c r="Q377" s="1725">
        <v>0</v>
      </c>
      <c r="R377" s="1798" t="str">
        <f t="shared" si="100"/>
        <v/>
      </c>
      <c r="S377" s="1785">
        <f t="shared" si="114"/>
        <v>0</v>
      </c>
      <c r="T377" s="1760"/>
      <c r="U377" s="1725">
        <f t="shared" si="104"/>
        <v>0</v>
      </c>
      <c r="V377" s="1725">
        <f t="shared" si="101"/>
        <v>0</v>
      </c>
      <c r="W377" s="1725">
        <f t="shared" si="102"/>
        <v>27652</v>
      </c>
      <c r="X377" s="1728">
        <v>27652</v>
      </c>
      <c r="Y377" s="1739">
        <v>616100</v>
      </c>
      <c r="Z377" s="1730">
        <v>42445</v>
      </c>
      <c r="AA377" s="1788" t="s">
        <v>213</v>
      </c>
      <c r="AB377" s="1885"/>
    </row>
    <row r="378" spans="1:28" s="1723" customFormat="1" x14ac:dyDescent="0.2">
      <c r="A378" s="1811">
        <v>2016096</v>
      </c>
      <c r="B378" s="1737"/>
      <c r="C378" s="1805" t="s">
        <v>3061</v>
      </c>
      <c r="D378" s="1723" t="s">
        <v>68</v>
      </c>
      <c r="E378" s="1723">
        <v>0</v>
      </c>
      <c r="F378" s="1723">
        <v>0</v>
      </c>
      <c r="G378" s="1723">
        <v>0</v>
      </c>
      <c r="H378" s="1723">
        <v>0</v>
      </c>
      <c r="I378" s="1738">
        <v>1</v>
      </c>
      <c r="J378" s="1738">
        <v>1</v>
      </c>
      <c r="K378" s="1738"/>
      <c r="L378" s="1725">
        <v>1187.5</v>
      </c>
      <c r="M378" s="1725"/>
      <c r="N378" s="1725">
        <f t="shared" si="115"/>
        <v>950</v>
      </c>
      <c r="O378" s="1725">
        <v>950</v>
      </c>
      <c r="P378" s="1798">
        <f t="shared" si="99"/>
        <v>1</v>
      </c>
      <c r="Q378" s="1725">
        <v>0</v>
      </c>
      <c r="R378" s="1798">
        <f t="shared" si="100"/>
        <v>0</v>
      </c>
      <c r="S378" s="1785">
        <f t="shared" si="114"/>
        <v>0</v>
      </c>
      <c r="T378" s="1760"/>
      <c r="U378" s="1725">
        <f t="shared" si="104"/>
        <v>0</v>
      </c>
      <c r="V378" s="1725">
        <f t="shared" si="101"/>
        <v>0</v>
      </c>
      <c r="W378" s="1725">
        <f t="shared" si="102"/>
        <v>1187.5</v>
      </c>
      <c r="X378" s="1728">
        <v>1187.5</v>
      </c>
      <c r="Y378" s="1739">
        <v>616350</v>
      </c>
      <c r="Z378" s="1730">
        <v>42608</v>
      </c>
      <c r="AA378" s="1788" t="s">
        <v>213</v>
      </c>
      <c r="AB378" s="1885"/>
    </row>
    <row r="379" spans="1:28" s="1723" customFormat="1" x14ac:dyDescent="0.2">
      <c r="A379" s="1811" t="s">
        <v>984</v>
      </c>
      <c r="B379" s="1737"/>
      <c r="C379" s="1737" t="s">
        <v>1563</v>
      </c>
      <c r="D379" s="1723" t="s">
        <v>68</v>
      </c>
      <c r="E379" s="1723">
        <v>0</v>
      </c>
      <c r="F379" s="1723">
        <v>0</v>
      </c>
      <c r="G379" s="1723">
        <v>0</v>
      </c>
      <c r="H379" s="1723">
        <v>0</v>
      </c>
      <c r="I379" s="1738">
        <v>1</v>
      </c>
      <c r="J379" s="1738">
        <v>1</v>
      </c>
      <c r="K379" s="1738"/>
      <c r="L379" s="1725">
        <v>607.94000000000005</v>
      </c>
      <c r="M379" s="1725"/>
      <c r="N379" s="1725">
        <f>O379+Q379</f>
        <v>485.55</v>
      </c>
      <c r="O379" s="1725">
        <v>485.55</v>
      </c>
      <c r="P379" s="1798">
        <f>IF(N379&lt;=0,"",O379/N379)</f>
        <v>1</v>
      </c>
      <c r="Q379" s="1725">
        <v>0</v>
      </c>
      <c r="R379" s="1798">
        <f>IF(N379&lt;=0,"",Q379/N379)</f>
        <v>0</v>
      </c>
      <c r="S379" s="1785">
        <f>Q379/$S$1</f>
        <v>0</v>
      </c>
      <c r="T379" s="1760"/>
      <c r="U379" s="1725">
        <f>((1-I379)*O379)+((1-J379)*Q379)</f>
        <v>0</v>
      </c>
      <c r="V379" s="1725">
        <f>L379-W379</f>
        <v>0</v>
      </c>
      <c r="W379" s="1725">
        <f>X379+AC379+AH379+AM379+AO379+AR379</f>
        <v>607.94000000000005</v>
      </c>
      <c r="X379" s="1728">
        <v>607.94000000000005</v>
      </c>
      <c r="Y379" s="1739">
        <v>616350</v>
      </c>
      <c r="Z379" s="1730">
        <v>42608</v>
      </c>
      <c r="AA379" s="1788" t="s">
        <v>213</v>
      </c>
      <c r="AB379" s="1885"/>
    </row>
    <row r="380" spans="1:28" s="1723" customFormat="1" x14ac:dyDescent="0.2">
      <c r="A380" s="1812">
        <v>2016097</v>
      </c>
      <c r="B380" s="1737"/>
      <c r="C380" s="1737" t="s">
        <v>922</v>
      </c>
      <c r="D380" s="1723" t="s">
        <v>611</v>
      </c>
      <c r="E380" s="1723">
        <v>1</v>
      </c>
      <c r="F380" s="1723">
        <v>8</v>
      </c>
      <c r="G380" s="1723">
        <v>4</v>
      </c>
      <c r="H380" s="1723">
        <v>3</v>
      </c>
      <c r="I380" s="1738">
        <v>1</v>
      </c>
      <c r="J380" s="1738">
        <v>1</v>
      </c>
      <c r="K380" s="1738"/>
      <c r="L380" s="1725">
        <v>2171.0500000000002</v>
      </c>
      <c r="M380" s="1725"/>
      <c r="N380" s="1725">
        <f t="shared" si="115"/>
        <v>1477.84</v>
      </c>
      <c r="O380" s="1725">
        <v>1108.26</v>
      </c>
      <c r="P380" s="1798">
        <f t="shared" si="99"/>
        <v>0.74991880041141123</v>
      </c>
      <c r="Q380" s="1725">
        <v>369.58</v>
      </c>
      <c r="R380" s="1798">
        <f t="shared" si="100"/>
        <v>0.25008119958858877</v>
      </c>
      <c r="S380" s="1785">
        <f t="shared" si="114"/>
        <v>14.783199999999999</v>
      </c>
      <c r="T380" s="1760"/>
      <c r="U380" s="1725">
        <f t="shared" si="104"/>
        <v>0</v>
      </c>
      <c r="V380" s="1725">
        <f t="shared" si="101"/>
        <v>0</v>
      </c>
      <c r="W380" s="1725">
        <f>X380+AC380+AH380+AM380+AO380+AR380</f>
        <v>2171.0500000000002</v>
      </c>
      <c r="X380" s="1728">
        <v>2171.0500000000002</v>
      </c>
      <c r="Y380" s="1739">
        <v>616195</v>
      </c>
      <c r="Z380" s="1730">
        <v>42503</v>
      </c>
      <c r="AA380" s="1788" t="s">
        <v>213</v>
      </c>
      <c r="AB380" s="1885"/>
    </row>
    <row r="381" spans="1:28" s="1723" customFormat="1" x14ac:dyDescent="0.2">
      <c r="A381" s="1812">
        <v>2016098</v>
      </c>
      <c r="B381" s="1737"/>
      <c r="C381" s="1737">
        <v>501316</v>
      </c>
      <c r="D381" s="1723" t="s">
        <v>68</v>
      </c>
      <c r="E381" s="1723">
        <v>1</v>
      </c>
      <c r="F381" s="1723">
        <v>12</v>
      </c>
      <c r="G381" s="1723">
        <v>7</v>
      </c>
      <c r="H381" s="1723">
        <v>3</v>
      </c>
      <c r="I381" s="1738">
        <v>1</v>
      </c>
      <c r="J381" s="1738">
        <v>1</v>
      </c>
      <c r="K381" s="1738"/>
      <c r="L381" s="1725">
        <v>3660</v>
      </c>
      <c r="M381" s="1725"/>
      <c r="N381" s="1725">
        <f t="shared" si="115"/>
        <v>2292.9</v>
      </c>
      <c r="O381" s="1725">
        <v>1781.45</v>
      </c>
      <c r="P381" s="1798">
        <f t="shared" si="99"/>
        <v>0.77694186401500287</v>
      </c>
      <c r="Q381" s="1725">
        <v>511.45</v>
      </c>
      <c r="R381" s="1798">
        <f t="shared" si="100"/>
        <v>0.22305813598499716</v>
      </c>
      <c r="S381" s="1785">
        <f t="shared" si="114"/>
        <v>20.457999999999998</v>
      </c>
      <c r="T381" s="1760"/>
      <c r="U381" s="1725">
        <f t="shared" si="104"/>
        <v>0</v>
      </c>
      <c r="V381" s="1725">
        <f t="shared" si="101"/>
        <v>0</v>
      </c>
      <c r="W381" s="1725">
        <f>X381+AC381+AH381+AM381+AO381+AR381</f>
        <v>3660</v>
      </c>
      <c r="X381" s="1728">
        <v>3660</v>
      </c>
      <c r="Y381" s="1739">
        <v>616115</v>
      </c>
      <c r="Z381" s="1730">
        <v>42461</v>
      </c>
      <c r="AA381" s="1788" t="s">
        <v>213</v>
      </c>
      <c r="AB381" s="1885"/>
    </row>
    <row r="382" spans="1:28" s="1723" customFormat="1" x14ac:dyDescent="0.2">
      <c r="A382" s="1812">
        <v>2016099</v>
      </c>
      <c r="B382" s="1737"/>
      <c r="C382" s="1737" t="s">
        <v>924</v>
      </c>
      <c r="D382" s="1723" t="s">
        <v>925</v>
      </c>
      <c r="E382" s="1723">
        <v>1</v>
      </c>
      <c r="F382" s="1723">
        <v>8</v>
      </c>
      <c r="G382" s="1723">
        <v>5</v>
      </c>
      <c r="H382" s="1723">
        <v>3</v>
      </c>
      <c r="I382" s="1738">
        <v>1</v>
      </c>
      <c r="J382" s="1738">
        <v>1</v>
      </c>
      <c r="K382" s="1738"/>
      <c r="L382" s="1725">
        <v>2618.89</v>
      </c>
      <c r="M382" s="1725"/>
      <c r="N382" s="1725">
        <f t="shared" si="115"/>
        <v>1787.18</v>
      </c>
      <c r="O382" s="1725">
        <v>1359.68</v>
      </c>
      <c r="P382" s="1798">
        <f t="shared" si="99"/>
        <v>0.76079633836546967</v>
      </c>
      <c r="Q382" s="1725">
        <v>427.5</v>
      </c>
      <c r="R382" s="1798">
        <f t="shared" si="100"/>
        <v>0.23920366163453036</v>
      </c>
      <c r="S382" s="1785">
        <f t="shared" si="114"/>
        <v>17.100000000000001</v>
      </c>
      <c r="T382" s="1760"/>
      <c r="U382" s="1725">
        <f t="shared" si="104"/>
        <v>0</v>
      </c>
      <c r="V382" s="1725">
        <f t="shared" si="101"/>
        <v>0</v>
      </c>
      <c r="W382" s="1725">
        <f>X382+AC382+AH382+AM382+AO382+AR382</f>
        <v>2618.89</v>
      </c>
      <c r="X382" s="1728">
        <v>2618.89</v>
      </c>
      <c r="Y382" s="1739">
        <v>616198</v>
      </c>
      <c r="Z382" s="1730">
        <v>42503</v>
      </c>
      <c r="AA382" s="1788" t="s">
        <v>213</v>
      </c>
      <c r="AB382" s="1885"/>
    </row>
    <row r="383" spans="1:28" s="1723" customFormat="1" x14ac:dyDescent="0.2">
      <c r="A383" s="1812" t="s">
        <v>1021</v>
      </c>
      <c r="B383" s="1737"/>
      <c r="C383" s="1737" t="s">
        <v>1111</v>
      </c>
      <c r="D383" s="1723" t="s">
        <v>925</v>
      </c>
      <c r="E383" s="1723">
        <v>1</v>
      </c>
      <c r="F383" s="1723">
        <v>4</v>
      </c>
      <c r="G383" s="1723">
        <v>4</v>
      </c>
      <c r="H383" s="1723">
        <v>0</v>
      </c>
      <c r="I383" s="1738">
        <v>1</v>
      </c>
      <c r="J383" s="1738">
        <v>1</v>
      </c>
      <c r="K383" s="1738"/>
      <c r="L383" s="1725">
        <v>599.9</v>
      </c>
      <c r="M383" s="1725"/>
      <c r="N383" s="1725">
        <f>O383+Q383</f>
        <v>407.91</v>
      </c>
      <c r="O383" s="1725">
        <v>282.91000000000003</v>
      </c>
      <c r="P383" s="1798">
        <f>IF(N383&lt;=0,"",O383/N383)</f>
        <v>0.69355985388933838</v>
      </c>
      <c r="Q383" s="1725">
        <v>125</v>
      </c>
      <c r="R383" s="1798">
        <f>IF(N383&lt;=0,"",Q383/N383)</f>
        <v>0.30644014611066167</v>
      </c>
      <c r="S383" s="1785">
        <f>Q383/$S$1</f>
        <v>5</v>
      </c>
      <c r="T383" s="1760"/>
      <c r="U383" s="1725">
        <f>((1-I383)*O383)+((1-J383)*Q383)</f>
        <v>0</v>
      </c>
      <c r="V383" s="1725">
        <f>L383-W383</f>
        <v>0</v>
      </c>
      <c r="W383" s="1725">
        <f>X383+AC383+AH383+AM383+AO383+AR383</f>
        <v>599.9</v>
      </c>
      <c r="X383" s="1728">
        <v>599.9</v>
      </c>
      <c r="Y383" s="1739">
        <v>616198</v>
      </c>
      <c r="Z383" s="1730">
        <v>42503</v>
      </c>
      <c r="AA383" s="1788" t="s">
        <v>213</v>
      </c>
      <c r="AB383" s="1885"/>
    </row>
    <row r="384" spans="1:28" s="1723" customFormat="1" x14ac:dyDescent="0.2">
      <c r="A384" s="1812">
        <v>2016100</v>
      </c>
      <c r="B384" s="1737"/>
      <c r="C384" s="1737">
        <v>573716</v>
      </c>
      <c r="D384" s="1723" t="s">
        <v>68</v>
      </c>
      <c r="E384" s="1723">
        <v>1</v>
      </c>
      <c r="F384" s="1723">
        <v>6</v>
      </c>
      <c r="G384" s="1723">
        <v>4</v>
      </c>
      <c r="H384" s="1723">
        <v>3</v>
      </c>
      <c r="I384" s="1738">
        <v>1</v>
      </c>
      <c r="J384" s="1738">
        <v>1</v>
      </c>
      <c r="K384" s="1738"/>
      <c r="L384" s="1725">
        <v>2195</v>
      </c>
      <c r="M384" s="1725"/>
      <c r="N384" s="1725">
        <f t="shared" si="115"/>
        <v>1440.77</v>
      </c>
      <c r="O384" s="1725">
        <v>1140.77</v>
      </c>
      <c r="P384" s="1798">
        <f t="shared" si="99"/>
        <v>0.79177800759316197</v>
      </c>
      <c r="Q384" s="1725">
        <v>300</v>
      </c>
      <c r="R384" s="1798">
        <f t="shared" si="100"/>
        <v>0.208221992406838</v>
      </c>
      <c r="S384" s="1785">
        <f t="shared" si="114"/>
        <v>12</v>
      </c>
      <c r="T384" s="1760"/>
      <c r="U384" s="1725">
        <f t="shared" si="104"/>
        <v>0</v>
      </c>
      <c r="V384" s="1725">
        <f t="shared" si="101"/>
        <v>0</v>
      </c>
      <c r="W384" s="1725">
        <f t="shared" si="102"/>
        <v>2195</v>
      </c>
      <c r="X384" s="1728">
        <v>2195</v>
      </c>
      <c r="Y384" s="1739">
        <v>616116</v>
      </c>
      <c r="Z384" s="1730">
        <v>42461</v>
      </c>
      <c r="AA384" s="1788" t="s">
        <v>213</v>
      </c>
      <c r="AB384" s="1885"/>
    </row>
    <row r="385" spans="1:28" s="1723" customFormat="1" x14ac:dyDescent="0.2">
      <c r="A385" s="1812">
        <v>2016101</v>
      </c>
      <c r="B385" s="1737"/>
      <c r="C385" s="1737">
        <v>573816</v>
      </c>
      <c r="D385" s="1723" t="s">
        <v>68</v>
      </c>
      <c r="E385" s="1723">
        <v>1</v>
      </c>
      <c r="F385" s="1723">
        <v>6</v>
      </c>
      <c r="G385" s="1723">
        <v>4</v>
      </c>
      <c r="H385" s="1723">
        <v>3</v>
      </c>
      <c r="I385" s="1738">
        <v>1</v>
      </c>
      <c r="J385" s="1738">
        <v>1</v>
      </c>
      <c r="K385" s="1738"/>
      <c r="L385" s="1725">
        <v>1900</v>
      </c>
      <c r="M385" s="1725"/>
      <c r="N385" s="1725">
        <f t="shared" si="115"/>
        <v>1276.77</v>
      </c>
      <c r="O385" s="1725">
        <v>988.44</v>
      </c>
      <c r="P385" s="1798">
        <f t="shared" si="99"/>
        <v>0.77417232547757242</v>
      </c>
      <c r="Q385" s="1725">
        <v>288.33</v>
      </c>
      <c r="R385" s="1798">
        <f t="shared" si="100"/>
        <v>0.22582767452242769</v>
      </c>
      <c r="S385" s="1785">
        <f t="shared" si="114"/>
        <v>11.533199999999999</v>
      </c>
      <c r="T385" s="1760"/>
      <c r="U385" s="1725">
        <f t="shared" si="104"/>
        <v>0</v>
      </c>
      <c r="V385" s="1725">
        <f t="shared" si="101"/>
        <v>0</v>
      </c>
      <c r="W385" s="1725">
        <f t="shared" si="102"/>
        <v>1900</v>
      </c>
      <c r="X385" s="1728">
        <v>1900</v>
      </c>
      <c r="Y385" s="1739">
        <v>616117</v>
      </c>
      <c r="Z385" s="1730">
        <v>42461</v>
      </c>
      <c r="AA385" s="1788" t="s">
        <v>213</v>
      </c>
      <c r="AB385" s="1885"/>
    </row>
    <row r="386" spans="1:28" s="1723" customFormat="1" x14ac:dyDescent="0.2">
      <c r="A386" s="1812" t="s">
        <v>1206</v>
      </c>
      <c r="B386" s="1737"/>
      <c r="C386" s="1737" t="s">
        <v>929</v>
      </c>
      <c r="D386" s="1723" t="s">
        <v>68</v>
      </c>
      <c r="E386" s="1723">
        <v>1</v>
      </c>
      <c r="F386" s="1723">
        <v>11</v>
      </c>
      <c r="G386" s="1723">
        <v>4</v>
      </c>
      <c r="H386" s="1723">
        <v>3</v>
      </c>
      <c r="I386" s="1738">
        <v>1</v>
      </c>
      <c r="J386" s="1738">
        <v>1</v>
      </c>
      <c r="K386" s="1738"/>
      <c r="L386" s="1725">
        <v>8763.5</v>
      </c>
      <c r="M386" s="1725">
        <v>8364</v>
      </c>
      <c r="N386" s="1725">
        <f t="shared" si="115"/>
        <v>5576.21</v>
      </c>
      <c r="O386" s="1725">
        <v>4976.21</v>
      </c>
      <c r="P386" s="1798">
        <f t="shared" si="99"/>
        <v>0.89240003514932187</v>
      </c>
      <c r="Q386" s="1725">
        <v>600</v>
      </c>
      <c r="R386" s="1798">
        <f t="shared" si="100"/>
        <v>0.10759996485067815</v>
      </c>
      <c r="S386" s="1785">
        <f t="shared" si="114"/>
        <v>24</v>
      </c>
      <c r="T386" s="1760"/>
      <c r="U386" s="1725">
        <f t="shared" si="104"/>
        <v>0</v>
      </c>
      <c r="V386" s="1725">
        <f t="shared" si="101"/>
        <v>0</v>
      </c>
      <c r="W386" s="1725">
        <f t="shared" ref="W386:W433" si="116">X386+AC386+AH386+AM386+AO386+AR386</f>
        <v>8763.5</v>
      </c>
      <c r="X386" s="1728">
        <v>8763.5</v>
      </c>
      <c r="Y386" s="1739">
        <v>616176</v>
      </c>
      <c r="Z386" s="1730">
        <v>42503</v>
      </c>
      <c r="AA386" s="1788" t="s">
        <v>213</v>
      </c>
      <c r="AB386" s="1885"/>
    </row>
    <row r="387" spans="1:28" s="1723" customFormat="1" x14ac:dyDescent="0.2">
      <c r="A387" s="1811" t="s">
        <v>2536</v>
      </c>
      <c r="B387" s="1737"/>
      <c r="C387" s="1737" t="s">
        <v>1502</v>
      </c>
      <c r="D387" s="1723" t="s">
        <v>68</v>
      </c>
      <c r="E387" s="1723">
        <v>0</v>
      </c>
      <c r="F387" s="1723">
        <v>0</v>
      </c>
      <c r="G387" s="1723">
        <v>0</v>
      </c>
      <c r="H387" s="1723">
        <v>0</v>
      </c>
      <c r="I387" s="1738">
        <v>1</v>
      </c>
      <c r="J387" s="1738">
        <v>1</v>
      </c>
      <c r="K387" s="1738"/>
      <c r="L387" s="1725">
        <v>88.4</v>
      </c>
      <c r="M387" s="1725"/>
      <c r="N387" s="1725">
        <f>O387+Q387</f>
        <v>58.92</v>
      </c>
      <c r="O387" s="1725">
        <v>58.92</v>
      </c>
      <c r="P387" s="1798">
        <f>IF(N387&lt;=0,"",O387/N387)</f>
        <v>1</v>
      </c>
      <c r="Q387" s="1725">
        <v>0</v>
      </c>
      <c r="R387" s="1798">
        <f>IF(N387&lt;=0,"",Q387/N387)</f>
        <v>0</v>
      </c>
      <c r="S387" s="1785">
        <f>Q387/$S$1</f>
        <v>0</v>
      </c>
      <c r="T387" s="1760"/>
      <c r="U387" s="1725">
        <f>((1-I387)*O387)+((1-J387)*Q387)</f>
        <v>0</v>
      </c>
      <c r="V387" s="1725">
        <f>L387-W387</f>
        <v>0</v>
      </c>
      <c r="W387" s="1725">
        <f>X387+AC387+AH387+AM387+AO387+AR387</f>
        <v>88.4</v>
      </c>
      <c r="X387" s="1728">
        <v>88.4</v>
      </c>
      <c r="Y387" s="1739">
        <v>616319</v>
      </c>
      <c r="Z387" s="1730">
        <v>42569</v>
      </c>
      <c r="AA387" s="1788" t="s">
        <v>213</v>
      </c>
      <c r="AB387" s="1885"/>
    </row>
    <row r="388" spans="1:28" s="1723" customFormat="1" x14ac:dyDescent="0.2">
      <c r="A388" s="1811">
        <v>2016103</v>
      </c>
      <c r="B388" s="1737"/>
      <c r="C388" s="1737" t="s">
        <v>930</v>
      </c>
      <c r="D388" s="1723" t="s">
        <v>68</v>
      </c>
      <c r="E388" s="1723">
        <v>1</v>
      </c>
      <c r="F388" s="1723">
        <v>14</v>
      </c>
      <c r="G388" s="1723">
        <v>8</v>
      </c>
      <c r="H388" s="1723">
        <v>4</v>
      </c>
      <c r="I388" s="1738">
        <v>1</v>
      </c>
      <c r="J388" s="1738">
        <v>1</v>
      </c>
      <c r="K388" s="1738"/>
      <c r="L388" s="1725">
        <v>7766.89</v>
      </c>
      <c r="M388" s="1725"/>
      <c r="N388" s="1725">
        <f t="shared" si="115"/>
        <v>0</v>
      </c>
      <c r="O388" s="1725">
        <v>0</v>
      </c>
      <c r="P388" s="1798" t="str">
        <f t="shared" si="99"/>
        <v/>
      </c>
      <c r="Q388" s="1725">
        <v>0</v>
      </c>
      <c r="R388" s="1798" t="str">
        <f t="shared" si="100"/>
        <v/>
      </c>
      <c r="S388" s="1785">
        <f t="shared" si="114"/>
        <v>0</v>
      </c>
      <c r="T388" s="1760"/>
      <c r="U388" s="1725">
        <f>((1-I388)*O388)+((1-J388)*Q388)</f>
        <v>0</v>
      </c>
      <c r="V388" s="1725">
        <f t="shared" si="101"/>
        <v>0</v>
      </c>
      <c r="W388" s="1725">
        <f>X388+AC388+AH388+AM388+AO388+AR388</f>
        <v>7766.89</v>
      </c>
      <c r="X388" s="1728">
        <v>7766.89</v>
      </c>
      <c r="Y388" s="1739">
        <v>616225</v>
      </c>
      <c r="Z388" s="1730">
        <v>42537</v>
      </c>
      <c r="AA388" s="1788" t="s">
        <v>213</v>
      </c>
      <c r="AB388" s="1885"/>
    </row>
    <row r="389" spans="1:28" s="1723" customFormat="1" x14ac:dyDescent="0.2">
      <c r="A389" s="1811" t="s">
        <v>1485</v>
      </c>
      <c r="B389" s="1737"/>
      <c r="C389" s="1737" t="s">
        <v>1501</v>
      </c>
      <c r="D389" s="1723" t="s">
        <v>68</v>
      </c>
      <c r="E389" s="1723">
        <v>0</v>
      </c>
      <c r="F389" s="1723">
        <v>0</v>
      </c>
      <c r="G389" s="1723">
        <v>1</v>
      </c>
      <c r="H389" s="1723">
        <v>0</v>
      </c>
      <c r="I389" s="1738">
        <v>1</v>
      </c>
      <c r="J389" s="1738">
        <v>1</v>
      </c>
      <c r="K389" s="1738"/>
      <c r="L389" s="1725">
        <v>269</v>
      </c>
      <c r="M389" s="1725"/>
      <c r="N389" s="1725">
        <f>O389+Q389</f>
        <v>163.5</v>
      </c>
      <c r="O389" s="1725">
        <v>113.5</v>
      </c>
      <c r="P389" s="1798">
        <f>IF(N389&lt;=0,"",O389/N389)</f>
        <v>0.6941896024464832</v>
      </c>
      <c r="Q389" s="1725">
        <v>50</v>
      </c>
      <c r="R389" s="1798">
        <f>IF(N389&lt;=0,"",Q389/N389)</f>
        <v>0.3058103975535168</v>
      </c>
      <c r="S389" s="1785">
        <f>Q389/$S$1</f>
        <v>2</v>
      </c>
      <c r="T389" s="1760"/>
      <c r="U389" s="1725">
        <f>((1-I389)*O389)+((1-J389)*Q389)</f>
        <v>0</v>
      </c>
      <c r="V389" s="1725">
        <f>L389-W389</f>
        <v>0</v>
      </c>
      <c r="W389" s="1725">
        <f>X389+AC389+AH389+AM389+AO389+AR389</f>
        <v>269</v>
      </c>
      <c r="X389" s="1728">
        <v>269</v>
      </c>
      <c r="Y389" s="1739">
        <v>616320</v>
      </c>
      <c r="Z389" s="1730">
        <v>42569</v>
      </c>
      <c r="AA389" s="1788" t="s">
        <v>213</v>
      </c>
      <c r="AB389" s="1885"/>
    </row>
    <row r="390" spans="1:28" s="1723" customFormat="1" x14ac:dyDescent="0.2">
      <c r="A390" s="1812">
        <v>2016104</v>
      </c>
      <c r="B390" s="1737"/>
      <c r="C390" s="1737">
        <v>522516</v>
      </c>
      <c r="D390" s="1723" t="s">
        <v>68</v>
      </c>
      <c r="E390" s="1723">
        <v>1</v>
      </c>
      <c r="F390" s="1723">
        <v>7</v>
      </c>
      <c r="G390" s="1723">
        <v>3</v>
      </c>
      <c r="H390" s="1723">
        <v>3</v>
      </c>
      <c r="I390" s="1738">
        <v>1</v>
      </c>
      <c r="J390" s="1738">
        <v>1</v>
      </c>
      <c r="K390" s="1738"/>
      <c r="L390" s="1725">
        <v>4165.51</v>
      </c>
      <c r="M390" s="1725"/>
      <c r="N390" s="1725">
        <f t="shared" si="115"/>
        <v>2831.41</v>
      </c>
      <c r="O390" s="1725">
        <v>2381.41</v>
      </c>
      <c r="P390" s="1798">
        <f t="shared" si="99"/>
        <v>0.84106858420362995</v>
      </c>
      <c r="Q390" s="1725">
        <v>450</v>
      </c>
      <c r="R390" s="1798">
        <f t="shared" si="100"/>
        <v>0.15893141579637002</v>
      </c>
      <c r="S390" s="1785">
        <f t="shared" si="114"/>
        <v>18</v>
      </c>
      <c r="T390" s="1760"/>
      <c r="U390" s="1725">
        <f t="shared" si="104"/>
        <v>0</v>
      </c>
      <c r="V390" s="1725">
        <f t="shared" si="101"/>
        <v>0</v>
      </c>
      <c r="W390" s="1725">
        <f t="shared" si="116"/>
        <v>4165.51</v>
      </c>
      <c r="X390" s="1728">
        <v>4165.51</v>
      </c>
      <c r="Y390" s="1739">
        <v>616160</v>
      </c>
      <c r="Z390" s="1730">
        <v>42482</v>
      </c>
      <c r="AA390" s="1788" t="s">
        <v>213</v>
      </c>
      <c r="AB390" s="1885"/>
    </row>
    <row r="391" spans="1:28" s="1723" customFormat="1" x14ac:dyDescent="0.2">
      <c r="A391" s="1812">
        <v>2016105</v>
      </c>
      <c r="B391" s="1737"/>
      <c r="C391" s="1737">
        <v>590316</v>
      </c>
      <c r="D391" s="1723" t="s">
        <v>68</v>
      </c>
      <c r="E391" s="1723">
        <v>1</v>
      </c>
      <c r="F391" s="1723">
        <v>8</v>
      </c>
      <c r="G391" s="1723">
        <v>7</v>
      </c>
      <c r="H391" s="1723">
        <v>1</v>
      </c>
      <c r="I391" s="1738">
        <v>1</v>
      </c>
      <c r="J391" s="1738">
        <v>1</v>
      </c>
      <c r="K391" s="1738"/>
      <c r="L391" s="1725">
        <v>1397</v>
      </c>
      <c r="M391" s="1725"/>
      <c r="N391" s="1725">
        <f t="shared" si="115"/>
        <v>1129.8400000000001</v>
      </c>
      <c r="O391" s="1725">
        <v>854.84</v>
      </c>
      <c r="P391" s="1798">
        <f t="shared" si="99"/>
        <v>0.75660270480776037</v>
      </c>
      <c r="Q391" s="1725">
        <v>275</v>
      </c>
      <c r="R391" s="1798">
        <f t="shared" si="100"/>
        <v>0.24339729519223957</v>
      </c>
      <c r="S391" s="1785">
        <f t="shared" si="114"/>
        <v>11</v>
      </c>
      <c r="T391" s="1760"/>
      <c r="U391" s="1725">
        <f t="shared" si="104"/>
        <v>0</v>
      </c>
      <c r="V391" s="1725">
        <f t="shared" si="101"/>
        <v>0</v>
      </c>
      <c r="W391" s="1725">
        <f t="shared" si="116"/>
        <v>1397</v>
      </c>
      <c r="X391" s="1728">
        <v>1397</v>
      </c>
      <c r="Y391" s="1739">
        <v>616133</v>
      </c>
      <c r="Z391" s="1730">
        <v>42479</v>
      </c>
      <c r="AA391" s="1788" t="s">
        <v>213</v>
      </c>
      <c r="AB391" s="1885"/>
    </row>
    <row r="392" spans="1:28" s="1723" customFormat="1" x14ac:dyDescent="0.2">
      <c r="A392" s="1812">
        <v>2016106</v>
      </c>
      <c r="B392" s="1737"/>
      <c r="C392" s="1737" t="s">
        <v>938</v>
      </c>
      <c r="D392" s="1723" t="s">
        <v>322</v>
      </c>
      <c r="E392" s="1723">
        <v>0</v>
      </c>
      <c r="F392" s="1723">
        <v>2</v>
      </c>
      <c r="G392" s="1723">
        <v>0</v>
      </c>
      <c r="H392" s="1723">
        <v>0</v>
      </c>
      <c r="I392" s="1738">
        <v>1</v>
      </c>
      <c r="J392" s="1738">
        <v>1</v>
      </c>
      <c r="K392" s="1738"/>
      <c r="L392" s="1725">
        <v>731.24</v>
      </c>
      <c r="M392" s="1725"/>
      <c r="N392" s="1725">
        <f t="shared" si="115"/>
        <v>470.74</v>
      </c>
      <c r="O392" s="1725">
        <v>420.74</v>
      </c>
      <c r="P392" s="1798">
        <f t="shared" si="99"/>
        <v>0.89378425457789867</v>
      </c>
      <c r="Q392" s="1725">
        <v>50</v>
      </c>
      <c r="R392" s="1798">
        <f t="shared" si="100"/>
        <v>0.10621574542210137</v>
      </c>
      <c r="S392" s="1785">
        <f t="shared" si="114"/>
        <v>2</v>
      </c>
      <c r="T392" s="1760"/>
      <c r="U392" s="1725">
        <f t="shared" si="104"/>
        <v>0</v>
      </c>
      <c r="V392" s="1725">
        <f t="shared" si="101"/>
        <v>0</v>
      </c>
      <c r="W392" s="1725">
        <f t="shared" si="116"/>
        <v>731.24</v>
      </c>
      <c r="X392" s="1728">
        <v>731.24</v>
      </c>
      <c r="Y392" s="1739">
        <v>616162</v>
      </c>
      <c r="Z392" s="1730">
        <v>42482</v>
      </c>
      <c r="AA392" s="1788" t="s">
        <v>213</v>
      </c>
      <c r="AB392" s="1885"/>
    </row>
    <row r="393" spans="1:28" s="1723" customFormat="1" x14ac:dyDescent="0.2">
      <c r="A393" s="1812">
        <v>2016107</v>
      </c>
      <c r="B393" s="1737"/>
      <c r="C393" s="1737" t="s">
        <v>940</v>
      </c>
      <c r="D393" s="1723" t="s">
        <v>68</v>
      </c>
      <c r="E393" s="1723">
        <v>1</v>
      </c>
      <c r="F393" s="1723">
        <v>2</v>
      </c>
      <c r="G393" s="1723">
        <v>1</v>
      </c>
      <c r="H393" s="1723">
        <v>1</v>
      </c>
      <c r="I393" s="1738">
        <v>1</v>
      </c>
      <c r="J393" s="1738">
        <v>1</v>
      </c>
      <c r="K393" s="1738"/>
      <c r="L393" s="1725">
        <v>523</v>
      </c>
      <c r="M393" s="1725"/>
      <c r="N393" s="1725">
        <f t="shared" si="115"/>
        <v>391.59</v>
      </c>
      <c r="O393" s="1725">
        <v>275.76</v>
      </c>
      <c r="P393" s="1798">
        <f t="shared" ref="P393:P468" si="117">IF(N393&lt;=0,"",O393/N393)</f>
        <v>0.70420592967133999</v>
      </c>
      <c r="Q393" s="1725">
        <v>115.83</v>
      </c>
      <c r="R393" s="1798">
        <f t="shared" ref="R393:R468" si="118">IF(N393&lt;=0,"",Q393/N393)</f>
        <v>0.29579407032866012</v>
      </c>
      <c r="S393" s="1785">
        <f t="shared" si="114"/>
        <v>4.6331999999999995</v>
      </c>
      <c r="T393" s="1760"/>
      <c r="U393" s="1725">
        <f t="shared" si="104"/>
        <v>0</v>
      </c>
      <c r="V393" s="1725">
        <f t="shared" si="101"/>
        <v>0</v>
      </c>
      <c r="W393" s="1725">
        <f t="shared" si="116"/>
        <v>523</v>
      </c>
      <c r="X393" s="1728">
        <v>523</v>
      </c>
      <c r="Y393" s="1739">
        <v>616118</v>
      </c>
      <c r="Z393" s="1730">
        <v>42461</v>
      </c>
      <c r="AA393" s="1788" t="s">
        <v>213</v>
      </c>
      <c r="AB393" s="1885"/>
    </row>
    <row r="394" spans="1:28" s="1723" customFormat="1" x14ac:dyDescent="0.2">
      <c r="A394" s="1812">
        <v>2016108</v>
      </c>
      <c r="B394" s="1737"/>
      <c r="C394" s="1737">
        <v>502916</v>
      </c>
      <c r="D394" s="1723" t="s">
        <v>68</v>
      </c>
      <c r="E394" s="1723">
        <v>1</v>
      </c>
      <c r="F394" s="1723">
        <v>8</v>
      </c>
      <c r="G394" s="1723">
        <v>6</v>
      </c>
      <c r="H394" s="1723">
        <v>3</v>
      </c>
      <c r="I394" s="1738">
        <v>1</v>
      </c>
      <c r="J394" s="1738">
        <v>1</v>
      </c>
      <c r="K394" s="1738"/>
      <c r="L394" s="1725">
        <v>2122</v>
      </c>
      <c r="M394" s="1725"/>
      <c r="N394" s="1725">
        <f t="shared" si="115"/>
        <v>1429.3000000000002</v>
      </c>
      <c r="O394" s="1725">
        <v>1076.3800000000001</v>
      </c>
      <c r="P394" s="1798">
        <f t="shared" si="117"/>
        <v>0.75308192821660946</v>
      </c>
      <c r="Q394" s="1725">
        <v>352.92</v>
      </c>
      <c r="R394" s="1798">
        <f t="shared" si="118"/>
        <v>0.24691807178339045</v>
      </c>
      <c r="S394" s="1785">
        <f t="shared" si="114"/>
        <v>14.116800000000001</v>
      </c>
      <c r="T394" s="1760"/>
      <c r="U394" s="1725">
        <f t="shared" si="104"/>
        <v>0</v>
      </c>
      <c r="V394" s="1725">
        <f t="shared" si="101"/>
        <v>0</v>
      </c>
      <c r="W394" s="1725">
        <f t="shared" si="116"/>
        <v>2122</v>
      </c>
      <c r="X394" s="1728">
        <v>2122</v>
      </c>
      <c r="Y394" s="1739">
        <v>616148</v>
      </c>
      <c r="Z394" s="1730">
        <v>42482</v>
      </c>
      <c r="AA394" s="1788" t="s">
        <v>213</v>
      </c>
      <c r="AB394" s="1885"/>
    </row>
    <row r="395" spans="1:28" s="1723" customFormat="1" x14ac:dyDescent="0.2">
      <c r="A395" s="1812">
        <v>2016109</v>
      </c>
      <c r="B395" s="1737"/>
      <c r="C395" s="1737">
        <v>573916</v>
      </c>
      <c r="D395" s="1723" t="s">
        <v>68</v>
      </c>
      <c r="E395" s="1723">
        <v>1</v>
      </c>
      <c r="F395" s="1723">
        <v>10</v>
      </c>
      <c r="G395" s="1723">
        <v>5</v>
      </c>
      <c r="H395" s="1723">
        <v>3</v>
      </c>
      <c r="I395" s="1738">
        <v>1</v>
      </c>
      <c r="J395" s="1738">
        <v>1</v>
      </c>
      <c r="K395" s="1738"/>
      <c r="L395" s="1725">
        <v>3224</v>
      </c>
      <c r="M395" s="1725"/>
      <c r="N395" s="1725">
        <f t="shared" si="115"/>
        <v>1988.27</v>
      </c>
      <c r="O395" s="1725">
        <v>1499.1</v>
      </c>
      <c r="P395" s="1798">
        <f t="shared" si="117"/>
        <v>0.75397204605008372</v>
      </c>
      <c r="Q395" s="1725">
        <v>489.17</v>
      </c>
      <c r="R395" s="1798">
        <f t="shared" si="118"/>
        <v>0.24602795394991628</v>
      </c>
      <c r="S395" s="1785">
        <f t="shared" si="114"/>
        <v>19.566800000000001</v>
      </c>
      <c r="T395" s="1760"/>
      <c r="U395" s="1725">
        <f t="shared" si="104"/>
        <v>0</v>
      </c>
      <c r="V395" s="1725">
        <f t="shared" si="101"/>
        <v>0</v>
      </c>
      <c r="W395" s="1725">
        <f t="shared" si="116"/>
        <v>3224</v>
      </c>
      <c r="X395" s="1728">
        <v>3224</v>
      </c>
      <c r="Y395" s="1739">
        <v>616149</v>
      </c>
      <c r="Z395" s="1730">
        <v>42482</v>
      </c>
      <c r="AA395" s="1788" t="s">
        <v>213</v>
      </c>
      <c r="AB395" s="1885"/>
    </row>
    <row r="396" spans="1:28" s="1723" customFormat="1" x14ac:dyDescent="0.2">
      <c r="A396" s="1812">
        <v>2016110</v>
      </c>
      <c r="B396" s="1737"/>
      <c r="C396" s="1737">
        <v>575116</v>
      </c>
      <c r="D396" s="1723" t="s">
        <v>68</v>
      </c>
      <c r="E396" s="1723">
        <v>1</v>
      </c>
      <c r="F396" s="1723">
        <v>2</v>
      </c>
      <c r="G396" s="1723">
        <v>2</v>
      </c>
      <c r="H396" s="1723">
        <v>0</v>
      </c>
      <c r="I396" s="1738">
        <v>1</v>
      </c>
      <c r="J396" s="1738">
        <v>1</v>
      </c>
      <c r="K396" s="1738"/>
      <c r="L396" s="1725">
        <v>220</v>
      </c>
      <c r="M396" s="1725"/>
      <c r="N396" s="1725">
        <f t="shared" si="115"/>
        <v>177.99</v>
      </c>
      <c r="O396" s="1725">
        <v>115.9</v>
      </c>
      <c r="P396" s="1798">
        <f t="shared" si="117"/>
        <v>0.65116017753806399</v>
      </c>
      <c r="Q396" s="1725">
        <v>62.09</v>
      </c>
      <c r="R396" s="1798">
        <f t="shared" si="118"/>
        <v>0.34883982246193607</v>
      </c>
      <c r="S396" s="1785">
        <f t="shared" si="114"/>
        <v>2.4836</v>
      </c>
      <c r="T396" s="1760"/>
      <c r="U396" s="1725">
        <f t="shared" si="104"/>
        <v>0</v>
      </c>
      <c r="V396" s="1725">
        <f t="shared" si="101"/>
        <v>0</v>
      </c>
      <c r="W396" s="1725">
        <f t="shared" si="116"/>
        <v>220</v>
      </c>
      <c r="X396" s="1728">
        <v>220</v>
      </c>
      <c r="Y396" s="1739">
        <v>616134</v>
      </c>
      <c r="Z396" s="1730">
        <v>42479</v>
      </c>
      <c r="AA396" s="1788" t="s">
        <v>213</v>
      </c>
      <c r="AB396" s="1885"/>
    </row>
    <row r="397" spans="1:28" s="1723" customFormat="1" x14ac:dyDescent="0.2">
      <c r="A397" s="1834">
        <v>2016111</v>
      </c>
      <c r="B397" s="1832"/>
      <c r="C397" s="1805">
        <v>474616</v>
      </c>
      <c r="D397" s="1723" t="s">
        <v>68</v>
      </c>
      <c r="E397" s="1723">
        <v>1</v>
      </c>
      <c r="F397" s="1723">
        <v>10</v>
      </c>
      <c r="G397" s="1723">
        <v>4</v>
      </c>
      <c r="H397" s="1723">
        <v>6</v>
      </c>
      <c r="I397" s="1738">
        <v>1</v>
      </c>
      <c r="J397" s="1738">
        <v>1</v>
      </c>
      <c r="K397" s="1738"/>
      <c r="L397" s="1725">
        <v>3172</v>
      </c>
      <c r="M397" s="1725"/>
      <c r="N397" s="1725">
        <f t="shared" si="115"/>
        <v>2199.2400000000002</v>
      </c>
      <c r="O397" s="1725">
        <v>1694.66</v>
      </c>
      <c r="P397" s="1798">
        <f t="shared" si="117"/>
        <v>0.77056619559484185</v>
      </c>
      <c r="Q397" s="1725">
        <v>504.58</v>
      </c>
      <c r="R397" s="1798">
        <f t="shared" si="118"/>
        <v>0.22943380440515812</v>
      </c>
      <c r="S397" s="1785">
        <f t="shared" si="114"/>
        <v>20.183199999999999</v>
      </c>
      <c r="T397" s="1760"/>
      <c r="U397" s="1725">
        <f t="shared" si="104"/>
        <v>0</v>
      </c>
      <c r="V397" s="1725">
        <f t="shared" si="101"/>
        <v>0</v>
      </c>
      <c r="W397" s="1725">
        <f t="shared" si="116"/>
        <v>3172</v>
      </c>
      <c r="X397" s="1728">
        <v>3172</v>
      </c>
      <c r="Y397" s="1739">
        <v>616150</v>
      </c>
      <c r="Z397" s="1730">
        <v>42482</v>
      </c>
      <c r="AA397" s="1788" t="s">
        <v>213</v>
      </c>
      <c r="AB397" s="1885"/>
    </row>
    <row r="398" spans="1:28" s="1723" customFormat="1" x14ac:dyDescent="0.2">
      <c r="A398" s="1834">
        <v>2016112</v>
      </c>
      <c r="B398" s="1832"/>
      <c r="C398" s="1805" t="s">
        <v>829</v>
      </c>
      <c r="D398" s="1723" t="s">
        <v>322</v>
      </c>
      <c r="E398" s="1723">
        <v>1</v>
      </c>
      <c r="F398" s="1723">
        <v>1</v>
      </c>
      <c r="G398" s="1723">
        <v>1</v>
      </c>
      <c r="H398" s="1723">
        <v>0</v>
      </c>
      <c r="I398" s="1738">
        <v>1</v>
      </c>
      <c r="J398" s="1738">
        <v>1</v>
      </c>
      <c r="K398" s="1738"/>
      <c r="L398" s="1725">
        <v>421</v>
      </c>
      <c r="M398" s="1725"/>
      <c r="N398" s="1725">
        <f t="shared" si="115"/>
        <v>0</v>
      </c>
      <c r="O398" s="1725">
        <v>0</v>
      </c>
      <c r="P398" s="1798" t="str">
        <f t="shared" si="117"/>
        <v/>
      </c>
      <c r="Q398" s="1725">
        <v>0</v>
      </c>
      <c r="R398" s="1798" t="str">
        <f t="shared" si="118"/>
        <v/>
      </c>
      <c r="S398" s="1785">
        <f t="shared" si="114"/>
        <v>0</v>
      </c>
      <c r="T398" s="1760"/>
      <c r="U398" s="1725">
        <f t="shared" si="104"/>
        <v>0</v>
      </c>
      <c r="V398" s="1725">
        <f t="shared" si="101"/>
        <v>0</v>
      </c>
      <c r="W398" s="1725">
        <f t="shared" si="116"/>
        <v>421</v>
      </c>
      <c r="X398" s="1728">
        <v>421</v>
      </c>
      <c r="Y398" s="1739">
        <v>616169</v>
      </c>
      <c r="Z398" s="1730">
        <v>42493</v>
      </c>
      <c r="AA398" s="1788" t="s">
        <v>213</v>
      </c>
      <c r="AB398" s="1885"/>
    </row>
    <row r="399" spans="1:28" s="1723" customFormat="1" x14ac:dyDescent="0.2">
      <c r="A399" s="1834">
        <v>2016113</v>
      </c>
      <c r="B399" s="1832"/>
      <c r="C399" s="1805" t="s">
        <v>987</v>
      </c>
      <c r="D399" s="1723" t="s">
        <v>451</v>
      </c>
      <c r="E399" s="1723">
        <v>1</v>
      </c>
      <c r="F399" s="1723">
        <v>1</v>
      </c>
      <c r="G399" s="1723">
        <v>2</v>
      </c>
      <c r="H399" s="1723">
        <v>0</v>
      </c>
      <c r="I399" s="1738">
        <v>1</v>
      </c>
      <c r="J399" s="1738">
        <v>1</v>
      </c>
      <c r="K399" s="1738"/>
      <c r="L399" s="1725">
        <v>351.48</v>
      </c>
      <c r="M399" s="1725"/>
      <c r="N399" s="1725">
        <f t="shared" si="115"/>
        <v>247.62</v>
      </c>
      <c r="O399" s="1725">
        <v>178.45</v>
      </c>
      <c r="P399" s="1798">
        <f t="shared" si="117"/>
        <v>0.72066068976657771</v>
      </c>
      <c r="Q399" s="1725">
        <v>69.17</v>
      </c>
      <c r="R399" s="1798">
        <f t="shared" si="118"/>
        <v>0.27933931023342218</v>
      </c>
      <c r="S399" s="1785">
        <f t="shared" si="114"/>
        <v>2.7667999999999999</v>
      </c>
      <c r="T399" s="1760"/>
      <c r="U399" s="1725">
        <f t="shared" si="104"/>
        <v>0</v>
      </c>
      <c r="V399" s="1725">
        <f t="shared" si="101"/>
        <v>0</v>
      </c>
      <c r="W399" s="1725">
        <f t="shared" si="116"/>
        <v>351.48</v>
      </c>
      <c r="X399" s="1728">
        <v>351.48</v>
      </c>
      <c r="Y399" s="1739">
        <v>616199</v>
      </c>
      <c r="Z399" s="1730">
        <v>42503</v>
      </c>
      <c r="AA399" s="1788" t="s">
        <v>213</v>
      </c>
      <c r="AB399" s="1885"/>
    </row>
    <row r="400" spans="1:28" s="1723" customFormat="1" x14ac:dyDescent="0.2">
      <c r="A400" s="1835">
        <v>2016114</v>
      </c>
      <c r="B400" s="1832"/>
      <c r="C400" s="1805" t="s">
        <v>1043</v>
      </c>
      <c r="D400" s="1723" t="s">
        <v>68</v>
      </c>
      <c r="E400" s="1723">
        <v>0</v>
      </c>
      <c r="F400" s="1723">
        <v>0</v>
      </c>
      <c r="G400" s="1723">
        <v>0</v>
      </c>
      <c r="H400" s="1723">
        <v>0</v>
      </c>
      <c r="I400" s="1738">
        <v>1</v>
      </c>
      <c r="J400" s="1738">
        <v>1</v>
      </c>
      <c r="K400" s="1738"/>
      <c r="L400" s="1725">
        <v>19.28</v>
      </c>
      <c r="M400" s="1725"/>
      <c r="N400" s="1725">
        <f t="shared" si="115"/>
        <v>9.64</v>
      </c>
      <c r="O400" s="1725">
        <v>9.64</v>
      </c>
      <c r="P400" s="1798">
        <f t="shared" si="117"/>
        <v>1</v>
      </c>
      <c r="Q400" s="1725">
        <v>0</v>
      </c>
      <c r="R400" s="1798">
        <f t="shared" si="118"/>
        <v>0</v>
      </c>
      <c r="S400" s="1785">
        <f t="shared" si="114"/>
        <v>0</v>
      </c>
      <c r="T400" s="1760"/>
      <c r="U400" s="1725">
        <f t="shared" si="104"/>
        <v>0</v>
      </c>
      <c r="V400" s="1725">
        <f t="shared" si="101"/>
        <v>0</v>
      </c>
      <c r="W400" s="1725">
        <f t="shared" si="116"/>
        <v>19.28</v>
      </c>
      <c r="X400" s="1728">
        <v>19.28</v>
      </c>
      <c r="Y400" s="1739">
        <v>616350</v>
      </c>
      <c r="Z400" s="1730">
        <v>42608</v>
      </c>
      <c r="AA400" s="1788" t="s">
        <v>213</v>
      </c>
      <c r="AB400" s="1885"/>
    </row>
    <row r="401" spans="1:28" s="1723" customFormat="1" x14ac:dyDescent="0.2">
      <c r="A401" s="1812">
        <v>2016115</v>
      </c>
      <c r="B401" s="1737"/>
      <c r="C401" s="1737" t="s">
        <v>1070</v>
      </c>
      <c r="D401" s="1723" t="s">
        <v>68</v>
      </c>
      <c r="E401" s="1806">
        <v>1</v>
      </c>
      <c r="F401" s="1806">
        <v>10</v>
      </c>
      <c r="G401" s="1806">
        <v>3</v>
      </c>
      <c r="H401" s="1806">
        <v>5</v>
      </c>
      <c r="I401" s="1738">
        <v>1</v>
      </c>
      <c r="J401" s="1738">
        <v>1</v>
      </c>
      <c r="K401" s="1738"/>
      <c r="L401" s="1725">
        <v>4610</v>
      </c>
      <c r="M401" s="1725"/>
      <c r="N401" s="1725">
        <f t="shared" si="115"/>
        <v>2377.38</v>
      </c>
      <c r="O401" s="1725">
        <v>1816.96</v>
      </c>
      <c r="P401" s="1798">
        <f t="shared" si="117"/>
        <v>0.76426991057382498</v>
      </c>
      <c r="Q401" s="1725">
        <v>560.41999999999996</v>
      </c>
      <c r="R401" s="1798">
        <f t="shared" si="118"/>
        <v>0.23573008942617502</v>
      </c>
      <c r="S401" s="1785">
        <f t="shared" si="114"/>
        <v>22.416799999999999</v>
      </c>
      <c r="T401" s="1760"/>
      <c r="U401" s="1725">
        <f t="shared" ref="U401:U432" si="119">((1-I401)*O401)+((1-J401)*Q401)</f>
        <v>0</v>
      </c>
      <c r="V401" s="1725">
        <f t="shared" si="101"/>
        <v>0</v>
      </c>
      <c r="W401" s="1725">
        <f t="shared" si="116"/>
        <v>4610</v>
      </c>
      <c r="X401" s="1728">
        <v>4610</v>
      </c>
      <c r="Y401" s="1739">
        <v>161135</v>
      </c>
      <c r="Z401" s="1730">
        <v>42479</v>
      </c>
      <c r="AA401" s="1788" t="s">
        <v>213</v>
      </c>
      <c r="AB401" s="1885"/>
    </row>
    <row r="402" spans="1:28" s="1723" customFormat="1" x14ac:dyDescent="0.2">
      <c r="A402" s="1812">
        <v>2016116</v>
      </c>
      <c r="B402" s="1737"/>
      <c r="C402" s="1737">
        <v>561416</v>
      </c>
      <c r="D402" s="1723" t="s">
        <v>68</v>
      </c>
      <c r="E402" s="1806">
        <v>1</v>
      </c>
      <c r="F402" s="1806">
        <v>7</v>
      </c>
      <c r="G402" s="1806">
        <v>4</v>
      </c>
      <c r="H402" s="1806">
        <v>5</v>
      </c>
      <c r="I402" s="1738">
        <v>1</v>
      </c>
      <c r="J402" s="1738">
        <v>1</v>
      </c>
      <c r="K402" s="1738"/>
      <c r="L402" s="1725">
        <v>4426</v>
      </c>
      <c r="M402" s="1725"/>
      <c r="N402" s="1725">
        <f t="shared" si="115"/>
        <v>2463.56</v>
      </c>
      <c r="O402" s="1725">
        <v>2003.14</v>
      </c>
      <c r="P402" s="1798">
        <f t="shared" si="117"/>
        <v>0.81310786016983561</v>
      </c>
      <c r="Q402" s="1725">
        <v>460.42</v>
      </c>
      <c r="R402" s="1798">
        <f t="shared" si="118"/>
        <v>0.18689213983016448</v>
      </c>
      <c r="S402" s="1785">
        <f t="shared" si="114"/>
        <v>18.416800000000002</v>
      </c>
      <c r="T402" s="1760"/>
      <c r="U402" s="1725">
        <f t="shared" si="119"/>
        <v>0</v>
      </c>
      <c r="V402" s="1725">
        <f t="shared" si="101"/>
        <v>0</v>
      </c>
      <c r="W402" s="1725">
        <f t="shared" si="116"/>
        <v>4426</v>
      </c>
      <c r="X402" s="1728">
        <v>4426</v>
      </c>
      <c r="Y402" s="1739">
        <v>616136</v>
      </c>
      <c r="Z402" s="1730">
        <v>42479</v>
      </c>
      <c r="AA402" s="1788" t="s">
        <v>213</v>
      </c>
      <c r="AB402" s="1885"/>
    </row>
    <row r="403" spans="1:28" s="1723" customFormat="1" x14ac:dyDescent="0.2">
      <c r="A403" s="1812">
        <v>2016117</v>
      </c>
      <c r="B403" s="1737"/>
      <c r="C403" s="1737">
        <v>569716</v>
      </c>
      <c r="D403" s="1723" t="s">
        <v>68</v>
      </c>
      <c r="E403" s="1806">
        <v>1</v>
      </c>
      <c r="F403" s="1806">
        <v>10</v>
      </c>
      <c r="G403" s="1806">
        <v>7</v>
      </c>
      <c r="H403" s="1806">
        <v>4</v>
      </c>
      <c r="I403" s="1738">
        <v>1</v>
      </c>
      <c r="J403" s="1738">
        <v>1</v>
      </c>
      <c r="K403" s="1738"/>
      <c r="L403" s="1725">
        <v>3303</v>
      </c>
      <c r="M403" s="1725"/>
      <c r="N403" s="1725">
        <f t="shared" si="115"/>
        <v>2070.8599999999997</v>
      </c>
      <c r="O403" s="1725">
        <v>1580.86</v>
      </c>
      <c r="P403" s="1798">
        <f t="shared" si="117"/>
        <v>0.7633833286653855</v>
      </c>
      <c r="Q403" s="1725">
        <v>490</v>
      </c>
      <c r="R403" s="1798">
        <f t="shared" si="118"/>
        <v>0.23661667133461464</v>
      </c>
      <c r="S403" s="1785">
        <f t="shared" si="114"/>
        <v>19.600000000000001</v>
      </c>
      <c r="T403" s="1760"/>
      <c r="U403" s="1725">
        <f t="shared" si="119"/>
        <v>0</v>
      </c>
      <c r="V403" s="1725">
        <f t="shared" si="101"/>
        <v>0</v>
      </c>
      <c r="W403" s="1725">
        <f t="shared" si="116"/>
        <v>3303</v>
      </c>
      <c r="X403" s="1728">
        <v>3303</v>
      </c>
      <c r="Y403" s="1739">
        <v>616137</v>
      </c>
      <c r="Z403" s="1730">
        <v>42479</v>
      </c>
      <c r="AA403" s="1788" t="s">
        <v>213</v>
      </c>
      <c r="AB403" s="1885"/>
    </row>
    <row r="404" spans="1:28" s="1723" customFormat="1" x14ac:dyDescent="0.2">
      <c r="A404" s="1812">
        <v>2016118</v>
      </c>
      <c r="B404" s="1737"/>
      <c r="C404" s="1737">
        <v>583116</v>
      </c>
      <c r="D404" s="1723" t="s">
        <v>68</v>
      </c>
      <c r="E404" s="1806">
        <v>1</v>
      </c>
      <c r="F404" s="1806">
        <v>8</v>
      </c>
      <c r="G404" s="1806">
        <v>6</v>
      </c>
      <c r="H404" s="1806">
        <v>3</v>
      </c>
      <c r="I404" s="1738">
        <v>1</v>
      </c>
      <c r="J404" s="1738">
        <v>1</v>
      </c>
      <c r="K404" s="1738"/>
      <c r="L404" s="1725">
        <v>1959</v>
      </c>
      <c r="M404" s="1725"/>
      <c r="N404" s="1725">
        <f t="shared" si="115"/>
        <v>1515.4</v>
      </c>
      <c r="O404" s="1725">
        <v>1162.9000000000001</v>
      </c>
      <c r="P404" s="1798">
        <f t="shared" si="117"/>
        <v>0.76738814834367164</v>
      </c>
      <c r="Q404" s="1725">
        <v>352.5</v>
      </c>
      <c r="R404" s="1798">
        <f t="shared" si="118"/>
        <v>0.23261185165632836</v>
      </c>
      <c r="S404" s="1785">
        <f t="shared" si="114"/>
        <v>14.1</v>
      </c>
      <c r="T404" s="1760"/>
      <c r="U404" s="1725">
        <f t="shared" si="119"/>
        <v>0</v>
      </c>
      <c r="V404" s="1725">
        <f t="shared" si="101"/>
        <v>0</v>
      </c>
      <c r="W404" s="1725">
        <f t="shared" si="116"/>
        <v>1959</v>
      </c>
      <c r="X404" s="1728">
        <v>1959</v>
      </c>
      <c r="Y404" s="1739">
        <v>616138</v>
      </c>
      <c r="Z404" s="1730">
        <v>42479</v>
      </c>
      <c r="AA404" s="1788" t="s">
        <v>213</v>
      </c>
      <c r="AB404" s="1885"/>
    </row>
    <row r="405" spans="1:28" s="1723" customFormat="1" x14ac:dyDescent="0.2">
      <c r="A405" s="1812">
        <v>2016119</v>
      </c>
      <c r="B405" s="1737"/>
      <c r="C405" s="1737">
        <v>563316</v>
      </c>
      <c r="D405" s="1723" t="s">
        <v>68</v>
      </c>
      <c r="E405" s="1836">
        <v>1</v>
      </c>
      <c r="F405" s="1837">
        <v>13</v>
      </c>
      <c r="G405" s="1837">
        <v>4</v>
      </c>
      <c r="H405" s="1837">
        <v>5</v>
      </c>
      <c r="I405" s="1738">
        <v>1</v>
      </c>
      <c r="J405" s="1738">
        <v>1</v>
      </c>
      <c r="K405" s="1738"/>
      <c r="L405" s="1725">
        <v>6040</v>
      </c>
      <c r="M405" s="1725"/>
      <c r="N405" s="1725">
        <f t="shared" si="115"/>
        <v>4079.46</v>
      </c>
      <c r="O405" s="1725">
        <v>3404.46</v>
      </c>
      <c r="P405" s="1798">
        <f t="shared" si="117"/>
        <v>0.83453692400464763</v>
      </c>
      <c r="Q405" s="1725">
        <v>675</v>
      </c>
      <c r="R405" s="1798">
        <f t="shared" si="118"/>
        <v>0.16546307599535232</v>
      </c>
      <c r="S405" s="1785">
        <f t="shared" si="114"/>
        <v>27</v>
      </c>
      <c r="T405" s="1760"/>
      <c r="U405" s="1725">
        <f t="shared" si="119"/>
        <v>0</v>
      </c>
      <c r="V405" s="1725">
        <f t="shared" si="101"/>
        <v>0</v>
      </c>
      <c r="W405" s="1725">
        <f t="shared" si="116"/>
        <v>6040</v>
      </c>
      <c r="X405" s="1728">
        <v>6040</v>
      </c>
      <c r="Y405" s="1739">
        <v>616139</v>
      </c>
      <c r="Z405" s="1730">
        <v>42479</v>
      </c>
      <c r="AA405" s="1788" t="s">
        <v>213</v>
      </c>
      <c r="AB405" s="1885"/>
    </row>
    <row r="406" spans="1:28" s="1723" customFormat="1" x14ac:dyDescent="0.2">
      <c r="A406" s="1812">
        <v>2016120</v>
      </c>
      <c r="B406" s="1737"/>
      <c r="C406" s="1737">
        <v>502416</v>
      </c>
      <c r="D406" s="1723" t="s">
        <v>68</v>
      </c>
      <c r="E406" s="1723">
        <v>1</v>
      </c>
      <c r="F406" s="1723">
        <v>9</v>
      </c>
      <c r="G406" s="1723">
        <v>2</v>
      </c>
      <c r="H406" s="1723">
        <v>9</v>
      </c>
      <c r="I406" s="1738">
        <v>1</v>
      </c>
      <c r="J406" s="1738">
        <v>1</v>
      </c>
      <c r="K406" s="1738"/>
      <c r="L406" s="1725">
        <v>3710</v>
      </c>
      <c r="M406" s="1725"/>
      <c r="N406" s="1725">
        <f t="shared" si="115"/>
        <v>2376.42</v>
      </c>
      <c r="O406" s="1725">
        <v>1816</v>
      </c>
      <c r="P406" s="1798">
        <f t="shared" si="117"/>
        <v>0.76417468292641866</v>
      </c>
      <c r="Q406" s="1725">
        <v>560.41999999999996</v>
      </c>
      <c r="R406" s="1798">
        <f t="shared" si="118"/>
        <v>0.23582531707358126</v>
      </c>
      <c r="S406" s="1785">
        <f t="shared" si="114"/>
        <v>22.416799999999999</v>
      </c>
      <c r="T406" s="1760"/>
      <c r="U406" s="1725">
        <f t="shared" si="119"/>
        <v>0</v>
      </c>
      <c r="V406" s="1725">
        <f t="shared" ref="V406:V482" si="120">L406-W406</f>
        <v>0</v>
      </c>
      <c r="W406" s="1725">
        <f t="shared" si="116"/>
        <v>3710</v>
      </c>
      <c r="X406" s="1728">
        <v>3710</v>
      </c>
      <c r="Y406" s="1739">
        <v>616140</v>
      </c>
      <c r="Z406" s="1730">
        <v>42479</v>
      </c>
      <c r="AA406" s="1788" t="s">
        <v>213</v>
      </c>
      <c r="AB406" s="1885"/>
    </row>
    <row r="407" spans="1:28" s="1723" customFormat="1" x14ac:dyDescent="0.2">
      <c r="A407" s="1812">
        <v>2016121</v>
      </c>
      <c r="B407" s="1737"/>
      <c r="C407" s="1737">
        <v>587516</v>
      </c>
      <c r="D407" s="1723" t="s">
        <v>68</v>
      </c>
      <c r="E407" s="1723">
        <v>1</v>
      </c>
      <c r="F407" s="1723">
        <v>10</v>
      </c>
      <c r="G407" s="1723">
        <v>5</v>
      </c>
      <c r="H407" s="1723">
        <v>3</v>
      </c>
      <c r="I407" s="1738">
        <v>1</v>
      </c>
      <c r="J407" s="1738">
        <v>1</v>
      </c>
      <c r="K407" s="1738"/>
      <c r="L407" s="1725">
        <v>2602</v>
      </c>
      <c r="M407" s="1725"/>
      <c r="N407" s="1725">
        <f t="shared" si="115"/>
        <v>1742.8700000000001</v>
      </c>
      <c r="O407" s="1725">
        <v>1363.7</v>
      </c>
      <c r="P407" s="1798">
        <f t="shared" si="117"/>
        <v>0.78244504753653454</v>
      </c>
      <c r="Q407" s="1725">
        <v>379.17</v>
      </c>
      <c r="R407" s="1798">
        <f t="shared" si="118"/>
        <v>0.21755495246346543</v>
      </c>
      <c r="S407" s="1785">
        <f t="shared" si="114"/>
        <v>15.1668</v>
      </c>
      <c r="T407" s="1760"/>
      <c r="U407" s="1725">
        <f t="shared" si="119"/>
        <v>0</v>
      </c>
      <c r="V407" s="1725">
        <f t="shared" si="120"/>
        <v>0</v>
      </c>
      <c r="W407" s="1725">
        <f t="shared" si="116"/>
        <v>2602</v>
      </c>
      <c r="X407" s="1728">
        <v>2602</v>
      </c>
      <c r="Y407" s="1739">
        <v>616141</v>
      </c>
      <c r="Z407" s="1730">
        <v>42479</v>
      </c>
      <c r="AA407" s="1788" t="s">
        <v>213</v>
      </c>
      <c r="AB407" s="1885"/>
    </row>
    <row r="408" spans="1:28" s="1723" customFormat="1" x14ac:dyDescent="0.2">
      <c r="A408" s="1812">
        <v>2016122</v>
      </c>
      <c r="B408" s="1737"/>
      <c r="C408" s="1737">
        <v>569816</v>
      </c>
      <c r="D408" s="1723" t="s">
        <v>68</v>
      </c>
      <c r="E408" s="1723">
        <v>1</v>
      </c>
      <c r="F408" s="1723">
        <v>9</v>
      </c>
      <c r="G408" s="1723">
        <v>5</v>
      </c>
      <c r="H408" s="1723">
        <v>4</v>
      </c>
      <c r="I408" s="1738">
        <v>1</v>
      </c>
      <c r="J408" s="1738">
        <v>1</v>
      </c>
      <c r="K408" s="1738"/>
      <c r="L408" s="1725">
        <v>2861</v>
      </c>
      <c r="M408" s="1725"/>
      <c r="N408" s="1725">
        <f t="shared" si="115"/>
        <v>1947.1299999999999</v>
      </c>
      <c r="O408" s="1725">
        <v>1523.55</v>
      </c>
      <c r="P408" s="1798">
        <f t="shared" si="117"/>
        <v>0.78245931191035012</v>
      </c>
      <c r="Q408" s="1725">
        <v>423.58</v>
      </c>
      <c r="R408" s="1798">
        <f t="shared" si="118"/>
        <v>0.21754068808964991</v>
      </c>
      <c r="S408" s="1785">
        <f t="shared" si="114"/>
        <v>16.943200000000001</v>
      </c>
      <c r="T408" s="1760"/>
      <c r="U408" s="1725">
        <f t="shared" si="119"/>
        <v>0</v>
      </c>
      <c r="V408" s="1725">
        <f t="shared" si="120"/>
        <v>0</v>
      </c>
      <c r="W408" s="1725">
        <f t="shared" si="116"/>
        <v>2861</v>
      </c>
      <c r="X408" s="1728">
        <v>2861</v>
      </c>
      <c r="Y408" s="1739">
        <v>616142</v>
      </c>
      <c r="Z408" s="1730">
        <v>42479</v>
      </c>
      <c r="AA408" s="1788" t="s">
        <v>213</v>
      </c>
      <c r="AB408" s="1885"/>
    </row>
    <row r="409" spans="1:28" s="1723" customFormat="1" x14ac:dyDescent="0.2">
      <c r="A409" s="1812">
        <v>2016123</v>
      </c>
      <c r="B409" s="1737"/>
      <c r="C409" s="1737">
        <v>587616</v>
      </c>
      <c r="D409" s="1723" t="s">
        <v>68</v>
      </c>
      <c r="E409" s="1723">
        <v>1</v>
      </c>
      <c r="F409" s="1723">
        <v>9</v>
      </c>
      <c r="G409" s="1723">
        <v>6</v>
      </c>
      <c r="H409" s="1723">
        <v>3</v>
      </c>
      <c r="I409" s="1738">
        <v>1</v>
      </c>
      <c r="J409" s="1738">
        <v>1</v>
      </c>
      <c r="K409" s="1738"/>
      <c r="L409" s="1725">
        <v>2629</v>
      </c>
      <c r="M409" s="1725"/>
      <c r="N409" s="1725">
        <f t="shared" si="115"/>
        <v>1773.4399999999998</v>
      </c>
      <c r="O409" s="1725">
        <v>1388.86</v>
      </c>
      <c r="P409" s="1798">
        <f t="shared" si="117"/>
        <v>0.78314462287982678</v>
      </c>
      <c r="Q409" s="1725">
        <v>384.58</v>
      </c>
      <c r="R409" s="1798">
        <f t="shared" si="118"/>
        <v>0.21685537712017325</v>
      </c>
      <c r="S409" s="1785">
        <f t="shared" si="114"/>
        <v>15.383199999999999</v>
      </c>
      <c r="T409" s="1760"/>
      <c r="U409" s="1725">
        <f t="shared" si="119"/>
        <v>0</v>
      </c>
      <c r="V409" s="1725">
        <f t="shared" si="120"/>
        <v>0</v>
      </c>
      <c r="W409" s="1725">
        <f t="shared" si="116"/>
        <v>2629</v>
      </c>
      <c r="X409" s="1728">
        <v>2629</v>
      </c>
      <c r="Y409" s="1739">
        <v>616143</v>
      </c>
      <c r="Z409" s="1730">
        <v>42479</v>
      </c>
      <c r="AA409" s="1788" t="s">
        <v>213</v>
      </c>
      <c r="AB409" s="1885"/>
    </row>
    <row r="410" spans="1:28" s="1723" customFormat="1" x14ac:dyDescent="0.2">
      <c r="A410" s="1812">
        <v>2016124</v>
      </c>
      <c r="B410" s="1737"/>
      <c r="C410" s="1737">
        <v>426016</v>
      </c>
      <c r="D410" s="1723" t="s">
        <v>68</v>
      </c>
      <c r="E410" s="1723">
        <v>1</v>
      </c>
      <c r="F410" s="1723">
        <v>8</v>
      </c>
      <c r="G410" s="1723">
        <v>5</v>
      </c>
      <c r="H410" s="1723">
        <v>3</v>
      </c>
      <c r="I410" s="1738">
        <v>1</v>
      </c>
      <c r="J410" s="1738">
        <v>1</v>
      </c>
      <c r="K410" s="1738"/>
      <c r="L410" s="1725">
        <v>2410</v>
      </c>
      <c r="M410" s="1725"/>
      <c r="N410" s="1725">
        <f t="shared" si="115"/>
        <v>1641.8</v>
      </c>
      <c r="O410" s="1725">
        <v>1213.47</v>
      </c>
      <c r="P410" s="1798">
        <f t="shared" si="117"/>
        <v>0.73910951394810576</v>
      </c>
      <c r="Q410" s="1725">
        <v>428.33</v>
      </c>
      <c r="R410" s="1798">
        <f t="shared" si="118"/>
        <v>0.26089048605189424</v>
      </c>
      <c r="S410" s="1785">
        <f t="shared" si="114"/>
        <v>17.133199999999999</v>
      </c>
      <c r="T410" s="1760"/>
      <c r="U410" s="1725">
        <f t="shared" si="119"/>
        <v>0</v>
      </c>
      <c r="V410" s="1725">
        <f t="shared" si="120"/>
        <v>0</v>
      </c>
      <c r="W410" s="1725">
        <f t="shared" si="116"/>
        <v>2410</v>
      </c>
      <c r="X410" s="1728">
        <v>2410</v>
      </c>
      <c r="Y410" s="1739">
        <v>616144</v>
      </c>
      <c r="Z410" s="1730">
        <v>42479</v>
      </c>
      <c r="AA410" s="1788" t="s">
        <v>213</v>
      </c>
      <c r="AB410" s="1885"/>
    </row>
    <row r="411" spans="1:28" s="1723" customFormat="1" x14ac:dyDescent="0.2">
      <c r="A411" s="1812">
        <v>2016125</v>
      </c>
      <c r="B411" s="1737"/>
      <c r="C411" s="1737">
        <v>400113</v>
      </c>
      <c r="D411" s="1723" t="s">
        <v>68</v>
      </c>
      <c r="E411" s="1723">
        <v>1</v>
      </c>
      <c r="F411" s="1723">
        <v>3</v>
      </c>
      <c r="G411" s="1723">
        <v>1</v>
      </c>
      <c r="H411" s="1723">
        <v>1</v>
      </c>
      <c r="I411" s="1738">
        <v>1</v>
      </c>
      <c r="J411" s="1738">
        <v>1</v>
      </c>
      <c r="K411" s="1738"/>
      <c r="L411" s="1725">
        <v>1042.45</v>
      </c>
      <c r="M411" s="1725"/>
      <c r="N411" s="1725">
        <f t="shared" si="115"/>
        <v>713.41</v>
      </c>
      <c r="O411" s="1725">
        <v>566.77</v>
      </c>
      <c r="P411" s="1798">
        <f t="shared" si="117"/>
        <v>0.79445199814973155</v>
      </c>
      <c r="Q411" s="1725">
        <v>146.63999999999999</v>
      </c>
      <c r="R411" s="1798">
        <f t="shared" si="118"/>
        <v>0.20554800185026842</v>
      </c>
      <c r="S411" s="1785">
        <f t="shared" si="114"/>
        <v>5.8655999999999997</v>
      </c>
      <c r="T411" s="1760"/>
      <c r="U411" s="1725">
        <f t="shared" si="119"/>
        <v>0</v>
      </c>
      <c r="V411" s="1725">
        <f t="shared" si="120"/>
        <v>0</v>
      </c>
      <c r="W411" s="1725">
        <f t="shared" si="116"/>
        <v>1042.45</v>
      </c>
      <c r="X411" s="1728">
        <v>1042.45</v>
      </c>
      <c r="Y411" s="1739">
        <v>616145</v>
      </c>
      <c r="Z411" s="1730">
        <v>42479</v>
      </c>
      <c r="AA411" s="1788" t="s">
        <v>213</v>
      </c>
      <c r="AB411" s="1885"/>
    </row>
    <row r="412" spans="1:28" s="1723" customFormat="1" x14ac:dyDescent="0.2">
      <c r="A412" s="1811" t="s">
        <v>1393</v>
      </c>
      <c r="B412" s="1737"/>
      <c r="C412" s="1737" t="s">
        <v>979</v>
      </c>
      <c r="D412" s="1723" t="s">
        <v>68</v>
      </c>
      <c r="E412" s="1723">
        <v>14</v>
      </c>
      <c r="F412" s="1723">
        <v>14</v>
      </c>
      <c r="G412" s="1723">
        <v>0</v>
      </c>
      <c r="H412" s="1723">
        <v>0</v>
      </c>
      <c r="I412" s="1738">
        <v>1</v>
      </c>
      <c r="J412" s="1738">
        <v>1</v>
      </c>
      <c r="K412" s="1738"/>
      <c r="L412" s="1725">
        <v>925.46</v>
      </c>
      <c r="M412" s="1725"/>
      <c r="N412" s="1725">
        <f t="shared" si="115"/>
        <v>616.98</v>
      </c>
      <c r="O412" s="1725">
        <v>441.98</v>
      </c>
      <c r="P412" s="1798">
        <f t="shared" si="117"/>
        <v>0.71636033582936243</v>
      </c>
      <c r="Q412" s="1725">
        <v>175</v>
      </c>
      <c r="R412" s="1798">
        <f t="shared" si="118"/>
        <v>0.28363966417063763</v>
      </c>
      <c r="S412" s="1785">
        <f t="shared" si="114"/>
        <v>7</v>
      </c>
      <c r="T412" s="1760"/>
      <c r="U412" s="1725">
        <f t="shared" si="119"/>
        <v>0</v>
      </c>
      <c r="V412" s="1725">
        <f t="shared" si="120"/>
        <v>0</v>
      </c>
      <c r="W412" s="1725">
        <f t="shared" si="116"/>
        <v>925.46</v>
      </c>
      <c r="X412" s="1728">
        <v>925.46</v>
      </c>
      <c r="Y412" s="1739">
        <v>616273</v>
      </c>
      <c r="Z412" s="1730">
        <v>42552</v>
      </c>
      <c r="AA412" s="1788" t="s">
        <v>213</v>
      </c>
      <c r="AB412" s="1885"/>
    </row>
    <row r="413" spans="1:28" s="1723" customFormat="1" x14ac:dyDescent="0.2">
      <c r="A413" s="1812">
        <v>2016127</v>
      </c>
      <c r="B413" s="1737"/>
      <c r="C413" s="1737" t="s">
        <v>980</v>
      </c>
      <c r="D413" s="1723" t="s">
        <v>68</v>
      </c>
      <c r="E413" s="1723">
        <v>8</v>
      </c>
      <c r="F413" s="1723">
        <v>56</v>
      </c>
      <c r="G413" s="1723">
        <v>48</v>
      </c>
      <c r="H413" s="1723">
        <v>8</v>
      </c>
      <c r="I413" s="1738">
        <v>1</v>
      </c>
      <c r="J413" s="1738">
        <v>1</v>
      </c>
      <c r="K413" s="1738"/>
      <c r="L413" s="1725">
        <v>11144</v>
      </c>
      <c r="M413" s="1725"/>
      <c r="N413" s="1725">
        <f t="shared" si="115"/>
        <v>11485.04</v>
      </c>
      <c r="O413" s="1725">
        <v>9292.9500000000007</v>
      </c>
      <c r="P413" s="1798">
        <f t="shared" si="117"/>
        <v>0.80913518803591455</v>
      </c>
      <c r="Q413" s="1725">
        <v>2192.09</v>
      </c>
      <c r="R413" s="1798">
        <f t="shared" si="118"/>
        <v>0.19086481196408545</v>
      </c>
      <c r="S413" s="1785">
        <f t="shared" si="114"/>
        <v>87.683600000000013</v>
      </c>
      <c r="T413" s="1760"/>
      <c r="U413" s="1725">
        <f t="shared" si="119"/>
        <v>0</v>
      </c>
      <c r="V413" s="1725">
        <f t="shared" si="120"/>
        <v>0</v>
      </c>
      <c r="W413" s="1725">
        <f t="shared" si="116"/>
        <v>11144</v>
      </c>
      <c r="X413" s="1728">
        <v>11144</v>
      </c>
      <c r="Y413" s="1739">
        <v>616146</v>
      </c>
      <c r="Z413" s="1730">
        <v>42479</v>
      </c>
      <c r="AA413" s="1788" t="s">
        <v>213</v>
      </c>
      <c r="AB413" s="1885"/>
    </row>
    <row r="414" spans="1:28" s="1723" customFormat="1" x14ac:dyDescent="0.2">
      <c r="A414" s="1811" t="s">
        <v>1165</v>
      </c>
      <c r="B414" s="1737"/>
      <c r="C414" s="1737" t="s">
        <v>1217</v>
      </c>
      <c r="D414" s="1723" t="s">
        <v>68</v>
      </c>
      <c r="E414" s="1723">
        <v>0</v>
      </c>
      <c r="F414" s="1723">
        <v>0</v>
      </c>
      <c r="G414" s="1723">
        <v>0</v>
      </c>
      <c r="H414" s="1723">
        <v>0</v>
      </c>
      <c r="I414" s="1738">
        <v>1</v>
      </c>
      <c r="J414" s="1738">
        <v>1</v>
      </c>
      <c r="K414" s="1738"/>
      <c r="L414" s="1725">
        <v>72.819999999999993</v>
      </c>
      <c r="M414" s="1725"/>
      <c r="N414" s="1725">
        <f t="shared" si="115"/>
        <v>36.409999999999997</v>
      </c>
      <c r="O414" s="1725">
        <v>36.409999999999997</v>
      </c>
      <c r="P414" s="1798"/>
      <c r="Q414" s="1725"/>
      <c r="R414" s="1798"/>
      <c r="S414" s="1785"/>
      <c r="T414" s="1760"/>
      <c r="U414" s="1725">
        <f>((1-I414)*O414)+((1-J414)*Q414)</f>
        <v>0</v>
      </c>
      <c r="V414" s="1725">
        <f t="shared" si="120"/>
        <v>0</v>
      </c>
      <c r="W414" s="1725">
        <f t="shared" si="116"/>
        <v>72.819999999999993</v>
      </c>
      <c r="X414" s="1728">
        <v>72.819999999999993</v>
      </c>
      <c r="Y414" s="1739">
        <v>616350</v>
      </c>
      <c r="Z414" s="1730">
        <v>42608</v>
      </c>
      <c r="AA414" s="1788" t="s">
        <v>213</v>
      </c>
      <c r="AB414" s="1885"/>
    </row>
    <row r="415" spans="1:28" s="1723" customFormat="1" x14ac:dyDescent="0.2">
      <c r="A415" s="1812">
        <v>2016128</v>
      </c>
      <c r="B415" s="1737"/>
      <c r="C415" s="1737">
        <v>587616</v>
      </c>
      <c r="D415" s="1723" t="s">
        <v>68</v>
      </c>
      <c r="E415" s="1723">
        <v>1</v>
      </c>
      <c r="F415" s="1723">
        <v>9</v>
      </c>
      <c r="G415" s="1723">
        <v>6</v>
      </c>
      <c r="H415" s="1723">
        <v>3</v>
      </c>
      <c r="I415" s="1738">
        <v>1</v>
      </c>
      <c r="J415" s="1738">
        <v>1</v>
      </c>
      <c r="K415" s="1738"/>
      <c r="L415" s="1725">
        <v>2571</v>
      </c>
      <c r="M415" s="1725"/>
      <c r="N415" s="1725">
        <f t="shared" si="115"/>
        <v>1778.06</v>
      </c>
      <c r="O415" s="1725">
        <v>1393.48</v>
      </c>
      <c r="P415" s="1798">
        <f t="shared" si="117"/>
        <v>0.78370808634129341</v>
      </c>
      <c r="Q415" s="1725">
        <v>384.58</v>
      </c>
      <c r="R415" s="1798">
        <f t="shared" si="118"/>
        <v>0.21629191365870667</v>
      </c>
      <c r="S415" s="1785">
        <f t="shared" si="114"/>
        <v>15.383199999999999</v>
      </c>
      <c r="T415" s="1760"/>
      <c r="U415" s="1725">
        <f>((1-I415)*O415)+((1-J415)*Q415)</f>
        <v>0</v>
      </c>
      <c r="V415" s="1725">
        <f t="shared" si="120"/>
        <v>0</v>
      </c>
      <c r="W415" s="1725">
        <f t="shared" si="116"/>
        <v>2571</v>
      </c>
      <c r="X415" s="1728">
        <v>2571</v>
      </c>
      <c r="Y415" s="1739">
        <v>616147</v>
      </c>
      <c r="Z415" s="1730">
        <v>42479</v>
      </c>
      <c r="AA415" s="1788" t="s">
        <v>213</v>
      </c>
      <c r="AB415" s="1885"/>
    </row>
    <row r="416" spans="1:28" s="1723" customFormat="1" x14ac:dyDescent="0.2">
      <c r="A416" s="1811">
        <v>2016129</v>
      </c>
      <c r="B416" s="1737"/>
      <c r="C416" s="1737" t="s">
        <v>1040</v>
      </c>
      <c r="D416" s="1723" t="s">
        <v>68</v>
      </c>
      <c r="E416" s="1723">
        <v>0</v>
      </c>
      <c r="F416" s="1723">
        <v>0</v>
      </c>
      <c r="G416" s="1723">
        <v>0</v>
      </c>
      <c r="H416" s="1723">
        <v>0</v>
      </c>
      <c r="I416" s="1738">
        <v>1</v>
      </c>
      <c r="J416" s="1738">
        <v>1</v>
      </c>
      <c r="K416" s="1738"/>
      <c r="L416" s="1725">
        <v>50</v>
      </c>
      <c r="M416" s="1725"/>
      <c r="N416" s="1725">
        <f t="shared" si="115"/>
        <v>25</v>
      </c>
      <c r="O416" s="1725">
        <v>25</v>
      </c>
      <c r="P416" s="1798">
        <f t="shared" si="117"/>
        <v>1</v>
      </c>
      <c r="Q416" s="1725">
        <v>0</v>
      </c>
      <c r="R416" s="1798">
        <f t="shared" si="118"/>
        <v>0</v>
      </c>
      <c r="S416" s="1785">
        <f t="shared" si="114"/>
        <v>0</v>
      </c>
      <c r="T416" s="1760"/>
      <c r="U416" s="1725">
        <f>((1-I416)*O416)+((1-J416)*Q416)</f>
        <v>0</v>
      </c>
      <c r="V416" s="1725">
        <f t="shared" si="120"/>
        <v>0</v>
      </c>
      <c r="W416" s="1725">
        <f t="shared" si="116"/>
        <v>50</v>
      </c>
      <c r="X416" s="1728">
        <v>50</v>
      </c>
      <c r="Y416" s="1739">
        <v>616350</v>
      </c>
      <c r="Z416" s="1730">
        <v>42608</v>
      </c>
      <c r="AA416" s="1788" t="s">
        <v>213</v>
      </c>
      <c r="AB416" s="1885"/>
    </row>
    <row r="417" spans="1:53" s="1840" customFormat="1" x14ac:dyDescent="0.2">
      <c r="A417" s="1838">
        <v>2016130</v>
      </c>
      <c r="B417" s="1839"/>
      <c r="C417" s="1839" t="s">
        <v>982</v>
      </c>
      <c r="D417" s="1840" t="s">
        <v>489</v>
      </c>
      <c r="I417" s="1841"/>
      <c r="J417" s="1841"/>
      <c r="K417" s="1841"/>
      <c r="L417" s="1842"/>
      <c r="M417" s="1842"/>
      <c r="N417" s="1842"/>
      <c r="O417" s="1842"/>
      <c r="P417" s="1843"/>
      <c r="Q417" s="1842"/>
      <c r="R417" s="1843"/>
      <c r="S417" s="1844"/>
      <c r="T417" s="1845"/>
      <c r="U417" s="1842"/>
      <c r="V417" s="1842"/>
      <c r="W417" s="1842"/>
      <c r="X417" s="1846"/>
      <c r="Y417" s="1847"/>
      <c r="Z417" s="1848"/>
      <c r="AA417" s="1849"/>
      <c r="AB417" s="1849"/>
      <c r="AC417" s="1842"/>
      <c r="AE417" s="1850"/>
      <c r="AF417" s="1851"/>
      <c r="AG417" s="1851"/>
      <c r="AH417" s="2435"/>
      <c r="AI417" s="2436"/>
      <c r="AJ417" s="2436"/>
      <c r="AK417" s="2437"/>
      <c r="AL417" s="2437"/>
      <c r="AM417" s="1842"/>
      <c r="AP417" s="1851"/>
      <c r="AQ417" s="1851"/>
      <c r="AR417" s="1852"/>
      <c r="AS417" s="1853"/>
      <c r="AT417" s="1853"/>
      <c r="AU417" s="1854"/>
      <c r="AV417" s="1854"/>
      <c r="AW417" s="1842"/>
      <c r="AZ417" s="1851"/>
      <c r="BA417" s="1851"/>
    </row>
    <row r="418" spans="1:53" x14ac:dyDescent="0.2">
      <c r="A418" s="1812" t="s">
        <v>1012</v>
      </c>
      <c r="C418" s="1737" t="s">
        <v>1412</v>
      </c>
      <c r="D418" s="1723" t="s">
        <v>489</v>
      </c>
      <c r="E418" s="1723">
        <v>1</v>
      </c>
      <c r="F418" s="1723">
        <v>9</v>
      </c>
      <c r="G418" s="1723">
        <v>6</v>
      </c>
      <c r="H418" s="1723">
        <v>4</v>
      </c>
      <c r="I418" s="1738">
        <v>1</v>
      </c>
      <c r="J418" s="1738">
        <v>1</v>
      </c>
      <c r="K418" s="1738"/>
      <c r="L418" s="1725">
        <v>3573</v>
      </c>
      <c r="N418" s="1725">
        <f>O418+Q418</f>
        <v>2793.38</v>
      </c>
      <c r="O418" s="1725">
        <v>2196.38</v>
      </c>
      <c r="P418" s="1798">
        <f>IF(N418&lt;=0,"",O418/N418)</f>
        <v>0.78628042013617916</v>
      </c>
      <c r="Q418" s="1725">
        <v>597</v>
      </c>
      <c r="R418" s="1798">
        <f>IF(N418&lt;=0,"",Q418/N418)</f>
        <v>0.21371957986382087</v>
      </c>
      <c r="S418" s="1785">
        <f>Q418/$S$1</f>
        <v>23.88</v>
      </c>
      <c r="U418" s="1725">
        <f t="shared" si="119"/>
        <v>0</v>
      </c>
      <c r="V418" s="1725">
        <f>L418-W418</f>
        <v>0</v>
      </c>
      <c r="W418" s="1725">
        <f t="shared" si="116"/>
        <v>3573</v>
      </c>
      <c r="X418" s="1728">
        <v>3573</v>
      </c>
      <c r="Y418" s="1739">
        <v>616168</v>
      </c>
      <c r="Z418" s="1730">
        <v>42493</v>
      </c>
      <c r="AA418" s="1788" t="s">
        <v>213</v>
      </c>
      <c r="AB418" s="1788"/>
      <c r="AH418" s="2307"/>
      <c r="AK418" s="2306"/>
      <c r="AL418" s="2306"/>
    </row>
    <row r="419" spans="1:53" x14ac:dyDescent="0.2">
      <c r="A419" s="1812" t="s">
        <v>1013</v>
      </c>
      <c r="C419" s="1737" t="s">
        <v>1413</v>
      </c>
      <c r="D419" s="1723" t="s">
        <v>489</v>
      </c>
      <c r="E419" s="1723">
        <v>1</v>
      </c>
      <c r="F419" s="1723">
        <v>10</v>
      </c>
      <c r="G419" s="1723">
        <v>7</v>
      </c>
      <c r="H419" s="1723">
        <v>4</v>
      </c>
      <c r="I419" s="1738">
        <v>1</v>
      </c>
      <c r="J419" s="1738">
        <v>1</v>
      </c>
      <c r="K419" s="1738"/>
      <c r="L419" s="1725">
        <v>3725</v>
      </c>
      <c r="N419" s="1725">
        <f>O419+Q419</f>
        <v>2922.65</v>
      </c>
      <c r="O419" s="1725">
        <v>2285.27</v>
      </c>
      <c r="P419" s="1798">
        <f>IF(N419&lt;=0,"",O419/N419)</f>
        <v>0.78191709578635826</v>
      </c>
      <c r="Q419" s="1725">
        <v>637.38</v>
      </c>
      <c r="R419" s="1798">
        <f>IF(N419&lt;=0,"",Q419/N419)</f>
        <v>0.21808290421364171</v>
      </c>
      <c r="S419" s="1785">
        <f>Q419/$S$1</f>
        <v>25.495200000000001</v>
      </c>
      <c r="U419" s="1725">
        <f t="shared" si="119"/>
        <v>0</v>
      </c>
      <c r="V419" s="1725">
        <f>L419-W419</f>
        <v>0</v>
      </c>
      <c r="W419" s="1725">
        <f t="shared" si="116"/>
        <v>3725</v>
      </c>
      <c r="X419" s="1728">
        <v>3725</v>
      </c>
      <c r="Y419" s="1739">
        <v>616168</v>
      </c>
      <c r="Z419" s="1730">
        <v>42493</v>
      </c>
      <c r="AA419" s="1788" t="s">
        <v>213</v>
      </c>
      <c r="AB419" s="1788"/>
      <c r="AH419" s="2307"/>
      <c r="AK419" s="2306"/>
      <c r="AL419" s="2306"/>
    </row>
    <row r="420" spans="1:53" x14ac:dyDescent="0.2">
      <c r="A420" s="1736" t="s">
        <v>1012</v>
      </c>
      <c r="C420" s="1737" t="s">
        <v>1014</v>
      </c>
      <c r="D420" s="1723" t="s">
        <v>489</v>
      </c>
      <c r="E420" s="1723">
        <v>1</v>
      </c>
      <c r="F420" s="1723">
        <v>9</v>
      </c>
      <c r="G420" s="1723">
        <v>6</v>
      </c>
      <c r="H420" s="1723">
        <v>4</v>
      </c>
      <c r="I420" s="1738">
        <v>0</v>
      </c>
      <c r="J420" s="1738">
        <v>0</v>
      </c>
      <c r="K420" s="1738"/>
      <c r="L420" s="1725">
        <v>0</v>
      </c>
      <c r="M420" s="1725">
        <v>3800</v>
      </c>
      <c r="N420" s="1725">
        <f>O420+Q420</f>
        <v>0</v>
      </c>
      <c r="O420" s="1725">
        <v>0</v>
      </c>
      <c r="P420" s="1798" t="str">
        <f>IF(N420&lt;=0,"",O420/N420)</f>
        <v/>
      </c>
      <c r="Q420" s="1725">
        <v>0</v>
      </c>
      <c r="R420" s="1798" t="str">
        <f>IF(N420&lt;=0,"",Q420/N420)</f>
        <v/>
      </c>
      <c r="S420" s="1785">
        <f>Q420/$S$1</f>
        <v>0</v>
      </c>
      <c r="U420" s="1725">
        <f t="shared" si="119"/>
        <v>0</v>
      </c>
      <c r="V420" s="1725">
        <f>L420-W420</f>
        <v>0</v>
      </c>
      <c r="W420" s="1725">
        <f t="shared" si="116"/>
        <v>0</v>
      </c>
      <c r="X420" s="1728">
        <v>0</v>
      </c>
      <c r="Y420" s="1739"/>
      <c r="Z420" s="1730"/>
      <c r="AA420" s="1788"/>
      <c r="AB420" s="1788"/>
      <c r="AH420" s="2307"/>
      <c r="AK420" s="2306"/>
      <c r="AL420" s="2306"/>
    </row>
    <row r="421" spans="1:53" x14ac:dyDescent="0.2">
      <c r="A421" s="1736" t="s">
        <v>1013</v>
      </c>
      <c r="C421" s="1737" t="s">
        <v>1015</v>
      </c>
      <c r="D421" s="1723" t="s">
        <v>489</v>
      </c>
      <c r="E421" s="1723">
        <v>1</v>
      </c>
      <c r="F421" s="1723">
        <v>10</v>
      </c>
      <c r="G421" s="1723">
        <v>7</v>
      </c>
      <c r="H421" s="1723">
        <v>4</v>
      </c>
      <c r="I421" s="1738">
        <v>0</v>
      </c>
      <c r="J421" s="1738">
        <v>0</v>
      </c>
      <c r="K421" s="1738"/>
      <c r="L421" s="1725">
        <v>0</v>
      </c>
      <c r="M421" s="1725">
        <v>4000</v>
      </c>
      <c r="N421" s="1725">
        <f>O421+Q421</f>
        <v>0</v>
      </c>
      <c r="O421" s="1725">
        <v>0</v>
      </c>
      <c r="P421" s="1798" t="str">
        <f>IF(N421&lt;=0,"",O421/N421)</f>
        <v/>
      </c>
      <c r="Q421" s="1725">
        <v>0</v>
      </c>
      <c r="R421" s="1798" t="str">
        <f>IF(N421&lt;=0,"",Q421/N421)</f>
        <v/>
      </c>
      <c r="S421" s="1785">
        <f>Q421/$S$1</f>
        <v>0</v>
      </c>
      <c r="U421" s="1725">
        <f t="shared" si="119"/>
        <v>0</v>
      </c>
      <c r="V421" s="1725">
        <f>L421-W421</f>
        <v>0</v>
      </c>
      <c r="W421" s="1725">
        <f t="shared" si="116"/>
        <v>0</v>
      </c>
      <c r="X421" s="1728">
        <v>0</v>
      </c>
      <c r="Y421" s="1739"/>
      <c r="Z421" s="1730"/>
      <c r="AA421" s="1788"/>
      <c r="AB421" s="1788"/>
      <c r="AH421" s="2307"/>
      <c r="AK421" s="2306"/>
      <c r="AL421" s="2306"/>
    </row>
    <row r="422" spans="1:53" x14ac:dyDescent="0.2">
      <c r="A422" s="1812">
        <v>2016131</v>
      </c>
      <c r="C422" s="1737" t="s">
        <v>983</v>
      </c>
      <c r="D422" s="1723" t="s">
        <v>614</v>
      </c>
      <c r="E422" s="1723">
        <v>1</v>
      </c>
      <c r="F422" s="1723">
        <v>12</v>
      </c>
      <c r="G422" s="1723">
        <v>10</v>
      </c>
      <c r="H422" s="1723">
        <v>2</v>
      </c>
      <c r="I422" s="1738">
        <v>1</v>
      </c>
      <c r="J422" s="1738">
        <v>1</v>
      </c>
      <c r="K422" s="1738"/>
      <c r="L422" s="1725">
        <v>3549.05</v>
      </c>
      <c r="N422" s="1725">
        <f t="shared" si="115"/>
        <v>2319.3000000000002</v>
      </c>
      <c r="O422" s="1725">
        <v>1716.8</v>
      </c>
      <c r="P422" s="1798">
        <f t="shared" si="117"/>
        <v>0.74022334325011852</v>
      </c>
      <c r="Q422" s="1725">
        <v>602.5</v>
      </c>
      <c r="R422" s="1798">
        <f t="shared" si="118"/>
        <v>0.25977665674988143</v>
      </c>
      <c r="S422" s="1785">
        <f t="shared" si="114"/>
        <v>24.1</v>
      </c>
      <c r="U422" s="1725">
        <f t="shared" si="119"/>
        <v>0</v>
      </c>
      <c r="V422" s="1725">
        <f t="shared" si="120"/>
        <v>0</v>
      </c>
      <c r="W422" s="1725">
        <f t="shared" si="116"/>
        <v>3549.05</v>
      </c>
      <c r="X422" s="1728">
        <v>3549.05</v>
      </c>
      <c r="Y422" s="1739">
        <v>616197</v>
      </c>
      <c r="Z422" s="1730">
        <v>42503</v>
      </c>
      <c r="AA422" s="1788" t="s">
        <v>213</v>
      </c>
      <c r="AB422" s="1788"/>
      <c r="AH422" s="2307"/>
      <c r="AK422" s="2306"/>
      <c r="AL422" s="2306"/>
    </row>
    <row r="423" spans="1:53" x14ac:dyDescent="0.2">
      <c r="A423" s="1812">
        <v>2016132</v>
      </c>
      <c r="C423" s="1737">
        <v>514216</v>
      </c>
      <c r="D423" s="1723" t="s">
        <v>68</v>
      </c>
      <c r="E423" s="1723">
        <v>1</v>
      </c>
      <c r="F423" s="1723">
        <v>10</v>
      </c>
      <c r="G423" s="1723">
        <v>7</v>
      </c>
      <c r="H423" s="1723">
        <v>3</v>
      </c>
      <c r="I423" s="1738">
        <v>1</v>
      </c>
      <c r="J423" s="1738">
        <v>1</v>
      </c>
      <c r="K423" s="1738"/>
      <c r="L423" s="1725">
        <v>3617</v>
      </c>
      <c r="N423" s="1725">
        <f t="shared" si="115"/>
        <v>2143.19</v>
      </c>
      <c r="O423" s="1725">
        <v>1632.36</v>
      </c>
      <c r="P423" s="1798">
        <f t="shared" si="117"/>
        <v>0.7616496904147555</v>
      </c>
      <c r="Q423" s="1725">
        <v>510.83</v>
      </c>
      <c r="R423" s="1798">
        <f t="shared" si="118"/>
        <v>0.23835030958524442</v>
      </c>
      <c r="S423" s="1785">
        <f t="shared" si="114"/>
        <v>20.433199999999999</v>
      </c>
      <c r="U423" s="1725">
        <f t="shared" si="119"/>
        <v>0</v>
      </c>
      <c r="V423" s="1725">
        <f t="shared" si="120"/>
        <v>0</v>
      </c>
      <c r="W423" s="1725">
        <f t="shared" si="116"/>
        <v>3617</v>
      </c>
      <c r="X423" s="1728">
        <v>3617</v>
      </c>
      <c r="Y423" s="1739">
        <v>616151</v>
      </c>
      <c r="Z423" s="1730">
        <v>42482</v>
      </c>
      <c r="AA423" s="1788" t="s">
        <v>213</v>
      </c>
      <c r="AB423" s="1788"/>
      <c r="AH423" s="2307"/>
      <c r="AK423" s="2306"/>
      <c r="AL423" s="2306"/>
    </row>
    <row r="424" spans="1:53" x14ac:dyDescent="0.2">
      <c r="A424" s="1812">
        <v>2016133</v>
      </c>
      <c r="C424" s="1737" t="s">
        <v>990</v>
      </c>
      <c r="D424" s="1723" t="s">
        <v>68</v>
      </c>
      <c r="E424" s="1806">
        <v>1</v>
      </c>
      <c r="F424" s="1806">
        <v>10</v>
      </c>
      <c r="G424" s="1806">
        <v>3</v>
      </c>
      <c r="H424" s="1806">
        <v>5</v>
      </c>
      <c r="I424" s="1738">
        <v>1</v>
      </c>
      <c r="J424" s="1738">
        <v>1</v>
      </c>
      <c r="K424" s="1738"/>
      <c r="L424" s="1725">
        <v>4610</v>
      </c>
      <c r="N424" s="1725">
        <f>O424+Q424</f>
        <v>2377.38</v>
      </c>
      <c r="O424" s="1725">
        <v>1816.96</v>
      </c>
      <c r="P424" s="1798">
        <f>IF(N424&lt;=0,"",O424/N424)</f>
        <v>0.76426991057382498</v>
      </c>
      <c r="Q424" s="1725">
        <v>560.41999999999996</v>
      </c>
      <c r="R424" s="1798">
        <f>IF(N424&lt;=0,"",Q424/N424)</f>
        <v>0.23573008942617502</v>
      </c>
      <c r="S424" s="1785">
        <f>Q424/$S$1</f>
        <v>22.416799999999999</v>
      </c>
      <c r="U424" s="1725">
        <f t="shared" si="119"/>
        <v>0</v>
      </c>
      <c r="V424" s="1725">
        <f>L424-W424</f>
        <v>0</v>
      </c>
      <c r="W424" s="1725">
        <f t="shared" si="116"/>
        <v>4610</v>
      </c>
      <c r="X424" s="1728">
        <v>4610</v>
      </c>
      <c r="Y424" s="1739">
        <v>616152</v>
      </c>
      <c r="Z424" s="1730">
        <v>42482</v>
      </c>
      <c r="AA424" s="1788" t="s">
        <v>213</v>
      </c>
      <c r="AB424" s="1788"/>
      <c r="AH424" s="2307"/>
      <c r="AK424" s="2306"/>
      <c r="AL424" s="2306"/>
    </row>
    <row r="425" spans="1:53" x14ac:dyDescent="0.2">
      <c r="A425" s="1812">
        <v>2016134</v>
      </c>
      <c r="C425" s="1737">
        <v>561516</v>
      </c>
      <c r="D425" s="1723" t="s">
        <v>68</v>
      </c>
      <c r="E425" s="1723">
        <v>1</v>
      </c>
      <c r="F425" s="1723">
        <v>7</v>
      </c>
      <c r="G425" s="1723">
        <v>4</v>
      </c>
      <c r="H425" s="1723">
        <v>5</v>
      </c>
      <c r="I425" s="1738">
        <v>1</v>
      </c>
      <c r="J425" s="1738">
        <v>1</v>
      </c>
      <c r="K425" s="1738"/>
      <c r="L425" s="1725">
        <v>4426</v>
      </c>
      <c r="N425" s="1725">
        <f t="shared" si="115"/>
        <v>2474.2800000000002</v>
      </c>
      <c r="O425" s="1725">
        <v>2016.95</v>
      </c>
      <c r="P425" s="1798">
        <f t="shared" si="117"/>
        <v>0.81516643225503982</v>
      </c>
      <c r="Q425" s="1725">
        <v>457.33</v>
      </c>
      <c r="R425" s="1798">
        <f t="shared" si="118"/>
        <v>0.18483356774496013</v>
      </c>
      <c r="S425" s="1785">
        <f t="shared" si="114"/>
        <v>18.293199999999999</v>
      </c>
      <c r="U425" s="1725">
        <f t="shared" si="119"/>
        <v>0</v>
      </c>
      <c r="V425" s="1725">
        <f t="shared" si="120"/>
        <v>0</v>
      </c>
      <c r="W425" s="1725">
        <f t="shared" si="116"/>
        <v>4426</v>
      </c>
      <c r="X425" s="1728">
        <v>4426</v>
      </c>
      <c r="Y425" s="1739">
        <v>616153</v>
      </c>
      <c r="Z425" s="1730">
        <v>42482</v>
      </c>
      <c r="AA425" s="1788" t="s">
        <v>213</v>
      </c>
      <c r="AB425" s="1788"/>
      <c r="AH425" s="2307"/>
      <c r="AK425" s="2306"/>
      <c r="AL425" s="2306"/>
    </row>
    <row r="426" spans="1:53" x14ac:dyDescent="0.2">
      <c r="A426" s="1812">
        <v>2016135</v>
      </c>
      <c r="C426" s="1737">
        <v>591616</v>
      </c>
      <c r="D426" s="1723" t="s">
        <v>68</v>
      </c>
      <c r="E426" s="1723">
        <v>1</v>
      </c>
      <c r="F426" s="1723">
        <v>8</v>
      </c>
      <c r="G426" s="1723">
        <v>5</v>
      </c>
      <c r="H426" s="1723">
        <v>3</v>
      </c>
      <c r="I426" s="1738">
        <v>1</v>
      </c>
      <c r="J426" s="1738">
        <v>1</v>
      </c>
      <c r="K426" s="1738"/>
      <c r="L426" s="1725">
        <v>1475</v>
      </c>
      <c r="N426" s="1725">
        <f t="shared" si="115"/>
        <v>889.49</v>
      </c>
      <c r="O426" s="1725">
        <v>689.49</v>
      </c>
      <c r="P426" s="1798">
        <f t="shared" si="117"/>
        <v>0.77515205342387206</v>
      </c>
      <c r="Q426" s="1725">
        <v>200</v>
      </c>
      <c r="R426" s="1798">
        <f t="shared" si="118"/>
        <v>0.22484794657612789</v>
      </c>
      <c r="S426" s="1785">
        <f t="shared" si="114"/>
        <v>8</v>
      </c>
      <c r="U426" s="1725">
        <f t="shared" si="119"/>
        <v>0</v>
      </c>
      <c r="V426" s="1725">
        <f t="shared" si="120"/>
        <v>0</v>
      </c>
      <c r="W426" s="1725">
        <f t="shared" si="116"/>
        <v>1475</v>
      </c>
      <c r="X426" s="1728">
        <v>1475</v>
      </c>
      <c r="Y426" s="1739">
        <v>616154</v>
      </c>
      <c r="Z426" s="1730">
        <v>42482</v>
      </c>
      <c r="AA426" s="1788" t="s">
        <v>213</v>
      </c>
      <c r="AB426" s="1788"/>
      <c r="AH426" s="2307"/>
      <c r="AK426" s="2306"/>
      <c r="AL426" s="2306"/>
    </row>
    <row r="427" spans="1:53" x14ac:dyDescent="0.2">
      <c r="A427" s="1812">
        <v>2016136</v>
      </c>
      <c r="C427" s="1737">
        <v>591716</v>
      </c>
      <c r="D427" s="1723" t="s">
        <v>68</v>
      </c>
      <c r="E427" s="1723">
        <v>1</v>
      </c>
      <c r="F427" s="1723">
        <v>8</v>
      </c>
      <c r="G427" s="1723">
        <v>5</v>
      </c>
      <c r="H427" s="1723">
        <v>3</v>
      </c>
      <c r="I427" s="1738">
        <v>1</v>
      </c>
      <c r="J427" s="1738">
        <v>1</v>
      </c>
      <c r="K427" s="1738"/>
      <c r="L427" s="1725">
        <v>2023</v>
      </c>
      <c r="N427" s="1725">
        <f t="shared" si="115"/>
        <v>1466.8300000000002</v>
      </c>
      <c r="O427" s="1725">
        <v>1111.4100000000001</v>
      </c>
      <c r="P427" s="1798">
        <f t="shared" si="117"/>
        <v>0.75769516576563067</v>
      </c>
      <c r="Q427" s="1725">
        <v>355.42</v>
      </c>
      <c r="R427" s="1798">
        <f t="shared" si="118"/>
        <v>0.24230483423436933</v>
      </c>
      <c r="S427" s="1785">
        <f t="shared" si="114"/>
        <v>14.216800000000001</v>
      </c>
      <c r="U427" s="1725">
        <f t="shared" si="119"/>
        <v>0</v>
      </c>
      <c r="V427" s="1725">
        <f t="shared" si="120"/>
        <v>0</v>
      </c>
      <c r="W427" s="1725">
        <f t="shared" si="116"/>
        <v>2023</v>
      </c>
      <c r="X427" s="1728">
        <v>2023</v>
      </c>
      <c r="Y427" s="1739">
        <v>616155</v>
      </c>
      <c r="Z427" s="1730">
        <v>42482</v>
      </c>
      <c r="AA427" s="1788" t="s">
        <v>213</v>
      </c>
      <c r="AB427" s="1788"/>
      <c r="AH427" s="2307"/>
      <c r="AK427" s="2306"/>
      <c r="AL427" s="2306"/>
    </row>
    <row r="428" spans="1:53" x14ac:dyDescent="0.2">
      <c r="A428" s="1812">
        <v>2016137</v>
      </c>
      <c r="C428" s="1737">
        <v>561216</v>
      </c>
      <c r="D428" s="1723" t="s">
        <v>68</v>
      </c>
      <c r="E428" s="1723">
        <v>1</v>
      </c>
      <c r="F428" s="1723">
        <v>11</v>
      </c>
      <c r="G428" s="1723">
        <v>7</v>
      </c>
      <c r="H428" s="1723">
        <v>2</v>
      </c>
      <c r="I428" s="1738">
        <v>1</v>
      </c>
      <c r="J428" s="1738">
        <v>1</v>
      </c>
      <c r="K428" s="1738"/>
      <c r="L428" s="1725">
        <v>3049.5</v>
      </c>
      <c r="N428" s="1725">
        <f t="shared" si="115"/>
        <v>1800</v>
      </c>
      <c r="O428" s="1725">
        <v>1375</v>
      </c>
      <c r="P428" s="1798">
        <f t="shared" si="117"/>
        <v>0.76388888888888884</v>
      </c>
      <c r="Q428" s="1725">
        <v>425</v>
      </c>
      <c r="R428" s="1798">
        <f t="shared" si="118"/>
        <v>0.2361111111111111</v>
      </c>
      <c r="S428" s="1785">
        <f t="shared" si="114"/>
        <v>17</v>
      </c>
      <c r="U428" s="1725">
        <f t="shared" si="119"/>
        <v>0</v>
      </c>
      <c r="V428" s="1725">
        <f t="shared" si="120"/>
        <v>0</v>
      </c>
      <c r="W428" s="1725">
        <f t="shared" si="116"/>
        <v>3049.5</v>
      </c>
      <c r="X428" s="1728">
        <v>3049.5</v>
      </c>
      <c r="Y428" s="1739">
        <v>616156</v>
      </c>
      <c r="Z428" s="1730">
        <v>42482</v>
      </c>
      <c r="AA428" s="1788" t="s">
        <v>213</v>
      </c>
      <c r="AB428" s="1788"/>
      <c r="AH428" s="2307"/>
      <c r="AK428" s="2306"/>
      <c r="AL428" s="2306"/>
    </row>
    <row r="429" spans="1:53" x14ac:dyDescent="0.2">
      <c r="A429" s="1812">
        <v>2016138</v>
      </c>
      <c r="C429" s="1737" t="s">
        <v>995</v>
      </c>
      <c r="D429" s="1723" t="s">
        <v>489</v>
      </c>
      <c r="E429" s="1723">
        <v>1</v>
      </c>
      <c r="F429" s="1723">
        <v>1</v>
      </c>
      <c r="G429" s="1723">
        <v>0</v>
      </c>
      <c r="H429" s="1723">
        <v>1</v>
      </c>
      <c r="I429" s="1738">
        <v>1</v>
      </c>
      <c r="J429" s="1738">
        <v>1</v>
      </c>
      <c r="K429" s="1738"/>
      <c r="L429" s="1725">
        <v>492.9</v>
      </c>
      <c r="N429" s="1725">
        <f t="shared" si="115"/>
        <v>350.34000000000003</v>
      </c>
      <c r="O429" s="1725">
        <v>258.31</v>
      </c>
      <c r="P429" s="1798">
        <f t="shared" si="117"/>
        <v>0.73731232516983491</v>
      </c>
      <c r="Q429" s="1725">
        <v>92.03</v>
      </c>
      <c r="R429" s="1798">
        <f t="shared" si="118"/>
        <v>0.26268767483016497</v>
      </c>
      <c r="S429" s="1785">
        <f t="shared" si="114"/>
        <v>3.6812</v>
      </c>
      <c r="U429" s="1725">
        <f t="shared" si="119"/>
        <v>0</v>
      </c>
      <c r="V429" s="1725">
        <f t="shared" si="120"/>
        <v>0</v>
      </c>
      <c r="W429" s="1725">
        <f t="shared" si="116"/>
        <v>492.9</v>
      </c>
      <c r="X429" s="1728">
        <v>492.9</v>
      </c>
      <c r="Y429" s="1739">
        <v>616205</v>
      </c>
      <c r="Z429" s="1730">
        <v>42503</v>
      </c>
      <c r="AA429" s="1788" t="s">
        <v>213</v>
      </c>
      <c r="AB429" s="1788"/>
      <c r="AH429" s="2307"/>
      <c r="AK429" s="2306"/>
      <c r="AL429" s="2306"/>
    </row>
    <row r="430" spans="1:53" x14ac:dyDescent="0.2">
      <c r="A430" s="1812">
        <v>2016140</v>
      </c>
      <c r="C430" s="1737" t="s">
        <v>996</v>
      </c>
      <c r="D430" s="1723" t="s">
        <v>611</v>
      </c>
      <c r="E430" s="1723">
        <v>1</v>
      </c>
      <c r="F430" s="1723">
        <v>11</v>
      </c>
      <c r="G430" s="1723">
        <v>9</v>
      </c>
      <c r="H430" s="1723">
        <v>2</v>
      </c>
      <c r="I430" s="1738">
        <v>1</v>
      </c>
      <c r="J430" s="1738">
        <v>1</v>
      </c>
      <c r="K430" s="1738"/>
      <c r="L430" s="1725">
        <v>2725.22</v>
      </c>
      <c r="N430" s="1725">
        <f t="shared" si="115"/>
        <v>1857.5</v>
      </c>
      <c r="O430" s="1725">
        <v>1403.46</v>
      </c>
      <c r="P430" s="1798">
        <f t="shared" si="117"/>
        <v>0.75556393001345901</v>
      </c>
      <c r="Q430" s="1725">
        <v>454.04</v>
      </c>
      <c r="R430" s="1798">
        <f t="shared" si="118"/>
        <v>0.24443606998654105</v>
      </c>
      <c r="S430" s="1785">
        <f t="shared" si="114"/>
        <v>18.1616</v>
      </c>
      <c r="U430" s="1725">
        <f t="shared" si="119"/>
        <v>0</v>
      </c>
      <c r="V430" s="1725">
        <f t="shared" si="120"/>
        <v>0</v>
      </c>
      <c r="W430" s="1725">
        <f t="shared" si="116"/>
        <v>2725.22</v>
      </c>
      <c r="X430" s="1728">
        <v>2725.22</v>
      </c>
      <c r="Y430" s="1739">
        <v>616209</v>
      </c>
      <c r="Z430" s="1730">
        <v>42523</v>
      </c>
      <c r="AA430" s="1788" t="s">
        <v>213</v>
      </c>
      <c r="AB430" s="1788"/>
      <c r="AH430" s="2307"/>
      <c r="AK430" s="2306"/>
      <c r="AL430" s="2306"/>
    </row>
    <row r="431" spans="1:53" x14ac:dyDescent="0.2">
      <c r="A431" s="1812">
        <v>2016141</v>
      </c>
      <c r="C431" s="1737" t="s">
        <v>1016</v>
      </c>
      <c r="D431" s="1723" t="s">
        <v>68</v>
      </c>
      <c r="E431" s="1723">
        <v>1</v>
      </c>
      <c r="F431" s="1723">
        <v>2</v>
      </c>
      <c r="G431" s="1723">
        <v>1</v>
      </c>
      <c r="H431" s="1723">
        <v>1</v>
      </c>
      <c r="I431" s="1738">
        <v>1</v>
      </c>
      <c r="J431" s="1738">
        <v>1</v>
      </c>
      <c r="K431" s="1738"/>
      <c r="L431" s="1725">
        <v>523</v>
      </c>
      <c r="N431" s="1725">
        <f t="shared" si="115"/>
        <v>391.56</v>
      </c>
      <c r="O431" s="1725">
        <v>275.73</v>
      </c>
      <c r="P431" s="1798">
        <f t="shared" si="117"/>
        <v>0.70418326693227096</v>
      </c>
      <c r="Q431" s="1725">
        <v>115.83</v>
      </c>
      <c r="R431" s="1798">
        <f t="shared" si="118"/>
        <v>0.2958167330677291</v>
      </c>
      <c r="S431" s="1785">
        <f t="shared" si="114"/>
        <v>4.6331999999999995</v>
      </c>
      <c r="U431" s="1725">
        <f t="shared" si="119"/>
        <v>0</v>
      </c>
      <c r="V431" s="1725">
        <f t="shared" si="120"/>
        <v>0</v>
      </c>
      <c r="W431" s="1725">
        <f t="shared" si="116"/>
        <v>523</v>
      </c>
      <c r="X431" s="1728">
        <v>523</v>
      </c>
      <c r="Y431" s="1739">
        <v>616157</v>
      </c>
      <c r="Z431" s="1730">
        <v>42482</v>
      </c>
      <c r="AA431" s="1788" t="s">
        <v>213</v>
      </c>
      <c r="AB431" s="1788"/>
      <c r="AH431" s="2307"/>
      <c r="AK431" s="2306"/>
      <c r="AL431" s="2306"/>
    </row>
    <row r="432" spans="1:53" x14ac:dyDescent="0.2">
      <c r="A432" s="1812">
        <v>2016142</v>
      </c>
      <c r="C432" s="1737">
        <v>587216</v>
      </c>
      <c r="D432" s="1723" t="s">
        <v>68</v>
      </c>
      <c r="E432" s="1723">
        <v>1</v>
      </c>
      <c r="F432" s="1723">
        <v>9</v>
      </c>
      <c r="G432" s="1723">
        <v>4</v>
      </c>
      <c r="H432" s="1723">
        <v>7</v>
      </c>
      <c r="I432" s="1738">
        <v>1</v>
      </c>
      <c r="J432" s="1738">
        <v>1</v>
      </c>
      <c r="K432" s="1738"/>
      <c r="L432" s="1725">
        <v>3075</v>
      </c>
      <c r="N432" s="1725">
        <f t="shared" si="115"/>
        <v>2230.92</v>
      </c>
      <c r="O432" s="1725">
        <v>1715.09</v>
      </c>
      <c r="P432" s="1798">
        <f t="shared" si="117"/>
        <v>0.76878148925107126</v>
      </c>
      <c r="Q432" s="1725">
        <v>515.83000000000004</v>
      </c>
      <c r="R432" s="1798">
        <f t="shared" si="118"/>
        <v>0.23121851074892871</v>
      </c>
      <c r="S432" s="1785">
        <f t="shared" ref="S432:S503" si="121">Q432/$S$1</f>
        <v>20.633200000000002</v>
      </c>
      <c r="U432" s="1725">
        <f t="shared" si="119"/>
        <v>0</v>
      </c>
      <c r="V432" s="1725">
        <f t="shared" si="120"/>
        <v>0</v>
      </c>
      <c r="W432" s="1725">
        <f t="shared" si="116"/>
        <v>3075</v>
      </c>
      <c r="X432" s="1728">
        <v>3075</v>
      </c>
      <c r="Y432" s="1739">
        <v>616158</v>
      </c>
      <c r="Z432" s="1730">
        <v>42482</v>
      </c>
      <c r="AA432" s="1788" t="s">
        <v>213</v>
      </c>
      <c r="AB432" s="1788"/>
      <c r="AH432" s="2307"/>
      <c r="AK432" s="2306"/>
      <c r="AL432" s="2306"/>
    </row>
    <row r="433" spans="1:53" x14ac:dyDescent="0.2">
      <c r="A433" s="1812">
        <v>2016143</v>
      </c>
      <c r="C433" s="1737">
        <v>574016</v>
      </c>
      <c r="D433" s="1723" t="s">
        <v>68</v>
      </c>
      <c r="E433" s="1723">
        <v>1</v>
      </c>
      <c r="F433" s="1723">
        <v>11</v>
      </c>
      <c r="G433" s="1723">
        <v>6</v>
      </c>
      <c r="H433" s="1723">
        <v>3</v>
      </c>
      <c r="I433" s="1738">
        <v>1</v>
      </c>
      <c r="J433" s="1738">
        <v>1</v>
      </c>
      <c r="K433" s="1738"/>
      <c r="L433" s="1725">
        <v>2805.5</v>
      </c>
      <c r="N433" s="1725">
        <f t="shared" si="115"/>
        <v>1999.44</v>
      </c>
      <c r="O433" s="1725">
        <v>1528.19</v>
      </c>
      <c r="P433" s="1798">
        <f t="shared" si="117"/>
        <v>0.7643090065218261</v>
      </c>
      <c r="Q433" s="1725">
        <v>471.25</v>
      </c>
      <c r="R433" s="1798">
        <f t="shared" si="118"/>
        <v>0.23569099347817388</v>
      </c>
      <c r="S433" s="1785">
        <f t="shared" si="121"/>
        <v>18.850000000000001</v>
      </c>
      <c r="U433" s="1725">
        <f t="shared" ref="U433:U473" si="122">((1-I433)*O433)+((1-J433)*Q433)</f>
        <v>0</v>
      </c>
      <c r="V433" s="1725">
        <f t="shared" si="120"/>
        <v>0</v>
      </c>
      <c r="W433" s="1725">
        <f t="shared" si="116"/>
        <v>2805.5</v>
      </c>
      <c r="X433" s="1728">
        <v>2805.5</v>
      </c>
      <c r="Y433" s="1739">
        <v>616159</v>
      </c>
      <c r="Z433" s="1730">
        <v>42482</v>
      </c>
      <c r="AA433" s="1788" t="s">
        <v>213</v>
      </c>
      <c r="AB433" s="1788"/>
      <c r="AH433" s="2307"/>
      <c r="AK433" s="2306"/>
      <c r="AL433" s="2306"/>
    </row>
    <row r="434" spans="1:53" s="1840" customFormat="1" x14ac:dyDescent="0.2">
      <c r="A434" s="1838">
        <v>2016144</v>
      </c>
      <c r="B434" s="1839"/>
      <c r="C434" s="1839" t="s">
        <v>2334</v>
      </c>
      <c r="D434" s="1840" t="s">
        <v>489</v>
      </c>
      <c r="I434" s="1841"/>
      <c r="J434" s="1841"/>
      <c r="K434" s="1841"/>
      <c r="L434" s="1842"/>
      <c r="M434" s="1842"/>
      <c r="N434" s="1842"/>
      <c r="O434" s="1842"/>
      <c r="P434" s="1843"/>
      <c r="Q434" s="1842"/>
      <c r="R434" s="1843"/>
      <c r="S434" s="1844"/>
      <c r="T434" s="1845"/>
      <c r="U434" s="1842"/>
      <c r="V434" s="1842"/>
      <c r="W434" s="1842"/>
      <c r="X434" s="1846"/>
      <c r="Y434" s="1847"/>
      <c r="Z434" s="1848"/>
      <c r="AA434" s="1849"/>
      <c r="AB434" s="1849"/>
      <c r="AC434" s="1842"/>
      <c r="AE434" s="1850"/>
      <c r="AF434" s="1851"/>
      <c r="AG434" s="1851"/>
      <c r="AH434" s="2435"/>
      <c r="AI434" s="2436"/>
      <c r="AJ434" s="2436"/>
      <c r="AK434" s="2437"/>
      <c r="AL434" s="2437"/>
      <c r="AM434" s="1842"/>
      <c r="AP434" s="1851"/>
      <c r="AQ434" s="1851"/>
      <c r="AR434" s="1852"/>
      <c r="AS434" s="1853"/>
      <c r="AT434" s="1853"/>
      <c r="AU434" s="1854"/>
      <c r="AV434" s="1854"/>
      <c r="AW434" s="1842"/>
      <c r="AZ434" s="1851"/>
      <c r="BA434" s="1851"/>
    </row>
    <row r="435" spans="1:53" s="1806" customFormat="1" x14ac:dyDescent="0.2">
      <c r="A435" s="1835" t="s">
        <v>1202</v>
      </c>
      <c r="B435" s="1805"/>
      <c r="C435" s="1805" t="s">
        <v>1204</v>
      </c>
      <c r="D435" s="1806" t="s">
        <v>489</v>
      </c>
      <c r="E435" s="1806">
        <v>1</v>
      </c>
      <c r="F435" s="1806">
        <v>9</v>
      </c>
      <c r="G435" s="1806">
        <v>4</v>
      </c>
      <c r="H435" s="1806">
        <v>4</v>
      </c>
      <c r="I435" s="1807">
        <v>1</v>
      </c>
      <c r="J435" s="1807">
        <v>1</v>
      </c>
      <c r="K435" s="1807"/>
      <c r="L435" s="1725">
        <v>3942.53</v>
      </c>
      <c r="M435" s="1725"/>
      <c r="N435" s="1725">
        <f t="shared" ref="N435:N443" si="123">O435+Q435</f>
        <v>0</v>
      </c>
      <c r="O435" s="1725">
        <v>0</v>
      </c>
      <c r="P435" s="1798" t="str">
        <f t="shared" ref="P435:P443" si="124">IF(N435&lt;=0,"",O435/N435)</f>
        <v/>
      </c>
      <c r="Q435" s="1725">
        <v>0</v>
      </c>
      <c r="R435" s="1798" t="str">
        <f t="shared" ref="R435:R443" si="125">IF(N435&lt;=0,"",Q435/N435)</f>
        <v/>
      </c>
      <c r="S435" s="1855">
        <f t="shared" ref="S435:S443" si="126">Q435/$S$1</f>
        <v>0</v>
      </c>
      <c r="T435" s="1799"/>
      <c r="U435" s="1725">
        <f t="shared" ref="U435:U443" si="127">((1-I435)*O435)+((1-J435)*Q435)</f>
        <v>0</v>
      </c>
      <c r="V435" s="1725">
        <f t="shared" ref="V435:V443" si="128">L435-W435</f>
        <v>0</v>
      </c>
      <c r="W435" s="1725">
        <f t="shared" ref="W435:W443" si="129">X435+AC435+AH435+AM435+AO435+AR435</f>
        <v>3942.53</v>
      </c>
      <c r="X435" s="1728">
        <v>3942.53</v>
      </c>
      <c r="Y435" s="1856">
        <v>616269</v>
      </c>
      <c r="Z435" s="1857">
        <v>42541</v>
      </c>
      <c r="AA435" s="1858" t="s">
        <v>213</v>
      </c>
      <c r="AB435" s="1858"/>
      <c r="AC435" s="1725"/>
      <c r="AE435" s="1859"/>
      <c r="AF435" s="1860"/>
      <c r="AG435" s="1860"/>
      <c r="AH435" s="2307"/>
      <c r="AI435" s="1890"/>
      <c r="AJ435" s="1890"/>
      <c r="AK435" s="2438"/>
      <c r="AL435" s="2438"/>
      <c r="AM435" s="1725"/>
      <c r="AP435" s="1860"/>
      <c r="AQ435" s="1860"/>
      <c r="AR435" s="1735"/>
      <c r="AS435" s="1861"/>
      <c r="AT435" s="1861"/>
      <c r="AU435" s="1862"/>
      <c r="AV435" s="1862"/>
      <c r="AW435" s="1725"/>
      <c r="AZ435" s="1860"/>
      <c r="BA435" s="1860"/>
    </row>
    <row r="436" spans="1:53" s="1806" customFormat="1" x14ac:dyDescent="0.2">
      <c r="A436" s="1835" t="s">
        <v>1203</v>
      </c>
      <c r="B436" s="1805"/>
      <c r="C436" s="1805" t="s">
        <v>1205</v>
      </c>
      <c r="D436" s="1806" t="s">
        <v>489</v>
      </c>
      <c r="E436" s="1806">
        <v>1</v>
      </c>
      <c r="F436" s="1806">
        <v>9</v>
      </c>
      <c r="G436" s="1806">
        <v>4</v>
      </c>
      <c r="H436" s="1806">
        <v>4</v>
      </c>
      <c r="I436" s="1807">
        <v>1</v>
      </c>
      <c r="J436" s="1807">
        <v>1</v>
      </c>
      <c r="K436" s="1807"/>
      <c r="L436" s="1725">
        <v>3823.24</v>
      </c>
      <c r="M436" s="1725"/>
      <c r="N436" s="1725">
        <f t="shared" si="123"/>
        <v>0</v>
      </c>
      <c r="O436" s="1725">
        <v>0</v>
      </c>
      <c r="P436" s="1798" t="str">
        <f t="shared" si="124"/>
        <v/>
      </c>
      <c r="Q436" s="1725">
        <v>0</v>
      </c>
      <c r="R436" s="1798" t="str">
        <f t="shared" si="125"/>
        <v/>
      </c>
      <c r="S436" s="1855">
        <f t="shared" si="126"/>
        <v>0</v>
      </c>
      <c r="T436" s="1799"/>
      <c r="U436" s="1725">
        <f t="shared" si="127"/>
        <v>0</v>
      </c>
      <c r="V436" s="1725">
        <f t="shared" si="128"/>
        <v>0</v>
      </c>
      <c r="W436" s="1725">
        <f t="shared" si="129"/>
        <v>3823.24</v>
      </c>
      <c r="X436" s="1728">
        <v>3823.24</v>
      </c>
      <c r="Y436" s="1856">
        <v>616269</v>
      </c>
      <c r="Z436" s="1857">
        <v>42541</v>
      </c>
      <c r="AA436" s="1858" t="s">
        <v>213</v>
      </c>
      <c r="AB436" s="1858"/>
      <c r="AC436" s="1725"/>
      <c r="AE436" s="1859"/>
      <c r="AF436" s="1860"/>
      <c r="AG436" s="1860"/>
      <c r="AH436" s="2307"/>
      <c r="AI436" s="1890"/>
      <c r="AJ436" s="1890"/>
      <c r="AK436" s="2438"/>
      <c r="AL436" s="2438"/>
      <c r="AM436" s="1725"/>
      <c r="AP436" s="1860"/>
      <c r="AQ436" s="1860"/>
      <c r="AR436" s="1735"/>
      <c r="AS436" s="1861"/>
      <c r="AT436" s="1861"/>
      <c r="AU436" s="1862"/>
      <c r="AV436" s="1862"/>
      <c r="AW436" s="1725"/>
      <c r="AZ436" s="1860"/>
      <c r="BA436" s="1860"/>
    </row>
    <row r="437" spans="1:53" x14ac:dyDescent="0.2">
      <c r="A437" s="1835" t="s">
        <v>1359</v>
      </c>
      <c r="C437" s="1805" t="s">
        <v>1362</v>
      </c>
      <c r="D437" s="1723" t="s">
        <v>489</v>
      </c>
      <c r="E437" s="1723">
        <v>1</v>
      </c>
      <c r="F437" s="1723">
        <v>8</v>
      </c>
      <c r="G437" s="1723">
        <v>4</v>
      </c>
      <c r="H437" s="1723">
        <v>3</v>
      </c>
      <c r="I437" s="1738">
        <v>1</v>
      </c>
      <c r="J437" s="1738">
        <v>1</v>
      </c>
      <c r="L437" s="1725">
        <v>3413.07</v>
      </c>
      <c r="N437" s="1725">
        <f t="shared" si="123"/>
        <v>2469.7200000000003</v>
      </c>
      <c r="O437" s="1725">
        <v>2020.4</v>
      </c>
      <c r="P437" s="1798">
        <f t="shared" si="124"/>
        <v>0.81806844500591158</v>
      </c>
      <c r="Q437" s="1725">
        <v>449.32</v>
      </c>
      <c r="R437" s="1798">
        <f t="shared" si="125"/>
        <v>0.18193155499408839</v>
      </c>
      <c r="S437" s="1785">
        <f t="shared" si="126"/>
        <v>17.972799999999999</v>
      </c>
      <c r="U437" s="1725">
        <f t="shared" si="127"/>
        <v>0</v>
      </c>
      <c r="V437" s="1725">
        <f t="shared" si="128"/>
        <v>0</v>
      </c>
      <c r="W437" s="1725">
        <f t="shared" si="129"/>
        <v>3413.07</v>
      </c>
      <c r="X437" s="1728">
        <v>3413.07</v>
      </c>
      <c r="Y437" s="1739">
        <v>616324</v>
      </c>
      <c r="Z437" s="1730">
        <v>42569</v>
      </c>
      <c r="AA437" s="1788" t="s">
        <v>213</v>
      </c>
      <c r="AB437" s="1788"/>
      <c r="AH437" s="2307"/>
      <c r="AK437" s="2306"/>
      <c r="AL437" s="2306"/>
    </row>
    <row r="438" spans="1:53" x14ac:dyDescent="0.2">
      <c r="A438" s="1835" t="s">
        <v>2583</v>
      </c>
      <c r="C438" s="1805" t="s">
        <v>1366</v>
      </c>
      <c r="D438" s="1723" t="s">
        <v>489</v>
      </c>
      <c r="E438" s="1723">
        <v>1</v>
      </c>
      <c r="F438" s="1723">
        <v>1</v>
      </c>
      <c r="G438" s="1723">
        <v>0</v>
      </c>
      <c r="H438" s="1723">
        <v>1</v>
      </c>
      <c r="I438" s="1738">
        <v>1</v>
      </c>
      <c r="J438" s="1738">
        <v>1</v>
      </c>
      <c r="L438" s="1725">
        <v>502.39</v>
      </c>
      <c r="N438" s="1725">
        <f t="shared" si="123"/>
        <v>361.75</v>
      </c>
      <c r="O438" s="1725">
        <v>278.18</v>
      </c>
      <c r="P438" s="1798">
        <f t="shared" si="124"/>
        <v>0.76898410504492054</v>
      </c>
      <c r="Q438" s="1725">
        <v>83.57</v>
      </c>
      <c r="R438" s="1798">
        <f t="shared" si="125"/>
        <v>0.23101589495507946</v>
      </c>
      <c r="S438" s="1785">
        <f t="shared" si="126"/>
        <v>3.3427999999999995</v>
      </c>
      <c r="U438" s="1725">
        <f t="shared" si="127"/>
        <v>0</v>
      </c>
      <c r="V438" s="1725">
        <f t="shared" si="128"/>
        <v>0</v>
      </c>
      <c r="W438" s="1725">
        <f t="shared" si="129"/>
        <v>502.39</v>
      </c>
      <c r="X438" s="1728">
        <v>502.39</v>
      </c>
      <c r="Y438" s="1739">
        <v>616324</v>
      </c>
      <c r="Z438" s="1730">
        <v>42569</v>
      </c>
      <c r="AA438" s="1788" t="s">
        <v>213</v>
      </c>
      <c r="AB438" s="1788"/>
      <c r="AH438" s="2307"/>
      <c r="AK438" s="2306"/>
      <c r="AL438" s="2306"/>
    </row>
    <row r="439" spans="1:53" x14ac:dyDescent="0.2">
      <c r="A439" s="1835" t="s">
        <v>1466</v>
      </c>
      <c r="C439" s="1805" t="s">
        <v>1363</v>
      </c>
      <c r="D439" s="1723" t="s">
        <v>489</v>
      </c>
      <c r="E439" s="1723">
        <v>1</v>
      </c>
      <c r="F439" s="1723">
        <v>8</v>
      </c>
      <c r="G439" s="1723">
        <v>4</v>
      </c>
      <c r="H439" s="1723">
        <v>3</v>
      </c>
      <c r="I439" s="1738">
        <v>1</v>
      </c>
      <c r="J439" s="1738">
        <v>1</v>
      </c>
      <c r="L439" s="1725">
        <v>3413.07</v>
      </c>
      <c r="N439" s="1725">
        <f t="shared" si="123"/>
        <v>2469.7200000000003</v>
      </c>
      <c r="O439" s="1725">
        <v>2020.4</v>
      </c>
      <c r="P439" s="1798">
        <f t="shared" si="124"/>
        <v>0.81806844500591158</v>
      </c>
      <c r="Q439" s="1725">
        <v>449.32</v>
      </c>
      <c r="R439" s="1798">
        <f t="shared" si="125"/>
        <v>0.18193155499408839</v>
      </c>
      <c r="S439" s="1785">
        <f t="shared" si="126"/>
        <v>17.972799999999999</v>
      </c>
      <c r="U439" s="1725">
        <f t="shared" si="127"/>
        <v>0</v>
      </c>
      <c r="V439" s="1725">
        <f t="shared" si="128"/>
        <v>0</v>
      </c>
      <c r="W439" s="1725">
        <f t="shared" si="129"/>
        <v>3413.07</v>
      </c>
      <c r="X439" s="1728">
        <v>3413.07</v>
      </c>
      <c r="Y439" s="1739">
        <v>616324</v>
      </c>
      <c r="Z439" s="1730">
        <v>42569</v>
      </c>
      <c r="AA439" s="1788" t="s">
        <v>213</v>
      </c>
      <c r="AB439" s="1788"/>
      <c r="AH439" s="2307"/>
      <c r="AK439" s="2306"/>
      <c r="AL439" s="2306"/>
    </row>
    <row r="440" spans="1:53" x14ac:dyDescent="0.2">
      <c r="A440" s="1835" t="s">
        <v>2584</v>
      </c>
      <c r="C440" s="1805" t="s">
        <v>1364</v>
      </c>
      <c r="D440" s="1723" t="s">
        <v>489</v>
      </c>
      <c r="E440" s="1723">
        <v>1</v>
      </c>
      <c r="F440" s="1723">
        <v>1</v>
      </c>
      <c r="G440" s="1723">
        <v>0</v>
      </c>
      <c r="H440" s="1723">
        <v>1</v>
      </c>
      <c r="I440" s="1738">
        <v>1</v>
      </c>
      <c r="J440" s="1738">
        <v>1</v>
      </c>
      <c r="L440" s="1725">
        <v>502.39</v>
      </c>
      <c r="N440" s="1725">
        <f t="shared" si="123"/>
        <v>361.75</v>
      </c>
      <c r="O440" s="1725">
        <v>278.18</v>
      </c>
      <c r="P440" s="1798">
        <f t="shared" si="124"/>
        <v>0.76898410504492054</v>
      </c>
      <c r="Q440" s="1725">
        <v>83.57</v>
      </c>
      <c r="R440" s="1798">
        <f t="shared" si="125"/>
        <v>0.23101589495507946</v>
      </c>
      <c r="S440" s="1785">
        <f t="shared" si="126"/>
        <v>3.3427999999999995</v>
      </c>
      <c r="U440" s="1725">
        <f t="shared" si="127"/>
        <v>0</v>
      </c>
      <c r="V440" s="1725">
        <f t="shared" si="128"/>
        <v>0</v>
      </c>
      <c r="W440" s="1725">
        <f t="shared" si="129"/>
        <v>502.39</v>
      </c>
      <c r="X440" s="1728">
        <v>502.39</v>
      </c>
      <c r="Y440" s="1739">
        <v>616324</v>
      </c>
      <c r="Z440" s="1730">
        <v>42569</v>
      </c>
      <c r="AA440" s="1788" t="s">
        <v>213</v>
      </c>
      <c r="AB440" s="1788"/>
      <c r="AH440" s="2307"/>
      <c r="AK440" s="2306"/>
      <c r="AL440" s="2306"/>
    </row>
    <row r="441" spans="1:53" x14ac:dyDescent="0.2">
      <c r="A441" s="1811" t="s">
        <v>1360</v>
      </c>
      <c r="C441" s="1737" t="s">
        <v>1365</v>
      </c>
      <c r="D441" s="1723" t="s">
        <v>489</v>
      </c>
      <c r="E441" s="1723">
        <v>1</v>
      </c>
      <c r="F441" s="1837">
        <v>7</v>
      </c>
      <c r="G441" s="1837">
        <v>2</v>
      </c>
      <c r="H441" s="1837">
        <v>3</v>
      </c>
      <c r="I441" s="1738">
        <v>1</v>
      </c>
      <c r="J441" s="1738">
        <v>1</v>
      </c>
      <c r="L441" s="1725">
        <v>3086.35</v>
      </c>
      <c r="N441" s="1725">
        <f t="shared" si="123"/>
        <v>2232.5300000000002</v>
      </c>
      <c r="O441" s="1725">
        <v>1854.22</v>
      </c>
      <c r="P441" s="1798">
        <f t="shared" si="124"/>
        <v>0.83054651001330326</v>
      </c>
      <c r="Q441" s="1725">
        <v>378.31</v>
      </c>
      <c r="R441" s="1798">
        <f t="shared" si="125"/>
        <v>0.16945348998669668</v>
      </c>
      <c r="S441" s="1785">
        <f t="shared" si="126"/>
        <v>15.132400000000001</v>
      </c>
      <c r="U441" s="1725">
        <f t="shared" si="127"/>
        <v>0</v>
      </c>
      <c r="V441" s="1725">
        <f t="shared" si="128"/>
        <v>0</v>
      </c>
      <c r="W441" s="1725">
        <f t="shared" si="129"/>
        <v>3086.35</v>
      </c>
      <c r="X441" s="1728">
        <v>3086.35</v>
      </c>
      <c r="Y441" s="1739">
        <v>616324</v>
      </c>
      <c r="Z441" s="1730">
        <v>42569</v>
      </c>
      <c r="AA441" s="1788" t="s">
        <v>213</v>
      </c>
      <c r="AB441" s="1788"/>
      <c r="AH441" s="2307"/>
      <c r="AK441" s="2306"/>
      <c r="AL441" s="2306"/>
    </row>
    <row r="442" spans="1:53" x14ac:dyDescent="0.2">
      <c r="A442" s="1835" t="s">
        <v>2585</v>
      </c>
      <c r="C442" s="1805" t="s">
        <v>1367</v>
      </c>
      <c r="D442" s="1723" t="s">
        <v>489</v>
      </c>
      <c r="E442" s="1723">
        <v>1</v>
      </c>
      <c r="F442" s="1723">
        <v>1</v>
      </c>
      <c r="G442" s="1723">
        <v>0</v>
      </c>
      <c r="H442" s="1723">
        <v>1</v>
      </c>
      <c r="I442" s="1738">
        <v>1</v>
      </c>
      <c r="J442" s="1738">
        <v>1</v>
      </c>
      <c r="L442" s="1725">
        <v>502.39</v>
      </c>
      <c r="N442" s="1725">
        <f t="shared" si="123"/>
        <v>361.75</v>
      </c>
      <c r="O442" s="1725">
        <v>278.18</v>
      </c>
      <c r="P442" s="1798">
        <f t="shared" si="124"/>
        <v>0.76898410504492054</v>
      </c>
      <c r="Q442" s="1725">
        <v>83.57</v>
      </c>
      <c r="R442" s="1798">
        <f t="shared" si="125"/>
        <v>0.23101589495507946</v>
      </c>
      <c r="S442" s="1785">
        <f t="shared" si="126"/>
        <v>3.3427999999999995</v>
      </c>
      <c r="U442" s="1725">
        <f t="shared" si="127"/>
        <v>0</v>
      </c>
      <c r="V442" s="1725">
        <f t="shared" si="128"/>
        <v>0</v>
      </c>
      <c r="W442" s="1725">
        <f t="shared" si="129"/>
        <v>502.39</v>
      </c>
      <c r="X442" s="1728">
        <v>502.39</v>
      </c>
      <c r="Y442" s="1739">
        <v>616324</v>
      </c>
      <c r="Z442" s="1730">
        <v>42569</v>
      </c>
      <c r="AA442" s="1788" t="s">
        <v>213</v>
      </c>
      <c r="AB442" s="1788"/>
      <c r="AH442" s="2307"/>
      <c r="AK442" s="2306"/>
      <c r="AL442" s="2306"/>
    </row>
    <row r="443" spans="1:53" x14ac:dyDescent="0.2">
      <c r="A443" s="1811" t="s">
        <v>1361</v>
      </c>
      <c r="C443" s="1737" t="s">
        <v>1368</v>
      </c>
      <c r="D443" s="1723" t="s">
        <v>489</v>
      </c>
      <c r="E443" s="1723">
        <v>1</v>
      </c>
      <c r="F443" s="1723">
        <v>12</v>
      </c>
      <c r="G443" s="1723">
        <v>8</v>
      </c>
      <c r="H443" s="1723">
        <v>3</v>
      </c>
      <c r="I443" s="1738">
        <v>1</v>
      </c>
      <c r="J443" s="1738">
        <v>1</v>
      </c>
      <c r="L443" s="1725">
        <v>4321.22</v>
      </c>
      <c r="N443" s="1725">
        <f t="shared" si="123"/>
        <v>3125.0899999999997</v>
      </c>
      <c r="O443" s="1725">
        <v>2484.6999999999998</v>
      </c>
      <c r="P443" s="1798">
        <f t="shared" si="124"/>
        <v>0.79508110166427204</v>
      </c>
      <c r="Q443" s="1725">
        <v>640.39</v>
      </c>
      <c r="R443" s="1798">
        <f t="shared" si="125"/>
        <v>0.20491889833572793</v>
      </c>
      <c r="S443" s="1785">
        <f t="shared" si="126"/>
        <v>25.615600000000001</v>
      </c>
      <c r="U443" s="1725">
        <f t="shared" si="127"/>
        <v>0</v>
      </c>
      <c r="V443" s="1725">
        <f t="shared" si="128"/>
        <v>0</v>
      </c>
      <c r="W443" s="1725">
        <f t="shared" si="129"/>
        <v>4321.22</v>
      </c>
      <c r="X443" s="1728">
        <v>4321.22</v>
      </c>
      <c r="Y443" s="1739">
        <v>616308</v>
      </c>
      <c r="Z443" s="1730">
        <v>42566</v>
      </c>
      <c r="AA443" s="1788" t="s">
        <v>213</v>
      </c>
      <c r="AB443" s="1788"/>
      <c r="AH443" s="2307"/>
      <c r="AK443" s="2306"/>
      <c r="AL443" s="2306"/>
    </row>
    <row r="444" spans="1:53" s="1806" customFormat="1" x14ac:dyDescent="0.2">
      <c r="A444" s="1804"/>
      <c r="B444" s="1805"/>
      <c r="C444" s="1805"/>
      <c r="I444" s="1807"/>
      <c r="J444" s="1807"/>
      <c r="K444" s="1807"/>
      <c r="L444" s="1725"/>
      <c r="M444" s="1725"/>
      <c r="N444" s="1725"/>
      <c r="O444" s="1725"/>
      <c r="P444" s="1798"/>
      <c r="Q444" s="1725"/>
      <c r="R444" s="1798"/>
      <c r="S444" s="1855"/>
      <c r="T444" s="1799"/>
      <c r="U444" s="1725"/>
      <c r="V444" s="1725"/>
      <c r="W444" s="1725">
        <f t="shared" ref="W444:W508" si="130">X444+AC444+AH444+AM444+AO444+AR444</f>
        <v>0</v>
      </c>
      <c r="X444" s="1728"/>
      <c r="Y444" s="1856"/>
      <c r="Z444" s="1857"/>
      <c r="AA444" s="1858"/>
      <c r="AB444" s="1858"/>
      <c r="AC444" s="1725"/>
      <c r="AE444" s="1859"/>
      <c r="AF444" s="1860"/>
      <c r="AG444" s="1860"/>
      <c r="AH444" s="2307"/>
      <c r="AI444" s="1890"/>
      <c r="AJ444" s="1890"/>
      <c r="AK444" s="2438"/>
      <c r="AL444" s="2438"/>
      <c r="AM444" s="1725"/>
      <c r="AP444" s="1860"/>
      <c r="AQ444" s="1860"/>
      <c r="AR444" s="1735"/>
      <c r="AS444" s="1861"/>
      <c r="AT444" s="1861"/>
      <c r="AU444" s="1862"/>
      <c r="AV444" s="1862"/>
      <c r="AW444" s="1725"/>
      <c r="AZ444" s="1860"/>
      <c r="BA444" s="1860"/>
    </row>
    <row r="445" spans="1:53" x14ac:dyDescent="0.2">
      <c r="A445" s="1812">
        <v>2016145</v>
      </c>
      <c r="C445" s="1737" t="s">
        <v>1017</v>
      </c>
      <c r="D445" s="1723" t="s">
        <v>451</v>
      </c>
      <c r="E445" s="1723">
        <v>1</v>
      </c>
      <c r="F445" s="1723">
        <v>11</v>
      </c>
      <c r="G445" s="1723">
        <v>9</v>
      </c>
      <c r="H445" s="1723">
        <v>2</v>
      </c>
      <c r="I445" s="1738">
        <v>1</v>
      </c>
      <c r="J445" s="1738">
        <v>1</v>
      </c>
      <c r="K445" s="1738"/>
      <c r="L445" s="1725">
        <v>3419.94</v>
      </c>
      <c r="N445" s="1725">
        <f t="shared" si="115"/>
        <v>2402.65</v>
      </c>
      <c r="O445" s="1725">
        <v>1873.52</v>
      </c>
      <c r="P445" s="1798">
        <f t="shared" si="117"/>
        <v>0.77977233471375351</v>
      </c>
      <c r="Q445" s="1725">
        <v>529.13</v>
      </c>
      <c r="R445" s="1798">
        <f t="shared" si="118"/>
        <v>0.22022766528624643</v>
      </c>
      <c r="S445" s="1785">
        <f t="shared" si="121"/>
        <v>21.165199999999999</v>
      </c>
      <c r="U445" s="1725">
        <f t="shared" si="122"/>
        <v>0</v>
      </c>
      <c r="V445" s="1725">
        <f t="shared" si="120"/>
        <v>0</v>
      </c>
      <c r="W445" s="1725">
        <f t="shared" si="130"/>
        <v>3419.94</v>
      </c>
      <c r="X445" s="1728">
        <v>3419.94</v>
      </c>
      <c r="Y445" s="1739">
        <v>616200</v>
      </c>
      <c r="Z445" s="1730">
        <v>42503</v>
      </c>
      <c r="AA445" s="1788" t="s">
        <v>213</v>
      </c>
      <c r="AB445" s="1788"/>
      <c r="AH445" s="2307"/>
      <c r="AK445" s="2306"/>
      <c r="AL445" s="2306"/>
    </row>
    <row r="446" spans="1:53" x14ac:dyDescent="0.2">
      <c r="A446" s="1812">
        <v>2016146</v>
      </c>
      <c r="C446" s="1737" t="s">
        <v>1018</v>
      </c>
      <c r="D446" s="1723" t="s">
        <v>451</v>
      </c>
      <c r="E446" s="1723">
        <v>1</v>
      </c>
      <c r="F446" s="1723">
        <v>7</v>
      </c>
      <c r="G446" s="1723">
        <v>5</v>
      </c>
      <c r="H446" s="1723">
        <v>3</v>
      </c>
      <c r="I446" s="1738">
        <v>1</v>
      </c>
      <c r="J446" s="1738">
        <v>1</v>
      </c>
      <c r="K446" s="1738"/>
      <c r="L446" s="1725">
        <v>2592.11</v>
      </c>
      <c r="N446" s="1725">
        <f t="shared" si="115"/>
        <v>1816.5900000000001</v>
      </c>
      <c r="O446" s="1725">
        <v>1431.23</v>
      </c>
      <c r="P446" s="1798">
        <f t="shared" si="117"/>
        <v>0.78786627692544819</v>
      </c>
      <c r="Q446" s="1725">
        <v>385.36</v>
      </c>
      <c r="R446" s="1798">
        <f t="shared" si="118"/>
        <v>0.21213372307455175</v>
      </c>
      <c r="S446" s="1785">
        <f t="shared" si="121"/>
        <v>15.414400000000001</v>
      </c>
      <c r="U446" s="1725">
        <f t="shared" si="122"/>
        <v>0</v>
      </c>
      <c r="V446" s="1725">
        <f t="shared" si="120"/>
        <v>0</v>
      </c>
      <c r="W446" s="1725">
        <f t="shared" si="130"/>
        <v>2592.11</v>
      </c>
      <c r="X446" s="1728">
        <v>2592.11</v>
      </c>
      <c r="Y446" s="1739">
        <v>616201</v>
      </c>
      <c r="Z446" s="1730">
        <v>42503</v>
      </c>
      <c r="AA446" s="1788" t="s">
        <v>213</v>
      </c>
      <c r="AB446" s="1788"/>
      <c r="AH446" s="2307"/>
      <c r="AK446" s="2306"/>
      <c r="AL446" s="2306"/>
    </row>
    <row r="447" spans="1:53" x14ac:dyDescent="0.2">
      <c r="A447" s="1812">
        <v>2016147</v>
      </c>
      <c r="C447" s="1737" t="s">
        <v>1023</v>
      </c>
      <c r="D447" s="1723" t="s">
        <v>451</v>
      </c>
      <c r="E447" s="1723">
        <v>1</v>
      </c>
      <c r="F447" s="1723">
        <v>9</v>
      </c>
      <c r="G447" s="1723">
        <v>7</v>
      </c>
      <c r="H447" s="1723">
        <v>3</v>
      </c>
      <c r="I447" s="1738">
        <v>1</v>
      </c>
      <c r="J447" s="1738">
        <v>1</v>
      </c>
      <c r="K447" s="1738"/>
      <c r="L447" s="1725">
        <v>2864.1</v>
      </c>
      <c r="N447" s="1725">
        <f t="shared" si="115"/>
        <v>2060.39</v>
      </c>
      <c r="O447" s="1725">
        <v>1568.54</v>
      </c>
      <c r="P447" s="1798">
        <f t="shared" si="117"/>
        <v>0.76128305806182328</v>
      </c>
      <c r="Q447" s="1725">
        <v>491.85</v>
      </c>
      <c r="R447" s="1798">
        <f t="shared" si="118"/>
        <v>0.23871694193817677</v>
      </c>
      <c r="S447" s="1785">
        <f t="shared" si="121"/>
        <v>19.673999999999999</v>
      </c>
      <c r="U447" s="1725">
        <f t="shared" si="122"/>
        <v>0</v>
      </c>
      <c r="V447" s="1725">
        <f t="shared" si="120"/>
        <v>0</v>
      </c>
      <c r="W447" s="1725">
        <f t="shared" si="130"/>
        <v>2864.1</v>
      </c>
      <c r="X447" s="1728">
        <v>2864.1</v>
      </c>
      <c r="Y447" s="1739">
        <v>616202</v>
      </c>
      <c r="Z447" s="1730">
        <v>42503</v>
      </c>
      <c r="AA447" s="1788" t="s">
        <v>213</v>
      </c>
      <c r="AB447" s="1788"/>
      <c r="AH447" s="2307"/>
      <c r="AK447" s="2306"/>
      <c r="AL447" s="2306"/>
    </row>
    <row r="448" spans="1:53" x14ac:dyDescent="0.2">
      <c r="A448" s="1812">
        <v>2016148</v>
      </c>
      <c r="C448" s="1737" t="s">
        <v>1025</v>
      </c>
      <c r="D448" s="1723" t="s">
        <v>451</v>
      </c>
      <c r="E448" s="1723">
        <v>1</v>
      </c>
      <c r="F448" s="1723">
        <v>8</v>
      </c>
      <c r="G448" s="1723">
        <v>6</v>
      </c>
      <c r="H448" s="1723">
        <v>3</v>
      </c>
      <c r="I448" s="1738">
        <v>1</v>
      </c>
      <c r="J448" s="1738">
        <v>1</v>
      </c>
      <c r="K448" s="1738"/>
      <c r="L448" s="1725">
        <v>2515.63</v>
      </c>
      <c r="N448" s="1725">
        <f t="shared" si="115"/>
        <v>1766.79</v>
      </c>
      <c r="O448" s="1725">
        <v>1324.62</v>
      </c>
      <c r="P448" s="1798">
        <f t="shared" si="117"/>
        <v>0.74973256583974324</v>
      </c>
      <c r="Q448" s="1725">
        <v>442.17</v>
      </c>
      <c r="R448" s="1798">
        <f t="shared" si="118"/>
        <v>0.25026743416025676</v>
      </c>
      <c r="S448" s="1785">
        <f t="shared" si="121"/>
        <v>17.686800000000002</v>
      </c>
      <c r="U448" s="1725">
        <f t="shared" si="122"/>
        <v>0</v>
      </c>
      <c r="V448" s="1725">
        <f t="shared" si="120"/>
        <v>0</v>
      </c>
      <c r="W448" s="1725">
        <f t="shared" si="130"/>
        <v>2515.63</v>
      </c>
      <c r="X448" s="1728">
        <v>2515.63</v>
      </c>
      <c r="Y448" s="1739">
        <v>616203</v>
      </c>
      <c r="Z448" s="1730">
        <v>42503</v>
      </c>
      <c r="AA448" s="1788" t="s">
        <v>213</v>
      </c>
      <c r="AB448" s="1788"/>
      <c r="AH448" s="2307"/>
      <c r="AK448" s="2306"/>
      <c r="AL448" s="2306"/>
    </row>
    <row r="449" spans="1:28" s="1723" customFormat="1" x14ac:dyDescent="0.2">
      <c r="A449" s="1812">
        <v>2016149</v>
      </c>
      <c r="B449" s="1737"/>
      <c r="C449" s="1737" t="s">
        <v>1026</v>
      </c>
      <c r="D449" s="1723" t="s">
        <v>451</v>
      </c>
      <c r="E449" s="1723">
        <v>1</v>
      </c>
      <c r="F449" s="1723">
        <v>12</v>
      </c>
      <c r="G449" s="1723">
        <v>10</v>
      </c>
      <c r="H449" s="1723">
        <v>2</v>
      </c>
      <c r="I449" s="1738">
        <v>1</v>
      </c>
      <c r="J449" s="1738">
        <v>1</v>
      </c>
      <c r="K449" s="1738"/>
      <c r="L449" s="1725">
        <v>3641.93</v>
      </c>
      <c r="M449" s="1725"/>
      <c r="N449" s="1725">
        <f t="shared" si="115"/>
        <v>2510.62</v>
      </c>
      <c r="O449" s="1725">
        <v>1945.37</v>
      </c>
      <c r="P449" s="1798">
        <f t="shared" si="117"/>
        <v>0.77485640997044558</v>
      </c>
      <c r="Q449" s="1725">
        <v>565.25</v>
      </c>
      <c r="R449" s="1798">
        <f t="shared" si="118"/>
        <v>0.22514359002955447</v>
      </c>
      <c r="S449" s="1785">
        <f t="shared" si="121"/>
        <v>22.61</v>
      </c>
      <c r="T449" s="1760"/>
      <c r="U449" s="1725">
        <f t="shared" si="122"/>
        <v>0</v>
      </c>
      <c r="V449" s="1725">
        <f t="shared" si="120"/>
        <v>0</v>
      </c>
      <c r="W449" s="1725">
        <f t="shared" si="130"/>
        <v>3641.93</v>
      </c>
      <c r="X449" s="1728">
        <v>3641.93</v>
      </c>
      <c r="Y449" s="1739">
        <v>616204</v>
      </c>
      <c r="Z449" s="1730">
        <v>42503</v>
      </c>
      <c r="AA449" s="1788" t="s">
        <v>213</v>
      </c>
      <c r="AB449" s="1885"/>
    </row>
    <row r="450" spans="1:28" s="1723" customFormat="1" x14ac:dyDescent="0.2">
      <c r="A450" s="1812">
        <v>2016150</v>
      </c>
      <c r="B450" s="1737"/>
      <c r="C450" s="1737" t="s">
        <v>1027</v>
      </c>
      <c r="D450" s="1723" t="s">
        <v>1028</v>
      </c>
      <c r="E450" s="1723">
        <v>0</v>
      </c>
      <c r="F450" s="1723">
        <v>0</v>
      </c>
      <c r="G450" s="1723">
        <v>0</v>
      </c>
      <c r="H450" s="1723">
        <v>0</v>
      </c>
      <c r="I450" s="1738">
        <v>1</v>
      </c>
      <c r="J450" s="1738">
        <v>1</v>
      </c>
      <c r="K450" s="1738"/>
      <c r="L450" s="1725">
        <v>351</v>
      </c>
      <c r="M450" s="1725"/>
      <c r="N450" s="1725">
        <f t="shared" si="115"/>
        <v>175.5</v>
      </c>
      <c r="O450" s="1725">
        <v>175.5</v>
      </c>
      <c r="P450" s="1798">
        <f t="shared" si="117"/>
        <v>1</v>
      </c>
      <c r="Q450" s="1725">
        <v>0</v>
      </c>
      <c r="R450" s="1798">
        <f t="shared" si="118"/>
        <v>0</v>
      </c>
      <c r="S450" s="1785">
        <f t="shared" si="121"/>
        <v>0</v>
      </c>
      <c r="T450" s="1760"/>
      <c r="U450" s="1725">
        <f t="shared" si="122"/>
        <v>0</v>
      </c>
      <c r="V450" s="1725">
        <f t="shared" si="120"/>
        <v>0</v>
      </c>
      <c r="W450" s="1725">
        <f t="shared" si="130"/>
        <v>351</v>
      </c>
      <c r="X450" s="1728">
        <v>351</v>
      </c>
      <c r="Y450" s="1739">
        <v>616207</v>
      </c>
      <c r="Z450" s="1730">
        <v>42503</v>
      </c>
      <c r="AA450" s="1788" t="s">
        <v>213</v>
      </c>
      <c r="AB450" s="1885"/>
    </row>
    <row r="451" spans="1:28" s="1723" customFormat="1" x14ac:dyDescent="0.2">
      <c r="A451" s="1812">
        <v>2016153</v>
      </c>
      <c r="B451" s="1737"/>
      <c r="C451" s="1737" t="s">
        <v>1114</v>
      </c>
      <c r="D451" s="1723" t="s">
        <v>322</v>
      </c>
      <c r="E451" s="1723">
        <v>0</v>
      </c>
      <c r="F451" s="1723">
        <v>0</v>
      </c>
      <c r="G451" s="1723">
        <v>0</v>
      </c>
      <c r="H451" s="1723">
        <v>0</v>
      </c>
      <c r="I451" s="1738">
        <v>1</v>
      </c>
      <c r="J451" s="1738">
        <v>1</v>
      </c>
      <c r="K451" s="1738"/>
      <c r="L451" s="1725">
        <v>444</v>
      </c>
      <c r="M451" s="1725"/>
      <c r="N451" s="1725">
        <f t="shared" ref="N451:N516" si="131">O451+Q451</f>
        <v>375</v>
      </c>
      <c r="O451" s="1725">
        <v>375</v>
      </c>
      <c r="P451" s="1798">
        <f t="shared" si="117"/>
        <v>1</v>
      </c>
      <c r="Q451" s="1725">
        <v>0</v>
      </c>
      <c r="R451" s="1798">
        <f t="shared" si="118"/>
        <v>0</v>
      </c>
      <c r="S451" s="1785">
        <f t="shared" si="121"/>
        <v>0</v>
      </c>
      <c r="T451" s="1760"/>
      <c r="U451" s="1725">
        <f t="shared" si="122"/>
        <v>0</v>
      </c>
      <c r="V451" s="1725">
        <f t="shared" si="120"/>
        <v>0</v>
      </c>
      <c r="W451" s="1725">
        <f t="shared" si="130"/>
        <v>444</v>
      </c>
      <c r="X451" s="1728">
        <v>444</v>
      </c>
      <c r="Y451" s="1739">
        <v>616170</v>
      </c>
      <c r="Z451" s="1730">
        <v>42493</v>
      </c>
      <c r="AA451" s="1788" t="s">
        <v>213</v>
      </c>
      <c r="AB451" s="1885"/>
    </row>
    <row r="452" spans="1:28" s="1723" customFormat="1" x14ac:dyDescent="0.2">
      <c r="A452" s="1812">
        <v>2016154</v>
      </c>
      <c r="B452" s="1737"/>
      <c r="C452" s="1737" t="s">
        <v>1218</v>
      </c>
      <c r="D452" s="1723" t="s">
        <v>1034</v>
      </c>
      <c r="E452" s="1723">
        <v>0</v>
      </c>
      <c r="F452" s="1723">
        <v>0</v>
      </c>
      <c r="G452" s="1723">
        <v>0</v>
      </c>
      <c r="H452" s="1723">
        <v>0</v>
      </c>
      <c r="I452" s="1738">
        <v>1</v>
      </c>
      <c r="J452" s="1738">
        <v>1</v>
      </c>
      <c r="K452" s="1738"/>
      <c r="L452" s="1725">
        <v>90</v>
      </c>
      <c r="M452" s="1725"/>
      <c r="N452" s="1725">
        <f t="shared" si="131"/>
        <v>59.76</v>
      </c>
      <c r="O452" s="1725">
        <v>59.76</v>
      </c>
      <c r="P452" s="1798">
        <f t="shared" si="117"/>
        <v>1</v>
      </c>
      <c r="Q452" s="1725">
        <v>0</v>
      </c>
      <c r="R452" s="1798">
        <f t="shared" si="118"/>
        <v>0</v>
      </c>
      <c r="S452" s="1785">
        <f t="shared" si="121"/>
        <v>0</v>
      </c>
      <c r="T452" s="1760"/>
      <c r="U452" s="1725">
        <f t="shared" si="122"/>
        <v>0</v>
      </c>
      <c r="V452" s="1725">
        <f t="shared" si="120"/>
        <v>0</v>
      </c>
      <c r="W452" s="1725">
        <f>X452+AC452+AH452+AM452+AO452+AR452</f>
        <v>90</v>
      </c>
      <c r="X452" s="1728">
        <v>90</v>
      </c>
      <c r="Y452" s="1739">
        <v>616258</v>
      </c>
      <c r="Z452" s="1730">
        <v>42541</v>
      </c>
      <c r="AA452" s="1788" t="s">
        <v>213</v>
      </c>
      <c r="AB452" s="1885"/>
    </row>
    <row r="453" spans="1:28" s="1723" customFormat="1" x14ac:dyDescent="0.2">
      <c r="A453" s="1812">
        <v>2016155</v>
      </c>
      <c r="B453" s="1737"/>
      <c r="C453" s="1737">
        <v>574216</v>
      </c>
      <c r="D453" s="1723" t="s">
        <v>68</v>
      </c>
      <c r="E453" s="1723">
        <v>1</v>
      </c>
      <c r="F453" s="1723">
        <v>10</v>
      </c>
      <c r="G453" s="1723">
        <v>7</v>
      </c>
      <c r="H453" s="1723">
        <v>3</v>
      </c>
      <c r="I453" s="1738">
        <v>1</v>
      </c>
      <c r="J453" s="1738">
        <v>1</v>
      </c>
      <c r="K453" s="1738"/>
      <c r="L453" s="1725">
        <v>3219</v>
      </c>
      <c r="M453" s="1725"/>
      <c r="N453" s="1725">
        <f t="shared" si="131"/>
        <v>2107.79</v>
      </c>
      <c r="O453" s="1725">
        <v>1621.96</v>
      </c>
      <c r="P453" s="1798">
        <f t="shared" si="117"/>
        <v>0.76950739874465679</v>
      </c>
      <c r="Q453" s="1725">
        <v>485.83</v>
      </c>
      <c r="R453" s="1798">
        <f t="shared" si="118"/>
        <v>0.23049260125534327</v>
      </c>
      <c r="S453" s="1785">
        <f t="shared" si="121"/>
        <v>19.433199999999999</v>
      </c>
      <c r="T453" s="1760"/>
      <c r="U453" s="1725">
        <f t="shared" si="122"/>
        <v>0</v>
      </c>
      <c r="V453" s="1725">
        <f t="shared" si="120"/>
        <v>0</v>
      </c>
      <c r="W453" s="1725">
        <f t="shared" si="130"/>
        <v>3219</v>
      </c>
      <c r="X453" s="1728">
        <v>3219</v>
      </c>
      <c r="Y453" s="1739">
        <v>616163</v>
      </c>
      <c r="Z453" s="1730">
        <v>42493</v>
      </c>
      <c r="AA453" s="1788" t="s">
        <v>213</v>
      </c>
      <c r="AB453" s="1885"/>
    </row>
    <row r="454" spans="1:28" s="1723" customFormat="1" x14ac:dyDescent="0.2">
      <c r="A454" s="1812" t="s">
        <v>1207</v>
      </c>
      <c r="B454" s="1737"/>
      <c r="C454" s="1737" t="s">
        <v>1037</v>
      </c>
      <c r="D454" s="1723" t="s">
        <v>68</v>
      </c>
      <c r="E454" s="1723">
        <v>1</v>
      </c>
      <c r="F454" s="1723">
        <v>8</v>
      </c>
      <c r="G454" s="1723">
        <v>5</v>
      </c>
      <c r="H454" s="1723">
        <v>2</v>
      </c>
      <c r="I454" s="1738">
        <v>1</v>
      </c>
      <c r="J454" s="1738">
        <v>1</v>
      </c>
      <c r="K454" s="1738"/>
      <c r="L454" s="1725">
        <v>5374</v>
      </c>
      <c r="M454" s="1725"/>
      <c r="N454" s="1725">
        <f t="shared" si="131"/>
        <v>3678.83</v>
      </c>
      <c r="O454" s="1725">
        <v>3103.83</v>
      </c>
      <c r="P454" s="1798">
        <f t="shared" si="117"/>
        <v>0.84370030689104958</v>
      </c>
      <c r="Q454" s="1725">
        <v>575</v>
      </c>
      <c r="R454" s="1798">
        <f t="shared" si="118"/>
        <v>0.15629969310895039</v>
      </c>
      <c r="S454" s="1785">
        <f t="shared" si="121"/>
        <v>23</v>
      </c>
      <c r="T454" s="1760"/>
      <c r="U454" s="1725">
        <f t="shared" si="122"/>
        <v>0</v>
      </c>
      <c r="V454" s="1725">
        <f t="shared" si="120"/>
        <v>0</v>
      </c>
      <c r="W454" s="1725">
        <f t="shared" si="130"/>
        <v>5374</v>
      </c>
      <c r="X454" s="1728">
        <v>5374</v>
      </c>
      <c r="Y454" s="1739">
        <v>616164</v>
      </c>
      <c r="Z454" s="1730">
        <v>42493</v>
      </c>
      <c r="AA454" s="1788" t="s">
        <v>213</v>
      </c>
      <c r="AB454" s="1885"/>
    </row>
    <row r="455" spans="1:28" s="1723" customFormat="1" x14ac:dyDescent="0.2">
      <c r="A455" s="1812">
        <v>2016157</v>
      </c>
      <c r="B455" s="1737"/>
      <c r="C455" s="1737" t="s">
        <v>1038</v>
      </c>
      <c r="D455" s="1723" t="s">
        <v>68</v>
      </c>
      <c r="E455" s="1723">
        <v>5</v>
      </c>
      <c r="F455" s="1723">
        <v>30</v>
      </c>
      <c r="G455" s="1723">
        <v>25</v>
      </c>
      <c r="H455" s="1723">
        <v>5</v>
      </c>
      <c r="I455" s="1738">
        <v>1</v>
      </c>
      <c r="J455" s="1738">
        <v>1</v>
      </c>
      <c r="K455" s="1738"/>
      <c r="L455" s="1725">
        <v>6590</v>
      </c>
      <c r="M455" s="1725">
        <v>7243.6</v>
      </c>
      <c r="N455" s="1725">
        <f t="shared" si="131"/>
        <v>4925.5200000000004</v>
      </c>
      <c r="O455" s="1725">
        <v>3658.02</v>
      </c>
      <c r="P455" s="1798">
        <f t="shared" si="117"/>
        <v>0.74266676411830623</v>
      </c>
      <c r="Q455" s="1725">
        <v>1267.5</v>
      </c>
      <c r="R455" s="1798">
        <f t="shared" si="118"/>
        <v>0.25733323588169371</v>
      </c>
      <c r="S455" s="1785">
        <f t="shared" si="121"/>
        <v>50.7</v>
      </c>
      <c r="T455" s="1760"/>
      <c r="U455" s="1725">
        <f t="shared" si="122"/>
        <v>0</v>
      </c>
      <c r="V455" s="1725">
        <f t="shared" si="120"/>
        <v>0</v>
      </c>
      <c r="W455" s="1725">
        <f t="shared" si="130"/>
        <v>6590</v>
      </c>
      <c r="X455" s="1728">
        <v>6590</v>
      </c>
      <c r="Y455" s="1739">
        <v>616208</v>
      </c>
      <c r="Z455" s="1730">
        <v>42510</v>
      </c>
      <c r="AA455" s="1788"/>
      <c r="AB455" s="1885"/>
    </row>
    <row r="456" spans="1:28" s="1723" customFormat="1" x14ac:dyDescent="0.2">
      <c r="A456" s="1812">
        <v>2016158</v>
      </c>
      <c r="B456" s="1737"/>
      <c r="C456" s="1737" t="s">
        <v>1049</v>
      </c>
      <c r="D456" s="1723" t="s">
        <v>68</v>
      </c>
      <c r="E456" s="1723">
        <v>0</v>
      </c>
      <c r="F456" s="1723">
        <v>1</v>
      </c>
      <c r="G456" s="1723">
        <v>0</v>
      </c>
      <c r="H456" s="1723">
        <v>1</v>
      </c>
      <c r="I456" s="1738">
        <v>1</v>
      </c>
      <c r="J456" s="1738">
        <v>1</v>
      </c>
      <c r="K456" s="1738"/>
      <c r="L456" s="1725">
        <v>450</v>
      </c>
      <c r="M456" s="1725"/>
      <c r="N456" s="1725">
        <f t="shared" si="131"/>
        <v>0</v>
      </c>
      <c r="O456" s="1725">
        <v>0</v>
      </c>
      <c r="P456" s="1798" t="str">
        <f t="shared" si="117"/>
        <v/>
      </c>
      <c r="Q456" s="1725">
        <v>0</v>
      </c>
      <c r="R456" s="1798" t="str">
        <f t="shared" si="118"/>
        <v/>
      </c>
      <c r="S456" s="1785">
        <f t="shared" si="121"/>
        <v>0</v>
      </c>
      <c r="T456" s="1760"/>
      <c r="U456" s="1725">
        <f t="shared" si="122"/>
        <v>0</v>
      </c>
      <c r="V456" s="1725">
        <f t="shared" si="120"/>
        <v>0</v>
      </c>
      <c r="W456" s="1725">
        <f t="shared" si="130"/>
        <v>450</v>
      </c>
      <c r="X456" s="1728">
        <v>450</v>
      </c>
      <c r="Y456" s="1739">
        <v>616172</v>
      </c>
      <c r="Z456" s="1730">
        <v>42503</v>
      </c>
      <c r="AA456" s="1788" t="s">
        <v>213</v>
      </c>
      <c r="AB456" s="1885"/>
    </row>
    <row r="457" spans="1:28" s="1723" customFormat="1" x14ac:dyDescent="0.2">
      <c r="A457" s="1812">
        <v>2016159</v>
      </c>
      <c r="B457" s="1737"/>
      <c r="C457" s="1737">
        <v>590616</v>
      </c>
      <c r="D457" s="1723" t="s">
        <v>68</v>
      </c>
      <c r="E457" s="1723">
        <v>1</v>
      </c>
      <c r="F457" s="1723">
        <v>6</v>
      </c>
      <c r="G457" s="1723">
        <v>4</v>
      </c>
      <c r="H457" s="1723">
        <v>3</v>
      </c>
      <c r="I457" s="1738">
        <v>1</v>
      </c>
      <c r="J457" s="1738">
        <v>1</v>
      </c>
      <c r="K457" s="1738"/>
      <c r="L457" s="1725">
        <v>2078</v>
      </c>
      <c r="M457" s="1725"/>
      <c r="N457" s="1725">
        <f t="shared" si="131"/>
        <v>1329.6499999999999</v>
      </c>
      <c r="O457" s="1725">
        <v>1035.07</v>
      </c>
      <c r="P457" s="1798">
        <f t="shared" si="117"/>
        <v>0.77845297634715904</v>
      </c>
      <c r="Q457" s="1725">
        <v>294.58</v>
      </c>
      <c r="R457" s="1798">
        <f t="shared" si="118"/>
        <v>0.22154702365284099</v>
      </c>
      <c r="S457" s="1785">
        <f t="shared" si="121"/>
        <v>11.783199999999999</v>
      </c>
      <c r="T457" s="1760"/>
      <c r="U457" s="1725">
        <f t="shared" si="122"/>
        <v>0</v>
      </c>
      <c r="V457" s="1725">
        <f t="shared" si="120"/>
        <v>0</v>
      </c>
      <c r="W457" s="1725">
        <f t="shared" si="130"/>
        <v>2078</v>
      </c>
      <c r="X457" s="1728">
        <v>2078</v>
      </c>
      <c r="Y457" s="1739">
        <v>616165</v>
      </c>
      <c r="Z457" s="1730">
        <v>42493</v>
      </c>
      <c r="AA457" s="1788" t="s">
        <v>213</v>
      </c>
      <c r="AB457" s="1885"/>
    </row>
    <row r="458" spans="1:28" s="1723" customFormat="1" x14ac:dyDescent="0.2">
      <c r="A458" s="1811">
        <v>2016160</v>
      </c>
      <c r="B458" s="1737"/>
      <c r="C458" s="1737" t="s">
        <v>1050</v>
      </c>
      <c r="D458" s="1723" t="s">
        <v>68</v>
      </c>
      <c r="E458" s="1723">
        <v>0</v>
      </c>
      <c r="F458" s="1723">
        <v>0</v>
      </c>
      <c r="G458" s="1723">
        <v>0</v>
      </c>
      <c r="H458" s="1723">
        <v>0</v>
      </c>
      <c r="I458" s="1738">
        <v>1</v>
      </c>
      <c r="J458" s="1738">
        <v>1</v>
      </c>
      <c r="K458" s="1738"/>
      <c r="L458" s="1725">
        <v>125.44</v>
      </c>
      <c r="M458" s="1725"/>
      <c r="N458" s="1725">
        <f t="shared" si="131"/>
        <v>62.72</v>
      </c>
      <c r="O458" s="1725">
        <v>62.72</v>
      </c>
      <c r="P458" s="1798">
        <f t="shared" si="117"/>
        <v>1</v>
      </c>
      <c r="Q458" s="1725">
        <v>0</v>
      </c>
      <c r="R458" s="1798">
        <f t="shared" si="118"/>
        <v>0</v>
      </c>
      <c r="S458" s="1785">
        <f t="shared" si="121"/>
        <v>0</v>
      </c>
      <c r="T458" s="1760"/>
      <c r="U458" s="1725">
        <f t="shared" si="122"/>
        <v>0</v>
      </c>
      <c r="V458" s="1725">
        <f t="shared" si="120"/>
        <v>0</v>
      </c>
      <c r="W458" s="1725">
        <f t="shared" si="130"/>
        <v>125.44</v>
      </c>
      <c r="X458" s="1728">
        <v>125.44</v>
      </c>
      <c r="Y458" s="1739">
        <v>616350</v>
      </c>
      <c r="Z458" s="1730">
        <v>42608</v>
      </c>
      <c r="AA458" s="1788" t="s">
        <v>213</v>
      </c>
      <c r="AB458" s="1885"/>
    </row>
    <row r="459" spans="1:28" s="1723" customFormat="1" x14ac:dyDescent="0.2">
      <c r="A459" s="1811">
        <v>2016161</v>
      </c>
      <c r="B459" s="1737"/>
      <c r="C459" s="1737" t="s">
        <v>1052</v>
      </c>
      <c r="D459" s="1723" t="s">
        <v>68</v>
      </c>
      <c r="E459" s="1723">
        <v>0</v>
      </c>
      <c r="F459" s="1723">
        <v>0</v>
      </c>
      <c r="G459" s="1723">
        <v>0</v>
      </c>
      <c r="H459" s="1723">
        <v>0</v>
      </c>
      <c r="I459" s="1738">
        <v>1</v>
      </c>
      <c r="J459" s="1738">
        <v>1</v>
      </c>
      <c r="K459" s="1738"/>
      <c r="L459" s="1725">
        <v>360</v>
      </c>
      <c r="M459" s="1725"/>
      <c r="N459" s="1725">
        <f t="shared" si="131"/>
        <v>180</v>
      </c>
      <c r="O459" s="1725">
        <v>180</v>
      </c>
      <c r="P459" s="1798">
        <f t="shared" si="117"/>
        <v>1</v>
      </c>
      <c r="Q459" s="1725">
        <v>0</v>
      </c>
      <c r="R459" s="1798">
        <f t="shared" si="118"/>
        <v>0</v>
      </c>
      <c r="S459" s="1785">
        <f t="shared" si="121"/>
        <v>0</v>
      </c>
      <c r="T459" s="1760"/>
      <c r="U459" s="1725">
        <f t="shared" si="122"/>
        <v>0</v>
      </c>
      <c r="V459" s="1725">
        <f t="shared" si="120"/>
        <v>0</v>
      </c>
      <c r="W459" s="1725">
        <f t="shared" si="130"/>
        <v>360</v>
      </c>
      <c r="X459" s="1728">
        <v>360</v>
      </c>
      <c r="Y459" s="1739">
        <v>616350</v>
      </c>
      <c r="Z459" s="1730">
        <v>42608</v>
      </c>
      <c r="AA459" s="1788" t="s">
        <v>213</v>
      </c>
      <c r="AB459" s="1885"/>
    </row>
    <row r="460" spans="1:28" s="1723" customFormat="1" x14ac:dyDescent="0.2">
      <c r="A460" s="1811">
        <v>2016162</v>
      </c>
      <c r="B460" s="1737"/>
      <c r="C460" s="1737" t="s">
        <v>1059</v>
      </c>
      <c r="D460" s="1723" t="s">
        <v>614</v>
      </c>
      <c r="E460" s="1723">
        <v>1</v>
      </c>
      <c r="F460" s="1723">
        <v>8</v>
      </c>
      <c r="G460" s="1723">
        <v>5</v>
      </c>
      <c r="H460" s="1723">
        <v>3</v>
      </c>
      <c r="I460" s="1738">
        <v>1</v>
      </c>
      <c r="J460" s="1738">
        <v>1</v>
      </c>
      <c r="K460" s="1738" t="s">
        <v>1295</v>
      </c>
      <c r="L460" s="1725">
        <v>2550.71</v>
      </c>
      <c r="M460" s="1725">
        <v>2550.71</v>
      </c>
      <c r="N460" s="1725">
        <f t="shared" si="131"/>
        <v>1681.31</v>
      </c>
      <c r="O460" s="1725">
        <v>1278.3</v>
      </c>
      <c r="P460" s="1798">
        <f t="shared" si="117"/>
        <v>0.76030000416342014</v>
      </c>
      <c r="Q460" s="1725">
        <v>403.01</v>
      </c>
      <c r="R460" s="1798">
        <f t="shared" si="118"/>
        <v>0.2396999958365798</v>
      </c>
      <c r="S460" s="1785">
        <f t="shared" si="121"/>
        <v>16.1204</v>
      </c>
      <c r="T460" s="1760"/>
      <c r="U460" s="1725">
        <f t="shared" si="122"/>
        <v>0</v>
      </c>
      <c r="V460" s="1725">
        <f t="shared" si="120"/>
        <v>0</v>
      </c>
      <c r="W460" s="1725">
        <f>X460+AC460+AH460+AM460+AO460+AR460</f>
        <v>2550.71</v>
      </c>
      <c r="X460" s="1728">
        <v>2550.71</v>
      </c>
      <c r="Y460" s="1739">
        <v>616254</v>
      </c>
      <c r="Z460" s="1730">
        <v>42538</v>
      </c>
      <c r="AA460" s="1788" t="s">
        <v>213</v>
      </c>
      <c r="AB460" s="1885"/>
    </row>
    <row r="461" spans="1:28" s="1723" customFormat="1" x14ac:dyDescent="0.2">
      <c r="A461" s="1812">
        <v>2016163</v>
      </c>
      <c r="B461" s="1737"/>
      <c r="C461" s="1737">
        <v>587416</v>
      </c>
      <c r="D461" s="1723" t="s">
        <v>68</v>
      </c>
      <c r="E461" s="1723">
        <v>1</v>
      </c>
      <c r="F461" s="1723">
        <v>13</v>
      </c>
      <c r="G461" s="1723">
        <v>8</v>
      </c>
      <c r="H461" s="1723">
        <v>4</v>
      </c>
      <c r="I461" s="1738">
        <v>1</v>
      </c>
      <c r="J461" s="1738">
        <v>1</v>
      </c>
      <c r="K461" s="1738"/>
      <c r="L461" s="1725">
        <v>3505</v>
      </c>
      <c r="M461" s="1725"/>
      <c r="N461" s="1725">
        <f t="shared" si="131"/>
        <v>2412.63</v>
      </c>
      <c r="O461" s="1725">
        <v>1885.96</v>
      </c>
      <c r="P461" s="1798">
        <f t="shared" si="117"/>
        <v>0.78170295486668073</v>
      </c>
      <c r="Q461" s="1725">
        <v>526.66999999999996</v>
      </c>
      <c r="R461" s="1798">
        <f t="shared" si="118"/>
        <v>0.21829704513331921</v>
      </c>
      <c r="S461" s="1785">
        <f t="shared" si="121"/>
        <v>21.066799999999997</v>
      </c>
      <c r="T461" s="1760"/>
      <c r="U461" s="1725">
        <f t="shared" si="122"/>
        <v>0</v>
      </c>
      <c r="V461" s="1725">
        <f t="shared" si="120"/>
        <v>0</v>
      </c>
      <c r="W461" s="1725">
        <f t="shared" si="130"/>
        <v>3505</v>
      </c>
      <c r="X461" s="1728">
        <v>3505</v>
      </c>
      <c r="Y461" s="1739">
        <v>616166</v>
      </c>
      <c r="Z461" s="1730">
        <v>42493</v>
      </c>
      <c r="AA461" s="1788" t="s">
        <v>213</v>
      </c>
      <c r="AB461" s="1885"/>
    </row>
    <row r="462" spans="1:28" s="1723" customFormat="1" x14ac:dyDescent="0.2">
      <c r="A462" s="1811">
        <v>2016164</v>
      </c>
      <c r="B462" s="1737"/>
      <c r="C462" s="1737" t="s">
        <v>1062</v>
      </c>
      <c r="D462" s="1723" t="s">
        <v>68</v>
      </c>
      <c r="E462" s="1723">
        <v>0</v>
      </c>
      <c r="F462" s="1723">
        <v>0</v>
      </c>
      <c r="G462" s="1723">
        <v>0</v>
      </c>
      <c r="H462" s="1723">
        <v>0</v>
      </c>
      <c r="I462" s="1738">
        <v>1</v>
      </c>
      <c r="J462" s="1738">
        <v>1</v>
      </c>
      <c r="K462" s="1738"/>
      <c r="L462" s="1725">
        <v>112.66</v>
      </c>
      <c r="M462" s="1725"/>
      <c r="N462" s="1725">
        <f t="shared" si="131"/>
        <v>56.33</v>
      </c>
      <c r="O462" s="1725">
        <v>56.33</v>
      </c>
      <c r="P462" s="1798">
        <f t="shared" si="117"/>
        <v>1</v>
      </c>
      <c r="Q462" s="1725">
        <v>0</v>
      </c>
      <c r="R462" s="1798">
        <f t="shared" si="118"/>
        <v>0</v>
      </c>
      <c r="S462" s="1785">
        <f t="shared" si="121"/>
        <v>0</v>
      </c>
      <c r="T462" s="1760"/>
      <c r="U462" s="1725">
        <f t="shared" si="122"/>
        <v>0</v>
      </c>
      <c r="V462" s="1725">
        <f t="shared" si="120"/>
        <v>0</v>
      </c>
      <c r="W462" s="1725">
        <f t="shared" si="130"/>
        <v>112.66</v>
      </c>
      <c r="X462" s="1728">
        <v>112.66</v>
      </c>
      <c r="Y462" s="1739">
        <v>616350</v>
      </c>
      <c r="Z462" s="1730">
        <v>42608</v>
      </c>
      <c r="AA462" s="1788" t="s">
        <v>213</v>
      </c>
      <c r="AB462" s="1885"/>
    </row>
    <row r="463" spans="1:28" s="1723" customFormat="1" x14ac:dyDescent="0.2">
      <c r="A463" s="1811">
        <v>2016165</v>
      </c>
      <c r="B463" s="1737"/>
      <c r="C463" s="1737" t="s">
        <v>1063</v>
      </c>
      <c r="D463" s="1723" t="s">
        <v>1064</v>
      </c>
      <c r="E463" s="1723">
        <v>1</v>
      </c>
      <c r="F463" s="1723">
        <v>11</v>
      </c>
      <c r="G463" s="1723">
        <v>2</v>
      </c>
      <c r="H463" s="1723">
        <v>11</v>
      </c>
      <c r="I463" s="1738">
        <v>1</v>
      </c>
      <c r="J463" s="1738">
        <v>1</v>
      </c>
      <c r="K463" s="1738"/>
      <c r="L463" s="1725">
        <v>6167</v>
      </c>
      <c r="M463" s="1725"/>
      <c r="N463" s="1725">
        <f t="shared" si="131"/>
        <v>4257.32</v>
      </c>
      <c r="O463" s="1725">
        <v>3333.64</v>
      </c>
      <c r="P463" s="1798">
        <f t="shared" si="117"/>
        <v>0.78303721590108333</v>
      </c>
      <c r="Q463" s="1725">
        <v>923.68</v>
      </c>
      <c r="R463" s="1798">
        <f t="shared" si="118"/>
        <v>0.2169627840989167</v>
      </c>
      <c r="S463" s="1785">
        <f t="shared" si="121"/>
        <v>36.947199999999995</v>
      </c>
      <c r="T463" s="1760"/>
      <c r="U463" s="1725">
        <f t="shared" si="122"/>
        <v>0</v>
      </c>
      <c r="V463" s="1725">
        <f t="shared" si="120"/>
        <v>0</v>
      </c>
      <c r="W463" s="1725">
        <f t="shared" si="130"/>
        <v>6167</v>
      </c>
      <c r="X463" s="1728">
        <v>6167</v>
      </c>
      <c r="Y463" s="1739">
        <v>616285</v>
      </c>
      <c r="Z463" s="1730">
        <v>42558</v>
      </c>
      <c r="AA463" s="1788" t="s">
        <v>213</v>
      </c>
      <c r="AB463" s="1885"/>
    </row>
    <row r="464" spans="1:28" s="1723" customFormat="1" x14ac:dyDescent="0.2">
      <c r="A464" s="1812">
        <v>2016166</v>
      </c>
      <c r="B464" s="1737"/>
      <c r="C464" s="1737" t="s">
        <v>1069</v>
      </c>
      <c r="D464" s="1723" t="s">
        <v>68</v>
      </c>
      <c r="E464" s="1806">
        <v>1</v>
      </c>
      <c r="F464" s="1806">
        <v>10</v>
      </c>
      <c r="G464" s="1806">
        <v>3</v>
      </c>
      <c r="H464" s="1806">
        <v>5</v>
      </c>
      <c r="I464" s="1738">
        <v>1</v>
      </c>
      <c r="J464" s="1738">
        <v>1</v>
      </c>
      <c r="K464" s="1738"/>
      <c r="L464" s="1725">
        <v>4610</v>
      </c>
      <c r="M464" s="1725">
        <v>4599.57</v>
      </c>
      <c r="N464" s="1725">
        <f>O464+Q464</f>
        <v>3115.7200000000003</v>
      </c>
      <c r="O464" s="1725">
        <v>2522.8000000000002</v>
      </c>
      <c r="P464" s="1798">
        <f>IF(N464&lt;=0,"",O464/N464)</f>
        <v>0.80970048656490312</v>
      </c>
      <c r="Q464" s="1725">
        <v>592.91999999999996</v>
      </c>
      <c r="R464" s="1798">
        <f>IF(N464&lt;=0,"",Q464/N464)</f>
        <v>0.19029951343509682</v>
      </c>
      <c r="S464" s="1785">
        <f>Q464/$S$1</f>
        <v>23.716799999999999</v>
      </c>
      <c r="T464" s="1760"/>
      <c r="U464" s="1725">
        <f t="shared" si="122"/>
        <v>0</v>
      </c>
      <c r="V464" s="1725">
        <f>L464-W464</f>
        <v>0</v>
      </c>
      <c r="W464" s="1725">
        <f t="shared" si="130"/>
        <v>4610</v>
      </c>
      <c r="X464" s="1728">
        <v>4610</v>
      </c>
      <c r="Y464" s="1739">
        <v>616173</v>
      </c>
      <c r="Z464" s="1730">
        <v>42503</v>
      </c>
      <c r="AA464" s="1788" t="s">
        <v>213</v>
      </c>
      <c r="AB464" s="1885"/>
    </row>
    <row r="465" spans="1:28" s="1723" customFormat="1" x14ac:dyDescent="0.2">
      <c r="A465" s="1812">
        <v>2016167</v>
      </c>
      <c r="B465" s="1737"/>
      <c r="C465" s="1737">
        <v>554716</v>
      </c>
      <c r="D465" s="1723" t="s">
        <v>68</v>
      </c>
      <c r="E465" s="1723">
        <v>1</v>
      </c>
      <c r="F465" s="1723">
        <v>6</v>
      </c>
      <c r="G465" s="1723">
        <v>4</v>
      </c>
      <c r="H465" s="1723">
        <v>3</v>
      </c>
      <c r="I465" s="1738">
        <v>1</v>
      </c>
      <c r="J465" s="1738">
        <v>1</v>
      </c>
      <c r="K465" s="1738"/>
      <c r="L465" s="1725">
        <v>1774</v>
      </c>
      <c r="M465" s="1725">
        <v>1735.51</v>
      </c>
      <c r="N465" s="1725">
        <f t="shared" si="131"/>
        <v>1453.1</v>
      </c>
      <c r="O465" s="1725">
        <v>1178.0999999999999</v>
      </c>
      <c r="P465" s="1798">
        <f>IF(N465&lt;=0,"",O465/N465)</f>
        <v>0.81074943224829676</v>
      </c>
      <c r="Q465" s="1725">
        <v>275</v>
      </c>
      <c r="R465" s="1798">
        <f t="shared" si="118"/>
        <v>0.18925056775170326</v>
      </c>
      <c r="S465" s="1785">
        <f t="shared" si="121"/>
        <v>11</v>
      </c>
      <c r="T465" s="1760"/>
      <c r="U465" s="1725">
        <f t="shared" si="122"/>
        <v>0</v>
      </c>
      <c r="V465" s="1725">
        <f t="shared" si="120"/>
        <v>0</v>
      </c>
      <c r="W465" s="1725">
        <f t="shared" si="130"/>
        <v>1774</v>
      </c>
      <c r="X465" s="1728">
        <v>1774</v>
      </c>
      <c r="Y465" s="1739">
        <v>616174</v>
      </c>
      <c r="Z465" s="1730">
        <v>42503</v>
      </c>
      <c r="AA465" s="1788" t="s">
        <v>213</v>
      </c>
      <c r="AB465" s="1885"/>
    </row>
    <row r="466" spans="1:28" s="1723" customFormat="1" x14ac:dyDescent="0.2">
      <c r="A466" s="1811" t="s">
        <v>1208</v>
      </c>
      <c r="B466" s="1737"/>
      <c r="C466" s="1737" t="s">
        <v>1071</v>
      </c>
      <c r="D466" s="1723" t="s">
        <v>441</v>
      </c>
      <c r="E466" s="1723">
        <v>0</v>
      </c>
      <c r="F466" s="1723">
        <v>2</v>
      </c>
      <c r="G466" s="1723">
        <v>3</v>
      </c>
      <c r="H466" s="1723">
        <v>0</v>
      </c>
      <c r="I466" s="1738">
        <v>1</v>
      </c>
      <c r="J466" s="1738">
        <v>1</v>
      </c>
      <c r="K466" s="1738"/>
      <c r="L466" s="1725">
        <v>522.72</v>
      </c>
      <c r="M466" s="1725"/>
      <c r="N466" s="1725">
        <f t="shared" si="131"/>
        <v>0</v>
      </c>
      <c r="O466" s="1725">
        <v>0</v>
      </c>
      <c r="P466" s="1798" t="str">
        <f t="shared" si="117"/>
        <v/>
      </c>
      <c r="Q466" s="1725">
        <v>0</v>
      </c>
      <c r="R466" s="1798" t="str">
        <f t="shared" si="118"/>
        <v/>
      </c>
      <c r="S466" s="1785">
        <f t="shared" si="121"/>
        <v>0</v>
      </c>
      <c r="T466" s="1760"/>
      <c r="U466" s="1725">
        <f t="shared" si="122"/>
        <v>0</v>
      </c>
      <c r="V466" s="1725">
        <f t="shared" si="120"/>
        <v>0</v>
      </c>
      <c r="W466" s="1725">
        <f>X466+AC466+AH466+AM466+AO466+AR466</f>
        <v>522.72</v>
      </c>
      <c r="X466" s="1728">
        <v>522.72</v>
      </c>
      <c r="Y466" s="1739">
        <v>616245</v>
      </c>
      <c r="Z466" s="1730">
        <v>42534</v>
      </c>
      <c r="AA466" s="1788" t="s">
        <v>213</v>
      </c>
      <c r="AB466" s="1885"/>
    </row>
    <row r="467" spans="1:28" s="1723" customFormat="1" x14ac:dyDescent="0.2">
      <c r="A467" s="1811">
        <v>2016169</v>
      </c>
      <c r="B467" s="1737"/>
      <c r="C467" s="1737" t="s">
        <v>1098</v>
      </c>
      <c r="D467" s="1723" t="s">
        <v>611</v>
      </c>
      <c r="E467" s="1723">
        <v>1</v>
      </c>
      <c r="F467" s="1723">
        <v>0</v>
      </c>
      <c r="G467" s="1723">
        <v>1</v>
      </c>
      <c r="H467" s="1723">
        <v>0</v>
      </c>
      <c r="I467" s="1738">
        <v>1</v>
      </c>
      <c r="J467" s="1738">
        <v>1</v>
      </c>
      <c r="K467" s="1738"/>
      <c r="L467" s="1725">
        <v>200</v>
      </c>
      <c r="M467" s="1725"/>
      <c r="N467" s="1725">
        <f t="shared" si="131"/>
        <v>135</v>
      </c>
      <c r="O467" s="1725">
        <v>110</v>
      </c>
      <c r="P467" s="1798">
        <f t="shared" si="117"/>
        <v>0.81481481481481477</v>
      </c>
      <c r="Q467" s="1725">
        <v>25</v>
      </c>
      <c r="R467" s="1798">
        <f t="shared" si="118"/>
        <v>0.18518518518518517</v>
      </c>
      <c r="S467" s="1785">
        <f t="shared" si="121"/>
        <v>1</v>
      </c>
      <c r="T467" s="1760"/>
      <c r="U467" s="1725">
        <f t="shared" si="122"/>
        <v>0</v>
      </c>
      <c r="V467" s="1725">
        <f t="shared" si="120"/>
        <v>0</v>
      </c>
      <c r="W467" s="1725">
        <f t="shared" si="130"/>
        <v>200</v>
      </c>
      <c r="X467" s="1728">
        <v>200</v>
      </c>
      <c r="Y467" s="1739">
        <v>616366</v>
      </c>
      <c r="Z467" s="1730">
        <v>42608</v>
      </c>
      <c r="AA467" s="1788" t="s">
        <v>213</v>
      </c>
      <c r="AB467" s="1885"/>
    </row>
    <row r="468" spans="1:28" s="1723" customFormat="1" x14ac:dyDescent="0.2">
      <c r="A468" s="1811">
        <v>2016170</v>
      </c>
      <c r="B468" s="1737"/>
      <c r="C468" s="1737" t="s">
        <v>1099</v>
      </c>
      <c r="D468" s="1723" t="s">
        <v>1100</v>
      </c>
      <c r="E468" s="1723">
        <v>1</v>
      </c>
      <c r="F468" s="1723">
        <v>2</v>
      </c>
      <c r="G468" s="1723">
        <v>1</v>
      </c>
      <c r="H468" s="1723">
        <v>1</v>
      </c>
      <c r="I468" s="1738">
        <v>1</v>
      </c>
      <c r="J468" s="1738">
        <v>1</v>
      </c>
      <c r="K468" s="1738"/>
      <c r="L468" s="1725">
        <v>575.83000000000004</v>
      </c>
      <c r="M468" s="1725"/>
      <c r="N468" s="1725">
        <f t="shared" si="131"/>
        <v>381.67</v>
      </c>
      <c r="O468" s="1725">
        <v>289.17</v>
      </c>
      <c r="P468" s="1798">
        <f t="shared" si="117"/>
        <v>0.75764403804333591</v>
      </c>
      <c r="Q468" s="1725">
        <v>92.5</v>
      </c>
      <c r="R468" s="1798">
        <f t="shared" si="118"/>
        <v>0.24235596195666412</v>
      </c>
      <c r="S468" s="1785">
        <f t="shared" si="121"/>
        <v>3.7</v>
      </c>
      <c r="T468" s="1760"/>
      <c r="U468" s="1725">
        <f t="shared" si="122"/>
        <v>0</v>
      </c>
      <c r="V468" s="1725">
        <f t="shared" si="120"/>
        <v>0</v>
      </c>
      <c r="W468" s="1725">
        <f>X468+AC468+AH468+AM468+AO468+AR468</f>
        <v>575.83000000000004</v>
      </c>
      <c r="X468" s="1728">
        <v>575.83000000000004</v>
      </c>
      <c r="Y468" s="1739">
        <v>616247</v>
      </c>
      <c r="Z468" s="1730">
        <v>42534</v>
      </c>
      <c r="AA468" s="1788" t="s">
        <v>213</v>
      </c>
      <c r="AB468" s="1885"/>
    </row>
    <row r="469" spans="1:28" s="1723" customFormat="1" x14ac:dyDescent="0.2">
      <c r="A469" s="1811">
        <v>2016171</v>
      </c>
      <c r="B469" s="1737"/>
      <c r="C469" s="1737" t="s">
        <v>1101</v>
      </c>
      <c r="D469" s="1723" t="s">
        <v>1100</v>
      </c>
      <c r="E469" s="1723">
        <v>1</v>
      </c>
      <c r="F469" s="1723">
        <v>6</v>
      </c>
      <c r="G469" s="1723">
        <v>5</v>
      </c>
      <c r="H469" s="1723">
        <v>1</v>
      </c>
      <c r="I469" s="1738">
        <v>1</v>
      </c>
      <c r="J469" s="1738">
        <v>1</v>
      </c>
      <c r="K469" s="1738"/>
      <c r="L469" s="1725">
        <v>1802.84</v>
      </c>
      <c r="M469" s="1725"/>
      <c r="N469" s="1725">
        <f t="shared" si="131"/>
        <v>1097.97</v>
      </c>
      <c r="O469" s="1725">
        <v>815.89</v>
      </c>
      <c r="P469" s="1798">
        <f t="shared" ref="P469:P519" si="132">IF(N469&lt;=0,"",O469/N469)</f>
        <v>0.74308951975008419</v>
      </c>
      <c r="Q469" s="1725">
        <v>282.08</v>
      </c>
      <c r="R469" s="1798">
        <f t="shared" ref="R469:R519" si="133">IF(N469&lt;=0,"",Q469/N469)</f>
        <v>0.25691048024991575</v>
      </c>
      <c r="S469" s="1785">
        <f t="shared" si="121"/>
        <v>11.283199999999999</v>
      </c>
      <c r="T469" s="1760"/>
      <c r="U469" s="1725">
        <f t="shared" si="122"/>
        <v>0</v>
      </c>
      <c r="V469" s="1725">
        <f t="shared" si="120"/>
        <v>0</v>
      </c>
      <c r="W469" s="1725">
        <f>X469+AC469+AH469+AM469+AO469+AR469</f>
        <v>1802.84</v>
      </c>
      <c r="X469" s="1728">
        <v>1802.84</v>
      </c>
      <c r="Y469" s="1739">
        <v>616248</v>
      </c>
      <c r="Z469" s="1730">
        <v>42534</v>
      </c>
      <c r="AA469" s="1788" t="s">
        <v>213</v>
      </c>
      <c r="AB469" s="1885"/>
    </row>
    <row r="470" spans="1:28" s="1723" customFormat="1" x14ac:dyDescent="0.2">
      <c r="A470" s="1811" t="s">
        <v>1195</v>
      </c>
      <c r="B470" s="1737"/>
      <c r="C470" s="1737" t="s">
        <v>1196</v>
      </c>
      <c r="D470" s="1723" t="s">
        <v>1100</v>
      </c>
      <c r="E470" s="1723">
        <v>0</v>
      </c>
      <c r="F470" s="1723">
        <v>2</v>
      </c>
      <c r="G470" s="1723">
        <v>1</v>
      </c>
      <c r="H470" s="1723">
        <v>1</v>
      </c>
      <c r="I470" s="1738">
        <v>1</v>
      </c>
      <c r="J470" s="1738">
        <v>1</v>
      </c>
      <c r="K470" s="1738"/>
      <c r="L470" s="1725">
        <v>747.09</v>
      </c>
      <c r="M470" s="1725"/>
      <c r="N470" s="1725">
        <f>O470+Q470</f>
        <v>459.72999999999996</v>
      </c>
      <c r="O470" s="1725">
        <v>341.4</v>
      </c>
      <c r="P470" s="1798">
        <f>IF(N470&lt;=0,"",O470/N470)</f>
        <v>0.74260979270441352</v>
      </c>
      <c r="Q470" s="1725">
        <v>118.33</v>
      </c>
      <c r="R470" s="1798">
        <f>IF(N470&lt;=0,"",Q470/N470)</f>
        <v>0.25739020729558654</v>
      </c>
      <c r="S470" s="1785">
        <f>Q470/$S$1</f>
        <v>4.7332000000000001</v>
      </c>
      <c r="T470" s="1760"/>
      <c r="U470" s="1725">
        <f>((1-I470)*O470)+((1-J470)*Q470)</f>
        <v>0</v>
      </c>
      <c r="V470" s="1725">
        <f>L470-W470</f>
        <v>0</v>
      </c>
      <c r="W470" s="1725">
        <f>X470+AC470+AH470+AM470+AO470+AR470</f>
        <v>747.09</v>
      </c>
      <c r="X470" s="1728">
        <v>747.09</v>
      </c>
      <c r="Y470" s="1739">
        <v>616249</v>
      </c>
      <c r="Z470" s="1730">
        <v>42534</v>
      </c>
      <c r="AA470" s="1788" t="s">
        <v>213</v>
      </c>
      <c r="AB470" s="1885"/>
    </row>
    <row r="471" spans="1:28" s="1723" customFormat="1" x14ac:dyDescent="0.2">
      <c r="A471" s="1811" t="s">
        <v>1384</v>
      </c>
      <c r="B471" s="1737"/>
      <c r="C471" s="1737" t="s">
        <v>1103</v>
      </c>
      <c r="D471" s="1723" t="s">
        <v>489</v>
      </c>
      <c r="E471" s="1723">
        <v>0</v>
      </c>
      <c r="F471" s="1723">
        <v>13</v>
      </c>
      <c r="G471" s="1723">
        <v>0</v>
      </c>
      <c r="H471" s="1723">
        <v>0</v>
      </c>
      <c r="I471" s="1738">
        <v>1</v>
      </c>
      <c r="J471" s="1738">
        <v>1</v>
      </c>
      <c r="K471" s="1738"/>
      <c r="L471" s="1725">
        <v>1378.72</v>
      </c>
      <c r="M471" s="1725"/>
      <c r="N471" s="1725">
        <f t="shared" si="131"/>
        <v>0</v>
      </c>
      <c r="O471" s="1725">
        <v>0</v>
      </c>
      <c r="P471" s="1798" t="str">
        <f t="shared" si="132"/>
        <v/>
      </c>
      <c r="Q471" s="1725">
        <v>0</v>
      </c>
      <c r="R471" s="1798" t="str">
        <f t="shared" si="133"/>
        <v/>
      </c>
      <c r="S471" s="1785">
        <f t="shared" si="121"/>
        <v>0</v>
      </c>
      <c r="T471" s="1760"/>
      <c r="U471" s="1725">
        <f t="shared" si="122"/>
        <v>0</v>
      </c>
      <c r="V471" s="1725">
        <f t="shared" si="120"/>
        <v>0</v>
      </c>
      <c r="W471" s="1725">
        <f>X471+AC471+AH471+AM471+AO471+AR471</f>
        <v>1378.72</v>
      </c>
      <c r="X471" s="1728">
        <v>1378.72</v>
      </c>
      <c r="Y471" s="1739">
        <v>616309</v>
      </c>
      <c r="Z471" s="1730">
        <v>42566</v>
      </c>
      <c r="AA471" s="1788" t="s">
        <v>213</v>
      </c>
      <c r="AB471" s="1885"/>
    </row>
    <row r="472" spans="1:28" s="1723" customFormat="1" x14ac:dyDescent="0.2">
      <c r="A472" s="1812">
        <v>2016173</v>
      </c>
      <c r="B472" s="1737"/>
      <c r="C472" s="1737">
        <v>514916</v>
      </c>
      <c r="D472" s="1723" t="s">
        <v>68</v>
      </c>
      <c r="E472" s="1723">
        <v>3</v>
      </c>
      <c r="F472" s="1723">
        <v>27</v>
      </c>
      <c r="G472" s="1723">
        <v>18</v>
      </c>
      <c r="H472" s="1723">
        <v>6</v>
      </c>
      <c r="I472" s="1738">
        <v>1</v>
      </c>
      <c r="J472" s="1738">
        <v>1</v>
      </c>
      <c r="K472" s="1738"/>
      <c r="L472" s="1725">
        <v>5202</v>
      </c>
      <c r="M472" s="1725">
        <v>5531.1</v>
      </c>
      <c r="N472" s="1725">
        <f t="shared" si="131"/>
        <v>3774.4500000000003</v>
      </c>
      <c r="O472" s="1725">
        <v>2830.28</v>
      </c>
      <c r="P472" s="1798">
        <f t="shared" si="132"/>
        <v>0.74985229636105921</v>
      </c>
      <c r="Q472" s="1725">
        <v>944.17</v>
      </c>
      <c r="R472" s="1798">
        <f t="shared" si="133"/>
        <v>0.25014770363894073</v>
      </c>
      <c r="S472" s="1785">
        <f t="shared" si="121"/>
        <v>37.766799999999996</v>
      </c>
      <c r="T472" s="1760"/>
      <c r="U472" s="1725">
        <f t="shared" si="122"/>
        <v>0</v>
      </c>
      <c r="V472" s="1725">
        <f t="shared" si="120"/>
        <v>0</v>
      </c>
      <c r="W472" s="1725">
        <f t="shared" si="130"/>
        <v>5202</v>
      </c>
      <c r="X472" s="1728">
        <v>5202</v>
      </c>
      <c r="Y472" s="1739">
        <v>616175</v>
      </c>
      <c r="Z472" s="1730">
        <v>42503</v>
      </c>
      <c r="AA472" s="1788" t="s">
        <v>213</v>
      </c>
      <c r="AB472" s="1885"/>
    </row>
    <row r="473" spans="1:28" s="1723" customFormat="1" x14ac:dyDescent="0.2">
      <c r="A473" s="1811">
        <v>2016174</v>
      </c>
      <c r="B473" s="1737"/>
      <c r="C473" s="1737" t="s">
        <v>1108</v>
      </c>
      <c r="D473" s="1723" t="s">
        <v>614</v>
      </c>
      <c r="E473" s="1723">
        <v>1</v>
      </c>
      <c r="F473" s="1723">
        <v>26</v>
      </c>
      <c r="G473" s="1723">
        <v>14</v>
      </c>
      <c r="H473" s="1723">
        <v>6</v>
      </c>
      <c r="I473" s="1738">
        <v>1</v>
      </c>
      <c r="J473" s="1738">
        <v>1</v>
      </c>
      <c r="K473" s="1738"/>
      <c r="L473" s="1725">
        <v>6722.08</v>
      </c>
      <c r="M473" s="1725"/>
      <c r="N473" s="1725">
        <f t="shared" si="131"/>
        <v>4411.9500000000007</v>
      </c>
      <c r="O473" s="1725">
        <v>3280.57</v>
      </c>
      <c r="P473" s="1798">
        <f t="shared" si="132"/>
        <v>0.74356463695191455</v>
      </c>
      <c r="Q473" s="1725">
        <v>1131.3800000000001</v>
      </c>
      <c r="R473" s="1798">
        <f t="shared" si="133"/>
        <v>0.25643536304808529</v>
      </c>
      <c r="S473" s="1785">
        <f t="shared" si="121"/>
        <v>45.255200000000002</v>
      </c>
      <c r="T473" s="1760"/>
      <c r="U473" s="1725">
        <f t="shared" si="122"/>
        <v>0</v>
      </c>
      <c r="V473" s="1725">
        <f t="shared" si="120"/>
        <v>0</v>
      </c>
      <c r="W473" s="1725">
        <f t="shared" si="130"/>
        <v>6722.08</v>
      </c>
      <c r="X473" s="1728">
        <v>6722.08</v>
      </c>
      <c r="Y473" s="1739">
        <v>616268</v>
      </c>
      <c r="Z473" s="1730">
        <v>42541</v>
      </c>
      <c r="AA473" s="1788" t="s">
        <v>213</v>
      </c>
      <c r="AB473" s="1885"/>
    </row>
    <row r="474" spans="1:28" s="1723" customFormat="1" x14ac:dyDescent="0.2">
      <c r="A474" s="1812">
        <v>2016175</v>
      </c>
      <c r="B474" s="1737"/>
      <c r="C474" s="1737">
        <v>476016</v>
      </c>
      <c r="D474" s="1723" t="s">
        <v>68</v>
      </c>
      <c r="E474" s="1723">
        <v>1</v>
      </c>
      <c r="F474" s="1723">
        <v>9</v>
      </c>
      <c r="G474" s="1723">
        <v>5</v>
      </c>
      <c r="H474" s="1723">
        <v>4</v>
      </c>
      <c r="I474" s="1738">
        <v>1</v>
      </c>
      <c r="J474" s="1738">
        <v>1</v>
      </c>
      <c r="K474" s="1738"/>
      <c r="L474" s="1725">
        <v>2961</v>
      </c>
      <c r="M474" s="1725">
        <v>3133.04</v>
      </c>
      <c r="N474" s="1725">
        <f t="shared" si="131"/>
        <v>2111.17</v>
      </c>
      <c r="O474" s="1725">
        <v>1636.17</v>
      </c>
      <c r="P474" s="1798">
        <f t="shared" si="132"/>
        <v>0.77500627614071815</v>
      </c>
      <c r="Q474" s="1725">
        <v>475</v>
      </c>
      <c r="R474" s="1798">
        <f t="shared" si="133"/>
        <v>0.22499372385928182</v>
      </c>
      <c r="S474" s="1785">
        <f t="shared" si="121"/>
        <v>19</v>
      </c>
      <c r="T474" s="1760"/>
      <c r="U474" s="1725">
        <f t="shared" ref="U474:U508" si="134">((1-I474)*O474)+((1-J474)*Q474)</f>
        <v>0</v>
      </c>
      <c r="V474" s="1725">
        <f t="shared" si="120"/>
        <v>0</v>
      </c>
      <c r="W474" s="1725">
        <f t="shared" si="130"/>
        <v>2961</v>
      </c>
      <c r="X474" s="1728">
        <v>2961</v>
      </c>
      <c r="Y474" s="1739">
        <v>616177</v>
      </c>
      <c r="Z474" s="1730">
        <v>42503</v>
      </c>
      <c r="AA474" s="1788" t="s">
        <v>213</v>
      </c>
      <c r="AB474" s="1885"/>
    </row>
    <row r="475" spans="1:28" s="1723" customFormat="1" x14ac:dyDescent="0.2">
      <c r="A475" s="1812">
        <v>2016176</v>
      </c>
      <c r="B475" s="1737"/>
      <c r="C475" s="1737">
        <v>590716</v>
      </c>
      <c r="D475" s="1723" t="s">
        <v>68</v>
      </c>
      <c r="E475" s="1723">
        <v>1</v>
      </c>
      <c r="F475" s="1723">
        <v>9</v>
      </c>
      <c r="G475" s="1723">
        <v>5</v>
      </c>
      <c r="H475" s="1723">
        <v>2</v>
      </c>
      <c r="I475" s="1738">
        <v>1</v>
      </c>
      <c r="J475" s="1738">
        <v>1</v>
      </c>
      <c r="K475" s="1738"/>
      <c r="L475" s="1725">
        <v>2709</v>
      </c>
      <c r="M475" s="1725">
        <v>2365.9299999999998</v>
      </c>
      <c r="N475" s="1725">
        <f t="shared" si="131"/>
        <v>1626.5800000000002</v>
      </c>
      <c r="O475" s="1725">
        <v>1291.1600000000001</v>
      </c>
      <c r="P475" s="1798">
        <f t="shared" si="132"/>
        <v>0.79378819363326736</v>
      </c>
      <c r="Q475" s="1725">
        <v>335.42</v>
      </c>
      <c r="R475" s="1798">
        <f t="shared" si="133"/>
        <v>0.20621180636673264</v>
      </c>
      <c r="S475" s="1785">
        <f t="shared" si="121"/>
        <v>13.4168</v>
      </c>
      <c r="T475" s="1760"/>
      <c r="U475" s="1725">
        <f t="shared" si="134"/>
        <v>0</v>
      </c>
      <c r="V475" s="1725">
        <f t="shared" si="120"/>
        <v>0</v>
      </c>
      <c r="W475" s="1725">
        <f t="shared" si="130"/>
        <v>2709</v>
      </c>
      <c r="X475" s="1728">
        <v>2709</v>
      </c>
      <c r="Y475" s="1739">
        <v>616178</v>
      </c>
      <c r="Z475" s="1730">
        <v>42503</v>
      </c>
      <c r="AA475" s="1788" t="s">
        <v>213</v>
      </c>
      <c r="AB475" s="1885"/>
    </row>
    <row r="476" spans="1:28" s="1723" customFormat="1" x14ac:dyDescent="0.2">
      <c r="A476" s="1812">
        <v>2016177</v>
      </c>
      <c r="B476" s="1737"/>
      <c r="C476" s="1737">
        <v>589516</v>
      </c>
      <c r="D476" s="1723" t="s">
        <v>68</v>
      </c>
      <c r="E476" s="1723">
        <v>1</v>
      </c>
      <c r="F476" s="1723">
        <v>11</v>
      </c>
      <c r="G476" s="1723">
        <v>5</v>
      </c>
      <c r="H476" s="1723">
        <v>3</v>
      </c>
      <c r="I476" s="1738">
        <v>1</v>
      </c>
      <c r="J476" s="1738">
        <v>1</v>
      </c>
      <c r="K476" s="1738"/>
      <c r="L476" s="1725">
        <v>3197</v>
      </c>
      <c r="M476" s="1725">
        <v>3009.52</v>
      </c>
      <c r="N476" s="1725">
        <f t="shared" si="131"/>
        <v>2042.51</v>
      </c>
      <c r="O476" s="1725">
        <v>1640.43</v>
      </c>
      <c r="P476" s="1798">
        <f t="shared" si="132"/>
        <v>0.80314417065277532</v>
      </c>
      <c r="Q476" s="1725">
        <v>402.08</v>
      </c>
      <c r="R476" s="1798">
        <f t="shared" si="133"/>
        <v>0.19685582934722473</v>
      </c>
      <c r="S476" s="1785">
        <f t="shared" si="121"/>
        <v>16.083199999999998</v>
      </c>
      <c r="T476" s="1760"/>
      <c r="U476" s="1725">
        <f t="shared" si="134"/>
        <v>0</v>
      </c>
      <c r="V476" s="1725">
        <f t="shared" si="120"/>
        <v>0</v>
      </c>
      <c r="W476" s="1725">
        <f t="shared" si="130"/>
        <v>3197</v>
      </c>
      <c r="X476" s="1728">
        <v>3197</v>
      </c>
      <c r="Y476" s="1739">
        <v>616179</v>
      </c>
      <c r="Z476" s="1730">
        <v>42503</v>
      </c>
      <c r="AA476" s="1788" t="s">
        <v>213</v>
      </c>
      <c r="AB476" s="1885"/>
    </row>
    <row r="477" spans="1:28" s="1723" customFormat="1" x14ac:dyDescent="0.2">
      <c r="A477" s="1812">
        <v>2016178</v>
      </c>
      <c r="B477" s="1737"/>
      <c r="C477" s="1737">
        <v>591016</v>
      </c>
      <c r="D477" s="1723" t="s">
        <v>68</v>
      </c>
      <c r="E477" s="1723">
        <v>1</v>
      </c>
      <c r="F477" s="1723">
        <v>9</v>
      </c>
      <c r="G477" s="1723">
        <v>5</v>
      </c>
      <c r="H477" s="1723">
        <v>2</v>
      </c>
      <c r="I477" s="1738">
        <v>1</v>
      </c>
      <c r="J477" s="1738">
        <v>1</v>
      </c>
      <c r="K477" s="1738"/>
      <c r="L477" s="1725">
        <v>2819</v>
      </c>
      <c r="M477" s="1725">
        <v>2483.12</v>
      </c>
      <c r="N477" s="1725">
        <f t="shared" si="131"/>
        <v>1693.34</v>
      </c>
      <c r="O477" s="1725">
        <v>1322.09</v>
      </c>
      <c r="P477" s="1798">
        <f t="shared" si="132"/>
        <v>0.78075873717032607</v>
      </c>
      <c r="Q477" s="1725">
        <v>371.25</v>
      </c>
      <c r="R477" s="1798">
        <f t="shared" si="133"/>
        <v>0.21924126282967391</v>
      </c>
      <c r="S477" s="1785">
        <f t="shared" si="121"/>
        <v>14.85</v>
      </c>
      <c r="T477" s="1760"/>
      <c r="U477" s="1725">
        <f t="shared" si="134"/>
        <v>0</v>
      </c>
      <c r="V477" s="1725">
        <f t="shared" si="120"/>
        <v>0</v>
      </c>
      <c r="W477" s="1725">
        <f t="shared" si="130"/>
        <v>2819</v>
      </c>
      <c r="X477" s="1728">
        <v>2819</v>
      </c>
      <c r="Y477" s="1739">
        <v>616180</v>
      </c>
      <c r="Z477" s="1730">
        <v>42503</v>
      </c>
      <c r="AA477" s="1788" t="s">
        <v>213</v>
      </c>
      <c r="AB477" s="1885"/>
    </row>
    <row r="478" spans="1:28" s="1723" customFormat="1" x14ac:dyDescent="0.2">
      <c r="A478" s="1811">
        <v>2016179</v>
      </c>
      <c r="B478" s="1737"/>
      <c r="C478" s="1737" t="s">
        <v>1110</v>
      </c>
      <c r="D478" s="1723" t="s">
        <v>68</v>
      </c>
      <c r="E478" s="1723">
        <v>0</v>
      </c>
      <c r="F478" s="1723">
        <v>0</v>
      </c>
      <c r="G478" s="1723">
        <v>0</v>
      </c>
      <c r="H478" s="1723">
        <v>0</v>
      </c>
      <c r="I478" s="1738">
        <v>1</v>
      </c>
      <c r="J478" s="1738">
        <v>1</v>
      </c>
      <c r="K478" s="1738"/>
      <c r="L478" s="1725">
        <v>35.9</v>
      </c>
      <c r="M478" s="1725"/>
      <c r="N478" s="1725">
        <f t="shared" si="131"/>
        <v>17.95</v>
      </c>
      <c r="O478" s="1725">
        <v>17.95</v>
      </c>
      <c r="P478" s="1798">
        <f t="shared" si="132"/>
        <v>1</v>
      </c>
      <c r="Q478" s="1725">
        <v>0</v>
      </c>
      <c r="R478" s="1798">
        <f t="shared" si="133"/>
        <v>0</v>
      </c>
      <c r="S478" s="1785">
        <f t="shared" si="121"/>
        <v>0</v>
      </c>
      <c r="T478" s="1760"/>
      <c r="U478" s="1725">
        <f t="shared" si="134"/>
        <v>0</v>
      </c>
      <c r="V478" s="1725">
        <f t="shared" si="120"/>
        <v>0</v>
      </c>
      <c r="W478" s="1725">
        <f t="shared" si="130"/>
        <v>35.9</v>
      </c>
      <c r="X478" s="1728">
        <v>35.9</v>
      </c>
      <c r="Y478" s="1739">
        <v>616350</v>
      </c>
      <c r="Z478" s="1730">
        <v>42608</v>
      </c>
      <c r="AA478" s="1788" t="s">
        <v>213</v>
      </c>
      <c r="AB478" s="1885"/>
    </row>
    <row r="479" spans="1:28" s="1723" customFormat="1" x14ac:dyDescent="0.2">
      <c r="A479" s="1811">
        <v>2016180</v>
      </c>
      <c r="B479" s="1737"/>
      <c r="C479" s="1737" t="s">
        <v>1121</v>
      </c>
      <c r="D479" s="1723" t="s">
        <v>68</v>
      </c>
      <c r="E479" s="1723">
        <v>0</v>
      </c>
      <c r="F479" s="1723">
        <v>0</v>
      </c>
      <c r="G479" s="1723">
        <v>0</v>
      </c>
      <c r="H479" s="1723">
        <v>0</v>
      </c>
      <c r="I479" s="1738">
        <v>1</v>
      </c>
      <c r="J479" s="1738">
        <v>1</v>
      </c>
      <c r="K479" s="1738"/>
      <c r="L479" s="1725">
        <v>318</v>
      </c>
      <c r="M479" s="1725"/>
      <c r="N479" s="1725">
        <f t="shared" si="131"/>
        <v>159.12</v>
      </c>
      <c r="O479" s="1725">
        <v>159.12</v>
      </c>
      <c r="P479" s="1798">
        <f t="shared" si="132"/>
        <v>1</v>
      </c>
      <c r="Q479" s="1725">
        <v>0</v>
      </c>
      <c r="R479" s="1798">
        <f t="shared" si="133"/>
        <v>0</v>
      </c>
      <c r="S479" s="1785">
        <f t="shared" si="121"/>
        <v>0</v>
      </c>
      <c r="T479" s="1760"/>
      <c r="U479" s="1725">
        <f t="shared" si="134"/>
        <v>0</v>
      </c>
      <c r="V479" s="1725">
        <f t="shared" si="120"/>
        <v>0</v>
      </c>
      <c r="W479" s="1725">
        <f t="shared" si="130"/>
        <v>318</v>
      </c>
      <c r="X479" s="1728">
        <v>318</v>
      </c>
      <c r="Y479" s="1739">
        <v>616350</v>
      </c>
      <c r="Z479" s="1730">
        <v>42608</v>
      </c>
      <c r="AA479" s="1788" t="s">
        <v>213</v>
      </c>
      <c r="AB479" s="1885"/>
    </row>
    <row r="480" spans="1:28" s="1723" customFormat="1" x14ac:dyDescent="0.2">
      <c r="A480" s="1811">
        <v>2016181</v>
      </c>
      <c r="B480" s="1737"/>
      <c r="C480" s="1737" t="s">
        <v>1115</v>
      </c>
      <c r="D480" s="1723" t="s">
        <v>68</v>
      </c>
      <c r="E480" s="1723">
        <v>0</v>
      </c>
      <c r="F480" s="1723">
        <v>0</v>
      </c>
      <c r="G480" s="1723">
        <v>0</v>
      </c>
      <c r="H480" s="1723">
        <v>0</v>
      </c>
      <c r="I480" s="1738">
        <v>1</v>
      </c>
      <c r="J480" s="1738">
        <v>1</v>
      </c>
      <c r="K480" s="1738"/>
      <c r="L480" s="1725">
        <v>18.82</v>
      </c>
      <c r="M480" s="1725"/>
      <c r="N480" s="1725">
        <f t="shared" si="131"/>
        <v>9.41</v>
      </c>
      <c r="O480" s="1725">
        <v>9.41</v>
      </c>
      <c r="P480" s="1798">
        <f t="shared" si="132"/>
        <v>1</v>
      </c>
      <c r="Q480" s="1725">
        <v>0</v>
      </c>
      <c r="R480" s="1798">
        <f t="shared" si="133"/>
        <v>0</v>
      </c>
      <c r="S480" s="1785">
        <f t="shared" si="121"/>
        <v>0</v>
      </c>
      <c r="T480" s="1760"/>
      <c r="U480" s="1725">
        <f t="shared" si="134"/>
        <v>0</v>
      </c>
      <c r="V480" s="1725">
        <f t="shared" si="120"/>
        <v>0</v>
      </c>
      <c r="W480" s="1725">
        <f t="shared" si="130"/>
        <v>18.82</v>
      </c>
      <c r="X480" s="1728">
        <v>18.82</v>
      </c>
      <c r="Y480" s="1739">
        <v>616350</v>
      </c>
      <c r="Z480" s="1730">
        <v>42608</v>
      </c>
      <c r="AA480" s="1788" t="s">
        <v>213</v>
      </c>
      <c r="AB480" s="1885"/>
    </row>
    <row r="481" spans="1:28" s="1723" customFormat="1" x14ac:dyDescent="0.2">
      <c r="A481" s="1811">
        <v>2016182</v>
      </c>
      <c r="B481" s="1737"/>
      <c r="C481" s="1737" t="s">
        <v>1119</v>
      </c>
      <c r="D481" s="1723" t="s">
        <v>68</v>
      </c>
      <c r="E481" s="1723">
        <v>0</v>
      </c>
      <c r="F481" s="1723">
        <v>0</v>
      </c>
      <c r="G481" s="1723">
        <v>0</v>
      </c>
      <c r="H481" s="1723">
        <v>0</v>
      </c>
      <c r="I481" s="1738">
        <v>1</v>
      </c>
      <c r="J481" s="1738">
        <v>1</v>
      </c>
      <c r="K481" s="1738"/>
      <c r="L481" s="1725">
        <v>175.38</v>
      </c>
      <c r="M481" s="1725"/>
      <c r="N481" s="1725">
        <f t="shared" si="131"/>
        <v>87.69</v>
      </c>
      <c r="O481" s="1725">
        <v>87.69</v>
      </c>
      <c r="P481" s="1798">
        <f t="shared" si="132"/>
        <v>1</v>
      </c>
      <c r="Q481" s="1725">
        <v>0</v>
      </c>
      <c r="R481" s="1798">
        <f t="shared" si="133"/>
        <v>0</v>
      </c>
      <c r="S481" s="1785">
        <f t="shared" si="121"/>
        <v>0</v>
      </c>
      <c r="T481" s="1760"/>
      <c r="U481" s="1725">
        <f t="shared" si="134"/>
        <v>0</v>
      </c>
      <c r="V481" s="1725">
        <f t="shared" si="120"/>
        <v>0</v>
      </c>
      <c r="W481" s="1725">
        <f t="shared" si="130"/>
        <v>175.38</v>
      </c>
      <c r="X481" s="1728">
        <v>175.38</v>
      </c>
      <c r="Y481" s="1739">
        <v>616350</v>
      </c>
      <c r="Z481" s="1730">
        <v>42608</v>
      </c>
      <c r="AA481" s="1788" t="s">
        <v>213</v>
      </c>
      <c r="AB481" s="1885"/>
    </row>
    <row r="482" spans="1:28" s="1723" customFormat="1" x14ac:dyDescent="0.2">
      <c r="A482" s="1811">
        <v>2016183</v>
      </c>
      <c r="B482" s="1737"/>
      <c r="C482" s="1737" t="s">
        <v>1122</v>
      </c>
      <c r="D482" s="1723" t="s">
        <v>68</v>
      </c>
      <c r="E482" s="1723">
        <v>0</v>
      </c>
      <c r="F482" s="1723">
        <v>0</v>
      </c>
      <c r="G482" s="1723">
        <v>0</v>
      </c>
      <c r="H482" s="1723">
        <v>0</v>
      </c>
      <c r="I482" s="1738">
        <v>1</v>
      </c>
      <c r="J482" s="1738">
        <v>1</v>
      </c>
      <c r="K482" s="1738"/>
      <c r="L482" s="1725">
        <v>47.55</v>
      </c>
      <c r="M482" s="1725"/>
      <c r="N482" s="1725">
        <f t="shared" si="131"/>
        <v>21.58</v>
      </c>
      <c r="O482" s="1725">
        <v>21.58</v>
      </c>
      <c r="P482" s="1798">
        <f t="shared" si="132"/>
        <v>1</v>
      </c>
      <c r="Q482" s="1725">
        <v>0</v>
      </c>
      <c r="R482" s="1798">
        <f t="shared" si="133"/>
        <v>0</v>
      </c>
      <c r="S482" s="1785">
        <f t="shared" si="121"/>
        <v>0</v>
      </c>
      <c r="T482" s="1760"/>
      <c r="U482" s="1725">
        <f t="shared" si="134"/>
        <v>0</v>
      </c>
      <c r="V482" s="1725">
        <f t="shared" si="120"/>
        <v>0</v>
      </c>
      <c r="W482" s="1725">
        <f t="shared" si="130"/>
        <v>47.55</v>
      </c>
      <c r="X482" s="1728">
        <v>47.55</v>
      </c>
      <c r="Y482" s="1739">
        <v>616350</v>
      </c>
      <c r="Z482" s="1730">
        <v>42608</v>
      </c>
      <c r="AA482" s="1788" t="s">
        <v>213</v>
      </c>
      <c r="AB482" s="1885"/>
    </row>
    <row r="483" spans="1:28" s="1723" customFormat="1" x14ac:dyDescent="0.2">
      <c r="A483" s="1811">
        <v>2016184</v>
      </c>
      <c r="B483" s="1737"/>
      <c r="C483" s="1737" t="s">
        <v>1125</v>
      </c>
      <c r="D483" s="1723" t="s">
        <v>68</v>
      </c>
      <c r="E483" s="1723">
        <v>0</v>
      </c>
      <c r="F483" s="1723">
        <v>0</v>
      </c>
      <c r="G483" s="1723">
        <v>0</v>
      </c>
      <c r="H483" s="1723">
        <v>0</v>
      </c>
      <c r="I483" s="1738">
        <v>1</v>
      </c>
      <c r="J483" s="1738">
        <v>1</v>
      </c>
      <c r="K483" s="1738"/>
      <c r="L483" s="1725">
        <v>53.4</v>
      </c>
      <c r="M483" s="1725"/>
      <c r="N483" s="1725">
        <f t="shared" si="131"/>
        <v>26.7</v>
      </c>
      <c r="O483" s="1725">
        <v>26.7</v>
      </c>
      <c r="P483" s="1798">
        <f t="shared" si="132"/>
        <v>1</v>
      </c>
      <c r="Q483" s="1725">
        <v>0</v>
      </c>
      <c r="R483" s="1798">
        <f t="shared" si="133"/>
        <v>0</v>
      </c>
      <c r="S483" s="1785">
        <f t="shared" si="121"/>
        <v>0</v>
      </c>
      <c r="T483" s="1760"/>
      <c r="U483" s="1725">
        <f t="shared" si="134"/>
        <v>0</v>
      </c>
      <c r="V483" s="1725">
        <f t="shared" ref="V483:V520" si="135">L483-W483</f>
        <v>0</v>
      </c>
      <c r="W483" s="1725">
        <f t="shared" si="130"/>
        <v>53.4</v>
      </c>
      <c r="X483" s="1728">
        <v>53.4</v>
      </c>
      <c r="Y483" s="1739">
        <v>616350</v>
      </c>
      <c r="Z483" s="1730">
        <v>42608</v>
      </c>
      <c r="AA483" s="1788" t="s">
        <v>213</v>
      </c>
      <c r="AB483" s="1885"/>
    </row>
    <row r="484" spans="1:28" s="1723" customFormat="1" x14ac:dyDescent="0.2">
      <c r="A484" s="1811">
        <v>2016185</v>
      </c>
      <c r="B484" s="1737"/>
      <c r="C484" s="1737" t="s">
        <v>1140</v>
      </c>
      <c r="D484" s="1723" t="s">
        <v>1100</v>
      </c>
      <c r="E484" s="1723">
        <v>1</v>
      </c>
      <c r="F484" s="1723">
        <v>2</v>
      </c>
      <c r="G484" s="1723">
        <v>1</v>
      </c>
      <c r="H484" s="1723">
        <v>1</v>
      </c>
      <c r="I484" s="1738">
        <v>1</v>
      </c>
      <c r="J484" s="1738">
        <v>1</v>
      </c>
      <c r="K484" s="1738"/>
      <c r="L484" s="1725">
        <v>747.09</v>
      </c>
      <c r="M484" s="1725"/>
      <c r="N484" s="1725">
        <f t="shared" si="131"/>
        <v>460.59000000000003</v>
      </c>
      <c r="O484" s="1725">
        <v>342.11</v>
      </c>
      <c r="P484" s="1798">
        <f t="shared" si="132"/>
        <v>0.74276471482229312</v>
      </c>
      <c r="Q484" s="1725">
        <v>118.48</v>
      </c>
      <c r="R484" s="1798">
        <f t="shared" si="133"/>
        <v>0.25723528517770683</v>
      </c>
      <c r="S484" s="1785">
        <f t="shared" si="121"/>
        <v>4.7392000000000003</v>
      </c>
      <c r="T484" s="1760"/>
      <c r="U484" s="1725">
        <f t="shared" si="134"/>
        <v>0</v>
      </c>
      <c r="V484" s="1725">
        <f t="shared" si="135"/>
        <v>0</v>
      </c>
      <c r="W484" s="1725">
        <f t="shared" si="130"/>
        <v>747.09</v>
      </c>
      <c r="X484" s="1728">
        <v>747.09</v>
      </c>
      <c r="Y484" s="1739">
        <v>616316</v>
      </c>
      <c r="Z484" s="1730">
        <v>42566</v>
      </c>
      <c r="AA484" s="1788" t="s">
        <v>213</v>
      </c>
      <c r="AB484" s="1885"/>
    </row>
    <row r="485" spans="1:28" s="1723" customFormat="1" x14ac:dyDescent="0.2">
      <c r="A485" s="1812">
        <v>2016186</v>
      </c>
      <c r="B485" s="1737"/>
      <c r="C485" s="1737" t="s">
        <v>1159</v>
      </c>
      <c r="D485" s="1723" t="s">
        <v>68</v>
      </c>
      <c r="E485" s="1723">
        <v>5</v>
      </c>
      <c r="F485" s="1723">
        <v>40</v>
      </c>
      <c r="G485" s="1723">
        <v>25</v>
      </c>
      <c r="H485" s="1723">
        <v>15</v>
      </c>
      <c r="I485" s="1738">
        <v>1</v>
      </c>
      <c r="J485" s="1738">
        <v>1</v>
      </c>
      <c r="K485" s="1738"/>
      <c r="L485" s="1725">
        <v>10530</v>
      </c>
      <c r="M485" s="1725">
        <v>10409.67</v>
      </c>
      <c r="N485" s="1725">
        <f t="shared" si="131"/>
        <v>7087.28</v>
      </c>
      <c r="O485" s="1725">
        <v>5312.28</v>
      </c>
      <c r="P485" s="1798">
        <f t="shared" si="132"/>
        <v>0.74955130882369536</v>
      </c>
      <c r="Q485" s="1725">
        <v>1775</v>
      </c>
      <c r="R485" s="1798">
        <f t="shared" si="133"/>
        <v>0.25044869117630458</v>
      </c>
      <c r="S485" s="1785">
        <f t="shared" si="121"/>
        <v>71</v>
      </c>
      <c r="T485" s="1760"/>
      <c r="U485" s="1725">
        <f t="shared" si="134"/>
        <v>0</v>
      </c>
      <c r="V485" s="1725">
        <f t="shared" si="135"/>
        <v>0</v>
      </c>
      <c r="W485" s="1725">
        <f t="shared" si="130"/>
        <v>10530</v>
      </c>
      <c r="X485" s="1728">
        <v>10530</v>
      </c>
      <c r="Y485" s="1739">
        <v>616181</v>
      </c>
      <c r="Z485" s="1730">
        <v>42503</v>
      </c>
      <c r="AA485" s="1788" t="s">
        <v>213</v>
      </c>
      <c r="AB485" s="1885"/>
    </row>
    <row r="486" spans="1:28" s="1723" customFormat="1" x14ac:dyDescent="0.2">
      <c r="A486" s="1812">
        <v>2016187</v>
      </c>
      <c r="B486" s="1737"/>
      <c r="C486" s="1737">
        <v>563416</v>
      </c>
      <c r="D486" s="1723" t="s">
        <v>68</v>
      </c>
      <c r="E486" s="1837">
        <v>1</v>
      </c>
      <c r="F486" s="1806">
        <v>13</v>
      </c>
      <c r="G486" s="1806">
        <v>4</v>
      </c>
      <c r="H486" s="1806">
        <v>5</v>
      </c>
      <c r="I486" s="1738">
        <v>1</v>
      </c>
      <c r="J486" s="1738">
        <v>1</v>
      </c>
      <c r="K486" s="1738"/>
      <c r="L486" s="1725">
        <v>6040</v>
      </c>
      <c r="M486" s="1725">
        <v>6039.89</v>
      </c>
      <c r="N486" s="1725">
        <f>O486+Q486</f>
        <v>4089.54</v>
      </c>
      <c r="O486" s="1725">
        <v>3414.54</v>
      </c>
      <c r="P486" s="1798">
        <f>IF(N486&lt;=0,"",O486/N486)</f>
        <v>0.83494476151351982</v>
      </c>
      <c r="Q486" s="1725">
        <v>675</v>
      </c>
      <c r="R486" s="1798">
        <f>IF(N486&lt;=0,"",Q486/N486)</f>
        <v>0.16505523848648015</v>
      </c>
      <c r="S486" s="1785">
        <f>Q486/$S$1</f>
        <v>27</v>
      </c>
      <c r="T486" s="1760"/>
      <c r="U486" s="1725">
        <f t="shared" si="134"/>
        <v>0</v>
      </c>
      <c r="V486" s="1725">
        <f>L486-W486</f>
        <v>0</v>
      </c>
      <c r="W486" s="1725">
        <f t="shared" si="130"/>
        <v>6040</v>
      </c>
      <c r="X486" s="1728">
        <v>6040</v>
      </c>
      <c r="Y486" s="1739">
        <v>616182</v>
      </c>
      <c r="Z486" s="1730">
        <v>42503</v>
      </c>
      <c r="AA486" s="1788" t="s">
        <v>213</v>
      </c>
      <c r="AB486" s="1885"/>
    </row>
    <row r="487" spans="1:28" s="1723" customFormat="1" x14ac:dyDescent="0.2">
      <c r="A487" s="1812">
        <v>2016188</v>
      </c>
      <c r="B487" s="1737"/>
      <c r="C487" s="1737">
        <v>520116</v>
      </c>
      <c r="D487" s="1723" t="s">
        <v>68</v>
      </c>
      <c r="E487" s="1723">
        <v>1</v>
      </c>
      <c r="F487" s="1723">
        <v>9</v>
      </c>
      <c r="G487" s="1723">
        <v>7</v>
      </c>
      <c r="H487" s="1723">
        <v>3</v>
      </c>
      <c r="I487" s="1738">
        <v>1</v>
      </c>
      <c r="J487" s="1738">
        <v>1</v>
      </c>
      <c r="K487" s="1738"/>
      <c r="L487" s="1725">
        <v>2677</v>
      </c>
      <c r="M487" s="1725">
        <v>2667.23</v>
      </c>
      <c r="N487" s="1725">
        <f t="shared" si="131"/>
        <v>1809.37</v>
      </c>
      <c r="O487" s="1725">
        <v>1391.04</v>
      </c>
      <c r="P487" s="1798">
        <f t="shared" si="132"/>
        <v>0.76879797940719696</v>
      </c>
      <c r="Q487" s="1725">
        <v>418.33</v>
      </c>
      <c r="R487" s="1798">
        <f t="shared" si="133"/>
        <v>0.23120202059280304</v>
      </c>
      <c r="S487" s="1785">
        <f t="shared" si="121"/>
        <v>16.7332</v>
      </c>
      <c r="T487" s="1760"/>
      <c r="U487" s="1725">
        <f t="shared" si="134"/>
        <v>0</v>
      </c>
      <c r="V487" s="1725">
        <f t="shared" si="135"/>
        <v>0</v>
      </c>
      <c r="W487" s="1725">
        <f t="shared" si="130"/>
        <v>2677</v>
      </c>
      <c r="X487" s="1728">
        <v>2677</v>
      </c>
      <c r="Y487" s="1739">
        <v>616183</v>
      </c>
      <c r="Z487" s="1730">
        <v>42503</v>
      </c>
      <c r="AA487" s="1788" t="s">
        <v>213</v>
      </c>
      <c r="AB487" s="1885"/>
    </row>
    <row r="488" spans="1:28" s="1723" customFormat="1" x14ac:dyDescent="0.2">
      <c r="A488" s="1812">
        <v>2016189</v>
      </c>
      <c r="B488" s="1737"/>
      <c r="C488" s="1737" t="s">
        <v>1160</v>
      </c>
      <c r="D488" s="1723" t="s">
        <v>68</v>
      </c>
      <c r="E488" s="1723">
        <v>1</v>
      </c>
      <c r="F488" s="1723">
        <v>7</v>
      </c>
      <c r="G488" s="1723">
        <v>4</v>
      </c>
      <c r="H488" s="1723">
        <v>5</v>
      </c>
      <c r="I488" s="1738">
        <v>1</v>
      </c>
      <c r="J488" s="1738">
        <v>1</v>
      </c>
      <c r="K488" s="1738"/>
      <c r="L488" s="1725">
        <v>4426</v>
      </c>
      <c r="M488" s="1725">
        <v>3679.91</v>
      </c>
      <c r="N488" s="1725">
        <f>O488+Q488</f>
        <v>2489.7600000000002</v>
      </c>
      <c r="O488" s="1725">
        <v>2031.43</v>
      </c>
      <c r="P488" s="1798">
        <f>IF(N488&lt;=0,"",O488/N488)</f>
        <v>0.81591398367714152</v>
      </c>
      <c r="Q488" s="1725">
        <v>458.33</v>
      </c>
      <c r="R488" s="1798">
        <f>IF(N488&lt;=0,"",Q488/N488)</f>
        <v>0.1840860163228584</v>
      </c>
      <c r="S488" s="1785">
        <f>Q488/$S$1</f>
        <v>18.333199999999998</v>
      </c>
      <c r="T488" s="1760"/>
      <c r="U488" s="1725">
        <f t="shared" si="134"/>
        <v>0</v>
      </c>
      <c r="V488" s="1725">
        <f>L488-W488</f>
        <v>0</v>
      </c>
      <c r="W488" s="1725">
        <f t="shared" si="130"/>
        <v>4426</v>
      </c>
      <c r="X488" s="1728">
        <v>4426</v>
      </c>
      <c r="Y488" s="1739">
        <v>616784</v>
      </c>
      <c r="Z488" s="1730">
        <v>42503</v>
      </c>
      <c r="AA488" s="1788" t="s">
        <v>213</v>
      </c>
      <c r="AB488" s="1885"/>
    </row>
    <row r="489" spans="1:28" s="1723" customFormat="1" x14ac:dyDescent="0.2">
      <c r="A489" s="1812">
        <v>2016190</v>
      </c>
      <c r="B489" s="1737"/>
      <c r="C489" s="1737">
        <v>591516</v>
      </c>
      <c r="D489" s="1723" t="s">
        <v>68</v>
      </c>
      <c r="E489" s="1723">
        <v>1</v>
      </c>
      <c r="F489" s="1723">
        <v>9</v>
      </c>
      <c r="G489" s="1723">
        <v>8</v>
      </c>
      <c r="H489" s="1723">
        <v>2</v>
      </c>
      <c r="I489" s="1738">
        <v>1</v>
      </c>
      <c r="J489" s="1738">
        <v>1</v>
      </c>
      <c r="K489" s="1738"/>
      <c r="L489" s="1725">
        <v>1879</v>
      </c>
      <c r="M489" s="1725">
        <v>1982.82</v>
      </c>
      <c r="N489" s="1725">
        <f t="shared" si="131"/>
        <v>1350.01</v>
      </c>
      <c r="O489" s="1725">
        <v>1000.01</v>
      </c>
      <c r="P489" s="1798">
        <f>IF(N489&lt;=0,"",O489/N489)</f>
        <v>0.74074266116547283</v>
      </c>
      <c r="Q489" s="1725">
        <v>350</v>
      </c>
      <c r="R489" s="1798">
        <f t="shared" si="133"/>
        <v>0.25925733883452717</v>
      </c>
      <c r="S489" s="1785">
        <f t="shared" si="121"/>
        <v>14</v>
      </c>
      <c r="T489" s="1760"/>
      <c r="U489" s="1725">
        <f t="shared" si="134"/>
        <v>0</v>
      </c>
      <c r="V489" s="1725">
        <f t="shared" si="135"/>
        <v>0</v>
      </c>
      <c r="W489" s="1725">
        <f t="shared" si="130"/>
        <v>1879</v>
      </c>
      <c r="X489" s="1728">
        <v>1879</v>
      </c>
      <c r="Y489" s="1739">
        <v>616185</v>
      </c>
      <c r="Z489" s="1730">
        <v>42503</v>
      </c>
      <c r="AA489" s="1788" t="s">
        <v>213</v>
      </c>
      <c r="AB489" s="1885"/>
    </row>
    <row r="490" spans="1:28" s="1723" customFormat="1" x14ac:dyDescent="0.2">
      <c r="A490" s="1812">
        <v>2016191</v>
      </c>
      <c r="B490" s="1737"/>
      <c r="C490" s="1737">
        <v>536816</v>
      </c>
      <c r="D490" s="1723" t="s">
        <v>68</v>
      </c>
      <c r="E490" s="1723">
        <v>1</v>
      </c>
      <c r="F490" s="1723">
        <v>11</v>
      </c>
      <c r="G490" s="1723">
        <v>6</v>
      </c>
      <c r="H490" s="1723">
        <v>4</v>
      </c>
      <c r="I490" s="1738">
        <v>1</v>
      </c>
      <c r="J490" s="1738">
        <v>1</v>
      </c>
      <c r="K490" s="1738"/>
      <c r="L490" s="1725">
        <v>4956</v>
      </c>
      <c r="M490" s="1725">
        <v>4956</v>
      </c>
      <c r="N490" s="1725">
        <f t="shared" si="131"/>
        <v>3407.1</v>
      </c>
      <c r="O490" s="1725">
        <v>2720.02</v>
      </c>
      <c r="P490" s="1798">
        <f t="shared" si="132"/>
        <v>0.79833876317102526</v>
      </c>
      <c r="Q490" s="1725">
        <v>687.08</v>
      </c>
      <c r="R490" s="1798">
        <f t="shared" si="133"/>
        <v>0.2016612368289748</v>
      </c>
      <c r="S490" s="1785">
        <f t="shared" si="121"/>
        <v>27.4832</v>
      </c>
      <c r="T490" s="1760"/>
      <c r="U490" s="1725">
        <f t="shared" si="134"/>
        <v>0</v>
      </c>
      <c r="V490" s="1725">
        <f t="shared" si="135"/>
        <v>0</v>
      </c>
      <c r="W490" s="1725">
        <f t="shared" si="130"/>
        <v>4956</v>
      </c>
      <c r="X490" s="1728">
        <v>4956</v>
      </c>
      <c r="Y490" s="1739">
        <v>616186</v>
      </c>
      <c r="Z490" s="1730">
        <v>42503</v>
      </c>
      <c r="AA490" s="1788" t="s">
        <v>213</v>
      </c>
      <c r="AB490" s="1885"/>
    </row>
    <row r="491" spans="1:28" s="1723" customFormat="1" x14ac:dyDescent="0.2">
      <c r="A491" s="1811" t="s">
        <v>1491</v>
      </c>
      <c r="B491" s="1737"/>
      <c r="C491" s="1737" t="s">
        <v>1492</v>
      </c>
      <c r="D491" s="1723" t="s">
        <v>68</v>
      </c>
      <c r="E491" s="1723">
        <v>0</v>
      </c>
      <c r="F491" s="1723">
        <v>0</v>
      </c>
      <c r="G491" s="1723">
        <v>0</v>
      </c>
      <c r="H491" s="1723">
        <v>0</v>
      </c>
      <c r="I491" s="1738">
        <v>1</v>
      </c>
      <c r="J491" s="1738">
        <v>1</v>
      </c>
      <c r="K491" s="1738"/>
      <c r="L491" s="1725">
        <v>122.64</v>
      </c>
      <c r="M491" s="1725"/>
      <c r="N491" s="1725">
        <f t="shared" si="131"/>
        <v>61.32</v>
      </c>
      <c r="O491" s="1725">
        <v>61.32</v>
      </c>
      <c r="P491" s="1798">
        <f>IF(N491&lt;=0,"",O491/N491)</f>
        <v>1</v>
      </c>
      <c r="Q491" s="1725">
        <v>0</v>
      </c>
      <c r="R491" s="1798">
        <f>IF(N491&lt;=0,"",Q491/N491)</f>
        <v>0</v>
      </c>
      <c r="S491" s="1785">
        <f>Q491/$S$1</f>
        <v>0</v>
      </c>
      <c r="T491" s="1760"/>
      <c r="U491" s="1725">
        <f>((1-I491)*O491)+((1-J491)*Q491)</f>
        <v>0</v>
      </c>
      <c r="V491" s="1725">
        <f>L491-W491</f>
        <v>0</v>
      </c>
      <c r="W491" s="1725">
        <f t="shared" si="130"/>
        <v>122.64</v>
      </c>
      <c r="X491" s="1728">
        <v>122.64</v>
      </c>
      <c r="Y491" s="1739">
        <v>616350</v>
      </c>
      <c r="Z491" s="1730">
        <v>42608</v>
      </c>
      <c r="AA491" s="1788" t="s">
        <v>213</v>
      </c>
      <c r="AB491" s="1885"/>
    </row>
    <row r="492" spans="1:28" s="1723" customFormat="1" x14ac:dyDescent="0.2">
      <c r="A492" s="1812">
        <v>2016192</v>
      </c>
      <c r="B492" s="1737"/>
      <c r="C492" s="1737">
        <v>590816</v>
      </c>
      <c r="D492" s="1723" t="s">
        <v>68</v>
      </c>
      <c r="E492" s="1723">
        <v>1</v>
      </c>
      <c r="F492" s="1723">
        <v>9</v>
      </c>
      <c r="G492" s="1723">
        <v>5</v>
      </c>
      <c r="H492" s="1723">
        <v>2</v>
      </c>
      <c r="I492" s="1738">
        <v>1</v>
      </c>
      <c r="J492" s="1738">
        <v>1</v>
      </c>
      <c r="K492" s="1738"/>
      <c r="L492" s="1725">
        <v>2709</v>
      </c>
      <c r="M492" s="1725">
        <v>2365.9299999999998</v>
      </c>
      <c r="N492" s="1725">
        <f t="shared" si="131"/>
        <v>1626.5800000000002</v>
      </c>
      <c r="O492" s="1725">
        <v>1291.1600000000001</v>
      </c>
      <c r="P492" s="1798">
        <f t="shared" si="132"/>
        <v>0.79378819363326736</v>
      </c>
      <c r="Q492" s="1725">
        <v>335.42</v>
      </c>
      <c r="R492" s="1798">
        <f t="shared" si="133"/>
        <v>0.20621180636673264</v>
      </c>
      <c r="S492" s="1785">
        <f t="shared" si="121"/>
        <v>13.4168</v>
      </c>
      <c r="T492" s="1760"/>
      <c r="U492" s="1725">
        <f t="shared" si="134"/>
        <v>0</v>
      </c>
      <c r="V492" s="1725">
        <f t="shared" si="135"/>
        <v>0</v>
      </c>
      <c r="W492" s="1725">
        <f t="shared" si="130"/>
        <v>2709</v>
      </c>
      <c r="X492" s="1728">
        <v>2709</v>
      </c>
      <c r="Y492" s="1739">
        <v>616187</v>
      </c>
      <c r="Z492" s="1730">
        <v>42503</v>
      </c>
      <c r="AA492" s="1788" t="s">
        <v>213</v>
      </c>
      <c r="AB492" s="1885"/>
    </row>
    <row r="493" spans="1:28" s="1723" customFormat="1" x14ac:dyDescent="0.2">
      <c r="A493" s="1812">
        <v>2016193</v>
      </c>
      <c r="B493" s="1737"/>
      <c r="C493" s="1737">
        <v>590916</v>
      </c>
      <c r="D493" s="1723" t="s">
        <v>68</v>
      </c>
      <c r="E493" s="1723">
        <v>1</v>
      </c>
      <c r="F493" s="1723">
        <v>9</v>
      </c>
      <c r="G493" s="1723">
        <v>5</v>
      </c>
      <c r="H493" s="1723">
        <v>2</v>
      </c>
      <c r="I493" s="1738">
        <v>1</v>
      </c>
      <c r="J493" s="1738">
        <v>1</v>
      </c>
      <c r="K493" s="1738"/>
      <c r="L493" s="1725">
        <v>2709</v>
      </c>
      <c r="M493" s="1725">
        <v>2365.9299999999998</v>
      </c>
      <c r="N493" s="1725">
        <f t="shared" si="131"/>
        <v>1626.5800000000002</v>
      </c>
      <c r="O493" s="1725">
        <v>1291.1600000000001</v>
      </c>
      <c r="P493" s="1798">
        <f t="shared" si="132"/>
        <v>0.79378819363326736</v>
      </c>
      <c r="Q493" s="1725">
        <v>335.42</v>
      </c>
      <c r="R493" s="1798">
        <f t="shared" si="133"/>
        <v>0.20621180636673264</v>
      </c>
      <c r="S493" s="1785">
        <f t="shared" si="121"/>
        <v>13.4168</v>
      </c>
      <c r="T493" s="1760"/>
      <c r="U493" s="1725">
        <f t="shared" si="134"/>
        <v>0</v>
      </c>
      <c r="V493" s="1725">
        <f t="shared" si="135"/>
        <v>0</v>
      </c>
      <c r="W493" s="1725">
        <f t="shared" si="130"/>
        <v>2709</v>
      </c>
      <c r="X493" s="1728">
        <v>2709</v>
      </c>
      <c r="Y493" s="1739">
        <v>616188</v>
      </c>
      <c r="Z493" s="1730">
        <v>42503</v>
      </c>
      <c r="AA493" s="1788" t="s">
        <v>213</v>
      </c>
      <c r="AB493" s="1885"/>
    </row>
    <row r="494" spans="1:28" s="1723" customFormat="1" x14ac:dyDescent="0.2">
      <c r="A494" s="1812">
        <v>2016194</v>
      </c>
      <c r="B494" s="1737"/>
      <c r="C494" s="1737">
        <v>591116</v>
      </c>
      <c r="D494" s="1723" t="s">
        <v>68</v>
      </c>
      <c r="E494" s="1723">
        <v>1</v>
      </c>
      <c r="F494" s="1723">
        <v>9</v>
      </c>
      <c r="G494" s="1723">
        <v>5</v>
      </c>
      <c r="H494" s="1723">
        <v>2</v>
      </c>
      <c r="I494" s="1738">
        <v>1</v>
      </c>
      <c r="J494" s="1738">
        <v>1</v>
      </c>
      <c r="K494" s="1738"/>
      <c r="L494" s="1725">
        <v>2819</v>
      </c>
      <c r="M494" s="1725">
        <v>2483.12</v>
      </c>
      <c r="N494" s="1725">
        <f t="shared" si="131"/>
        <v>1693.34</v>
      </c>
      <c r="O494" s="1725">
        <v>1322.09</v>
      </c>
      <c r="P494" s="1798">
        <f t="shared" si="132"/>
        <v>0.78075873717032607</v>
      </c>
      <c r="Q494" s="1725">
        <v>371.25</v>
      </c>
      <c r="R494" s="1798">
        <f t="shared" si="133"/>
        <v>0.21924126282967391</v>
      </c>
      <c r="S494" s="1785">
        <f t="shared" si="121"/>
        <v>14.85</v>
      </c>
      <c r="T494" s="1760"/>
      <c r="U494" s="1725">
        <f t="shared" si="134"/>
        <v>0</v>
      </c>
      <c r="V494" s="1725">
        <f t="shared" si="135"/>
        <v>0</v>
      </c>
      <c r="W494" s="1725">
        <f t="shared" si="130"/>
        <v>2819</v>
      </c>
      <c r="X494" s="1728">
        <v>2819</v>
      </c>
      <c r="Y494" s="1739">
        <v>616189</v>
      </c>
      <c r="Z494" s="1730">
        <v>42503</v>
      </c>
      <c r="AA494" s="1788" t="s">
        <v>213</v>
      </c>
      <c r="AB494" s="1885"/>
    </row>
    <row r="495" spans="1:28" s="1723" customFormat="1" x14ac:dyDescent="0.2">
      <c r="A495" s="1812">
        <v>2016195</v>
      </c>
      <c r="B495" s="1737"/>
      <c r="C495" s="1737">
        <v>591216</v>
      </c>
      <c r="D495" s="1723" t="s">
        <v>68</v>
      </c>
      <c r="E495" s="1723">
        <v>1</v>
      </c>
      <c r="F495" s="1723">
        <v>9</v>
      </c>
      <c r="G495" s="1723">
        <v>5</v>
      </c>
      <c r="H495" s="1723">
        <v>2</v>
      </c>
      <c r="I495" s="1738">
        <v>1</v>
      </c>
      <c r="J495" s="1738">
        <v>1</v>
      </c>
      <c r="K495" s="1738"/>
      <c r="L495" s="1725">
        <v>2819</v>
      </c>
      <c r="M495" s="1725">
        <v>2483.12</v>
      </c>
      <c r="N495" s="1725">
        <f t="shared" si="131"/>
        <v>1693.34</v>
      </c>
      <c r="O495" s="1725">
        <v>1322.09</v>
      </c>
      <c r="P495" s="1798">
        <f t="shared" si="132"/>
        <v>0.78075873717032607</v>
      </c>
      <c r="Q495" s="1725">
        <v>371.25</v>
      </c>
      <c r="R495" s="1798">
        <f t="shared" si="133"/>
        <v>0.21924126282967391</v>
      </c>
      <c r="S495" s="1785">
        <f t="shared" si="121"/>
        <v>14.85</v>
      </c>
      <c r="T495" s="1760"/>
      <c r="U495" s="1725">
        <f t="shared" si="134"/>
        <v>0</v>
      </c>
      <c r="V495" s="1725">
        <f t="shared" si="135"/>
        <v>0</v>
      </c>
      <c r="W495" s="1725">
        <f t="shared" si="130"/>
        <v>2819</v>
      </c>
      <c r="X495" s="1728">
        <v>2819</v>
      </c>
      <c r="Y495" s="1739">
        <v>616190</v>
      </c>
      <c r="Z495" s="1730">
        <v>42503</v>
      </c>
      <c r="AA495" s="1788" t="s">
        <v>213</v>
      </c>
      <c r="AB495" s="1885"/>
    </row>
    <row r="496" spans="1:28" s="1723" customFormat="1" x14ac:dyDescent="0.2">
      <c r="A496" s="1812">
        <v>2016196</v>
      </c>
      <c r="B496" s="1737"/>
      <c r="C496" s="1737">
        <v>591316</v>
      </c>
      <c r="D496" s="1723" t="s">
        <v>68</v>
      </c>
      <c r="E496" s="1723">
        <v>1</v>
      </c>
      <c r="F496" s="1723">
        <v>9</v>
      </c>
      <c r="G496" s="1723">
        <v>5</v>
      </c>
      <c r="H496" s="1723">
        <v>2</v>
      </c>
      <c r="I496" s="1738">
        <v>1</v>
      </c>
      <c r="J496" s="1738">
        <v>1</v>
      </c>
      <c r="K496" s="1738"/>
      <c r="L496" s="1725">
        <v>2819</v>
      </c>
      <c r="M496" s="1725">
        <v>2483.12</v>
      </c>
      <c r="N496" s="1725">
        <f>O496+Q496</f>
        <v>1693.34</v>
      </c>
      <c r="O496" s="1725">
        <v>1322.09</v>
      </c>
      <c r="P496" s="1798">
        <f>IF(N496&lt;=0,"",O496/N496)</f>
        <v>0.78075873717032607</v>
      </c>
      <c r="Q496" s="1725">
        <v>371.25</v>
      </c>
      <c r="R496" s="1798">
        <f>IF(N496&lt;=0,"",Q496/N496)</f>
        <v>0.21924126282967391</v>
      </c>
      <c r="S496" s="1785">
        <f>Q496/$S$1</f>
        <v>14.85</v>
      </c>
      <c r="T496" s="1760"/>
      <c r="U496" s="1725">
        <f>((1-I496)*O496)+((1-J496)*Q496)</f>
        <v>0</v>
      </c>
      <c r="V496" s="1725">
        <f>L496-W496</f>
        <v>0</v>
      </c>
      <c r="W496" s="1725">
        <f t="shared" si="130"/>
        <v>2819</v>
      </c>
      <c r="X496" s="1728">
        <v>2819</v>
      </c>
      <c r="Y496" s="1739">
        <v>616191</v>
      </c>
      <c r="Z496" s="1730">
        <v>42503</v>
      </c>
      <c r="AA496" s="1788" t="s">
        <v>213</v>
      </c>
      <c r="AB496" s="1885"/>
    </row>
    <row r="497" spans="1:53" s="1866" customFormat="1" x14ac:dyDescent="0.2">
      <c r="A497" s="1864">
        <v>2016197</v>
      </c>
      <c r="B497" s="1865"/>
      <c r="C497" s="1865" t="s">
        <v>323</v>
      </c>
      <c r="D497" s="1866" t="s">
        <v>68</v>
      </c>
      <c r="E497" s="1866">
        <v>1</v>
      </c>
      <c r="F497" s="1866">
        <v>2</v>
      </c>
      <c r="G497" s="1866">
        <v>2</v>
      </c>
      <c r="H497" s="1866">
        <v>0</v>
      </c>
      <c r="I497" s="1867">
        <v>1</v>
      </c>
      <c r="J497" s="1867">
        <v>1</v>
      </c>
      <c r="K497" s="1867"/>
      <c r="L497" s="1868">
        <v>238</v>
      </c>
      <c r="M497" s="1868"/>
      <c r="N497" s="1868">
        <f t="shared" si="131"/>
        <v>238</v>
      </c>
      <c r="O497" s="1868">
        <v>238</v>
      </c>
      <c r="P497" s="1869">
        <f t="shared" si="132"/>
        <v>1</v>
      </c>
      <c r="Q497" s="1868">
        <v>0</v>
      </c>
      <c r="R497" s="1869">
        <f t="shared" si="133"/>
        <v>0</v>
      </c>
      <c r="S497" s="1870">
        <f t="shared" si="121"/>
        <v>0</v>
      </c>
      <c r="T497" s="1871"/>
      <c r="U497" s="1868">
        <f t="shared" si="134"/>
        <v>0</v>
      </c>
      <c r="V497" s="1868">
        <f t="shared" si="135"/>
        <v>238</v>
      </c>
      <c r="W497" s="1868">
        <f t="shared" si="130"/>
        <v>0</v>
      </c>
      <c r="X497" s="1872">
        <v>0</v>
      </c>
      <c r="Y497" s="1873"/>
      <c r="Z497" s="1874"/>
      <c r="AA497" s="1875"/>
      <c r="AB497" s="2441"/>
      <c r="AC497" s="1868"/>
      <c r="AE497" s="1876"/>
      <c r="AF497" s="1877"/>
      <c r="AG497" s="1877"/>
      <c r="AH497" s="1872"/>
      <c r="AI497" s="1873"/>
      <c r="AJ497" s="1873"/>
      <c r="AK497" s="1875"/>
      <c r="AL497" s="1875"/>
      <c r="AM497" s="1868"/>
      <c r="AP497" s="1877"/>
      <c r="AQ497" s="1877"/>
      <c r="AR497" s="1872"/>
      <c r="AS497" s="1873"/>
      <c r="AT497" s="1873"/>
      <c r="AU497" s="1875"/>
      <c r="AV497" s="1875"/>
      <c r="AW497" s="1868"/>
      <c r="AZ497" s="1877"/>
      <c r="BA497" s="1877"/>
    </row>
    <row r="498" spans="1:53" x14ac:dyDescent="0.2">
      <c r="A498" s="1811">
        <v>2016198</v>
      </c>
      <c r="C498" s="1737" t="s">
        <v>1190</v>
      </c>
      <c r="D498" s="1723" t="s">
        <v>322</v>
      </c>
      <c r="E498" s="1723">
        <v>0</v>
      </c>
      <c r="F498" s="1723">
        <v>1</v>
      </c>
      <c r="G498" s="1723">
        <v>0</v>
      </c>
      <c r="H498" s="1723">
        <v>0</v>
      </c>
      <c r="I498" s="1738">
        <v>1</v>
      </c>
      <c r="J498" s="1738">
        <v>1</v>
      </c>
      <c r="K498" s="1738"/>
      <c r="L498" s="1725">
        <v>616.55999999999995</v>
      </c>
      <c r="N498" s="1725">
        <f t="shared" si="131"/>
        <v>340</v>
      </c>
      <c r="O498" s="1725">
        <v>240</v>
      </c>
      <c r="P498" s="1798">
        <f t="shared" si="132"/>
        <v>0.70588235294117652</v>
      </c>
      <c r="Q498" s="1725">
        <v>100</v>
      </c>
      <c r="R498" s="1798">
        <f t="shared" si="133"/>
        <v>0.29411764705882354</v>
      </c>
      <c r="S498" s="1785">
        <f t="shared" si="121"/>
        <v>4</v>
      </c>
      <c r="U498" s="1725">
        <f t="shared" si="134"/>
        <v>0</v>
      </c>
      <c r="V498" s="1725">
        <f t="shared" si="135"/>
        <v>0</v>
      </c>
      <c r="W498" s="1725">
        <f t="shared" si="130"/>
        <v>616.55999999999995</v>
      </c>
      <c r="X498" s="1728">
        <v>616.55999999999995</v>
      </c>
      <c r="Y498" s="1739">
        <v>616270</v>
      </c>
      <c r="Z498" s="1730">
        <v>42541</v>
      </c>
      <c r="AA498" s="1788" t="s">
        <v>213</v>
      </c>
      <c r="AB498" s="1788"/>
      <c r="AH498" s="2307"/>
      <c r="AK498" s="2306"/>
      <c r="AL498" s="2306"/>
    </row>
    <row r="499" spans="1:53" x14ac:dyDescent="0.2">
      <c r="A499" s="1811" t="s">
        <v>1225</v>
      </c>
      <c r="C499" s="1737" t="s">
        <v>1197</v>
      </c>
      <c r="D499" s="1723" t="s">
        <v>441</v>
      </c>
      <c r="E499" s="1723">
        <v>0</v>
      </c>
      <c r="F499" s="1723">
        <v>2</v>
      </c>
      <c r="G499" s="1723">
        <v>2</v>
      </c>
      <c r="H499" s="1723">
        <v>0</v>
      </c>
      <c r="I499" s="1738">
        <v>1</v>
      </c>
      <c r="J499" s="1738">
        <v>1</v>
      </c>
      <c r="K499" s="1738"/>
      <c r="L499" s="1725">
        <v>474.12</v>
      </c>
      <c r="N499" s="1725">
        <f t="shared" si="131"/>
        <v>0</v>
      </c>
      <c r="O499" s="1725">
        <v>0</v>
      </c>
      <c r="P499" s="1798" t="str">
        <f t="shared" si="132"/>
        <v/>
      </c>
      <c r="Q499" s="1725">
        <v>0</v>
      </c>
      <c r="R499" s="1798" t="str">
        <f t="shared" si="133"/>
        <v/>
      </c>
      <c r="S499" s="1785">
        <f t="shared" si="121"/>
        <v>0</v>
      </c>
      <c r="U499" s="1725">
        <f t="shared" si="134"/>
        <v>0</v>
      </c>
      <c r="V499" s="1725">
        <f t="shared" si="135"/>
        <v>0</v>
      </c>
      <c r="W499" s="1725">
        <f>X499+AC499+AH499+AM499+AO499+AR499</f>
        <v>474.12</v>
      </c>
      <c r="X499" s="1728">
        <v>474.12</v>
      </c>
      <c r="Y499" s="1739">
        <v>616246</v>
      </c>
      <c r="Z499" s="1730">
        <v>42534</v>
      </c>
      <c r="AA499" s="1788" t="s">
        <v>213</v>
      </c>
      <c r="AB499" s="1788"/>
      <c r="AH499" s="2307"/>
      <c r="AK499" s="2306"/>
      <c r="AL499" s="2306"/>
    </row>
    <row r="500" spans="1:53" x14ac:dyDescent="0.2">
      <c r="A500" s="1812">
        <v>2016200</v>
      </c>
      <c r="C500" s="1737" t="s">
        <v>1199</v>
      </c>
      <c r="D500" s="1723" t="s">
        <v>68</v>
      </c>
      <c r="E500" s="1723">
        <v>5</v>
      </c>
      <c r="F500" s="1723">
        <v>40</v>
      </c>
      <c r="G500" s="1723">
        <v>25</v>
      </c>
      <c r="H500" s="1723">
        <v>15</v>
      </c>
      <c r="I500" s="1738">
        <v>1</v>
      </c>
      <c r="J500" s="1738">
        <v>1</v>
      </c>
      <c r="K500" s="1738" t="s">
        <v>1308</v>
      </c>
      <c r="L500" s="1725">
        <v>10710</v>
      </c>
      <c r="M500" s="1725">
        <v>10461.36</v>
      </c>
      <c r="N500" s="1725">
        <f t="shared" si="131"/>
        <v>7124.35</v>
      </c>
      <c r="O500" s="1725">
        <v>5358.93</v>
      </c>
      <c r="P500" s="1798">
        <f t="shared" si="132"/>
        <v>0.75219914799244847</v>
      </c>
      <c r="Q500" s="1725">
        <v>1765.42</v>
      </c>
      <c r="R500" s="1798">
        <f t="shared" si="133"/>
        <v>0.24780085200755156</v>
      </c>
      <c r="S500" s="1785">
        <f t="shared" si="121"/>
        <v>70.616799999999998</v>
      </c>
      <c r="U500" s="1725">
        <f t="shared" si="134"/>
        <v>0</v>
      </c>
      <c r="V500" s="1725">
        <f t="shared" si="135"/>
        <v>0</v>
      </c>
      <c r="W500" s="1725">
        <f t="shared" si="130"/>
        <v>10710</v>
      </c>
      <c r="X500" s="1728">
        <v>10710</v>
      </c>
      <c r="Y500" s="1739">
        <v>616192</v>
      </c>
      <c r="Z500" s="1730">
        <v>42503</v>
      </c>
      <c r="AA500" s="1788" t="s">
        <v>213</v>
      </c>
      <c r="AB500" s="1788"/>
      <c r="AH500" s="2307"/>
      <c r="AK500" s="2306"/>
      <c r="AL500" s="2306"/>
    </row>
    <row r="501" spans="1:53" x14ac:dyDescent="0.2">
      <c r="A501" s="1812" t="s">
        <v>1378</v>
      </c>
      <c r="C501" s="1737" t="s">
        <v>1200</v>
      </c>
      <c r="D501" s="1723" t="s">
        <v>68</v>
      </c>
      <c r="E501" s="1723">
        <v>1</v>
      </c>
      <c r="F501" s="1723">
        <v>3</v>
      </c>
      <c r="G501" s="1723">
        <v>2</v>
      </c>
      <c r="H501" s="1723">
        <v>1</v>
      </c>
      <c r="I501" s="1738">
        <v>1</v>
      </c>
      <c r="J501" s="1738">
        <v>1</v>
      </c>
      <c r="K501" s="1738" t="s">
        <v>1308</v>
      </c>
      <c r="L501" s="1725">
        <v>956.24</v>
      </c>
      <c r="M501" s="1725">
        <v>1027.06</v>
      </c>
      <c r="N501" s="1725">
        <f t="shared" si="131"/>
        <v>693.06</v>
      </c>
      <c r="O501" s="1725">
        <v>493.06</v>
      </c>
      <c r="P501" s="1798">
        <f t="shared" si="132"/>
        <v>0.7114246962744929</v>
      </c>
      <c r="Q501" s="1725">
        <v>200</v>
      </c>
      <c r="R501" s="1798">
        <f t="shared" si="133"/>
        <v>0.28857530372550722</v>
      </c>
      <c r="S501" s="1785">
        <f t="shared" si="121"/>
        <v>8</v>
      </c>
      <c r="U501" s="1725">
        <f t="shared" si="134"/>
        <v>0</v>
      </c>
      <c r="V501" s="1725">
        <f t="shared" si="135"/>
        <v>0</v>
      </c>
      <c r="W501" s="1725">
        <f t="shared" si="130"/>
        <v>956.24</v>
      </c>
      <c r="X501" s="1728">
        <v>956.24</v>
      </c>
      <c r="Y501" s="1739">
        <v>616211</v>
      </c>
      <c r="Z501" s="1730">
        <v>42523</v>
      </c>
      <c r="AA501" s="1788" t="s">
        <v>213</v>
      </c>
      <c r="AB501" s="1788"/>
      <c r="AH501" s="2307"/>
      <c r="AK501" s="2306"/>
      <c r="AL501" s="2306"/>
    </row>
    <row r="502" spans="1:53" s="1879" customFormat="1" x14ac:dyDescent="0.2">
      <c r="A502" s="1811" t="s">
        <v>1211</v>
      </c>
      <c r="B502" s="1878"/>
      <c r="C502" s="1878" t="s">
        <v>1210</v>
      </c>
      <c r="D502" s="1879" t="s">
        <v>642</v>
      </c>
      <c r="E502" s="1879">
        <v>1</v>
      </c>
      <c r="F502" s="1879">
        <v>8</v>
      </c>
      <c r="G502" s="1879">
        <v>7</v>
      </c>
      <c r="H502" s="1879">
        <v>2</v>
      </c>
      <c r="I502" s="1880">
        <v>1</v>
      </c>
      <c r="J502" s="1880">
        <v>1</v>
      </c>
      <c r="K502" s="1880"/>
      <c r="L502" s="1881">
        <v>3538.81</v>
      </c>
      <c r="M502" s="1881"/>
      <c r="N502" s="1881">
        <f t="shared" si="131"/>
        <v>2415</v>
      </c>
      <c r="O502" s="1881">
        <v>1848</v>
      </c>
      <c r="P502" s="1882">
        <f t="shared" si="132"/>
        <v>0.76521739130434785</v>
      </c>
      <c r="Q502" s="1881">
        <v>567</v>
      </c>
      <c r="R502" s="1882">
        <f t="shared" si="133"/>
        <v>0.23478260869565218</v>
      </c>
      <c r="S502" s="1883">
        <f t="shared" si="121"/>
        <v>22.68</v>
      </c>
      <c r="T502" s="1884"/>
      <c r="U502" s="1881">
        <f t="shared" si="134"/>
        <v>0</v>
      </c>
      <c r="V502" s="1881">
        <f t="shared" si="135"/>
        <v>0</v>
      </c>
      <c r="W502" s="1881">
        <f t="shared" si="130"/>
        <v>3538.81</v>
      </c>
      <c r="X502" s="1829">
        <v>3538.81</v>
      </c>
      <c r="Y502" s="1885">
        <v>616419</v>
      </c>
      <c r="Z502" s="1886">
        <v>42627</v>
      </c>
      <c r="AA502" s="1887" t="s">
        <v>213</v>
      </c>
      <c r="AB502" s="1887"/>
      <c r="AC502" s="1881"/>
      <c r="AE502" s="1888"/>
      <c r="AF502" s="1889"/>
      <c r="AG502" s="1889"/>
      <c r="AH502" s="2307"/>
      <c r="AK502" s="2306"/>
      <c r="AL502" s="2306"/>
      <c r="AM502" s="1881"/>
      <c r="AP502" s="1889"/>
      <c r="AQ502" s="1889"/>
      <c r="AR502" s="1881"/>
      <c r="AU502" s="1889"/>
      <c r="AV502" s="1889"/>
      <c r="AW502" s="1881"/>
      <c r="AZ502" s="1889"/>
      <c r="BA502" s="1889"/>
    </row>
    <row r="503" spans="1:53" x14ac:dyDescent="0.2">
      <c r="A503" s="1812" t="s">
        <v>1212</v>
      </c>
      <c r="C503" s="1737">
        <v>574916</v>
      </c>
      <c r="D503" s="1723" t="s">
        <v>68</v>
      </c>
      <c r="E503" s="1723">
        <v>1</v>
      </c>
      <c r="F503" s="1723">
        <v>12</v>
      </c>
      <c r="G503" s="1723">
        <v>5</v>
      </c>
      <c r="H503" s="1723">
        <v>2</v>
      </c>
      <c r="I503" s="1738">
        <v>1</v>
      </c>
      <c r="J503" s="1738">
        <v>1</v>
      </c>
      <c r="K503" s="1738" t="s">
        <v>1295</v>
      </c>
      <c r="L503" s="1725">
        <v>7558.09</v>
      </c>
      <c r="M503" s="1725">
        <v>7558.09</v>
      </c>
      <c r="N503" s="1725">
        <f t="shared" si="131"/>
        <v>4718.3899999999994</v>
      </c>
      <c r="O503" s="1725">
        <v>3995.89</v>
      </c>
      <c r="P503" s="1798">
        <f t="shared" si="132"/>
        <v>0.8468757351554238</v>
      </c>
      <c r="Q503" s="1725">
        <v>722.5</v>
      </c>
      <c r="R503" s="1798">
        <f t="shared" si="133"/>
        <v>0.15312426484457625</v>
      </c>
      <c r="S503" s="1785">
        <f t="shared" si="121"/>
        <v>28.9</v>
      </c>
      <c r="U503" s="1725">
        <f t="shared" si="134"/>
        <v>0</v>
      </c>
      <c r="V503" s="1725">
        <f t="shared" si="135"/>
        <v>0</v>
      </c>
      <c r="W503" s="1725">
        <f t="shared" si="130"/>
        <v>7558.09</v>
      </c>
      <c r="X503" s="1728">
        <v>7558.09</v>
      </c>
      <c r="Y503" s="1739">
        <v>616212</v>
      </c>
      <c r="Z503" s="1730">
        <v>42523</v>
      </c>
      <c r="AA503" s="1788" t="s">
        <v>213</v>
      </c>
      <c r="AB503" s="1788"/>
      <c r="AH503" s="2307"/>
      <c r="AK503" s="2306"/>
      <c r="AL503" s="2306"/>
    </row>
    <row r="504" spans="1:53" x14ac:dyDescent="0.2">
      <c r="A504" s="1812" t="s">
        <v>2419</v>
      </c>
      <c r="C504" s="1737" t="s">
        <v>2420</v>
      </c>
      <c r="D504" s="1723" t="s">
        <v>68</v>
      </c>
      <c r="E504" s="1723">
        <v>0</v>
      </c>
      <c r="F504" s="1723">
        <v>0</v>
      </c>
      <c r="G504" s="1723">
        <v>0</v>
      </c>
      <c r="H504" s="1723">
        <v>0</v>
      </c>
      <c r="I504" s="1738">
        <v>1</v>
      </c>
      <c r="J504" s="1738">
        <v>1</v>
      </c>
      <c r="K504" s="1738"/>
      <c r="L504" s="1725">
        <v>766.6</v>
      </c>
      <c r="N504" s="1725">
        <f>O504+Q504</f>
        <v>766.6</v>
      </c>
      <c r="O504" s="1725">
        <v>166.6</v>
      </c>
      <c r="P504" s="1798">
        <f>IF(N504&lt;=0,"",O504/N504)</f>
        <v>0.21732324549960866</v>
      </c>
      <c r="Q504" s="1725">
        <v>600</v>
      </c>
      <c r="R504" s="1798">
        <f>IF(N504&lt;=0,"",Q504/N504)</f>
        <v>0.78267675450039131</v>
      </c>
      <c r="S504" s="1785">
        <f>Q504/$S$1</f>
        <v>24</v>
      </c>
      <c r="U504" s="1725">
        <f>((1-I504)*O504)+((1-J504)*Q504)</f>
        <v>0</v>
      </c>
      <c r="V504" s="1725">
        <f>L504-W504</f>
        <v>0</v>
      </c>
      <c r="W504" s="1725">
        <f>X504+AC504+AH504+AM504+AO504+AR504</f>
        <v>766.6</v>
      </c>
      <c r="X504" s="1728">
        <v>766.6</v>
      </c>
      <c r="Y504" s="1739">
        <v>616578</v>
      </c>
      <c r="Z504" s="1730">
        <v>42676</v>
      </c>
      <c r="AA504" s="1788" t="s">
        <v>213</v>
      </c>
      <c r="AB504" s="1788"/>
      <c r="AH504" s="2307"/>
      <c r="AK504" s="2306"/>
      <c r="AL504" s="2306"/>
    </row>
    <row r="505" spans="1:53" x14ac:dyDescent="0.2">
      <c r="A505" s="1812">
        <v>2016204</v>
      </c>
      <c r="C505" s="1737" t="s">
        <v>1213</v>
      </c>
      <c r="D505" s="1723" t="s">
        <v>68</v>
      </c>
      <c r="E505" s="1806">
        <v>1</v>
      </c>
      <c r="F505" s="1806">
        <v>10</v>
      </c>
      <c r="G505" s="1806">
        <v>3</v>
      </c>
      <c r="H505" s="1806">
        <v>5</v>
      </c>
      <c r="I505" s="1738">
        <v>1</v>
      </c>
      <c r="J505" s="1738">
        <v>1</v>
      </c>
      <c r="K505" s="1738" t="s">
        <v>1295</v>
      </c>
      <c r="L505" s="1725">
        <v>4610</v>
      </c>
      <c r="M505" s="1725">
        <v>4599.57</v>
      </c>
      <c r="N505" s="1725">
        <f>O505+Q505</f>
        <v>3115.7200000000003</v>
      </c>
      <c r="O505" s="1725">
        <v>2522.8000000000002</v>
      </c>
      <c r="P505" s="1798">
        <f>IF(N505&lt;=0,"",O505/N505)</f>
        <v>0.80970048656490312</v>
      </c>
      <c r="Q505" s="1725">
        <v>592.91999999999996</v>
      </c>
      <c r="R505" s="1798">
        <f>IF(N505&lt;=0,"",Q505/N505)</f>
        <v>0.19029951343509682</v>
      </c>
      <c r="S505" s="1785">
        <f>Q505/$S$1</f>
        <v>23.716799999999999</v>
      </c>
      <c r="U505" s="1725">
        <f>((1-I505)*O505)+((1-J505)*Q505)</f>
        <v>0</v>
      </c>
      <c r="V505" s="1725">
        <f>L505-W505</f>
        <v>0</v>
      </c>
      <c r="W505" s="1725">
        <f t="shared" si="130"/>
        <v>4610</v>
      </c>
      <c r="X505" s="1728">
        <v>4610</v>
      </c>
      <c r="Y505" s="1739">
        <v>616213</v>
      </c>
      <c r="Z505" s="1730">
        <v>42523</v>
      </c>
      <c r="AA505" s="1788" t="s">
        <v>213</v>
      </c>
      <c r="AB505" s="1788"/>
      <c r="AH505" s="2307"/>
      <c r="AK505" s="2306"/>
      <c r="AL505" s="2306"/>
    </row>
    <row r="506" spans="1:53" s="1879" customFormat="1" x14ac:dyDescent="0.2">
      <c r="A506" s="1811" t="s">
        <v>1463</v>
      </c>
      <c r="B506" s="1878"/>
      <c r="C506" s="1878" t="s">
        <v>1707</v>
      </c>
      <c r="D506" s="1879" t="s">
        <v>68</v>
      </c>
      <c r="E506" s="1890">
        <v>0</v>
      </c>
      <c r="F506" s="1890">
        <v>0</v>
      </c>
      <c r="G506" s="1890">
        <v>0</v>
      </c>
      <c r="H506" s="1890">
        <v>0</v>
      </c>
      <c r="I506" s="1880">
        <v>1</v>
      </c>
      <c r="J506" s="1880">
        <v>1</v>
      </c>
      <c r="K506" s="1880"/>
      <c r="L506" s="1881">
        <v>242.38</v>
      </c>
      <c r="M506" s="1881">
        <v>0</v>
      </c>
      <c r="N506" s="1881">
        <f>O506+Q506</f>
        <v>121.19</v>
      </c>
      <c r="O506" s="1881">
        <v>121.19</v>
      </c>
      <c r="P506" s="1882">
        <f>IF(N506&lt;=0,"",O506/N506)</f>
        <v>1</v>
      </c>
      <c r="Q506" s="1881">
        <v>0</v>
      </c>
      <c r="R506" s="1882">
        <f>IF(N506&lt;=0,"",Q506/N506)</f>
        <v>0</v>
      </c>
      <c r="S506" s="1883">
        <f>Q506/$S$1</f>
        <v>0</v>
      </c>
      <c r="T506" s="1884"/>
      <c r="U506" s="1881">
        <f>((1-I506)*O506)+((1-J506)*Q506)</f>
        <v>0</v>
      </c>
      <c r="V506" s="1881">
        <f>L506-W506</f>
        <v>0</v>
      </c>
      <c r="W506" s="1881">
        <f>X506+AC506+AH506+AM506+AO506+AR506</f>
        <v>242.38</v>
      </c>
      <c r="X506" s="1829">
        <v>242.38</v>
      </c>
      <c r="Y506" s="1885">
        <v>616350</v>
      </c>
      <c r="Z506" s="1886">
        <v>42608</v>
      </c>
      <c r="AA506" s="1887" t="s">
        <v>213</v>
      </c>
      <c r="AB506" s="1887"/>
      <c r="AC506" s="1881"/>
      <c r="AE506" s="1888"/>
      <c r="AF506" s="1889"/>
      <c r="AG506" s="1889"/>
      <c r="AH506" s="2307"/>
      <c r="AK506" s="2306"/>
      <c r="AL506" s="2306"/>
      <c r="AM506" s="1881"/>
      <c r="AP506" s="1889"/>
      <c r="AQ506" s="1889"/>
      <c r="AR506" s="1881"/>
      <c r="AU506" s="1889"/>
      <c r="AV506" s="1889"/>
      <c r="AW506" s="1881"/>
      <c r="AZ506" s="1889"/>
      <c r="BA506" s="1889"/>
    </row>
    <row r="507" spans="1:53" x14ac:dyDescent="0.2">
      <c r="A507" s="1812">
        <v>2016205</v>
      </c>
      <c r="C507" s="1737">
        <v>502716</v>
      </c>
      <c r="D507" s="1723" t="s">
        <v>68</v>
      </c>
      <c r="E507" s="1723">
        <v>1</v>
      </c>
      <c r="F507" s="1723">
        <v>9</v>
      </c>
      <c r="G507" s="1723">
        <v>6</v>
      </c>
      <c r="H507" s="1723">
        <v>3</v>
      </c>
      <c r="I507" s="1738">
        <v>1</v>
      </c>
      <c r="J507" s="1738">
        <v>1</v>
      </c>
      <c r="K507" s="1738"/>
      <c r="L507" s="1725">
        <v>2277</v>
      </c>
      <c r="M507" s="1725">
        <v>2274.31</v>
      </c>
      <c r="N507" s="1725">
        <f>O507+Q507</f>
        <v>1548.6799999999998</v>
      </c>
      <c r="O507" s="1725">
        <v>1163.8399999999999</v>
      </c>
      <c r="P507" s="1798">
        <f>IF(N507&lt;=0,"",O507/N507)</f>
        <v>0.75150450706408045</v>
      </c>
      <c r="Q507" s="1725">
        <v>384.84</v>
      </c>
      <c r="R507" s="1798">
        <f>IF(N507&lt;=0,"",Q507/N507)</f>
        <v>0.24849549293591963</v>
      </c>
      <c r="S507" s="1785">
        <f>Q507/$S$1</f>
        <v>15.393599999999999</v>
      </c>
      <c r="U507" s="1725">
        <f t="shared" si="134"/>
        <v>0</v>
      </c>
      <c r="V507" s="1725">
        <f t="shared" si="135"/>
        <v>0</v>
      </c>
      <c r="W507" s="1725">
        <f t="shared" si="130"/>
        <v>2277</v>
      </c>
      <c r="X507" s="1728">
        <v>2277</v>
      </c>
      <c r="Y507" s="1739">
        <v>616214</v>
      </c>
      <c r="Z507" s="1730">
        <v>42523</v>
      </c>
      <c r="AA507" s="1788" t="s">
        <v>213</v>
      </c>
      <c r="AB507" s="1788"/>
      <c r="AH507" s="2307"/>
      <c r="AK507" s="2306"/>
      <c r="AL507" s="2306"/>
    </row>
    <row r="508" spans="1:53" x14ac:dyDescent="0.2">
      <c r="A508" s="1812">
        <v>2016206</v>
      </c>
      <c r="C508" s="1737" t="s">
        <v>1214</v>
      </c>
      <c r="D508" s="1723" t="s">
        <v>611</v>
      </c>
      <c r="E508" s="1723">
        <v>0</v>
      </c>
      <c r="F508" s="1723">
        <v>0</v>
      </c>
      <c r="G508" s="1723">
        <v>0</v>
      </c>
      <c r="H508" s="1723">
        <v>0</v>
      </c>
      <c r="I508" s="1738">
        <v>1</v>
      </c>
      <c r="J508" s="1738">
        <v>1</v>
      </c>
      <c r="K508" s="1738"/>
      <c r="L508" s="1725">
        <v>90</v>
      </c>
      <c r="N508" s="1725">
        <f t="shared" si="131"/>
        <v>0</v>
      </c>
      <c r="O508" s="1725">
        <v>0</v>
      </c>
      <c r="P508" s="1798" t="str">
        <f t="shared" si="132"/>
        <v/>
      </c>
      <c r="Q508" s="1725">
        <v>0</v>
      </c>
      <c r="R508" s="1798" t="str">
        <f t="shared" si="133"/>
        <v/>
      </c>
      <c r="S508" s="1785">
        <f t="shared" ref="S508:S521" si="136">Q508/$S$1</f>
        <v>0</v>
      </c>
      <c r="U508" s="1725">
        <f t="shared" si="134"/>
        <v>0</v>
      </c>
      <c r="V508" s="1725">
        <f t="shared" si="135"/>
        <v>0</v>
      </c>
      <c r="W508" s="1725">
        <f t="shared" si="130"/>
        <v>90</v>
      </c>
      <c r="X508" s="1728">
        <v>90</v>
      </c>
      <c r="Y508" s="1739">
        <v>616210</v>
      </c>
      <c r="Z508" s="1730">
        <v>42523</v>
      </c>
      <c r="AA508" s="1788" t="s">
        <v>213</v>
      </c>
      <c r="AB508" s="1788"/>
      <c r="AH508" s="2307"/>
      <c r="AK508" s="2306"/>
      <c r="AL508" s="2306"/>
    </row>
    <row r="509" spans="1:53" x14ac:dyDescent="0.2">
      <c r="A509" s="1812">
        <v>2016207</v>
      </c>
      <c r="C509" s="1737">
        <v>561616</v>
      </c>
      <c r="D509" s="1723" t="s">
        <v>68</v>
      </c>
      <c r="E509" s="1723">
        <v>1</v>
      </c>
      <c r="F509" s="1723">
        <v>7</v>
      </c>
      <c r="G509" s="1723">
        <v>4</v>
      </c>
      <c r="H509" s="1723">
        <v>3</v>
      </c>
      <c r="I509" s="1738">
        <v>1</v>
      </c>
      <c r="J509" s="1738">
        <v>1</v>
      </c>
      <c r="K509" s="1738" t="s">
        <v>1308</v>
      </c>
      <c r="L509" s="1725">
        <v>3104</v>
      </c>
      <c r="M509" s="1725">
        <v>2791.57</v>
      </c>
      <c r="N509" s="1725">
        <f t="shared" si="131"/>
        <v>1904.28</v>
      </c>
      <c r="O509" s="1725">
        <v>1543.03</v>
      </c>
      <c r="P509" s="1798">
        <f t="shared" si="132"/>
        <v>0.81029575482597094</v>
      </c>
      <c r="Q509" s="1725">
        <v>361.25</v>
      </c>
      <c r="R509" s="1798">
        <f t="shared" si="133"/>
        <v>0.18970424517402903</v>
      </c>
      <c r="S509" s="1785">
        <f t="shared" si="136"/>
        <v>14.45</v>
      </c>
      <c r="U509" s="1725">
        <f t="shared" ref="U509:U519" si="137">((1-I509)*O509)+((1-J509)*Q509)</f>
        <v>0</v>
      </c>
      <c r="V509" s="1725">
        <f t="shared" si="135"/>
        <v>0</v>
      </c>
      <c r="W509" s="1725">
        <f t="shared" ref="W509:W528" si="138">X509+AC509+AH509+AM509+AO509+AR509</f>
        <v>3104</v>
      </c>
      <c r="X509" s="1728">
        <v>3104</v>
      </c>
      <c r="Y509" s="1739">
        <v>616215</v>
      </c>
      <c r="Z509" s="1730">
        <v>42523</v>
      </c>
      <c r="AA509" s="1788" t="s">
        <v>213</v>
      </c>
      <c r="AB509" s="1788"/>
      <c r="AH509" s="2307"/>
      <c r="AK509" s="2306"/>
      <c r="AL509" s="2306"/>
    </row>
    <row r="510" spans="1:53" x14ac:dyDescent="0.2">
      <c r="A510" s="1812">
        <v>2016208</v>
      </c>
      <c r="C510" s="1737">
        <v>592316</v>
      </c>
      <c r="D510" s="1723" t="s">
        <v>68</v>
      </c>
      <c r="E510" s="1723">
        <v>1</v>
      </c>
      <c r="F510" s="1723">
        <v>13</v>
      </c>
      <c r="G510" s="1723">
        <v>7</v>
      </c>
      <c r="H510" s="1723">
        <v>5</v>
      </c>
      <c r="I510" s="1738">
        <v>1</v>
      </c>
      <c r="J510" s="1738">
        <v>1</v>
      </c>
      <c r="K510" s="1738" t="s">
        <v>1295</v>
      </c>
      <c r="L510" s="1725">
        <v>6264.82</v>
      </c>
      <c r="M510" s="1725">
        <v>6264.82</v>
      </c>
      <c r="N510" s="1725">
        <f t="shared" si="131"/>
        <v>4250.72</v>
      </c>
      <c r="O510" s="1725">
        <v>3367.39</v>
      </c>
      <c r="P510" s="1798">
        <f t="shared" si="132"/>
        <v>0.79219285203447876</v>
      </c>
      <c r="Q510" s="1725">
        <v>883.33</v>
      </c>
      <c r="R510" s="1798">
        <f t="shared" si="133"/>
        <v>0.20780714796552113</v>
      </c>
      <c r="S510" s="1785">
        <f t="shared" si="136"/>
        <v>35.333200000000005</v>
      </c>
      <c r="U510" s="1725">
        <f t="shared" si="137"/>
        <v>0</v>
      </c>
      <c r="V510" s="1725">
        <f t="shared" si="135"/>
        <v>0</v>
      </c>
      <c r="W510" s="1725">
        <f t="shared" si="138"/>
        <v>6264.82</v>
      </c>
      <c r="X510" s="1728">
        <v>6264.82</v>
      </c>
      <c r="Y510" s="1739">
        <v>616216</v>
      </c>
      <c r="Z510" s="1730">
        <v>42523</v>
      </c>
      <c r="AA510" s="1788" t="s">
        <v>213</v>
      </c>
      <c r="AB510" s="1788"/>
      <c r="AH510" s="2307"/>
      <c r="AK510" s="2306"/>
      <c r="AL510" s="2306"/>
    </row>
    <row r="511" spans="1:53" x14ac:dyDescent="0.2">
      <c r="A511" s="1812">
        <v>2016209</v>
      </c>
      <c r="C511" s="1737">
        <v>587316</v>
      </c>
      <c r="D511" s="1723" t="s">
        <v>68</v>
      </c>
      <c r="E511" s="1723">
        <v>1</v>
      </c>
      <c r="F511" s="1723">
        <v>8</v>
      </c>
      <c r="G511" s="1723">
        <v>5</v>
      </c>
      <c r="H511" s="1723">
        <v>3</v>
      </c>
      <c r="I511" s="1738">
        <v>1</v>
      </c>
      <c r="J511" s="1738">
        <v>1</v>
      </c>
      <c r="K511" s="1738" t="s">
        <v>1308</v>
      </c>
      <c r="L511" s="1725">
        <v>2503</v>
      </c>
      <c r="M511" s="1725">
        <v>2716.8</v>
      </c>
      <c r="N511" s="1725">
        <f t="shared" si="131"/>
        <v>1841.85</v>
      </c>
      <c r="O511" s="1725">
        <v>1451.85</v>
      </c>
      <c r="P511" s="1798">
        <f t="shared" si="132"/>
        <v>0.78825637266878412</v>
      </c>
      <c r="Q511" s="1725">
        <v>390</v>
      </c>
      <c r="R511" s="1798">
        <f t="shared" si="133"/>
        <v>0.21174362733121591</v>
      </c>
      <c r="S511" s="1785">
        <f t="shared" si="136"/>
        <v>15.6</v>
      </c>
      <c r="U511" s="1725">
        <f t="shared" si="137"/>
        <v>0</v>
      </c>
      <c r="V511" s="1725">
        <f t="shared" si="135"/>
        <v>0</v>
      </c>
      <c r="W511" s="1725">
        <f t="shared" si="138"/>
        <v>2503</v>
      </c>
      <c r="X511" s="1728">
        <v>2503</v>
      </c>
      <c r="Y511" s="1739">
        <v>616217</v>
      </c>
      <c r="Z511" s="1730">
        <v>42523</v>
      </c>
      <c r="AA511" s="1788" t="s">
        <v>213</v>
      </c>
      <c r="AB511" s="1788"/>
      <c r="AH511" s="2307"/>
      <c r="AK511" s="2306"/>
      <c r="AL511" s="2306"/>
    </row>
    <row r="512" spans="1:53" x14ac:dyDescent="0.2">
      <c r="A512" s="1811">
        <v>2016210</v>
      </c>
      <c r="C512" s="1737" t="s">
        <v>1227</v>
      </c>
      <c r="D512" s="1723" t="s">
        <v>68</v>
      </c>
      <c r="E512" s="1723">
        <v>1</v>
      </c>
      <c r="F512" s="1723">
        <v>2</v>
      </c>
      <c r="G512" s="1723">
        <v>2</v>
      </c>
      <c r="H512" s="1723">
        <v>1</v>
      </c>
      <c r="I512" s="1738">
        <v>1</v>
      </c>
      <c r="J512" s="1738">
        <v>1</v>
      </c>
      <c r="K512" s="1738"/>
      <c r="L512" s="1725">
        <v>892.18</v>
      </c>
      <c r="N512" s="1725">
        <f t="shared" si="131"/>
        <v>450</v>
      </c>
      <c r="O512" s="1725">
        <v>300</v>
      </c>
      <c r="P512" s="1798">
        <f t="shared" si="132"/>
        <v>0.66666666666666663</v>
      </c>
      <c r="Q512" s="1725">
        <v>150</v>
      </c>
      <c r="R512" s="1798">
        <f t="shared" si="133"/>
        <v>0.33333333333333331</v>
      </c>
      <c r="S512" s="1785">
        <f t="shared" si="136"/>
        <v>6</v>
      </c>
      <c r="U512" s="1725">
        <f t="shared" si="137"/>
        <v>0</v>
      </c>
      <c r="V512" s="1725">
        <f t="shared" si="135"/>
        <v>0</v>
      </c>
      <c r="W512" s="1725">
        <f t="shared" si="138"/>
        <v>892.18</v>
      </c>
      <c r="X512" s="1728">
        <v>892.18</v>
      </c>
      <c r="Y512" s="1739">
        <v>616351</v>
      </c>
      <c r="Z512" s="1730">
        <v>42608</v>
      </c>
      <c r="AA512" s="1788" t="s">
        <v>213</v>
      </c>
      <c r="AB512" s="1788"/>
      <c r="AH512" s="2307"/>
      <c r="AK512" s="2306"/>
      <c r="AL512" s="2306"/>
    </row>
    <row r="513" spans="1:28" s="1723" customFormat="1" x14ac:dyDescent="0.2">
      <c r="A513" s="1812">
        <v>2016211</v>
      </c>
      <c r="B513" s="1737"/>
      <c r="C513" s="1737">
        <v>561816</v>
      </c>
      <c r="D513" s="1723" t="s">
        <v>68</v>
      </c>
      <c r="E513" s="1723">
        <v>1</v>
      </c>
      <c r="F513" s="1723">
        <v>7</v>
      </c>
      <c r="G513" s="1723">
        <v>4</v>
      </c>
      <c r="H513" s="1723">
        <v>5</v>
      </c>
      <c r="I513" s="1738">
        <v>1</v>
      </c>
      <c r="J513" s="1738">
        <v>1</v>
      </c>
      <c r="K513" s="1738" t="s">
        <v>1308</v>
      </c>
      <c r="L513" s="1725">
        <v>4426</v>
      </c>
      <c r="M513" s="1725">
        <v>3679.71</v>
      </c>
      <c r="N513" s="1725">
        <f t="shared" si="131"/>
        <v>2489.77</v>
      </c>
      <c r="O513" s="1725">
        <v>2031.44</v>
      </c>
      <c r="P513" s="1798">
        <f t="shared" si="132"/>
        <v>0.8159147230467072</v>
      </c>
      <c r="Q513" s="1725">
        <v>458.33</v>
      </c>
      <c r="R513" s="1798">
        <f t="shared" si="133"/>
        <v>0.18408527695329288</v>
      </c>
      <c r="S513" s="1785">
        <f t="shared" si="136"/>
        <v>18.333199999999998</v>
      </c>
      <c r="T513" s="1760"/>
      <c r="U513" s="1725">
        <f t="shared" si="137"/>
        <v>0</v>
      </c>
      <c r="V513" s="1725">
        <f t="shared" si="135"/>
        <v>0</v>
      </c>
      <c r="W513" s="1725">
        <f t="shared" si="138"/>
        <v>4426</v>
      </c>
      <c r="X513" s="1728">
        <v>4426</v>
      </c>
      <c r="Y513" s="1739">
        <v>616218</v>
      </c>
      <c r="Z513" s="1730">
        <v>42523</v>
      </c>
      <c r="AA513" s="1788" t="s">
        <v>213</v>
      </c>
      <c r="AB513" s="1885"/>
    </row>
    <row r="514" spans="1:28" s="1723" customFormat="1" x14ac:dyDescent="0.2">
      <c r="A514" s="1811">
        <v>2016212</v>
      </c>
      <c r="B514" s="1737"/>
      <c r="C514" s="1737" t="s">
        <v>1232</v>
      </c>
      <c r="D514" s="1723" t="s">
        <v>489</v>
      </c>
      <c r="E514" s="1723">
        <v>1</v>
      </c>
      <c r="F514" s="1723">
        <v>8</v>
      </c>
      <c r="G514" s="1723">
        <v>6</v>
      </c>
      <c r="H514" s="1723">
        <v>3</v>
      </c>
      <c r="I514" s="1738">
        <v>1</v>
      </c>
      <c r="J514" s="1738">
        <v>1</v>
      </c>
      <c r="K514" s="1738" t="s">
        <v>1295</v>
      </c>
      <c r="L514" s="1725">
        <v>2321.67</v>
      </c>
      <c r="M514" s="1725"/>
      <c r="N514" s="1725">
        <f t="shared" si="131"/>
        <v>1671.3</v>
      </c>
      <c r="O514" s="1725">
        <v>1276.21</v>
      </c>
      <c r="P514" s="1798">
        <f t="shared" si="132"/>
        <v>0.76360318315084075</v>
      </c>
      <c r="Q514" s="1725">
        <v>395.09</v>
      </c>
      <c r="R514" s="1798">
        <f t="shared" si="133"/>
        <v>0.23639681684915934</v>
      </c>
      <c r="S514" s="1785">
        <f t="shared" si="136"/>
        <v>15.803599999999999</v>
      </c>
      <c r="T514" s="1760"/>
      <c r="U514" s="1725">
        <f t="shared" si="137"/>
        <v>0</v>
      </c>
      <c r="V514" s="1725">
        <f t="shared" si="135"/>
        <v>0</v>
      </c>
      <c r="W514" s="1725">
        <f t="shared" si="138"/>
        <v>2321.67</v>
      </c>
      <c r="X514" s="1728">
        <v>2321.67</v>
      </c>
      <c r="Y514" s="1739">
        <v>616277</v>
      </c>
      <c r="Z514" s="1730">
        <v>42552</v>
      </c>
      <c r="AA514" s="1788" t="s">
        <v>213</v>
      </c>
      <c r="AB514" s="1885"/>
    </row>
    <row r="515" spans="1:28" s="1723" customFormat="1" x14ac:dyDescent="0.2">
      <c r="A515" s="1811">
        <v>2016213</v>
      </c>
      <c r="B515" s="1737"/>
      <c r="C515" s="1737" t="s">
        <v>1272</v>
      </c>
      <c r="D515" s="1723" t="s">
        <v>489</v>
      </c>
      <c r="E515" s="1723">
        <v>1</v>
      </c>
      <c r="F515" s="1723">
        <v>1</v>
      </c>
      <c r="G515" s="1723">
        <v>0</v>
      </c>
      <c r="H515" s="1723">
        <v>2</v>
      </c>
      <c r="I515" s="1738">
        <v>1</v>
      </c>
      <c r="J515" s="1738">
        <v>1</v>
      </c>
      <c r="K515" s="1738" t="s">
        <v>1295</v>
      </c>
      <c r="L515" s="1725">
        <v>700.63</v>
      </c>
      <c r="M515" s="1725"/>
      <c r="N515" s="1725">
        <f t="shared" si="131"/>
        <v>504.8</v>
      </c>
      <c r="O515" s="1725">
        <v>353.11</v>
      </c>
      <c r="P515" s="1798">
        <f t="shared" si="132"/>
        <v>0.69950475435816162</v>
      </c>
      <c r="Q515" s="1725">
        <v>151.69</v>
      </c>
      <c r="R515" s="1798">
        <f t="shared" si="133"/>
        <v>0.30049524564183833</v>
      </c>
      <c r="S515" s="1785">
        <f t="shared" si="136"/>
        <v>6.0675999999999997</v>
      </c>
      <c r="T515" s="1760"/>
      <c r="U515" s="1725">
        <f t="shared" si="137"/>
        <v>0</v>
      </c>
      <c r="V515" s="1725">
        <f t="shared" si="135"/>
        <v>0</v>
      </c>
      <c r="W515" s="1725">
        <f t="shared" si="138"/>
        <v>700.63</v>
      </c>
      <c r="X515" s="1728">
        <v>700.63</v>
      </c>
      <c r="Y515" s="1739">
        <v>616278</v>
      </c>
      <c r="Z515" s="1730">
        <v>42552</v>
      </c>
      <c r="AA515" s="1788" t="s">
        <v>213</v>
      </c>
      <c r="AB515" s="1885"/>
    </row>
    <row r="516" spans="1:28" s="1723" customFormat="1" x14ac:dyDescent="0.2">
      <c r="A516" s="1811">
        <v>2016214</v>
      </c>
      <c r="B516" s="1737"/>
      <c r="C516" s="1737" t="s">
        <v>1273</v>
      </c>
      <c r="D516" s="1723" t="s">
        <v>489</v>
      </c>
      <c r="E516" s="1723">
        <v>3</v>
      </c>
      <c r="F516" s="1723">
        <v>24</v>
      </c>
      <c r="G516" s="1723">
        <v>15</v>
      </c>
      <c r="H516" s="1723">
        <v>6</v>
      </c>
      <c r="I516" s="1738">
        <v>1</v>
      </c>
      <c r="J516" s="1738">
        <v>1</v>
      </c>
      <c r="K516" s="1738" t="s">
        <v>1295</v>
      </c>
      <c r="L516" s="1725">
        <v>4678.6099999999997</v>
      </c>
      <c r="M516" s="1725"/>
      <c r="N516" s="1725">
        <f t="shared" si="131"/>
        <v>4589.8099999999995</v>
      </c>
      <c r="O516" s="1725">
        <v>3481.43</v>
      </c>
      <c r="P516" s="1798">
        <f t="shared" si="132"/>
        <v>0.75851287961811065</v>
      </c>
      <c r="Q516" s="1725">
        <v>1108.3800000000001</v>
      </c>
      <c r="R516" s="1798">
        <f t="shared" si="133"/>
        <v>0.24148712038188949</v>
      </c>
      <c r="S516" s="1785">
        <f t="shared" si="136"/>
        <v>44.335200000000007</v>
      </c>
      <c r="T516" s="1760"/>
      <c r="U516" s="1725">
        <f t="shared" si="137"/>
        <v>0</v>
      </c>
      <c r="V516" s="1725">
        <f t="shared" si="135"/>
        <v>0</v>
      </c>
      <c r="W516" s="1725">
        <f t="shared" si="138"/>
        <v>4678.6099999999997</v>
      </c>
      <c r="X516" s="1728">
        <v>4678.6099999999997</v>
      </c>
      <c r="Y516" s="1739">
        <v>616279</v>
      </c>
      <c r="Z516" s="1730">
        <v>42552</v>
      </c>
      <c r="AA516" s="1788" t="s">
        <v>213</v>
      </c>
      <c r="AB516" s="1885"/>
    </row>
    <row r="517" spans="1:28" s="1723" customFormat="1" x14ac:dyDescent="0.2">
      <c r="A517" s="1811">
        <v>2016215</v>
      </c>
      <c r="B517" s="1737"/>
      <c r="C517" s="1737" t="s">
        <v>1274</v>
      </c>
      <c r="D517" s="1723" t="s">
        <v>489</v>
      </c>
      <c r="E517" s="1723">
        <v>1</v>
      </c>
      <c r="F517" s="1723">
        <v>8</v>
      </c>
      <c r="G517" s="1723">
        <v>5</v>
      </c>
      <c r="H517" s="1723">
        <v>3</v>
      </c>
      <c r="I517" s="1738">
        <v>1</v>
      </c>
      <c r="J517" s="1738">
        <v>1</v>
      </c>
      <c r="K517" s="1738" t="s">
        <v>1295</v>
      </c>
      <c r="L517" s="1725">
        <v>2517.67</v>
      </c>
      <c r="M517" s="1725"/>
      <c r="N517" s="1725">
        <f t="shared" ref="N517:N522" si="139">O517+Q517</f>
        <v>1711.3400000000001</v>
      </c>
      <c r="O517" s="1725">
        <v>1277.18</v>
      </c>
      <c r="P517" s="1798">
        <f t="shared" si="132"/>
        <v>0.74630406581976694</v>
      </c>
      <c r="Q517" s="1725">
        <v>434.16</v>
      </c>
      <c r="R517" s="1798">
        <f t="shared" si="133"/>
        <v>0.25369593418023301</v>
      </c>
      <c r="S517" s="1785">
        <f t="shared" si="136"/>
        <v>17.366400000000002</v>
      </c>
      <c r="T517" s="1760"/>
      <c r="U517" s="1725">
        <f t="shared" si="137"/>
        <v>0</v>
      </c>
      <c r="V517" s="1725">
        <f t="shared" si="135"/>
        <v>0</v>
      </c>
      <c r="W517" s="1725">
        <f t="shared" si="138"/>
        <v>2517.67</v>
      </c>
      <c r="X517" s="1728">
        <v>2517.67</v>
      </c>
      <c r="Y517" s="1739">
        <v>616310</v>
      </c>
      <c r="Z517" s="1730">
        <v>42566</v>
      </c>
      <c r="AA517" s="1788" t="s">
        <v>213</v>
      </c>
      <c r="AB517" s="1885"/>
    </row>
    <row r="518" spans="1:28" s="1723" customFormat="1" x14ac:dyDescent="0.2">
      <c r="A518" s="1811">
        <v>2016216</v>
      </c>
      <c r="B518" s="1737"/>
      <c r="C518" s="1737" t="s">
        <v>1275</v>
      </c>
      <c r="D518" s="1723" t="s">
        <v>489</v>
      </c>
      <c r="E518" s="1723">
        <v>1</v>
      </c>
      <c r="F518" s="1837">
        <v>8</v>
      </c>
      <c r="G518" s="1837">
        <v>4</v>
      </c>
      <c r="H518" s="1837">
        <v>3</v>
      </c>
      <c r="I518" s="1738">
        <v>1</v>
      </c>
      <c r="J518" s="1738">
        <v>1</v>
      </c>
      <c r="K518" s="1738" t="s">
        <v>1295</v>
      </c>
      <c r="L518" s="1725">
        <v>2471.0700000000002</v>
      </c>
      <c r="M518" s="1725"/>
      <c r="N518" s="1725">
        <f t="shared" si="139"/>
        <v>1629.7600000000002</v>
      </c>
      <c r="O518" s="1725">
        <v>1233.9100000000001</v>
      </c>
      <c r="P518" s="1798">
        <f t="shared" si="132"/>
        <v>0.75711147653642252</v>
      </c>
      <c r="Q518" s="1725">
        <v>395.85</v>
      </c>
      <c r="R518" s="1798">
        <f t="shared" si="133"/>
        <v>0.24288852346357745</v>
      </c>
      <c r="S518" s="1785">
        <f t="shared" si="136"/>
        <v>15.834000000000001</v>
      </c>
      <c r="T518" s="1760"/>
      <c r="U518" s="1725">
        <f t="shared" si="137"/>
        <v>0</v>
      </c>
      <c r="V518" s="1725">
        <f t="shared" si="135"/>
        <v>0</v>
      </c>
      <c r="W518" s="1725">
        <f t="shared" si="138"/>
        <v>2471.0700000000002</v>
      </c>
      <c r="X518" s="1728">
        <v>2471.0700000000002</v>
      </c>
      <c r="Y518" s="1739">
        <v>616280</v>
      </c>
      <c r="Z518" s="1730">
        <v>42552</v>
      </c>
      <c r="AA518" s="1788" t="s">
        <v>213</v>
      </c>
      <c r="AB518" s="1885"/>
    </row>
    <row r="519" spans="1:28" s="1723" customFormat="1" x14ac:dyDescent="0.2">
      <c r="A519" s="1811">
        <v>2016217</v>
      </c>
      <c r="B519" s="1737"/>
      <c r="C519" s="1737" t="s">
        <v>1276</v>
      </c>
      <c r="D519" s="1723" t="s">
        <v>830</v>
      </c>
      <c r="E519" s="1723">
        <v>1</v>
      </c>
      <c r="F519" s="1723">
        <v>4</v>
      </c>
      <c r="G519" s="1723">
        <v>5</v>
      </c>
      <c r="H519" s="1723">
        <v>0</v>
      </c>
      <c r="I519" s="1738">
        <v>1</v>
      </c>
      <c r="J519" s="1738">
        <v>1</v>
      </c>
      <c r="K519" s="1738" t="s">
        <v>1295</v>
      </c>
      <c r="L519" s="1725">
        <v>2070.61</v>
      </c>
      <c r="M519" s="1725"/>
      <c r="N519" s="1725">
        <f t="shared" si="139"/>
        <v>1168.5</v>
      </c>
      <c r="O519" s="1725">
        <v>936.37</v>
      </c>
      <c r="P519" s="1798">
        <f t="shared" si="132"/>
        <v>0.80134360290971329</v>
      </c>
      <c r="Q519" s="1725">
        <v>232.13</v>
      </c>
      <c r="R519" s="1798">
        <f t="shared" si="133"/>
        <v>0.19865639709028668</v>
      </c>
      <c r="S519" s="1785">
        <f t="shared" si="136"/>
        <v>9.2851999999999997</v>
      </c>
      <c r="T519" s="1760"/>
      <c r="U519" s="1725">
        <f t="shared" si="137"/>
        <v>0</v>
      </c>
      <c r="V519" s="1725">
        <f t="shared" si="135"/>
        <v>0</v>
      </c>
      <c r="W519" s="1725">
        <f t="shared" si="138"/>
        <v>2070.61</v>
      </c>
      <c r="X519" s="1728">
        <v>2070.61</v>
      </c>
      <c r="Y519" s="1739">
        <v>616271</v>
      </c>
      <c r="Z519" s="1730">
        <v>42541</v>
      </c>
      <c r="AA519" s="1788" t="s">
        <v>213</v>
      </c>
      <c r="AB519" s="1885"/>
    </row>
    <row r="520" spans="1:28" s="1723" customFormat="1" x14ac:dyDescent="0.2">
      <c r="A520" s="1811">
        <v>2016218</v>
      </c>
      <c r="B520" s="1737"/>
      <c r="C520" s="1737" t="s">
        <v>1277</v>
      </c>
      <c r="D520" s="1723" t="s">
        <v>451</v>
      </c>
      <c r="E520" s="1723">
        <v>1</v>
      </c>
      <c r="F520" s="1723">
        <v>9</v>
      </c>
      <c r="G520" s="1723">
        <v>6</v>
      </c>
      <c r="H520" s="1723">
        <v>5</v>
      </c>
      <c r="I520" s="1738">
        <v>1</v>
      </c>
      <c r="J520" s="1738">
        <v>1</v>
      </c>
      <c r="K520" s="1738" t="s">
        <v>1295</v>
      </c>
      <c r="L520" s="1725">
        <v>2821.71</v>
      </c>
      <c r="M520" s="1725"/>
      <c r="N520" s="1725">
        <f t="shared" si="139"/>
        <v>2024.53</v>
      </c>
      <c r="O520" s="1725">
        <v>1559.61</v>
      </c>
      <c r="P520" s="1798">
        <f>IF(N520&lt;=0,"",O520/N520)</f>
        <v>0.77035657658814638</v>
      </c>
      <c r="Q520" s="1725">
        <v>464.92</v>
      </c>
      <c r="R520" s="1798">
        <f>IF(N520&lt;=0,"",Q520/N520)</f>
        <v>0.22964342341185362</v>
      </c>
      <c r="S520" s="1785">
        <f t="shared" si="136"/>
        <v>18.596800000000002</v>
      </c>
      <c r="T520" s="1760"/>
      <c r="U520" s="1725">
        <f>((1-I520)*O520)+((1-J520)*Q520)</f>
        <v>0</v>
      </c>
      <c r="V520" s="1725">
        <f t="shared" si="135"/>
        <v>0</v>
      </c>
      <c r="W520" s="1725">
        <f t="shared" si="138"/>
        <v>2821.71</v>
      </c>
      <c r="X520" s="1728">
        <v>2821.71</v>
      </c>
      <c r="Y520" s="1739">
        <v>616275</v>
      </c>
      <c r="Z520" s="1730">
        <v>42552</v>
      </c>
      <c r="AA520" s="1788" t="s">
        <v>213</v>
      </c>
      <c r="AB520" s="1885"/>
    </row>
    <row r="521" spans="1:28" s="1723" customFormat="1" x14ac:dyDescent="0.2">
      <c r="A521" s="1812">
        <v>2016219</v>
      </c>
      <c r="B521" s="1737"/>
      <c r="C521" s="1737" t="s">
        <v>1278</v>
      </c>
      <c r="D521" s="1723" t="s">
        <v>68</v>
      </c>
      <c r="E521" s="1723">
        <v>1</v>
      </c>
      <c r="F521" s="1723">
        <v>3</v>
      </c>
      <c r="G521" s="1723">
        <v>0</v>
      </c>
      <c r="H521" s="1723">
        <v>0</v>
      </c>
      <c r="I521" s="1738">
        <v>1</v>
      </c>
      <c r="J521" s="1738">
        <v>1</v>
      </c>
      <c r="K521" s="1738" t="s">
        <v>1295</v>
      </c>
      <c r="L521" s="1725">
        <v>319.49</v>
      </c>
      <c r="M521" s="1725">
        <v>319.49</v>
      </c>
      <c r="N521" s="1725">
        <f t="shared" si="139"/>
        <v>222.52</v>
      </c>
      <c r="O521" s="1725">
        <v>172.52</v>
      </c>
      <c r="P521" s="1798">
        <f>IF(N521&lt;=0,"",O521/N521)</f>
        <v>0.77530109653064894</v>
      </c>
      <c r="Q521" s="1725">
        <v>50</v>
      </c>
      <c r="R521" s="1798">
        <f>IF(N521&lt;=0,"",Q521/N521)</f>
        <v>0.22469890346935106</v>
      </c>
      <c r="S521" s="1785">
        <f t="shared" si="136"/>
        <v>2</v>
      </c>
      <c r="T521" s="1760"/>
      <c r="U521" s="1725">
        <f>((1-I521)*O521)+((1-J521)*Q521)</f>
        <v>0</v>
      </c>
      <c r="V521" s="1725">
        <f>L521-W521</f>
        <v>0</v>
      </c>
      <c r="W521" s="1725">
        <f t="shared" si="138"/>
        <v>319.49</v>
      </c>
      <c r="X521" s="1728">
        <v>319.49</v>
      </c>
      <c r="Y521" s="1739">
        <v>616219</v>
      </c>
      <c r="Z521" s="1730">
        <v>42523</v>
      </c>
      <c r="AA521" s="1788" t="s">
        <v>213</v>
      </c>
      <c r="AB521" s="1885"/>
    </row>
    <row r="522" spans="1:28" s="1723" customFormat="1" x14ac:dyDescent="0.2">
      <c r="A522" s="1811">
        <v>2016221</v>
      </c>
      <c r="B522" s="1737"/>
      <c r="C522" s="1737" t="s">
        <v>1279</v>
      </c>
      <c r="D522" s="1723" t="s">
        <v>68</v>
      </c>
      <c r="E522" s="1723">
        <v>0</v>
      </c>
      <c r="F522" s="1723">
        <v>0</v>
      </c>
      <c r="G522" s="1723">
        <v>0</v>
      </c>
      <c r="H522" s="1723">
        <v>0</v>
      </c>
      <c r="I522" s="1738">
        <v>1</v>
      </c>
      <c r="J522" s="1738">
        <v>1</v>
      </c>
      <c r="K522" s="1738"/>
      <c r="L522" s="1725">
        <v>24.5</v>
      </c>
      <c r="M522" s="1725"/>
      <c r="N522" s="1725">
        <f t="shared" si="139"/>
        <v>12.25</v>
      </c>
      <c r="O522" s="1725">
        <v>12.25</v>
      </c>
      <c r="P522" s="1798">
        <f>IF(N522&lt;=0,"",O522/N522)</f>
        <v>1</v>
      </c>
      <c r="Q522" s="1725">
        <v>0</v>
      </c>
      <c r="R522" s="1798">
        <f>IF(N522&lt;=0,"",Q522/N522)</f>
        <v>0</v>
      </c>
      <c r="S522" s="1785">
        <f t="shared" ref="S522:S560" si="140">Q522/$S$1</f>
        <v>0</v>
      </c>
      <c r="T522" s="1760"/>
      <c r="U522" s="1725">
        <f t="shared" ref="U522:U560" si="141">((1-I522)*O522)+((1-J522)*Q522)</f>
        <v>0</v>
      </c>
      <c r="V522" s="1725">
        <f t="shared" ref="V522:V560" si="142">L522-W522</f>
        <v>0</v>
      </c>
      <c r="W522" s="1725">
        <f t="shared" si="138"/>
        <v>24.5</v>
      </c>
      <c r="X522" s="1728">
        <v>24.5</v>
      </c>
      <c r="Y522" s="1739">
        <v>616350</v>
      </c>
      <c r="Z522" s="1730">
        <v>42608</v>
      </c>
      <c r="AA522" s="1788" t="s">
        <v>213</v>
      </c>
      <c r="AB522" s="1885"/>
    </row>
    <row r="523" spans="1:28" s="1723" customFormat="1" x14ac:dyDescent="0.2">
      <c r="A523" s="1812">
        <v>2016222</v>
      </c>
      <c r="B523" s="1737"/>
      <c r="C523" s="1737">
        <v>592516</v>
      </c>
      <c r="D523" s="1723" t="s">
        <v>68</v>
      </c>
      <c r="E523" s="1723">
        <v>1</v>
      </c>
      <c r="F523" s="1723">
        <v>8</v>
      </c>
      <c r="G523" s="1723">
        <v>5</v>
      </c>
      <c r="H523" s="1723">
        <v>3</v>
      </c>
      <c r="I523" s="1738">
        <v>1</v>
      </c>
      <c r="J523" s="1738">
        <v>1</v>
      </c>
      <c r="K523" s="1738" t="s">
        <v>1308</v>
      </c>
      <c r="L523" s="1725">
        <v>2023</v>
      </c>
      <c r="M523" s="1725">
        <v>2159.62</v>
      </c>
      <c r="N523" s="1725">
        <f t="shared" ref="N523:N528" si="143">O523+Q523</f>
        <v>1466.8300000000002</v>
      </c>
      <c r="O523" s="1725">
        <v>1111.4100000000001</v>
      </c>
      <c r="P523" s="1798">
        <f t="shared" ref="P523:P530" si="144">IF(N523&lt;=0,"",O523/N523)</f>
        <v>0.75769516576563067</v>
      </c>
      <c r="Q523" s="1725">
        <v>355.42</v>
      </c>
      <c r="R523" s="1798">
        <f t="shared" ref="R523:R530" si="145">IF(N523&lt;=0,"",Q523/N523)</f>
        <v>0.24230483423436933</v>
      </c>
      <c r="S523" s="1785">
        <f>Q523/$S$1</f>
        <v>14.216800000000001</v>
      </c>
      <c r="T523" s="1760"/>
      <c r="U523" s="1725">
        <f>((1-I523)*O523)+((1-J523)*Q523)</f>
        <v>0</v>
      </c>
      <c r="V523" s="1725">
        <f>L523-W523</f>
        <v>0</v>
      </c>
      <c r="W523" s="1725">
        <f t="shared" si="138"/>
        <v>2023</v>
      </c>
      <c r="X523" s="1728">
        <v>2023</v>
      </c>
      <c r="Y523" s="1739">
        <v>616220</v>
      </c>
      <c r="Z523" s="1730">
        <v>42523</v>
      </c>
      <c r="AA523" s="1788" t="s">
        <v>213</v>
      </c>
      <c r="AB523" s="1885"/>
    </row>
    <row r="524" spans="1:28" s="1723" customFormat="1" x14ac:dyDescent="0.2">
      <c r="A524" s="1812">
        <v>2016223</v>
      </c>
      <c r="B524" s="1737"/>
      <c r="C524" s="1737">
        <v>574116</v>
      </c>
      <c r="D524" s="1723" t="s">
        <v>68</v>
      </c>
      <c r="E524" s="1723">
        <v>1</v>
      </c>
      <c r="F524" s="1723">
        <v>10</v>
      </c>
      <c r="G524" s="1723">
        <v>7</v>
      </c>
      <c r="H524" s="1723">
        <v>4</v>
      </c>
      <c r="I524" s="1738">
        <v>1</v>
      </c>
      <c r="J524" s="1738">
        <v>1</v>
      </c>
      <c r="K524" s="1738" t="s">
        <v>1308</v>
      </c>
      <c r="L524" s="1725">
        <v>3177</v>
      </c>
      <c r="M524" s="1725">
        <v>3415.21</v>
      </c>
      <c r="N524" s="1725">
        <f t="shared" si="143"/>
        <v>2310.92</v>
      </c>
      <c r="O524" s="1725">
        <v>1800.13</v>
      </c>
      <c r="P524" s="1798">
        <f t="shared" si="144"/>
        <v>0.77896681840998394</v>
      </c>
      <c r="Q524" s="1725">
        <v>510.79</v>
      </c>
      <c r="R524" s="1798">
        <f t="shared" si="145"/>
        <v>0.22103318159001609</v>
      </c>
      <c r="S524" s="1785">
        <f>Q524/$S$1</f>
        <v>20.4316</v>
      </c>
      <c r="T524" s="1760"/>
      <c r="U524" s="1725">
        <f>((1-I524)*O524)+((1-J524)*Q524)</f>
        <v>0</v>
      </c>
      <c r="V524" s="1725">
        <f>L524-W524</f>
        <v>0</v>
      </c>
      <c r="W524" s="1725">
        <f t="shared" si="138"/>
        <v>3177</v>
      </c>
      <c r="X524" s="1728">
        <v>3177</v>
      </c>
      <c r="Y524" s="1739">
        <v>616221</v>
      </c>
      <c r="Z524" s="1730">
        <v>42523</v>
      </c>
      <c r="AA524" s="1788" t="s">
        <v>213</v>
      </c>
      <c r="AB524" s="1885"/>
    </row>
    <row r="525" spans="1:28" s="1723" customFormat="1" x14ac:dyDescent="0.2">
      <c r="A525" s="1812">
        <v>2016224</v>
      </c>
      <c r="B525" s="1737"/>
      <c r="C525" s="1737">
        <v>502816</v>
      </c>
      <c r="D525" s="1723" t="s">
        <v>68</v>
      </c>
      <c r="E525" s="1723">
        <v>1</v>
      </c>
      <c r="F525" s="1723">
        <v>8</v>
      </c>
      <c r="G525" s="1723">
        <v>6</v>
      </c>
      <c r="H525" s="1723">
        <v>3</v>
      </c>
      <c r="I525" s="1738">
        <v>1</v>
      </c>
      <c r="J525" s="1738">
        <v>1</v>
      </c>
      <c r="K525" s="1738" t="s">
        <v>1308</v>
      </c>
      <c r="L525" s="1725">
        <v>2122</v>
      </c>
      <c r="M525" s="1725">
        <v>2107.54</v>
      </c>
      <c r="N525" s="1725">
        <f t="shared" si="143"/>
        <v>1429.3000000000002</v>
      </c>
      <c r="O525" s="1725">
        <v>1076.3800000000001</v>
      </c>
      <c r="P525" s="1798">
        <f t="shared" si="144"/>
        <v>0.75308192821660946</v>
      </c>
      <c r="Q525" s="1725">
        <v>352.92</v>
      </c>
      <c r="R525" s="1798">
        <f t="shared" si="145"/>
        <v>0.24691807178339045</v>
      </c>
      <c r="S525" s="1785">
        <f>Q525/$S$1</f>
        <v>14.116800000000001</v>
      </c>
      <c r="T525" s="1760"/>
      <c r="U525" s="1725">
        <f>((1-I525)*O525)+((1-J525)*Q525)</f>
        <v>0</v>
      </c>
      <c r="V525" s="1725">
        <f>L525-W525</f>
        <v>0</v>
      </c>
      <c r="W525" s="1725">
        <f t="shared" si="138"/>
        <v>2122</v>
      </c>
      <c r="X525" s="1728">
        <v>2122</v>
      </c>
      <c r="Y525" s="1739">
        <v>616222</v>
      </c>
      <c r="Z525" s="1730">
        <v>42523</v>
      </c>
      <c r="AA525" s="1788" t="s">
        <v>213</v>
      </c>
      <c r="AB525" s="1885"/>
    </row>
    <row r="526" spans="1:28" s="1723" customFormat="1" x14ac:dyDescent="0.2">
      <c r="A526" s="1812">
        <v>2016225</v>
      </c>
      <c r="B526" s="1737"/>
      <c r="C526" s="1737" t="s">
        <v>1280</v>
      </c>
      <c r="D526" s="1723" t="s">
        <v>68</v>
      </c>
      <c r="E526" s="1836">
        <v>1</v>
      </c>
      <c r="F526" s="1837">
        <v>13</v>
      </c>
      <c r="G526" s="1837">
        <v>4</v>
      </c>
      <c r="H526" s="1837">
        <v>5</v>
      </c>
      <c r="I526" s="1738">
        <v>1</v>
      </c>
      <c r="J526" s="1738">
        <v>1</v>
      </c>
      <c r="K526" s="1738" t="s">
        <v>1308</v>
      </c>
      <c r="L526" s="1725">
        <v>6040</v>
      </c>
      <c r="M526" s="1725">
        <v>6039.89</v>
      </c>
      <c r="N526" s="1725">
        <f t="shared" si="143"/>
        <v>4079.46</v>
      </c>
      <c r="O526" s="1725">
        <v>3404.46</v>
      </c>
      <c r="P526" s="1798">
        <f t="shared" si="144"/>
        <v>0.83453692400464763</v>
      </c>
      <c r="Q526" s="1725">
        <v>675</v>
      </c>
      <c r="R526" s="1798">
        <f t="shared" si="145"/>
        <v>0.16546307599535232</v>
      </c>
      <c r="S526" s="1785">
        <f>Q526/$S$1</f>
        <v>27</v>
      </c>
      <c r="T526" s="1760"/>
      <c r="U526" s="1725">
        <f>((1-I526)*O526)+((1-J526)*Q526)</f>
        <v>0</v>
      </c>
      <c r="V526" s="1725">
        <f>L526-W526</f>
        <v>0</v>
      </c>
      <c r="W526" s="1725">
        <f t="shared" si="138"/>
        <v>6040</v>
      </c>
      <c r="X526" s="1728">
        <v>6040</v>
      </c>
      <c r="Y526" s="1739">
        <v>616223</v>
      </c>
      <c r="Z526" s="1730">
        <v>42523</v>
      </c>
      <c r="AA526" s="1788" t="s">
        <v>213</v>
      </c>
      <c r="AB526" s="1885"/>
    </row>
    <row r="527" spans="1:28" s="1723" customFormat="1" x14ac:dyDescent="0.2">
      <c r="A527" s="1811">
        <v>2016226</v>
      </c>
      <c r="B527" s="1737"/>
      <c r="C527" s="1737">
        <v>575016</v>
      </c>
      <c r="D527" s="1723" t="s">
        <v>68</v>
      </c>
      <c r="E527" s="1723">
        <v>1</v>
      </c>
      <c r="F527" s="1723">
        <v>10</v>
      </c>
      <c r="G527" s="1723">
        <v>7</v>
      </c>
      <c r="H527" s="1723">
        <v>3</v>
      </c>
      <c r="I527" s="1738">
        <v>1</v>
      </c>
      <c r="J527" s="1738">
        <v>1</v>
      </c>
      <c r="K527" s="1738" t="s">
        <v>1308</v>
      </c>
      <c r="L527" s="1725">
        <v>3318</v>
      </c>
      <c r="M527" s="1725">
        <v>3042.37</v>
      </c>
      <c r="N527" s="1725">
        <f t="shared" si="143"/>
        <v>2061.5699999999997</v>
      </c>
      <c r="O527" s="1725">
        <v>1576.57</v>
      </c>
      <c r="P527" s="1798">
        <f t="shared" si="144"/>
        <v>0.76474240506022118</v>
      </c>
      <c r="Q527" s="1725">
        <v>485</v>
      </c>
      <c r="R527" s="1798">
        <f t="shared" si="145"/>
        <v>0.23525759493977894</v>
      </c>
      <c r="S527" s="1785">
        <f t="shared" si="140"/>
        <v>19.399999999999999</v>
      </c>
      <c r="T527" s="1760"/>
      <c r="U527" s="1725">
        <f t="shared" si="141"/>
        <v>0</v>
      </c>
      <c r="V527" s="1725">
        <f t="shared" si="142"/>
        <v>0</v>
      </c>
      <c r="W527" s="1725">
        <f t="shared" si="138"/>
        <v>3318</v>
      </c>
      <c r="X527" s="1728">
        <v>3318</v>
      </c>
      <c r="Y527" s="1739">
        <v>616226</v>
      </c>
      <c r="Z527" s="1730">
        <v>42534</v>
      </c>
      <c r="AA527" s="1788" t="s">
        <v>213</v>
      </c>
      <c r="AB527" s="1885"/>
    </row>
    <row r="528" spans="1:28" s="1723" customFormat="1" x14ac:dyDescent="0.2">
      <c r="A528" s="1811" t="s">
        <v>1379</v>
      </c>
      <c r="B528" s="1737">
        <v>120739</v>
      </c>
      <c r="C528" s="1737" t="s">
        <v>1301</v>
      </c>
      <c r="D528" s="1723" t="s">
        <v>68</v>
      </c>
      <c r="E528" s="1723">
        <v>1</v>
      </c>
      <c r="F528" s="1723">
        <v>16</v>
      </c>
      <c r="G528" s="1723">
        <v>7</v>
      </c>
      <c r="H528" s="1723">
        <v>3</v>
      </c>
      <c r="I528" s="1738">
        <v>1</v>
      </c>
      <c r="J528" s="1738">
        <v>1</v>
      </c>
      <c r="K528" s="1738" t="s">
        <v>1295</v>
      </c>
      <c r="L528" s="1725">
        <v>1815.73</v>
      </c>
      <c r="M528" s="1725">
        <v>1815.73</v>
      </c>
      <c r="N528" s="1725">
        <f t="shared" si="143"/>
        <v>1210.48</v>
      </c>
      <c r="O528" s="1725">
        <v>985.48</v>
      </c>
      <c r="P528" s="1798">
        <f>IF(N528&lt;=0,"",O528/N528)</f>
        <v>0.814123322979314</v>
      </c>
      <c r="Q528" s="1725">
        <v>225</v>
      </c>
      <c r="R528" s="1798">
        <f>IF(N528&lt;=0,"",Q528/N528)</f>
        <v>0.185876677020686</v>
      </c>
      <c r="S528" s="1785">
        <f>Q528/$S$1</f>
        <v>9</v>
      </c>
      <c r="T528" s="1760"/>
      <c r="U528" s="1725">
        <f>((1-I528)*O528)+((1-J528)*Q528)</f>
        <v>0</v>
      </c>
      <c r="V528" s="1725">
        <f>L528-W528</f>
        <v>0</v>
      </c>
      <c r="W528" s="1725">
        <f t="shared" si="138"/>
        <v>1815.73</v>
      </c>
      <c r="X528" s="1728">
        <v>1815.73</v>
      </c>
      <c r="Y528" s="1739">
        <v>616274</v>
      </c>
      <c r="Z528" s="1730">
        <v>42552</v>
      </c>
      <c r="AA528" s="1788" t="s">
        <v>213</v>
      </c>
      <c r="AB528" s="1885"/>
    </row>
    <row r="529" spans="1:53" x14ac:dyDescent="0.2">
      <c r="A529" s="1812" t="s">
        <v>1289</v>
      </c>
      <c r="C529" s="1737" t="s">
        <v>1282</v>
      </c>
      <c r="D529" s="1723" t="s">
        <v>68</v>
      </c>
      <c r="E529" s="1723">
        <v>1</v>
      </c>
      <c r="F529" s="1723">
        <v>8</v>
      </c>
      <c r="G529" s="1723">
        <v>4</v>
      </c>
      <c r="H529" s="1723">
        <v>3</v>
      </c>
      <c r="I529" s="1738">
        <v>1</v>
      </c>
      <c r="J529" s="1738">
        <v>1</v>
      </c>
      <c r="K529" s="1738" t="s">
        <v>1295</v>
      </c>
      <c r="L529" s="1725">
        <v>5115.5200000000004</v>
      </c>
      <c r="M529" s="1725">
        <v>5152.5200000000004</v>
      </c>
      <c r="N529" s="1725">
        <f t="shared" ref="N529:N543" si="146">O529+Q529</f>
        <v>3472.38</v>
      </c>
      <c r="O529" s="1725">
        <v>2984.46</v>
      </c>
      <c r="P529" s="1798">
        <f t="shared" si="144"/>
        <v>0.85948542498228875</v>
      </c>
      <c r="Q529" s="1725">
        <v>487.92</v>
      </c>
      <c r="R529" s="1798">
        <f t="shared" si="145"/>
        <v>0.1405145750177112</v>
      </c>
      <c r="S529" s="1785">
        <f t="shared" si="140"/>
        <v>19.5168</v>
      </c>
      <c r="U529" s="1725">
        <f t="shared" si="141"/>
        <v>0</v>
      </c>
      <c r="V529" s="1725">
        <f t="shared" si="142"/>
        <v>0</v>
      </c>
      <c r="W529" s="1725">
        <f t="shared" ref="W529:W538" si="147">X529+AC529+AH529+AM529+AO529+AR529</f>
        <v>5115.5200000000004</v>
      </c>
      <c r="X529" s="1728">
        <v>5115.5200000000004</v>
      </c>
      <c r="Y529" s="1739">
        <v>616224</v>
      </c>
      <c r="Z529" s="1730">
        <v>42523</v>
      </c>
      <c r="AA529" s="1788" t="s">
        <v>213</v>
      </c>
      <c r="AB529" s="1788"/>
      <c r="AG529" s="1906"/>
      <c r="AH529" s="2307"/>
      <c r="AK529" s="2306"/>
      <c r="AL529" s="2306"/>
    </row>
    <row r="530" spans="1:53" x14ac:dyDescent="0.2">
      <c r="A530" s="1811">
        <v>2016228</v>
      </c>
      <c r="C530" s="1737" t="s">
        <v>1283</v>
      </c>
      <c r="D530" s="1723" t="s">
        <v>68</v>
      </c>
      <c r="E530" s="1806">
        <v>1</v>
      </c>
      <c r="F530" s="1806">
        <v>10</v>
      </c>
      <c r="G530" s="1806">
        <v>3</v>
      </c>
      <c r="H530" s="1806">
        <v>5</v>
      </c>
      <c r="I530" s="1738">
        <v>1</v>
      </c>
      <c r="J530" s="1738">
        <v>1</v>
      </c>
      <c r="K530" s="1738"/>
      <c r="L530" s="1725">
        <v>4610</v>
      </c>
      <c r="N530" s="1725">
        <f t="shared" si="146"/>
        <v>2377.38</v>
      </c>
      <c r="O530" s="1725">
        <v>1816.96</v>
      </c>
      <c r="P530" s="1798">
        <f t="shared" si="144"/>
        <v>0.76426991057382498</v>
      </c>
      <c r="Q530" s="1725">
        <v>560.41999999999996</v>
      </c>
      <c r="R530" s="1798">
        <f t="shared" si="145"/>
        <v>0.23573008942617502</v>
      </c>
      <c r="S530" s="1785">
        <f>Q530/$S$1</f>
        <v>22.416799999999999</v>
      </c>
      <c r="U530" s="1725">
        <f t="shared" si="141"/>
        <v>0</v>
      </c>
      <c r="V530" s="1725">
        <f>L530-W530</f>
        <v>0</v>
      </c>
      <c r="W530" s="1725">
        <f t="shared" si="147"/>
        <v>4610</v>
      </c>
      <c r="X530" s="1728">
        <v>4610</v>
      </c>
      <c r="Y530" s="1739">
        <v>616227</v>
      </c>
      <c r="Z530" s="1730">
        <v>42534</v>
      </c>
      <c r="AA530" s="1788" t="s">
        <v>213</v>
      </c>
      <c r="AB530" s="1788"/>
      <c r="AG530" s="1906"/>
      <c r="AH530" s="2307"/>
      <c r="AK530" s="2306"/>
      <c r="AL530" s="2306"/>
    </row>
    <row r="531" spans="1:53" x14ac:dyDescent="0.2">
      <c r="A531" s="1811">
        <v>2016229</v>
      </c>
      <c r="C531" s="1737">
        <v>592816</v>
      </c>
      <c r="D531" s="1723" t="s">
        <v>68</v>
      </c>
      <c r="E531" s="1723">
        <v>1</v>
      </c>
      <c r="F531" s="1723">
        <v>8</v>
      </c>
      <c r="G531" s="1723">
        <v>4</v>
      </c>
      <c r="H531" s="1723">
        <v>3</v>
      </c>
      <c r="I531" s="1738">
        <v>1</v>
      </c>
      <c r="J531" s="1738">
        <v>1</v>
      </c>
      <c r="K531" s="1738" t="s">
        <v>1331</v>
      </c>
      <c r="L531" s="1725">
        <v>3659</v>
      </c>
      <c r="M531" s="1725">
        <v>3318.7</v>
      </c>
      <c r="N531" s="1725">
        <f t="shared" si="146"/>
        <v>0</v>
      </c>
      <c r="O531" s="1725">
        <v>0</v>
      </c>
      <c r="P531" s="1798" t="str">
        <f t="shared" ref="P531:P543" si="148">IF(N531&lt;=0,"",O531/N531)</f>
        <v/>
      </c>
      <c r="Q531" s="1725">
        <v>0</v>
      </c>
      <c r="R531" s="1798" t="str">
        <f t="shared" ref="R531:R543" si="149">IF(N531&lt;=0,"",Q531/N531)</f>
        <v/>
      </c>
      <c r="S531" s="1785">
        <f t="shared" si="140"/>
        <v>0</v>
      </c>
      <c r="U531" s="1725">
        <f t="shared" si="141"/>
        <v>0</v>
      </c>
      <c r="V531" s="1725">
        <f t="shared" si="142"/>
        <v>0</v>
      </c>
      <c r="W531" s="1725">
        <f t="shared" si="147"/>
        <v>3659</v>
      </c>
      <c r="X531" s="1728">
        <v>3659</v>
      </c>
      <c r="Y531" s="1739">
        <v>616228</v>
      </c>
      <c r="Z531" s="1730">
        <v>42534</v>
      </c>
      <c r="AA531" s="1788" t="s">
        <v>213</v>
      </c>
      <c r="AB531" s="1788"/>
      <c r="AG531" s="1906"/>
      <c r="AH531" s="2307"/>
      <c r="AK531" s="2306"/>
      <c r="AL531" s="2306"/>
    </row>
    <row r="532" spans="1:53" x14ac:dyDescent="0.2">
      <c r="A532" s="1811">
        <v>2016230</v>
      </c>
      <c r="C532" s="1737">
        <v>504900</v>
      </c>
      <c r="D532" s="1723" t="s">
        <v>68</v>
      </c>
      <c r="E532" s="1723">
        <v>1</v>
      </c>
      <c r="F532" s="1723">
        <v>10</v>
      </c>
      <c r="G532" s="1723">
        <v>5</v>
      </c>
      <c r="H532" s="1723">
        <v>6</v>
      </c>
      <c r="I532" s="1738">
        <v>1</v>
      </c>
      <c r="J532" s="1738">
        <v>1</v>
      </c>
      <c r="K532" s="1738" t="s">
        <v>1308</v>
      </c>
      <c r="L532" s="1725">
        <v>4103</v>
      </c>
      <c r="M532" s="1725">
        <v>4111.41</v>
      </c>
      <c r="N532" s="1725">
        <f t="shared" si="146"/>
        <v>2779.2</v>
      </c>
      <c r="O532" s="1725">
        <v>2235.87</v>
      </c>
      <c r="P532" s="1798">
        <f t="shared" si="148"/>
        <v>0.8045012953367876</v>
      </c>
      <c r="Q532" s="1725">
        <v>543.33000000000004</v>
      </c>
      <c r="R532" s="1798">
        <f t="shared" si="149"/>
        <v>0.19549870466321245</v>
      </c>
      <c r="S532" s="1785">
        <f t="shared" si="140"/>
        <v>21.7332</v>
      </c>
      <c r="U532" s="1725">
        <f t="shared" si="141"/>
        <v>0</v>
      </c>
      <c r="V532" s="1725">
        <f t="shared" si="142"/>
        <v>0</v>
      </c>
      <c r="W532" s="1725">
        <f t="shared" si="147"/>
        <v>4103</v>
      </c>
      <c r="X532" s="1728">
        <v>4103</v>
      </c>
      <c r="Y532" s="1739">
        <v>616259</v>
      </c>
      <c r="Z532" s="1730">
        <v>42541</v>
      </c>
      <c r="AA532" s="1788" t="s">
        <v>213</v>
      </c>
      <c r="AB532" s="1788"/>
      <c r="AG532" s="1906"/>
      <c r="AH532" s="2307"/>
      <c r="AK532" s="2306"/>
      <c r="AL532" s="2306"/>
    </row>
    <row r="533" spans="1:53" x14ac:dyDescent="0.2">
      <c r="A533" s="1811" t="s">
        <v>1518</v>
      </c>
      <c r="C533" s="1737" t="s">
        <v>1444</v>
      </c>
      <c r="D533" s="1723" t="s">
        <v>68</v>
      </c>
      <c r="E533" s="1723">
        <v>0</v>
      </c>
      <c r="F533" s="1723">
        <v>0</v>
      </c>
      <c r="G533" s="1723">
        <v>0</v>
      </c>
      <c r="H533" s="1723">
        <v>0</v>
      </c>
      <c r="I533" s="1738">
        <v>1</v>
      </c>
      <c r="J533" s="1738">
        <v>1</v>
      </c>
      <c r="K533" s="1738"/>
      <c r="L533" s="1725">
        <v>337.8</v>
      </c>
      <c r="M533" s="1725">
        <v>337.8</v>
      </c>
      <c r="N533" s="1725">
        <f>O533+Q533</f>
        <v>168.9</v>
      </c>
      <c r="O533" s="1725">
        <v>168.9</v>
      </c>
      <c r="P533" s="1798">
        <f>IF(N533&lt;=0,"",O533/N533)</f>
        <v>1</v>
      </c>
      <c r="Q533" s="1725">
        <v>0</v>
      </c>
      <c r="R533" s="1798">
        <f>IF(N533&lt;=0,"",Q533/N533)</f>
        <v>0</v>
      </c>
      <c r="S533" s="1785">
        <f>Q533/$S$1</f>
        <v>0</v>
      </c>
      <c r="U533" s="1725">
        <f>((1-I533)*O533)+((1-J533)*Q533)</f>
        <v>0</v>
      </c>
      <c r="V533" s="1725">
        <f>L533-W533</f>
        <v>0</v>
      </c>
      <c r="W533" s="1725">
        <f t="shared" si="147"/>
        <v>337.8</v>
      </c>
      <c r="X533" s="1728">
        <v>337.8</v>
      </c>
      <c r="Y533" s="1739">
        <v>616350</v>
      </c>
      <c r="Z533" s="1730">
        <v>42608</v>
      </c>
      <c r="AA533" s="1788" t="s">
        <v>213</v>
      </c>
      <c r="AB533" s="1788"/>
      <c r="AG533" s="1906"/>
      <c r="AH533" s="2307"/>
      <c r="AK533" s="2306"/>
      <c r="AL533" s="2306"/>
    </row>
    <row r="534" spans="1:53" x14ac:dyDescent="0.2">
      <c r="A534" s="1811">
        <v>2016231</v>
      </c>
      <c r="C534" s="1737" t="s">
        <v>1396</v>
      </c>
      <c r="D534" s="1723" t="s">
        <v>68</v>
      </c>
      <c r="E534" s="1723">
        <v>1</v>
      </c>
      <c r="F534" s="1723">
        <v>7</v>
      </c>
      <c r="G534" s="1723">
        <v>4</v>
      </c>
      <c r="H534" s="1723">
        <v>5</v>
      </c>
      <c r="I534" s="1738">
        <v>1</v>
      </c>
      <c r="J534" s="1738">
        <v>1</v>
      </c>
      <c r="K534" s="1738"/>
      <c r="L534" s="1725">
        <v>4426</v>
      </c>
      <c r="M534" s="1725">
        <v>3679.91</v>
      </c>
      <c r="N534" s="1725">
        <f t="shared" si="146"/>
        <v>2489.7600000000002</v>
      </c>
      <c r="O534" s="1725">
        <v>2031.43</v>
      </c>
      <c r="P534" s="1798">
        <f t="shared" si="148"/>
        <v>0.81591398367714152</v>
      </c>
      <c r="Q534" s="1725">
        <v>458.33</v>
      </c>
      <c r="R534" s="1798">
        <f t="shared" si="149"/>
        <v>0.1840860163228584</v>
      </c>
      <c r="S534" s="1785">
        <f>Q534/$S$1</f>
        <v>18.333199999999998</v>
      </c>
      <c r="U534" s="1725">
        <f t="shared" si="141"/>
        <v>0</v>
      </c>
      <c r="V534" s="1725">
        <f>L534-W534</f>
        <v>0</v>
      </c>
      <c r="W534" s="1725">
        <f t="shared" si="147"/>
        <v>4426</v>
      </c>
      <c r="X534" s="1728">
        <v>4426</v>
      </c>
      <c r="Y534" s="1739">
        <v>616229</v>
      </c>
      <c r="Z534" s="1730">
        <v>42534</v>
      </c>
      <c r="AA534" s="1788" t="s">
        <v>213</v>
      </c>
      <c r="AB534" s="1788"/>
      <c r="AG534" s="1906"/>
      <c r="AH534" s="2307"/>
      <c r="AK534" s="2306"/>
      <c r="AL534" s="2306"/>
    </row>
    <row r="535" spans="1:53" x14ac:dyDescent="0.2">
      <c r="A535" s="1811" t="s">
        <v>1288</v>
      </c>
      <c r="C535" s="1737" t="s">
        <v>1287</v>
      </c>
      <c r="D535" s="1723" t="s">
        <v>68</v>
      </c>
      <c r="E535" s="1723">
        <v>1</v>
      </c>
      <c r="F535" s="1723">
        <v>8</v>
      </c>
      <c r="G535" s="1723">
        <v>5</v>
      </c>
      <c r="H535" s="1723">
        <v>2</v>
      </c>
      <c r="I535" s="1738">
        <v>1</v>
      </c>
      <c r="J535" s="1738">
        <v>1</v>
      </c>
      <c r="K535" s="1738" t="s">
        <v>1308</v>
      </c>
      <c r="L535" s="1725">
        <v>5263</v>
      </c>
      <c r="M535" s="1725">
        <v>5242.41</v>
      </c>
      <c r="N535" s="1725">
        <f t="shared" si="146"/>
        <v>3545.48</v>
      </c>
      <c r="O535" s="1725">
        <v>2994.65</v>
      </c>
      <c r="P535" s="1798">
        <f t="shared" si="148"/>
        <v>0.84463880772138045</v>
      </c>
      <c r="Q535" s="1725">
        <v>550.83000000000004</v>
      </c>
      <c r="R535" s="1798">
        <f t="shared" si="149"/>
        <v>0.15536119227861955</v>
      </c>
      <c r="S535" s="1785">
        <f>Q535/$S$1</f>
        <v>22.033200000000001</v>
      </c>
      <c r="U535" s="1725">
        <f t="shared" si="141"/>
        <v>0</v>
      </c>
      <c r="V535" s="1725">
        <f>L535-W535</f>
        <v>0</v>
      </c>
      <c r="W535" s="1725">
        <f t="shared" si="147"/>
        <v>5263</v>
      </c>
      <c r="X535" s="1728">
        <v>5263</v>
      </c>
      <c r="Y535" s="1739">
        <v>616230</v>
      </c>
      <c r="Z535" s="1730">
        <v>42534</v>
      </c>
      <c r="AA535" s="1788" t="s">
        <v>213</v>
      </c>
      <c r="AB535" s="1788"/>
      <c r="AG535" s="1906"/>
      <c r="AH535" s="2307"/>
      <c r="AK535" s="2306"/>
      <c r="AL535" s="2306"/>
    </row>
    <row r="536" spans="1:53" s="1879" customFormat="1" x14ac:dyDescent="0.2">
      <c r="A536" s="1811">
        <v>2016233</v>
      </c>
      <c r="B536" s="1878"/>
      <c r="C536" s="1878" t="s">
        <v>938</v>
      </c>
      <c r="D536" s="1879" t="s">
        <v>1064</v>
      </c>
      <c r="E536" s="1879">
        <v>1</v>
      </c>
      <c r="F536" s="1879">
        <v>2</v>
      </c>
      <c r="G536" s="1879">
        <v>0</v>
      </c>
      <c r="H536" s="1879">
        <v>2</v>
      </c>
      <c r="I536" s="1880">
        <v>1</v>
      </c>
      <c r="J536" s="1880">
        <v>1</v>
      </c>
      <c r="K536" s="1880" t="s">
        <v>1295</v>
      </c>
      <c r="L536" s="1881">
        <v>831.57</v>
      </c>
      <c r="M536" s="1881"/>
      <c r="N536" s="1881">
        <f t="shared" si="146"/>
        <v>560.29999999999995</v>
      </c>
      <c r="O536" s="1881">
        <v>421.13</v>
      </c>
      <c r="P536" s="1882">
        <f t="shared" si="148"/>
        <v>0.75161520613956811</v>
      </c>
      <c r="Q536" s="1881">
        <v>139.16999999999999</v>
      </c>
      <c r="R536" s="1882">
        <f t="shared" si="149"/>
        <v>0.24838479386043191</v>
      </c>
      <c r="S536" s="1883">
        <f t="shared" si="140"/>
        <v>5.5667999999999997</v>
      </c>
      <c r="T536" s="1884"/>
      <c r="U536" s="1881">
        <f t="shared" si="141"/>
        <v>0</v>
      </c>
      <c r="V536" s="1881">
        <f t="shared" si="142"/>
        <v>0</v>
      </c>
      <c r="W536" s="1881">
        <f t="shared" si="147"/>
        <v>831.57</v>
      </c>
      <c r="X536" s="1829">
        <v>831.57</v>
      </c>
      <c r="Y536" s="1885">
        <v>616284</v>
      </c>
      <c r="Z536" s="1886">
        <v>42558</v>
      </c>
      <c r="AA536" s="1887" t="s">
        <v>213</v>
      </c>
      <c r="AB536" s="1887"/>
      <c r="AC536" s="1881"/>
      <c r="AE536" s="1888"/>
      <c r="AF536" s="1889"/>
      <c r="AG536" s="2306"/>
      <c r="AH536" s="2307"/>
      <c r="AK536" s="2306"/>
      <c r="AL536" s="2306"/>
      <c r="AM536" s="1881"/>
      <c r="AP536" s="1889"/>
      <c r="AQ536" s="1889"/>
      <c r="AR536" s="1881"/>
      <c r="AU536" s="1889"/>
      <c r="AV536" s="1889"/>
      <c r="AW536" s="1881"/>
      <c r="AZ536" s="1889"/>
      <c r="BA536" s="1889"/>
    </row>
    <row r="537" spans="1:53" x14ac:dyDescent="0.2">
      <c r="A537" s="1811">
        <v>2016234</v>
      </c>
      <c r="C537" s="1737" t="s">
        <v>1292</v>
      </c>
      <c r="D537" s="1723" t="s">
        <v>68</v>
      </c>
      <c r="E537" s="1723">
        <v>1</v>
      </c>
      <c r="F537" s="1723">
        <v>3</v>
      </c>
      <c r="G537" s="1723">
        <v>1</v>
      </c>
      <c r="H537" s="1723">
        <v>3</v>
      </c>
      <c r="I537" s="1738">
        <v>1</v>
      </c>
      <c r="J537" s="1738">
        <v>1</v>
      </c>
      <c r="K537" s="1738" t="s">
        <v>1308</v>
      </c>
      <c r="L537" s="1725">
        <v>1383</v>
      </c>
      <c r="M537" s="1725">
        <v>1318.73</v>
      </c>
      <c r="N537" s="1725">
        <f t="shared" si="146"/>
        <v>891.01</v>
      </c>
      <c r="O537" s="1725">
        <v>682.51</v>
      </c>
      <c r="P537" s="1798">
        <f t="shared" si="148"/>
        <v>0.76599589230199439</v>
      </c>
      <c r="Q537" s="1725">
        <v>208.5</v>
      </c>
      <c r="R537" s="1798">
        <f t="shared" si="149"/>
        <v>0.23400410769800564</v>
      </c>
      <c r="S537" s="1785">
        <f t="shared" si="140"/>
        <v>8.34</v>
      </c>
      <c r="U537" s="1725">
        <f t="shared" si="141"/>
        <v>0</v>
      </c>
      <c r="V537" s="1725">
        <f t="shared" si="142"/>
        <v>0</v>
      </c>
      <c r="W537" s="1725">
        <f t="shared" si="147"/>
        <v>1383</v>
      </c>
      <c r="X537" s="1728">
        <v>1383</v>
      </c>
      <c r="Y537" s="1739">
        <v>616231</v>
      </c>
      <c r="Z537" s="1730">
        <v>42534</v>
      </c>
      <c r="AA537" s="1788" t="s">
        <v>213</v>
      </c>
      <c r="AB537" s="1788"/>
      <c r="AG537" s="1906"/>
      <c r="AH537" s="2307"/>
      <c r="AK537" s="2306"/>
      <c r="AL537" s="2306"/>
    </row>
    <row r="538" spans="1:53" x14ac:dyDescent="0.2">
      <c r="A538" s="1811" t="s">
        <v>1553</v>
      </c>
      <c r="C538" s="1737" t="s">
        <v>1708</v>
      </c>
      <c r="D538" s="1723" t="s">
        <v>68</v>
      </c>
      <c r="E538" s="1723">
        <v>0</v>
      </c>
      <c r="F538" s="1723">
        <v>0</v>
      </c>
      <c r="G538" s="1723">
        <v>0</v>
      </c>
      <c r="H538" s="1723">
        <v>0</v>
      </c>
      <c r="I538" s="1738">
        <v>1</v>
      </c>
      <c r="J538" s="1738">
        <v>1</v>
      </c>
      <c r="K538" s="1738"/>
      <c r="L538" s="1725">
        <v>382.5</v>
      </c>
      <c r="N538" s="1725">
        <f t="shared" si="146"/>
        <v>255</v>
      </c>
      <c r="O538" s="1725">
        <v>180</v>
      </c>
      <c r="P538" s="1798">
        <f t="shared" si="148"/>
        <v>0.70588235294117652</v>
      </c>
      <c r="Q538" s="1725">
        <v>75</v>
      </c>
      <c r="R538" s="1798">
        <f>IF(N538&lt;=0,"",Q538/N538)</f>
        <v>0.29411764705882354</v>
      </c>
      <c r="S538" s="1785">
        <f>Q538/$S$1</f>
        <v>3</v>
      </c>
      <c r="U538" s="1725">
        <f>((1-I538)*O538)+((1-J538)*Q538)</f>
        <v>0</v>
      </c>
      <c r="V538" s="1725">
        <f>L538-W538</f>
        <v>0</v>
      </c>
      <c r="W538" s="1725">
        <f t="shared" si="147"/>
        <v>382.5</v>
      </c>
      <c r="X538" s="1728">
        <v>382.5</v>
      </c>
      <c r="Y538" s="1739">
        <v>616350</v>
      </c>
      <c r="Z538" s="1730">
        <v>42608</v>
      </c>
      <c r="AA538" s="1788" t="s">
        <v>213</v>
      </c>
      <c r="AB538" s="1788"/>
      <c r="AG538" s="1906"/>
      <c r="AH538" s="2307"/>
      <c r="AK538" s="2306"/>
      <c r="AL538" s="2306"/>
    </row>
    <row r="539" spans="1:53" x14ac:dyDescent="0.2">
      <c r="A539" s="1811">
        <v>2016236</v>
      </c>
      <c r="C539" s="1737" t="s">
        <v>1304</v>
      </c>
      <c r="D539" s="1723" t="s">
        <v>68</v>
      </c>
      <c r="E539" s="1723">
        <v>0</v>
      </c>
      <c r="F539" s="1723">
        <v>0</v>
      </c>
      <c r="G539" s="1723">
        <v>0</v>
      </c>
      <c r="H539" s="1723">
        <v>0</v>
      </c>
      <c r="I539" s="1738">
        <v>1</v>
      </c>
      <c r="J539" s="1738">
        <v>1</v>
      </c>
      <c r="K539" s="1738"/>
      <c r="L539" s="1725">
        <v>52.2</v>
      </c>
      <c r="N539" s="1725">
        <f t="shared" si="146"/>
        <v>38.4</v>
      </c>
      <c r="O539" s="1725">
        <v>38.4</v>
      </c>
      <c r="P539" s="1798">
        <f t="shared" si="148"/>
        <v>1</v>
      </c>
      <c r="Q539" s="1725">
        <v>0</v>
      </c>
      <c r="R539" s="1798">
        <f t="shared" si="149"/>
        <v>0</v>
      </c>
      <c r="S539" s="1785">
        <f t="shared" si="140"/>
        <v>0</v>
      </c>
      <c r="U539" s="1725">
        <f t="shared" si="141"/>
        <v>0</v>
      </c>
      <c r="V539" s="1725">
        <f t="shared" si="142"/>
        <v>0</v>
      </c>
      <c r="W539" s="1725">
        <f>X539+AC539+AH539+AM539+AO539+AR539</f>
        <v>52.2</v>
      </c>
      <c r="X539" s="1728">
        <v>52.2</v>
      </c>
      <c r="Y539" s="1739">
        <v>616350</v>
      </c>
      <c r="Z539" s="1730">
        <v>42608</v>
      </c>
      <c r="AA539" s="1788" t="s">
        <v>213</v>
      </c>
      <c r="AB539" s="1788"/>
      <c r="AG539" s="1906"/>
      <c r="AH539" s="2307"/>
      <c r="AK539" s="2306"/>
      <c r="AL539" s="2306"/>
    </row>
    <row r="540" spans="1:53" x14ac:dyDescent="0.2">
      <c r="A540" s="1811" t="s">
        <v>1380</v>
      </c>
      <c r="C540" s="1737" t="s">
        <v>1324</v>
      </c>
      <c r="D540" s="1723" t="s">
        <v>489</v>
      </c>
      <c r="E540" s="1723">
        <v>1</v>
      </c>
      <c r="F540" s="1723">
        <v>13</v>
      </c>
      <c r="G540" s="1723">
        <v>0</v>
      </c>
      <c r="H540" s="1723">
        <v>0</v>
      </c>
      <c r="I540" s="1738">
        <v>1</v>
      </c>
      <c r="J540" s="1738">
        <v>1</v>
      </c>
      <c r="K540" s="1738"/>
      <c r="L540" s="1725">
        <v>1448.25</v>
      </c>
      <c r="N540" s="1725">
        <f t="shared" si="146"/>
        <v>0</v>
      </c>
      <c r="O540" s="1725">
        <v>0</v>
      </c>
      <c r="P540" s="1798" t="str">
        <f t="shared" si="148"/>
        <v/>
      </c>
      <c r="Q540" s="1725">
        <v>0</v>
      </c>
      <c r="R540" s="1798" t="str">
        <f t="shared" si="149"/>
        <v/>
      </c>
      <c r="S540" s="1785">
        <f>Q540/$S$1</f>
        <v>0</v>
      </c>
      <c r="U540" s="1725">
        <f>((1-I540)*O540)+((1-J540)*Q540)</f>
        <v>0</v>
      </c>
      <c r="V540" s="1725">
        <f>L540-W540</f>
        <v>0</v>
      </c>
      <c r="W540" s="1725">
        <f t="shared" ref="W540:W564" si="150">X540+AC540+AH540+AM540+AO540+AR540</f>
        <v>1448.25</v>
      </c>
      <c r="X540" s="1728">
        <v>1448.25</v>
      </c>
      <c r="Y540" s="1739">
        <v>616311</v>
      </c>
      <c r="Z540" s="1730">
        <v>42566</v>
      </c>
      <c r="AA540" s="1788" t="s">
        <v>213</v>
      </c>
      <c r="AB540" s="1788"/>
      <c r="AG540" s="1906"/>
      <c r="AH540" s="2307"/>
      <c r="AK540" s="2306"/>
      <c r="AL540" s="2306"/>
    </row>
    <row r="541" spans="1:53" x14ac:dyDescent="0.2">
      <c r="A541" s="1811" t="s">
        <v>1381</v>
      </c>
      <c r="C541" s="1737" t="s">
        <v>1325</v>
      </c>
      <c r="D541" s="1723" t="s">
        <v>489</v>
      </c>
      <c r="E541" s="1723">
        <v>1</v>
      </c>
      <c r="F541" s="1723">
        <v>13</v>
      </c>
      <c r="G541" s="1723">
        <v>0</v>
      </c>
      <c r="H541" s="1723">
        <v>0</v>
      </c>
      <c r="I541" s="1738">
        <v>1</v>
      </c>
      <c r="J541" s="1738">
        <v>1</v>
      </c>
      <c r="K541" s="1738"/>
      <c r="L541" s="1725">
        <v>1378.72</v>
      </c>
      <c r="N541" s="1725">
        <f t="shared" si="146"/>
        <v>0</v>
      </c>
      <c r="O541" s="1725">
        <v>0</v>
      </c>
      <c r="P541" s="1798" t="str">
        <f t="shared" si="148"/>
        <v/>
      </c>
      <c r="Q541" s="1725">
        <v>0</v>
      </c>
      <c r="R541" s="1798" t="str">
        <f t="shared" si="149"/>
        <v/>
      </c>
      <c r="S541" s="1785">
        <f>Q541/$S$1</f>
        <v>0</v>
      </c>
      <c r="U541" s="1725">
        <f>((1-I541)*O541)+((1-J541)*Q541)</f>
        <v>0</v>
      </c>
      <c r="V541" s="1725">
        <f>L541-W541</f>
        <v>0</v>
      </c>
      <c r="W541" s="1725">
        <f t="shared" si="150"/>
        <v>1378.72</v>
      </c>
      <c r="X541" s="1728">
        <v>1378.72</v>
      </c>
      <c r="Y541" s="1739">
        <v>616312</v>
      </c>
      <c r="Z541" s="1730">
        <v>42566</v>
      </c>
      <c r="AA541" s="1788" t="s">
        <v>213</v>
      </c>
      <c r="AB541" s="1788"/>
      <c r="AG541" s="1906"/>
      <c r="AH541" s="2307"/>
      <c r="AK541" s="2306"/>
      <c r="AL541" s="2306"/>
    </row>
    <row r="542" spans="1:53" x14ac:dyDescent="0.2">
      <c r="A542" s="1811" t="s">
        <v>1382</v>
      </c>
      <c r="C542" s="1737" t="s">
        <v>1326</v>
      </c>
      <c r="D542" s="1723" t="s">
        <v>489</v>
      </c>
      <c r="E542" s="1723">
        <v>1</v>
      </c>
      <c r="F542" s="1723">
        <v>7</v>
      </c>
      <c r="G542" s="1723">
        <v>0</v>
      </c>
      <c r="H542" s="1723">
        <v>0</v>
      </c>
      <c r="I542" s="1738">
        <v>1</v>
      </c>
      <c r="J542" s="1738">
        <v>1</v>
      </c>
      <c r="K542" s="1738"/>
      <c r="L542" s="1725">
        <v>803.45</v>
      </c>
      <c r="N542" s="1725">
        <f t="shared" si="146"/>
        <v>0</v>
      </c>
      <c r="O542" s="1725">
        <v>0</v>
      </c>
      <c r="P542" s="1798" t="str">
        <f t="shared" si="148"/>
        <v/>
      </c>
      <c r="Q542" s="1725">
        <v>0</v>
      </c>
      <c r="R542" s="1798" t="str">
        <f t="shared" si="149"/>
        <v/>
      </c>
      <c r="S542" s="1785">
        <f>Q542/$S$1</f>
        <v>0</v>
      </c>
      <c r="U542" s="1725">
        <f>((1-I542)*O542)+((1-J542)*Q542)</f>
        <v>0</v>
      </c>
      <c r="V542" s="1725">
        <f>L542-W542</f>
        <v>0</v>
      </c>
      <c r="W542" s="1725">
        <f t="shared" si="150"/>
        <v>803.45</v>
      </c>
      <c r="X542" s="1728">
        <v>803.45</v>
      </c>
      <c r="Y542" s="1739">
        <v>616313</v>
      </c>
      <c r="Z542" s="1730">
        <v>42566</v>
      </c>
      <c r="AA542" s="1788" t="s">
        <v>213</v>
      </c>
      <c r="AB542" s="1788"/>
      <c r="AG542" s="1906"/>
      <c r="AH542" s="2307"/>
      <c r="AK542" s="2306"/>
      <c r="AL542" s="2306"/>
    </row>
    <row r="543" spans="1:53" x14ac:dyDescent="0.2">
      <c r="A543" s="1811" t="s">
        <v>1383</v>
      </c>
      <c r="C543" s="1737" t="s">
        <v>1322</v>
      </c>
      <c r="D543" s="1723" t="s">
        <v>489</v>
      </c>
      <c r="E543" s="1723">
        <v>1</v>
      </c>
      <c r="F543" s="1723">
        <v>14</v>
      </c>
      <c r="G543" s="1723">
        <v>0</v>
      </c>
      <c r="H543" s="1723">
        <v>0</v>
      </c>
      <c r="I543" s="1738">
        <v>1</v>
      </c>
      <c r="J543" s="1738">
        <v>1</v>
      </c>
      <c r="L543" s="1725">
        <v>1477.27</v>
      </c>
      <c r="N543" s="1725">
        <f t="shared" si="146"/>
        <v>0</v>
      </c>
      <c r="O543" s="1725">
        <v>0</v>
      </c>
      <c r="P543" s="1798" t="str">
        <f t="shared" si="148"/>
        <v/>
      </c>
      <c r="Q543" s="1725">
        <v>0</v>
      </c>
      <c r="R543" s="1798" t="str">
        <f t="shared" si="149"/>
        <v/>
      </c>
      <c r="S543" s="1785">
        <f t="shared" si="140"/>
        <v>0</v>
      </c>
      <c r="U543" s="1725">
        <f t="shared" si="141"/>
        <v>0</v>
      </c>
      <c r="V543" s="1725">
        <f t="shared" si="142"/>
        <v>0</v>
      </c>
      <c r="W543" s="1725">
        <f t="shared" si="150"/>
        <v>1477.27</v>
      </c>
      <c r="X543" s="1728">
        <v>819.67</v>
      </c>
      <c r="Y543" s="1739">
        <v>616314</v>
      </c>
      <c r="Z543" s="1730">
        <v>42566</v>
      </c>
      <c r="AA543" s="1788" t="s">
        <v>213</v>
      </c>
      <c r="AB543" s="1788"/>
      <c r="AC543" s="1725">
        <v>657.6</v>
      </c>
      <c r="AD543" s="1723">
        <v>616570</v>
      </c>
      <c r="AE543" s="1733">
        <v>42671</v>
      </c>
      <c r="AF543" s="1789" t="s">
        <v>213</v>
      </c>
      <c r="AG543" s="1906"/>
      <c r="AH543" s="2307"/>
      <c r="AK543" s="2306"/>
      <c r="AL543" s="2306"/>
    </row>
    <row r="544" spans="1:53" x14ac:dyDescent="0.2">
      <c r="A544" s="1811">
        <v>2016241</v>
      </c>
      <c r="C544" s="1737" t="s">
        <v>1429</v>
      </c>
      <c r="D544" s="1723" t="s">
        <v>611</v>
      </c>
      <c r="E544" s="1723">
        <v>1</v>
      </c>
      <c r="F544" s="1723">
        <v>0</v>
      </c>
      <c r="G544" s="1723">
        <v>0</v>
      </c>
      <c r="H544" s="1723">
        <v>0</v>
      </c>
      <c r="I544" s="1738">
        <v>1</v>
      </c>
      <c r="J544" s="1738">
        <v>1</v>
      </c>
      <c r="K544" s="1863" t="s">
        <v>1308</v>
      </c>
      <c r="L544" s="1725">
        <v>90</v>
      </c>
      <c r="M544" s="1725">
        <v>82.5</v>
      </c>
      <c r="N544" s="1725">
        <f>O544+Q544</f>
        <v>55</v>
      </c>
      <c r="O544" s="1725">
        <v>55</v>
      </c>
      <c r="P544" s="1798">
        <f>IF(N544&lt;=0,"",O544/N544)</f>
        <v>1</v>
      </c>
      <c r="Q544" s="1725">
        <v>0</v>
      </c>
      <c r="R544" s="1798">
        <f>IF(N544&lt;=0,"",Q544/N544)</f>
        <v>0</v>
      </c>
      <c r="S544" s="1785">
        <f t="shared" si="140"/>
        <v>0</v>
      </c>
      <c r="U544" s="1725">
        <f t="shared" si="141"/>
        <v>0</v>
      </c>
      <c r="V544" s="1725">
        <f t="shared" si="142"/>
        <v>0</v>
      </c>
      <c r="W544" s="1725">
        <f t="shared" si="150"/>
        <v>90</v>
      </c>
      <c r="X544" s="1728">
        <v>90</v>
      </c>
      <c r="Y544" s="1739">
        <v>616253</v>
      </c>
      <c r="Z544" s="1730">
        <v>42538</v>
      </c>
      <c r="AA544" s="1788" t="s">
        <v>213</v>
      </c>
      <c r="AB544" s="1788"/>
      <c r="AG544" s="1906"/>
      <c r="AH544" s="2307"/>
      <c r="AK544" s="2306"/>
      <c r="AL544" s="2306"/>
    </row>
    <row r="545" spans="1:53" s="1879" customFormat="1" x14ac:dyDescent="0.2">
      <c r="A545" s="1811">
        <v>2016242</v>
      </c>
      <c r="B545" s="1878"/>
      <c r="C545" s="1878" t="s">
        <v>1319</v>
      </c>
      <c r="D545" s="1879" t="s">
        <v>451</v>
      </c>
      <c r="E545" s="1879">
        <v>1</v>
      </c>
      <c r="F545" s="1879">
        <v>11</v>
      </c>
      <c r="G545" s="1879">
        <v>7</v>
      </c>
      <c r="H545" s="1879">
        <v>3</v>
      </c>
      <c r="I545" s="1880">
        <v>1</v>
      </c>
      <c r="J545" s="1880">
        <v>1</v>
      </c>
      <c r="K545" s="1891" t="s">
        <v>1295</v>
      </c>
      <c r="L545" s="1881">
        <v>3385.01</v>
      </c>
      <c r="M545" s="1881">
        <v>3385.01</v>
      </c>
      <c r="N545" s="1881">
        <f>O545+Q545</f>
        <v>2390.29</v>
      </c>
      <c r="O545" s="1881">
        <v>1876.28</v>
      </c>
      <c r="P545" s="1882">
        <f>IF(N545&lt;=0,"",O545/N545)</f>
        <v>0.78495914721644655</v>
      </c>
      <c r="Q545" s="1881">
        <v>514.01</v>
      </c>
      <c r="R545" s="1882">
        <f>IF(N545&lt;=0,"",Q545/N545)</f>
        <v>0.21504085278355345</v>
      </c>
      <c r="S545" s="1883">
        <f t="shared" si="140"/>
        <v>20.560400000000001</v>
      </c>
      <c r="T545" s="1884"/>
      <c r="U545" s="1881">
        <f t="shared" si="141"/>
        <v>0</v>
      </c>
      <c r="V545" s="1881">
        <f t="shared" si="142"/>
        <v>0</v>
      </c>
      <c r="W545" s="1881">
        <f t="shared" si="150"/>
        <v>3385.01</v>
      </c>
      <c r="X545" s="1829">
        <v>3385.01</v>
      </c>
      <c r="Y545" s="1885">
        <v>616410</v>
      </c>
      <c r="Z545" s="1886">
        <v>42627</v>
      </c>
      <c r="AA545" s="1887" t="s">
        <v>213</v>
      </c>
      <c r="AB545" s="1887"/>
      <c r="AC545" s="1881"/>
      <c r="AE545" s="1888"/>
      <c r="AF545" s="1889"/>
      <c r="AG545" s="2306"/>
      <c r="AH545" s="2307"/>
      <c r="AK545" s="2306"/>
      <c r="AL545" s="2306"/>
      <c r="AM545" s="1881"/>
      <c r="AP545" s="1889"/>
      <c r="AQ545" s="1889"/>
      <c r="AR545" s="1881"/>
      <c r="AU545" s="1889"/>
      <c r="AV545" s="1889"/>
      <c r="AW545" s="1881"/>
      <c r="AZ545" s="1889"/>
      <c r="BA545" s="1889"/>
    </row>
    <row r="546" spans="1:53" x14ac:dyDescent="0.2">
      <c r="A546" s="1811">
        <v>2016243</v>
      </c>
      <c r="C546" s="1737" t="s">
        <v>1320</v>
      </c>
      <c r="D546" s="1723" t="s">
        <v>451</v>
      </c>
      <c r="E546" s="1723">
        <v>1</v>
      </c>
      <c r="F546" s="1723">
        <v>9</v>
      </c>
      <c r="G546" s="1723">
        <v>4</v>
      </c>
      <c r="H546" s="1723">
        <v>5</v>
      </c>
      <c r="I546" s="1738">
        <v>1</v>
      </c>
      <c r="J546" s="1738">
        <v>1</v>
      </c>
      <c r="K546" s="1863" t="s">
        <v>1295</v>
      </c>
      <c r="L546" s="1725">
        <v>3379.05</v>
      </c>
      <c r="M546" s="1725">
        <v>3379.05</v>
      </c>
      <c r="N546" s="1725">
        <f>O546+Q546</f>
        <v>2385.73</v>
      </c>
      <c r="O546" s="1725">
        <v>1908.17</v>
      </c>
      <c r="P546" s="1798">
        <f>IF(N546&lt;=0,"",O546/N546)</f>
        <v>0.79982646820889203</v>
      </c>
      <c r="Q546" s="1725">
        <v>477.56</v>
      </c>
      <c r="R546" s="1798">
        <f>IF(N546&lt;=0,"",Q546/N546)</f>
        <v>0.20017353179110797</v>
      </c>
      <c r="S546" s="1785">
        <f t="shared" si="140"/>
        <v>19.102399999999999</v>
      </c>
      <c r="U546" s="1725">
        <f t="shared" si="141"/>
        <v>0</v>
      </c>
      <c r="V546" s="1725">
        <f t="shared" si="142"/>
        <v>0</v>
      </c>
      <c r="W546" s="1725">
        <f t="shared" si="150"/>
        <v>3379.05</v>
      </c>
      <c r="X546" s="1728">
        <v>3379.05</v>
      </c>
      <c r="Y546" s="1739">
        <v>616323</v>
      </c>
      <c r="Z546" s="1730">
        <v>42569</v>
      </c>
      <c r="AA546" s="1788" t="s">
        <v>213</v>
      </c>
      <c r="AB546" s="1788"/>
      <c r="AG546" s="1906"/>
      <c r="AH546" s="2307"/>
      <c r="AK546" s="2306"/>
      <c r="AL546" s="2306"/>
    </row>
    <row r="547" spans="1:53" x14ac:dyDescent="0.2">
      <c r="A547" s="1811">
        <v>2016244</v>
      </c>
      <c r="C547" s="1737" t="s">
        <v>1321</v>
      </c>
      <c r="D547" s="1723" t="s">
        <v>451</v>
      </c>
      <c r="E547" s="1723">
        <v>1</v>
      </c>
      <c r="F547" s="1723">
        <v>9</v>
      </c>
      <c r="G547" s="1723">
        <v>4</v>
      </c>
      <c r="H547" s="1723">
        <v>5</v>
      </c>
      <c r="I547" s="1738">
        <v>1</v>
      </c>
      <c r="J547" s="1738">
        <v>1</v>
      </c>
      <c r="K547" s="1863" t="s">
        <v>1295</v>
      </c>
      <c r="L547" s="1725">
        <v>3880.97</v>
      </c>
      <c r="M547" s="1725">
        <v>3880.97</v>
      </c>
      <c r="N547" s="1725">
        <f>O547+Q547</f>
        <v>2734.9</v>
      </c>
      <c r="O547" s="1725">
        <v>2201.61</v>
      </c>
      <c r="P547" s="1798">
        <f>IF(N547&lt;=0,"",O547/N547)</f>
        <v>0.80500566748327185</v>
      </c>
      <c r="Q547" s="1725">
        <v>533.29</v>
      </c>
      <c r="R547" s="1798">
        <f>IF(N547&lt;=0,"",Q547/N547)</f>
        <v>0.19499433251672821</v>
      </c>
      <c r="S547" s="1785">
        <f t="shared" si="140"/>
        <v>21.331599999999998</v>
      </c>
      <c r="U547" s="1725">
        <f t="shared" si="141"/>
        <v>0</v>
      </c>
      <c r="V547" s="1725">
        <f t="shared" si="142"/>
        <v>0</v>
      </c>
      <c r="W547" s="1725">
        <f t="shared" si="150"/>
        <v>3880.97</v>
      </c>
      <c r="X547" s="1728">
        <v>3880.97</v>
      </c>
      <c r="Y547" s="1739">
        <v>616340</v>
      </c>
      <c r="Z547" s="1730">
        <v>42573</v>
      </c>
      <c r="AA547" s="1788" t="s">
        <v>213</v>
      </c>
      <c r="AB547" s="1788"/>
      <c r="AG547" s="1906"/>
      <c r="AH547" s="2307"/>
      <c r="AK547" s="2306"/>
      <c r="AL547" s="2306"/>
    </row>
    <row r="548" spans="1:53" x14ac:dyDescent="0.2">
      <c r="A548" s="1811">
        <v>2016245</v>
      </c>
      <c r="C548" s="1737">
        <v>525016</v>
      </c>
      <c r="D548" s="1723" t="s">
        <v>68</v>
      </c>
      <c r="E548" s="1723">
        <v>1</v>
      </c>
      <c r="F548" s="1723">
        <v>10</v>
      </c>
      <c r="G548" s="1723">
        <v>5</v>
      </c>
      <c r="H548" s="1723">
        <v>3</v>
      </c>
      <c r="I548" s="1738">
        <v>1</v>
      </c>
      <c r="J548" s="1738">
        <v>1</v>
      </c>
      <c r="K548" s="1863" t="s">
        <v>1308</v>
      </c>
      <c r="L548" s="1725">
        <v>3410</v>
      </c>
      <c r="M548" s="1725">
        <v>2822.14</v>
      </c>
      <c r="N548" s="1725">
        <f t="shared" ref="N548:N565" si="151">O548+Q548</f>
        <v>2099.37</v>
      </c>
      <c r="O548" s="1725">
        <v>1690.62</v>
      </c>
      <c r="P548" s="1798">
        <f t="shared" ref="P548:P566" si="152">IF(N548&lt;=0,"",O548/N548)</f>
        <v>0.80529873247688588</v>
      </c>
      <c r="Q548" s="1725">
        <v>408.75</v>
      </c>
      <c r="R548" s="1798">
        <f t="shared" ref="R548:R566" si="153">IF(N548&lt;=0,"",Q548/N548)</f>
        <v>0.19470126752311409</v>
      </c>
      <c r="S548" s="1785">
        <f t="shared" si="140"/>
        <v>16.350000000000001</v>
      </c>
      <c r="U548" s="1725">
        <f t="shared" si="141"/>
        <v>0</v>
      </c>
      <c r="V548" s="1725">
        <f t="shared" si="142"/>
        <v>0</v>
      </c>
      <c r="W548" s="1725">
        <f t="shared" si="150"/>
        <v>3410</v>
      </c>
      <c r="X548" s="1728">
        <v>3410</v>
      </c>
      <c r="Y548" s="1739">
        <v>616232</v>
      </c>
      <c r="Z548" s="1730">
        <v>42534</v>
      </c>
      <c r="AA548" s="1788" t="s">
        <v>213</v>
      </c>
      <c r="AB548" s="1788"/>
      <c r="AG548" s="1906"/>
      <c r="AH548" s="2307"/>
      <c r="AK548" s="2306"/>
      <c r="AL548" s="2306"/>
    </row>
    <row r="549" spans="1:53" x14ac:dyDescent="0.2">
      <c r="A549" s="1811">
        <v>2016246</v>
      </c>
      <c r="C549" s="1737">
        <v>537616</v>
      </c>
      <c r="D549" s="1723" t="s">
        <v>68</v>
      </c>
      <c r="E549" s="1723">
        <v>1</v>
      </c>
      <c r="F549" s="1723">
        <v>10</v>
      </c>
      <c r="G549" s="1723">
        <v>5</v>
      </c>
      <c r="H549" s="1723">
        <v>3</v>
      </c>
      <c r="I549" s="1738">
        <v>1</v>
      </c>
      <c r="J549" s="1738">
        <v>1</v>
      </c>
      <c r="K549" s="1863" t="s">
        <v>1295</v>
      </c>
      <c r="L549" s="1725">
        <v>4859.57</v>
      </c>
      <c r="N549" s="1725">
        <f t="shared" si="151"/>
        <v>3816.87</v>
      </c>
      <c r="O549" s="1725">
        <v>3291.87</v>
      </c>
      <c r="P549" s="1798">
        <f t="shared" si="152"/>
        <v>0.86245274269231076</v>
      </c>
      <c r="Q549" s="1725">
        <v>525</v>
      </c>
      <c r="R549" s="1798">
        <f t="shared" si="153"/>
        <v>0.1375472573076893</v>
      </c>
      <c r="S549" s="1785">
        <f t="shared" si="140"/>
        <v>21</v>
      </c>
      <c r="U549" s="1725">
        <f t="shared" si="141"/>
        <v>0</v>
      </c>
      <c r="V549" s="1725">
        <f t="shared" si="142"/>
        <v>0</v>
      </c>
      <c r="W549" s="1725">
        <f t="shared" si="150"/>
        <v>4859.57</v>
      </c>
      <c r="X549" s="1728">
        <v>4859.57</v>
      </c>
      <c r="Y549" s="1739">
        <v>616233</v>
      </c>
      <c r="Z549" s="1730">
        <v>42534</v>
      </c>
      <c r="AA549" s="1788" t="s">
        <v>213</v>
      </c>
      <c r="AB549" s="1788"/>
      <c r="AG549" s="1906"/>
      <c r="AH549" s="2307"/>
      <c r="AK549" s="2306"/>
      <c r="AL549" s="2306"/>
    </row>
    <row r="550" spans="1:53" x14ac:dyDescent="0.2">
      <c r="A550" s="1811">
        <v>2016247</v>
      </c>
      <c r="C550" s="1737" t="s">
        <v>1329</v>
      </c>
      <c r="D550" s="1723" t="s">
        <v>68</v>
      </c>
      <c r="E550" s="1723">
        <v>7</v>
      </c>
      <c r="F550" s="1723">
        <v>58</v>
      </c>
      <c r="G550" s="1723">
        <v>43</v>
      </c>
      <c r="H550" s="1723">
        <v>8</v>
      </c>
      <c r="I550" s="1738">
        <v>1</v>
      </c>
      <c r="J550" s="1738">
        <v>1</v>
      </c>
      <c r="L550" s="1725">
        <v>21186</v>
      </c>
      <c r="N550" s="1725">
        <f t="shared" si="151"/>
        <v>13226.97</v>
      </c>
      <c r="O550" s="1725">
        <v>10626.97</v>
      </c>
      <c r="P550" s="1798">
        <f t="shared" si="152"/>
        <v>0.8034319273423921</v>
      </c>
      <c r="Q550" s="1725">
        <v>2600</v>
      </c>
      <c r="R550" s="1798">
        <f t="shared" si="153"/>
        <v>0.19656807265760792</v>
      </c>
      <c r="S550" s="1785">
        <f t="shared" si="140"/>
        <v>104</v>
      </c>
      <c r="U550" s="1725">
        <f t="shared" si="141"/>
        <v>0</v>
      </c>
      <c r="V550" s="1725">
        <f t="shared" si="142"/>
        <v>0</v>
      </c>
      <c r="W550" s="1725">
        <f t="shared" si="150"/>
        <v>21186</v>
      </c>
      <c r="X550" s="1728">
        <v>21186</v>
      </c>
      <c r="Y550" s="1739">
        <v>616250</v>
      </c>
      <c r="Z550" s="1730">
        <v>42538</v>
      </c>
      <c r="AA550" s="1788" t="s">
        <v>213</v>
      </c>
      <c r="AB550" s="1788"/>
      <c r="AG550" s="1906"/>
      <c r="AH550" s="2307"/>
      <c r="AK550" s="2306"/>
      <c r="AL550" s="2306"/>
    </row>
    <row r="551" spans="1:53" x14ac:dyDescent="0.2">
      <c r="A551" s="1811">
        <v>2016248</v>
      </c>
      <c r="C551" s="1737">
        <v>536016</v>
      </c>
      <c r="D551" s="1723" t="s">
        <v>68</v>
      </c>
      <c r="E551" s="1723">
        <v>1</v>
      </c>
      <c r="F551" s="1723">
        <v>11</v>
      </c>
      <c r="G551" s="1723">
        <v>6</v>
      </c>
      <c r="H551" s="1723">
        <v>3</v>
      </c>
      <c r="I551" s="1738">
        <v>1</v>
      </c>
      <c r="J551" s="1738">
        <v>1</v>
      </c>
      <c r="K551" s="1863" t="s">
        <v>1295</v>
      </c>
      <c r="L551" s="1725">
        <v>3846.52</v>
      </c>
      <c r="M551" s="1725">
        <v>3846.52</v>
      </c>
      <c r="N551" s="1725">
        <f t="shared" si="151"/>
        <v>2621.59</v>
      </c>
      <c r="O551" s="1725">
        <v>2119.9</v>
      </c>
      <c r="P551" s="1798">
        <f t="shared" si="152"/>
        <v>0.8086314030798103</v>
      </c>
      <c r="Q551" s="1725">
        <v>501.69</v>
      </c>
      <c r="R551" s="1798">
        <f t="shared" si="153"/>
        <v>0.19136859692018965</v>
      </c>
      <c r="S551" s="1785">
        <f t="shared" si="140"/>
        <v>20.067599999999999</v>
      </c>
      <c r="U551" s="1725">
        <f t="shared" si="141"/>
        <v>0</v>
      </c>
      <c r="V551" s="1725">
        <f t="shared" si="142"/>
        <v>0</v>
      </c>
      <c r="W551" s="1725">
        <f t="shared" si="150"/>
        <v>3846.52</v>
      </c>
      <c r="X551" s="1728">
        <v>3846.52</v>
      </c>
      <c r="Y551" s="1739">
        <v>616234</v>
      </c>
      <c r="Z551" s="1730">
        <v>42534</v>
      </c>
      <c r="AA551" s="1788" t="s">
        <v>213</v>
      </c>
      <c r="AB551" s="1788"/>
      <c r="AG551" s="1906"/>
      <c r="AH551" s="2307"/>
      <c r="AK551" s="2306"/>
      <c r="AL551" s="2306"/>
    </row>
    <row r="552" spans="1:53" x14ac:dyDescent="0.2">
      <c r="A552" s="1811">
        <v>2016249</v>
      </c>
      <c r="C552" s="1737" t="s">
        <v>1346</v>
      </c>
      <c r="D552" s="1723" t="s">
        <v>68</v>
      </c>
      <c r="E552" s="1723">
        <v>0</v>
      </c>
      <c r="F552" s="1723">
        <v>0</v>
      </c>
      <c r="G552" s="1723">
        <v>0</v>
      </c>
      <c r="H552" s="1723">
        <v>0</v>
      </c>
      <c r="I552" s="1738">
        <v>1</v>
      </c>
      <c r="J552" s="1738">
        <v>1</v>
      </c>
      <c r="L552" s="1725">
        <v>72.5</v>
      </c>
      <c r="N552" s="1725">
        <f t="shared" si="151"/>
        <v>36.25</v>
      </c>
      <c r="O552" s="1725">
        <v>36.25</v>
      </c>
      <c r="P552" s="1798">
        <f t="shared" si="152"/>
        <v>1</v>
      </c>
      <c r="Q552" s="1725">
        <v>0</v>
      </c>
      <c r="R552" s="1798">
        <f t="shared" si="153"/>
        <v>0</v>
      </c>
      <c r="S552" s="1785">
        <f t="shared" si="140"/>
        <v>0</v>
      </c>
      <c r="U552" s="1725">
        <f t="shared" si="141"/>
        <v>0</v>
      </c>
      <c r="V552" s="1725">
        <f t="shared" si="142"/>
        <v>0</v>
      </c>
      <c r="W552" s="1725">
        <f t="shared" si="150"/>
        <v>72.5</v>
      </c>
      <c r="X552" s="1728">
        <v>72.5</v>
      </c>
      <c r="Y552" s="1739">
        <v>616350</v>
      </c>
      <c r="Z552" s="1730">
        <v>42608</v>
      </c>
      <c r="AA552" s="1788" t="s">
        <v>213</v>
      </c>
      <c r="AB552" s="1788"/>
      <c r="AG552" s="1906"/>
      <c r="AH552" s="2307"/>
      <c r="AK552" s="2306"/>
      <c r="AL552" s="2306"/>
    </row>
    <row r="553" spans="1:53" x14ac:dyDescent="0.2">
      <c r="A553" s="1811">
        <v>2016250</v>
      </c>
      <c r="C553" s="1737">
        <v>566116</v>
      </c>
      <c r="D553" s="1723" t="s">
        <v>68</v>
      </c>
      <c r="E553" s="1723">
        <v>1</v>
      </c>
      <c r="F553" s="1723">
        <v>6</v>
      </c>
      <c r="G553" s="1723">
        <v>3</v>
      </c>
      <c r="H553" s="1723">
        <v>0</v>
      </c>
      <c r="I553" s="1738">
        <v>1</v>
      </c>
      <c r="J553" s="1738">
        <v>1</v>
      </c>
      <c r="K553" s="1863" t="s">
        <v>1308</v>
      </c>
      <c r="L553" s="1725">
        <v>685</v>
      </c>
      <c r="M553" s="1725">
        <v>900.32</v>
      </c>
      <c r="N553" s="1725">
        <f t="shared" si="151"/>
        <v>617.36</v>
      </c>
      <c r="O553" s="1725">
        <v>474.86</v>
      </c>
      <c r="P553" s="1798">
        <f t="shared" si="152"/>
        <v>0.76917843721653489</v>
      </c>
      <c r="Q553" s="1725">
        <v>142.5</v>
      </c>
      <c r="R553" s="1798">
        <f t="shared" si="153"/>
        <v>0.23082156278346508</v>
      </c>
      <c r="S553" s="1785">
        <f t="shared" si="140"/>
        <v>5.7</v>
      </c>
      <c r="U553" s="1725">
        <f t="shared" si="141"/>
        <v>0</v>
      </c>
      <c r="V553" s="1725">
        <f t="shared" si="142"/>
        <v>0</v>
      </c>
      <c r="W553" s="1725">
        <f t="shared" si="150"/>
        <v>685</v>
      </c>
      <c r="X553" s="1728">
        <v>685</v>
      </c>
      <c r="Y553" s="1739">
        <v>616235</v>
      </c>
      <c r="Z553" s="1730">
        <v>42534</v>
      </c>
      <c r="AA553" s="1788" t="s">
        <v>213</v>
      </c>
      <c r="AB553" s="1788"/>
      <c r="AG553" s="1906"/>
      <c r="AH553" s="2307"/>
      <c r="AK553" s="2306"/>
      <c r="AL553" s="2306"/>
    </row>
    <row r="554" spans="1:53" x14ac:dyDescent="0.2">
      <c r="A554" s="1811">
        <v>2016251</v>
      </c>
      <c r="C554" s="1737" t="s">
        <v>1400</v>
      </c>
      <c r="D554" s="1723" t="s">
        <v>68</v>
      </c>
      <c r="E554" s="1723">
        <v>5</v>
      </c>
      <c r="F554" s="1723">
        <v>35</v>
      </c>
      <c r="G554" s="1723">
        <v>20</v>
      </c>
      <c r="H554" s="1723">
        <v>15</v>
      </c>
      <c r="I554" s="1738">
        <v>1</v>
      </c>
      <c r="J554" s="1738">
        <v>1</v>
      </c>
      <c r="K554" s="1863" t="s">
        <v>1308</v>
      </c>
      <c r="L554" s="1725">
        <v>9890</v>
      </c>
      <c r="M554" s="1725">
        <v>10382.040000000001</v>
      </c>
      <c r="N554" s="1725">
        <f t="shared" si="151"/>
        <v>7076.23</v>
      </c>
      <c r="O554" s="1725">
        <v>5576.23</v>
      </c>
      <c r="P554" s="1798">
        <f t="shared" si="152"/>
        <v>0.78802271831186943</v>
      </c>
      <c r="Q554" s="1725">
        <v>1500</v>
      </c>
      <c r="R554" s="1798">
        <f t="shared" si="153"/>
        <v>0.21197728168813057</v>
      </c>
      <c r="S554" s="1785">
        <f t="shared" si="140"/>
        <v>60</v>
      </c>
      <c r="U554" s="1725">
        <f t="shared" si="141"/>
        <v>0</v>
      </c>
      <c r="V554" s="1725">
        <f t="shared" si="142"/>
        <v>0</v>
      </c>
      <c r="W554" s="1725">
        <f t="shared" si="150"/>
        <v>9890</v>
      </c>
      <c r="X554" s="1728">
        <v>9890</v>
      </c>
      <c r="Y554" s="1739">
        <v>616236</v>
      </c>
      <c r="Z554" s="1730">
        <v>42534</v>
      </c>
      <c r="AA554" s="1788" t="s">
        <v>213</v>
      </c>
      <c r="AB554" s="1788"/>
      <c r="AG554" s="1906"/>
      <c r="AH554" s="2307"/>
      <c r="AK554" s="2306"/>
      <c r="AL554" s="2306"/>
    </row>
    <row r="555" spans="1:53" x14ac:dyDescent="0.2">
      <c r="A555" s="1811">
        <v>2016252</v>
      </c>
      <c r="C555" s="1737">
        <v>569216</v>
      </c>
      <c r="D555" s="1723" t="s">
        <v>68</v>
      </c>
      <c r="E555" s="1723">
        <v>1</v>
      </c>
      <c r="F555" s="1723">
        <v>7</v>
      </c>
      <c r="G555" s="1723">
        <v>4</v>
      </c>
      <c r="H555" s="1723">
        <v>3</v>
      </c>
      <c r="I555" s="1738">
        <v>1</v>
      </c>
      <c r="J555" s="1738">
        <v>1</v>
      </c>
      <c r="K555" s="1863" t="s">
        <v>1308</v>
      </c>
      <c r="L555" s="1725">
        <v>1983</v>
      </c>
      <c r="M555" s="1725">
        <v>2183.89</v>
      </c>
      <c r="N555" s="1725">
        <f t="shared" si="151"/>
        <v>1445.84</v>
      </c>
      <c r="O555" s="1725">
        <v>1090.01</v>
      </c>
      <c r="P555" s="1798">
        <f t="shared" si="152"/>
        <v>0.75389393017207995</v>
      </c>
      <c r="Q555" s="1725">
        <v>355.83</v>
      </c>
      <c r="R555" s="1798">
        <f t="shared" si="153"/>
        <v>0.2461060698279201</v>
      </c>
      <c r="S555" s="1785">
        <f t="shared" si="140"/>
        <v>14.2332</v>
      </c>
      <c r="U555" s="1725">
        <f t="shared" si="141"/>
        <v>0</v>
      </c>
      <c r="V555" s="1725">
        <f t="shared" si="142"/>
        <v>0</v>
      </c>
      <c r="W555" s="1725">
        <f t="shared" si="150"/>
        <v>1983</v>
      </c>
      <c r="X555" s="1728">
        <v>1983</v>
      </c>
      <c r="Y555" s="1739">
        <v>616237</v>
      </c>
      <c r="Z555" s="1730">
        <v>42534</v>
      </c>
      <c r="AA555" s="1788" t="s">
        <v>213</v>
      </c>
      <c r="AB555" s="1788"/>
      <c r="AG555" s="1906"/>
      <c r="AH555" s="2307"/>
      <c r="AK555" s="2306"/>
      <c r="AL555" s="2306"/>
    </row>
    <row r="556" spans="1:53" x14ac:dyDescent="0.2">
      <c r="A556" s="1811">
        <v>2016253</v>
      </c>
      <c r="C556" s="1737">
        <v>581116</v>
      </c>
      <c r="D556" s="1723" t="s">
        <v>68</v>
      </c>
      <c r="E556" s="1723">
        <v>1</v>
      </c>
      <c r="F556" s="1723">
        <v>8</v>
      </c>
      <c r="G556" s="1723">
        <v>4</v>
      </c>
      <c r="H556" s="1723">
        <v>1</v>
      </c>
      <c r="I556" s="1738">
        <v>1</v>
      </c>
      <c r="J556" s="1738">
        <v>1</v>
      </c>
      <c r="K556" s="1863" t="s">
        <v>1308</v>
      </c>
      <c r="L556" s="1725">
        <v>1453</v>
      </c>
      <c r="M556" s="1725">
        <v>1689.27</v>
      </c>
      <c r="N556" s="1725">
        <f t="shared" si="151"/>
        <v>1150.2</v>
      </c>
      <c r="O556" s="1725">
        <v>903.6</v>
      </c>
      <c r="P556" s="1798">
        <f t="shared" si="152"/>
        <v>0.78560250391236308</v>
      </c>
      <c r="Q556" s="1725">
        <v>246.6</v>
      </c>
      <c r="R556" s="1798">
        <f t="shared" si="153"/>
        <v>0.21439749608763692</v>
      </c>
      <c r="S556" s="1785">
        <f>Q556/$S$1</f>
        <v>9.863999999999999</v>
      </c>
      <c r="U556" s="1725">
        <f t="shared" si="141"/>
        <v>0</v>
      </c>
      <c r="V556" s="1725">
        <f t="shared" si="142"/>
        <v>0</v>
      </c>
      <c r="W556" s="1725">
        <f t="shared" si="150"/>
        <v>1453</v>
      </c>
      <c r="X556" s="1728">
        <v>1453</v>
      </c>
      <c r="Y556" s="1739">
        <v>616238</v>
      </c>
      <c r="Z556" s="1730">
        <v>42534</v>
      </c>
      <c r="AA556" s="1788" t="s">
        <v>213</v>
      </c>
      <c r="AB556" s="1788"/>
      <c r="AG556" s="1906"/>
      <c r="AH556" s="2307"/>
      <c r="AK556" s="2306"/>
      <c r="AL556" s="2306"/>
    </row>
    <row r="557" spans="1:53" x14ac:dyDescent="0.2">
      <c r="A557" s="1811">
        <v>2016254</v>
      </c>
      <c r="C557" s="1737" t="s">
        <v>1433</v>
      </c>
      <c r="D557" s="1723" t="s">
        <v>68</v>
      </c>
      <c r="E557" s="1723">
        <v>1</v>
      </c>
      <c r="F557" s="1723">
        <v>7</v>
      </c>
      <c r="G557" s="1723">
        <v>4</v>
      </c>
      <c r="H557" s="1723">
        <v>5</v>
      </c>
      <c r="I557" s="1738">
        <v>1</v>
      </c>
      <c r="J557" s="1738">
        <v>1</v>
      </c>
      <c r="K557" s="1738"/>
      <c r="L557" s="1725">
        <v>4426</v>
      </c>
      <c r="M557" s="1725">
        <v>3679.91</v>
      </c>
      <c r="N557" s="1725">
        <f>O557+Q557</f>
        <v>2489.7600000000002</v>
      </c>
      <c r="O557" s="1725">
        <v>2031.43</v>
      </c>
      <c r="P557" s="1798">
        <f>IF(N557&lt;=0,"",O557/N557)</f>
        <v>0.81591398367714152</v>
      </c>
      <c r="Q557" s="1725">
        <v>458.33</v>
      </c>
      <c r="R557" s="1798">
        <f>IF(N557&lt;=0,"",Q557/N557)</f>
        <v>0.1840860163228584</v>
      </c>
      <c r="S557" s="1785">
        <f>Q557/$S$1</f>
        <v>18.333199999999998</v>
      </c>
      <c r="U557" s="1725">
        <f>((1-I557)*O557)+((1-J557)*Q557)</f>
        <v>0</v>
      </c>
      <c r="V557" s="1725">
        <f>L557-W557</f>
        <v>0</v>
      </c>
      <c r="W557" s="1725">
        <f t="shared" si="150"/>
        <v>4426</v>
      </c>
      <c r="X557" s="1728">
        <v>4426</v>
      </c>
      <c r="Y557" s="1739">
        <v>616239</v>
      </c>
      <c r="Z557" s="1730">
        <v>42534</v>
      </c>
      <c r="AA557" s="1788" t="s">
        <v>213</v>
      </c>
      <c r="AB557" s="1788"/>
      <c r="AG557" s="1906"/>
      <c r="AH557" s="2307"/>
      <c r="AK557" s="2306"/>
      <c r="AL557" s="2306"/>
    </row>
    <row r="558" spans="1:53" x14ac:dyDescent="0.2">
      <c r="A558" s="1811" t="s">
        <v>1349</v>
      </c>
      <c r="C558" s="1737" t="s">
        <v>1348</v>
      </c>
      <c r="D558" s="1723" t="s">
        <v>68</v>
      </c>
      <c r="E558" s="1723">
        <v>1</v>
      </c>
      <c r="F558" s="1723">
        <v>8</v>
      </c>
      <c r="G558" s="1723">
        <v>4</v>
      </c>
      <c r="H558" s="1723">
        <v>3</v>
      </c>
      <c r="I558" s="1738">
        <v>1</v>
      </c>
      <c r="J558" s="1738">
        <v>1</v>
      </c>
      <c r="K558" s="1863" t="s">
        <v>1295</v>
      </c>
      <c r="L558" s="1725">
        <v>4943.62</v>
      </c>
      <c r="M558" s="1725">
        <v>4943.62</v>
      </c>
      <c r="N558" s="1725">
        <f t="shared" si="151"/>
        <v>3353.52</v>
      </c>
      <c r="O558" s="1725">
        <v>2866.43</v>
      </c>
      <c r="P558" s="1798">
        <f t="shared" si="152"/>
        <v>0.85475261814451675</v>
      </c>
      <c r="Q558" s="1725">
        <v>487.09</v>
      </c>
      <c r="R558" s="1798">
        <f t="shared" si="153"/>
        <v>0.14524738185548319</v>
      </c>
      <c r="S558" s="1785">
        <f t="shared" si="140"/>
        <v>19.483599999999999</v>
      </c>
      <c r="U558" s="1725">
        <f t="shared" si="141"/>
        <v>0</v>
      </c>
      <c r="V558" s="1725">
        <f t="shared" si="142"/>
        <v>0</v>
      </c>
      <c r="W558" s="1725">
        <f t="shared" si="150"/>
        <v>4943.62</v>
      </c>
      <c r="X558" s="1728">
        <v>4943.62</v>
      </c>
      <c r="Y558" s="1739">
        <v>616240</v>
      </c>
      <c r="Z558" s="1730">
        <v>42534</v>
      </c>
      <c r="AA558" s="1788" t="s">
        <v>213</v>
      </c>
      <c r="AB558" s="1788"/>
      <c r="AG558" s="1906"/>
      <c r="AH558" s="2307"/>
      <c r="AK558" s="2306"/>
      <c r="AL558" s="2306"/>
    </row>
    <row r="559" spans="1:53" x14ac:dyDescent="0.2">
      <c r="A559" s="1811">
        <v>2016256</v>
      </c>
      <c r="C559" s="1737" t="s">
        <v>1354</v>
      </c>
      <c r="D559" s="1723" t="s">
        <v>451</v>
      </c>
      <c r="E559" s="1723">
        <v>1</v>
      </c>
      <c r="F559" s="1723">
        <v>1</v>
      </c>
      <c r="G559" s="1723">
        <v>0</v>
      </c>
      <c r="H559" s="1723">
        <v>1</v>
      </c>
      <c r="I559" s="1738">
        <v>1</v>
      </c>
      <c r="J559" s="1738">
        <v>1</v>
      </c>
      <c r="L559" s="1725">
        <v>499.53</v>
      </c>
      <c r="M559" s="1725">
        <v>499.53</v>
      </c>
      <c r="N559" s="1725">
        <f t="shared" si="151"/>
        <v>373.68</v>
      </c>
      <c r="O559" s="1725">
        <v>273.68</v>
      </c>
      <c r="P559" s="1798">
        <f t="shared" si="152"/>
        <v>0.73239135088846075</v>
      </c>
      <c r="Q559" s="1725">
        <v>100</v>
      </c>
      <c r="R559" s="1798">
        <f t="shared" si="153"/>
        <v>0.26760864911153925</v>
      </c>
      <c r="S559" s="1785">
        <f t="shared" si="140"/>
        <v>4</v>
      </c>
      <c r="U559" s="1725">
        <f t="shared" si="141"/>
        <v>0</v>
      </c>
      <c r="V559" s="1725">
        <f t="shared" si="142"/>
        <v>0</v>
      </c>
      <c r="W559" s="1725">
        <f t="shared" si="150"/>
        <v>499.53</v>
      </c>
      <c r="X559" s="1728">
        <v>499.53</v>
      </c>
      <c r="Y559" s="1739">
        <v>616276</v>
      </c>
      <c r="Z559" s="1730">
        <v>42552</v>
      </c>
      <c r="AA559" s="1788" t="s">
        <v>213</v>
      </c>
      <c r="AB559" s="1788"/>
      <c r="AG559" s="1906"/>
      <c r="AH559" s="2307"/>
      <c r="AK559" s="2306"/>
      <c r="AL559" s="2306"/>
    </row>
    <row r="560" spans="1:53" x14ac:dyDescent="0.2">
      <c r="A560" s="1811">
        <v>2016257</v>
      </c>
      <c r="C560" s="1737">
        <v>588716</v>
      </c>
      <c r="D560" s="1723" t="s">
        <v>68</v>
      </c>
      <c r="E560" s="1723">
        <v>1</v>
      </c>
      <c r="F560" s="1723">
        <v>12</v>
      </c>
      <c r="G560" s="1723">
        <v>8</v>
      </c>
      <c r="H560" s="1723">
        <v>1</v>
      </c>
      <c r="I560" s="1738">
        <v>1</v>
      </c>
      <c r="J560" s="1738">
        <v>1</v>
      </c>
      <c r="K560" s="1863" t="s">
        <v>1308</v>
      </c>
      <c r="L560" s="1725">
        <v>2280</v>
      </c>
      <c r="M560" s="1725">
        <v>2454.7199999999998</v>
      </c>
      <c r="N560" s="1725">
        <f t="shared" si="151"/>
        <v>1672.2</v>
      </c>
      <c r="O560" s="1725">
        <v>1297.2</v>
      </c>
      <c r="P560" s="1798">
        <f t="shared" si="152"/>
        <v>0.77574452816648731</v>
      </c>
      <c r="Q560" s="1725">
        <v>375</v>
      </c>
      <c r="R560" s="1798">
        <f t="shared" si="153"/>
        <v>0.22425547183351274</v>
      </c>
      <c r="S560" s="1785">
        <f t="shared" si="140"/>
        <v>15</v>
      </c>
      <c r="U560" s="1725">
        <f t="shared" si="141"/>
        <v>0</v>
      </c>
      <c r="V560" s="1725">
        <f t="shared" si="142"/>
        <v>0</v>
      </c>
      <c r="W560" s="1725">
        <f t="shared" si="150"/>
        <v>2280</v>
      </c>
      <c r="X560" s="1728">
        <v>2280</v>
      </c>
      <c r="Y560" s="1739">
        <v>616241</v>
      </c>
      <c r="Z560" s="1730">
        <v>42534</v>
      </c>
      <c r="AA560" s="1788" t="s">
        <v>213</v>
      </c>
      <c r="AB560" s="1788"/>
      <c r="AG560" s="1906"/>
      <c r="AH560" s="2307"/>
      <c r="AK560" s="2306"/>
      <c r="AL560" s="2306"/>
    </row>
    <row r="561" spans="1:28" s="1723" customFormat="1" x14ac:dyDescent="0.2">
      <c r="A561" s="1811">
        <v>2016258</v>
      </c>
      <c r="B561" s="1737"/>
      <c r="C561" s="1737">
        <v>503116</v>
      </c>
      <c r="D561" s="1723" t="s">
        <v>68</v>
      </c>
      <c r="E561" s="1723">
        <v>1</v>
      </c>
      <c r="F561" s="1723">
        <v>10</v>
      </c>
      <c r="G561" s="1723">
        <v>7</v>
      </c>
      <c r="H561" s="1723">
        <v>2</v>
      </c>
      <c r="I561" s="1738">
        <v>1</v>
      </c>
      <c r="J561" s="1738">
        <v>1</v>
      </c>
      <c r="K561" s="1863" t="s">
        <v>1308</v>
      </c>
      <c r="L561" s="1725">
        <v>3363</v>
      </c>
      <c r="M561" s="1725">
        <v>3223.9</v>
      </c>
      <c r="N561" s="1725">
        <f t="shared" si="151"/>
        <v>2184.5299999999997</v>
      </c>
      <c r="O561" s="1725">
        <v>1679.53</v>
      </c>
      <c r="P561" s="1798">
        <f t="shared" si="152"/>
        <v>0.76882899296416174</v>
      </c>
      <c r="Q561" s="1725">
        <v>505</v>
      </c>
      <c r="R561" s="1798">
        <f t="shared" si="153"/>
        <v>0.2311710070358384</v>
      </c>
      <c r="S561" s="1785">
        <f t="shared" ref="S561:S571" si="154">Q561/$S$1</f>
        <v>20.2</v>
      </c>
      <c r="T561" s="1760"/>
      <c r="U561" s="1725">
        <f t="shared" ref="U561:U571" si="155">((1-I561)*O561)+((1-J561)*Q561)</f>
        <v>0</v>
      </c>
      <c r="V561" s="1725">
        <f t="shared" ref="V561:V571" si="156">L561-W561</f>
        <v>0</v>
      </c>
      <c r="W561" s="1725">
        <f t="shared" si="150"/>
        <v>3363</v>
      </c>
      <c r="X561" s="1728">
        <v>3363</v>
      </c>
      <c r="Y561" s="1739">
        <v>616242</v>
      </c>
      <c r="Z561" s="1730">
        <v>42534</v>
      </c>
      <c r="AA561" s="1788" t="s">
        <v>213</v>
      </c>
      <c r="AB561" s="1885"/>
    </row>
    <row r="562" spans="1:28" s="1723" customFormat="1" x14ac:dyDescent="0.2">
      <c r="A562" s="1811">
        <v>2016259</v>
      </c>
      <c r="B562" s="1737"/>
      <c r="C562" s="1737" t="s">
        <v>1358</v>
      </c>
      <c r="D562" s="1723" t="s">
        <v>68</v>
      </c>
      <c r="E562" s="1723">
        <v>0</v>
      </c>
      <c r="F562" s="1723">
        <v>0</v>
      </c>
      <c r="G562" s="1723">
        <v>0</v>
      </c>
      <c r="H562" s="1723">
        <v>0</v>
      </c>
      <c r="I562" s="1738">
        <v>1</v>
      </c>
      <c r="J562" s="1738">
        <v>1</v>
      </c>
      <c r="K562" s="1863"/>
      <c r="L562" s="1725">
        <v>844.23</v>
      </c>
      <c r="M562" s="1725"/>
      <c r="N562" s="1725">
        <f t="shared" si="151"/>
        <v>562.82000000000005</v>
      </c>
      <c r="O562" s="1725">
        <v>562.82000000000005</v>
      </c>
      <c r="P562" s="1798">
        <f t="shared" si="152"/>
        <v>1</v>
      </c>
      <c r="Q562" s="1725">
        <v>0</v>
      </c>
      <c r="R562" s="1798">
        <f t="shared" si="153"/>
        <v>0</v>
      </c>
      <c r="S562" s="1785">
        <f t="shared" si="154"/>
        <v>0</v>
      </c>
      <c r="T562" s="1760"/>
      <c r="U562" s="1725">
        <f t="shared" si="155"/>
        <v>0</v>
      </c>
      <c r="V562" s="1725">
        <f t="shared" si="156"/>
        <v>0</v>
      </c>
      <c r="W562" s="1725">
        <f t="shared" si="150"/>
        <v>844.23</v>
      </c>
      <c r="X562" s="1728">
        <v>844.23</v>
      </c>
      <c r="Y562" s="1739">
        <v>616350</v>
      </c>
      <c r="Z562" s="1730">
        <v>42608</v>
      </c>
      <c r="AA562" s="1788" t="s">
        <v>213</v>
      </c>
      <c r="AB562" s="1885"/>
    </row>
    <row r="563" spans="1:28" s="1723" customFormat="1" x14ac:dyDescent="0.2">
      <c r="A563" s="1811">
        <v>2016260</v>
      </c>
      <c r="B563" s="1737"/>
      <c r="C563" s="1737">
        <v>582416</v>
      </c>
      <c r="D563" s="1723" t="s">
        <v>68</v>
      </c>
      <c r="E563" s="1723">
        <v>1</v>
      </c>
      <c r="F563" s="1723">
        <v>10</v>
      </c>
      <c r="G563" s="1723">
        <v>5</v>
      </c>
      <c r="H563" s="1723">
        <v>3</v>
      </c>
      <c r="I563" s="1738">
        <v>1</v>
      </c>
      <c r="J563" s="1738">
        <v>1</v>
      </c>
      <c r="K563" s="1863" t="s">
        <v>1308</v>
      </c>
      <c r="L563" s="1725">
        <v>5850</v>
      </c>
      <c r="M563" s="1725">
        <v>5647.53</v>
      </c>
      <c r="N563" s="1725">
        <f t="shared" si="151"/>
        <v>3826.97</v>
      </c>
      <c r="O563" s="1725">
        <v>3076.97</v>
      </c>
      <c r="P563" s="1798">
        <f t="shared" si="152"/>
        <v>0.80402250344267134</v>
      </c>
      <c r="Q563" s="1725">
        <v>750</v>
      </c>
      <c r="R563" s="1798">
        <f t="shared" si="153"/>
        <v>0.19597749655732866</v>
      </c>
      <c r="S563" s="1785">
        <f t="shared" si="154"/>
        <v>30</v>
      </c>
      <c r="T563" s="1760"/>
      <c r="U563" s="1725">
        <f t="shared" si="155"/>
        <v>0</v>
      </c>
      <c r="V563" s="1725">
        <f t="shared" si="156"/>
        <v>0</v>
      </c>
      <c r="W563" s="1725">
        <f t="shared" si="150"/>
        <v>5850</v>
      </c>
      <c r="X563" s="1728">
        <v>5850</v>
      </c>
      <c r="Y563" s="1739">
        <v>616243</v>
      </c>
      <c r="Z563" s="1730">
        <v>42534</v>
      </c>
      <c r="AA563" s="1788" t="s">
        <v>213</v>
      </c>
      <c r="AB563" s="1885"/>
    </row>
    <row r="564" spans="1:28" s="1723" customFormat="1" x14ac:dyDescent="0.2">
      <c r="A564" s="1811" t="s">
        <v>1896</v>
      </c>
      <c r="B564" s="1737"/>
      <c r="C564" s="1737" t="s">
        <v>1897</v>
      </c>
      <c r="D564" s="1723" t="s">
        <v>68</v>
      </c>
      <c r="E564" s="1723">
        <v>1</v>
      </c>
      <c r="F564" s="1723">
        <v>10</v>
      </c>
      <c r="G564" s="1723">
        <v>5</v>
      </c>
      <c r="H564" s="1723">
        <v>3</v>
      </c>
      <c r="I564" s="1738">
        <v>1</v>
      </c>
      <c r="J564" s="1738">
        <v>1</v>
      </c>
      <c r="K564" s="1863"/>
      <c r="L564" s="1725">
        <v>2580</v>
      </c>
      <c r="M564" s="1725"/>
      <c r="N564" s="1725">
        <f>O564+Q564</f>
        <v>1940</v>
      </c>
      <c r="O564" s="1725">
        <v>1940</v>
      </c>
      <c r="P564" s="1798">
        <f>IF(N564&lt;=0,"",O564/N564)</f>
        <v>1</v>
      </c>
      <c r="Q564" s="1725">
        <v>0</v>
      </c>
      <c r="R564" s="1798">
        <f>IF(N564&lt;=0,"",Q564/N564)</f>
        <v>0</v>
      </c>
      <c r="S564" s="1785">
        <f t="shared" si="154"/>
        <v>0</v>
      </c>
      <c r="T564" s="1760"/>
      <c r="U564" s="1725">
        <f t="shared" si="155"/>
        <v>0</v>
      </c>
      <c r="V564" s="1725">
        <f t="shared" si="156"/>
        <v>0</v>
      </c>
      <c r="W564" s="1725">
        <f t="shared" si="150"/>
        <v>2580</v>
      </c>
      <c r="X564" s="1728">
        <v>2580</v>
      </c>
      <c r="Y564" s="1739">
        <v>616420</v>
      </c>
      <c r="Z564" s="1730">
        <v>42629</v>
      </c>
      <c r="AA564" s="1788" t="s">
        <v>213</v>
      </c>
      <c r="AB564" s="1885"/>
    </row>
    <row r="565" spans="1:28" s="1723" customFormat="1" x14ac:dyDescent="0.2">
      <c r="A565" s="1811">
        <v>2016261</v>
      </c>
      <c r="B565" s="1737"/>
      <c r="C565" s="1737" t="s">
        <v>1375</v>
      </c>
      <c r="D565" s="1723" t="s">
        <v>68</v>
      </c>
      <c r="E565" s="1806">
        <v>1</v>
      </c>
      <c r="F565" s="1806">
        <v>10</v>
      </c>
      <c r="G565" s="1806">
        <v>3</v>
      </c>
      <c r="H565" s="1806">
        <v>5</v>
      </c>
      <c r="I565" s="1738">
        <v>1</v>
      </c>
      <c r="J565" s="1738">
        <v>1</v>
      </c>
      <c r="K565" s="1738"/>
      <c r="L565" s="1725">
        <v>4610</v>
      </c>
      <c r="M565" s="1725"/>
      <c r="N565" s="1725">
        <f t="shared" si="151"/>
        <v>2377.38</v>
      </c>
      <c r="O565" s="1725">
        <v>1816.96</v>
      </c>
      <c r="P565" s="1798">
        <f t="shared" si="152"/>
        <v>0.76426991057382498</v>
      </c>
      <c r="Q565" s="1725">
        <v>560.41999999999996</v>
      </c>
      <c r="R565" s="1798">
        <f t="shared" si="153"/>
        <v>0.23573008942617502</v>
      </c>
      <c r="S565" s="1785">
        <f t="shared" si="154"/>
        <v>22.416799999999999</v>
      </c>
      <c r="T565" s="1760"/>
      <c r="U565" s="1725">
        <f t="shared" si="155"/>
        <v>0</v>
      </c>
      <c r="V565" s="1725">
        <f t="shared" si="156"/>
        <v>0</v>
      </c>
      <c r="W565" s="1725">
        <f t="shared" ref="W565:W571" si="157">X565+AC565+AH565+AM565+AO565+AR565</f>
        <v>4610</v>
      </c>
      <c r="X565" s="1728">
        <v>4610</v>
      </c>
      <c r="Y565" s="1739">
        <v>616260</v>
      </c>
      <c r="Z565" s="1730">
        <v>42541</v>
      </c>
      <c r="AA565" s="1788" t="s">
        <v>213</v>
      </c>
      <c r="AB565" s="1885"/>
    </row>
    <row r="566" spans="1:28" s="1723" customFormat="1" x14ac:dyDescent="0.2">
      <c r="A566" s="1811">
        <v>2016262</v>
      </c>
      <c r="B566" s="1737"/>
      <c r="C566" s="1737" t="s">
        <v>1376</v>
      </c>
      <c r="D566" s="1723" t="s">
        <v>68</v>
      </c>
      <c r="E566" s="1836">
        <v>1</v>
      </c>
      <c r="F566" s="1837">
        <v>13</v>
      </c>
      <c r="G566" s="1837">
        <v>4</v>
      </c>
      <c r="H566" s="1837">
        <v>5</v>
      </c>
      <c r="I566" s="1738">
        <v>1</v>
      </c>
      <c r="J566" s="1738">
        <v>1</v>
      </c>
      <c r="K566" s="1738" t="s">
        <v>1308</v>
      </c>
      <c r="L566" s="1725">
        <v>6040</v>
      </c>
      <c r="M566" s="1725">
        <v>6039.89</v>
      </c>
      <c r="N566" s="1725">
        <f t="shared" ref="N566:N571" si="158">O566+Q566</f>
        <v>4079.46</v>
      </c>
      <c r="O566" s="1725">
        <v>3404.46</v>
      </c>
      <c r="P566" s="1798">
        <f t="shared" si="152"/>
        <v>0.83453692400464763</v>
      </c>
      <c r="Q566" s="1725">
        <v>675</v>
      </c>
      <c r="R566" s="1798">
        <f t="shared" si="153"/>
        <v>0.16546307599535232</v>
      </c>
      <c r="S566" s="1785">
        <f t="shared" si="154"/>
        <v>27</v>
      </c>
      <c r="T566" s="1760"/>
      <c r="U566" s="1725">
        <f t="shared" si="155"/>
        <v>0</v>
      </c>
      <c r="V566" s="1725">
        <f t="shared" si="156"/>
        <v>0</v>
      </c>
      <c r="W566" s="1725">
        <f t="shared" si="157"/>
        <v>6040</v>
      </c>
      <c r="X566" s="1728">
        <v>6040</v>
      </c>
      <c r="Y566" s="1739">
        <v>616261</v>
      </c>
      <c r="Z566" s="1730">
        <v>42541</v>
      </c>
      <c r="AA566" s="1788" t="s">
        <v>213</v>
      </c>
      <c r="AB566" s="1885"/>
    </row>
    <row r="567" spans="1:28" s="1723" customFormat="1" x14ac:dyDescent="0.2">
      <c r="A567" s="1811">
        <v>2016263</v>
      </c>
      <c r="B567" s="1737"/>
      <c r="C567" s="1737">
        <v>581916</v>
      </c>
      <c r="D567" s="1723" t="s">
        <v>68</v>
      </c>
      <c r="E567" s="1723">
        <v>1</v>
      </c>
      <c r="F567" s="1723">
        <v>8</v>
      </c>
      <c r="G567" s="1723">
        <v>5</v>
      </c>
      <c r="H567" s="1723">
        <v>1</v>
      </c>
      <c r="I567" s="1738">
        <v>1</v>
      </c>
      <c r="J567" s="1738">
        <v>1</v>
      </c>
      <c r="K567" s="1863" t="s">
        <v>1308</v>
      </c>
      <c r="L567" s="1725">
        <v>2003</v>
      </c>
      <c r="M567" s="1725">
        <v>1975.73</v>
      </c>
      <c r="N567" s="1725">
        <f t="shared" si="158"/>
        <v>1343.46</v>
      </c>
      <c r="O567" s="1725">
        <v>1056.79</v>
      </c>
      <c r="P567" s="1798">
        <f>IF(N567&lt;=0,"",O567/N567)</f>
        <v>0.78661813526267987</v>
      </c>
      <c r="Q567" s="1725">
        <v>286.67</v>
      </c>
      <c r="R567" s="1798">
        <f>IF(N567&lt;=0,"",Q567/N567)</f>
        <v>0.21338186473732007</v>
      </c>
      <c r="S567" s="1785">
        <f t="shared" si="154"/>
        <v>11.466800000000001</v>
      </c>
      <c r="T567" s="1760"/>
      <c r="U567" s="1725">
        <f t="shared" si="155"/>
        <v>0</v>
      </c>
      <c r="V567" s="1725">
        <f t="shared" si="156"/>
        <v>0</v>
      </c>
      <c r="W567" s="1725">
        <f t="shared" si="157"/>
        <v>2003</v>
      </c>
      <c r="X567" s="1728">
        <v>2003</v>
      </c>
      <c r="Y567" s="1739">
        <v>616262</v>
      </c>
      <c r="Z567" s="1730">
        <v>42541</v>
      </c>
      <c r="AA567" s="1788" t="s">
        <v>213</v>
      </c>
      <c r="AB567" s="1885"/>
    </row>
    <row r="568" spans="1:28" s="1723" customFormat="1" x14ac:dyDescent="0.2">
      <c r="A568" s="1811">
        <v>2016264</v>
      </c>
      <c r="B568" s="1737"/>
      <c r="C568" s="1737">
        <v>582916</v>
      </c>
      <c r="D568" s="1723" t="s">
        <v>68</v>
      </c>
      <c r="E568" s="1723">
        <v>1</v>
      </c>
      <c r="F568" s="1723">
        <v>12</v>
      </c>
      <c r="G568" s="1723">
        <v>5</v>
      </c>
      <c r="H568" s="1723">
        <v>2</v>
      </c>
      <c r="I568" s="1738">
        <v>1</v>
      </c>
      <c r="J568" s="1738">
        <v>1</v>
      </c>
      <c r="K568" s="1863" t="s">
        <v>1308</v>
      </c>
      <c r="L568" s="1725">
        <v>3403</v>
      </c>
      <c r="M568" s="1725">
        <v>3475</v>
      </c>
      <c r="N568" s="1725">
        <f t="shared" si="158"/>
        <v>2435</v>
      </c>
      <c r="O568" s="1725">
        <v>1980</v>
      </c>
      <c r="P568" s="1798">
        <f>IF(N568&lt;=0,"",O568/N568)</f>
        <v>0.81314168377823404</v>
      </c>
      <c r="Q568" s="1725">
        <v>455</v>
      </c>
      <c r="R568" s="1798">
        <f>IF(N568&lt;=0,"",Q568/N568)</f>
        <v>0.18685831622176591</v>
      </c>
      <c r="S568" s="1785">
        <f t="shared" si="154"/>
        <v>18.2</v>
      </c>
      <c r="T568" s="1760"/>
      <c r="U568" s="1725">
        <f t="shared" si="155"/>
        <v>0</v>
      </c>
      <c r="V568" s="1725">
        <f t="shared" si="156"/>
        <v>0</v>
      </c>
      <c r="W568" s="1725">
        <f t="shared" si="157"/>
        <v>3403</v>
      </c>
      <c r="X568" s="1728">
        <v>3403</v>
      </c>
      <c r="Y568" s="1739">
        <v>616263</v>
      </c>
      <c r="Z568" s="1730">
        <v>42541</v>
      </c>
      <c r="AA568" s="1788" t="s">
        <v>213</v>
      </c>
      <c r="AB568" s="1885"/>
    </row>
    <row r="569" spans="1:28" s="1723" customFormat="1" x14ac:dyDescent="0.2">
      <c r="A569" s="1811">
        <v>2016265</v>
      </c>
      <c r="B569" s="1737"/>
      <c r="C569" s="1737" t="s">
        <v>1432</v>
      </c>
      <c r="D569" s="1723" t="s">
        <v>68</v>
      </c>
      <c r="E569" s="1723">
        <v>1</v>
      </c>
      <c r="F569" s="1723">
        <v>7</v>
      </c>
      <c r="G569" s="1723">
        <v>4</v>
      </c>
      <c r="H569" s="1723">
        <v>5</v>
      </c>
      <c r="I569" s="1738">
        <v>1</v>
      </c>
      <c r="J569" s="1738">
        <v>1</v>
      </c>
      <c r="K569" s="1738"/>
      <c r="L569" s="1725">
        <v>4426</v>
      </c>
      <c r="M569" s="1725">
        <v>3679.91</v>
      </c>
      <c r="N569" s="1725">
        <f t="shared" si="158"/>
        <v>2489.7600000000002</v>
      </c>
      <c r="O569" s="1725">
        <v>2031.43</v>
      </c>
      <c r="P569" s="1798">
        <f>IF(N569&lt;=0,"",O569/N569)</f>
        <v>0.81591398367714152</v>
      </c>
      <c r="Q569" s="1725">
        <v>458.33</v>
      </c>
      <c r="R569" s="1798">
        <f>IF(N569&lt;=0,"",Q569/N569)</f>
        <v>0.1840860163228584</v>
      </c>
      <c r="S569" s="1785">
        <f t="shared" si="154"/>
        <v>18.333199999999998</v>
      </c>
      <c r="T569" s="1760"/>
      <c r="U569" s="1725">
        <f t="shared" si="155"/>
        <v>0</v>
      </c>
      <c r="V569" s="1725">
        <f t="shared" si="156"/>
        <v>0</v>
      </c>
      <c r="W569" s="1725">
        <f t="shared" si="157"/>
        <v>4426</v>
      </c>
      <c r="X569" s="1728">
        <v>4426</v>
      </c>
      <c r="Y569" s="1739">
        <v>616265</v>
      </c>
      <c r="Z569" s="1730">
        <v>42541</v>
      </c>
      <c r="AA569" s="1788" t="s">
        <v>213</v>
      </c>
      <c r="AB569" s="1885"/>
    </row>
    <row r="570" spans="1:28" s="1723" customFormat="1" x14ac:dyDescent="0.2">
      <c r="A570" s="1811">
        <v>2016266</v>
      </c>
      <c r="B570" s="1737"/>
      <c r="C570" s="1737">
        <v>581716</v>
      </c>
      <c r="D570" s="1723" t="s">
        <v>68</v>
      </c>
      <c r="E570" s="1723">
        <v>1</v>
      </c>
      <c r="F570" s="1723">
        <v>8</v>
      </c>
      <c r="G570" s="1723">
        <v>5</v>
      </c>
      <c r="H570" s="1723">
        <v>1</v>
      </c>
      <c r="I570" s="1738">
        <v>1</v>
      </c>
      <c r="J570" s="1738">
        <v>1</v>
      </c>
      <c r="K570" s="1863"/>
      <c r="L570" s="1725">
        <v>2234.1</v>
      </c>
      <c r="M570" s="1725">
        <v>2209.64</v>
      </c>
      <c r="N570" s="1725">
        <f t="shared" si="158"/>
        <v>1503.1799999999998</v>
      </c>
      <c r="O570" s="1725">
        <v>1133.5999999999999</v>
      </c>
      <c r="P570" s="1798">
        <f>IF(N570&lt;=0,"",O570/N570)</f>
        <v>0.75413456804906931</v>
      </c>
      <c r="Q570" s="1725">
        <v>369.58</v>
      </c>
      <c r="R570" s="1798">
        <f>IF(N570&lt;=0,"",Q570/N570)</f>
        <v>0.24586543195093072</v>
      </c>
      <c r="S570" s="1785">
        <f t="shared" si="154"/>
        <v>14.783199999999999</v>
      </c>
      <c r="T570" s="1760"/>
      <c r="U570" s="1725">
        <f t="shared" si="155"/>
        <v>0</v>
      </c>
      <c r="V570" s="1725">
        <f t="shared" si="156"/>
        <v>0</v>
      </c>
      <c r="W570" s="1725">
        <f t="shared" si="157"/>
        <v>2234.1</v>
      </c>
      <c r="X570" s="1728">
        <v>2234.1</v>
      </c>
      <c r="Y570" s="1739">
        <v>616265</v>
      </c>
      <c r="Z570" s="1730">
        <v>42541</v>
      </c>
      <c r="AA570" s="1788" t="s">
        <v>213</v>
      </c>
      <c r="AB570" s="1885"/>
    </row>
    <row r="571" spans="1:28" s="1723" customFormat="1" x14ac:dyDescent="0.2">
      <c r="A571" s="1811">
        <v>2016267</v>
      </c>
      <c r="B571" s="1737"/>
      <c r="C571" s="1737">
        <v>593016</v>
      </c>
      <c r="D571" s="1723" t="s">
        <v>68</v>
      </c>
      <c r="E571" s="1723">
        <v>1</v>
      </c>
      <c r="F571" s="1723">
        <v>7</v>
      </c>
      <c r="G571" s="1723">
        <v>5</v>
      </c>
      <c r="H571" s="1723">
        <v>3</v>
      </c>
      <c r="I571" s="1738">
        <v>1</v>
      </c>
      <c r="J571" s="1738">
        <v>1</v>
      </c>
      <c r="K571" s="1863"/>
      <c r="L571" s="1725">
        <v>1948</v>
      </c>
      <c r="M571" s="1725">
        <v>2056.3200000000002</v>
      </c>
      <c r="N571" s="1725">
        <f t="shared" si="158"/>
        <v>1393.97</v>
      </c>
      <c r="O571" s="1725">
        <v>1068.97</v>
      </c>
      <c r="P571" s="1798">
        <f>IF(N571&lt;=0,"",O571/N571)</f>
        <v>0.76685294518533398</v>
      </c>
      <c r="Q571" s="1725">
        <v>325</v>
      </c>
      <c r="R571" s="1798">
        <f>IF(N571&lt;=0,"",Q571/N571)</f>
        <v>0.23314705481466602</v>
      </c>
      <c r="S571" s="1785">
        <f t="shared" si="154"/>
        <v>13</v>
      </c>
      <c r="T571" s="1760"/>
      <c r="U571" s="1725">
        <f t="shared" si="155"/>
        <v>0</v>
      </c>
      <c r="V571" s="1725">
        <f t="shared" si="156"/>
        <v>0</v>
      </c>
      <c r="W571" s="1725">
        <f t="shared" si="157"/>
        <v>1948</v>
      </c>
      <c r="X571" s="1728">
        <v>1948</v>
      </c>
      <c r="Y571" s="1739">
        <v>616266</v>
      </c>
      <c r="Z571" s="1730">
        <v>42541</v>
      </c>
      <c r="AA571" s="1788" t="s">
        <v>213</v>
      </c>
      <c r="AB571" s="1885"/>
    </row>
    <row r="572" spans="1:28" s="1723" customFormat="1" x14ac:dyDescent="0.2">
      <c r="A572" s="1811">
        <v>2016268</v>
      </c>
      <c r="B572" s="1737"/>
      <c r="C572" s="1737" t="s">
        <v>1385</v>
      </c>
      <c r="D572" s="1723" t="s">
        <v>489</v>
      </c>
      <c r="E572" s="1723">
        <v>1</v>
      </c>
      <c r="F572" s="1723">
        <v>9</v>
      </c>
      <c r="G572" s="1723">
        <v>7</v>
      </c>
      <c r="H572" s="1723">
        <v>2</v>
      </c>
      <c r="I572" s="1738">
        <v>1</v>
      </c>
      <c r="J572" s="1738">
        <v>1</v>
      </c>
      <c r="K572" s="1863"/>
      <c r="L572" s="1725">
        <v>2470.38</v>
      </c>
      <c r="M572" s="1725"/>
      <c r="N572" s="1725">
        <f t="shared" ref="N572:N582" si="159">O572+Q572</f>
        <v>1800.81</v>
      </c>
      <c r="O572" s="1725">
        <v>1380.55</v>
      </c>
      <c r="P572" s="1798">
        <f t="shared" ref="P572:P582" si="160">IF(N572&lt;=0,"",O572/N572)</f>
        <v>0.76662723996423832</v>
      </c>
      <c r="Q572" s="1725">
        <v>420.26</v>
      </c>
      <c r="R572" s="1798">
        <f t="shared" ref="R572:R582" si="161">IF(N572&lt;=0,"",Q572/N572)</f>
        <v>0.23337276003576168</v>
      </c>
      <c r="S572" s="1785">
        <f t="shared" ref="S572:S582" si="162">Q572/$S$1</f>
        <v>16.810400000000001</v>
      </c>
      <c r="T572" s="1760"/>
      <c r="U572" s="1725">
        <f t="shared" ref="U572:U582" si="163">((1-I572)*O572)+((1-J572)*Q572)</f>
        <v>0</v>
      </c>
      <c r="V572" s="1725">
        <f t="shared" ref="V572:V582" si="164">L572-W572</f>
        <v>0</v>
      </c>
      <c r="W572" s="1725">
        <f t="shared" ref="W572:W631" si="165">X572+AC572+AH572+AM572+AO572+AR572</f>
        <v>2470.38</v>
      </c>
      <c r="X572" s="1728">
        <v>2470.38</v>
      </c>
      <c r="Y572" s="1739">
        <v>616343</v>
      </c>
      <c r="Z572" s="1730">
        <v>42573</v>
      </c>
      <c r="AA572" s="1788" t="s">
        <v>213</v>
      </c>
      <c r="AB572" s="1885"/>
    </row>
    <row r="573" spans="1:28" s="1723" customFormat="1" x14ac:dyDescent="0.2">
      <c r="A573" s="1811">
        <v>2016269</v>
      </c>
      <c r="B573" s="1737"/>
      <c r="C573" s="1737" t="s">
        <v>1386</v>
      </c>
      <c r="D573" s="1723" t="s">
        <v>489</v>
      </c>
      <c r="E573" s="1723">
        <v>1</v>
      </c>
      <c r="F573" s="1723">
        <v>7</v>
      </c>
      <c r="G573" s="1723">
        <v>4</v>
      </c>
      <c r="H573" s="1723">
        <v>3</v>
      </c>
      <c r="I573" s="1738">
        <v>1</v>
      </c>
      <c r="J573" s="1738">
        <v>1</v>
      </c>
      <c r="K573" s="1863"/>
      <c r="L573" s="1725">
        <v>2440.6</v>
      </c>
      <c r="M573" s="1725"/>
      <c r="N573" s="1725">
        <f t="shared" si="159"/>
        <v>1782.24</v>
      </c>
      <c r="O573" s="1725">
        <v>1351.43</v>
      </c>
      <c r="P573" s="1798">
        <f t="shared" si="160"/>
        <v>0.75827610198402018</v>
      </c>
      <c r="Q573" s="1725">
        <v>430.81</v>
      </c>
      <c r="R573" s="1798">
        <f t="shared" si="161"/>
        <v>0.24172389801597988</v>
      </c>
      <c r="S573" s="1785">
        <f t="shared" si="162"/>
        <v>17.232399999999998</v>
      </c>
      <c r="T573" s="1760"/>
      <c r="U573" s="1725">
        <f t="shared" si="163"/>
        <v>0</v>
      </c>
      <c r="V573" s="1725">
        <f t="shared" si="164"/>
        <v>0</v>
      </c>
      <c r="W573" s="1725">
        <f t="shared" si="165"/>
        <v>2440.6</v>
      </c>
      <c r="X573" s="1728">
        <v>2440.6</v>
      </c>
      <c r="Y573" s="1739">
        <v>616344</v>
      </c>
      <c r="Z573" s="1730">
        <v>42573</v>
      </c>
      <c r="AA573" s="1788" t="s">
        <v>213</v>
      </c>
      <c r="AB573" s="1885"/>
    </row>
    <row r="574" spans="1:28" s="1723" customFormat="1" x14ac:dyDescent="0.2">
      <c r="A574" s="1811">
        <v>2016270</v>
      </c>
      <c r="B574" s="1737"/>
      <c r="C574" s="1737" t="s">
        <v>1387</v>
      </c>
      <c r="D574" s="1723" t="s">
        <v>489</v>
      </c>
      <c r="E574" s="1723">
        <v>1</v>
      </c>
      <c r="F574" s="1723">
        <v>8</v>
      </c>
      <c r="G574" s="1723">
        <v>6</v>
      </c>
      <c r="H574" s="1723">
        <v>3</v>
      </c>
      <c r="I574" s="1738">
        <v>1</v>
      </c>
      <c r="J574" s="1738">
        <v>1</v>
      </c>
      <c r="K574" s="1863"/>
      <c r="L574" s="1725">
        <v>2622.08</v>
      </c>
      <c r="M574" s="1725"/>
      <c r="N574" s="1725">
        <f t="shared" si="159"/>
        <v>1939.1899999999998</v>
      </c>
      <c r="O574" s="1725">
        <v>1513.36</v>
      </c>
      <c r="P574" s="1798">
        <f t="shared" si="160"/>
        <v>0.78040831481185446</v>
      </c>
      <c r="Q574" s="1725">
        <v>425.83</v>
      </c>
      <c r="R574" s="1798">
        <f t="shared" si="161"/>
        <v>0.21959168518814559</v>
      </c>
      <c r="S574" s="1785">
        <f t="shared" si="162"/>
        <v>17.033200000000001</v>
      </c>
      <c r="T574" s="1760"/>
      <c r="U574" s="1725">
        <f t="shared" si="163"/>
        <v>0</v>
      </c>
      <c r="V574" s="1725">
        <f t="shared" si="164"/>
        <v>0</v>
      </c>
      <c r="W574" s="1725">
        <f t="shared" si="165"/>
        <v>2622.08</v>
      </c>
      <c r="X574" s="1728">
        <v>2622.08</v>
      </c>
      <c r="Y574" s="1739">
        <v>616345</v>
      </c>
      <c r="Z574" s="1730">
        <v>42573</v>
      </c>
      <c r="AA574" s="1788" t="s">
        <v>213</v>
      </c>
      <c r="AB574" s="1885"/>
    </row>
    <row r="575" spans="1:28" s="1723" customFormat="1" x14ac:dyDescent="0.2">
      <c r="A575" s="1811">
        <v>2016271</v>
      </c>
      <c r="B575" s="1737"/>
      <c r="C575" s="1737" t="s">
        <v>1388</v>
      </c>
      <c r="D575" s="1723" t="s">
        <v>489</v>
      </c>
      <c r="E575" s="1723">
        <v>1</v>
      </c>
      <c r="F575" s="1723">
        <v>8</v>
      </c>
      <c r="G575" s="1723">
        <v>5</v>
      </c>
      <c r="H575" s="1723">
        <v>3</v>
      </c>
      <c r="I575" s="1738">
        <v>1</v>
      </c>
      <c r="J575" s="1738">
        <v>1</v>
      </c>
      <c r="K575" s="1863"/>
      <c r="L575" s="1725">
        <v>2321.5100000000002</v>
      </c>
      <c r="M575" s="1725"/>
      <c r="N575" s="1725">
        <f t="shared" si="159"/>
        <v>1695.7099999999998</v>
      </c>
      <c r="O575" s="1725">
        <v>1300.6199999999999</v>
      </c>
      <c r="P575" s="1798">
        <f t="shared" si="160"/>
        <v>0.76700615081588241</v>
      </c>
      <c r="Q575" s="1725">
        <v>395.09</v>
      </c>
      <c r="R575" s="1798">
        <f t="shared" si="161"/>
        <v>0.23299384918411759</v>
      </c>
      <c r="S575" s="1785">
        <f t="shared" si="162"/>
        <v>15.803599999999999</v>
      </c>
      <c r="T575" s="1760"/>
      <c r="U575" s="1725">
        <f t="shared" si="163"/>
        <v>0</v>
      </c>
      <c r="V575" s="1725">
        <f t="shared" si="164"/>
        <v>0</v>
      </c>
      <c r="W575" s="1725">
        <f t="shared" si="165"/>
        <v>2321.5100000000002</v>
      </c>
      <c r="X575" s="1728">
        <v>2321.5100000000002</v>
      </c>
      <c r="Y575" s="1739">
        <v>616346</v>
      </c>
      <c r="Z575" s="1730">
        <v>42573</v>
      </c>
      <c r="AA575" s="1788" t="s">
        <v>213</v>
      </c>
      <c r="AB575" s="1885"/>
    </row>
    <row r="576" spans="1:28" s="1723" customFormat="1" x14ac:dyDescent="0.2">
      <c r="A576" s="1811">
        <v>2016272</v>
      </c>
      <c r="B576" s="1737"/>
      <c r="C576" s="1737" t="s">
        <v>1392</v>
      </c>
      <c r="D576" s="1723" t="s">
        <v>489</v>
      </c>
      <c r="E576" s="1723">
        <v>1</v>
      </c>
      <c r="F576" s="1723">
        <v>1</v>
      </c>
      <c r="G576" s="1723">
        <v>0</v>
      </c>
      <c r="H576" s="1723">
        <v>1</v>
      </c>
      <c r="I576" s="1738">
        <v>1</v>
      </c>
      <c r="J576" s="1738">
        <v>1</v>
      </c>
      <c r="K576" s="1863"/>
      <c r="L576" s="1725">
        <v>747.15</v>
      </c>
      <c r="M576" s="1725">
        <v>747.15</v>
      </c>
      <c r="N576" s="1725">
        <f t="shared" si="159"/>
        <v>541.12</v>
      </c>
      <c r="O576" s="1725">
        <v>431.36</v>
      </c>
      <c r="P576" s="1798">
        <f t="shared" si="160"/>
        <v>0.7971614429331757</v>
      </c>
      <c r="Q576" s="1725">
        <v>109.76</v>
      </c>
      <c r="R576" s="1798">
        <f t="shared" si="161"/>
        <v>0.20283855706682438</v>
      </c>
      <c r="S576" s="1785">
        <f t="shared" si="162"/>
        <v>4.3904000000000005</v>
      </c>
      <c r="T576" s="1760"/>
      <c r="U576" s="1725">
        <f t="shared" si="163"/>
        <v>0</v>
      </c>
      <c r="V576" s="1725">
        <f t="shared" si="164"/>
        <v>0</v>
      </c>
      <c r="W576" s="1725">
        <f t="shared" si="165"/>
        <v>747.15</v>
      </c>
      <c r="X576" s="1728">
        <v>747.15</v>
      </c>
      <c r="Y576" s="1739">
        <v>616281</v>
      </c>
      <c r="Z576" s="1730">
        <v>42552</v>
      </c>
      <c r="AA576" s="1788" t="s">
        <v>213</v>
      </c>
      <c r="AB576" s="1885"/>
    </row>
    <row r="577" spans="1:32" s="1723" customFormat="1" x14ac:dyDescent="0.2">
      <c r="A577" s="1811">
        <v>2016273</v>
      </c>
      <c r="B577" s="1737"/>
      <c r="C577" s="1737" t="s">
        <v>897</v>
      </c>
      <c r="D577" s="1723" t="s">
        <v>68</v>
      </c>
      <c r="E577" s="1723">
        <v>1</v>
      </c>
      <c r="F577" s="1723">
        <v>5</v>
      </c>
      <c r="G577" s="1723">
        <v>1</v>
      </c>
      <c r="H577" s="1723">
        <v>3</v>
      </c>
      <c r="I577" s="1738">
        <v>1</v>
      </c>
      <c r="J577" s="1738">
        <v>1</v>
      </c>
      <c r="K577" s="1738" t="s">
        <v>1308</v>
      </c>
      <c r="L577" s="1725">
        <v>1482</v>
      </c>
      <c r="M577" s="1725">
        <v>1469.48</v>
      </c>
      <c r="N577" s="1725">
        <f>O577+Q577</f>
        <v>990.01</v>
      </c>
      <c r="O577" s="1725">
        <v>771.26</v>
      </c>
      <c r="P577" s="1798">
        <f>IF(N577&lt;=0,"",O577/N577)</f>
        <v>0.77904263593297041</v>
      </c>
      <c r="Q577" s="1725">
        <v>218.75</v>
      </c>
      <c r="R577" s="1798">
        <f>IF(N577&lt;=0,"",Q577/N577)</f>
        <v>0.22095736406702962</v>
      </c>
      <c r="S577" s="1785">
        <f>Q577/$S$1</f>
        <v>8.75</v>
      </c>
      <c r="T577" s="1760"/>
      <c r="U577" s="1725">
        <f>((1-I577)*O577)+((1-J577)*Q577)</f>
        <v>0</v>
      </c>
      <c r="V577" s="1725">
        <f>L577-W577</f>
        <v>0</v>
      </c>
      <c r="W577" s="1725">
        <f t="shared" si="165"/>
        <v>1482</v>
      </c>
      <c r="X577" s="1728">
        <v>1482</v>
      </c>
      <c r="Y577" s="1739">
        <v>616267</v>
      </c>
      <c r="Z577" s="1730">
        <v>42541</v>
      </c>
      <c r="AA577" s="1788" t="s">
        <v>213</v>
      </c>
      <c r="AB577" s="1788"/>
      <c r="AC577" s="1725"/>
      <c r="AE577" s="1733"/>
      <c r="AF577" s="1789"/>
    </row>
    <row r="578" spans="1:32" s="1723" customFormat="1" x14ac:dyDescent="0.2">
      <c r="A578" s="1811">
        <v>2016274</v>
      </c>
      <c r="B578" s="1737"/>
      <c r="C578" s="1737" t="s">
        <v>1573</v>
      </c>
      <c r="D578" s="1723" t="s">
        <v>68</v>
      </c>
      <c r="E578" s="1765">
        <v>1</v>
      </c>
      <c r="F578" s="1806">
        <v>13</v>
      </c>
      <c r="G578" s="1806">
        <v>5</v>
      </c>
      <c r="H578" s="1806">
        <v>3</v>
      </c>
      <c r="I578" s="1738">
        <v>1</v>
      </c>
      <c r="J578" s="1738">
        <v>1</v>
      </c>
      <c r="K578" s="1892"/>
      <c r="L578" s="1725">
        <v>5269.27</v>
      </c>
      <c r="M578" s="1725">
        <v>5269.27</v>
      </c>
      <c r="N578" s="1725">
        <f>O578+Q578</f>
        <v>3571.48</v>
      </c>
      <c r="O578" s="1725">
        <v>2996.48</v>
      </c>
      <c r="P578" s="1798">
        <f>IF(N578&lt;=0,"",O578/N578)</f>
        <v>0.83900231836661554</v>
      </c>
      <c r="Q578" s="1725">
        <v>575</v>
      </c>
      <c r="R578" s="1798">
        <f>IF(N578&lt;=0,"",Q578/N578)</f>
        <v>0.16099768163338449</v>
      </c>
      <c r="S578" s="1785">
        <f>Q578/$S$1</f>
        <v>23</v>
      </c>
      <c r="T578" s="1760"/>
      <c r="U578" s="1725">
        <f>((1-I578)*O578)+((1-J578)*Q578)</f>
        <v>0</v>
      </c>
      <c r="V578" s="1725">
        <f>L578-W578</f>
        <v>0</v>
      </c>
      <c r="W578" s="1725">
        <f t="shared" si="165"/>
        <v>5269.27</v>
      </c>
      <c r="X578" s="1728">
        <v>5269.27</v>
      </c>
      <c r="Y578" s="1739">
        <v>616288</v>
      </c>
      <c r="Z578" s="1730">
        <v>42563</v>
      </c>
      <c r="AA578" s="1788" t="s">
        <v>213</v>
      </c>
      <c r="AB578" s="1788"/>
      <c r="AC578" s="1725"/>
      <c r="AE578" s="1733"/>
      <c r="AF578" s="1789"/>
    </row>
    <row r="579" spans="1:32" s="1723" customFormat="1" x14ac:dyDescent="0.2">
      <c r="A579" s="1811">
        <v>2016275</v>
      </c>
      <c r="B579" s="1737"/>
      <c r="C579" s="1737" t="s">
        <v>1277</v>
      </c>
      <c r="D579" s="1723" t="s">
        <v>489</v>
      </c>
      <c r="E579" s="1723">
        <v>1</v>
      </c>
      <c r="F579" s="1723">
        <v>3</v>
      </c>
      <c r="G579" s="1723">
        <v>2</v>
      </c>
      <c r="H579" s="1723">
        <v>0</v>
      </c>
      <c r="I579" s="1738">
        <v>1</v>
      </c>
      <c r="J579" s="1738">
        <v>1</v>
      </c>
      <c r="K579" s="1863"/>
      <c r="L579" s="1725">
        <v>569.57000000000005</v>
      </c>
      <c r="M579" s="1725"/>
      <c r="N579" s="1725">
        <f t="shared" si="159"/>
        <v>418.57000000000005</v>
      </c>
      <c r="O579" s="1725">
        <v>329.97</v>
      </c>
      <c r="P579" s="1798">
        <f t="shared" si="160"/>
        <v>0.78832692261748327</v>
      </c>
      <c r="Q579" s="1725">
        <v>88.6</v>
      </c>
      <c r="R579" s="1798">
        <f t="shared" si="161"/>
        <v>0.21167307738251662</v>
      </c>
      <c r="S579" s="1785">
        <f t="shared" si="162"/>
        <v>3.5439999999999996</v>
      </c>
      <c r="T579" s="1760"/>
      <c r="U579" s="1725">
        <f t="shared" si="163"/>
        <v>0</v>
      </c>
      <c r="V579" s="1725">
        <f t="shared" si="164"/>
        <v>0</v>
      </c>
      <c r="W579" s="1725">
        <f t="shared" si="165"/>
        <v>569.57000000000005</v>
      </c>
      <c r="X579" s="1728">
        <v>569.57000000000005</v>
      </c>
      <c r="Y579" s="1739">
        <v>616325</v>
      </c>
      <c r="Z579" s="1730">
        <v>42569</v>
      </c>
      <c r="AA579" s="1788" t="s">
        <v>213</v>
      </c>
      <c r="AB579" s="1788"/>
      <c r="AC579" s="1725"/>
      <c r="AE579" s="1733"/>
      <c r="AF579" s="1789"/>
    </row>
    <row r="580" spans="1:32" s="1723" customFormat="1" x14ac:dyDescent="0.2">
      <c r="A580" s="1811">
        <v>2016276</v>
      </c>
      <c r="B580" s="1737"/>
      <c r="C580" s="1737" t="s">
        <v>1398</v>
      </c>
      <c r="D580" s="1723" t="s">
        <v>489</v>
      </c>
      <c r="E580" s="1723">
        <v>1</v>
      </c>
      <c r="F580" s="1723">
        <v>8</v>
      </c>
      <c r="G580" s="1723">
        <v>7</v>
      </c>
      <c r="H580" s="1723">
        <v>2</v>
      </c>
      <c r="I580" s="1738">
        <v>1</v>
      </c>
      <c r="J580" s="1738">
        <v>1</v>
      </c>
      <c r="K580" s="1863"/>
      <c r="L580" s="1725">
        <v>1953.54</v>
      </c>
      <c r="M580" s="1725"/>
      <c r="N580" s="1725">
        <f t="shared" si="159"/>
        <v>1426.6</v>
      </c>
      <c r="O580" s="1725">
        <v>1044.0999999999999</v>
      </c>
      <c r="P580" s="1798">
        <f t="shared" si="160"/>
        <v>0.73187999439226126</v>
      </c>
      <c r="Q580" s="1725">
        <v>382.5</v>
      </c>
      <c r="R580" s="1798">
        <f t="shared" si="161"/>
        <v>0.26812000560773869</v>
      </c>
      <c r="S580" s="1785">
        <f t="shared" si="162"/>
        <v>15.3</v>
      </c>
      <c r="T580" s="1760"/>
      <c r="U580" s="1725">
        <f t="shared" si="163"/>
        <v>0</v>
      </c>
      <c r="V580" s="1725">
        <f t="shared" si="164"/>
        <v>0</v>
      </c>
      <c r="W580" s="1725">
        <f t="shared" si="165"/>
        <v>1953.54</v>
      </c>
      <c r="X580" s="1728">
        <v>1953.54</v>
      </c>
      <c r="Y580" s="1739">
        <v>616347</v>
      </c>
      <c r="Z580" s="1730">
        <v>42573</v>
      </c>
      <c r="AA580" s="1788" t="s">
        <v>213</v>
      </c>
      <c r="AB580" s="1788"/>
      <c r="AC580" s="1725"/>
      <c r="AE580" s="1733"/>
      <c r="AF580" s="1789"/>
    </row>
    <row r="581" spans="1:32" s="1723" customFormat="1" x14ac:dyDescent="0.2">
      <c r="A581" s="1811">
        <v>2016277</v>
      </c>
      <c r="B581" s="1737"/>
      <c r="C581" s="1737" t="s">
        <v>1399</v>
      </c>
      <c r="D581" s="1723" t="s">
        <v>489</v>
      </c>
      <c r="E581" s="1723">
        <v>1</v>
      </c>
      <c r="F581" s="1723">
        <v>8</v>
      </c>
      <c r="G581" s="1723">
        <v>7</v>
      </c>
      <c r="H581" s="1723">
        <v>1</v>
      </c>
      <c r="I581" s="1738">
        <v>1</v>
      </c>
      <c r="J581" s="1738">
        <v>1</v>
      </c>
      <c r="K581" s="1863"/>
      <c r="L581" s="1725">
        <v>1823.15</v>
      </c>
      <c r="M581" s="1725"/>
      <c r="N581" s="1725">
        <f t="shared" si="159"/>
        <v>1332.55</v>
      </c>
      <c r="O581" s="1725">
        <v>995.05</v>
      </c>
      <c r="P581" s="1798">
        <f t="shared" si="160"/>
        <v>0.74672620164346548</v>
      </c>
      <c r="Q581" s="1725">
        <v>337.5</v>
      </c>
      <c r="R581" s="1798">
        <f t="shared" si="161"/>
        <v>0.25327379835653446</v>
      </c>
      <c r="S581" s="1785">
        <f t="shared" si="162"/>
        <v>13.5</v>
      </c>
      <c r="T581" s="1760"/>
      <c r="U581" s="1725">
        <f t="shared" si="163"/>
        <v>0</v>
      </c>
      <c r="V581" s="1725">
        <f t="shared" si="164"/>
        <v>0</v>
      </c>
      <c r="W581" s="1725">
        <f t="shared" si="165"/>
        <v>1823.15</v>
      </c>
      <c r="X581" s="1728">
        <v>1823.15</v>
      </c>
      <c r="Y581" s="1739">
        <v>616348</v>
      </c>
      <c r="Z581" s="1730">
        <v>42573</v>
      </c>
      <c r="AA581" s="1788" t="s">
        <v>213</v>
      </c>
      <c r="AB581" s="1788"/>
      <c r="AC581" s="1725"/>
      <c r="AE581" s="1733"/>
      <c r="AF581" s="1789"/>
    </row>
    <row r="582" spans="1:32" s="1723" customFormat="1" x14ac:dyDescent="0.2">
      <c r="A582" s="1811">
        <v>2016278</v>
      </c>
      <c r="B582" s="1737"/>
      <c r="C582" s="1737" t="s">
        <v>1401</v>
      </c>
      <c r="D582" s="1723" t="s">
        <v>68</v>
      </c>
      <c r="E582" s="1723">
        <v>1</v>
      </c>
      <c r="F582" s="1723">
        <v>2</v>
      </c>
      <c r="G582" s="1723">
        <v>2</v>
      </c>
      <c r="H582" s="1723">
        <v>0</v>
      </c>
      <c r="I582" s="1738">
        <v>1</v>
      </c>
      <c r="J582" s="1738">
        <v>1</v>
      </c>
      <c r="K582" s="1863" t="s">
        <v>1295</v>
      </c>
      <c r="L582" s="1725">
        <v>342.55</v>
      </c>
      <c r="M582" s="1725"/>
      <c r="N582" s="1725">
        <f t="shared" si="159"/>
        <v>232.35</v>
      </c>
      <c r="O582" s="1725">
        <v>166.47</v>
      </c>
      <c r="P582" s="1798">
        <f t="shared" si="160"/>
        <v>0.71646223369916073</v>
      </c>
      <c r="Q582" s="1725">
        <v>65.88</v>
      </c>
      <c r="R582" s="1798">
        <f t="shared" si="161"/>
        <v>0.28353776630083921</v>
      </c>
      <c r="S582" s="1785">
        <f t="shared" si="162"/>
        <v>2.6351999999999998</v>
      </c>
      <c r="T582" s="1760"/>
      <c r="U582" s="1725">
        <f t="shared" si="163"/>
        <v>0</v>
      </c>
      <c r="V582" s="1725">
        <f t="shared" si="164"/>
        <v>0</v>
      </c>
      <c r="W582" s="1725">
        <f t="shared" si="165"/>
        <v>342.55</v>
      </c>
      <c r="X582" s="1728">
        <v>342.55</v>
      </c>
      <c r="Y582" s="1739">
        <v>616321</v>
      </c>
      <c r="Z582" s="1730">
        <v>42569</v>
      </c>
      <c r="AA582" s="1788" t="s">
        <v>213</v>
      </c>
      <c r="AB582" s="1788"/>
      <c r="AC582" s="1725"/>
      <c r="AE582" s="1733"/>
      <c r="AF582" s="1789"/>
    </row>
    <row r="583" spans="1:32" s="1723" customFormat="1" x14ac:dyDescent="0.2">
      <c r="A583" s="1811" t="s">
        <v>1408</v>
      </c>
      <c r="B583" s="1737"/>
      <c r="C583" s="1737" t="s">
        <v>1407</v>
      </c>
      <c r="D583" s="1723" t="s">
        <v>441</v>
      </c>
      <c r="E583" s="1723">
        <v>0</v>
      </c>
      <c r="F583" s="1723">
        <v>1</v>
      </c>
      <c r="G583" s="1723">
        <v>2</v>
      </c>
      <c r="H583" s="1723">
        <v>0</v>
      </c>
      <c r="I583" s="1738">
        <v>1</v>
      </c>
      <c r="J583" s="1738">
        <v>1</v>
      </c>
      <c r="K583" s="1863"/>
      <c r="L583" s="1725">
        <v>435</v>
      </c>
      <c r="M583" s="1725"/>
      <c r="N583" s="1725">
        <f t="shared" ref="N583:N642" si="166">O583+Q583</f>
        <v>330.6</v>
      </c>
      <c r="O583" s="1725">
        <v>232.05</v>
      </c>
      <c r="P583" s="1798">
        <f t="shared" ref="P583:P642" si="167">IF(N583&lt;=0,"",O583/N583)</f>
        <v>0.7019056261343013</v>
      </c>
      <c r="Q583" s="1725">
        <v>98.55</v>
      </c>
      <c r="R583" s="1798">
        <f t="shared" ref="R583:R642" si="168">IF(N583&lt;=0,"",Q583/N583)</f>
        <v>0.2980943738656987</v>
      </c>
      <c r="S583" s="1785">
        <f t="shared" ref="S583:S642" si="169">Q583/$S$1</f>
        <v>3.9419999999999997</v>
      </c>
      <c r="T583" s="1760"/>
      <c r="U583" s="1725">
        <f t="shared" ref="U583:U642" si="170">((1-I583)*O583)+((1-J583)*Q583)</f>
        <v>0</v>
      </c>
      <c r="V583" s="1725">
        <f t="shared" ref="V583:V642" si="171">L583-W583</f>
        <v>0</v>
      </c>
      <c r="W583" s="1725">
        <f t="shared" si="165"/>
        <v>435</v>
      </c>
      <c r="X583" s="1728">
        <v>435</v>
      </c>
      <c r="Y583" s="1739">
        <v>616326</v>
      </c>
      <c r="Z583" s="1730">
        <v>42569</v>
      </c>
      <c r="AA583" s="1788" t="s">
        <v>213</v>
      </c>
      <c r="AB583" s="1788"/>
      <c r="AC583" s="1725"/>
      <c r="AE583" s="1733"/>
      <c r="AF583" s="1789"/>
    </row>
    <row r="584" spans="1:32" s="1723" customFormat="1" x14ac:dyDescent="0.2">
      <c r="A584" s="1811">
        <v>2016280</v>
      </c>
      <c r="B584" s="1737"/>
      <c r="C584" s="1737" t="s">
        <v>1709</v>
      </c>
      <c r="D584" s="1723" t="s">
        <v>68</v>
      </c>
      <c r="E584" s="1723">
        <v>0</v>
      </c>
      <c r="F584" s="1723">
        <v>0</v>
      </c>
      <c r="G584" s="1723">
        <v>0</v>
      </c>
      <c r="H584" s="1723">
        <v>0</v>
      </c>
      <c r="I584" s="1738">
        <v>1</v>
      </c>
      <c r="J584" s="1738">
        <v>1</v>
      </c>
      <c r="K584" s="1863"/>
      <c r="L584" s="1725">
        <v>923.86</v>
      </c>
      <c r="M584" s="1725"/>
      <c r="N584" s="1725">
        <f t="shared" si="166"/>
        <v>461.93</v>
      </c>
      <c r="O584" s="1725">
        <v>461.93</v>
      </c>
      <c r="P584" s="1798">
        <f t="shared" si="167"/>
        <v>1</v>
      </c>
      <c r="Q584" s="1725">
        <v>0</v>
      </c>
      <c r="R584" s="1798">
        <f t="shared" si="168"/>
        <v>0</v>
      </c>
      <c r="S584" s="1785">
        <f t="shared" si="169"/>
        <v>0</v>
      </c>
      <c r="T584" s="1760"/>
      <c r="U584" s="1725">
        <f t="shared" si="170"/>
        <v>0</v>
      </c>
      <c r="V584" s="1725">
        <f t="shared" si="171"/>
        <v>0</v>
      </c>
      <c r="W584" s="1725">
        <f t="shared" si="165"/>
        <v>923.86</v>
      </c>
      <c r="X584" s="1728">
        <v>923.86</v>
      </c>
      <c r="Y584" s="1739">
        <v>616350</v>
      </c>
      <c r="Z584" s="1730">
        <v>42608</v>
      </c>
      <c r="AA584" s="1788" t="s">
        <v>213</v>
      </c>
      <c r="AB584" s="1788"/>
      <c r="AC584" s="1725"/>
      <c r="AE584" s="1733"/>
      <c r="AF584" s="1789"/>
    </row>
    <row r="585" spans="1:32" s="1723" customFormat="1" x14ac:dyDescent="0.2">
      <c r="A585" s="1811">
        <v>2016281</v>
      </c>
      <c r="B585" s="1737"/>
      <c r="C585" s="1737" t="s">
        <v>1420</v>
      </c>
      <c r="D585" s="1723" t="s">
        <v>68</v>
      </c>
      <c r="E585" s="1723">
        <v>6</v>
      </c>
      <c r="F585" s="1723">
        <v>42</v>
      </c>
      <c r="G585" s="1723">
        <v>30</v>
      </c>
      <c r="H585" s="1723">
        <v>24</v>
      </c>
      <c r="I585" s="1738">
        <v>1</v>
      </c>
      <c r="J585" s="1738">
        <v>1</v>
      </c>
      <c r="K585" s="1863" t="s">
        <v>1308</v>
      </c>
      <c r="L585" s="1725">
        <v>15654</v>
      </c>
      <c r="M585" s="1725">
        <v>15279.67</v>
      </c>
      <c r="N585" s="1725">
        <f t="shared" si="166"/>
        <v>10395.49</v>
      </c>
      <c r="O585" s="1725">
        <v>8070.49</v>
      </c>
      <c r="P585" s="1798">
        <f t="shared" si="167"/>
        <v>0.77634531897967296</v>
      </c>
      <c r="Q585" s="1725">
        <v>2325</v>
      </c>
      <c r="R585" s="1798">
        <f t="shared" si="168"/>
        <v>0.2236546810203271</v>
      </c>
      <c r="S585" s="1785">
        <f t="shared" si="169"/>
        <v>93</v>
      </c>
      <c r="T585" s="1760"/>
      <c r="U585" s="1725">
        <f t="shared" si="170"/>
        <v>0</v>
      </c>
      <c r="V585" s="1725">
        <f t="shared" si="171"/>
        <v>0</v>
      </c>
      <c r="W585" s="1725">
        <f>X585+AC585+AH585+AM585+AO585+AR585</f>
        <v>15654</v>
      </c>
      <c r="X585" s="1728">
        <v>15654</v>
      </c>
      <c r="Y585" s="1739">
        <v>616251</v>
      </c>
      <c r="Z585" s="1730">
        <v>42538</v>
      </c>
      <c r="AA585" s="1788" t="s">
        <v>213</v>
      </c>
      <c r="AB585" s="1788"/>
      <c r="AC585" s="1725"/>
      <c r="AE585" s="1733"/>
      <c r="AF585" s="1789"/>
    </row>
    <row r="586" spans="1:32" s="1723" customFormat="1" x14ac:dyDescent="0.2">
      <c r="A586" s="1811">
        <v>2016282</v>
      </c>
      <c r="B586" s="1737"/>
      <c r="C586" s="1737" t="s">
        <v>1421</v>
      </c>
      <c r="D586" s="1723" t="s">
        <v>68</v>
      </c>
      <c r="E586" s="1723">
        <v>14</v>
      </c>
      <c r="F586" s="1723">
        <v>98</v>
      </c>
      <c r="G586" s="1723">
        <v>70</v>
      </c>
      <c r="H586" s="1723">
        <v>56</v>
      </c>
      <c r="I586" s="1738">
        <v>1</v>
      </c>
      <c r="J586" s="1738">
        <v>1</v>
      </c>
      <c r="K586" s="1863" t="s">
        <v>1308</v>
      </c>
      <c r="L586" s="1725">
        <v>38822</v>
      </c>
      <c r="M586" s="1725">
        <v>36269.120000000003</v>
      </c>
      <c r="N586" s="1725">
        <f t="shared" si="166"/>
        <v>24660.97</v>
      </c>
      <c r="O586" s="1725">
        <v>18885.97</v>
      </c>
      <c r="P586" s="1798">
        <f t="shared" si="167"/>
        <v>0.76582429644900429</v>
      </c>
      <c r="Q586" s="1725">
        <v>5775</v>
      </c>
      <c r="R586" s="1798">
        <f t="shared" si="168"/>
        <v>0.23417570355099576</v>
      </c>
      <c r="S586" s="1785">
        <f t="shared" si="169"/>
        <v>231</v>
      </c>
      <c r="T586" s="1760"/>
      <c r="U586" s="1725">
        <f t="shared" si="170"/>
        <v>0</v>
      </c>
      <c r="V586" s="1725">
        <f t="shared" si="171"/>
        <v>0</v>
      </c>
      <c r="W586" s="1725">
        <f t="shared" si="165"/>
        <v>38822</v>
      </c>
      <c r="X586" s="1728">
        <v>2296</v>
      </c>
      <c r="Y586" s="1739">
        <v>616287</v>
      </c>
      <c r="Z586" s="1730">
        <v>42563</v>
      </c>
      <c r="AA586" s="1788" t="s">
        <v>213</v>
      </c>
      <c r="AB586" s="1788"/>
      <c r="AC586" s="1725">
        <v>36526</v>
      </c>
      <c r="AD586" s="1723">
        <v>616282</v>
      </c>
      <c r="AE586" s="1733">
        <v>42558</v>
      </c>
      <c r="AF586" s="1789" t="s">
        <v>213</v>
      </c>
    </row>
    <row r="587" spans="1:32" s="1723" customFormat="1" x14ac:dyDescent="0.2">
      <c r="A587" s="1811">
        <v>2016283</v>
      </c>
      <c r="B587" s="1737"/>
      <c r="C587" s="1737" t="s">
        <v>1424</v>
      </c>
      <c r="D587" s="1723" t="s">
        <v>68</v>
      </c>
      <c r="E587" s="1723">
        <v>5</v>
      </c>
      <c r="F587" s="1723">
        <v>40</v>
      </c>
      <c r="G587" s="1723">
        <v>25</v>
      </c>
      <c r="H587" s="1723">
        <v>15</v>
      </c>
      <c r="I587" s="1738">
        <v>1</v>
      </c>
      <c r="J587" s="1738">
        <v>1</v>
      </c>
      <c r="K587" s="1863" t="s">
        <v>1308</v>
      </c>
      <c r="L587" s="1725">
        <v>10710</v>
      </c>
      <c r="M587" s="1725">
        <v>10352.780000000001</v>
      </c>
      <c r="N587" s="1725">
        <f t="shared" si="166"/>
        <v>7072.1</v>
      </c>
      <c r="O587" s="1725">
        <v>5272.1</v>
      </c>
      <c r="P587" s="1798">
        <f t="shared" si="167"/>
        <v>0.74547871212228334</v>
      </c>
      <c r="Q587" s="1725">
        <v>1800</v>
      </c>
      <c r="R587" s="1798">
        <f t="shared" si="168"/>
        <v>0.25452128787771666</v>
      </c>
      <c r="S587" s="1785">
        <f t="shared" si="169"/>
        <v>72</v>
      </c>
      <c r="T587" s="1760"/>
      <c r="U587" s="1725">
        <f t="shared" si="170"/>
        <v>0</v>
      </c>
      <c r="V587" s="1725">
        <f t="shared" si="171"/>
        <v>0</v>
      </c>
      <c r="W587" s="1725">
        <f>X587+AC587+AH587+AM587+AO587+AR587</f>
        <v>10710</v>
      </c>
      <c r="X587" s="1728">
        <v>10710</v>
      </c>
      <c r="Y587" s="1739">
        <v>616252</v>
      </c>
      <c r="Z587" s="1730">
        <v>42538</v>
      </c>
      <c r="AA587" s="1788" t="s">
        <v>213</v>
      </c>
      <c r="AB587" s="1788"/>
      <c r="AC587" s="1725"/>
      <c r="AE587" s="1733"/>
      <c r="AF587" s="1789"/>
    </row>
    <row r="588" spans="1:32" s="1723" customFormat="1" x14ac:dyDescent="0.2">
      <c r="A588" s="1811">
        <v>2016284</v>
      </c>
      <c r="B588" s="1737"/>
      <c r="C588" s="1737" t="s">
        <v>1425</v>
      </c>
      <c r="D588" s="1723" t="s">
        <v>1100</v>
      </c>
      <c r="E588" s="1723">
        <v>1</v>
      </c>
      <c r="F588" s="1723">
        <v>1</v>
      </c>
      <c r="G588" s="1723">
        <v>1</v>
      </c>
      <c r="H588" s="1723">
        <v>0</v>
      </c>
      <c r="I588" s="1738">
        <v>1</v>
      </c>
      <c r="J588" s="1738">
        <v>1</v>
      </c>
      <c r="K588" s="1863"/>
      <c r="L588" s="1725">
        <v>175.63</v>
      </c>
      <c r="M588" s="1725">
        <v>175.63</v>
      </c>
      <c r="N588" s="1725">
        <f t="shared" si="166"/>
        <v>115.75</v>
      </c>
      <c r="O588" s="1725">
        <v>79.92</v>
      </c>
      <c r="P588" s="1798">
        <f t="shared" si="167"/>
        <v>0.69045356371490285</v>
      </c>
      <c r="Q588" s="1725">
        <v>35.83</v>
      </c>
      <c r="R588" s="1798">
        <f t="shared" si="168"/>
        <v>0.3095464362850972</v>
      </c>
      <c r="S588" s="1785">
        <f t="shared" si="169"/>
        <v>1.4332</v>
      </c>
      <c r="T588" s="1760"/>
      <c r="U588" s="1725">
        <f t="shared" si="170"/>
        <v>0</v>
      </c>
      <c r="V588" s="1725">
        <f t="shared" si="171"/>
        <v>0</v>
      </c>
      <c r="W588" s="1725">
        <f t="shared" si="165"/>
        <v>175.63</v>
      </c>
      <c r="X588" s="1728">
        <v>175.63</v>
      </c>
      <c r="Y588" s="1739">
        <v>616317</v>
      </c>
      <c r="Z588" s="1730">
        <v>42566</v>
      </c>
      <c r="AA588" s="1788" t="s">
        <v>213</v>
      </c>
      <c r="AB588" s="1788"/>
      <c r="AC588" s="1725"/>
      <c r="AE588" s="1733"/>
      <c r="AF588" s="1789"/>
    </row>
    <row r="589" spans="1:32" s="1723" customFormat="1" x14ac:dyDescent="0.2">
      <c r="A589" s="1811" t="s">
        <v>1564</v>
      </c>
      <c r="B589" s="1737"/>
      <c r="C589" s="1737" t="s">
        <v>1442</v>
      </c>
      <c r="D589" s="1723" t="s">
        <v>68</v>
      </c>
      <c r="E589" s="1723">
        <v>0</v>
      </c>
      <c r="F589" s="1723">
        <v>0</v>
      </c>
      <c r="G589" s="1723">
        <v>0</v>
      </c>
      <c r="H589" s="1723">
        <v>0</v>
      </c>
      <c r="I589" s="1738">
        <v>1</v>
      </c>
      <c r="J589" s="1738">
        <v>1</v>
      </c>
      <c r="K589" s="1863"/>
      <c r="L589" s="1725">
        <v>51.96</v>
      </c>
      <c r="M589" s="1725"/>
      <c r="N589" s="1725">
        <f t="shared" si="166"/>
        <v>25.98</v>
      </c>
      <c r="O589" s="1725">
        <v>25.98</v>
      </c>
      <c r="P589" s="1798">
        <f t="shared" si="167"/>
        <v>1</v>
      </c>
      <c r="Q589" s="1725">
        <v>0</v>
      </c>
      <c r="R589" s="1798">
        <f t="shared" si="168"/>
        <v>0</v>
      </c>
      <c r="S589" s="1785">
        <f t="shared" si="169"/>
        <v>0</v>
      </c>
      <c r="T589" s="1760"/>
      <c r="U589" s="1725">
        <f t="shared" si="170"/>
        <v>0</v>
      </c>
      <c r="V589" s="1725">
        <f t="shared" si="171"/>
        <v>0</v>
      </c>
      <c r="W589" s="1725">
        <f t="shared" si="165"/>
        <v>51.96</v>
      </c>
      <c r="X589" s="1728">
        <v>51.96</v>
      </c>
      <c r="Y589" s="1739">
        <v>616350</v>
      </c>
      <c r="Z589" s="1730">
        <v>42608</v>
      </c>
      <c r="AA589" s="1788" t="s">
        <v>213</v>
      </c>
      <c r="AB589" s="1788"/>
      <c r="AC589" s="1725"/>
      <c r="AE589" s="1733"/>
      <c r="AF589" s="1789"/>
    </row>
    <row r="590" spans="1:32" s="1723" customFormat="1" x14ac:dyDescent="0.2">
      <c r="A590" s="1811">
        <v>2016286</v>
      </c>
      <c r="B590" s="1737"/>
      <c r="C590" s="1737" t="s">
        <v>1585</v>
      </c>
      <c r="D590" s="1723" t="s">
        <v>68</v>
      </c>
      <c r="E590" s="1723">
        <v>0</v>
      </c>
      <c r="F590" s="1723">
        <v>0</v>
      </c>
      <c r="G590" s="1723">
        <v>0</v>
      </c>
      <c r="H590" s="1723">
        <v>0</v>
      </c>
      <c r="I590" s="1738">
        <v>1</v>
      </c>
      <c r="J590" s="1738">
        <v>1</v>
      </c>
      <c r="K590" s="1863"/>
      <c r="L590" s="1725">
        <v>147</v>
      </c>
      <c r="M590" s="1725"/>
      <c r="N590" s="1725">
        <f t="shared" si="166"/>
        <v>98</v>
      </c>
      <c r="O590" s="1725">
        <v>98</v>
      </c>
      <c r="P590" s="1798">
        <f t="shared" si="167"/>
        <v>1</v>
      </c>
      <c r="Q590" s="1725">
        <v>0</v>
      </c>
      <c r="R590" s="1798">
        <f t="shared" si="168"/>
        <v>0</v>
      </c>
      <c r="S590" s="1785">
        <f t="shared" si="169"/>
        <v>0</v>
      </c>
      <c r="T590" s="1760"/>
      <c r="U590" s="1725">
        <f t="shared" si="170"/>
        <v>0</v>
      </c>
      <c r="V590" s="1725">
        <f t="shared" si="171"/>
        <v>0</v>
      </c>
      <c r="W590" s="1725">
        <f t="shared" si="165"/>
        <v>147</v>
      </c>
      <c r="X590" s="1728">
        <v>147</v>
      </c>
      <c r="Y590" s="1739">
        <v>616350</v>
      </c>
      <c r="Z590" s="1730">
        <v>42608</v>
      </c>
      <c r="AA590" s="1788" t="s">
        <v>213</v>
      </c>
      <c r="AB590" s="1788"/>
      <c r="AC590" s="1725"/>
      <c r="AE590" s="1733"/>
      <c r="AF590" s="1789"/>
    </row>
    <row r="591" spans="1:32" s="1723" customFormat="1" x14ac:dyDescent="0.2">
      <c r="A591" s="1811">
        <v>2016287</v>
      </c>
      <c r="B591" s="1737"/>
      <c r="C591" s="1737">
        <v>536116</v>
      </c>
      <c r="D591" s="1723" t="s">
        <v>68</v>
      </c>
      <c r="E591" s="1723">
        <v>1</v>
      </c>
      <c r="F591" s="1723">
        <v>6</v>
      </c>
      <c r="G591" s="1723">
        <v>5</v>
      </c>
      <c r="H591" s="1723">
        <v>2</v>
      </c>
      <c r="I591" s="1738">
        <v>1</v>
      </c>
      <c r="J591" s="1738">
        <v>1</v>
      </c>
      <c r="K591" s="1863"/>
      <c r="L591" s="1725">
        <v>2083</v>
      </c>
      <c r="M591" s="1725">
        <v>1719</v>
      </c>
      <c r="N591" s="1725">
        <f t="shared" si="166"/>
        <v>1261.56</v>
      </c>
      <c r="O591" s="1725">
        <v>935.49</v>
      </c>
      <c r="P591" s="1798">
        <f t="shared" si="167"/>
        <v>0.74153429087796063</v>
      </c>
      <c r="Q591" s="1725">
        <v>326.07</v>
      </c>
      <c r="R591" s="1798">
        <f t="shared" si="168"/>
        <v>0.25846570912203937</v>
      </c>
      <c r="S591" s="1785">
        <f t="shared" si="169"/>
        <v>13.0428</v>
      </c>
      <c r="T591" s="1760"/>
      <c r="U591" s="1725">
        <f t="shared" si="170"/>
        <v>0</v>
      </c>
      <c r="V591" s="1725">
        <f t="shared" si="171"/>
        <v>0</v>
      </c>
      <c r="W591" s="1725">
        <f t="shared" si="165"/>
        <v>2083</v>
      </c>
      <c r="X591" s="1728">
        <v>2083</v>
      </c>
      <c r="Y591" s="1739">
        <v>616283</v>
      </c>
      <c r="Z591" s="1730">
        <v>42558</v>
      </c>
      <c r="AA591" s="1788" t="s">
        <v>213</v>
      </c>
      <c r="AB591" s="1788"/>
      <c r="AC591" s="1725"/>
      <c r="AE591" s="1733"/>
      <c r="AF591" s="1789"/>
    </row>
    <row r="592" spans="1:32" s="1723" customFormat="1" x14ac:dyDescent="0.2">
      <c r="A592" s="1811" t="s">
        <v>1640</v>
      </c>
      <c r="B592" s="1737"/>
      <c r="C592" s="1737" t="s">
        <v>1438</v>
      </c>
      <c r="D592" s="1723" t="s">
        <v>68</v>
      </c>
      <c r="E592" s="1723">
        <v>1</v>
      </c>
      <c r="F592" s="1723">
        <v>8</v>
      </c>
      <c r="G592" s="1723">
        <v>5</v>
      </c>
      <c r="H592" s="1723">
        <v>2</v>
      </c>
      <c r="I592" s="1738">
        <v>1</v>
      </c>
      <c r="J592" s="1738">
        <v>1</v>
      </c>
      <c r="K592" s="1863"/>
      <c r="L592" s="1725">
        <v>5441</v>
      </c>
      <c r="M592" s="1725">
        <v>5586</v>
      </c>
      <c r="N592" s="1725">
        <f t="shared" si="166"/>
        <v>3782.0099999999998</v>
      </c>
      <c r="O592" s="1725">
        <v>3244.93</v>
      </c>
      <c r="P592" s="1798">
        <f t="shared" si="167"/>
        <v>0.85799085671375808</v>
      </c>
      <c r="Q592" s="1725">
        <v>537.08000000000004</v>
      </c>
      <c r="R592" s="1798">
        <f t="shared" si="168"/>
        <v>0.14200914328624198</v>
      </c>
      <c r="S592" s="1785">
        <f t="shared" si="169"/>
        <v>21.4832</v>
      </c>
      <c r="T592" s="1760"/>
      <c r="U592" s="1725">
        <f t="shared" si="170"/>
        <v>0</v>
      </c>
      <c r="V592" s="1725">
        <f t="shared" si="171"/>
        <v>0</v>
      </c>
      <c r="W592" s="1725">
        <f t="shared" si="165"/>
        <v>5441</v>
      </c>
      <c r="X592" s="1728">
        <v>5441</v>
      </c>
      <c r="Y592" s="1739">
        <v>616298</v>
      </c>
      <c r="Z592" s="1730">
        <v>42566</v>
      </c>
      <c r="AA592" s="1788" t="s">
        <v>213</v>
      </c>
      <c r="AB592" s="1788"/>
      <c r="AC592" s="1725"/>
      <c r="AE592" s="1733"/>
      <c r="AF592" s="1789"/>
    </row>
    <row r="593" spans="1:28" s="1723" customFormat="1" x14ac:dyDescent="0.2">
      <c r="A593" s="1811">
        <v>2016289</v>
      </c>
      <c r="B593" s="1737"/>
      <c r="C593" s="1737">
        <v>581816</v>
      </c>
      <c r="D593" s="1723" t="s">
        <v>68</v>
      </c>
      <c r="E593" s="1723">
        <v>1</v>
      </c>
      <c r="F593" s="1723">
        <v>8</v>
      </c>
      <c r="G593" s="1723">
        <v>5</v>
      </c>
      <c r="H593" s="1723">
        <v>3</v>
      </c>
      <c r="I593" s="1738">
        <v>1</v>
      </c>
      <c r="J593" s="1738">
        <v>1</v>
      </c>
      <c r="K593" s="1863" t="s">
        <v>1308</v>
      </c>
      <c r="L593" s="1725">
        <v>2410</v>
      </c>
      <c r="M593" s="1725">
        <v>2396</v>
      </c>
      <c r="N593" s="1725">
        <f t="shared" si="166"/>
        <v>1628.4</v>
      </c>
      <c r="O593" s="1725">
        <v>1272.1500000000001</v>
      </c>
      <c r="P593" s="1798">
        <f t="shared" si="167"/>
        <v>0.78122697126013263</v>
      </c>
      <c r="Q593" s="1725">
        <v>356.25</v>
      </c>
      <c r="R593" s="1798">
        <f t="shared" si="168"/>
        <v>0.21877302873986734</v>
      </c>
      <c r="S593" s="1785">
        <f t="shared" si="169"/>
        <v>14.25</v>
      </c>
      <c r="T593" s="1760"/>
      <c r="U593" s="1725">
        <f t="shared" si="170"/>
        <v>0</v>
      </c>
      <c r="V593" s="1725">
        <f t="shared" si="171"/>
        <v>0</v>
      </c>
      <c r="W593" s="1725">
        <f t="shared" si="165"/>
        <v>2410</v>
      </c>
      <c r="X593" s="1728">
        <v>2410</v>
      </c>
      <c r="Y593" s="1739">
        <v>616299</v>
      </c>
      <c r="Z593" s="1730">
        <v>42566</v>
      </c>
      <c r="AA593" s="1788" t="s">
        <v>213</v>
      </c>
      <c r="AB593" s="1885"/>
    </row>
    <row r="594" spans="1:28" s="1723" customFormat="1" x14ac:dyDescent="0.2">
      <c r="A594" s="1811">
        <v>2016290</v>
      </c>
      <c r="B594" s="1737"/>
      <c r="C594" s="1837" t="s">
        <v>1441</v>
      </c>
      <c r="D594" s="1723" t="s">
        <v>68</v>
      </c>
      <c r="E594" s="1723">
        <v>0</v>
      </c>
      <c r="F594" s="1723">
        <v>0</v>
      </c>
      <c r="G594" s="1723">
        <v>0</v>
      </c>
      <c r="H594" s="1723">
        <v>0</v>
      </c>
      <c r="I594" s="1738">
        <v>1</v>
      </c>
      <c r="J594" s="1738">
        <v>1</v>
      </c>
      <c r="K594" s="1863"/>
      <c r="L594" s="1725">
        <v>98.3</v>
      </c>
      <c r="M594" s="1725"/>
      <c r="N594" s="1725">
        <f t="shared" si="166"/>
        <v>49.15</v>
      </c>
      <c r="O594" s="1725">
        <v>49.15</v>
      </c>
      <c r="P594" s="1798">
        <f t="shared" si="167"/>
        <v>1</v>
      </c>
      <c r="Q594" s="1725">
        <v>0</v>
      </c>
      <c r="R594" s="1798">
        <f t="shared" si="168"/>
        <v>0</v>
      </c>
      <c r="S594" s="1785">
        <f t="shared" si="169"/>
        <v>0</v>
      </c>
      <c r="T594" s="1760"/>
      <c r="U594" s="1725">
        <f t="shared" si="170"/>
        <v>0</v>
      </c>
      <c r="V594" s="1725">
        <f t="shared" si="171"/>
        <v>0</v>
      </c>
      <c r="W594" s="1725">
        <f t="shared" si="165"/>
        <v>98.3</v>
      </c>
      <c r="X594" s="1728">
        <v>98.3</v>
      </c>
      <c r="Y594" s="1739">
        <v>616350</v>
      </c>
      <c r="Z594" s="1730">
        <v>42608</v>
      </c>
      <c r="AA594" s="1788" t="s">
        <v>213</v>
      </c>
      <c r="AB594" s="1885"/>
    </row>
    <row r="595" spans="1:28" s="1723" customFormat="1" x14ac:dyDescent="0.2">
      <c r="A595" s="1811" t="s">
        <v>1498</v>
      </c>
      <c r="B595" s="1737"/>
      <c r="C595" s="1737" t="s">
        <v>1458</v>
      </c>
      <c r="D595" s="1723" t="s">
        <v>441</v>
      </c>
      <c r="E595" s="1837">
        <v>0</v>
      </c>
      <c r="F595" s="1806">
        <v>3</v>
      </c>
      <c r="G595" s="1806">
        <v>3</v>
      </c>
      <c r="H595" s="1806">
        <v>0</v>
      </c>
      <c r="I595" s="1738">
        <v>1</v>
      </c>
      <c r="J595" s="1738">
        <v>1</v>
      </c>
      <c r="K595" s="1863"/>
      <c r="L595" s="1725">
        <v>1685.28</v>
      </c>
      <c r="M595" s="1725"/>
      <c r="N595" s="1725">
        <f t="shared" si="166"/>
        <v>1370</v>
      </c>
      <c r="O595" s="1725">
        <v>1100</v>
      </c>
      <c r="P595" s="1798">
        <f t="shared" si="167"/>
        <v>0.8029197080291971</v>
      </c>
      <c r="Q595" s="1725">
        <v>270</v>
      </c>
      <c r="R595" s="1798">
        <f t="shared" si="168"/>
        <v>0.19708029197080293</v>
      </c>
      <c r="S595" s="1785">
        <f t="shared" si="169"/>
        <v>10.8</v>
      </c>
      <c r="T595" s="1760"/>
      <c r="U595" s="1725">
        <f t="shared" si="170"/>
        <v>0</v>
      </c>
      <c r="V595" s="1725">
        <f t="shared" si="171"/>
        <v>0</v>
      </c>
      <c r="W595" s="1725">
        <f t="shared" si="165"/>
        <v>1685.28</v>
      </c>
      <c r="X595" s="1728">
        <v>1685.28</v>
      </c>
      <c r="Y595" s="1739">
        <v>616387</v>
      </c>
      <c r="Z595" s="1730">
        <v>42621</v>
      </c>
      <c r="AA595" s="1788" t="s">
        <v>213</v>
      </c>
      <c r="AB595" s="1885"/>
    </row>
    <row r="596" spans="1:28" s="1723" customFormat="1" x14ac:dyDescent="0.2">
      <c r="A596" s="1811">
        <v>2016292</v>
      </c>
      <c r="B596" s="1737"/>
      <c r="C596" s="1737" t="s">
        <v>1443</v>
      </c>
      <c r="D596" s="1723" t="s">
        <v>68</v>
      </c>
      <c r="E596" s="1806">
        <v>1</v>
      </c>
      <c r="F596" s="1806">
        <v>10</v>
      </c>
      <c r="G596" s="1806">
        <v>3</v>
      </c>
      <c r="H596" s="1806">
        <v>5</v>
      </c>
      <c r="I596" s="1738">
        <v>1</v>
      </c>
      <c r="J596" s="1738">
        <v>1</v>
      </c>
      <c r="K596" s="1738" t="s">
        <v>1295</v>
      </c>
      <c r="L596" s="1725">
        <v>4610</v>
      </c>
      <c r="M596" s="1893">
        <v>4610</v>
      </c>
      <c r="N596" s="1725">
        <f t="shared" si="166"/>
        <v>2377.38</v>
      </c>
      <c r="O596" s="1725">
        <v>1816.96</v>
      </c>
      <c r="P596" s="1798">
        <f t="shared" si="167"/>
        <v>0.76426991057382498</v>
      </c>
      <c r="Q596" s="1725">
        <v>560.41999999999996</v>
      </c>
      <c r="R596" s="1798">
        <f t="shared" si="168"/>
        <v>0.23573008942617502</v>
      </c>
      <c r="S596" s="1785">
        <f t="shared" si="169"/>
        <v>22.416799999999999</v>
      </c>
      <c r="T596" s="1760"/>
      <c r="U596" s="1725">
        <f t="shared" si="170"/>
        <v>0</v>
      </c>
      <c r="V596" s="1725">
        <f t="shared" si="171"/>
        <v>0</v>
      </c>
      <c r="W596" s="1725">
        <f t="shared" si="165"/>
        <v>4610</v>
      </c>
      <c r="X596" s="1728">
        <v>4610</v>
      </c>
      <c r="Y596" s="1739">
        <v>616289</v>
      </c>
      <c r="Z596" s="1730">
        <v>42563</v>
      </c>
      <c r="AA596" s="1788" t="s">
        <v>213</v>
      </c>
      <c r="AB596" s="1885"/>
    </row>
    <row r="597" spans="1:28" s="1723" customFormat="1" x14ac:dyDescent="0.2">
      <c r="A597" s="1811">
        <v>2016293</v>
      </c>
      <c r="B597" s="1737"/>
      <c r="C597" s="1737" t="s">
        <v>1459</v>
      </c>
      <c r="D597" s="1723" t="s">
        <v>68</v>
      </c>
      <c r="E597" s="1723">
        <v>0</v>
      </c>
      <c r="F597" s="1723">
        <v>1</v>
      </c>
      <c r="G597" s="1723">
        <v>0</v>
      </c>
      <c r="H597" s="1723">
        <v>0</v>
      </c>
      <c r="I597" s="1738">
        <v>1</v>
      </c>
      <c r="J597" s="1738">
        <v>1</v>
      </c>
      <c r="K597" s="1863" t="s">
        <v>1295</v>
      </c>
      <c r="L597" s="1725">
        <v>163</v>
      </c>
      <c r="M597" s="1725">
        <v>163</v>
      </c>
      <c r="N597" s="1725">
        <f t="shared" si="166"/>
        <v>126.79</v>
      </c>
      <c r="O597" s="1725">
        <v>101.79</v>
      </c>
      <c r="P597" s="1798">
        <f t="shared" si="167"/>
        <v>0.80282356652732867</v>
      </c>
      <c r="Q597" s="1725">
        <v>25</v>
      </c>
      <c r="R597" s="1798">
        <f t="shared" si="168"/>
        <v>0.19717643347267133</v>
      </c>
      <c r="S597" s="1785">
        <f t="shared" si="169"/>
        <v>1</v>
      </c>
      <c r="T597" s="1760"/>
      <c r="U597" s="1725">
        <f t="shared" si="170"/>
        <v>0</v>
      </c>
      <c r="V597" s="1725">
        <f t="shared" si="171"/>
        <v>0</v>
      </c>
      <c r="W597" s="1725">
        <f t="shared" si="165"/>
        <v>163</v>
      </c>
      <c r="X597" s="1728">
        <v>163</v>
      </c>
      <c r="Y597" s="1739">
        <v>616300</v>
      </c>
      <c r="Z597" s="1730">
        <v>42566</v>
      </c>
      <c r="AA597" s="1788" t="s">
        <v>213</v>
      </c>
      <c r="AB597" s="1885"/>
    </row>
    <row r="598" spans="1:28" s="1723" customFormat="1" x14ac:dyDescent="0.2">
      <c r="A598" s="1811" t="s">
        <v>1504</v>
      </c>
      <c r="B598" s="1737"/>
      <c r="C598" s="1894" t="s">
        <v>1460</v>
      </c>
      <c r="D598" s="1723" t="s">
        <v>68</v>
      </c>
      <c r="E598" s="1723">
        <v>0</v>
      </c>
      <c r="F598" s="1723">
        <v>0</v>
      </c>
      <c r="G598" s="1723">
        <v>0</v>
      </c>
      <c r="H598" s="1723">
        <v>0</v>
      </c>
      <c r="I598" s="1738">
        <v>1</v>
      </c>
      <c r="J598" s="1738">
        <v>1</v>
      </c>
      <c r="K598" s="1863" t="s">
        <v>1295</v>
      </c>
      <c r="L598" s="1725">
        <v>833</v>
      </c>
      <c r="M598" s="1725">
        <v>833</v>
      </c>
      <c r="N598" s="1725">
        <f t="shared" si="166"/>
        <v>555</v>
      </c>
      <c r="O598" s="1725">
        <v>430</v>
      </c>
      <c r="P598" s="1798">
        <f t="shared" si="167"/>
        <v>0.77477477477477474</v>
      </c>
      <c r="Q598" s="1725">
        <v>125</v>
      </c>
      <c r="R598" s="1798">
        <f t="shared" si="168"/>
        <v>0.22522522522522523</v>
      </c>
      <c r="S598" s="1785">
        <f t="shared" si="169"/>
        <v>5</v>
      </c>
      <c r="T598" s="1760"/>
      <c r="U598" s="1725">
        <f t="shared" si="170"/>
        <v>0</v>
      </c>
      <c r="V598" s="1725">
        <f t="shared" si="171"/>
        <v>0</v>
      </c>
      <c r="W598" s="1725">
        <f t="shared" si="165"/>
        <v>833</v>
      </c>
      <c r="X598" s="1728">
        <v>833</v>
      </c>
      <c r="Y598" s="1739">
        <v>616301</v>
      </c>
      <c r="Z598" s="1730">
        <v>42566</v>
      </c>
      <c r="AA598" s="1788" t="s">
        <v>213</v>
      </c>
      <c r="AB598" s="1885"/>
    </row>
    <row r="599" spans="1:28" s="1723" customFormat="1" x14ac:dyDescent="0.2">
      <c r="A599" s="1811">
        <v>2016295</v>
      </c>
      <c r="B599" s="1737"/>
      <c r="C599" s="1737">
        <v>597816</v>
      </c>
      <c r="D599" s="1723" t="s">
        <v>68</v>
      </c>
      <c r="E599" s="1723">
        <v>1</v>
      </c>
      <c r="F599" s="1723">
        <v>10</v>
      </c>
      <c r="G599" s="1723">
        <v>6</v>
      </c>
      <c r="H599" s="1723">
        <v>3</v>
      </c>
      <c r="I599" s="1738">
        <v>1</v>
      </c>
      <c r="J599" s="1738">
        <v>1</v>
      </c>
      <c r="K599" s="1863"/>
      <c r="L599" s="1725">
        <v>2663</v>
      </c>
      <c r="M599" s="1725">
        <v>2659.05</v>
      </c>
      <c r="N599" s="1725">
        <f t="shared" si="166"/>
        <v>1805.05</v>
      </c>
      <c r="O599" s="1725">
        <v>1388.3</v>
      </c>
      <c r="P599" s="1798">
        <f t="shared" si="167"/>
        <v>0.7691199689759286</v>
      </c>
      <c r="Q599" s="1725">
        <v>416.75</v>
      </c>
      <c r="R599" s="1798">
        <f t="shared" si="168"/>
        <v>0.23088003102407137</v>
      </c>
      <c r="S599" s="1785">
        <f t="shared" si="169"/>
        <v>16.670000000000002</v>
      </c>
      <c r="T599" s="1760"/>
      <c r="U599" s="1725">
        <f t="shared" si="170"/>
        <v>0</v>
      </c>
      <c r="V599" s="1725">
        <f t="shared" si="171"/>
        <v>0</v>
      </c>
      <c r="W599" s="1725">
        <f t="shared" si="165"/>
        <v>2663</v>
      </c>
      <c r="X599" s="1728">
        <v>2663</v>
      </c>
      <c r="Y599" s="1739">
        <v>616302</v>
      </c>
      <c r="Z599" s="1730">
        <v>42566</v>
      </c>
      <c r="AA599" s="1788" t="s">
        <v>213</v>
      </c>
      <c r="AB599" s="1885"/>
    </row>
    <row r="600" spans="1:28" s="1723" customFormat="1" x14ac:dyDescent="0.2">
      <c r="A600" s="1811">
        <v>2016296</v>
      </c>
      <c r="B600" s="1737"/>
      <c r="C600" s="1737">
        <v>592916</v>
      </c>
      <c r="D600" s="1723" t="s">
        <v>68</v>
      </c>
      <c r="E600" s="1723">
        <v>1</v>
      </c>
      <c r="F600" s="1723">
        <v>7</v>
      </c>
      <c r="G600" s="1723">
        <v>5</v>
      </c>
      <c r="H600" s="1723">
        <v>3</v>
      </c>
      <c r="I600" s="1738">
        <v>1</v>
      </c>
      <c r="J600" s="1738">
        <v>1</v>
      </c>
      <c r="K600" s="1863"/>
      <c r="L600" s="1725">
        <v>1826</v>
      </c>
      <c r="M600" s="1725">
        <v>1868.51</v>
      </c>
      <c r="N600" s="1725">
        <f t="shared" si="166"/>
        <v>1267.42</v>
      </c>
      <c r="O600" s="1725">
        <v>942.42</v>
      </c>
      <c r="P600" s="1798">
        <f t="shared" si="167"/>
        <v>0.74357355888340082</v>
      </c>
      <c r="Q600" s="1725">
        <v>325</v>
      </c>
      <c r="R600" s="1798">
        <f t="shared" si="168"/>
        <v>0.25642644111659907</v>
      </c>
      <c r="S600" s="1785">
        <f t="shared" si="169"/>
        <v>13</v>
      </c>
      <c r="T600" s="1760"/>
      <c r="U600" s="1725">
        <f t="shared" si="170"/>
        <v>0</v>
      </c>
      <c r="V600" s="1725">
        <f t="shared" si="171"/>
        <v>0</v>
      </c>
      <c r="W600" s="1725">
        <f t="shared" si="165"/>
        <v>1826</v>
      </c>
      <c r="X600" s="1728">
        <v>1826</v>
      </c>
      <c r="Y600" s="1739">
        <v>616290</v>
      </c>
      <c r="Z600" s="1730">
        <v>42563</v>
      </c>
      <c r="AA600" s="1788" t="s">
        <v>213</v>
      </c>
      <c r="AB600" s="1885"/>
    </row>
    <row r="601" spans="1:28" s="1723" customFormat="1" x14ac:dyDescent="0.2">
      <c r="A601" s="1811">
        <v>2016297</v>
      </c>
      <c r="B601" s="1737"/>
      <c r="C601" s="1737" t="s">
        <v>1580</v>
      </c>
      <c r="D601" s="1723" t="s">
        <v>68</v>
      </c>
      <c r="E601" s="1723">
        <v>1</v>
      </c>
      <c r="F601" s="1723">
        <v>11</v>
      </c>
      <c r="G601" s="1723">
        <v>6</v>
      </c>
      <c r="H601" s="1723">
        <v>3</v>
      </c>
      <c r="I601" s="1738">
        <v>1</v>
      </c>
      <c r="J601" s="1738">
        <v>1</v>
      </c>
      <c r="K601" s="1863" t="s">
        <v>1295</v>
      </c>
      <c r="L601" s="1725">
        <v>4618</v>
      </c>
      <c r="M601" s="1725">
        <v>4618</v>
      </c>
      <c r="N601" s="1725">
        <f>O601+Q601</f>
        <v>2912.16</v>
      </c>
      <c r="O601" s="1725">
        <v>2462.16</v>
      </c>
      <c r="P601" s="1798">
        <f>IF(N601&lt;=0,"",O601/N601)</f>
        <v>0.84547552332289433</v>
      </c>
      <c r="Q601" s="1725">
        <v>450</v>
      </c>
      <c r="R601" s="1798">
        <f>IF(N601&lt;=0,"",Q601/N601)</f>
        <v>0.15452447667710567</v>
      </c>
      <c r="S601" s="1855">
        <f>IF(O601&lt;=0,"",R601/O601)</f>
        <v>6.2759721820314552E-5</v>
      </c>
      <c r="T601" s="1760"/>
      <c r="U601" s="1725">
        <f t="shared" si="170"/>
        <v>0</v>
      </c>
      <c r="V601" s="1725">
        <f t="shared" si="171"/>
        <v>0</v>
      </c>
      <c r="W601" s="1725">
        <f t="shared" si="165"/>
        <v>4618</v>
      </c>
      <c r="X601" s="1728">
        <v>4618</v>
      </c>
      <c r="Y601" s="1739">
        <v>616291</v>
      </c>
      <c r="Z601" s="1730">
        <v>42563</v>
      </c>
      <c r="AA601" s="1788" t="s">
        <v>213</v>
      </c>
      <c r="AB601" s="1885"/>
    </row>
    <row r="602" spans="1:28" s="1723" customFormat="1" x14ac:dyDescent="0.2">
      <c r="A602" s="1811">
        <v>2016298</v>
      </c>
      <c r="B602" s="1737"/>
      <c r="C602" s="1737" t="s">
        <v>1473</v>
      </c>
      <c r="D602" s="1723" t="s">
        <v>451</v>
      </c>
      <c r="E602" s="1723">
        <v>1</v>
      </c>
      <c r="F602" s="1723">
        <v>1</v>
      </c>
      <c r="G602" s="1723">
        <v>0</v>
      </c>
      <c r="H602" s="1723">
        <v>1</v>
      </c>
      <c r="I602" s="1738">
        <v>1</v>
      </c>
      <c r="J602" s="1738">
        <v>1</v>
      </c>
      <c r="K602" s="1863"/>
      <c r="L602" s="1725">
        <v>586.08000000000004</v>
      </c>
      <c r="M602" s="1725"/>
      <c r="N602" s="1725">
        <f t="shared" si="166"/>
        <v>408.32</v>
      </c>
      <c r="O602" s="1725">
        <v>333.32</v>
      </c>
      <c r="P602" s="1798">
        <f t="shared" si="167"/>
        <v>0.81632053291536055</v>
      </c>
      <c r="Q602" s="1725">
        <v>75</v>
      </c>
      <c r="R602" s="1798">
        <f t="shared" si="168"/>
        <v>0.1836794670846395</v>
      </c>
      <c r="S602" s="1785">
        <f t="shared" si="169"/>
        <v>3</v>
      </c>
      <c r="T602" s="1760"/>
      <c r="U602" s="1725">
        <f t="shared" si="170"/>
        <v>0</v>
      </c>
      <c r="V602" s="1725">
        <f t="shared" si="171"/>
        <v>0</v>
      </c>
      <c r="W602" s="1725">
        <f t="shared" si="165"/>
        <v>586.08000000000004</v>
      </c>
      <c r="X602" s="1728">
        <v>586.08000000000004</v>
      </c>
      <c r="Y602" s="1739">
        <v>616341</v>
      </c>
      <c r="Z602" s="1730">
        <v>42573</v>
      </c>
      <c r="AA602" s="1788" t="s">
        <v>213</v>
      </c>
      <c r="AB602" s="1885"/>
    </row>
    <row r="603" spans="1:28" s="1723" customFormat="1" x14ac:dyDescent="0.2">
      <c r="A603" s="1811">
        <v>2016299</v>
      </c>
      <c r="B603" s="1737"/>
      <c r="C603" s="1737" t="s">
        <v>1475</v>
      </c>
      <c r="D603" s="1723" t="s">
        <v>614</v>
      </c>
      <c r="E603" s="1723">
        <v>1</v>
      </c>
      <c r="F603" s="1723">
        <v>10</v>
      </c>
      <c r="G603" s="1723">
        <v>6</v>
      </c>
      <c r="H603" s="1723">
        <v>3</v>
      </c>
      <c r="I603" s="1738">
        <v>1</v>
      </c>
      <c r="J603" s="1738">
        <v>1</v>
      </c>
      <c r="K603" s="1863" t="s">
        <v>1295</v>
      </c>
      <c r="L603" s="1725">
        <v>3374.01</v>
      </c>
      <c r="M603" s="1725"/>
      <c r="N603" s="1725">
        <f t="shared" si="166"/>
        <v>2213.69</v>
      </c>
      <c r="O603" s="1725">
        <v>1638.69</v>
      </c>
      <c r="P603" s="1798">
        <f t="shared" si="167"/>
        <v>0.74025270024258139</v>
      </c>
      <c r="Q603" s="1725">
        <v>575</v>
      </c>
      <c r="R603" s="1798">
        <f t="shared" si="168"/>
        <v>0.25974729975741861</v>
      </c>
      <c r="S603" s="1785">
        <f t="shared" si="169"/>
        <v>23</v>
      </c>
      <c r="T603" s="1760"/>
      <c r="U603" s="1725">
        <f t="shared" si="170"/>
        <v>0</v>
      </c>
      <c r="V603" s="1725">
        <f t="shared" si="171"/>
        <v>0</v>
      </c>
      <c r="W603" s="1725">
        <f t="shared" si="165"/>
        <v>3374.01</v>
      </c>
      <c r="X603" s="1728">
        <v>3374.01</v>
      </c>
      <c r="Y603" s="1739">
        <v>616385</v>
      </c>
      <c r="Z603" s="1730">
        <v>42621</v>
      </c>
      <c r="AA603" s="1788" t="s">
        <v>213</v>
      </c>
      <c r="AB603" s="1885"/>
    </row>
    <row r="604" spans="1:28" s="1723" customFormat="1" x14ac:dyDescent="0.2">
      <c r="A604" s="1811">
        <v>2016300</v>
      </c>
      <c r="B604" s="1737"/>
      <c r="C604" s="1737">
        <v>585916</v>
      </c>
      <c r="D604" s="1723" t="s">
        <v>68</v>
      </c>
      <c r="E604" s="1723">
        <v>1</v>
      </c>
      <c r="F604" s="1723">
        <v>2</v>
      </c>
      <c r="G604" s="1723">
        <v>1</v>
      </c>
      <c r="H604" s="1723">
        <v>1</v>
      </c>
      <c r="I604" s="1738">
        <v>1</v>
      </c>
      <c r="J604" s="1738">
        <v>1</v>
      </c>
      <c r="K604" s="1863"/>
      <c r="L604" s="1725">
        <v>523</v>
      </c>
      <c r="M604" s="1725">
        <v>586.57000000000005</v>
      </c>
      <c r="N604" s="1725">
        <f t="shared" si="166"/>
        <v>396.73</v>
      </c>
      <c r="O604" s="1725">
        <v>280.48</v>
      </c>
      <c r="P604" s="1798">
        <f t="shared" si="167"/>
        <v>0.70697955788571576</v>
      </c>
      <c r="Q604" s="1725">
        <v>116.25</v>
      </c>
      <c r="R604" s="1798">
        <f t="shared" si="168"/>
        <v>0.29302044211428424</v>
      </c>
      <c r="S604" s="1785">
        <f t="shared" si="169"/>
        <v>4.6500000000000004</v>
      </c>
      <c r="T604" s="1760"/>
      <c r="U604" s="1725">
        <f t="shared" si="170"/>
        <v>0</v>
      </c>
      <c r="V604" s="1725">
        <f t="shared" si="171"/>
        <v>0</v>
      </c>
      <c r="W604" s="1725">
        <f t="shared" si="165"/>
        <v>523</v>
      </c>
      <c r="X604" s="1728">
        <v>523</v>
      </c>
      <c r="Y604" s="1739">
        <v>616303</v>
      </c>
      <c r="Z604" s="1730">
        <v>42566</v>
      </c>
      <c r="AA604" s="1788" t="s">
        <v>213</v>
      </c>
      <c r="AB604" s="1885"/>
    </row>
    <row r="605" spans="1:28" s="1723" customFormat="1" x14ac:dyDescent="0.2">
      <c r="A605" s="1811">
        <v>2016301</v>
      </c>
      <c r="B605" s="1737"/>
      <c r="C605" s="1737" t="s">
        <v>1566</v>
      </c>
      <c r="D605" s="1723" t="s">
        <v>68</v>
      </c>
      <c r="E605" s="1723">
        <v>1</v>
      </c>
      <c r="F605" s="1723">
        <v>9</v>
      </c>
      <c r="G605" s="1723">
        <v>5</v>
      </c>
      <c r="H605" s="1723">
        <v>3</v>
      </c>
      <c r="I605" s="1738">
        <v>1</v>
      </c>
      <c r="J605" s="1738">
        <v>1</v>
      </c>
      <c r="K605" s="1863"/>
      <c r="L605" s="1725">
        <v>4884.42</v>
      </c>
      <c r="M605" s="1725">
        <v>4884.42</v>
      </c>
      <c r="N605" s="1725">
        <f t="shared" si="166"/>
        <v>3028.37</v>
      </c>
      <c r="O605" s="1725">
        <v>2311.6999999999998</v>
      </c>
      <c r="P605" s="1798">
        <f t="shared" si="167"/>
        <v>0.76334793965070313</v>
      </c>
      <c r="Q605" s="1725">
        <v>716.67</v>
      </c>
      <c r="R605" s="1798">
        <f t="shared" si="168"/>
        <v>0.23665206034929681</v>
      </c>
      <c r="S605" s="1785">
        <f t="shared" si="169"/>
        <v>28.666799999999999</v>
      </c>
      <c r="T605" s="1760"/>
      <c r="U605" s="1725">
        <f t="shared" si="170"/>
        <v>0</v>
      </c>
      <c r="V605" s="1725">
        <f t="shared" si="171"/>
        <v>0</v>
      </c>
      <c r="W605" s="1725">
        <f t="shared" si="165"/>
        <v>4884.42</v>
      </c>
      <c r="X605" s="1728">
        <v>4884.42</v>
      </c>
      <c r="Y605" s="1739">
        <v>616292</v>
      </c>
      <c r="Z605" s="1730">
        <v>42563</v>
      </c>
      <c r="AA605" s="1788" t="s">
        <v>213</v>
      </c>
      <c r="AB605" s="1885"/>
    </row>
    <row r="606" spans="1:28" s="1723" customFormat="1" x14ac:dyDescent="0.2">
      <c r="A606" s="1811">
        <v>2016302</v>
      </c>
      <c r="B606" s="1737"/>
      <c r="C606" s="1737" t="s">
        <v>1567</v>
      </c>
      <c r="D606" s="1723" t="s">
        <v>68</v>
      </c>
      <c r="E606" s="1723">
        <v>1</v>
      </c>
      <c r="F606" s="1723">
        <v>8</v>
      </c>
      <c r="G606" s="1723">
        <v>4</v>
      </c>
      <c r="H606" s="1723">
        <v>3</v>
      </c>
      <c r="I606" s="1738">
        <v>1</v>
      </c>
      <c r="J606" s="1738">
        <v>1</v>
      </c>
      <c r="K606" s="1863"/>
      <c r="L606" s="1725">
        <v>4534.32</v>
      </c>
      <c r="M606" s="1725">
        <v>4534.32</v>
      </c>
      <c r="N606" s="1725">
        <f t="shared" si="166"/>
        <v>2811.2000000000003</v>
      </c>
      <c r="O606" s="1725">
        <v>2134.5300000000002</v>
      </c>
      <c r="P606" s="1798">
        <f t="shared" si="167"/>
        <v>0.75929496300512234</v>
      </c>
      <c r="Q606" s="1725">
        <v>676.67</v>
      </c>
      <c r="R606" s="1798">
        <f t="shared" si="168"/>
        <v>0.24070503699487761</v>
      </c>
      <c r="S606" s="1785">
        <f t="shared" si="169"/>
        <v>27.066799999999997</v>
      </c>
      <c r="T606" s="1760"/>
      <c r="U606" s="1725">
        <f t="shared" si="170"/>
        <v>0</v>
      </c>
      <c r="V606" s="1725">
        <f t="shared" si="171"/>
        <v>0</v>
      </c>
      <c r="W606" s="1725">
        <f t="shared" si="165"/>
        <v>4534.32</v>
      </c>
      <c r="X606" s="1728">
        <v>4534.32</v>
      </c>
      <c r="Y606" s="1739">
        <v>616293</v>
      </c>
      <c r="Z606" s="1730">
        <v>42563</v>
      </c>
      <c r="AA606" s="1788" t="s">
        <v>213</v>
      </c>
      <c r="AB606" s="1885"/>
    </row>
    <row r="607" spans="1:28" s="1723" customFormat="1" x14ac:dyDescent="0.2">
      <c r="A607" s="1811">
        <v>2016303</v>
      </c>
      <c r="B607" s="1737"/>
      <c r="C607" s="1737" t="s">
        <v>1568</v>
      </c>
      <c r="D607" s="1723" t="s">
        <v>68</v>
      </c>
      <c r="E607" s="1723">
        <v>1</v>
      </c>
      <c r="F607" s="1723">
        <v>8</v>
      </c>
      <c r="G607" s="1723">
        <v>4</v>
      </c>
      <c r="H607" s="1723">
        <v>3</v>
      </c>
      <c r="I607" s="1738">
        <v>1</v>
      </c>
      <c r="J607" s="1738">
        <v>1</v>
      </c>
      <c r="K607" s="1863"/>
      <c r="L607" s="1725">
        <v>4534.32</v>
      </c>
      <c r="M607" s="1725">
        <v>4534.32</v>
      </c>
      <c r="N607" s="1725">
        <f>O607+Q607</f>
        <v>2811.2000000000003</v>
      </c>
      <c r="O607" s="1725">
        <v>2134.5300000000002</v>
      </c>
      <c r="P607" s="1798">
        <f>IF(N607&lt;=0,"",O607/N607)</f>
        <v>0.75929496300512234</v>
      </c>
      <c r="Q607" s="1725">
        <v>676.67</v>
      </c>
      <c r="R607" s="1798">
        <f>IF(N607&lt;=0,"",Q607/N607)</f>
        <v>0.24070503699487761</v>
      </c>
      <c r="S607" s="1785">
        <f>Q607/$S$1</f>
        <v>27.066799999999997</v>
      </c>
      <c r="T607" s="1760"/>
      <c r="U607" s="1725">
        <f>((1-I607)*O607)+((1-J607)*Q607)</f>
        <v>0</v>
      </c>
      <c r="V607" s="1725">
        <f>L607-W607</f>
        <v>0</v>
      </c>
      <c r="W607" s="1725">
        <f t="shared" si="165"/>
        <v>4534.32</v>
      </c>
      <c r="X607" s="1728">
        <v>4534.32</v>
      </c>
      <c r="Y607" s="1739">
        <v>616294</v>
      </c>
      <c r="Z607" s="1730">
        <v>42563</v>
      </c>
      <c r="AA607" s="1788" t="s">
        <v>213</v>
      </c>
      <c r="AB607" s="1885"/>
    </row>
    <row r="608" spans="1:28" s="1723" customFormat="1" x14ac:dyDescent="0.2">
      <c r="A608" s="1811">
        <v>2016304</v>
      </c>
      <c r="B608" s="1737"/>
      <c r="C608" s="1737" t="s">
        <v>1479</v>
      </c>
      <c r="D608" s="1723" t="s">
        <v>68</v>
      </c>
      <c r="E608" s="1723">
        <v>0</v>
      </c>
      <c r="F608" s="1723">
        <v>0</v>
      </c>
      <c r="G608" s="1723">
        <v>0</v>
      </c>
      <c r="H608" s="1723">
        <v>0</v>
      </c>
      <c r="I608" s="1738">
        <v>1</v>
      </c>
      <c r="J608" s="1738">
        <v>1</v>
      </c>
      <c r="K608" s="1863"/>
      <c r="L608" s="1725">
        <v>65.260000000000005</v>
      </c>
      <c r="M608" s="1725"/>
      <c r="N608" s="1725">
        <f t="shared" si="166"/>
        <v>32.630000000000003</v>
      </c>
      <c r="O608" s="1725">
        <v>32.630000000000003</v>
      </c>
      <c r="P608" s="1798">
        <f t="shared" si="167"/>
        <v>1</v>
      </c>
      <c r="Q608" s="1725">
        <v>0</v>
      </c>
      <c r="R608" s="1798">
        <f t="shared" si="168"/>
        <v>0</v>
      </c>
      <c r="S608" s="1785">
        <f t="shared" si="169"/>
        <v>0</v>
      </c>
      <c r="T608" s="1760"/>
      <c r="U608" s="1725">
        <f t="shared" si="170"/>
        <v>0</v>
      </c>
      <c r="V608" s="1725">
        <f t="shared" si="171"/>
        <v>0</v>
      </c>
      <c r="W608" s="1725">
        <f t="shared" si="165"/>
        <v>65.260000000000005</v>
      </c>
      <c r="X608" s="1728">
        <v>65.260000000000005</v>
      </c>
      <c r="Y608" s="1739">
        <v>616350</v>
      </c>
      <c r="Z608" s="1730">
        <v>42608</v>
      </c>
      <c r="AA608" s="1788" t="s">
        <v>213</v>
      </c>
      <c r="AB608" s="1885"/>
    </row>
    <row r="609" spans="1:53" x14ac:dyDescent="0.2">
      <c r="A609" s="1811">
        <v>2016305</v>
      </c>
      <c r="C609" s="1737" t="s">
        <v>1478</v>
      </c>
      <c r="D609" s="1723" t="s">
        <v>614</v>
      </c>
      <c r="E609" s="1723">
        <v>2</v>
      </c>
      <c r="F609" s="1723">
        <v>16</v>
      </c>
      <c r="G609" s="1723">
        <v>10</v>
      </c>
      <c r="H609" s="1723">
        <v>6</v>
      </c>
      <c r="I609" s="1738">
        <v>1</v>
      </c>
      <c r="J609" s="1738">
        <v>1</v>
      </c>
      <c r="L609" s="1725">
        <v>5130.75</v>
      </c>
      <c r="N609" s="1725">
        <f t="shared" si="166"/>
        <v>3445.1</v>
      </c>
      <c r="O609" s="1725">
        <v>2633.02</v>
      </c>
      <c r="P609" s="1798">
        <f t="shared" si="167"/>
        <v>0.76427970160517833</v>
      </c>
      <c r="Q609" s="1725">
        <v>812.08</v>
      </c>
      <c r="R609" s="1798">
        <f t="shared" si="168"/>
        <v>0.23572029839482164</v>
      </c>
      <c r="S609" s="1785">
        <f t="shared" si="169"/>
        <v>32.483200000000004</v>
      </c>
      <c r="U609" s="1725">
        <f t="shared" si="170"/>
        <v>0</v>
      </c>
      <c r="V609" s="1725">
        <f t="shared" si="171"/>
        <v>0</v>
      </c>
      <c r="W609" s="1725">
        <f t="shared" si="165"/>
        <v>5130.75</v>
      </c>
      <c r="X609" s="1728">
        <v>5130.75</v>
      </c>
      <c r="Y609" s="1739">
        <v>616438</v>
      </c>
      <c r="Z609" s="1730">
        <v>42634</v>
      </c>
      <c r="AA609" s="1788" t="s">
        <v>213</v>
      </c>
      <c r="AB609" s="1788"/>
      <c r="AH609" s="2307"/>
      <c r="AK609" s="2306"/>
      <c r="AL609" s="2306"/>
    </row>
    <row r="610" spans="1:53" x14ac:dyDescent="0.2">
      <c r="A610" s="1811">
        <v>2016306</v>
      </c>
      <c r="C610" s="1737" t="s">
        <v>1480</v>
      </c>
      <c r="D610" s="1723" t="s">
        <v>68</v>
      </c>
      <c r="E610" s="1723">
        <v>0</v>
      </c>
      <c r="F610" s="1723">
        <v>0</v>
      </c>
      <c r="G610" s="1723">
        <v>0</v>
      </c>
      <c r="H610" s="1723">
        <v>0</v>
      </c>
      <c r="I610" s="1738">
        <v>1</v>
      </c>
      <c r="J610" s="1738">
        <v>1</v>
      </c>
      <c r="L610" s="1725">
        <v>39.42</v>
      </c>
      <c r="N610" s="1725">
        <f t="shared" si="166"/>
        <v>19.71</v>
      </c>
      <c r="O610" s="1725">
        <v>19.71</v>
      </c>
      <c r="P610" s="1798">
        <f t="shared" si="167"/>
        <v>1</v>
      </c>
      <c r="Q610" s="1725">
        <v>0</v>
      </c>
      <c r="R610" s="1798">
        <f t="shared" si="168"/>
        <v>0</v>
      </c>
      <c r="S610" s="1785">
        <f t="shared" si="169"/>
        <v>0</v>
      </c>
      <c r="U610" s="1725">
        <f t="shared" si="170"/>
        <v>0</v>
      </c>
      <c r="V610" s="1725">
        <f t="shared" si="171"/>
        <v>0</v>
      </c>
      <c r="W610" s="1725">
        <f t="shared" si="165"/>
        <v>39.42</v>
      </c>
      <c r="X610" s="1728">
        <v>39.42</v>
      </c>
      <c r="Y610" s="1739">
        <v>616350</v>
      </c>
      <c r="Z610" s="1730">
        <v>42608</v>
      </c>
      <c r="AA610" s="1788" t="s">
        <v>213</v>
      </c>
      <c r="AB610" s="1788"/>
      <c r="AH610" s="2307"/>
      <c r="AK610" s="2306"/>
      <c r="AL610" s="2306"/>
    </row>
    <row r="611" spans="1:53" x14ac:dyDescent="0.2">
      <c r="A611" s="1811">
        <v>2016308</v>
      </c>
      <c r="C611" s="1737" t="s">
        <v>329</v>
      </c>
      <c r="D611" s="1723" t="s">
        <v>68</v>
      </c>
      <c r="E611" s="1723">
        <v>1</v>
      </c>
      <c r="F611" s="1723">
        <v>7</v>
      </c>
      <c r="G611" s="1723">
        <v>0</v>
      </c>
      <c r="H611" s="1723">
        <v>0</v>
      </c>
      <c r="I611" s="1738">
        <v>1</v>
      </c>
      <c r="J611" s="1738">
        <v>1</v>
      </c>
      <c r="K611" s="1863" t="s">
        <v>1295</v>
      </c>
      <c r="L611" s="1725">
        <v>539.09</v>
      </c>
      <c r="N611" s="1725">
        <f t="shared" si="166"/>
        <v>377.72</v>
      </c>
      <c r="O611" s="1725">
        <v>264.8</v>
      </c>
      <c r="P611" s="1798">
        <f t="shared" si="167"/>
        <v>0.70104839563697974</v>
      </c>
      <c r="Q611" s="1725">
        <v>112.92</v>
      </c>
      <c r="R611" s="1798">
        <f t="shared" si="168"/>
        <v>0.29895160436302021</v>
      </c>
      <c r="S611" s="1785">
        <f t="shared" si="169"/>
        <v>4.5167999999999999</v>
      </c>
      <c r="U611" s="1725">
        <f t="shared" si="170"/>
        <v>0</v>
      </c>
      <c r="V611" s="1725">
        <f t="shared" si="171"/>
        <v>0</v>
      </c>
      <c r="W611" s="1725">
        <f t="shared" si="165"/>
        <v>539.09</v>
      </c>
      <c r="X611" s="1728">
        <v>539.09</v>
      </c>
      <c r="Y611" s="1739">
        <v>616389</v>
      </c>
      <c r="Z611" s="1730">
        <v>42627</v>
      </c>
      <c r="AA611" s="1788" t="s">
        <v>213</v>
      </c>
      <c r="AB611" s="1788"/>
      <c r="AH611" s="2307"/>
      <c r="AK611" s="2306"/>
      <c r="AL611" s="2306"/>
    </row>
    <row r="612" spans="1:53" x14ac:dyDescent="0.2">
      <c r="A612" s="1811">
        <v>2016309</v>
      </c>
      <c r="C612" s="1737" t="s">
        <v>1712</v>
      </c>
      <c r="D612" s="1723" t="s">
        <v>68</v>
      </c>
      <c r="E612" s="1723">
        <v>0</v>
      </c>
      <c r="F612" s="1723">
        <v>0</v>
      </c>
      <c r="G612" s="1723">
        <v>0</v>
      </c>
      <c r="H612" s="1723">
        <v>0</v>
      </c>
      <c r="I612" s="1738">
        <v>1</v>
      </c>
      <c r="J612" s="1738">
        <v>1</v>
      </c>
      <c r="L612" s="1725">
        <v>451.44</v>
      </c>
      <c r="N612" s="1725">
        <f t="shared" si="166"/>
        <v>225.72</v>
      </c>
      <c r="O612" s="1725">
        <v>225.72</v>
      </c>
      <c r="P612" s="1798">
        <f t="shared" si="167"/>
        <v>1</v>
      </c>
      <c r="Q612" s="1725">
        <v>0</v>
      </c>
      <c r="R612" s="1798">
        <f t="shared" si="168"/>
        <v>0</v>
      </c>
      <c r="S612" s="1785">
        <f t="shared" si="169"/>
        <v>0</v>
      </c>
      <c r="U612" s="1725">
        <f t="shared" si="170"/>
        <v>0</v>
      </c>
      <c r="V612" s="1725">
        <f t="shared" si="171"/>
        <v>0</v>
      </c>
      <c r="W612" s="1725">
        <f t="shared" si="165"/>
        <v>451.44</v>
      </c>
      <c r="X612" s="1728">
        <v>451.44</v>
      </c>
      <c r="Y612" s="1739">
        <v>616350</v>
      </c>
      <c r="Z612" s="1730">
        <v>42608</v>
      </c>
      <c r="AA612" s="1788" t="s">
        <v>213</v>
      </c>
      <c r="AB612" s="1788"/>
      <c r="AH612" s="2307"/>
      <c r="AK612" s="2306"/>
      <c r="AL612" s="2306"/>
    </row>
    <row r="613" spans="1:53" x14ac:dyDescent="0.2">
      <c r="A613" s="1811">
        <v>2016310</v>
      </c>
      <c r="C613" s="1737" t="s">
        <v>1500</v>
      </c>
      <c r="D613" s="1723" t="s">
        <v>68</v>
      </c>
      <c r="E613" s="1723">
        <v>0</v>
      </c>
      <c r="F613" s="1723">
        <v>0</v>
      </c>
      <c r="G613" s="1723">
        <v>0</v>
      </c>
      <c r="H613" s="1723">
        <v>0</v>
      </c>
      <c r="I613" s="1738">
        <v>1</v>
      </c>
      <c r="J613" s="1738">
        <v>1</v>
      </c>
      <c r="L613" s="1725">
        <v>384.72</v>
      </c>
      <c r="N613" s="1725">
        <f t="shared" si="166"/>
        <v>192.36</v>
      </c>
      <c r="O613" s="1725">
        <v>192.36</v>
      </c>
      <c r="P613" s="1798">
        <f t="shared" si="167"/>
        <v>1</v>
      </c>
      <c r="Q613" s="1725">
        <v>0</v>
      </c>
      <c r="R613" s="1798">
        <f t="shared" si="168"/>
        <v>0</v>
      </c>
      <c r="S613" s="1785">
        <f t="shared" si="169"/>
        <v>0</v>
      </c>
      <c r="U613" s="1725">
        <f t="shared" si="170"/>
        <v>0</v>
      </c>
      <c r="V613" s="1725">
        <f t="shared" si="171"/>
        <v>0</v>
      </c>
      <c r="W613" s="1725">
        <f t="shared" si="165"/>
        <v>384.72</v>
      </c>
      <c r="X613" s="1728">
        <v>384.72</v>
      </c>
      <c r="Y613" s="1739">
        <v>616350</v>
      </c>
      <c r="Z613" s="1730">
        <v>42608</v>
      </c>
      <c r="AA613" s="1788" t="s">
        <v>213</v>
      </c>
      <c r="AB613" s="1788"/>
      <c r="AH613" s="2307"/>
      <c r="AK613" s="2306"/>
      <c r="AL613" s="2306"/>
    </row>
    <row r="614" spans="1:53" x14ac:dyDescent="0.2">
      <c r="A614" s="1811">
        <v>2016311</v>
      </c>
      <c r="C614" s="1737">
        <v>536716</v>
      </c>
      <c r="D614" s="1723" t="s">
        <v>68</v>
      </c>
      <c r="E614" s="1723">
        <v>1</v>
      </c>
      <c r="F614" s="1723">
        <v>8</v>
      </c>
      <c r="G614" s="1723">
        <v>6</v>
      </c>
      <c r="H614" s="1723">
        <v>2</v>
      </c>
      <c r="I614" s="1738">
        <v>1</v>
      </c>
      <c r="J614" s="1738">
        <v>1</v>
      </c>
      <c r="K614" s="1863" t="s">
        <v>1308</v>
      </c>
      <c r="L614" s="1725">
        <v>2472</v>
      </c>
      <c r="M614" s="1725">
        <v>2403.5700000000002</v>
      </c>
      <c r="N614" s="1725">
        <f t="shared" si="166"/>
        <v>1792.02</v>
      </c>
      <c r="O614" s="1725">
        <v>1292.02</v>
      </c>
      <c r="P614" s="1798">
        <f t="shared" si="167"/>
        <v>0.72098525686097248</v>
      </c>
      <c r="Q614" s="1725">
        <v>500</v>
      </c>
      <c r="R614" s="1798">
        <f t="shared" si="168"/>
        <v>0.27901474313902747</v>
      </c>
      <c r="S614" s="1785">
        <f t="shared" si="169"/>
        <v>20</v>
      </c>
      <c r="U614" s="1725">
        <f t="shared" si="170"/>
        <v>0</v>
      </c>
      <c r="V614" s="1725">
        <f t="shared" si="171"/>
        <v>0</v>
      </c>
      <c r="W614" s="1725">
        <f t="shared" si="165"/>
        <v>2472</v>
      </c>
      <c r="X614" s="1728">
        <v>2472</v>
      </c>
      <c r="Y614" s="1739">
        <v>616304</v>
      </c>
      <c r="Z614" s="1730">
        <v>42566</v>
      </c>
      <c r="AA614" s="1788" t="s">
        <v>213</v>
      </c>
      <c r="AB614" s="1788"/>
      <c r="AH614" s="2307"/>
      <c r="AK614" s="2306"/>
      <c r="AL614" s="2306"/>
    </row>
    <row r="615" spans="1:53" x14ac:dyDescent="0.2">
      <c r="A615" s="1811">
        <v>2016312</v>
      </c>
      <c r="C615" s="1737">
        <v>582016</v>
      </c>
      <c r="D615" s="1723" t="s">
        <v>68</v>
      </c>
      <c r="E615" s="1723">
        <v>1</v>
      </c>
      <c r="F615" s="1723">
        <v>8</v>
      </c>
      <c r="G615" s="1723">
        <v>5</v>
      </c>
      <c r="H615" s="1723">
        <v>3</v>
      </c>
      <c r="I615" s="1738">
        <v>1</v>
      </c>
      <c r="J615" s="1738">
        <v>1</v>
      </c>
      <c r="K615" s="1863" t="s">
        <v>1308</v>
      </c>
      <c r="L615" s="1725">
        <v>2109</v>
      </c>
      <c r="M615" s="1725">
        <v>2114</v>
      </c>
      <c r="N615" s="1725">
        <f t="shared" si="166"/>
        <v>1439.1699999999998</v>
      </c>
      <c r="O615" s="1725">
        <v>1085.8399999999999</v>
      </c>
      <c r="P615" s="1798">
        <f t="shared" si="167"/>
        <v>0.75449043545932726</v>
      </c>
      <c r="Q615" s="1725">
        <v>353.33</v>
      </c>
      <c r="R615" s="1798">
        <f t="shared" si="168"/>
        <v>0.24550956454067277</v>
      </c>
      <c r="S615" s="1785">
        <f t="shared" si="169"/>
        <v>14.133199999999999</v>
      </c>
      <c r="U615" s="1725">
        <f t="shared" si="170"/>
        <v>0</v>
      </c>
      <c r="V615" s="1725">
        <f t="shared" si="171"/>
        <v>0</v>
      </c>
      <c r="W615" s="1725">
        <f t="shared" si="165"/>
        <v>2109</v>
      </c>
      <c r="X615" s="1728">
        <v>2109</v>
      </c>
      <c r="Y615" s="1739">
        <v>616305</v>
      </c>
      <c r="Z615" s="1730">
        <v>42566</v>
      </c>
      <c r="AA615" s="1788" t="s">
        <v>213</v>
      </c>
      <c r="AB615" s="1788"/>
      <c r="AH615" s="2307"/>
      <c r="AK615" s="2306"/>
      <c r="AL615" s="2306"/>
    </row>
    <row r="616" spans="1:53" s="1879" customFormat="1" x14ac:dyDescent="0.2">
      <c r="A616" s="1811" t="s">
        <v>1505</v>
      </c>
      <c r="B616" s="1878"/>
      <c r="C616" s="1878" t="s">
        <v>1503</v>
      </c>
      <c r="D616" s="1879" t="s">
        <v>489</v>
      </c>
      <c r="E616" s="1879">
        <v>0</v>
      </c>
      <c r="F616" s="1879">
        <v>0</v>
      </c>
      <c r="G616" s="1879">
        <v>0</v>
      </c>
      <c r="H616" s="1879">
        <v>0</v>
      </c>
      <c r="I616" s="1880">
        <v>1</v>
      </c>
      <c r="J616" s="1880">
        <v>1</v>
      </c>
      <c r="K616" s="1891"/>
      <c r="L616" s="1881">
        <v>709.05</v>
      </c>
      <c r="M616" s="1881"/>
      <c r="N616" s="1881">
        <f t="shared" si="166"/>
        <v>472.5</v>
      </c>
      <c r="O616" s="1881">
        <v>432</v>
      </c>
      <c r="P616" s="1882">
        <f t="shared" si="167"/>
        <v>0.91428571428571426</v>
      </c>
      <c r="Q616" s="1881">
        <v>40.5</v>
      </c>
      <c r="R616" s="1882">
        <f t="shared" si="168"/>
        <v>8.5714285714285715E-2</v>
      </c>
      <c r="S616" s="1883">
        <f t="shared" si="169"/>
        <v>1.62</v>
      </c>
      <c r="T616" s="1884"/>
      <c r="U616" s="1881">
        <f t="shared" si="170"/>
        <v>0</v>
      </c>
      <c r="V616" s="1881">
        <f t="shared" si="171"/>
        <v>0</v>
      </c>
      <c r="W616" s="1881">
        <f t="shared" si="165"/>
        <v>709.05</v>
      </c>
      <c r="X616" s="1829">
        <v>709.05</v>
      </c>
      <c r="Y616" s="1885">
        <v>616411</v>
      </c>
      <c r="Z616" s="1886">
        <v>42627</v>
      </c>
      <c r="AA616" s="1887" t="s">
        <v>213</v>
      </c>
      <c r="AB616" s="1887"/>
      <c r="AC616" s="1881"/>
      <c r="AE616" s="1888"/>
      <c r="AF616" s="1889"/>
      <c r="AG616" s="1889"/>
      <c r="AH616" s="2307"/>
      <c r="AK616" s="2306"/>
      <c r="AL616" s="2306"/>
      <c r="AM616" s="1881"/>
      <c r="AP616" s="1889"/>
      <c r="AQ616" s="1889"/>
      <c r="AR616" s="1881"/>
      <c r="AU616" s="1889"/>
      <c r="AV616" s="1889"/>
      <c r="AW616" s="1881"/>
      <c r="AZ616" s="1889"/>
      <c r="BA616" s="1889"/>
    </row>
    <row r="617" spans="1:53" x14ac:dyDescent="0.2">
      <c r="A617" s="1811" t="s">
        <v>1512</v>
      </c>
      <c r="C617" s="1737" t="s">
        <v>1511</v>
      </c>
      <c r="D617" s="1723" t="s">
        <v>68</v>
      </c>
      <c r="E617" s="1723">
        <v>0</v>
      </c>
      <c r="F617" s="1723">
        <v>0</v>
      </c>
      <c r="G617" s="1723">
        <v>0</v>
      </c>
      <c r="H617" s="1723">
        <v>0</v>
      </c>
      <c r="I617" s="1738">
        <v>1</v>
      </c>
      <c r="J617" s="1738">
        <v>1</v>
      </c>
      <c r="L617" s="1725">
        <v>147</v>
      </c>
      <c r="N617" s="1725">
        <f t="shared" si="166"/>
        <v>98</v>
      </c>
      <c r="O617" s="1725">
        <v>98</v>
      </c>
      <c r="P617" s="1798">
        <f t="shared" si="167"/>
        <v>1</v>
      </c>
      <c r="Q617" s="1725">
        <v>0</v>
      </c>
      <c r="R617" s="1798">
        <f t="shared" si="168"/>
        <v>0</v>
      </c>
      <c r="S617" s="1785">
        <f t="shared" si="169"/>
        <v>0</v>
      </c>
      <c r="U617" s="1725">
        <f t="shared" si="170"/>
        <v>0</v>
      </c>
      <c r="V617" s="1725">
        <f t="shared" si="171"/>
        <v>0</v>
      </c>
      <c r="W617" s="1725">
        <f t="shared" si="165"/>
        <v>147</v>
      </c>
      <c r="X617" s="1728">
        <v>147</v>
      </c>
      <c r="Y617" s="1739">
        <v>616350</v>
      </c>
      <c r="Z617" s="1730">
        <v>42608</v>
      </c>
      <c r="AA617" s="1788" t="s">
        <v>213</v>
      </c>
      <c r="AB617" s="1788"/>
      <c r="AH617" s="2307"/>
      <c r="AK617" s="2306"/>
      <c r="AL617" s="2306"/>
    </row>
    <row r="618" spans="1:53" x14ac:dyDescent="0.2">
      <c r="A618" s="1811" t="s">
        <v>1516</v>
      </c>
      <c r="C618" s="1737" t="s">
        <v>1511</v>
      </c>
      <c r="D618" s="1723" t="s">
        <v>68</v>
      </c>
      <c r="E618" s="1723">
        <v>0</v>
      </c>
      <c r="F618" s="1723">
        <v>0</v>
      </c>
      <c r="G618" s="1723">
        <v>0</v>
      </c>
      <c r="H618" s="1723">
        <v>0</v>
      </c>
      <c r="I618" s="1738">
        <v>1</v>
      </c>
      <c r="J618" s="1738">
        <v>1</v>
      </c>
      <c r="L618" s="1725">
        <v>397.52</v>
      </c>
      <c r="N618" s="1725">
        <f t="shared" si="166"/>
        <v>168.76</v>
      </c>
      <c r="O618" s="1725">
        <v>168.76</v>
      </c>
      <c r="P618" s="1798">
        <f t="shared" si="167"/>
        <v>1</v>
      </c>
      <c r="Q618" s="1725">
        <v>0</v>
      </c>
      <c r="R618" s="1798">
        <f t="shared" si="168"/>
        <v>0</v>
      </c>
      <c r="S618" s="1785">
        <f t="shared" si="169"/>
        <v>0</v>
      </c>
      <c r="U618" s="1725">
        <f t="shared" si="170"/>
        <v>0</v>
      </c>
      <c r="V618" s="1725">
        <f t="shared" si="171"/>
        <v>0</v>
      </c>
      <c r="W618" s="1725">
        <f t="shared" si="165"/>
        <v>397.52</v>
      </c>
      <c r="X618" s="1728">
        <v>397.52</v>
      </c>
      <c r="Y618" s="1739">
        <v>616350</v>
      </c>
      <c r="Z618" s="1730">
        <v>42608</v>
      </c>
      <c r="AA618" s="1788" t="s">
        <v>213</v>
      </c>
      <c r="AB618" s="1788"/>
      <c r="AH618" s="2307"/>
      <c r="AK618" s="2306"/>
      <c r="AL618" s="2306"/>
    </row>
    <row r="619" spans="1:53" x14ac:dyDescent="0.2">
      <c r="A619" s="1811" t="s">
        <v>1515</v>
      </c>
      <c r="C619" s="1737" t="s">
        <v>1514</v>
      </c>
      <c r="D619" s="1723" t="s">
        <v>68</v>
      </c>
      <c r="E619" s="1723">
        <v>0</v>
      </c>
      <c r="F619" s="1723">
        <v>0</v>
      </c>
      <c r="G619" s="1723">
        <v>0</v>
      </c>
      <c r="H619" s="1723">
        <v>0</v>
      </c>
      <c r="I619" s="1738">
        <v>1</v>
      </c>
      <c r="J619" s="1738">
        <v>1</v>
      </c>
      <c r="L619" s="1725">
        <v>120</v>
      </c>
      <c r="N619" s="1725">
        <f t="shared" si="166"/>
        <v>60</v>
      </c>
      <c r="O619" s="1725">
        <v>60</v>
      </c>
      <c r="P619" s="1798">
        <f t="shared" si="167"/>
        <v>1</v>
      </c>
      <c r="Q619" s="1725">
        <v>0</v>
      </c>
      <c r="R619" s="1798">
        <f t="shared" si="168"/>
        <v>0</v>
      </c>
      <c r="S619" s="1785">
        <f t="shared" si="169"/>
        <v>0</v>
      </c>
      <c r="U619" s="1725">
        <f t="shared" si="170"/>
        <v>0</v>
      </c>
      <c r="V619" s="1725">
        <f t="shared" si="171"/>
        <v>0</v>
      </c>
      <c r="W619" s="1725">
        <f t="shared" si="165"/>
        <v>120</v>
      </c>
      <c r="X619" s="1728">
        <v>120</v>
      </c>
      <c r="Y619" s="1739">
        <v>616350</v>
      </c>
      <c r="Z619" s="1730">
        <v>42608</v>
      </c>
      <c r="AA619" s="1788" t="s">
        <v>213</v>
      </c>
      <c r="AB619" s="1788"/>
      <c r="AH619" s="2307"/>
      <c r="AK619" s="2306"/>
      <c r="AL619" s="2306"/>
    </row>
    <row r="620" spans="1:53" x14ac:dyDescent="0.2">
      <c r="A620" s="1811">
        <v>2016318</v>
      </c>
      <c r="C620" s="1737">
        <v>582516</v>
      </c>
      <c r="D620" s="1723" t="s">
        <v>68</v>
      </c>
      <c r="E620" s="1723">
        <v>1</v>
      </c>
      <c r="F620" s="1723">
        <v>10</v>
      </c>
      <c r="G620" s="1723">
        <v>7</v>
      </c>
      <c r="H620" s="1723">
        <v>4</v>
      </c>
      <c r="I620" s="1738">
        <v>1</v>
      </c>
      <c r="J620" s="1738">
        <v>1</v>
      </c>
      <c r="K620" s="1863" t="s">
        <v>1308</v>
      </c>
      <c r="L620" s="1725">
        <v>3205</v>
      </c>
      <c r="M620" s="1725">
        <v>3500.43</v>
      </c>
      <c r="N620" s="1725">
        <f t="shared" si="166"/>
        <v>2222.37</v>
      </c>
      <c r="O620" s="1725">
        <v>1666.62</v>
      </c>
      <c r="P620" s="1798">
        <f t="shared" si="167"/>
        <v>0.74992912971287407</v>
      </c>
      <c r="Q620" s="1725">
        <v>555.75</v>
      </c>
      <c r="R620" s="1798">
        <f t="shared" si="168"/>
        <v>0.25007087028712593</v>
      </c>
      <c r="S620" s="1785">
        <f t="shared" si="169"/>
        <v>22.23</v>
      </c>
      <c r="U620" s="1725">
        <f t="shared" si="170"/>
        <v>0</v>
      </c>
      <c r="V620" s="1725">
        <f t="shared" si="171"/>
        <v>0</v>
      </c>
      <c r="W620" s="1725">
        <f t="shared" si="165"/>
        <v>3205</v>
      </c>
      <c r="X620" s="1728">
        <v>3205</v>
      </c>
      <c r="Y620" s="1739">
        <v>616329</v>
      </c>
      <c r="Z620" s="1730">
        <v>42573</v>
      </c>
      <c r="AA620" s="1788" t="s">
        <v>213</v>
      </c>
      <c r="AB620" s="1788"/>
      <c r="AH620" s="2307"/>
      <c r="AK620" s="2306"/>
      <c r="AL620" s="2306"/>
    </row>
    <row r="621" spans="1:53" x14ac:dyDescent="0.2">
      <c r="A621" s="1811">
        <v>2016319</v>
      </c>
      <c r="C621" s="1737">
        <v>582716</v>
      </c>
      <c r="D621" s="1723" t="s">
        <v>68</v>
      </c>
      <c r="E621" s="1723">
        <v>1</v>
      </c>
      <c r="F621" s="1723">
        <v>8</v>
      </c>
      <c r="G621" s="1723">
        <v>4</v>
      </c>
      <c r="H621" s="1723">
        <v>4</v>
      </c>
      <c r="I621" s="1738">
        <v>1</v>
      </c>
      <c r="J621" s="1738">
        <v>1</v>
      </c>
      <c r="K621" s="1863" t="s">
        <v>1308</v>
      </c>
      <c r="L621" s="1725">
        <v>3028</v>
      </c>
      <c r="M621" s="1725">
        <v>2940.51</v>
      </c>
      <c r="N621" s="1725">
        <f t="shared" si="166"/>
        <v>1988.74</v>
      </c>
      <c r="O621" s="1725">
        <v>1525.69</v>
      </c>
      <c r="P621" s="1798">
        <f t="shared" si="167"/>
        <v>0.76716413407484141</v>
      </c>
      <c r="Q621" s="1725">
        <v>463.05</v>
      </c>
      <c r="R621" s="1798">
        <f t="shared" si="168"/>
        <v>0.23283586592515865</v>
      </c>
      <c r="S621" s="1785">
        <f t="shared" si="169"/>
        <v>18.522000000000002</v>
      </c>
      <c r="U621" s="1725">
        <f t="shared" si="170"/>
        <v>0</v>
      </c>
      <c r="V621" s="1725">
        <f t="shared" si="171"/>
        <v>0</v>
      </c>
      <c r="W621" s="1725">
        <f t="shared" si="165"/>
        <v>3028</v>
      </c>
      <c r="X621" s="1728">
        <v>3028</v>
      </c>
      <c r="Y621" s="1739">
        <v>616330</v>
      </c>
      <c r="Z621" s="1730">
        <v>42573</v>
      </c>
      <c r="AA621" s="1788" t="s">
        <v>213</v>
      </c>
      <c r="AB621" s="1788"/>
      <c r="AH621" s="2307"/>
      <c r="AK621" s="2306"/>
      <c r="AL621" s="2306"/>
    </row>
    <row r="622" spans="1:53" x14ac:dyDescent="0.2">
      <c r="A622" s="1811">
        <v>2016320</v>
      </c>
      <c r="C622" s="1737">
        <v>582816</v>
      </c>
      <c r="D622" s="1723" t="s">
        <v>68</v>
      </c>
      <c r="E622" s="1723">
        <v>1</v>
      </c>
      <c r="F622" s="1723">
        <v>7</v>
      </c>
      <c r="G622" s="1723">
        <v>4</v>
      </c>
      <c r="H622" s="1723">
        <v>3</v>
      </c>
      <c r="I622" s="1738">
        <v>1</v>
      </c>
      <c r="J622" s="1738">
        <v>1</v>
      </c>
      <c r="K622" s="1863" t="s">
        <v>1308</v>
      </c>
      <c r="L622" s="1725">
        <v>2575</v>
      </c>
      <c r="M622" s="1725">
        <v>2601.0100000000002</v>
      </c>
      <c r="N622" s="1725">
        <f t="shared" si="166"/>
        <v>1651.07</v>
      </c>
      <c r="O622" s="1725">
        <v>1251.02</v>
      </c>
      <c r="P622" s="1798">
        <f t="shared" si="167"/>
        <v>0.75770258075066477</v>
      </c>
      <c r="Q622" s="1725">
        <v>400.05</v>
      </c>
      <c r="R622" s="1798">
        <f t="shared" si="168"/>
        <v>0.24229741924933529</v>
      </c>
      <c r="S622" s="1785">
        <f t="shared" si="169"/>
        <v>16.001999999999999</v>
      </c>
      <c r="U622" s="1725">
        <f t="shared" si="170"/>
        <v>0</v>
      </c>
      <c r="V622" s="1725">
        <f t="shared" si="171"/>
        <v>0</v>
      </c>
      <c r="W622" s="1725">
        <f t="shared" si="165"/>
        <v>2575</v>
      </c>
      <c r="X622" s="1728">
        <v>2575</v>
      </c>
      <c r="Y622" s="1739">
        <v>616331</v>
      </c>
      <c r="Z622" s="1730">
        <v>42573</v>
      </c>
      <c r="AA622" s="1788" t="s">
        <v>213</v>
      </c>
      <c r="AB622" s="1788"/>
      <c r="AH622" s="2307"/>
      <c r="AK622" s="2306"/>
      <c r="AL622" s="2306"/>
    </row>
    <row r="623" spans="1:53" x14ac:dyDescent="0.2">
      <c r="A623" s="1811">
        <v>2016321</v>
      </c>
      <c r="C623" s="1737" t="s">
        <v>1517</v>
      </c>
      <c r="D623" s="1723" t="s">
        <v>68</v>
      </c>
      <c r="E623" s="1806">
        <v>1</v>
      </c>
      <c r="F623" s="1806">
        <v>10</v>
      </c>
      <c r="G623" s="1806">
        <v>3</v>
      </c>
      <c r="H623" s="1806">
        <v>5</v>
      </c>
      <c r="I623" s="1738">
        <v>1</v>
      </c>
      <c r="J623" s="1738">
        <v>1</v>
      </c>
      <c r="K623" s="1738" t="s">
        <v>1295</v>
      </c>
      <c r="L623" s="1725">
        <v>4610</v>
      </c>
      <c r="M623" s="1725">
        <v>4718</v>
      </c>
      <c r="N623" s="1725">
        <f>O623+Q623</f>
        <v>3201</v>
      </c>
      <c r="O623" s="1725">
        <v>2519.6999999999998</v>
      </c>
      <c r="P623" s="1798">
        <f>IF(N623&lt;=0,"",O623/N623)</f>
        <v>0.78716026241799431</v>
      </c>
      <c r="Q623" s="1725">
        <v>681.3</v>
      </c>
      <c r="R623" s="1798">
        <f>IF(N623&lt;=0,"",Q623/N623)</f>
        <v>0.21283973758200561</v>
      </c>
      <c r="S623" s="1785">
        <f>Q623/$S$1</f>
        <v>27.251999999999999</v>
      </c>
      <c r="U623" s="1725">
        <f>((1-I623)*O623)+((1-J623)*Q623)</f>
        <v>0</v>
      </c>
      <c r="V623" s="1725">
        <f>L623-W623</f>
        <v>0</v>
      </c>
      <c r="W623" s="1725">
        <f t="shared" si="165"/>
        <v>4610</v>
      </c>
      <c r="X623" s="1728">
        <v>4610</v>
      </c>
      <c r="Y623" s="1739">
        <v>616332</v>
      </c>
      <c r="Z623" s="1730">
        <v>42573</v>
      </c>
      <c r="AA623" s="1788" t="s">
        <v>213</v>
      </c>
      <c r="AB623" s="1788"/>
      <c r="AH623" s="2307"/>
      <c r="AK623" s="2306"/>
      <c r="AL623" s="2306"/>
    </row>
    <row r="624" spans="1:53" x14ac:dyDescent="0.2">
      <c r="A624" s="1811">
        <v>2016322</v>
      </c>
      <c r="C624" s="1737" t="s">
        <v>1520</v>
      </c>
      <c r="D624" s="1723" t="s">
        <v>1519</v>
      </c>
      <c r="E624" s="1723">
        <v>1</v>
      </c>
      <c r="F624" s="1723">
        <v>9</v>
      </c>
      <c r="G624" s="1723">
        <v>6</v>
      </c>
      <c r="H624" s="1723">
        <v>3</v>
      </c>
      <c r="I624" s="1738">
        <v>1</v>
      </c>
      <c r="J624" s="1738">
        <v>1</v>
      </c>
      <c r="L624" s="1725">
        <v>2500</v>
      </c>
      <c r="N624" s="1725">
        <f t="shared" si="166"/>
        <v>1718.73</v>
      </c>
      <c r="O624" s="1725">
        <v>1255.4000000000001</v>
      </c>
      <c r="P624" s="1798">
        <f t="shared" si="167"/>
        <v>0.7304230449227046</v>
      </c>
      <c r="Q624" s="1725">
        <v>463.33</v>
      </c>
      <c r="R624" s="1798">
        <f t="shared" si="168"/>
        <v>0.26957695507729545</v>
      </c>
      <c r="S624" s="1785">
        <f t="shared" si="169"/>
        <v>18.533200000000001</v>
      </c>
      <c r="U624" s="1725">
        <f t="shared" si="170"/>
        <v>0</v>
      </c>
      <c r="V624" s="1725">
        <f t="shared" si="171"/>
        <v>0</v>
      </c>
      <c r="W624" s="1725">
        <f t="shared" si="165"/>
        <v>2500</v>
      </c>
      <c r="X624" s="1728">
        <v>2500</v>
      </c>
      <c r="Y624" s="1739">
        <v>616349</v>
      </c>
      <c r="Z624" s="1730">
        <v>42573</v>
      </c>
      <c r="AA624" s="1788" t="s">
        <v>213</v>
      </c>
      <c r="AB624" s="1788"/>
      <c r="AH624" s="2307"/>
      <c r="AK624" s="2306"/>
      <c r="AL624" s="2306"/>
    </row>
    <row r="625" spans="1:32" s="1723" customFormat="1" x14ac:dyDescent="0.2">
      <c r="A625" s="1811">
        <v>2016323</v>
      </c>
      <c r="B625" s="1737"/>
      <c r="C625" s="1737">
        <v>534016</v>
      </c>
      <c r="D625" s="1723" t="s">
        <v>68</v>
      </c>
      <c r="E625" s="1723">
        <v>1</v>
      </c>
      <c r="F625" s="1723">
        <v>8</v>
      </c>
      <c r="G625" s="1723">
        <v>5</v>
      </c>
      <c r="H625" s="1723">
        <v>3</v>
      </c>
      <c r="I625" s="1738">
        <v>1</v>
      </c>
      <c r="J625" s="1738">
        <v>1</v>
      </c>
      <c r="K625" s="1863" t="s">
        <v>1308</v>
      </c>
      <c r="L625" s="1725">
        <v>2401</v>
      </c>
      <c r="M625" s="1725">
        <v>2442.41</v>
      </c>
      <c r="N625" s="1725">
        <f t="shared" si="166"/>
        <v>1659.05</v>
      </c>
      <c r="O625" s="1725">
        <v>1274.3</v>
      </c>
      <c r="P625" s="1798">
        <f t="shared" si="167"/>
        <v>0.76809017208643504</v>
      </c>
      <c r="Q625" s="1725">
        <v>384.75</v>
      </c>
      <c r="R625" s="1798">
        <f t="shared" si="168"/>
        <v>0.23190982791356499</v>
      </c>
      <c r="S625" s="1785">
        <f t="shared" si="169"/>
        <v>15.39</v>
      </c>
      <c r="T625" s="1760"/>
      <c r="U625" s="1725">
        <f t="shared" si="170"/>
        <v>0</v>
      </c>
      <c r="V625" s="1725">
        <f t="shared" si="171"/>
        <v>0</v>
      </c>
      <c r="W625" s="1725">
        <f t="shared" si="165"/>
        <v>2401</v>
      </c>
      <c r="X625" s="1728">
        <v>2401</v>
      </c>
      <c r="Y625" s="1739">
        <v>616333</v>
      </c>
      <c r="Z625" s="1730">
        <v>42573</v>
      </c>
      <c r="AA625" s="1788" t="s">
        <v>213</v>
      </c>
      <c r="AB625" s="1788"/>
      <c r="AC625" s="1725"/>
      <c r="AE625" s="1733"/>
      <c r="AF625" s="1789"/>
    </row>
    <row r="626" spans="1:32" s="1723" customFormat="1" x14ac:dyDescent="0.2">
      <c r="A626" s="1811" t="s">
        <v>1540</v>
      </c>
      <c r="B626" s="1737"/>
      <c r="C626" s="1737" t="s">
        <v>1710</v>
      </c>
      <c r="D626" s="1723" t="s">
        <v>68</v>
      </c>
      <c r="E626" s="1723">
        <v>0</v>
      </c>
      <c r="F626" s="1723">
        <v>0</v>
      </c>
      <c r="G626" s="1723">
        <v>0</v>
      </c>
      <c r="H626" s="1723">
        <v>0</v>
      </c>
      <c r="I626" s="1738">
        <v>1</v>
      </c>
      <c r="J626" s="1738">
        <v>1</v>
      </c>
      <c r="K626" s="1863"/>
      <c r="L626" s="1725">
        <v>318</v>
      </c>
      <c r="M626" s="1725"/>
      <c r="N626" s="1725">
        <f t="shared" si="166"/>
        <v>159</v>
      </c>
      <c r="O626" s="1725">
        <v>159</v>
      </c>
      <c r="P626" s="1798">
        <f t="shared" si="167"/>
        <v>1</v>
      </c>
      <c r="Q626" s="1725">
        <v>0</v>
      </c>
      <c r="R626" s="1798">
        <f t="shared" si="168"/>
        <v>0</v>
      </c>
      <c r="S626" s="1785">
        <f t="shared" si="169"/>
        <v>0</v>
      </c>
      <c r="T626" s="1760"/>
      <c r="U626" s="1725">
        <f t="shared" si="170"/>
        <v>0</v>
      </c>
      <c r="V626" s="1725">
        <f t="shared" si="171"/>
        <v>0</v>
      </c>
      <c r="W626" s="1725">
        <f t="shared" si="165"/>
        <v>318</v>
      </c>
      <c r="X626" s="1728">
        <v>318</v>
      </c>
      <c r="Y626" s="1739">
        <v>616350</v>
      </c>
      <c r="Z626" s="1730">
        <v>42608</v>
      </c>
      <c r="AA626" s="1788" t="s">
        <v>213</v>
      </c>
      <c r="AB626" s="1788"/>
      <c r="AC626" s="1725"/>
      <c r="AE626" s="1733"/>
      <c r="AF626" s="1789"/>
    </row>
    <row r="627" spans="1:32" s="1723" customFormat="1" x14ac:dyDescent="0.2">
      <c r="A627" s="1811" t="s">
        <v>1541</v>
      </c>
      <c r="B627" s="1737"/>
      <c r="C627" s="1737" t="s">
        <v>1537</v>
      </c>
      <c r="D627" s="1723" t="s">
        <v>68</v>
      </c>
      <c r="E627" s="1723">
        <v>0</v>
      </c>
      <c r="F627" s="1723">
        <v>0</v>
      </c>
      <c r="G627" s="1723">
        <v>0</v>
      </c>
      <c r="H627" s="1723">
        <v>0</v>
      </c>
      <c r="I627" s="1738">
        <v>1</v>
      </c>
      <c r="J627" s="1738">
        <v>1</v>
      </c>
      <c r="K627" s="1863"/>
      <c r="L627" s="1725">
        <v>174.9</v>
      </c>
      <c r="M627" s="1725"/>
      <c r="N627" s="1725">
        <f t="shared" si="166"/>
        <v>87.45</v>
      </c>
      <c r="O627" s="1725">
        <v>87.45</v>
      </c>
      <c r="P627" s="1798">
        <f t="shared" si="167"/>
        <v>1</v>
      </c>
      <c r="Q627" s="1725">
        <v>0</v>
      </c>
      <c r="R627" s="1798">
        <f t="shared" si="168"/>
        <v>0</v>
      </c>
      <c r="S627" s="1785">
        <f t="shared" si="169"/>
        <v>0</v>
      </c>
      <c r="T627" s="1760"/>
      <c r="U627" s="1725">
        <f t="shared" si="170"/>
        <v>0</v>
      </c>
      <c r="V627" s="1725">
        <f t="shared" si="171"/>
        <v>0</v>
      </c>
      <c r="W627" s="1725">
        <f t="shared" si="165"/>
        <v>174.9</v>
      </c>
      <c r="X627" s="1728">
        <v>174.9</v>
      </c>
      <c r="Y627" s="1739">
        <v>616350</v>
      </c>
      <c r="Z627" s="1730">
        <v>42608</v>
      </c>
      <c r="AA627" s="1788" t="s">
        <v>213</v>
      </c>
      <c r="AB627" s="1788"/>
      <c r="AC627" s="1725"/>
      <c r="AE627" s="1733"/>
      <c r="AF627" s="1789"/>
    </row>
    <row r="628" spans="1:32" s="1723" customFormat="1" x14ac:dyDescent="0.2">
      <c r="A628" s="1811" t="s">
        <v>1542</v>
      </c>
      <c r="B628" s="1737"/>
      <c r="C628" s="1894" t="s">
        <v>1538</v>
      </c>
      <c r="D628" s="1723" t="s">
        <v>68</v>
      </c>
      <c r="E628" s="1723">
        <v>0</v>
      </c>
      <c r="F628" s="1723">
        <v>0</v>
      </c>
      <c r="G628" s="1723">
        <v>0</v>
      </c>
      <c r="H628" s="1723">
        <v>0</v>
      </c>
      <c r="I628" s="1738">
        <v>1</v>
      </c>
      <c r="J628" s="1738">
        <v>1</v>
      </c>
      <c r="K628" s="1863"/>
      <c r="L628" s="1725">
        <v>45</v>
      </c>
      <c r="M628" s="1725"/>
      <c r="N628" s="1725">
        <f t="shared" si="166"/>
        <v>27.5</v>
      </c>
      <c r="O628" s="1725">
        <v>27.5</v>
      </c>
      <c r="P628" s="1798">
        <f t="shared" si="167"/>
        <v>1</v>
      </c>
      <c r="Q628" s="1725">
        <v>0</v>
      </c>
      <c r="R628" s="1798">
        <f t="shared" si="168"/>
        <v>0</v>
      </c>
      <c r="S628" s="1785">
        <f t="shared" si="169"/>
        <v>0</v>
      </c>
      <c r="T628" s="1760"/>
      <c r="U628" s="1725">
        <f t="shared" si="170"/>
        <v>0</v>
      </c>
      <c r="V628" s="1725">
        <f t="shared" si="171"/>
        <v>0</v>
      </c>
      <c r="W628" s="1725">
        <f t="shared" si="165"/>
        <v>45</v>
      </c>
      <c r="X628" s="1728">
        <v>45</v>
      </c>
      <c r="Y628" s="1739">
        <v>616350</v>
      </c>
      <c r="Z628" s="1730">
        <v>42608</v>
      </c>
      <c r="AA628" s="1788" t="s">
        <v>213</v>
      </c>
      <c r="AB628" s="1788"/>
      <c r="AC628" s="1725"/>
      <c r="AE628" s="1733"/>
      <c r="AF628" s="1789"/>
    </row>
    <row r="629" spans="1:32" s="1723" customFormat="1" x14ac:dyDescent="0.2">
      <c r="A629" s="1811" t="s">
        <v>1543</v>
      </c>
      <c r="B629" s="1737"/>
      <c r="C629" s="1737" t="s">
        <v>1539</v>
      </c>
      <c r="D629" s="1723" t="s">
        <v>68</v>
      </c>
      <c r="E629" s="1723">
        <v>0</v>
      </c>
      <c r="F629" s="1723">
        <v>0</v>
      </c>
      <c r="G629" s="1723">
        <v>0</v>
      </c>
      <c r="H629" s="1723">
        <v>0</v>
      </c>
      <c r="I629" s="1738">
        <v>1</v>
      </c>
      <c r="J629" s="1738">
        <v>1</v>
      </c>
      <c r="K629" s="1863"/>
      <c r="L629" s="1725">
        <v>31.64</v>
      </c>
      <c r="M629" s="1725"/>
      <c r="N629" s="1725">
        <f t="shared" si="166"/>
        <v>15.82</v>
      </c>
      <c r="O629" s="1725">
        <v>15.82</v>
      </c>
      <c r="P629" s="1798">
        <f t="shared" si="167"/>
        <v>1</v>
      </c>
      <c r="Q629" s="1725">
        <v>0</v>
      </c>
      <c r="R629" s="1798">
        <f t="shared" si="168"/>
        <v>0</v>
      </c>
      <c r="S629" s="1785">
        <f t="shared" si="169"/>
        <v>0</v>
      </c>
      <c r="T629" s="1760"/>
      <c r="U629" s="1725">
        <f t="shared" si="170"/>
        <v>0</v>
      </c>
      <c r="V629" s="1725">
        <f t="shared" si="171"/>
        <v>0</v>
      </c>
      <c r="W629" s="1725">
        <f t="shared" si="165"/>
        <v>31.64</v>
      </c>
      <c r="X629" s="1728">
        <v>31.64</v>
      </c>
      <c r="Y629" s="1739">
        <v>616350</v>
      </c>
      <c r="Z629" s="1730">
        <v>42608</v>
      </c>
      <c r="AA629" s="1788" t="s">
        <v>213</v>
      </c>
      <c r="AB629" s="1788"/>
      <c r="AC629" s="1725"/>
      <c r="AE629" s="1733"/>
      <c r="AF629" s="1789"/>
    </row>
    <row r="630" spans="1:32" s="1723" customFormat="1" x14ac:dyDescent="0.2">
      <c r="A630" s="1811" t="s">
        <v>1544</v>
      </c>
      <c r="B630" s="1737"/>
      <c r="C630" s="1737" t="s">
        <v>1545</v>
      </c>
      <c r="D630" s="1723" t="s">
        <v>68</v>
      </c>
      <c r="E630" s="1723">
        <v>0</v>
      </c>
      <c r="F630" s="1723">
        <v>0</v>
      </c>
      <c r="G630" s="1723">
        <v>0</v>
      </c>
      <c r="H630" s="1723">
        <v>0</v>
      </c>
      <c r="I630" s="1738">
        <v>1</v>
      </c>
      <c r="J630" s="1738">
        <v>1</v>
      </c>
      <c r="K630" s="1863"/>
      <c r="L630" s="1725">
        <v>52.2</v>
      </c>
      <c r="M630" s="1725"/>
      <c r="N630" s="1725">
        <f t="shared" si="166"/>
        <v>26.1</v>
      </c>
      <c r="O630" s="1725">
        <v>26.1</v>
      </c>
      <c r="P630" s="1798">
        <f t="shared" si="167"/>
        <v>1</v>
      </c>
      <c r="Q630" s="1725">
        <v>0</v>
      </c>
      <c r="R630" s="1798">
        <f t="shared" si="168"/>
        <v>0</v>
      </c>
      <c r="S630" s="1785">
        <f t="shared" si="169"/>
        <v>0</v>
      </c>
      <c r="T630" s="1760"/>
      <c r="U630" s="1725">
        <f t="shared" si="170"/>
        <v>0</v>
      </c>
      <c r="V630" s="1725">
        <f t="shared" si="171"/>
        <v>0</v>
      </c>
      <c r="W630" s="1725">
        <f t="shared" si="165"/>
        <v>52.2</v>
      </c>
      <c r="X630" s="1728">
        <v>52.2</v>
      </c>
      <c r="Y630" s="1739">
        <v>616350</v>
      </c>
      <c r="Z630" s="1730">
        <v>42608</v>
      </c>
      <c r="AA630" s="1788" t="s">
        <v>213</v>
      </c>
      <c r="AB630" s="1788"/>
      <c r="AC630" s="1725"/>
      <c r="AE630" s="1733"/>
      <c r="AF630" s="1789"/>
    </row>
    <row r="631" spans="1:32" s="1723" customFormat="1" x14ac:dyDescent="0.2">
      <c r="A631" s="1811">
        <v>2016329</v>
      </c>
      <c r="B631" s="1737"/>
      <c r="C631" s="1737" t="s">
        <v>1546</v>
      </c>
      <c r="D631" s="1723" t="s">
        <v>68</v>
      </c>
      <c r="E631" s="1723">
        <v>6</v>
      </c>
      <c r="F631" s="1723">
        <f>E631*10</f>
        <v>60</v>
      </c>
      <c r="G631" s="1723">
        <f>E631*4</f>
        <v>24</v>
      </c>
      <c r="H631" s="1723">
        <f>E631*6</f>
        <v>36</v>
      </c>
      <c r="I631" s="1738">
        <v>1</v>
      </c>
      <c r="J631" s="1738">
        <v>1</v>
      </c>
      <c r="K631" s="1863"/>
      <c r="L631" s="1725">
        <v>19848</v>
      </c>
      <c r="M631" s="1725"/>
      <c r="N631" s="1725">
        <f t="shared" si="166"/>
        <v>13661.11</v>
      </c>
      <c r="O631" s="1725">
        <v>10486.11</v>
      </c>
      <c r="P631" s="1798">
        <f t="shared" si="167"/>
        <v>0.76758843168673707</v>
      </c>
      <c r="Q631" s="1725">
        <v>3175</v>
      </c>
      <c r="R631" s="1798">
        <f t="shared" si="168"/>
        <v>0.23241156831326296</v>
      </c>
      <c r="S631" s="1785">
        <f t="shared" si="169"/>
        <v>127</v>
      </c>
      <c r="T631" s="1760"/>
      <c r="U631" s="1725">
        <f t="shared" si="170"/>
        <v>0</v>
      </c>
      <c r="V631" s="1725">
        <f t="shared" si="171"/>
        <v>0</v>
      </c>
      <c r="W631" s="1725">
        <f t="shared" si="165"/>
        <v>19848</v>
      </c>
      <c r="X631" s="1728">
        <v>19848</v>
      </c>
      <c r="Y631" s="1739">
        <v>616295</v>
      </c>
      <c r="Z631" s="1730">
        <v>42563</v>
      </c>
      <c r="AA631" s="1788" t="s">
        <v>213</v>
      </c>
      <c r="AB631" s="1788"/>
      <c r="AC631" s="1725"/>
      <c r="AE631" s="1733"/>
      <c r="AF631" s="1789"/>
    </row>
    <row r="632" spans="1:32" s="1723" customFormat="1" x14ac:dyDescent="0.2">
      <c r="A632" s="1811" t="s">
        <v>1550</v>
      </c>
      <c r="B632" s="1865"/>
      <c r="C632" s="1865" t="s">
        <v>1551</v>
      </c>
      <c r="D632" s="1866" t="s">
        <v>489</v>
      </c>
      <c r="E632" s="1866">
        <v>1</v>
      </c>
      <c r="F632" s="1866">
        <v>2</v>
      </c>
      <c r="G632" s="1866">
        <v>0</v>
      </c>
      <c r="H632" s="1866">
        <v>0</v>
      </c>
      <c r="I632" s="1867">
        <v>1</v>
      </c>
      <c r="J632" s="1867">
        <v>1</v>
      </c>
      <c r="K632" s="1895"/>
      <c r="L632" s="1868">
        <v>381.9</v>
      </c>
      <c r="M632" s="1868"/>
      <c r="N632" s="1868">
        <f t="shared" si="166"/>
        <v>220.6</v>
      </c>
      <c r="O632" s="1868">
        <v>174.16</v>
      </c>
      <c r="P632" s="1869">
        <f t="shared" si="167"/>
        <v>0.78948322756119671</v>
      </c>
      <c r="Q632" s="1868">
        <v>46.44</v>
      </c>
      <c r="R632" s="1869">
        <f t="shared" si="168"/>
        <v>0.21051677243880326</v>
      </c>
      <c r="S632" s="1870">
        <f t="shared" si="169"/>
        <v>1.8575999999999999</v>
      </c>
      <c r="T632" s="1871"/>
      <c r="U632" s="1868">
        <f t="shared" si="170"/>
        <v>0</v>
      </c>
      <c r="V632" s="1868">
        <f t="shared" si="171"/>
        <v>381.9</v>
      </c>
      <c r="W632" s="1868">
        <f t="shared" ref="W632:W691" si="172">X632+AC632+AH632+AM632+AO632+AR632</f>
        <v>0</v>
      </c>
      <c r="X632" s="1868"/>
      <c r="Y632" s="2442"/>
      <c r="Z632" s="2442"/>
      <c r="AA632" s="2441"/>
      <c r="AB632" s="2441"/>
      <c r="AC632" s="1725"/>
      <c r="AE632" s="1733"/>
      <c r="AF632" s="1789"/>
    </row>
    <row r="633" spans="1:32" s="1723" customFormat="1" x14ac:dyDescent="0.2">
      <c r="A633" s="1811">
        <v>2016330</v>
      </c>
      <c r="B633" s="1737"/>
      <c r="C633" s="1737" t="s">
        <v>1561</v>
      </c>
      <c r="D633" s="1723" t="s">
        <v>68</v>
      </c>
      <c r="E633" s="1723">
        <v>0</v>
      </c>
      <c r="F633" s="1723">
        <v>1</v>
      </c>
      <c r="G633" s="1723">
        <v>0</v>
      </c>
      <c r="H633" s="1723">
        <v>1</v>
      </c>
      <c r="I633" s="1738">
        <v>1</v>
      </c>
      <c r="J633" s="1738">
        <v>1</v>
      </c>
      <c r="K633" s="1863" t="s">
        <v>1295</v>
      </c>
      <c r="L633" s="1725">
        <v>498</v>
      </c>
      <c r="M633" s="1725">
        <v>463</v>
      </c>
      <c r="N633" s="1725">
        <f t="shared" si="166"/>
        <v>311.72000000000003</v>
      </c>
      <c r="O633" s="1725">
        <v>236.72</v>
      </c>
      <c r="P633" s="1798">
        <f t="shared" si="167"/>
        <v>0.75939946105479272</v>
      </c>
      <c r="Q633" s="1725">
        <v>75</v>
      </c>
      <c r="R633" s="1798">
        <f t="shared" si="168"/>
        <v>0.24060053894520722</v>
      </c>
      <c r="S633" s="1785">
        <f t="shared" si="169"/>
        <v>3</v>
      </c>
      <c r="T633" s="1760"/>
      <c r="U633" s="1725">
        <f t="shared" si="170"/>
        <v>0</v>
      </c>
      <c r="V633" s="1725">
        <f t="shared" si="171"/>
        <v>0</v>
      </c>
      <c r="W633" s="1725">
        <f t="shared" si="172"/>
        <v>498</v>
      </c>
      <c r="X633" s="1728">
        <v>498</v>
      </c>
      <c r="Y633" s="1739">
        <v>616296</v>
      </c>
      <c r="Z633" s="1730">
        <v>42563</v>
      </c>
      <c r="AA633" s="1788" t="s">
        <v>213</v>
      </c>
      <c r="AB633" s="1788"/>
      <c r="AC633" s="1725"/>
      <c r="AE633" s="1733"/>
      <c r="AF633" s="1789"/>
    </row>
    <row r="634" spans="1:32" s="1723" customFormat="1" x14ac:dyDescent="0.2">
      <c r="A634" s="1811" t="s">
        <v>1711</v>
      </c>
      <c r="B634" s="1737"/>
      <c r="C634" s="1737" t="s">
        <v>1569</v>
      </c>
      <c r="D634" s="1723" t="s">
        <v>68</v>
      </c>
      <c r="E634" s="1723">
        <v>0</v>
      </c>
      <c r="F634" s="1723">
        <v>0</v>
      </c>
      <c r="G634" s="1723">
        <v>0</v>
      </c>
      <c r="H634" s="1723">
        <v>0</v>
      </c>
      <c r="I634" s="1738">
        <v>1</v>
      </c>
      <c r="J634" s="1738">
        <v>1</v>
      </c>
      <c r="K634" s="1863"/>
      <c r="L634" s="1725">
        <v>82.48</v>
      </c>
      <c r="M634" s="1725"/>
      <c r="N634" s="1725">
        <f t="shared" si="166"/>
        <v>41.24</v>
      </c>
      <c r="O634" s="1725">
        <v>41.24</v>
      </c>
      <c r="P634" s="1798">
        <f t="shared" si="167"/>
        <v>1</v>
      </c>
      <c r="Q634" s="1725">
        <v>0</v>
      </c>
      <c r="R634" s="1798">
        <f t="shared" si="168"/>
        <v>0</v>
      </c>
      <c r="S634" s="1785">
        <f t="shared" si="169"/>
        <v>0</v>
      </c>
      <c r="T634" s="1760"/>
      <c r="U634" s="1725">
        <f t="shared" si="170"/>
        <v>0</v>
      </c>
      <c r="V634" s="1725">
        <f t="shared" si="171"/>
        <v>0</v>
      </c>
      <c r="W634" s="1725">
        <f t="shared" si="172"/>
        <v>82.48</v>
      </c>
      <c r="X634" s="1728">
        <v>82.48</v>
      </c>
      <c r="Y634" s="1739">
        <v>616350</v>
      </c>
      <c r="Z634" s="1730">
        <v>42608</v>
      </c>
      <c r="AA634" s="1788" t="s">
        <v>213</v>
      </c>
      <c r="AB634" s="1788"/>
      <c r="AC634" s="1725"/>
      <c r="AE634" s="1733"/>
      <c r="AF634" s="1789"/>
    </row>
    <row r="635" spans="1:32" s="1723" customFormat="1" x14ac:dyDescent="0.2">
      <c r="A635" s="1811">
        <v>2016332</v>
      </c>
      <c r="B635" s="1737"/>
      <c r="C635" s="1737" t="s">
        <v>1570</v>
      </c>
      <c r="D635" s="1723" t="s">
        <v>68</v>
      </c>
      <c r="E635" s="1723">
        <v>0</v>
      </c>
      <c r="F635" s="1723">
        <v>0</v>
      </c>
      <c r="G635" s="1723">
        <v>0</v>
      </c>
      <c r="H635" s="1723">
        <v>0</v>
      </c>
      <c r="I635" s="1738">
        <v>1</v>
      </c>
      <c r="J635" s="1738">
        <v>1</v>
      </c>
      <c r="K635" s="1863"/>
      <c r="L635" s="1725">
        <v>1435.24</v>
      </c>
      <c r="M635" s="1725"/>
      <c r="N635" s="1725">
        <f t="shared" si="166"/>
        <v>962.53</v>
      </c>
      <c r="O635" s="1725">
        <v>962.53</v>
      </c>
      <c r="P635" s="1798">
        <f t="shared" si="167"/>
        <v>1</v>
      </c>
      <c r="Q635" s="1725">
        <v>0</v>
      </c>
      <c r="R635" s="1798">
        <f t="shared" si="168"/>
        <v>0</v>
      </c>
      <c r="S635" s="1785">
        <f t="shared" si="169"/>
        <v>0</v>
      </c>
      <c r="T635" s="1760"/>
      <c r="U635" s="1725">
        <f t="shared" si="170"/>
        <v>0</v>
      </c>
      <c r="V635" s="1725">
        <f t="shared" si="171"/>
        <v>0</v>
      </c>
      <c r="W635" s="1725">
        <f t="shared" si="172"/>
        <v>1435.24</v>
      </c>
      <c r="X635" s="1728">
        <v>1435.24</v>
      </c>
      <c r="Y635" s="1739">
        <v>616352</v>
      </c>
      <c r="Z635" s="1730">
        <v>42608</v>
      </c>
      <c r="AA635" s="1788" t="s">
        <v>213</v>
      </c>
      <c r="AB635" s="1788"/>
      <c r="AC635" s="1725"/>
      <c r="AE635" s="1733"/>
      <c r="AF635" s="1789"/>
    </row>
    <row r="636" spans="1:32" s="1723" customFormat="1" x14ac:dyDescent="0.2">
      <c r="A636" s="1811" t="s">
        <v>2537</v>
      </c>
      <c r="B636" s="1737"/>
      <c r="C636" s="1737" t="s">
        <v>1571</v>
      </c>
      <c r="D636" s="1723" t="s">
        <v>441</v>
      </c>
      <c r="E636" s="1723">
        <v>0</v>
      </c>
      <c r="F636" s="1723">
        <v>3</v>
      </c>
      <c r="G636" s="1723">
        <v>5</v>
      </c>
      <c r="H636" s="1723">
        <v>0</v>
      </c>
      <c r="I636" s="1738">
        <v>1</v>
      </c>
      <c r="J636" s="1738">
        <v>1</v>
      </c>
      <c r="K636" s="1863"/>
      <c r="L636" s="1725">
        <v>808</v>
      </c>
      <c r="M636" s="1725"/>
      <c r="N636" s="1725">
        <f t="shared" si="166"/>
        <v>0</v>
      </c>
      <c r="O636" s="1725">
        <v>0</v>
      </c>
      <c r="P636" s="1798" t="str">
        <f t="shared" si="167"/>
        <v/>
      </c>
      <c r="Q636" s="1725">
        <v>0</v>
      </c>
      <c r="R636" s="1798" t="str">
        <f t="shared" si="168"/>
        <v/>
      </c>
      <c r="S636" s="1785">
        <f t="shared" si="169"/>
        <v>0</v>
      </c>
      <c r="T636" s="1760"/>
      <c r="U636" s="1725">
        <f t="shared" si="170"/>
        <v>0</v>
      </c>
      <c r="V636" s="1725">
        <f t="shared" si="171"/>
        <v>0</v>
      </c>
      <c r="W636" s="1725">
        <f t="shared" si="172"/>
        <v>808</v>
      </c>
      <c r="X636" s="1728">
        <v>808</v>
      </c>
      <c r="Y636" s="1739">
        <v>616327</v>
      </c>
      <c r="Z636" s="1730">
        <v>42569</v>
      </c>
      <c r="AA636" s="1788" t="s">
        <v>213</v>
      </c>
      <c r="AB636" s="1788"/>
      <c r="AC636" s="1725"/>
      <c r="AE636" s="1733"/>
      <c r="AF636" s="1789"/>
    </row>
    <row r="637" spans="1:32" s="1723" customFormat="1" x14ac:dyDescent="0.2">
      <c r="A637" s="1811">
        <v>2016334</v>
      </c>
      <c r="B637" s="1737"/>
      <c r="C637" s="1737" t="s">
        <v>1574</v>
      </c>
      <c r="D637" s="1723" t="s">
        <v>1575</v>
      </c>
      <c r="E637" s="1723">
        <v>1</v>
      </c>
      <c r="F637" s="1723">
        <v>12</v>
      </c>
      <c r="G637" s="1723">
        <v>7</v>
      </c>
      <c r="H637" s="1723">
        <v>1</v>
      </c>
      <c r="I637" s="1738">
        <v>1</v>
      </c>
      <c r="J637" s="1738">
        <v>1</v>
      </c>
      <c r="K637" s="1863"/>
      <c r="L637" s="1725">
        <v>2092.79</v>
      </c>
      <c r="M637" s="1725"/>
      <c r="N637" s="1725">
        <f t="shared" si="166"/>
        <v>1259.3200000000002</v>
      </c>
      <c r="O637" s="1725">
        <v>901.32</v>
      </c>
      <c r="P637" s="1798">
        <f t="shared" si="167"/>
        <v>0.71571959470190261</v>
      </c>
      <c r="Q637" s="1725">
        <v>358</v>
      </c>
      <c r="R637" s="1798">
        <f t="shared" si="168"/>
        <v>0.28428040529809734</v>
      </c>
      <c r="S637" s="1785">
        <f t="shared" si="169"/>
        <v>14.32</v>
      </c>
      <c r="T637" s="1760"/>
      <c r="U637" s="1725">
        <f t="shared" si="170"/>
        <v>0</v>
      </c>
      <c r="V637" s="1725">
        <f t="shared" si="171"/>
        <v>0</v>
      </c>
      <c r="W637" s="1725">
        <f t="shared" si="172"/>
        <v>2092.79</v>
      </c>
      <c r="X637" s="1728">
        <v>2092.79</v>
      </c>
      <c r="Y637" s="1739">
        <v>616384</v>
      </c>
      <c r="Z637" s="1730">
        <v>42621</v>
      </c>
      <c r="AA637" s="1788" t="s">
        <v>213</v>
      </c>
      <c r="AB637" s="1788"/>
      <c r="AC637" s="1725"/>
      <c r="AE637" s="1733"/>
      <c r="AF637" s="1789"/>
    </row>
    <row r="638" spans="1:32" s="1723" customFormat="1" x14ac:dyDescent="0.2">
      <c r="A638" s="1811">
        <v>2016335</v>
      </c>
      <c r="B638" s="1737"/>
      <c r="C638" s="1737" t="s">
        <v>1576</v>
      </c>
      <c r="D638" s="1723" t="s">
        <v>1575</v>
      </c>
      <c r="E638" s="1723">
        <v>1</v>
      </c>
      <c r="F638" s="1723">
        <v>10</v>
      </c>
      <c r="G638" s="1723">
        <v>7</v>
      </c>
      <c r="H638" s="1723">
        <v>1</v>
      </c>
      <c r="I638" s="1738">
        <v>1</v>
      </c>
      <c r="J638" s="1738">
        <v>1</v>
      </c>
      <c r="K638" s="1863"/>
      <c r="L638" s="1725">
        <v>1856.27</v>
      </c>
      <c r="M638" s="1725"/>
      <c r="N638" s="1725">
        <f t="shared" si="166"/>
        <v>1118.6500000000001</v>
      </c>
      <c r="O638" s="1725">
        <v>797.82</v>
      </c>
      <c r="P638" s="1798">
        <f t="shared" si="167"/>
        <v>0.71319894515710902</v>
      </c>
      <c r="Q638" s="1725">
        <v>320.83</v>
      </c>
      <c r="R638" s="1798">
        <f t="shared" si="168"/>
        <v>0.28680105484289092</v>
      </c>
      <c r="S638" s="1785">
        <f t="shared" si="169"/>
        <v>12.8332</v>
      </c>
      <c r="T638" s="1760"/>
      <c r="U638" s="1725">
        <f t="shared" si="170"/>
        <v>0</v>
      </c>
      <c r="V638" s="1725">
        <f t="shared" si="171"/>
        <v>0</v>
      </c>
      <c r="W638" s="1725">
        <f t="shared" si="172"/>
        <v>1856.27</v>
      </c>
      <c r="X638" s="1728">
        <v>1856.27</v>
      </c>
      <c r="Y638" s="1739">
        <v>616384</v>
      </c>
      <c r="Z638" s="1730">
        <v>42621</v>
      </c>
      <c r="AA638" s="1788" t="s">
        <v>213</v>
      </c>
      <c r="AB638" s="1788"/>
      <c r="AC638" s="1725"/>
      <c r="AE638" s="1733"/>
      <c r="AF638" s="1789"/>
    </row>
    <row r="639" spans="1:32" s="1723" customFormat="1" x14ac:dyDescent="0.2">
      <c r="A639" s="1811">
        <v>2016336</v>
      </c>
      <c r="B639" s="1737"/>
      <c r="C639" s="1737" t="s">
        <v>1577</v>
      </c>
      <c r="D639" s="1723" t="s">
        <v>1575</v>
      </c>
      <c r="E639" s="1723">
        <v>1</v>
      </c>
      <c r="F639" s="1723">
        <v>9</v>
      </c>
      <c r="G639" s="1723">
        <v>7</v>
      </c>
      <c r="H639" s="1723">
        <v>1</v>
      </c>
      <c r="I639" s="1738">
        <v>1</v>
      </c>
      <c r="J639" s="1738">
        <v>1</v>
      </c>
      <c r="K639" s="1863"/>
      <c r="L639" s="1725">
        <v>1821.48</v>
      </c>
      <c r="M639" s="1725"/>
      <c r="N639" s="1725">
        <f t="shared" si="166"/>
        <v>1091.2</v>
      </c>
      <c r="O639" s="1725">
        <v>777.45</v>
      </c>
      <c r="P639" s="1798">
        <f t="shared" si="167"/>
        <v>0.71247250733137835</v>
      </c>
      <c r="Q639" s="1725">
        <v>313.75</v>
      </c>
      <c r="R639" s="1798">
        <f t="shared" si="168"/>
        <v>0.28752749266862171</v>
      </c>
      <c r="S639" s="1785">
        <f t="shared" si="169"/>
        <v>12.55</v>
      </c>
      <c r="T639" s="1760"/>
      <c r="U639" s="1725">
        <f t="shared" si="170"/>
        <v>0</v>
      </c>
      <c r="V639" s="1725">
        <f t="shared" si="171"/>
        <v>0</v>
      </c>
      <c r="W639" s="1725">
        <f t="shared" si="172"/>
        <v>1821.48</v>
      </c>
      <c r="X639" s="1728">
        <v>1821.48</v>
      </c>
      <c r="Y639" s="1739">
        <v>616384</v>
      </c>
      <c r="Z639" s="1730">
        <v>42621</v>
      </c>
      <c r="AA639" s="1788" t="s">
        <v>213</v>
      </c>
      <c r="AB639" s="1788"/>
      <c r="AC639" s="1725"/>
      <c r="AE639" s="1733"/>
      <c r="AF639" s="1789"/>
    </row>
    <row r="640" spans="1:32" s="1723" customFormat="1" x14ac:dyDescent="0.2">
      <c r="A640" s="1811">
        <v>2016337</v>
      </c>
      <c r="B640" s="1737"/>
      <c r="C640" s="1737" t="s">
        <v>1579</v>
      </c>
      <c r="D640" s="1723" t="s">
        <v>1575</v>
      </c>
      <c r="E640" s="1723">
        <v>1</v>
      </c>
      <c r="F640" s="1723">
        <v>1</v>
      </c>
      <c r="G640" s="1723">
        <v>0</v>
      </c>
      <c r="H640" s="1723">
        <v>0</v>
      </c>
      <c r="I640" s="1738">
        <v>1</v>
      </c>
      <c r="J640" s="1738">
        <v>1</v>
      </c>
      <c r="K640" s="1863"/>
      <c r="L640" s="1725">
        <v>471.79</v>
      </c>
      <c r="M640" s="1725"/>
      <c r="N640" s="1725">
        <f t="shared" si="166"/>
        <v>425</v>
      </c>
      <c r="O640" s="1725">
        <v>400</v>
      </c>
      <c r="P640" s="1798">
        <f t="shared" si="167"/>
        <v>0.94117647058823528</v>
      </c>
      <c r="Q640" s="1725">
        <v>25</v>
      </c>
      <c r="R640" s="1798">
        <f t="shared" si="168"/>
        <v>5.8823529411764705E-2</v>
      </c>
      <c r="S640" s="1785">
        <f t="shared" si="169"/>
        <v>1</v>
      </c>
      <c r="T640" s="1760"/>
      <c r="U640" s="1725">
        <f t="shared" si="170"/>
        <v>0</v>
      </c>
      <c r="V640" s="1725">
        <f t="shared" si="171"/>
        <v>0</v>
      </c>
      <c r="W640" s="1725">
        <f t="shared" si="172"/>
        <v>471.79</v>
      </c>
      <c r="X640" s="1728">
        <v>121.79</v>
      </c>
      <c r="Y640" s="1739">
        <v>616384</v>
      </c>
      <c r="Z640" s="1730">
        <v>42621</v>
      </c>
      <c r="AA640" s="1788" t="s">
        <v>213</v>
      </c>
      <c r="AB640" s="1788"/>
      <c r="AC640" s="1725">
        <v>350</v>
      </c>
      <c r="AD640" s="1723">
        <v>616513</v>
      </c>
      <c r="AE640" s="1733">
        <v>42660</v>
      </c>
      <c r="AF640" s="1789" t="s">
        <v>213</v>
      </c>
    </row>
    <row r="641" spans="1:53" x14ac:dyDescent="0.2">
      <c r="A641" s="1811">
        <v>2016338</v>
      </c>
      <c r="C641" s="1737" t="s">
        <v>1584</v>
      </c>
      <c r="D641" s="1723" t="s">
        <v>451</v>
      </c>
      <c r="E641" s="1723">
        <v>1</v>
      </c>
      <c r="F641" s="1723">
        <v>10</v>
      </c>
      <c r="G641" s="1723">
        <v>5</v>
      </c>
      <c r="H641" s="1723">
        <v>7</v>
      </c>
      <c r="I641" s="1738">
        <v>1</v>
      </c>
      <c r="J641" s="1738">
        <v>1</v>
      </c>
      <c r="L641" s="1725">
        <v>4061.22</v>
      </c>
      <c r="N641" s="1725">
        <f t="shared" si="166"/>
        <v>2687.38</v>
      </c>
      <c r="O641" s="1725">
        <v>2122.38</v>
      </c>
      <c r="P641" s="1798">
        <f t="shared" si="167"/>
        <v>0.78975805431312285</v>
      </c>
      <c r="Q641" s="1725">
        <v>565</v>
      </c>
      <c r="R641" s="1798">
        <f t="shared" si="168"/>
        <v>0.21024194568687718</v>
      </c>
      <c r="S641" s="1785">
        <f t="shared" si="169"/>
        <v>22.6</v>
      </c>
      <c r="U641" s="1725">
        <f t="shared" si="170"/>
        <v>0</v>
      </c>
      <c r="V641" s="1725">
        <f t="shared" si="171"/>
        <v>0</v>
      </c>
      <c r="W641" s="1725">
        <f t="shared" si="172"/>
        <v>4061.22</v>
      </c>
      <c r="X641" s="1728">
        <v>4061.22</v>
      </c>
      <c r="Y641" s="1739">
        <v>616439</v>
      </c>
      <c r="Z641" s="1730">
        <v>42634</v>
      </c>
      <c r="AA641" s="1788" t="s">
        <v>213</v>
      </c>
      <c r="AB641" s="1788"/>
      <c r="AH641" s="2307"/>
      <c r="AK641" s="2306"/>
      <c r="AL641" s="2306"/>
    </row>
    <row r="642" spans="1:53" x14ac:dyDescent="0.2">
      <c r="A642" s="1811">
        <v>2016339</v>
      </c>
      <c r="C642" s="1737" t="s">
        <v>1587</v>
      </c>
      <c r="D642" s="1723" t="s">
        <v>489</v>
      </c>
      <c r="E642" s="1723">
        <v>0</v>
      </c>
      <c r="F642" s="1723">
        <v>1</v>
      </c>
      <c r="G642" s="1723">
        <v>0</v>
      </c>
      <c r="H642" s="1723">
        <v>3</v>
      </c>
      <c r="I642" s="1738">
        <v>1</v>
      </c>
      <c r="J642" s="1738">
        <v>1</v>
      </c>
      <c r="L642" s="1725">
        <v>898.81</v>
      </c>
      <c r="N642" s="1725">
        <f t="shared" si="166"/>
        <v>641</v>
      </c>
      <c r="O642" s="1725">
        <v>491</v>
      </c>
      <c r="P642" s="1798">
        <f t="shared" si="167"/>
        <v>0.765990639625585</v>
      </c>
      <c r="Q642" s="1725">
        <v>150</v>
      </c>
      <c r="R642" s="1798">
        <f t="shared" si="168"/>
        <v>0.23400936037441497</v>
      </c>
      <c r="S642" s="1785">
        <f t="shared" si="169"/>
        <v>6</v>
      </c>
      <c r="U642" s="1725">
        <f t="shared" si="170"/>
        <v>0</v>
      </c>
      <c r="V642" s="1725">
        <f t="shared" si="171"/>
        <v>0</v>
      </c>
      <c r="W642" s="1725">
        <f t="shared" si="172"/>
        <v>898.81</v>
      </c>
      <c r="X642" s="1728">
        <v>898.81</v>
      </c>
      <c r="Y642" s="1739">
        <v>616315</v>
      </c>
      <c r="Z642" s="1730">
        <v>42566</v>
      </c>
      <c r="AA642" s="1788" t="s">
        <v>213</v>
      </c>
      <c r="AB642" s="1788"/>
      <c r="AH642" s="2307"/>
      <c r="AK642" s="2306"/>
      <c r="AL642" s="2306"/>
    </row>
    <row r="643" spans="1:53" s="1879" customFormat="1" x14ac:dyDescent="0.2">
      <c r="A643" s="1811">
        <v>2016340</v>
      </c>
      <c r="B643" s="1878"/>
      <c r="C643" s="1878" t="s">
        <v>1589</v>
      </c>
      <c r="D643" s="1879" t="s">
        <v>489</v>
      </c>
      <c r="E643" s="1879">
        <v>0</v>
      </c>
      <c r="F643" s="1879">
        <v>0</v>
      </c>
      <c r="G643" s="1879">
        <v>0</v>
      </c>
      <c r="H643" s="1879">
        <v>0</v>
      </c>
      <c r="I643" s="1880">
        <v>1</v>
      </c>
      <c r="J643" s="1880">
        <v>1</v>
      </c>
      <c r="K643" s="1891"/>
      <c r="L643" s="1881">
        <v>315.10000000000002</v>
      </c>
      <c r="M643" s="1881"/>
      <c r="N643" s="1881">
        <f t="shared" ref="N643:N701" si="173">O643+Q643</f>
        <v>224.94</v>
      </c>
      <c r="O643" s="1881">
        <v>224.94</v>
      </c>
      <c r="P643" s="1882">
        <f t="shared" ref="P643:P701" si="174">IF(N643&lt;=0,"",O643/N643)</f>
        <v>1</v>
      </c>
      <c r="Q643" s="1881">
        <v>0</v>
      </c>
      <c r="R643" s="1882">
        <f t="shared" ref="R643:R701" si="175">IF(N643&lt;=0,"",Q643/N643)</f>
        <v>0</v>
      </c>
      <c r="S643" s="1883">
        <f t="shared" ref="S643:S701" si="176">Q643/$S$1</f>
        <v>0</v>
      </c>
      <c r="T643" s="1884"/>
      <c r="U643" s="1881">
        <f t="shared" ref="U643:U701" si="177">((1-I643)*O643)+((1-J643)*Q643)</f>
        <v>0</v>
      </c>
      <c r="V643" s="1881">
        <f t="shared" ref="V643:V701" si="178">L643-W643</f>
        <v>0</v>
      </c>
      <c r="W643" s="1881">
        <f t="shared" si="172"/>
        <v>315.10000000000002</v>
      </c>
      <c r="X643" s="1829">
        <v>315.10000000000002</v>
      </c>
      <c r="Y643" s="1885">
        <v>616374</v>
      </c>
      <c r="Z643" s="1886">
        <v>42608</v>
      </c>
      <c r="AA643" s="1887" t="s">
        <v>213</v>
      </c>
      <c r="AB643" s="1887"/>
      <c r="AC643" s="1881"/>
      <c r="AE643" s="1888"/>
      <c r="AF643" s="1889"/>
      <c r="AG643" s="1889"/>
      <c r="AH643" s="2307"/>
      <c r="AK643" s="2306"/>
      <c r="AL643" s="2306"/>
      <c r="AM643" s="1881"/>
      <c r="AP643" s="1889"/>
      <c r="AQ643" s="1889"/>
      <c r="AR643" s="1881"/>
      <c r="AU643" s="1889"/>
      <c r="AV643" s="1889"/>
      <c r="AW643" s="1881"/>
      <c r="AZ643" s="1889"/>
      <c r="BA643" s="1889"/>
    </row>
    <row r="644" spans="1:53" x14ac:dyDescent="0.2">
      <c r="A644" s="1811">
        <v>2016341</v>
      </c>
      <c r="C644" s="1737" t="s">
        <v>1591</v>
      </c>
      <c r="D644" s="1723" t="s">
        <v>68</v>
      </c>
      <c r="E644" s="1723">
        <v>0</v>
      </c>
      <c r="F644" s="1723">
        <v>1</v>
      </c>
      <c r="G644" s="1723">
        <v>0</v>
      </c>
      <c r="H644" s="1723">
        <v>2</v>
      </c>
      <c r="I644" s="1738">
        <v>1</v>
      </c>
      <c r="J644" s="1738">
        <v>1</v>
      </c>
      <c r="L644" s="1725">
        <v>677</v>
      </c>
      <c r="N644" s="1725">
        <f t="shared" si="173"/>
        <v>453.24</v>
      </c>
      <c r="O644" s="1725">
        <v>356.99</v>
      </c>
      <c r="P644" s="1798">
        <f t="shared" si="174"/>
        <v>0.78764010237401816</v>
      </c>
      <c r="Q644" s="1725">
        <v>96.25</v>
      </c>
      <c r="R644" s="1798">
        <f t="shared" si="175"/>
        <v>0.21235989762598181</v>
      </c>
      <c r="S644" s="1785">
        <f t="shared" si="176"/>
        <v>3.85</v>
      </c>
      <c r="U644" s="1725">
        <f t="shared" si="177"/>
        <v>0</v>
      </c>
      <c r="V644" s="1725">
        <f t="shared" si="178"/>
        <v>0</v>
      </c>
      <c r="W644" s="1725">
        <f t="shared" si="172"/>
        <v>677</v>
      </c>
      <c r="X644" s="1728">
        <v>677</v>
      </c>
      <c r="Y644" s="1739">
        <v>616297</v>
      </c>
      <c r="Z644" s="1730">
        <v>42563</v>
      </c>
      <c r="AA644" s="1788" t="s">
        <v>213</v>
      </c>
      <c r="AB644" s="1788"/>
      <c r="AH644" s="2307"/>
      <c r="AK644" s="2306"/>
      <c r="AL644" s="2306"/>
    </row>
    <row r="645" spans="1:53" x14ac:dyDescent="0.2">
      <c r="A645" s="1811" t="s">
        <v>1593</v>
      </c>
      <c r="C645" s="1737" t="s">
        <v>1594</v>
      </c>
      <c r="D645" s="1723" t="s">
        <v>68</v>
      </c>
      <c r="E645" s="1723">
        <v>0</v>
      </c>
      <c r="F645" s="1723">
        <v>0</v>
      </c>
      <c r="G645" s="1723">
        <v>0</v>
      </c>
      <c r="H645" s="1723">
        <v>0</v>
      </c>
      <c r="I645" s="1738">
        <v>1</v>
      </c>
      <c r="J645" s="1738">
        <v>1</v>
      </c>
      <c r="L645" s="1725">
        <v>45.56</v>
      </c>
      <c r="N645" s="1725">
        <f t="shared" si="173"/>
        <v>22.78</v>
      </c>
      <c r="O645" s="1725">
        <v>22.78</v>
      </c>
      <c r="P645" s="1798">
        <f t="shared" si="174"/>
        <v>1</v>
      </c>
      <c r="Q645" s="1725">
        <v>0</v>
      </c>
      <c r="R645" s="1798">
        <f t="shared" si="175"/>
        <v>0</v>
      </c>
      <c r="S645" s="1785">
        <f t="shared" si="176"/>
        <v>0</v>
      </c>
      <c r="U645" s="1725">
        <f t="shared" si="177"/>
        <v>0</v>
      </c>
      <c r="V645" s="1725">
        <f t="shared" si="178"/>
        <v>0</v>
      </c>
      <c r="W645" s="1725">
        <f t="shared" si="172"/>
        <v>45.56</v>
      </c>
      <c r="X645" s="1728">
        <v>45.56</v>
      </c>
      <c r="Y645" s="1739">
        <v>616350</v>
      </c>
      <c r="Z645" s="1730">
        <v>42608</v>
      </c>
      <c r="AA645" s="1788" t="s">
        <v>213</v>
      </c>
      <c r="AB645" s="1788"/>
      <c r="AH645" s="2307"/>
      <c r="AK645" s="2306"/>
      <c r="AL645" s="2306"/>
    </row>
    <row r="646" spans="1:53" x14ac:dyDescent="0.2">
      <c r="A646" s="1811" t="s">
        <v>1607</v>
      </c>
      <c r="C646" s="1737" t="s">
        <v>1608</v>
      </c>
      <c r="D646" s="1723" t="s">
        <v>68</v>
      </c>
      <c r="E646" s="1723">
        <v>0</v>
      </c>
      <c r="F646" s="1723">
        <v>0</v>
      </c>
      <c r="G646" s="1723">
        <v>0</v>
      </c>
      <c r="H646" s="1723">
        <v>0</v>
      </c>
      <c r="I646" s="1738">
        <v>1</v>
      </c>
      <c r="J646" s="1738">
        <v>1</v>
      </c>
      <c r="L646" s="1725">
        <v>19.14</v>
      </c>
      <c r="N646" s="1725">
        <f t="shared" si="173"/>
        <v>9.57</v>
      </c>
      <c r="O646" s="1725">
        <v>9.57</v>
      </c>
      <c r="P646" s="1798">
        <f t="shared" si="174"/>
        <v>1</v>
      </c>
      <c r="Q646" s="1725">
        <v>0</v>
      </c>
      <c r="R646" s="1798">
        <f t="shared" si="175"/>
        <v>0</v>
      </c>
      <c r="S646" s="1785">
        <f t="shared" si="176"/>
        <v>0</v>
      </c>
      <c r="U646" s="1725">
        <f t="shared" si="177"/>
        <v>0</v>
      </c>
      <c r="V646" s="1725">
        <f t="shared" si="178"/>
        <v>0</v>
      </c>
      <c r="W646" s="1725">
        <f t="shared" si="172"/>
        <v>19.14</v>
      </c>
      <c r="X646" s="1728">
        <v>19.14</v>
      </c>
      <c r="Y646" s="1739">
        <v>616350</v>
      </c>
      <c r="Z646" s="1730">
        <v>42608</v>
      </c>
      <c r="AA646" s="1788" t="s">
        <v>213</v>
      </c>
      <c r="AB646" s="1788"/>
      <c r="AH646" s="2307"/>
      <c r="AK646" s="2306"/>
      <c r="AL646" s="2306"/>
    </row>
    <row r="647" spans="1:53" x14ac:dyDescent="0.2">
      <c r="A647" s="1811">
        <v>2016344</v>
      </c>
      <c r="C647" s="1737" t="s">
        <v>1610</v>
      </c>
      <c r="D647" s="1723" t="s">
        <v>489</v>
      </c>
      <c r="E647" s="1723">
        <v>1</v>
      </c>
      <c r="F647" s="1723">
        <v>8</v>
      </c>
      <c r="G647" s="1723">
        <v>5</v>
      </c>
      <c r="H647" s="1723">
        <v>3</v>
      </c>
      <c r="I647" s="1738">
        <v>1</v>
      </c>
      <c r="J647" s="1738">
        <v>1</v>
      </c>
      <c r="L647" s="1725">
        <v>2456.3200000000002</v>
      </c>
      <c r="N647" s="1725">
        <f t="shared" si="173"/>
        <v>1794.77</v>
      </c>
      <c r="O647" s="1725">
        <v>1305.17</v>
      </c>
      <c r="P647" s="1798">
        <f t="shared" si="174"/>
        <v>0.72720738590460066</v>
      </c>
      <c r="Q647" s="1725">
        <v>489.6</v>
      </c>
      <c r="R647" s="1798">
        <f t="shared" si="175"/>
        <v>0.2727926140953994</v>
      </c>
      <c r="S647" s="1785">
        <f t="shared" si="176"/>
        <v>19.584</v>
      </c>
      <c r="U647" s="1725">
        <f t="shared" si="177"/>
        <v>0</v>
      </c>
      <c r="V647" s="1725">
        <f t="shared" si="178"/>
        <v>0</v>
      </c>
      <c r="W647" s="1725">
        <f t="shared" si="172"/>
        <v>2456.3200000000002</v>
      </c>
      <c r="X647" s="1728">
        <v>2456.3200000000002</v>
      </c>
      <c r="Y647" s="1739">
        <v>616415</v>
      </c>
      <c r="Z647" s="1730">
        <v>42627</v>
      </c>
      <c r="AA647" s="1788" t="s">
        <v>213</v>
      </c>
      <c r="AB647" s="1788"/>
      <c r="AH647" s="2307"/>
      <c r="AK647" s="2306"/>
      <c r="AL647" s="2306"/>
    </row>
    <row r="648" spans="1:53" x14ac:dyDescent="0.2">
      <c r="A648" s="1811">
        <v>2016345</v>
      </c>
      <c r="C648" s="1737" t="s">
        <v>1611</v>
      </c>
      <c r="D648" s="1723" t="s">
        <v>489</v>
      </c>
      <c r="E648" s="1723">
        <v>1</v>
      </c>
      <c r="F648" s="1723">
        <v>8</v>
      </c>
      <c r="G648" s="1723">
        <v>5</v>
      </c>
      <c r="H648" s="1723">
        <v>3</v>
      </c>
      <c r="I648" s="1738">
        <v>1</v>
      </c>
      <c r="J648" s="1738">
        <v>1</v>
      </c>
      <c r="L648" s="1725">
        <v>2473.64</v>
      </c>
      <c r="N648" s="1725">
        <f t="shared" si="173"/>
        <v>1817.5</v>
      </c>
      <c r="O648" s="1725">
        <v>1376.05</v>
      </c>
      <c r="P648" s="1798">
        <f t="shared" si="174"/>
        <v>0.75711141678129301</v>
      </c>
      <c r="Q648" s="1725">
        <v>441.45</v>
      </c>
      <c r="R648" s="1798">
        <f t="shared" si="175"/>
        <v>0.24288858321870702</v>
      </c>
      <c r="S648" s="1785">
        <f t="shared" si="176"/>
        <v>17.658000000000001</v>
      </c>
      <c r="U648" s="1725">
        <f t="shared" si="177"/>
        <v>0</v>
      </c>
      <c r="V648" s="1725">
        <f t="shared" si="178"/>
        <v>0</v>
      </c>
      <c r="W648" s="1725">
        <f t="shared" si="172"/>
        <v>2473.64</v>
      </c>
      <c r="X648" s="1728">
        <v>2473.64</v>
      </c>
      <c r="Y648" s="1739">
        <v>616416</v>
      </c>
      <c r="Z648" s="1730">
        <v>42627</v>
      </c>
      <c r="AA648" s="1788" t="s">
        <v>213</v>
      </c>
      <c r="AB648" s="1788"/>
      <c r="AH648" s="2307"/>
      <c r="AK648" s="2306"/>
      <c r="AL648" s="2306"/>
    </row>
    <row r="649" spans="1:53" x14ac:dyDescent="0.2">
      <c r="A649" s="1811">
        <v>2016346</v>
      </c>
      <c r="C649" s="1737" t="s">
        <v>1612</v>
      </c>
      <c r="D649" s="1723" t="s">
        <v>489</v>
      </c>
      <c r="E649" s="1723">
        <v>1</v>
      </c>
      <c r="F649" s="1723">
        <v>9</v>
      </c>
      <c r="G649" s="1723">
        <v>6</v>
      </c>
      <c r="H649" s="1723">
        <v>3</v>
      </c>
      <c r="I649" s="1738">
        <v>1</v>
      </c>
      <c r="J649" s="1738">
        <v>1</v>
      </c>
      <c r="L649" s="1725">
        <v>3735.32</v>
      </c>
      <c r="N649" s="1725">
        <f t="shared" si="173"/>
        <v>2712.71</v>
      </c>
      <c r="O649" s="1725">
        <v>2010.71</v>
      </c>
      <c r="P649" s="1798">
        <f t="shared" si="174"/>
        <v>0.74121819140269329</v>
      </c>
      <c r="Q649" s="1725">
        <v>702</v>
      </c>
      <c r="R649" s="1798">
        <f t="shared" si="175"/>
        <v>0.25878180859730676</v>
      </c>
      <c r="S649" s="1785">
        <f t="shared" si="176"/>
        <v>28.08</v>
      </c>
      <c r="U649" s="1725">
        <f t="shared" si="177"/>
        <v>0</v>
      </c>
      <c r="V649" s="1725">
        <f t="shared" si="178"/>
        <v>0</v>
      </c>
      <c r="W649" s="1725">
        <f t="shared" si="172"/>
        <v>3735.32</v>
      </c>
      <c r="X649" s="1728">
        <v>3735.32</v>
      </c>
      <c r="Y649" s="1739">
        <v>616417</v>
      </c>
      <c r="Z649" s="1730">
        <v>42627</v>
      </c>
      <c r="AA649" s="1788" t="s">
        <v>213</v>
      </c>
      <c r="AB649" s="1788"/>
      <c r="AH649" s="2307"/>
      <c r="AK649" s="2306"/>
      <c r="AL649" s="2306"/>
    </row>
    <row r="650" spans="1:53" x14ac:dyDescent="0.2">
      <c r="A650" s="1811">
        <v>2016347</v>
      </c>
      <c r="C650" s="1737" t="s">
        <v>1613</v>
      </c>
      <c r="D650" s="1723" t="s">
        <v>489</v>
      </c>
      <c r="E650" s="1723">
        <v>1</v>
      </c>
      <c r="F650" s="1723">
        <v>9</v>
      </c>
      <c r="G650" s="1723">
        <v>6</v>
      </c>
      <c r="H650" s="1723">
        <v>3</v>
      </c>
      <c r="I650" s="1738">
        <v>1</v>
      </c>
      <c r="J650" s="1738">
        <v>1</v>
      </c>
      <c r="L650" s="1725">
        <v>2715.02</v>
      </c>
      <c r="N650" s="1725">
        <f t="shared" si="173"/>
        <v>1980.98</v>
      </c>
      <c r="O650" s="1725">
        <v>1475.18</v>
      </c>
      <c r="P650" s="1798">
        <f t="shared" si="174"/>
        <v>0.74467182909469054</v>
      </c>
      <c r="Q650" s="1725">
        <v>505.8</v>
      </c>
      <c r="R650" s="1798">
        <f t="shared" si="175"/>
        <v>0.25532817090530951</v>
      </c>
      <c r="S650" s="1785">
        <f t="shared" si="176"/>
        <v>20.231999999999999</v>
      </c>
      <c r="U650" s="1725">
        <f t="shared" si="177"/>
        <v>0</v>
      </c>
      <c r="V650" s="1725">
        <f t="shared" si="178"/>
        <v>0</v>
      </c>
      <c r="W650" s="1725">
        <f t="shared" si="172"/>
        <v>2715.02</v>
      </c>
      <c r="X650" s="1728">
        <v>2715.02</v>
      </c>
      <c r="Y650" s="1739">
        <v>616418</v>
      </c>
      <c r="Z650" s="1730">
        <v>42627</v>
      </c>
      <c r="AA650" s="1788" t="s">
        <v>213</v>
      </c>
      <c r="AB650" s="1788"/>
      <c r="AH650" s="2307"/>
      <c r="AK650" s="2306"/>
      <c r="AL650" s="2306"/>
    </row>
    <row r="651" spans="1:53" x14ac:dyDescent="0.2">
      <c r="A651" s="1811">
        <v>2016348</v>
      </c>
      <c r="C651" s="1737" t="s">
        <v>1614</v>
      </c>
      <c r="D651" s="1723" t="s">
        <v>489</v>
      </c>
      <c r="E651" s="1723">
        <v>1</v>
      </c>
      <c r="F651" s="1723">
        <v>12</v>
      </c>
      <c r="G651" s="1723">
        <v>7</v>
      </c>
      <c r="H651" s="1723">
        <v>5</v>
      </c>
      <c r="I651" s="1738">
        <v>1</v>
      </c>
      <c r="J651" s="1738">
        <v>1</v>
      </c>
      <c r="L651" s="1725">
        <v>3718.43</v>
      </c>
      <c r="N651" s="1725">
        <f t="shared" si="173"/>
        <v>2733.65</v>
      </c>
      <c r="O651" s="1725">
        <v>2027.15</v>
      </c>
      <c r="P651" s="1798">
        <f t="shared" si="174"/>
        <v>0.74155433212005928</v>
      </c>
      <c r="Q651" s="1725">
        <v>706.5</v>
      </c>
      <c r="R651" s="1798">
        <f t="shared" si="175"/>
        <v>0.25844566787994072</v>
      </c>
      <c r="S651" s="1785">
        <f t="shared" si="176"/>
        <v>28.26</v>
      </c>
      <c r="U651" s="1725">
        <f t="shared" si="177"/>
        <v>0</v>
      </c>
      <c r="V651" s="1725">
        <f t="shared" si="178"/>
        <v>0</v>
      </c>
      <c r="W651" s="1725">
        <f t="shared" si="172"/>
        <v>3718.43</v>
      </c>
      <c r="X651" s="1728">
        <v>3718.43</v>
      </c>
      <c r="Y651" s="1739">
        <v>616412</v>
      </c>
      <c r="Z651" s="1730">
        <v>42627</v>
      </c>
      <c r="AA651" s="1788" t="s">
        <v>213</v>
      </c>
      <c r="AB651" s="1788"/>
      <c r="AH651" s="2307"/>
      <c r="AK651" s="2306"/>
      <c r="AL651" s="2306"/>
    </row>
    <row r="652" spans="1:53" x14ac:dyDescent="0.2">
      <c r="A652" s="1811">
        <v>2016349</v>
      </c>
      <c r="C652" s="1737" t="s">
        <v>1615</v>
      </c>
      <c r="D652" s="1723" t="s">
        <v>68</v>
      </c>
      <c r="E652" s="1723">
        <v>1</v>
      </c>
      <c r="F652" s="1723">
        <v>11</v>
      </c>
      <c r="G652" s="1723">
        <v>6</v>
      </c>
      <c r="H652" s="1723">
        <v>3</v>
      </c>
      <c r="I652" s="1738">
        <v>1</v>
      </c>
      <c r="J652" s="1738">
        <v>1</v>
      </c>
      <c r="K652" s="1863" t="s">
        <v>1295</v>
      </c>
      <c r="L652" s="1725">
        <v>4603</v>
      </c>
      <c r="N652" s="1725">
        <f t="shared" si="173"/>
        <v>2912.16</v>
      </c>
      <c r="O652" s="1725">
        <v>2462.16</v>
      </c>
      <c r="P652" s="1798">
        <f t="shared" si="174"/>
        <v>0.84547552332289433</v>
      </c>
      <c r="Q652" s="1725">
        <v>450</v>
      </c>
      <c r="R652" s="1798">
        <f t="shared" si="175"/>
        <v>0.15452447667710567</v>
      </c>
      <c r="S652" s="1785">
        <f t="shared" si="176"/>
        <v>18</v>
      </c>
      <c r="U652" s="1725">
        <f t="shared" si="177"/>
        <v>0</v>
      </c>
      <c r="V652" s="1725">
        <f t="shared" si="178"/>
        <v>0</v>
      </c>
      <c r="W652" s="1725">
        <f t="shared" si="172"/>
        <v>4603</v>
      </c>
      <c r="X652" s="1728">
        <v>4603</v>
      </c>
      <c r="Y652" s="1739">
        <v>616544</v>
      </c>
      <c r="Z652" s="1730">
        <v>42671</v>
      </c>
      <c r="AA652" s="1788" t="s">
        <v>213</v>
      </c>
      <c r="AB652" s="1788"/>
      <c r="AH652" s="2307"/>
      <c r="AK652" s="2306"/>
      <c r="AL652" s="2306"/>
    </row>
    <row r="653" spans="1:53" x14ac:dyDescent="0.2">
      <c r="A653" s="1811">
        <v>2016350</v>
      </c>
      <c r="C653" s="1737" t="s">
        <v>1616</v>
      </c>
      <c r="D653" s="1723" t="s">
        <v>68</v>
      </c>
      <c r="E653" s="1723">
        <v>1</v>
      </c>
      <c r="F653" s="1723">
        <v>11</v>
      </c>
      <c r="G653" s="1723">
        <v>6</v>
      </c>
      <c r="H653" s="1723">
        <v>3</v>
      </c>
      <c r="I653" s="1738">
        <v>1</v>
      </c>
      <c r="J653" s="1738">
        <v>1</v>
      </c>
      <c r="K653" s="1863" t="s">
        <v>1295</v>
      </c>
      <c r="L653" s="1725">
        <v>4355</v>
      </c>
      <c r="N653" s="1725">
        <f t="shared" si="173"/>
        <v>2706.62</v>
      </c>
      <c r="O653" s="1725">
        <v>2261.62</v>
      </c>
      <c r="P653" s="1798">
        <f t="shared" si="174"/>
        <v>0.83558829832041437</v>
      </c>
      <c r="Q653" s="1725">
        <v>445</v>
      </c>
      <c r="R653" s="1798">
        <f t="shared" si="175"/>
        <v>0.1644117016795856</v>
      </c>
      <c r="S653" s="1785">
        <f t="shared" si="176"/>
        <v>17.8</v>
      </c>
      <c r="U653" s="1725">
        <f t="shared" si="177"/>
        <v>0</v>
      </c>
      <c r="V653" s="1725">
        <f t="shared" si="178"/>
        <v>0</v>
      </c>
      <c r="W653" s="1725">
        <f t="shared" si="172"/>
        <v>4355</v>
      </c>
      <c r="X653" s="1728">
        <v>4355</v>
      </c>
      <c r="Y653" s="1739">
        <v>616353</v>
      </c>
      <c r="Z653" s="1730">
        <v>42608</v>
      </c>
      <c r="AA653" s="1788" t="s">
        <v>213</v>
      </c>
      <c r="AB653" s="1788"/>
      <c r="AH653" s="2307"/>
      <c r="AK653" s="2306"/>
      <c r="AL653" s="2306"/>
    </row>
    <row r="654" spans="1:53" x14ac:dyDescent="0.2">
      <c r="A654" s="1811">
        <v>2016351</v>
      </c>
      <c r="C654" s="1737" t="s">
        <v>1617</v>
      </c>
      <c r="D654" s="1723" t="s">
        <v>68</v>
      </c>
      <c r="E654" s="1723">
        <v>1</v>
      </c>
      <c r="F654" s="1723">
        <v>13</v>
      </c>
      <c r="G654" s="1723">
        <v>6</v>
      </c>
      <c r="H654" s="1723">
        <v>4</v>
      </c>
      <c r="I654" s="1738">
        <v>1</v>
      </c>
      <c r="J654" s="1738">
        <v>1</v>
      </c>
      <c r="L654" s="1725">
        <v>3818</v>
      </c>
      <c r="N654" s="1725">
        <f t="shared" si="173"/>
        <v>2659.16</v>
      </c>
      <c r="O654" s="1725">
        <v>2119.16</v>
      </c>
      <c r="P654" s="1798">
        <f t="shared" si="174"/>
        <v>0.79692835331458056</v>
      </c>
      <c r="Q654" s="1725">
        <v>540</v>
      </c>
      <c r="R654" s="1798">
        <f t="shared" si="175"/>
        <v>0.20307164668541947</v>
      </c>
      <c r="S654" s="1785">
        <f t="shared" si="176"/>
        <v>21.6</v>
      </c>
      <c r="U654" s="1725">
        <f t="shared" si="177"/>
        <v>0</v>
      </c>
      <c r="V654" s="1725">
        <f t="shared" si="178"/>
        <v>0</v>
      </c>
      <c r="W654" s="1725">
        <f t="shared" si="172"/>
        <v>3818</v>
      </c>
      <c r="X654" s="1728">
        <v>3818</v>
      </c>
      <c r="Y654" s="1739">
        <v>616354</v>
      </c>
      <c r="Z654" s="1730">
        <v>42608</v>
      </c>
      <c r="AA654" s="1788" t="s">
        <v>213</v>
      </c>
      <c r="AB654" s="1788"/>
      <c r="AH654" s="2307"/>
      <c r="AK654" s="2306"/>
      <c r="AL654" s="2306"/>
    </row>
    <row r="655" spans="1:53" x14ac:dyDescent="0.2">
      <c r="A655" s="1811">
        <v>2016352</v>
      </c>
      <c r="B655" s="1878"/>
      <c r="C655" s="1878" t="s">
        <v>1835</v>
      </c>
      <c r="D655" s="1723" t="s">
        <v>68</v>
      </c>
      <c r="E655" s="1723">
        <v>1</v>
      </c>
      <c r="F655" s="1723">
        <v>12</v>
      </c>
      <c r="G655" s="1723">
        <v>6</v>
      </c>
      <c r="H655" s="1723">
        <v>3</v>
      </c>
      <c r="I655" s="1738">
        <v>1</v>
      </c>
      <c r="J655" s="1738">
        <v>1</v>
      </c>
      <c r="K655" s="1863" t="s">
        <v>1308</v>
      </c>
      <c r="L655" s="1725">
        <v>3218</v>
      </c>
      <c r="M655" s="1725">
        <v>3226.58</v>
      </c>
      <c r="N655" s="1725">
        <f t="shared" si="173"/>
        <v>2189.73</v>
      </c>
      <c r="O655" s="1725">
        <v>1737.48</v>
      </c>
      <c r="P655" s="1798">
        <f t="shared" si="174"/>
        <v>0.79346768779712562</v>
      </c>
      <c r="Q655" s="1725">
        <v>452.25</v>
      </c>
      <c r="R655" s="1798">
        <f t="shared" si="175"/>
        <v>0.20653231220287432</v>
      </c>
      <c r="S655" s="1785">
        <f t="shared" si="176"/>
        <v>18.09</v>
      </c>
      <c r="U655" s="1725">
        <f t="shared" si="177"/>
        <v>0</v>
      </c>
      <c r="V655" s="1725">
        <f t="shared" si="178"/>
        <v>0</v>
      </c>
      <c r="W655" s="1725">
        <f t="shared" si="172"/>
        <v>3218</v>
      </c>
      <c r="X655" s="1728">
        <v>3218</v>
      </c>
      <c r="Y655" s="1739">
        <v>616421</v>
      </c>
      <c r="Z655" s="1730">
        <v>42634</v>
      </c>
      <c r="AA655" s="1788" t="s">
        <v>213</v>
      </c>
      <c r="AB655" s="1788"/>
      <c r="AH655" s="2307"/>
      <c r="AK655" s="2306"/>
      <c r="AL655" s="2306"/>
    </row>
    <row r="656" spans="1:53" x14ac:dyDescent="0.2">
      <c r="A656" s="1811">
        <v>2016353</v>
      </c>
      <c r="C656" s="1737" t="s">
        <v>1619</v>
      </c>
      <c r="D656" s="1723" t="s">
        <v>68</v>
      </c>
      <c r="E656" s="1723">
        <v>0</v>
      </c>
      <c r="F656" s="1723">
        <v>6</v>
      </c>
      <c r="G656" s="1723">
        <v>0</v>
      </c>
      <c r="H656" s="1723">
        <v>6</v>
      </c>
      <c r="I656" s="1738">
        <v>1</v>
      </c>
      <c r="J656" s="1738">
        <v>1</v>
      </c>
      <c r="L656" s="1725">
        <v>4074</v>
      </c>
      <c r="N656" s="1725">
        <f t="shared" si="173"/>
        <v>2393.73</v>
      </c>
      <c r="O656" s="1725">
        <v>1893.73</v>
      </c>
      <c r="P656" s="1798">
        <f t="shared" si="174"/>
        <v>0.79112097020131766</v>
      </c>
      <c r="Q656" s="1725">
        <v>500</v>
      </c>
      <c r="R656" s="1798">
        <f t="shared" si="175"/>
        <v>0.20887902979868239</v>
      </c>
      <c r="S656" s="1785">
        <f t="shared" si="176"/>
        <v>20</v>
      </c>
      <c r="U656" s="1725">
        <f t="shared" si="177"/>
        <v>0</v>
      </c>
      <c r="V656" s="1725">
        <f t="shared" si="178"/>
        <v>0</v>
      </c>
      <c r="W656" s="1725">
        <f t="shared" si="172"/>
        <v>4074</v>
      </c>
      <c r="X656" s="1728">
        <v>4074</v>
      </c>
      <c r="Y656" s="1739">
        <v>616306</v>
      </c>
      <c r="Z656" s="1730">
        <v>42566</v>
      </c>
      <c r="AA656" s="1788" t="s">
        <v>213</v>
      </c>
      <c r="AB656" s="1788"/>
      <c r="AH656" s="2307"/>
      <c r="AK656" s="2306"/>
      <c r="AL656" s="2306"/>
    </row>
    <row r="657" spans="1:28" s="1723" customFormat="1" x14ac:dyDescent="0.2">
      <c r="A657" s="1811">
        <v>2016354</v>
      </c>
      <c r="B657" s="1737"/>
      <c r="C657" s="1737">
        <v>547416</v>
      </c>
      <c r="D657" s="1723" t="s">
        <v>68</v>
      </c>
      <c r="E657" s="1723">
        <v>1</v>
      </c>
      <c r="F657" s="1723">
        <v>8</v>
      </c>
      <c r="G657" s="1723">
        <v>5</v>
      </c>
      <c r="H657" s="1723">
        <v>3</v>
      </c>
      <c r="I657" s="1738">
        <v>1</v>
      </c>
      <c r="J657" s="1738">
        <v>1</v>
      </c>
      <c r="K657" s="1863" t="s">
        <v>1308</v>
      </c>
      <c r="L657" s="1725">
        <v>3444</v>
      </c>
      <c r="M657" s="1725">
        <v>3316.82</v>
      </c>
      <c r="N657" s="1725">
        <f t="shared" si="173"/>
        <v>2242.3599999999997</v>
      </c>
      <c r="O657" s="1725">
        <v>1772.11</v>
      </c>
      <c r="P657" s="1798">
        <f t="shared" si="174"/>
        <v>0.7902879109509624</v>
      </c>
      <c r="Q657" s="1725">
        <v>470.25</v>
      </c>
      <c r="R657" s="1798">
        <f t="shared" si="175"/>
        <v>0.20971208904903765</v>
      </c>
      <c r="S657" s="1785">
        <f t="shared" si="176"/>
        <v>18.809999999999999</v>
      </c>
      <c r="T657" s="1760"/>
      <c r="U657" s="1725">
        <f t="shared" si="177"/>
        <v>0</v>
      </c>
      <c r="V657" s="1725">
        <f t="shared" si="178"/>
        <v>0</v>
      </c>
      <c r="W657" s="1725">
        <f t="shared" si="172"/>
        <v>3444</v>
      </c>
      <c r="X657" s="1728">
        <v>3444</v>
      </c>
      <c r="Y657" s="1739">
        <v>616334</v>
      </c>
      <c r="Z657" s="1730">
        <v>42573</v>
      </c>
      <c r="AA657" s="1788" t="s">
        <v>213</v>
      </c>
      <c r="AB657" s="1885"/>
    </row>
    <row r="658" spans="1:28" s="1723" customFormat="1" x14ac:dyDescent="0.2">
      <c r="A658" s="1811">
        <v>2016355</v>
      </c>
      <c r="B658" s="1737"/>
      <c r="C658" s="1737">
        <v>570516</v>
      </c>
      <c r="D658" s="1723" t="s">
        <v>68</v>
      </c>
      <c r="E658" s="1723">
        <v>0</v>
      </c>
      <c r="F658" s="1723">
        <v>1</v>
      </c>
      <c r="G658" s="1723">
        <v>1</v>
      </c>
      <c r="H658" s="1723">
        <v>0</v>
      </c>
      <c r="I658" s="1738">
        <v>1</v>
      </c>
      <c r="J658" s="1738">
        <v>1</v>
      </c>
      <c r="K658" s="1863" t="s">
        <v>1308</v>
      </c>
      <c r="L658" s="1725">
        <v>170</v>
      </c>
      <c r="M658" s="1725">
        <v>192.66</v>
      </c>
      <c r="N658" s="1725">
        <f t="shared" si="173"/>
        <v>131.34</v>
      </c>
      <c r="O658" s="1725">
        <v>97.14</v>
      </c>
      <c r="P658" s="1798">
        <f t="shared" si="174"/>
        <v>0.73960712654179994</v>
      </c>
      <c r="Q658" s="1725">
        <v>34.200000000000003</v>
      </c>
      <c r="R658" s="1798">
        <f t="shared" si="175"/>
        <v>0.26039287345820011</v>
      </c>
      <c r="S658" s="1785">
        <f t="shared" si="176"/>
        <v>1.3680000000000001</v>
      </c>
      <c r="T658" s="1760"/>
      <c r="U658" s="1725">
        <f t="shared" si="177"/>
        <v>0</v>
      </c>
      <c r="V658" s="1725">
        <f t="shared" si="178"/>
        <v>0</v>
      </c>
      <c r="W658" s="1725">
        <f t="shared" si="172"/>
        <v>170</v>
      </c>
      <c r="X658" s="1728">
        <v>170</v>
      </c>
      <c r="Y658" s="1739">
        <v>616335</v>
      </c>
      <c r="Z658" s="1730">
        <v>42573</v>
      </c>
      <c r="AA658" s="1788" t="s">
        <v>213</v>
      </c>
      <c r="AB658" s="1885"/>
    </row>
    <row r="659" spans="1:28" s="1723" customFormat="1" x14ac:dyDescent="0.2">
      <c r="A659" s="1811">
        <v>2016356</v>
      </c>
      <c r="B659" s="1737"/>
      <c r="C659" s="1737">
        <v>545216</v>
      </c>
      <c r="D659" s="1723" t="s">
        <v>68</v>
      </c>
      <c r="E659" s="1723">
        <v>1</v>
      </c>
      <c r="F659" s="1723">
        <v>9</v>
      </c>
      <c r="G659" s="1723">
        <v>5</v>
      </c>
      <c r="H659" s="1723">
        <v>3</v>
      </c>
      <c r="I659" s="1738">
        <v>1</v>
      </c>
      <c r="J659" s="1738">
        <v>1</v>
      </c>
      <c r="K659" s="1863"/>
      <c r="L659" s="1725">
        <v>2638</v>
      </c>
      <c r="M659" s="1725">
        <v>2645.92</v>
      </c>
      <c r="N659" s="1725">
        <f t="shared" si="173"/>
        <v>1783.57</v>
      </c>
      <c r="O659" s="1725">
        <v>1380.82</v>
      </c>
      <c r="P659" s="1798">
        <f t="shared" si="174"/>
        <v>0.77418884596623627</v>
      </c>
      <c r="Q659" s="1725">
        <v>402.75</v>
      </c>
      <c r="R659" s="1798">
        <f t="shared" si="175"/>
        <v>0.22581115403376376</v>
      </c>
      <c r="S659" s="1785">
        <f t="shared" si="176"/>
        <v>16.11</v>
      </c>
      <c r="T659" s="1760"/>
      <c r="U659" s="1725">
        <f t="shared" si="177"/>
        <v>0</v>
      </c>
      <c r="V659" s="1725">
        <f t="shared" si="178"/>
        <v>0</v>
      </c>
      <c r="W659" s="1725">
        <f t="shared" si="172"/>
        <v>2638</v>
      </c>
      <c r="X659" s="1728">
        <v>2638</v>
      </c>
      <c r="Y659" s="1739">
        <v>616336</v>
      </c>
      <c r="Z659" s="1730">
        <v>42573</v>
      </c>
      <c r="AA659" s="1788" t="s">
        <v>213</v>
      </c>
      <c r="AB659" s="1885"/>
    </row>
    <row r="660" spans="1:28" s="1723" customFormat="1" x14ac:dyDescent="0.2">
      <c r="A660" s="1811" t="s">
        <v>1683</v>
      </c>
      <c r="B660" s="1737"/>
      <c r="C660" s="1737" t="s">
        <v>1623</v>
      </c>
      <c r="D660" s="1723" t="s">
        <v>68</v>
      </c>
      <c r="E660" s="1723">
        <v>1</v>
      </c>
      <c r="F660" s="1723">
        <v>8</v>
      </c>
      <c r="G660" s="1723">
        <v>4</v>
      </c>
      <c r="H660" s="1723">
        <v>3</v>
      </c>
      <c r="I660" s="1738">
        <v>1</v>
      </c>
      <c r="J660" s="1738">
        <v>1</v>
      </c>
      <c r="K660" s="1863" t="s">
        <v>1295</v>
      </c>
      <c r="L660" s="1725">
        <v>5046.84</v>
      </c>
      <c r="M660" s="1725">
        <v>5046.84</v>
      </c>
      <c r="N660" s="1725">
        <f>O660+Q660</f>
        <v>3111.58</v>
      </c>
      <c r="O660" s="1725">
        <v>2577.4299999999998</v>
      </c>
      <c r="P660" s="1798">
        <f>IF(N660&lt;=0,"",O660/N660)</f>
        <v>0.82833480096928247</v>
      </c>
      <c r="Q660" s="1725">
        <v>534.15</v>
      </c>
      <c r="R660" s="1798">
        <f>IF(N660&lt;=0,"",Q660/N660)</f>
        <v>0.1716651990307175</v>
      </c>
      <c r="S660" s="1785">
        <f>Q660/$S$1</f>
        <v>21.366</v>
      </c>
      <c r="T660" s="1760"/>
      <c r="U660" s="1725">
        <f t="shared" si="177"/>
        <v>0</v>
      </c>
      <c r="V660" s="1725">
        <f t="shared" si="178"/>
        <v>0</v>
      </c>
      <c r="W660" s="1725">
        <f t="shared" si="172"/>
        <v>5046.84</v>
      </c>
      <c r="X660" s="1728">
        <v>5046.84</v>
      </c>
      <c r="Y660" s="1739">
        <v>616337</v>
      </c>
      <c r="Z660" s="1730">
        <v>42573</v>
      </c>
      <c r="AA660" s="1788" t="s">
        <v>213</v>
      </c>
      <c r="AB660" s="1885"/>
    </row>
    <row r="661" spans="1:28" s="1723" customFormat="1" x14ac:dyDescent="0.2">
      <c r="A661" s="1811">
        <v>2016358</v>
      </c>
      <c r="B661" s="1737"/>
      <c r="C661" s="1737" t="s">
        <v>1626</v>
      </c>
      <c r="D661" s="1723" t="s">
        <v>1549</v>
      </c>
      <c r="E661" s="1723">
        <v>1</v>
      </c>
      <c r="F661" s="1723">
        <v>7</v>
      </c>
      <c r="G661" s="1723">
        <v>5</v>
      </c>
      <c r="H661" s="1723">
        <v>2</v>
      </c>
      <c r="I661" s="1738">
        <v>1</v>
      </c>
      <c r="J661" s="1738">
        <v>1</v>
      </c>
      <c r="K661" s="1863"/>
      <c r="L661" s="1725">
        <v>1688.68</v>
      </c>
      <c r="M661" s="1725"/>
      <c r="N661" s="1725">
        <f t="shared" si="173"/>
        <v>912.33999999999992</v>
      </c>
      <c r="O661" s="1725">
        <v>669.42</v>
      </c>
      <c r="P661" s="1798">
        <f t="shared" si="174"/>
        <v>0.73373961461735759</v>
      </c>
      <c r="Q661" s="1725">
        <v>242.92</v>
      </c>
      <c r="R661" s="1798">
        <f t="shared" si="175"/>
        <v>0.26626038538264246</v>
      </c>
      <c r="S661" s="1785">
        <f t="shared" si="176"/>
        <v>9.7167999999999992</v>
      </c>
      <c r="T661" s="1760"/>
      <c r="U661" s="1725">
        <f t="shared" si="177"/>
        <v>0</v>
      </c>
      <c r="V661" s="1725">
        <f t="shared" si="178"/>
        <v>0</v>
      </c>
      <c r="W661" s="1725">
        <f t="shared" si="172"/>
        <v>1688.68</v>
      </c>
      <c r="X661" s="1728">
        <v>1688.68</v>
      </c>
      <c r="Y661" s="1739">
        <v>616367</v>
      </c>
      <c r="Z661" s="1730">
        <v>42608</v>
      </c>
      <c r="AA661" s="1788" t="s">
        <v>213</v>
      </c>
      <c r="AB661" s="1885"/>
    </row>
    <row r="662" spans="1:28" s="1723" customFormat="1" x14ac:dyDescent="0.2">
      <c r="A662" s="1811">
        <v>2016359</v>
      </c>
      <c r="B662" s="1737"/>
      <c r="C662" s="1896" t="s">
        <v>1627</v>
      </c>
      <c r="D662" s="1723" t="s">
        <v>1549</v>
      </c>
      <c r="E662" s="1723">
        <v>1</v>
      </c>
      <c r="F662" s="1723">
        <v>8</v>
      </c>
      <c r="G662" s="1723">
        <v>5</v>
      </c>
      <c r="H662" s="1723">
        <v>0</v>
      </c>
      <c r="I662" s="1738">
        <v>1</v>
      </c>
      <c r="J662" s="1738">
        <v>1</v>
      </c>
      <c r="K662" s="1863"/>
      <c r="L662" s="1725">
        <v>1205.29</v>
      </c>
      <c r="M662" s="1725"/>
      <c r="N662" s="1725">
        <f t="shared" si="173"/>
        <v>737.69</v>
      </c>
      <c r="O662" s="1725">
        <v>544.72</v>
      </c>
      <c r="P662" s="1798">
        <f t="shared" si="174"/>
        <v>0.73841315457712586</v>
      </c>
      <c r="Q662" s="1725">
        <v>192.97</v>
      </c>
      <c r="R662" s="1798">
        <f t="shared" si="175"/>
        <v>0.26158684542287408</v>
      </c>
      <c r="S662" s="1785">
        <f t="shared" si="176"/>
        <v>7.7187999999999999</v>
      </c>
      <c r="T662" s="1760"/>
      <c r="U662" s="1725">
        <f t="shared" si="177"/>
        <v>0</v>
      </c>
      <c r="V662" s="1725">
        <f t="shared" si="178"/>
        <v>0</v>
      </c>
      <c r="W662" s="1725">
        <f t="shared" si="172"/>
        <v>1205.29</v>
      </c>
      <c r="X662" s="1728">
        <v>1205.29</v>
      </c>
      <c r="Y662" s="1739">
        <v>616368</v>
      </c>
      <c r="Z662" s="1730">
        <v>42608</v>
      </c>
      <c r="AA662" s="1788" t="s">
        <v>213</v>
      </c>
      <c r="AB662" s="1885"/>
    </row>
    <row r="663" spans="1:28" s="1723" customFormat="1" x14ac:dyDescent="0.2">
      <c r="A663" s="1811">
        <v>2016360</v>
      </c>
      <c r="B663" s="1737"/>
      <c r="C663" s="1896" t="s">
        <v>1628</v>
      </c>
      <c r="D663" s="1723" t="s">
        <v>1549</v>
      </c>
      <c r="E663" s="1723">
        <v>1</v>
      </c>
      <c r="F663" s="1723">
        <v>3</v>
      </c>
      <c r="G663" s="1723">
        <v>4</v>
      </c>
      <c r="H663" s="1723">
        <v>0</v>
      </c>
      <c r="I663" s="1738">
        <v>1</v>
      </c>
      <c r="J663" s="1738">
        <v>1</v>
      </c>
      <c r="K663" s="1863"/>
      <c r="L663" s="1725">
        <v>568.74</v>
      </c>
      <c r="M663" s="1725"/>
      <c r="N663" s="1725">
        <f t="shared" si="173"/>
        <v>399</v>
      </c>
      <c r="O663" s="1725">
        <v>274</v>
      </c>
      <c r="P663" s="1798">
        <f t="shared" si="174"/>
        <v>0.68671679197994984</v>
      </c>
      <c r="Q663" s="1725">
        <v>125</v>
      </c>
      <c r="R663" s="1798">
        <f t="shared" si="175"/>
        <v>0.31328320802005011</v>
      </c>
      <c r="S663" s="1785">
        <f t="shared" si="176"/>
        <v>5</v>
      </c>
      <c r="T663" s="1760"/>
      <c r="U663" s="1725">
        <f t="shared" si="177"/>
        <v>0</v>
      </c>
      <c r="V663" s="1725">
        <f t="shared" si="178"/>
        <v>0</v>
      </c>
      <c r="W663" s="1725">
        <f t="shared" si="172"/>
        <v>568.74</v>
      </c>
      <c r="X663" s="1728">
        <v>568.74</v>
      </c>
      <c r="Y663" s="1739">
        <v>616369</v>
      </c>
      <c r="Z663" s="1730">
        <v>42608</v>
      </c>
      <c r="AA663" s="1788" t="s">
        <v>213</v>
      </c>
      <c r="AB663" s="1885"/>
    </row>
    <row r="664" spans="1:28" s="1723" customFormat="1" x14ac:dyDescent="0.2">
      <c r="A664" s="1811">
        <v>2016361</v>
      </c>
      <c r="B664" s="1737"/>
      <c r="C664" s="1896" t="s">
        <v>1629</v>
      </c>
      <c r="D664" s="1723" t="s">
        <v>1549</v>
      </c>
      <c r="E664" s="1723">
        <v>1</v>
      </c>
      <c r="F664" s="1723">
        <v>7</v>
      </c>
      <c r="G664" s="1723">
        <v>3</v>
      </c>
      <c r="H664" s="1723">
        <v>1</v>
      </c>
      <c r="I664" s="1738">
        <v>1</v>
      </c>
      <c r="J664" s="1738">
        <v>1</v>
      </c>
      <c r="K664" s="1863"/>
      <c r="L664" s="1725">
        <v>1295.6600000000001</v>
      </c>
      <c r="M664" s="1725"/>
      <c r="N664" s="1725">
        <f t="shared" si="173"/>
        <v>781.92</v>
      </c>
      <c r="O664" s="1725">
        <v>583.41</v>
      </c>
      <c r="P664" s="1798">
        <f t="shared" si="174"/>
        <v>0.74612492326580726</v>
      </c>
      <c r="Q664" s="1725">
        <v>198.51</v>
      </c>
      <c r="R664" s="1798">
        <f t="shared" si="175"/>
        <v>0.25387507673419274</v>
      </c>
      <c r="S664" s="1785">
        <f t="shared" si="176"/>
        <v>7.9403999999999995</v>
      </c>
      <c r="T664" s="1760"/>
      <c r="U664" s="1725">
        <f t="shared" si="177"/>
        <v>0</v>
      </c>
      <c r="V664" s="1725">
        <f t="shared" si="178"/>
        <v>0</v>
      </c>
      <c r="W664" s="1725">
        <f t="shared" si="172"/>
        <v>1295.6600000000001</v>
      </c>
      <c r="X664" s="1728">
        <v>1295.6600000000001</v>
      </c>
      <c r="Y664" s="1739">
        <v>616370</v>
      </c>
      <c r="Z664" s="1730">
        <v>42608</v>
      </c>
      <c r="AA664" s="1788" t="s">
        <v>213</v>
      </c>
      <c r="AB664" s="1885"/>
    </row>
    <row r="665" spans="1:28" s="1723" customFormat="1" x14ac:dyDescent="0.2">
      <c r="A665" s="1811" t="s">
        <v>1632</v>
      </c>
      <c r="B665" s="1737"/>
      <c r="C665" s="1896" t="s">
        <v>1441</v>
      </c>
      <c r="D665" s="1723" t="s">
        <v>68</v>
      </c>
      <c r="E665" s="1723">
        <v>0</v>
      </c>
      <c r="F665" s="1723">
        <v>0</v>
      </c>
      <c r="G665" s="1723">
        <v>0</v>
      </c>
      <c r="H665" s="1723">
        <v>0</v>
      </c>
      <c r="I665" s="1738">
        <v>1</v>
      </c>
      <c r="J665" s="1738">
        <v>1</v>
      </c>
      <c r="K665" s="1863"/>
      <c r="L665" s="1725">
        <v>98.3</v>
      </c>
      <c r="M665" s="1725"/>
      <c r="N665" s="1725">
        <f t="shared" si="173"/>
        <v>49.15</v>
      </c>
      <c r="O665" s="1725">
        <v>49.15</v>
      </c>
      <c r="P665" s="1798">
        <f t="shared" si="174"/>
        <v>1</v>
      </c>
      <c r="Q665" s="1725">
        <v>0</v>
      </c>
      <c r="R665" s="1798">
        <f t="shared" si="175"/>
        <v>0</v>
      </c>
      <c r="S665" s="1785">
        <f t="shared" si="176"/>
        <v>0</v>
      </c>
      <c r="T665" s="1760"/>
      <c r="U665" s="1725">
        <f t="shared" si="177"/>
        <v>0</v>
      </c>
      <c r="V665" s="1725">
        <f t="shared" si="178"/>
        <v>0</v>
      </c>
      <c r="W665" s="1725">
        <f t="shared" si="172"/>
        <v>98.3</v>
      </c>
      <c r="X665" s="1728">
        <v>98.3</v>
      </c>
      <c r="Y665" s="1739">
        <v>616350</v>
      </c>
      <c r="Z665" s="1730">
        <v>42608</v>
      </c>
      <c r="AA665" s="1788" t="s">
        <v>213</v>
      </c>
      <c r="AB665" s="1885"/>
    </row>
    <row r="666" spans="1:28" s="1723" customFormat="1" x14ac:dyDescent="0.2">
      <c r="A666" s="1811">
        <v>2016363</v>
      </c>
      <c r="B666" s="1737"/>
      <c r="C666" s="1737">
        <v>580616</v>
      </c>
      <c r="D666" s="1723" t="s">
        <v>68</v>
      </c>
      <c r="E666" s="1723">
        <v>1</v>
      </c>
      <c r="F666" s="1723">
        <v>12</v>
      </c>
      <c r="G666" s="1723">
        <v>6</v>
      </c>
      <c r="H666" s="1723">
        <v>4</v>
      </c>
      <c r="I666" s="1738">
        <v>1</v>
      </c>
      <c r="J666" s="1738">
        <v>1</v>
      </c>
      <c r="K666" s="1863"/>
      <c r="L666" s="1725">
        <v>3610</v>
      </c>
      <c r="M666" s="1725">
        <v>3692.05</v>
      </c>
      <c r="N666" s="1725">
        <f t="shared" si="173"/>
        <v>2506.4899999999998</v>
      </c>
      <c r="O666" s="1725">
        <v>1907.99</v>
      </c>
      <c r="P666" s="1798">
        <f t="shared" si="174"/>
        <v>0.76121987320914908</v>
      </c>
      <c r="Q666" s="1725">
        <v>598.5</v>
      </c>
      <c r="R666" s="1798">
        <f t="shared" si="175"/>
        <v>0.23878012679085098</v>
      </c>
      <c r="S666" s="1785">
        <f t="shared" si="176"/>
        <v>23.94</v>
      </c>
      <c r="T666" s="1760"/>
      <c r="U666" s="1725">
        <f t="shared" si="177"/>
        <v>0</v>
      </c>
      <c r="V666" s="1725">
        <f t="shared" si="178"/>
        <v>0</v>
      </c>
      <c r="W666" s="1725">
        <f t="shared" si="172"/>
        <v>3610</v>
      </c>
      <c r="X666" s="1728">
        <v>3610</v>
      </c>
      <c r="Y666" s="1739">
        <v>616355</v>
      </c>
      <c r="Z666" s="1730">
        <v>42608</v>
      </c>
      <c r="AA666" s="1788" t="s">
        <v>213</v>
      </c>
      <c r="AB666" s="1885"/>
    </row>
    <row r="667" spans="1:28" s="1723" customFormat="1" x14ac:dyDescent="0.2">
      <c r="A667" s="1811">
        <v>2016364</v>
      </c>
      <c r="B667" s="1737"/>
      <c r="C667" s="1737" t="s">
        <v>1633</v>
      </c>
      <c r="D667" s="1723" t="s">
        <v>68</v>
      </c>
      <c r="E667" s="1723">
        <v>1</v>
      </c>
      <c r="F667" s="1723">
        <v>17</v>
      </c>
      <c r="G667" s="1723">
        <v>10</v>
      </c>
      <c r="H667" s="1723">
        <v>3</v>
      </c>
      <c r="I667" s="1738">
        <v>1</v>
      </c>
      <c r="J667" s="1738">
        <v>1</v>
      </c>
      <c r="K667" s="1863"/>
      <c r="L667" s="1725">
        <v>4928.29</v>
      </c>
      <c r="M667" s="1725">
        <v>4574</v>
      </c>
      <c r="N667" s="1725">
        <f>O667+Q667</f>
        <v>3048.97</v>
      </c>
      <c r="O667" s="1725">
        <v>2044.57</v>
      </c>
      <c r="P667" s="1798">
        <f t="shared" si="174"/>
        <v>0.67057727691646685</v>
      </c>
      <c r="Q667" s="1725">
        <v>1004.4</v>
      </c>
      <c r="R667" s="1798">
        <f t="shared" si="175"/>
        <v>0.32942272308353315</v>
      </c>
      <c r="S667" s="1785">
        <f t="shared" si="176"/>
        <v>40.176000000000002</v>
      </c>
      <c r="T667" s="1760"/>
      <c r="U667" s="1725">
        <f t="shared" si="177"/>
        <v>0</v>
      </c>
      <c r="V667" s="1725">
        <f t="shared" si="178"/>
        <v>0</v>
      </c>
      <c r="W667" s="1725">
        <f t="shared" si="172"/>
        <v>4928.29</v>
      </c>
      <c r="X667" s="1728">
        <v>4928.29</v>
      </c>
      <c r="Y667" s="1739">
        <v>616338</v>
      </c>
      <c r="Z667" s="1730">
        <v>42573</v>
      </c>
      <c r="AA667" s="1788" t="s">
        <v>213</v>
      </c>
      <c r="AB667" s="1885"/>
    </row>
    <row r="668" spans="1:28" s="1723" customFormat="1" x14ac:dyDescent="0.2">
      <c r="A668" s="1811" t="s">
        <v>1634</v>
      </c>
      <c r="B668" s="1737"/>
      <c r="C668" s="1737" t="s">
        <v>1635</v>
      </c>
      <c r="D668" s="1723" t="s">
        <v>68</v>
      </c>
      <c r="E668" s="1723">
        <v>0</v>
      </c>
      <c r="F668" s="1723">
        <v>0</v>
      </c>
      <c r="G668" s="1723">
        <v>0</v>
      </c>
      <c r="H668" s="1723">
        <v>0</v>
      </c>
      <c r="I668" s="1738">
        <v>1</v>
      </c>
      <c r="J668" s="1738">
        <v>1</v>
      </c>
      <c r="K668" s="1863"/>
      <c r="L668" s="1725">
        <v>35</v>
      </c>
      <c r="M668" s="1725"/>
      <c r="N668" s="1725">
        <f t="shared" si="173"/>
        <v>16.36</v>
      </c>
      <c r="O668" s="1725">
        <v>16.36</v>
      </c>
      <c r="P668" s="1798">
        <f t="shared" si="174"/>
        <v>1</v>
      </c>
      <c r="Q668" s="1725">
        <v>0</v>
      </c>
      <c r="R668" s="1798">
        <f t="shared" si="175"/>
        <v>0</v>
      </c>
      <c r="S668" s="1785">
        <f t="shared" si="176"/>
        <v>0</v>
      </c>
      <c r="T668" s="1760"/>
      <c r="U668" s="1725">
        <f t="shared" si="177"/>
        <v>0</v>
      </c>
      <c r="V668" s="1725">
        <f t="shared" si="178"/>
        <v>0</v>
      </c>
      <c r="W668" s="1725">
        <f t="shared" si="172"/>
        <v>35</v>
      </c>
      <c r="X668" s="1728">
        <v>35</v>
      </c>
      <c r="Y668" s="1739">
        <v>616350</v>
      </c>
      <c r="Z668" s="1730">
        <v>42608</v>
      </c>
      <c r="AA668" s="1788" t="s">
        <v>213</v>
      </c>
      <c r="AB668" s="1885"/>
    </row>
    <row r="669" spans="1:28" s="1723" customFormat="1" x14ac:dyDescent="0.2">
      <c r="A669" s="1811">
        <v>2016366</v>
      </c>
      <c r="B669" s="1737"/>
      <c r="C669" s="1737">
        <v>536216</v>
      </c>
      <c r="D669" s="1723" t="s">
        <v>68</v>
      </c>
      <c r="E669" s="1723">
        <v>1</v>
      </c>
      <c r="F669" s="1723">
        <v>10</v>
      </c>
      <c r="G669" s="1723">
        <v>5</v>
      </c>
      <c r="H669" s="1723">
        <v>3</v>
      </c>
      <c r="I669" s="1738">
        <v>1</v>
      </c>
      <c r="J669" s="1738">
        <v>1</v>
      </c>
      <c r="K669" s="1863"/>
      <c r="L669" s="1725">
        <v>2010</v>
      </c>
      <c r="M669" s="1725">
        <v>2233.87</v>
      </c>
      <c r="N669" s="1725">
        <f t="shared" si="173"/>
        <v>1531.44</v>
      </c>
      <c r="O669" s="1725">
        <v>1144.8900000000001</v>
      </c>
      <c r="P669" s="1798">
        <f t="shared" si="174"/>
        <v>0.74759050305594743</v>
      </c>
      <c r="Q669" s="1725">
        <v>386.55</v>
      </c>
      <c r="R669" s="1798">
        <f t="shared" si="175"/>
        <v>0.25240949694405268</v>
      </c>
      <c r="S669" s="1785">
        <f t="shared" si="176"/>
        <v>15.462</v>
      </c>
      <c r="T669" s="1760"/>
      <c r="U669" s="1725">
        <f t="shared" si="177"/>
        <v>0</v>
      </c>
      <c r="V669" s="1725">
        <f t="shared" si="178"/>
        <v>0</v>
      </c>
      <c r="W669" s="1725">
        <f t="shared" si="172"/>
        <v>2010</v>
      </c>
      <c r="X669" s="1728">
        <v>2010</v>
      </c>
      <c r="Y669" s="1739">
        <v>616356</v>
      </c>
      <c r="Z669" s="1730">
        <v>42608</v>
      </c>
      <c r="AA669" s="1788" t="s">
        <v>213</v>
      </c>
      <c r="AB669" s="1885"/>
    </row>
    <row r="670" spans="1:28" s="1723" customFormat="1" x14ac:dyDescent="0.2">
      <c r="A670" s="1811">
        <v>2016367</v>
      </c>
      <c r="B670" s="1737"/>
      <c r="C670" s="1737" t="s">
        <v>1636</v>
      </c>
      <c r="D670" s="1723" t="s">
        <v>1549</v>
      </c>
      <c r="E670" s="1723">
        <v>1</v>
      </c>
      <c r="F670" s="1723">
        <v>1</v>
      </c>
      <c r="G670" s="1723">
        <v>1</v>
      </c>
      <c r="H670" s="1723" t="s">
        <v>1669</v>
      </c>
      <c r="I670" s="1738">
        <v>1</v>
      </c>
      <c r="J670" s="1738">
        <v>1</v>
      </c>
      <c r="K670" s="1863"/>
      <c r="L670" s="1725">
        <v>172.1</v>
      </c>
      <c r="M670" s="1725"/>
      <c r="N670" s="1725">
        <f t="shared" si="173"/>
        <v>104.14</v>
      </c>
      <c r="O670" s="1725">
        <v>73.31</v>
      </c>
      <c r="P670" s="1798">
        <f t="shared" si="174"/>
        <v>0.70395621279047438</v>
      </c>
      <c r="Q670" s="1725">
        <v>30.83</v>
      </c>
      <c r="R670" s="1798">
        <f t="shared" si="175"/>
        <v>0.29604378720952562</v>
      </c>
      <c r="S670" s="1785">
        <f t="shared" si="176"/>
        <v>1.2331999999999999</v>
      </c>
      <c r="T670" s="1760"/>
      <c r="U670" s="1725">
        <f t="shared" si="177"/>
        <v>0</v>
      </c>
      <c r="V670" s="1725">
        <f t="shared" si="178"/>
        <v>0</v>
      </c>
      <c r="W670" s="1725">
        <f t="shared" si="172"/>
        <v>172.1</v>
      </c>
      <c r="X670" s="1728">
        <v>172.1</v>
      </c>
      <c r="Y670" s="1739">
        <v>616371</v>
      </c>
      <c r="Z670" s="1730">
        <v>42608</v>
      </c>
      <c r="AA670" s="1788" t="s">
        <v>213</v>
      </c>
      <c r="AB670" s="1885"/>
    </row>
    <row r="671" spans="1:28" s="1723" customFormat="1" x14ac:dyDescent="0.2">
      <c r="A671" s="1811">
        <v>2016368</v>
      </c>
      <c r="B671" s="1737"/>
      <c r="C671" s="1737">
        <v>566416</v>
      </c>
      <c r="D671" s="1723" t="s">
        <v>68</v>
      </c>
      <c r="E671" s="1723">
        <v>1</v>
      </c>
      <c r="F671" s="1723">
        <v>7</v>
      </c>
      <c r="G671" s="1723">
        <v>5</v>
      </c>
      <c r="H671" s="1723">
        <v>4</v>
      </c>
      <c r="I671" s="1738">
        <v>1</v>
      </c>
      <c r="J671" s="1738">
        <v>1</v>
      </c>
      <c r="K671" s="1863"/>
      <c r="L671" s="1725">
        <v>2001</v>
      </c>
      <c r="M671" s="1725">
        <v>2127.41</v>
      </c>
      <c r="N671" s="1725">
        <f t="shared" si="173"/>
        <v>1445.8</v>
      </c>
      <c r="O671" s="1725">
        <v>1067.8</v>
      </c>
      <c r="P671" s="1798">
        <f t="shared" si="174"/>
        <v>0.7385530502144142</v>
      </c>
      <c r="Q671" s="1725">
        <v>378</v>
      </c>
      <c r="R671" s="1798">
        <f t="shared" si="175"/>
        <v>0.26144694978558586</v>
      </c>
      <c r="S671" s="1785">
        <f t="shared" si="176"/>
        <v>15.12</v>
      </c>
      <c r="T671" s="1760"/>
      <c r="U671" s="1725">
        <f t="shared" si="177"/>
        <v>0</v>
      </c>
      <c r="V671" s="1725">
        <f t="shared" si="178"/>
        <v>0</v>
      </c>
      <c r="W671" s="1725">
        <f t="shared" si="172"/>
        <v>2001</v>
      </c>
      <c r="X671" s="1728">
        <v>2001</v>
      </c>
      <c r="Y671" s="1739">
        <v>616357</v>
      </c>
      <c r="Z671" s="1730">
        <v>42608</v>
      </c>
      <c r="AA671" s="1788" t="s">
        <v>213</v>
      </c>
      <c r="AB671" s="1885"/>
    </row>
    <row r="672" spans="1:28" s="1723" customFormat="1" x14ac:dyDescent="0.2">
      <c r="A672" s="1811" t="s">
        <v>2538</v>
      </c>
      <c r="B672" s="1737"/>
      <c r="C672" s="1737" t="s">
        <v>1637</v>
      </c>
      <c r="D672" s="1723" t="s">
        <v>68</v>
      </c>
      <c r="E672" s="1723">
        <v>0</v>
      </c>
      <c r="F672" s="1723">
        <v>10</v>
      </c>
      <c r="G672" s="1723">
        <v>0</v>
      </c>
      <c r="H672" s="1723">
        <v>0</v>
      </c>
      <c r="I672" s="1738">
        <v>1</v>
      </c>
      <c r="J672" s="1738">
        <v>1</v>
      </c>
      <c r="K672" s="1863"/>
      <c r="L672" s="1725">
        <v>697.93</v>
      </c>
      <c r="M672" s="1725"/>
      <c r="N672" s="1725">
        <f t="shared" si="173"/>
        <v>498.62</v>
      </c>
      <c r="O672" s="1725">
        <v>363.62</v>
      </c>
      <c r="P672" s="1798">
        <f t="shared" si="174"/>
        <v>0.72925273755565356</v>
      </c>
      <c r="Q672" s="1725">
        <v>135</v>
      </c>
      <c r="R672" s="1798">
        <f t="shared" si="175"/>
        <v>0.27074726244434638</v>
      </c>
      <c r="S672" s="1883">
        <f t="shared" si="176"/>
        <v>5.4</v>
      </c>
      <c r="T672" s="1760"/>
      <c r="U672" s="1725">
        <f t="shared" si="177"/>
        <v>0</v>
      </c>
      <c r="V672" s="1725">
        <f t="shared" si="178"/>
        <v>0</v>
      </c>
      <c r="W672" s="1725">
        <f t="shared" si="172"/>
        <v>697.93</v>
      </c>
      <c r="X672" s="1728">
        <v>697.93</v>
      </c>
      <c r="Y672" s="1739">
        <v>616322</v>
      </c>
      <c r="Z672" s="1730">
        <v>42569</v>
      </c>
      <c r="AA672" s="1788" t="s">
        <v>213</v>
      </c>
      <c r="AB672" s="1885"/>
    </row>
    <row r="673" spans="1:38" s="1723" customFormat="1" x14ac:dyDescent="0.2">
      <c r="A673" s="1811">
        <v>2016372</v>
      </c>
      <c r="B673" s="1737"/>
      <c r="C673" s="1737" t="s">
        <v>1638</v>
      </c>
      <c r="D673" s="1723" t="s">
        <v>451</v>
      </c>
      <c r="E673" s="1723">
        <v>1</v>
      </c>
      <c r="F673" s="1723">
        <v>1</v>
      </c>
      <c r="G673" s="1723">
        <v>0</v>
      </c>
      <c r="H673" s="1723">
        <v>2</v>
      </c>
      <c r="I673" s="1738">
        <v>1</v>
      </c>
      <c r="J673" s="1738">
        <v>1</v>
      </c>
      <c r="K673" s="1863"/>
      <c r="L673" s="1725">
        <v>792.56</v>
      </c>
      <c r="M673" s="1725"/>
      <c r="N673" s="1725">
        <f t="shared" si="173"/>
        <v>521.05000000000007</v>
      </c>
      <c r="O673" s="1725">
        <v>426.47</v>
      </c>
      <c r="P673" s="1798">
        <f t="shared" si="174"/>
        <v>0.81848191152480565</v>
      </c>
      <c r="Q673" s="1725">
        <v>94.58</v>
      </c>
      <c r="R673" s="1798">
        <f t="shared" si="175"/>
        <v>0.18151808847519429</v>
      </c>
      <c r="S673" s="1785">
        <f t="shared" si="176"/>
        <v>3.7831999999999999</v>
      </c>
      <c r="T673" s="1760"/>
      <c r="U673" s="1725">
        <f t="shared" si="177"/>
        <v>0</v>
      </c>
      <c r="V673" s="1725">
        <f t="shared" si="178"/>
        <v>0</v>
      </c>
      <c r="W673" s="1725">
        <f t="shared" si="172"/>
        <v>792.56</v>
      </c>
      <c r="X673" s="1728">
        <v>792.56</v>
      </c>
      <c r="Y673" s="1739">
        <v>616342</v>
      </c>
      <c r="Z673" s="1730">
        <v>42573</v>
      </c>
      <c r="AA673" s="1788" t="s">
        <v>213</v>
      </c>
      <c r="AB673" s="1788"/>
      <c r="AC673" s="1725"/>
      <c r="AE673" s="1733"/>
      <c r="AF673" s="1789"/>
      <c r="AG673" s="1789"/>
      <c r="AH673" s="2307"/>
      <c r="AI673" s="1879"/>
      <c r="AJ673" s="1879"/>
      <c r="AK673" s="2306"/>
    </row>
    <row r="674" spans="1:38" s="1723" customFormat="1" x14ac:dyDescent="0.2">
      <c r="A674" s="1811">
        <v>2016374</v>
      </c>
      <c r="B674" s="1737"/>
      <c r="C674" s="1737">
        <v>580416</v>
      </c>
      <c r="D674" s="1723" t="s">
        <v>68</v>
      </c>
      <c r="E674" s="1723">
        <v>1</v>
      </c>
      <c r="F674" s="1723">
        <v>9</v>
      </c>
      <c r="G674" s="1723">
        <v>7</v>
      </c>
      <c r="H674" s="1723">
        <v>3</v>
      </c>
      <c r="I674" s="1738">
        <v>1</v>
      </c>
      <c r="J674" s="1738">
        <v>1</v>
      </c>
      <c r="K674" s="1863"/>
      <c r="L674" s="1725">
        <v>2456</v>
      </c>
      <c r="M674" s="1725">
        <v>2653.34</v>
      </c>
      <c r="N674" s="1725">
        <f t="shared" si="173"/>
        <v>1799.98</v>
      </c>
      <c r="O674" s="1725">
        <v>1380.58</v>
      </c>
      <c r="P674" s="1798">
        <f t="shared" si="174"/>
        <v>0.76699741108234532</v>
      </c>
      <c r="Q674" s="1725">
        <v>419.4</v>
      </c>
      <c r="R674" s="1798">
        <f t="shared" si="175"/>
        <v>0.23300258891765463</v>
      </c>
      <c r="S674" s="1883">
        <f t="shared" si="176"/>
        <v>16.776</v>
      </c>
      <c r="T674" s="1760"/>
      <c r="U674" s="1725">
        <f t="shared" si="177"/>
        <v>0</v>
      </c>
      <c r="V674" s="1725">
        <f t="shared" si="178"/>
        <v>0</v>
      </c>
      <c r="W674" s="1725">
        <f t="shared" si="172"/>
        <v>2456</v>
      </c>
      <c r="X674" s="1728">
        <v>2456</v>
      </c>
      <c r="Y674" s="1739">
        <v>616492</v>
      </c>
      <c r="Z674" s="1730">
        <v>42660</v>
      </c>
      <c r="AA674" s="1788" t="s">
        <v>213</v>
      </c>
      <c r="AB674" s="1788"/>
      <c r="AC674" s="1725"/>
      <c r="AE674" s="1733"/>
      <c r="AF674" s="1789"/>
      <c r="AG674" s="1789"/>
      <c r="AH674" s="2307"/>
      <c r="AI674" s="1879"/>
      <c r="AJ674" s="1879"/>
      <c r="AK674" s="2306"/>
    </row>
    <row r="675" spans="1:38" s="1723" customFormat="1" x14ac:dyDescent="0.2">
      <c r="A675" s="1811" t="s">
        <v>1645</v>
      </c>
      <c r="B675" s="1737"/>
      <c r="C675" s="1737" t="s">
        <v>1644</v>
      </c>
      <c r="D675" s="1723" t="s">
        <v>441</v>
      </c>
      <c r="E675" s="1723">
        <v>0</v>
      </c>
      <c r="F675" s="1723">
        <v>2</v>
      </c>
      <c r="G675" s="1723">
        <v>6</v>
      </c>
      <c r="H675" s="1723">
        <v>0</v>
      </c>
      <c r="I675" s="1738">
        <v>1</v>
      </c>
      <c r="J675" s="1738">
        <v>1</v>
      </c>
      <c r="K675" s="1863"/>
      <c r="L675" s="1725">
        <v>848</v>
      </c>
      <c r="M675" s="1725"/>
      <c r="N675" s="1725">
        <f t="shared" si="173"/>
        <v>340.65</v>
      </c>
      <c r="O675" s="1725">
        <v>153.57</v>
      </c>
      <c r="P675" s="1798">
        <f t="shared" si="174"/>
        <v>0.45081461911052401</v>
      </c>
      <c r="Q675" s="1725">
        <v>187.08</v>
      </c>
      <c r="R675" s="1798">
        <f t="shared" si="175"/>
        <v>0.5491853808894761</v>
      </c>
      <c r="S675" s="1785">
        <f t="shared" si="176"/>
        <v>7.4832000000000001</v>
      </c>
      <c r="T675" s="1760"/>
      <c r="U675" s="1725">
        <f t="shared" si="177"/>
        <v>0</v>
      </c>
      <c r="V675" s="1725">
        <f t="shared" si="178"/>
        <v>0</v>
      </c>
      <c r="W675" s="1725">
        <f t="shared" si="172"/>
        <v>848</v>
      </c>
      <c r="X675" s="1728">
        <v>848</v>
      </c>
      <c r="Y675" s="1739">
        <v>616388</v>
      </c>
      <c r="Z675" s="1730">
        <v>42621</v>
      </c>
      <c r="AA675" s="1788" t="s">
        <v>213</v>
      </c>
      <c r="AB675" s="1788"/>
      <c r="AC675" s="1725"/>
      <c r="AE675" s="1733"/>
      <c r="AF675" s="1789"/>
      <c r="AG675" s="1789"/>
      <c r="AH675" s="2307"/>
      <c r="AI675" s="1879"/>
      <c r="AJ675" s="1879"/>
      <c r="AK675" s="2306"/>
    </row>
    <row r="676" spans="1:38" s="1723" customFormat="1" x14ac:dyDescent="0.2">
      <c r="A676" s="1811">
        <v>2016376</v>
      </c>
      <c r="B676" s="1737"/>
      <c r="C676" s="1737" t="s">
        <v>1354</v>
      </c>
      <c r="D676" s="1723" t="s">
        <v>451</v>
      </c>
      <c r="E676" s="1723">
        <v>1</v>
      </c>
      <c r="F676" s="1723">
        <v>1</v>
      </c>
      <c r="G676" s="1723">
        <v>0</v>
      </c>
      <c r="H676" s="1723">
        <v>1</v>
      </c>
      <c r="I676" s="1738">
        <v>1</v>
      </c>
      <c r="J676" s="1738">
        <v>1</v>
      </c>
      <c r="K676" s="1863"/>
      <c r="L676" s="1725">
        <v>623.76</v>
      </c>
      <c r="M676" s="1725"/>
      <c r="N676" s="1725">
        <f t="shared" si="173"/>
        <v>407.33000000000004</v>
      </c>
      <c r="O676" s="1725">
        <v>331.73</v>
      </c>
      <c r="P676" s="1798">
        <f t="shared" si="174"/>
        <v>0.81440109984533426</v>
      </c>
      <c r="Q676" s="1725">
        <v>75.599999999999994</v>
      </c>
      <c r="R676" s="1798">
        <f t="shared" si="175"/>
        <v>0.18559890015466571</v>
      </c>
      <c r="S676" s="1785">
        <f t="shared" si="176"/>
        <v>3.0239999999999996</v>
      </c>
      <c r="T676" s="1760"/>
      <c r="U676" s="1725">
        <f t="shared" si="177"/>
        <v>0</v>
      </c>
      <c r="V676" s="1725">
        <f t="shared" si="178"/>
        <v>0</v>
      </c>
      <c r="W676" s="1725">
        <f t="shared" si="172"/>
        <v>623.76</v>
      </c>
      <c r="X676" s="1728">
        <v>623.76</v>
      </c>
      <c r="Y676" s="1739">
        <v>616440</v>
      </c>
      <c r="Z676" s="1730">
        <v>42634</v>
      </c>
      <c r="AA676" s="1788" t="s">
        <v>213</v>
      </c>
      <c r="AB676" s="1788"/>
      <c r="AC676" s="1725"/>
      <c r="AE676" s="1733"/>
      <c r="AF676" s="1789"/>
      <c r="AG676" s="1789"/>
      <c r="AH676" s="2307"/>
      <c r="AI676" s="1879"/>
      <c r="AJ676" s="1879"/>
      <c r="AK676" s="2306"/>
    </row>
    <row r="677" spans="1:38" s="1723" customFormat="1" x14ac:dyDescent="0.2">
      <c r="A677" s="1811">
        <v>2016377</v>
      </c>
      <c r="B677" s="1737"/>
      <c r="C677" s="1737" t="s">
        <v>1647</v>
      </c>
      <c r="D677" s="1723" t="s">
        <v>68</v>
      </c>
      <c r="E677" s="1723">
        <v>0</v>
      </c>
      <c r="F677" s="1723">
        <v>1</v>
      </c>
      <c r="G677" s="1723">
        <v>0</v>
      </c>
      <c r="H677" s="1723">
        <v>1</v>
      </c>
      <c r="I677" s="1738">
        <v>1</v>
      </c>
      <c r="J677" s="1738">
        <v>1</v>
      </c>
      <c r="K677" s="1863" t="s">
        <v>1308</v>
      </c>
      <c r="L677" s="1725">
        <v>450</v>
      </c>
      <c r="M677" s="1725"/>
      <c r="N677" s="1725">
        <f t="shared" si="173"/>
        <v>299.39</v>
      </c>
      <c r="O677" s="1725">
        <v>228.14</v>
      </c>
      <c r="P677" s="1798">
        <f t="shared" si="174"/>
        <v>0.76201609940211767</v>
      </c>
      <c r="Q677" s="1725">
        <v>71.25</v>
      </c>
      <c r="R677" s="1798">
        <f t="shared" si="175"/>
        <v>0.23798390059788238</v>
      </c>
      <c r="S677" s="1785">
        <f t="shared" si="176"/>
        <v>2.85</v>
      </c>
      <c r="T677" s="1760"/>
      <c r="U677" s="1725">
        <f t="shared" si="177"/>
        <v>0</v>
      </c>
      <c r="V677" s="1725">
        <f t="shared" si="178"/>
        <v>0</v>
      </c>
      <c r="W677" s="1725">
        <f t="shared" si="172"/>
        <v>450</v>
      </c>
      <c r="X677" s="1728">
        <v>450</v>
      </c>
      <c r="Y677" s="1739">
        <v>616318</v>
      </c>
      <c r="Z677" s="1730">
        <v>42566</v>
      </c>
      <c r="AA677" s="1788" t="s">
        <v>213</v>
      </c>
      <c r="AB677" s="1788"/>
      <c r="AC677" s="1725"/>
      <c r="AE677" s="1733"/>
      <c r="AF677" s="1789"/>
      <c r="AG677" s="1789"/>
      <c r="AH677" s="2307"/>
      <c r="AI677" s="1879"/>
      <c r="AJ677" s="1879"/>
      <c r="AK677" s="2306"/>
    </row>
    <row r="678" spans="1:38" s="1723" customFormat="1" x14ac:dyDescent="0.2">
      <c r="A678" s="1811">
        <v>2016378</v>
      </c>
      <c r="B678" s="1737"/>
      <c r="C678" s="1737" t="s">
        <v>1648</v>
      </c>
      <c r="D678" s="1723" t="s">
        <v>68</v>
      </c>
      <c r="E678" s="1723">
        <v>12</v>
      </c>
      <c r="F678" s="1723">
        <f>E678*8</f>
        <v>96</v>
      </c>
      <c r="G678" s="1723">
        <f>E678*6</f>
        <v>72</v>
      </c>
      <c r="H678" s="1723">
        <f>E678*1</f>
        <v>12</v>
      </c>
      <c r="I678" s="1738">
        <v>1</v>
      </c>
      <c r="J678" s="1738">
        <v>1</v>
      </c>
      <c r="K678" s="1863" t="s">
        <v>1308</v>
      </c>
      <c r="L678" s="1725">
        <v>34164</v>
      </c>
      <c r="M678" s="1725">
        <v>32935.72</v>
      </c>
      <c r="N678" s="1725">
        <f t="shared" si="173"/>
        <v>22414</v>
      </c>
      <c r="O678" s="1725">
        <v>17730.849999999999</v>
      </c>
      <c r="P678" s="1798">
        <f t="shared" si="174"/>
        <v>0.79106139020255195</v>
      </c>
      <c r="Q678" s="1725">
        <v>4683.1499999999996</v>
      </c>
      <c r="R678" s="1798">
        <f t="shared" si="175"/>
        <v>0.20893860979744799</v>
      </c>
      <c r="S678" s="1785">
        <f t="shared" si="176"/>
        <v>187.32599999999999</v>
      </c>
      <c r="T678" s="1760"/>
      <c r="U678" s="1725">
        <f t="shared" si="177"/>
        <v>0</v>
      </c>
      <c r="V678" s="1725">
        <f t="shared" si="178"/>
        <v>0</v>
      </c>
      <c r="W678" s="1725">
        <f t="shared" si="172"/>
        <v>34164</v>
      </c>
      <c r="X678" s="1728">
        <v>34164</v>
      </c>
      <c r="Y678" s="1739">
        <v>616339</v>
      </c>
      <c r="Z678" s="1730">
        <v>42573</v>
      </c>
      <c r="AA678" s="1788" t="s">
        <v>213</v>
      </c>
      <c r="AB678" s="1788"/>
      <c r="AC678" s="1725"/>
      <c r="AE678" s="1733"/>
      <c r="AF678" s="1789"/>
      <c r="AG678" s="1789"/>
      <c r="AH678" s="2307"/>
      <c r="AI678" s="1879"/>
      <c r="AJ678" s="1879"/>
      <c r="AK678" s="2306"/>
    </row>
    <row r="679" spans="1:38" s="1723" customFormat="1" x14ac:dyDescent="0.2">
      <c r="A679" s="1811">
        <v>2016379</v>
      </c>
      <c r="B679" s="1737"/>
      <c r="C679" s="1737">
        <v>597516</v>
      </c>
      <c r="D679" s="1723" t="s">
        <v>68</v>
      </c>
      <c r="E679" s="1723">
        <v>1</v>
      </c>
      <c r="F679" s="1723">
        <v>9</v>
      </c>
      <c r="G679" s="1723">
        <v>8</v>
      </c>
      <c r="H679" s="1723">
        <v>2</v>
      </c>
      <c r="I679" s="1738">
        <v>1</v>
      </c>
      <c r="J679" s="1738">
        <v>1</v>
      </c>
      <c r="K679" s="1863" t="s">
        <v>1308</v>
      </c>
      <c r="L679" s="1725">
        <v>1931</v>
      </c>
      <c r="M679" s="1725">
        <v>2049.6799999999998</v>
      </c>
      <c r="N679" s="1725">
        <f t="shared" si="173"/>
        <v>1392.02</v>
      </c>
      <c r="O679" s="1725">
        <v>1032.92</v>
      </c>
      <c r="P679" s="1798">
        <f t="shared" si="174"/>
        <v>0.74202956854068192</v>
      </c>
      <c r="Q679" s="1725">
        <v>359.1</v>
      </c>
      <c r="R679" s="1798">
        <f t="shared" si="175"/>
        <v>0.25797043145931814</v>
      </c>
      <c r="S679" s="1785">
        <f t="shared" si="176"/>
        <v>14.364000000000001</v>
      </c>
      <c r="T679" s="1760"/>
      <c r="U679" s="1725">
        <f t="shared" si="177"/>
        <v>0</v>
      </c>
      <c r="V679" s="1725">
        <f t="shared" si="178"/>
        <v>0</v>
      </c>
      <c r="W679" s="1725">
        <f t="shared" si="172"/>
        <v>1931</v>
      </c>
      <c r="X679" s="1728">
        <v>1931</v>
      </c>
      <c r="Y679" s="1739">
        <v>616358</v>
      </c>
      <c r="Z679" s="1730">
        <v>42608</v>
      </c>
      <c r="AA679" s="1788" t="s">
        <v>213</v>
      </c>
      <c r="AB679" s="1788"/>
      <c r="AC679" s="1725"/>
      <c r="AE679" s="1733"/>
      <c r="AF679" s="1789"/>
      <c r="AG679" s="1789"/>
      <c r="AH679" s="2307"/>
      <c r="AI679" s="1879"/>
      <c r="AJ679" s="1879"/>
      <c r="AK679" s="2306"/>
    </row>
    <row r="680" spans="1:38" s="1723" customFormat="1" x14ac:dyDescent="0.2">
      <c r="A680" s="1811">
        <v>2016380</v>
      </c>
      <c r="B680" s="1737"/>
      <c r="C680" s="1737">
        <v>591916</v>
      </c>
      <c r="D680" s="1723" t="s">
        <v>68</v>
      </c>
      <c r="E680" s="1723">
        <v>1</v>
      </c>
      <c r="F680" s="1723">
        <v>8</v>
      </c>
      <c r="G680" s="1723">
        <v>5</v>
      </c>
      <c r="H680" s="1723">
        <v>3</v>
      </c>
      <c r="I680" s="1738">
        <v>1</v>
      </c>
      <c r="J680" s="1738">
        <v>1</v>
      </c>
      <c r="K680" s="1863" t="s">
        <v>1308</v>
      </c>
      <c r="L680" s="1725">
        <v>1894</v>
      </c>
      <c r="M680" s="1725">
        <v>1920.83</v>
      </c>
      <c r="N680" s="1725">
        <f t="shared" si="173"/>
        <v>1303.81</v>
      </c>
      <c r="O680" s="1725">
        <v>1015.81</v>
      </c>
      <c r="P680" s="1798">
        <f t="shared" si="174"/>
        <v>0.77910891924436843</v>
      </c>
      <c r="Q680" s="1725">
        <v>288</v>
      </c>
      <c r="R680" s="1798">
        <f t="shared" si="175"/>
        <v>0.22089108075563157</v>
      </c>
      <c r="S680" s="1785">
        <f t="shared" si="176"/>
        <v>11.52</v>
      </c>
      <c r="T680" s="1760"/>
      <c r="U680" s="1725">
        <f>((1-I680)*O680)+((1-J681)*Q680)</f>
        <v>0</v>
      </c>
      <c r="V680" s="1725">
        <f t="shared" si="178"/>
        <v>0</v>
      </c>
      <c r="W680" s="1725">
        <f t="shared" si="172"/>
        <v>1894</v>
      </c>
      <c r="X680" s="1728">
        <v>1894</v>
      </c>
      <c r="Y680" s="1739">
        <v>616354</v>
      </c>
      <c r="Z680" s="1730">
        <v>42608</v>
      </c>
      <c r="AA680" s="1788" t="s">
        <v>213</v>
      </c>
      <c r="AB680" s="1788"/>
      <c r="AC680" s="1725"/>
      <c r="AE680" s="1733"/>
      <c r="AF680" s="1789"/>
      <c r="AG680" s="1789"/>
      <c r="AH680" s="2307"/>
      <c r="AI680" s="1879"/>
      <c r="AJ680" s="1879"/>
      <c r="AK680" s="2306"/>
    </row>
    <row r="681" spans="1:38" s="1723" customFormat="1" x14ac:dyDescent="0.2">
      <c r="A681" s="1811" t="s">
        <v>1664</v>
      </c>
      <c r="B681" s="1737"/>
      <c r="C681" s="1737" t="s">
        <v>1657</v>
      </c>
      <c r="D681" s="1723" t="s">
        <v>489</v>
      </c>
      <c r="E681" s="1723">
        <v>1</v>
      </c>
      <c r="F681" s="1723">
        <v>15</v>
      </c>
      <c r="G681" s="1723">
        <v>0</v>
      </c>
      <c r="H681" s="1723">
        <v>0</v>
      </c>
      <c r="I681" s="1738">
        <v>1</v>
      </c>
      <c r="J681" s="1738">
        <v>1</v>
      </c>
      <c r="K681" s="1863"/>
      <c r="L681" s="1725">
        <v>1380.93</v>
      </c>
      <c r="M681" s="1725"/>
      <c r="N681" s="1725">
        <f>O681+Q681</f>
        <v>1114</v>
      </c>
      <c r="O681" s="1725">
        <v>898</v>
      </c>
      <c r="P681" s="1798">
        <f t="shared" si="174"/>
        <v>0.80610412926391384</v>
      </c>
      <c r="Q681" s="1725">
        <v>216</v>
      </c>
      <c r="R681" s="1798">
        <f t="shared" si="175"/>
        <v>0.19389587073608616</v>
      </c>
      <c r="S681" s="1785">
        <f t="shared" si="176"/>
        <v>8.64</v>
      </c>
      <c r="T681" s="1760"/>
      <c r="U681" s="1725">
        <f>((1-I681)*O681)+((1-J682)*Q681)</f>
        <v>0</v>
      </c>
      <c r="V681" s="1725">
        <f t="shared" si="178"/>
        <v>0</v>
      </c>
      <c r="W681" s="1725">
        <f t="shared" si="172"/>
        <v>1380.93</v>
      </c>
      <c r="X681" s="1728">
        <v>1380.93</v>
      </c>
      <c r="Y681" s="1739">
        <v>616447</v>
      </c>
      <c r="Z681" s="1730">
        <v>42634</v>
      </c>
      <c r="AA681" s="1788" t="s">
        <v>213</v>
      </c>
      <c r="AB681" s="1788"/>
      <c r="AC681" s="1725">
        <v>198.82</v>
      </c>
      <c r="AD681" s="1723">
        <v>616451</v>
      </c>
      <c r="AE681" s="1733">
        <v>42646</v>
      </c>
      <c r="AF681" s="1789" t="s">
        <v>213</v>
      </c>
      <c r="AG681" s="1789"/>
      <c r="AH681" s="1735">
        <v>-198.82</v>
      </c>
      <c r="AI681" s="1790">
        <v>616542</v>
      </c>
      <c r="AJ681" s="1830">
        <v>42664</v>
      </c>
      <c r="AK681" s="1791" t="s">
        <v>213</v>
      </c>
    </row>
    <row r="682" spans="1:38" s="1723" customFormat="1" x14ac:dyDescent="0.2">
      <c r="A682" s="1811">
        <v>2016382</v>
      </c>
      <c r="B682" s="1737"/>
      <c r="C682" s="1737" t="s">
        <v>1659</v>
      </c>
      <c r="D682" s="1723" t="s">
        <v>68</v>
      </c>
      <c r="E682" s="1723">
        <v>1</v>
      </c>
      <c r="F682" s="1723">
        <v>1</v>
      </c>
      <c r="G682" s="1723">
        <v>0</v>
      </c>
      <c r="H682" s="1723">
        <v>0</v>
      </c>
      <c r="I682" s="1738">
        <v>1</v>
      </c>
      <c r="J682" s="1738">
        <v>1</v>
      </c>
      <c r="K682" s="1863"/>
      <c r="L682" s="1725">
        <v>227.74</v>
      </c>
      <c r="M682" s="1725"/>
      <c r="N682" s="1725">
        <f t="shared" si="173"/>
        <v>135</v>
      </c>
      <c r="O682" s="1725">
        <v>95</v>
      </c>
      <c r="P682" s="1798">
        <f t="shared" si="174"/>
        <v>0.70370370370370372</v>
      </c>
      <c r="Q682" s="1725">
        <v>40</v>
      </c>
      <c r="R682" s="1798">
        <f t="shared" si="175"/>
        <v>0.29629629629629628</v>
      </c>
      <c r="S682" s="1785">
        <f t="shared" si="176"/>
        <v>1.6</v>
      </c>
      <c r="T682" s="1760"/>
      <c r="U682" s="1725">
        <f t="shared" si="177"/>
        <v>0</v>
      </c>
      <c r="V682" s="1725">
        <f t="shared" si="178"/>
        <v>-341.12</v>
      </c>
      <c r="W682" s="1725">
        <f t="shared" si="172"/>
        <v>568.86</v>
      </c>
      <c r="X682" s="1728">
        <v>568.86</v>
      </c>
      <c r="Y682" s="1739">
        <v>616422</v>
      </c>
      <c r="Z682" s="1730">
        <v>42634</v>
      </c>
      <c r="AA682" s="1788" t="s">
        <v>213</v>
      </c>
      <c r="AB682" s="1788"/>
      <c r="AC682" s="1725"/>
      <c r="AE682" s="1733"/>
      <c r="AF682" s="1789"/>
      <c r="AG682" s="1789"/>
      <c r="AH682" s="1881"/>
      <c r="AI682" s="1879"/>
      <c r="AJ682" s="1879"/>
      <c r="AK682" s="1889"/>
      <c r="AL682" s="2434"/>
    </row>
    <row r="683" spans="1:38" s="1723" customFormat="1" x14ac:dyDescent="0.2">
      <c r="A683" s="1811">
        <v>2016383</v>
      </c>
      <c r="B683" s="1737"/>
      <c r="C683" s="1737" t="s">
        <v>1660</v>
      </c>
      <c r="D683" s="1723" t="s">
        <v>1549</v>
      </c>
      <c r="E683" s="1723">
        <v>1</v>
      </c>
      <c r="F683" s="1723">
        <v>11</v>
      </c>
      <c r="G683" s="1723">
        <v>6</v>
      </c>
      <c r="H683" s="1723">
        <v>2</v>
      </c>
      <c r="I683" s="1738">
        <v>1</v>
      </c>
      <c r="J683" s="1738">
        <v>1</v>
      </c>
      <c r="K683" s="1863"/>
      <c r="L683" s="1725">
        <v>2117.9499999999998</v>
      </c>
      <c r="M683" s="1725"/>
      <c r="N683" s="1725">
        <f t="shared" si="173"/>
        <v>1287.8499999999999</v>
      </c>
      <c r="O683" s="1725">
        <v>944.5</v>
      </c>
      <c r="P683" s="1798">
        <f t="shared" si="174"/>
        <v>0.7333928640757853</v>
      </c>
      <c r="Q683" s="1725">
        <v>343.35</v>
      </c>
      <c r="R683" s="1798">
        <f t="shared" si="175"/>
        <v>0.26660713592421481</v>
      </c>
      <c r="S683" s="1785">
        <f t="shared" si="176"/>
        <v>13.734000000000002</v>
      </c>
      <c r="T683" s="1760"/>
      <c r="U683" s="1725">
        <f t="shared" si="177"/>
        <v>0</v>
      </c>
      <c r="V683" s="1725">
        <f t="shared" si="178"/>
        <v>0</v>
      </c>
      <c r="W683" s="1725">
        <f t="shared" si="172"/>
        <v>2117.9499999999998</v>
      </c>
      <c r="X683" s="1728">
        <v>2117.9499999999998</v>
      </c>
      <c r="Y683" s="1739">
        <v>616372</v>
      </c>
      <c r="Z683" s="1730">
        <v>42608</v>
      </c>
      <c r="AA683" s="1788" t="s">
        <v>213</v>
      </c>
      <c r="AB683" s="1788"/>
      <c r="AC683" s="1725"/>
      <c r="AE683" s="1733"/>
      <c r="AF683" s="1789"/>
      <c r="AG683" s="1789"/>
      <c r="AH683" s="1881"/>
      <c r="AI683" s="1879"/>
      <c r="AJ683" s="1879"/>
      <c r="AK683" s="1889"/>
      <c r="AL683" s="2434"/>
    </row>
    <row r="684" spans="1:38" s="1723" customFormat="1" x14ac:dyDescent="0.2">
      <c r="A684" s="1811" t="s">
        <v>1666</v>
      </c>
      <c r="B684" s="1737"/>
      <c r="C684" s="1737" t="s">
        <v>1665</v>
      </c>
      <c r="D684" s="1723" t="s">
        <v>68</v>
      </c>
      <c r="E684" s="1723">
        <v>0</v>
      </c>
      <c r="F684" s="1723">
        <v>0</v>
      </c>
      <c r="G684" s="1723">
        <v>0</v>
      </c>
      <c r="H684" s="1723">
        <v>0</v>
      </c>
      <c r="I684" s="1738">
        <v>1</v>
      </c>
      <c r="J684" s="1738">
        <v>1</v>
      </c>
      <c r="K684" s="1863"/>
      <c r="L684" s="1725">
        <v>391.5</v>
      </c>
      <c r="M684" s="1725"/>
      <c r="N684" s="1725">
        <f t="shared" si="173"/>
        <v>261</v>
      </c>
      <c r="O684" s="1725">
        <v>261</v>
      </c>
      <c r="P684" s="1798">
        <f t="shared" si="174"/>
        <v>1</v>
      </c>
      <c r="Q684" s="1725">
        <v>0</v>
      </c>
      <c r="R684" s="1798">
        <f t="shared" si="175"/>
        <v>0</v>
      </c>
      <c r="S684" s="1785">
        <f t="shared" si="176"/>
        <v>0</v>
      </c>
      <c r="T684" s="1760"/>
      <c r="U684" s="1725">
        <f t="shared" si="177"/>
        <v>0</v>
      </c>
      <c r="V684" s="1725">
        <f t="shared" si="178"/>
        <v>0</v>
      </c>
      <c r="W684" s="1725">
        <f t="shared" si="172"/>
        <v>391.5</v>
      </c>
      <c r="X684" s="1728">
        <v>391.5</v>
      </c>
      <c r="Y684" s="1739">
        <v>616350</v>
      </c>
      <c r="Z684" s="1730">
        <v>42608</v>
      </c>
      <c r="AA684" s="1788" t="s">
        <v>213</v>
      </c>
      <c r="AB684" s="1788"/>
      <c r="AC684" s="1725"/>
      <c r="AE684" s="1733"/>
      <c r="AF684" s="1789"/>
      <c r="AG684" s="1789"/>
      <c r="AH684" s="1881"/>
      <c r="AI684" s="1879"/>
      <c r="AJ684" s="1879"/>
      <c r="AK684" s="1889"/>
      <c r="AL684" s="2434"/>
    </row>
    <row r="685" spans="1:38" s="1723" customFormat="1" x14ac:dyDescent="0.2">
      <c r="A685" s="1811" t="s">
        <v>1667</v>
      </c>
      <c r="B685" s="1737"/>
      <c r="C685" s="1737" t="s">
        <v>1668</v>
      </c>
      <c r="D685" s="1723" t="s">
        <v>68</v>
      </c>
      <c r="E685" s="1723">
        <v>0</v>
      </c>
      <c r="F685" s="1723">
        <v>0</v>
      </c>
      <c r="G685" s="1723">
        <v>0</v>
      </c>
      <c r="H685" s="1723">
        <v>0</v>
      </c>
      <c r="I685" s="1738">
        <v>1</v>
      </c>
      <c r="J685" s="1738">
        <v>1</v>
      </c>
      <c r="K685" s="1863"/>
      <c r="L685" s="1725">
        <v>35</v>
      </c>
      <c r="M685" s="1725"/>
      <c r="N685" s="1725">
        <f t="shared" si="173"/>
        <v>17.5</v>
      </c>
      <c r="O685" s="1725">
        <v>17.5</v>
      </c>
      <c r="P685" s="1798">
        <f t="shared" si="174"/>
        <v>1</v>
      </c>
      <c r="Q685" s="1725">
        <v>0</v>
      </c>
      <c r="R685" s="1798">
        <f t="shared" si="175"/>
        <v>0</v>
      </c>
      <c r="S685" s="1785">
        <f t="shared" si="176"/>
        <v>0</v>
      </c>
      <c r="T685" s="1760"/>
      <c r="U685" s="1725">
        <f t="shared" si="177"/>
        <v>0</v>
      </c>
      <c r="V685" s="1725">
        <f t="shared" si="178"/>
        <v>0</v>
      </c>
      <c r="W685" s="1725">
        <f t="shared" si="172"/>
        <v>35</v>
      </c>
      <c r="X685" s="1728">
        <v>35</v>
      </c>
      <c r="Y685" s="1739">
        <v>616350</v>
      </c>
      <c r="Z685" s="1730">
        <v>42608</v>
      </c>
      <c r="AA685" s="1788" t="s">
        <v>213</v>
      </c>
      <c r="AB685" s="1788"/>
      <c r="AC685" s="1725"/>
      <c r="AE685" s="1733"/>
      <c r="AF685" s="1789"/>
      <c r="AG685" s="1789"/>
      <c r="AH685" s="1881"/>
      <c r="AI685" s="1879"/>
      <c r="AJ685" s="1879"/>
      <c r="AK685" s="1889"/>
      <c r="AL685" s="2434"/>
    </row>
    <row r="686" spans="1:38" s="1723" customFormat="1" x14ac:dyDescent="0.2">
      <c r="A686" s="1811" t="s">
        <v>1745</v>
      </c>
      <c r="B686" s="1737"/>
      <c r="C686" s="1737" t="s">
        <v>1670</v>
      </c>
      <c r="D686" s="1723" t="s">
        <v>451</v>
      </c>
      <c r="E686" s="1723">
        <v>1</v>
      </c>
      <c r="F686" s="1723">
        <v>12</v>
      </c>
      <c r="G686" s="1723">
        <v>0</v>
      </c>
      <c r="H686" s="1723">
        <v>0</v>
      </c>
      <c r="I686" s="1738">
        <v>1</v>
      </c>
      <c r="J686" s="1738">
        <v>1</v>
      </c>
      <c r="K686" s="1863"/>
      <c r="L686" s="1725">
        <v>1345.85</v>
      </c>
      <c r="M686" s="1725"/>
      <c r="N686" s="1725">
        <f t="shared" si="173"/>
        <v>890.03</v>
      </c>
      <c r="O686" s="1725">
        <v>755.03</v>
      </c>
      <c r="P686" s="1798">
        <f t="shared" si="174"/>
        <v>0.84831971956001484</v>
      </c>
      <c r="Q686" s="1725">
        <v>135</v>
      </c>
      <c r="R686" s="1798">
        <f t="shared" si="175"/>
        <v>0.15168028043998516</v>
      </c>
      <c r="S686" s="1785">
        <f t="shared" si="176"/>
        <v>5.4</v>
      </c>
      <c r="T686" s="1760"/>
      <c r="U686" s="1725">
        <f t="shared" si="177"/>
        <v>0</v>
      </c>
      <c r="V686" s="1725">
        <f t="shared" si="178"/>
        <v>0</v>
      </c>
      <c r="W686" s="1725">
        <f t="shared" si="172"/>
        <v>1345.85</v>
      </c>
      <c r="X686" s="1728">
        <v>1345.85</v>
      </c>
      <c r="Y686" s="1739">
        <v>616441</v>
      </c>
      <c r="Z686" s="1730">
        <v>42634</v>
      </c>
      <c r="AA686" s="1788" t="s">
        <v>213</v>
      </c>
      <c r="AB686" s="1788"/>
      <c r="AC686" s="1725"/>
      <c r="AE686" s="1733"/>
      <c r="AF686" s="1789"/>
      <c r="AG686" s="1789"/>
      <c r="AH686" s="1881"/>
      <c r="AI686" s="1879"/>
      <c r="AJ686" s="1879"/>
      <c r="AK686" s="1889"/>
      <c r="AL686" s="2434"/>
    </row>
    <row r="687" spans="1:38" s="1723" customFormat="1" x14ac:dyDescent="0.2">
      <c r="A687" s="1811" t="s">
        <v>1676</v>
      </c>
      <c r="B687" s="1737"/>
      <c r="C687" s="1737" t="s">
        <v>1675</v>
      </c>
      <c r="D687" s="1723" t="s">
        <v>68</v>
      </c>
      <c r="E687" s="1723">
        <v>1</v>
      </c>
      <c r="F687" s="1723">
        <v>8</v>
      </c>
      <c r="G687" s="1723">
        <v>4</v>
      </c>
      <c r="H687" s="1723">
        <v>3</v>
      </c>
      <c r="I687" s="1738">
        <v>1</v>
      </c>
      <c r="J687" s="1738">
        <v>1</v>
      </c>
      <c r="K687" s="1863" t="s">
        <v>1295</v>
      </c>
      <c r="L687" s="1725">
        <v>6061.67</v>
      </c>
      <c r="M687" s="1725"/>
      <c r="N687" s="1725">
        <f t="shared" si="173"/>
        <v>4105.25</v>
      </c>
      <c r="O687" s="1725">
        <v>3441.95</v>
      </c>
      <c r="P687" s="1798">
        <f t="shared" si="174"/>
        <v>0.83842640521283718</v>
      </c>
      <c r="Q687" s="1725">
        <v>663.3</v>
      </c>
      <c r="R687" s="1798">
        <f t="shared" si="175"/>
        <v>0.16157359478716277</v>
      </c>
      <c r="S687" s="1785">
        <f t="shared" si="176"/>
        <v>26.531999999999996</v>
      </c>
      <c r="T687" s="1760"/>
      <c r="U687" s="1725">
        <f t="shared" si="177"/>
        <v>0</v>
      </c>
      <c r="V687" s="1725">
        <f t="shared" si="178"/>
        <v>0</v>
      </c>
      <c r="W687" s="1725">
        <f t="shared" si="172"/>
        <v>6061.67</v>
      </c>
      <c r="X687" s="1728">
        <v>6061.67</v>
      </c>
      <c r="Y687" s="1739">
        <v>616355</v>
      </c>
      <c r="Z687" s="1730">
        <v>42608</v>
      </c>
      <c r="AA687" s="1788" t="s">
        <v>213</v>
      </c>
      <c r="AB687" s="1788"/>
      <c r="AC687" s="1725"/>
      <c r="AE687" s="1733"/>
      <c r="AF687" s="1789"/>
      <c r="AG687" s="1789"/>
      <c r="AH687" s="1881"/>
      <c r="AI687" s="1879"/>
      <c r="AJ687" s="1879"/>
      <c r="AK687" s="1889"/>
      <c r="AL687" s="2434"/>
    </row>
    <row r="688" spans="1:38" s="1723" customFormat="1" x14ac:dyDescent="0.2">
      <c r="A688" s="1811">
        <v>2016389</v>
      </c>
      <c r="B688" s="1737"/>
      <c r="C688" s="1737" t="s">
        <v>1678</v>
      </c>
      <c r="D688" s="1723" t="s">
        <v>68</v>
      </c>
      <c r="E688" s="1723">
        <v>1</v>
      </c>
      <c r="F688" s="1723">
        <v>11</v>
      </c>
      <c r="G688" s="1723">
        <v>5</v>
      </c>
      <c r="H688" s="1723">
        <v>3</v>
      </c>
      <c r="I688" s="1738">
        <v>1</v>
      </c>
      <c r="J688" s="1738">
        <v>1</v>
      </c>
      <c r="K688" s="1863"/>
      <c r="L688" s="1725">
        <v>2872</v>
      </c>
      <c r="M688" s="1725"/>
      <c r="N688" s="1725">
        <f t="shared" si="173"/>
        <v>2155.58</v>
      </c>
      <c r="O688" s="1725">
        <v>1741.13</v>
      </c>
      <c r="P688" s="1798">
        <f t="shared" si="174"/>
        <v>0.8077315618070311</v>
      </c>
      <c r="Q688" s="1725">
        <v>414.45</v>
      </c>
      <c r="R688" s="1798">
        <f t="shared" si="175"/>
        <v>0.19226843819296896</v>
      </c>
      <c r="S688" s="1785">
        <f t="shared" si="176"/>
        <v>16.577999999999999</v>
      </c>
      <c r="T688" s="1760"/>
      <c r="U688" s="1725">
        <f t="shared" si="177"/>
        <v>0</v>
      </c>
      <c r="V688" s="1725">
        <f t="shared" si="178"/>
        <v>0</v>
      </c>
      <c r="W688" s="1725">
        <f t="shared" si="172"/>
        <v>2872</v>
      </c>
      <c r="X688" s="1728">
        <v>2872</v>
      </c>
      <c r="Y688" s="1739">
        <v>616361</v>
      </c>
      <c r="Z688" s="1730">
        <v>42608</v>
      </c>
      <c r="AA688" s="1788" t="s">
        <v>213</v>
      </c>
      <c r="AB688" s="1788"/>
      <c r="AC688" s="1725"/>
      <c r="AE688" s="1733"/>
      <c r="AF688" s="1789"/>
      <c r="AG688" s="1789"/>
      <c r="AH688" s="1881"/>
      <c r="AI688" s="1879"/>
      <c r="AJ688" s="1879"/>
      <c r="AK688" s="1889"/>
      <c r="AL688" s="2434"/>
    </row>
    <row r="689" spans="1:53" s="1879" customFormat="1" x14ac:dyDescent="0.2">
      <c r="A689" s="1811" t="s">
        <v>1680</v>
      </c>
      <c r="B689" s="1878"/>
      <c r="C689" s="1878" t="s">
        <v>1725</v>
      </c>
      <c r="D689" s="1879" t="s">
        <v>489</v>
      </c>
      <c r="E689" s="1879">
        <v>0</v>
      </c>
      <c r="F689" s="1879">
        <v>0</v>
      </c>
      <c r="G689" s="1879">
        <v>0</v>
      </c>
      <c r="H689" s="1879">
        <v>0</v>
      </c>
      <c r="I689" s="1880">
        <v>1</v>
      </c>
      <c r="J689" s="1880">
        <v>1</v>
      </c>
      <c r="K689" s="1891"/>
      <c r="L689" s="1881">
        <v>326</v>
      </c>
      <c r="M689" s="1881"/>
      <c r="N689" s="1881">
        <f t="shared" si="173"/>
        <v>163.4</v>
      </c>
      <c r="O689" s="1881">
        <v>163.4</v>
      </c>
      <c r="P689" s="1882">
        <f t="shared" si="174"/>
        <v>1</v>
      </c>
      <c r="Q689" s="1881">
        <v>0</v>
      </c>
      <c r="R689" s="1882">
        <f t="shared" si="175"/>
        <v>0</v>
      </c>
      <c r="S689" s="1883">
        <f t="shared" si="176"/>
        <v>0</v>
      </c>
      <c r="T689" s="1884"/>
      <c r="U689" s="1881">
        <f t="shared" si="177"/>
        <v>0</v>
      </c>
      <c r="V689" s="1881">
        <f t="shared" si="178"/>
        <v>0</v>
      </c>
      <c r="W689" s="1881">
        <f t="shared" si="172"/>
        <v>326</v>
      </c>
      <c r="X689" s="1829">
        <v>326</v>
      </c>
      <c r="Y689" s="1885">
        <v>616413</v>
      </c>
      <c r="Z689" s="1886">
        <v>42627</v>
      </c>
      <c r="AA689" s="1887" t="s">
        <v>213</v>
      </c>
      <c r="AB689" s="1887"/>
      <c r="AC689" s="1881"/>
      <c r="AE689" s="1888"/>
      <c r="AF689" s="1889"/>
      <c r="AG689" s="1889"/>
      <c r="AH689" s="1881"/>
      <c r="AK689" s="1889"/>
      <c r="AL689" s="1889"/>
      <c r="AM689" s="1881"/>
      <c r="AP689" s="1889"/>
      <c r="AQ689" s="1889"/>
      <c r="AR689" s="1881"/>
      <c r="AU689" s="1889"/>
      <c r="AV689" s="1889"/>
      <c r="AW689" s="1881"/>
      <c r="AZ689" s="1889"/>
      <c r="BA689" s="1889"/>
    </row>
    <row r="690" spans="1:53" x14ac:dyDescent="0.2">
      <c r="A690" s="1811">
        <v>2016391</v>
      </c>
      <c r="C690" s="1737">
        <v>591816</v>
      </c>
      <c r="D690" s="1723" t="s">
        <v>68</v>
      </c>
      <c r="E690" s="1723">
        <v>1</v>
      </c>
      <c r="F690" s="1723">
        <v>5</v>
      </c>
      <c r="G690" s="1723">
        <v>3</v>
      </c>
      <c r="H690" s="1723">
        <v>2</v>
      </c>
      <c r="I690" s="1738">
        <v>1</v>
      </c>
      <c r="J690" s="1738">
        <v>1</v>
      </c>
      <c r="K690" s="1863" t="s">
        <v>1308</v>
      </c>
      <c r="L690" s="1725">
        <v>1323</v>
      </c>
      <c r="N690" s="1725">
        <f t="shared" si="173"/>
        <v>943.59999999999991</v>
      </c>
      <c r="O690" s="1725">
        <v>704.65</v>
      </c>
      <c r="P690" s="1798">
        <f t="shared" si="174"/>
        <v>0.74676769817719379</v>
      </c>
      <c r="Q690" s="1725">
        <v>238.95</v>
      </c>
      <c r="R690" s="1798">
        <f t="shared" si="175"/>
        <v>0.25323230182280626</v>
      </c>
      <c r="S690" s="1785">
        <f t="shared" si="176"/>
        <v>9.5579999999999998</v>
      </c>
      <c r="U690" s="1725">
        <f t="shared" si="177"/>
        <v>0</v>
      </c>
      <c r="V690" s="1725">
        <f t="shared" si="178"/>
        <v>0</v>
      </c>
      <c r="W690" s="1725">
        <f t="shared" si="172"/>
        <v>1323</v>
      </c>
      <c r="X690" s="1728">
        <v>1323</v>
      </c>
      <c r="Y690" s="1739">
        <v>616362</v>
      </c>
      <c r="Z690" s="1730">
        <v>42608</v>
      </c>
      <c r="AA690" s="1788" t="s">
        <v>213</v>
      </c>
      <c r="AB690" s="1788"/>
    </row>
    <row r="691" spans="1:53" x14ac:dyDescent="0.2">
      <c r="A691" s="1811" t="s">
        <v>1681</v>
      </c>
      <c r="C691" s="1737" t="s">
        <v>1682</v>
      </c>
      <c r="D691" s="1723" t="s">
        <v>68</v>
      </c>
      <c r="E691" s="1723">
        <v>0</v>
      </c>
      <c r="F691" s="1723">
        <v>0</v>
      </c>
      <c r="G691" s="1723">
        <v>0</v>
      </c>
      <c r="H691" s="1723">
        <v>0</v>
      </c>
      <c r="I691" s="1738">
        <v>1</v>
      </c>
      <c r="J691" s="1738">
        <v>1</v>
      </c>
      <c r="L691" s="1725">
        <v>2.86</v>
      </c>
      <c r="N691" s="1725">
        <f t="shared" si="173"/>
        <v>1.43</v>
      </c>
      <c r="O691" s="1725">
        <v>1.43</v>
      </c>
      <c r="P691" s="1798">
        <f t="shared" si="174"/>
        <v>1</v>
      </c>
      <c r="Q691" s="1725">
        <v>0</v>
      </c>
      <c r="R691" s="1798">
        <f t="shared" si="175"/>
        <v>0</v>
      </c>
      <c r="S691" s="1785">
        <f t="shared" si="176"/>
        <v>0</v>
      </c>
      <c r="U691" s="1725">
        <f t="shared" si="177"/>
        <v>0</v>
      </c>
      <c r="V691" s="1725">
        <f t="shared" si="178"/>
        <v>0</v>
      </c>
      <c r="W691" s="1725">
        <f t="shared" si="172"/>
        <v>2.86</v>
      </c>
      <c r="X691" s="1728">
        <v>2.86</v>
      </c>
      <c r="Y691" s="1739">
        <v>616350</v>
      </c>
      <c r="Z691" s="1730">
        <v>42608</v>
      </c>
      <c r="AA691" s="1788" t="s">
        <v>213</v>
      </c>
      <c r="AB691" s="1788"/>
    </row>
    <row r="692" spans="1:53" x14ac:dyDescent="0.2">
      <c r="A692" s="1811" t="s">
        <v>1705</v>
      </c>
      <c r="C692" s="1737" t="s">
        <v>1706</v>
      </c>
      <c r="D692" s="1723" t="s">
        <v>68</v>
      </c>
      <c r="E692" s="1723">
        <v>0</v>
      </c>
      <c r="F692" s="1723">
        <v>0</v>
      </c>
      <c r="G692" s="1723">
        <v>0</v>
      </c>
      <c r="H692" s="1723">
        <v>0</v>
      </c>
      <c r="I692" s="1738">
        <v>1</v>
      </c>
      <c r="J692" s="1738">
        <v>1</v>
      </c>
      <c r="L692" s="1725">
        <v>58.74</v>
      </c>
      <c r="N692" s="1725">
        <f>O692+Q692</f>
        <v>29.37</v>
      </c>
      <c r="O692" s="1725">
        <v>29.37</v>
      </c>
      <c r="P692" s="1798">
        <f t="shared" si="174"/>
        <v>1</v>
      </c>
      <c r="Q692" s="1725">
        <v>0</v>
      </c>
      <c r="R692" s="1798">
        <f t="shared" si="175"/>
        <v>0</v>
      </c>
      <c r="S692" s="1785">
        <f t="shared" si="176"/>
        <v>0</v>
      </c>
      <c r="U692" s="1725">
        <f t="shared" si="177"/>
        <v>0</v>
      </c>
      <c r="V692" s="1725">
        <f t="shared" si="178"/>
        <v>0</v>
      </c>
      <c r="W692" s="1725">
        <f t="shared" ref="W692:W754" si="179">X692+AC692+AH692+AM692+AO692+AR692</f>
        <v>58.74</v>
      </c>
      <c r="X692" s="1728">
        <v>58.74</v>
      </c>
      <c r="Y692" s="1739">
        <v>616391</v>
      </c>
      <c r="Z692" s="1730">
        <v>42627</v>
      </c>
      <c r="AA692" s="1788" t="s">
        <v>213</v>
      </c>
      <c r="AB692" s="1788"/>
    </row>
    <row r="693" spans="1:53" x14ac:dyDescent="0.2">
      <c r="A693" s="1811" t="s">
        <v>1713</v>
      </c>
      <c r="C693" s="1737" t="s">
        <v>1715</v>
      </c>
      <c r="D693" s="1723" t="s">
        <v>1714</v>
      </c>
      <c r="E693" s="1723">
        <v>0</v>
      </c>
      <c r="F693" s="1723">
        <v>0</v>
      </c>
      <c r="G693" s="1723">
        <v>0</v>
      </c>
      <c r="H693" s="1723">
        <v>0</v>
      </c>
      <c r="I693" s="1738">
        <v>1</v>
      </c>
      <c r="J693" s="1738">
        <v>1</v>
      </c>
      <c r="L693" s="1725">
        <v>17.5</v>
      </c>
      <c r="N693" s="1725">
        <f t="shared" si="173"/>
        <v>5</v>
      </c>
      <c r="O693" s="1725">
        <v>5</v>
      </c>
      <c r="P693" s="1798">
        <f t="shared" si="174"/>
        <v>1</v>
      </c>
      <c r="Q693" s="1725">
        <v>0</v>
      </c>
      <c r="R693" s="1798">
        <f t="shared" si="175"/>
        <v>0</v>
      </c>
      <c r="S693" s="1785">
        <f t="shared" si="176"/>
        <v>0</v>
      </c>
      <c r="U693" s="1725">
        <f t="shared" si="177"/>
        <v>0</v>
      </c>
      <c r="V693" s="1725">
        <f t="shared" si="178"/>
        <v>0</v>
      </c>
      <c r="W693" s="1725">
        <f t="shared" si="179"/>
        <v>17.5</v>
      </c>
      <c r="X693" s="1728">
        <v>17.5</v>
      </c>
      <c r="Y693" s="1739">
        <v>616569</v>
      </c>
      <c r="Z693" s="1730">
        <v>42671</v>
      </c>
      <c r="AA693" s="1788" t="s">
        <v>213</v>
      </c>
      <c r="AB693" s="1788"/>
    </row>
    <row r="694" spans="1:53" x14ac:dyDescent="0.2">
      <c r="A694" s="1811">
        <v>2016396</v>
      </c>
      <c r="C694" s="1737" t="s">
        <v>1716</v>
      </c>
      <c r="D694" s="1723" t="s">
        <v>68</v>
      </c>
      <c r="E694" s="1723">
        <v>0</v>
      </c>
      <c r="F694" s="1723">
        <v>0</v>
      </c>
      <c r="G694" s="1723">
        <v>0</v>
      </c>
      <c r="H694" s="1723">
        <v>0</v>
      </c>
      <c r="I694" s="1738">
        <v>1</v>
      </c>
      <c r="J694" s="1738">
        <v>1</v>
      </c>
      <c r="L694" s="1725">
        <v>378.45</v>
      </c>
      <c r="N694" s="1725">
        <f t="shared" si="173"/>
        <v>302.76</v>
      </c>
      <c r="O694" s="1725">
        <v>302.76</v>
      </c>
      <c r="P694" s="1798">
        <f t="shared" si="174"/>
        <v>1</v>
      </c>
      <c r="Q694" s="1725">
        <v>0</v>
      </c>
      <c r="R694" s="1798">
        <f t="shared" si="175"/>
        <v>0</v>
      </c>
      <c r="S694" s="1785">
        <f t="shared" si="176"/>
        <v>0</v>
      </c>
      <c r="U694" s="1725">
        <f t="shared" si="177"/>
        <v>0</v>
      </c>
      <c r="V694" s="1725">
        <f t="shared" si="178"/>
        <v>0</v>
      </c>
      <c r="W694" s="1725">
        <f t="shared" si="179"/>
        <v>378.45</v>
      </c>
      <c r="X694" s="1728">
        <v>378.45</v>
      </c>
      <c r="Y694" s="1739">
        <v>616376</v>
      </c>
      <c r="Z694" s="1730">
        <v>42615</v>
      </c>
      <c r="AA694" s="1788" t="s">
        <v>213</v>
      </c>
      <c r="AB694" s="1788"/>
    </row>
    <row r="695" spans="1:53" x14ac:dyDescent="0.2">
      <c r="A695" s="1811">
        <v>2016397</v>
      </c>
      <c r="C695" s="1737" t="s">
        <v>1717</v>
      </c>
      <c r="D695" s="1723" t="s">
        <v>793</v>
      </c>
      <c r="E695" s="1723">
        <v>1</v>
      </c>
      <c r="F695" s="1723">
        <v>12</v>
      </c>
      <c r="G695" s="1723">
        <v>4</v>
      </c>
      <c r="H695" s="1723">
        <v>3</v>
      </c>
      <c r="I695" s="1738">
        <v>1</v>
      </c>
      <c r="J695" s="1738">
        <v>1</v>
      </c>
      <c r="L695" s="1725">
        <v>3901.91</v>
      </c>
      <c r="N695" s="1725">
        <f t="shared" si="173"/>
        <v>2424.8999999999996</v>
      </c>
      <c r="O695" s="1725">
        <v>1817.85</v>
      </c>
      <c r="P695" s="1798">
        <f t="shared" si="174"/>
        <v>0.74965977978473342</v>
      </c>
      <c r="Q695" s="1725">
        <v>607.04999999999995</v>
      </c>
      <c r="R695" s="1798">
        <f t="shared" si="175"/>
        <v>0.25034022021526664</v>
      </c>
      <c r="S695" s="1785">
        <f t="shared" si="176"/>
        <v>24.281999999999996</v>
      </c>
      <c r="U695" s="1725">
        <f t="shared" si="177"/>
        <v>0</v>
      </c>
      <c r="V695" s="1725">
        <f t="shared" si="178"/>
        <v>0</v>
      </c>
      <c r="W695" s="1725">
        <f t="shared" si="179"/>
        <v>3901.91</v>
      </c>
      <c r="X695" s="1728">
        <v>3901.91</v>
      </c>
      <c r="Y695" s="1739">
        <v>616486</v>
      </c>
      <c r="Z695" s="1730">
        <v>42646</v>
      </c>
      <c r="AA695" s="1788" t="s">
        <v>213</v>
      </c>
      <c r="AB695" s="1788"/>
    </row>
    <row r="696" spans="1:53" x14ac:dyDescent="0.2">
      <c r="A696" s="1811">
        <v>2016398</v>
      </c>
      <c r="C696" s="1737">
        <v>238209</v>
      </c>
      <c r="D696" s="1723" t="s">
        <v>68</v>
      </c>
      <c r="E696" s="1723">
        <v>0</v>
      </c>
      <c r="F696" s="1723">
        <v>1</v>
      </c>
      <c r="G696" s="1723">
        <v>1</v>
      </c>
      <c r="H696" s="1723">
        <v>0</v>
      </c>
      <c r="I696" s="1738">
        <v>1</v>
      </c>
      <c r="J696" s="1738">
        <v>1</v>
      </c>
      <c r="K696" s="1863" t="s">
        <v>1308</v>
      </c>
      <c r="L696" s="1725">
        <v>170</v>
      </c>
      <c r="M696" s="1725">
        <v>196.1</v>
      </c>
      <c r="N696" s="1725">
        <f t="shared" si="173"/>
        <v>134.31</v>
      </c>
      <c r="O696" s="1725">
        <v>100.11</v>
      </c>
      <c r="P696" s="1798">
        <f t="shared" si="174"/>
        <v>0.74536519991065442</v>
      </c>
      <c r="Q696" s="1725">
        <v>34.200000000000003</v>
      </c>
      <c r="R696" s="1798">
        <f t="shared" si="175"/>
        <v>0.25463480008934558</v>
      </c>
      <c r="S696" s="1785">
        <f t="shared" si="176"/>
        <v>1.3680000000000001</v>
      </c>
      <c r="U696" s="1725">
        <f t="shared" si="177"/>
        <v>0</v>
      </c>
      <c r="V696" s="1725">
        <f t="shared" si="178"/>
        <v>0</v>
      </c>
      <c r="W696" s="1725">
        <f t="shared" si="179"/>
        <v>170</v>
      </c>
      <c r="X696" s="1728">
        <v>170</v>
      </c>
      <c r="Y696" s="1739">
        <v>616363</v>
      </c>
      <c r="Z696" s="1730">
        <v>42608</v>
      </c>
      <c r="AA696" s="1788" t="s">
        <v>213</v>
      </c>
      <c r="AB696" s="1788"/>
    </row>
    <row r="697" spans="1:53" x14ac:dyDescent="0.2">
      <c r="A697" s="1811" t="s">
        <v>1746</v>
      </c>
      <c r="C697" s="1737" t="s">
        <v>1718</v>
      </c>
      <c r="D697" s="1723" t="s">
        <v>451</v>
      </c>
      <c r="E697" s="1723">
        <v>1</v>
      </c>
      <c r="F697" s="1723">
        <v>11</v>
      </c>
      <c r="G697" s="1723">
        <v>8</v>
      </c>
      <c r="H697" s="1723">
        <v>3</v>
      </c>
      <c r="I697" s="1738">
        <v>1</v>
      </c>
      <c r="J697" s="1738">
        <v>1</v>
      </c>
      <c r="L697" s="1725">
        <v>4371.16</v>
      </c>
      <c r="N697" s="1725">
        <f t="shared" si="173"/>
        <v>2867.3900000000003</v>
      </c>
      <c r="O697" s="1725">
        <v>2263.94</v>
      </c>
      <c r="P697" s="1798">
        <f t="shared" si="174"/>
        <v>0.78954728864925938</v>
      </c>
      <c r="Q697" s="1725">
        <v>603.45000000000005</v>
      </c>
      <c r="R697" s="1798">
        <f t="shared" si="175"/>
        <v>0.21045271135074056</v>
      </c>
      <c r="S697" s="1785">
        <f t="shared" si="176"/>
        <v>24.138000000000002</v>
      </c>
      <c r="U697" s="1725">
        <f t="shared" si="177"/>
        <v>0</v>
      </c>
      <c r="V697" s="1725">
        <f t="shared" si="178"/>
        <v>0</v>
      </c>
      <c r="W697" s="1725">
        <f t="shared" si="179"/>
        <v>4371.16</v>
      </c>
      <c r="X697" s="1728">
        <v>4371.16</v>
      </c>
      <c r="Y697" s="1739">
        <v>616442</v>
      </c>
      <c r="Z697" s="1730">
        <v>42634</v>
      </c>
      <c r="AA697" s="1788" t="s">
        <v>213</v>
      </c>
      <c r="AB697" s="1788"/>
    </row>
    <row r="698" spans="1:53" x14ac:dyDescent="0.2">
      <c r="A698" s="1811">
        <v>2016400</v>
      </c>
      <c r="C698" s="1737" t="s">
        <v>1719</v>
      </c>
      <c r="D698" s="1723" t="s">
        <v>1809</v>
      </c>
      <c r="E698" s="1723">
        <v>1</v>
      </c>
      <c r="F698" s="1723">
        <v>12</v>
      </c>
      <c r="G698" s="1723">
        <v>0</v>
      </c>
      <c r="H698" s="1723">
        <v>0</v>
      </c>
      <c r="I698" s="1738">
        <v>1</v>
      </c>
      <c r="J698" s="1738">
        <v>1</v>
      </c>
      <c r="L698" s="1725">
        <v>1740.32</v>
      </c>
      <c r="N698" s="1725">
        <f t="shared" si="173"/>
        <v>1026</v>
      </c>
      <c r="O698" s="1725">
        <v>771</v>
      </c>
      <c r="P698" s="1798">
        <f t="shared" si="174"/>
        <v>0.75146198830409361</v>
      </c>
      <c r="Q698" s="1725">
        <v>255</v>
      </c>
      <c r="R698" s="1798">
        <f t="shared" si="175"/>
        <v>0.24853801169590642</v>
      </c>
      <c r="S698" s="1785">
        <f t="shared" si="176"/>
        <v>10.199999999999999</v>
      </c>
      <c r="U698" s="1725">
        <f t="shared" si="177"/>
        <v>0</v>
      </c>
      <c r="V698" s="1725">
        <f t="shared" si="178"/>
        <v>0</v>
      </c>
      <c r="W698" s="1725">
        <f t="shared" si="179"/>
        <v>1740.32</v>
      </c>
      <c r="X698" s="1728">
        <v>1740.32</v>
      </c>
      <c r="Y698" s="1739">
        <v>616375</v>
      </c>
      <c r="Z698" s="1730">
        <v>42608</v>
      </c>
      <c r="AA698" s="1788" t="s">
        <v>213</v>
      </c>
      <c r="AB698" s="1788"/>
    </row>
    <row r="699" spans="1:53" x14ac:dyDescent="0.2">
      <c r="A699" s="1811" t="s">
        <v>1722</v>
      </c>
      <c r="C699" s="1737" t="s">
        <v>1723</v>
      </c>
      <c r="D699" s="1723" t="s">
        <v>1724</v>
      </c>
      <c r="E699" s="1723">
        <v>0</v>
      </c>
      <c r="F699" s="1723">
        <v>0</v>
      </c>
      <c r="G699" s="1723">
        <v>0</v>
      </c>
      <c r="H699" s="1723">
        <v>0</v>
      </c>
      <c r="I699" s="1738">
        <v>1</v>
      </c>
      <c r="J699" s="1738">
        <v>1</v>
      </c>
      <c r="L699" s="1725">
        <v>90.64</v>
      </c>
      <c r="N699" s="1725">
        <f t="shared" si="173"/>
        <v>45.32</v>
      </c>
      <c r="O699" s="1725">
        <v>45.32</v>
      </c>
      <c r="P699" s="1798">
        <f t="shared" si="174"/>
        <v>1</v>
      </c>
      <c r="Q699" s="1725">
        <v>0</v>
      </c>
      <c r="R699" s="1798">
        <f t="shared" si="175"/>
        <v>0</v>
      </c>
      <c r="S699" s="1785">
        <f t="shared" si="176"/>
        <v>0</v>
      </c>
      <c r="U699" s="1725">
        <f t="shared" si="177"/>
        <v>0</v>
      </c>
      <c r="V699" s="1725">
        <f t="shared" si="178"/>
        <v>0</v>
      </c>
      <c r="W699" s="1725">
        <f t="shared" si="179"/>
        <v>90.64</v>
      </c>
      <c r="X699" s="1728">
        <v>90.64</v>
      </c>
      <c r="Y699" s="1739">
        <v>616571</v>
      </c>
      <c r="Z699" s="1730">
        <v>42671</v>
      </c>
      <c r="AA699" s="1788" t="s">
        <v>213</v>
      </c>
      <c r="AB699" s="1788"/>
    </row>
    <row r="700" spans="1:53" x14ac:dyDescent="0.2">
      <c r="A700" s="1811">
        <v>2016402</v>
      </c>
      <c r="C700" s="1737" t="s">
        <v>1729</v>
      </c>
      <c r="D700" s="1723" t="s">
        <v>489</v>
      </c>
      <c r="E700" s="1723">
        <v>1</v>
      </c>
      <c r="F700" s="1723">
        <v>1</v>
      </c>
      <c r="G700" s="1723">
        <v>0</v>
      </c>
      <c r="H700" s="1723">
        <v>1</v>
      </c>
      <c r="I700" s="1738">
        <v>1</v>
      </c>
      <c r="J700" s="1738">
        <v>1</v>
      </c>
      <c r="L700" s="1725">
        <v>492.72</v>
      </c>
      <c r="N700" s="1725">
        <f t="shared" si="173"/>
        <v>361.7</v>
      </c>
      <c r="O700" s="1725">
        <v>262.7</v>
      </c>
      <c r="P700" s="1798">
        <f t="shared" si="174"/>
        <v>0.72629250760298592</v>
      </c>
      <c r="Q700" s="1725">
        <v>99</v>
      </c>
      <c r="R700" s="1798">
        <f t="shared" si="175"/>
        <v>0.27370749239701408</v>
      </c>
      <c r="S700" s="1785">
        <f t="shared" si="176"/>
        <v>3.96</v>
      </c>
      <c r="U700" s="1725">
        <f t="shared" si="177"/>
        <v>0</v>
      </c>
      <c r="V700" s="1725">
        <f t="shared" si="178"/>
        <v>0</v>
      </c>
      <c r="W700" s="1725">
        <f t="shared" si="179"/>
        <v>492.72</v>
      </c>
      <c r="X700" s="1728">
        <v>492.72</v>
      </c>
      <c r="Y700" s="1739">
        <v>616414</v>
      </c>
      <c r="Z700" s="1730">
        <v>42627</v>
      </c>
      <c r="AA700" s="1788" t="s">
        <v>213</v>
      </c>
      <c r="AB700" s="1788"/>
    </row>
    <row r="701" spans="1:53" x14ac:dyDescent="0.2">
      <c r="A701" s="1811">
        <v>2016403</v>
      </c>
      <c r="C701" s="1737" t="s">
        <v>1730</v>
      </c>
      <c r="D701" s="1723" t="s">
        <v>451</v>
      </c>
      <c r="E701" s="1723">
        <v>1</v>
      </c>
      <c r="F701" s="1723">
        <v>14</v>
      </c>
      <c r="G701" s="1723">
        <v>7</v>
      </c>
      <c r="H701" s="1723">
        <v>4</v>
      </c>
      <c r="I701" s="1738">
        <v>1</v>
      </c>
      <c r="J701" s="1738">
        <v>1</v>
      </c>
      <c r="L701" s="1725">
        <v>4163.04</v>
      </c>
      <c r="N701" s="1725">
        <f t="shared" si="173"/>
        <v>2805.08</v>
      </c>
      <c r="O701" s="1725">
        <v>2155.2800000000002</v>
      </c>
      <c r="P701" s="1798">
        <f t="shared" si="174"/>
        <v>0.76834885279564225</v>
      </c>
      <c r="Q701" s="1725">
        <v>649.79999999999995</v>
      </c>
      <c r="R701" s="1798">
        <f t="shared" si="175"/>
        <v>0.23165114720435781</v>
      </c>
      <c r="S701" s="1785">
        <f t="shared" si="176"/>
        <v>25.991999999999997</v>
      </c>
      <c r="U701" s="1725">
        <f t="shared" si="177"/>
        <v>0</v>
      </c>
      <c r="V701" s="1725">
        <f t="shared" si="178"/>
        <v>0</v>
      </c>
      <c r="W701" s="1725">
        <f t="shared" si="179"/>
        <v>4163.04</v>
      </c>
      <c r="X701" s="1728">
        <v>4163.04</v>
      </c>
      <c r="Y701" s="1739">
        <v>616443</v>
      </c>
      <c r="Z701" s="1730">
        <v>42634</v>
      </c>
      <c r="AA701" s="1788" t="s">
        <v>213</v>
      </c>
      <c r="AB701" s="1788"/>
    </row>
    <row r="702" spans="1:53" x14ac:dyDescent="0.2">
      <c r="A702" s="1811" t="s">
        <v>1944</v>
      </c>
      <c r="C702" s="1737" t="s">
        <v>1945</v>
      </c>
      <c r="D702" s="1723" t="s">
        <v>451</v>
      </c>
      <c r="E702" s="1723">
        <v>0</v>
      </c>
      <c r="F702" s="1723">
        <v>1</v>
      </c>
      <c r="G702" s="1723">
        <v>0</v>
      </c>
      <c r="H702" s="1723">
        <v>0</v>
      </c>
      <c r="I702" s="1738">
        <v>1</v>
      </c>
      <c r="J702" s="1738">
        <v>1</v>
      </c>
      <c r="L702" s="1725">
        <v>90.1</v>
      </c>
      <c r="N702" s="1725">
        <f>O702+Q702</f>
        <v>77</v>
      </c>
      <c r="O702" s="1725">
        <v>50</v>
      </c>
      <c r="P702" s="1798">
        <f>IF(N702&lt;=0,"",O702/N702)</f>
        <v>0.64935064935064934</v>
      </c>
      <c r="Q702" s="1725">
        <v>27</v>
      </c>
      <c r="R702" s="1798">
        <f>IF(N702&lt;=0,"",Q702/N702)</f>
        <v>0.35064935064935066</v>
      </c>
      <c r="S702" s="1785">
        <f>Q702/$S$1</f>
        <v>1.08</v>
      </c>
      <c r="U702" s="1725">
        <f>((1-I702)*O702)+((1-J702)*Q702)</f>
        <v>0</v>
      </c>
      <c r="V702" s="1725">
        <f>L702-W702</f>
        <v>0</v>
      </c>
      <c r="W702" s="1725">
        <f>X702+AC702+AH702+AM702+AO702+AR702</f>
        <v>90.1</v>
      </c>
      <c r="X702" s="1728">
        <v>90.1</v>
      </c>
      <c r="Y702" s="1739">
        <v>616637</v>
      </c>
      <c r="Z702" s="1730">
        <v>42692</v>
      </c>
      <c r="AA702" s="1788" t="s">
        <v>213</v>
      </c>
      <c r="AB702" s="1788"/>
    </row>
    <row r="703" spans="1:53" x14ac:dyDescent="0.2">
      <c r="A703" s="1811">
        <v>2016404</v>
      </c>
      <c r="C703" s="1737" t="s">
        <v>1734</v>
      </c>
      <c r="D703" s="1723" t="s">
        <v>451</v>
      </c>
      <c r="E703" s="1723">
        <v>1</v>
      </c>
      <c r="F703" s="1723">
        <v>3</v>
      </c>
      <c r="G703" s="1723">
        <v>2</v>
      </c>
      <c r="H703" s="1723">
        <v>1</v>
      </c>
      <c r="I703" s="1738">
        <v>1</v>
      </c>
      <c r="J703" s="1738">
        <v>1</v>
      </c>
      <c r="L703" s="1725">
        <v>917.37</v>
      </c>
      <c r="N703" s="1725">
        <f t="shared" ref="N703:N764" si="180">O703+Q703</f>
        <v>605.1</v>
      </c>
      <c r="O703" s="1725">
        <v>454.35</v>
      </c>
      <c r="P703" s="1798">
        <f t="shared" ref="P703:P764" si="181">IF(N703&lt;=0,"",O703/N703)</f>
        <v>0.75086762518591965</v>
      </c>
      <c r="Q703" s="1725">
        <v>150.75</v>
      </c>
      <c r="R703" s="1798">
        <f t="shared" ref="R703:R764" si="182">IF(N703&lt;=0,"",Q703/N703)</f>
        <v>0.24913237481408032</v>
      </c>
      <c r="S703" s="1785">
        <f t="shared" ref="S703:S764" si="183">Q703/$S$1</f>
        <v>6.03</v>
      </c>
      <c r="U703" s="1725">
        <f t="shared" ref="U703:U764" si="184">((1-I703)*O703)+((1-J703)*Q703)</f>
        <v>0</v>
      </c>
      <c r="V703" s="1725">
        <f t="shared" ref="V703:V764" si="185">L703-W703</f>
        <v>0</v>
      </c>
      <c r="W703" s="1725">
        <f t="shared" si="179"/>
        <v>917.37</v>
      </c>
      <c r="X703" s="1728">
        <v>917.37</v>
      </c>
      <c r="Y703" s="1739">
        <v>616444</v>
      </c>
      <c r="Z703" s="1730">
        <v>42634</v>
      </c>
      <c r="AA703" s="1788" t="s">
        <v>213</v>
      </c>
      <c r="AB703" s="1788"/>
    </row>
    <row r="704" spans="1:53" x14ac:dyDescent="0.2">
      <c r="A704" s="1811">
        <v>2016405</v>
      </c>
      <c r="C704" s="1737" t="s">
        <v>1735</v>
      </c>
      <c r="D704" s="1723" t="s">
        <v>611</v>
      </c>
      <c r="E704" s="1723">
        <v>1</v>
      </c>
      <c r="F704" s="1723">
        <v>0</v>
      </c>
      <c r="G704" s="1723">
        <v>0</v>
      </c>
      <c r="H704" s="1723">
        <v>0</v>
      </c>
      <c r="I704" s="1738">
        <v>1</v>
      </c>
      <c r="J704" s="1738">
        <v>1</v>
      </c>
      <c r="L704" s="1725">
        <v>115</v>
      </c>
      <c r="N704" s="1725">
        <f t="shared" si="180"/>
        <v>80</v>
      </c>
      <c r="O704" s="1725">
        <v>80</v>
      </c>
      <c r="P704" s="1798">
        <f t="shared" si="181"/>
        <v>1</v>
      </c>
      <c r="Q704" s="1725">
        <v>0</v>
      </c>
      <c r="R704" s="1798">
        <f t="shared" si="182"/>
        <v>0</v>
      </c>
      <c r="S704" s="1785">
        <f t="shared" si="183"/>
        <v>0</v>
      </c>
      <c r="U704" s="1725">
        <f t="shared" si="184"/>
        <v>0</v>
      </c>
      <c r="V704" s="1725">
        <f t="shared" si="185"/>
        <v>0</v>
      </c>
      <c r="W704" s="1725">
        <f t="shared" si="179"/>
        <v>115</v>
      </c>
      <c r="X704" s="1728">
        <v>115</v>
      </c>
      <c r="Y704" s="1739">
        <v>616437</v>
      </c>
      <c r="Z704" s="1730">
        <v>42634</v>
      </c>
      <c r="AA704" s="1788" t="s">
        <v>213</v>
      </c>
      <c r="AB704" s="1788"/>
    </row>
    <row r="705" spans="1:38" s="1723" customFormat="1" x14ac:dyDescent="0.2">
      <c r="A705" s="1811">
        <v>2016406</v>
      </c>
      <c r="B705" s="1737"/>
      <c r="C705" s="1737" t="s">
        <v>1736</v>
      </c>
      <c r="D705" s="1723" t="s">
        <v>614</v>
      </c>
      <c r="E705" s="1723">
        <v>1</v>
      </c>
      <c r="F705" s="1723">
        <v>10</v>
      </c>
      <c r="G705" s="1723">
        <v>8</v>
      </c>
      <c r="H705" s="1723">
        <v>3</v>
      </c>
      <c r="I705" s="1738">
        <v>1</v>
      </c>
      <c r="J705" s="1738">
        <v>1</v>
      </c>
      <c r="K705" s="1863"/>
      <c r="L705" s="1725">
        <v>3572.13</v>
      </c>
      <c r="M705" s="1725"/>
      <c r="N705" s="1725">
        <f t="shared" si="180"/>
        <v>2338.0100000000002</v>
      </c>
      <c r="O705" s="1725">
        <v>1756.16</v>
      </c>
      <c r="P705" s="1798">
        <f t="shared" si="181"/>
        <v>0.75113451182843527</v>
      </c>
      <c r="Q705" s="1725">
        <v>581.85</v>
      </c>
      <c r="R705" s="1798">
        <f t="shared" si="182"/>
        <v>0.2488654881715647</v>
      </c>
      <c r="S705" s="1785">
        <f t="shared" si="183"/>
        <v>23.274000000000001</v>
      </c>
      <c r="T705" s="1760"/>
      <c r="U705" s="1725">
        <f t="shared" si="184"/>
        <v>0</v>
      </c>
      <c r="V705" s="1725">
        <f t="shared" si="185"/>
        <v>0</v>
      </c>
      <c r="W705" s="1725">
        <f t="shared" si="179"/>
        <v>3572.13</v>
      </c>
      <c r="X705" s="1728">
        <v>3572.13</v>
      </c>
      <c r="Y705" s="1739">
        <v>616477</v>
      </c>
      <c r="Z705" s="1730">
        <v>42646</v>
      </c>
      <c r="AA705" s="1788" t="s">
        <v>213</v>
      </c>
      <c r="AB705" s="1885"/>
      <c r="AH705" s="2439"/>
      <c r="AK705" s="2434"/>
      <c r="AL705" s="2434"/>
    </row>
    <row r="706" spans="1:38" s="1723" customFormat="1" x14ac:dyDescent="0.2">
      <c r="A706" s="1811">
        <v>2016407</v>
      </c>
      <c r="B706" s="1737"/>
      <c r="C706" s="1737" t="s">
        <v>1739</v>
      </c>
      <c r="D706" s="1723" t="s">
        <v>1549</v>
      </c>
      <c r="E706" s="1723">
        <v>1</v>
      </c>
      <c r="F706" s="1723">
        <v>12</v>
      </c>
      <c r="G706" s="1723">
        <v>7</v>
      </c>
      <c r="H706" s="1723">
        <v>2</v>
      </c>
      <c r="I706" s="1738">
        <v>1</v>
      </c>
      <c r="J706" s="1738">
        <v>1</v>
      </c>
      <c r="K706" s="1863"/>
      <c r="L706" s="1725">
        <v>2283.4</v>
      </c>
      <c r="M706" s="1725"/>
      <c r="N706" s="1725">
        <f t="shared" si="180"/>
        <v>1393.4</v>
      </c>
      <c r="O706" s="1725">
        <v>990.4</v>
      </c>
      <c r="P706" s="1798">
        <f t="shared" si="181"/>
        <v>0.71077938854600253</v>
      </c>
      <c r="Q706" s="1725">
        <v>403</v>
      </c>
      <c r="R706" s="1798">
        <f t="shared" si="182"/>
        <v>0.28922061145399741</v>
      </c>
      <c r="S706" s="1785">
        <f t="shared" si="183"/>
        <v>16.12</v>
      </c>
      <c r="T706" s="1760"/>
      <c r="U706" s="1725">
        <f t="shared" si="184"/>
        <v>0</v>
      </c>
      <c r="V706" s="1725">
        <f t="shared" si="185"/>
        <v>0</v>
      </c>
      <c r="W706" s="1725">
        <f t="shared" si="179"/>
        <v>2283.4</v>
      </c>
      <c r="X706" s="1728">
        <v>2283.4</v>
      </c>
      <c r="Y706" s="1739">
        <v>616478</v>
      </c>
      <c r="Z706" s="1730">
        <v>42646</v>
      </c>
      <c r="AA706" s="1788" t="s">
        <v>213</v>
      </c>
      <c r="AB706" s="1885"/>
      <c r="AH706" s="2439"/>
      <c r="AK706" s="2434"/>
      <c r="AL706" s="2434"/>
    </row>
    <row r="707" spans="1:38" s="1723" customFormat="1" x14ac:dyDescent="0.2">
      <c r="A707" s="1811">
        <v>2016408</v>
      </c>
      <c r="B707" s="1737"/>
      <c r="C707" s="1737" t="s">
        <v>1740</v>
      </c>
      <c r="D707" s="1723" t="s">
        <v>1549</v>
      </c>
      <c r="E707" s="1723">
        <v>1</v>
      </c>
      <c r="F707" s="1723">
        <v>9</v>
      </c>
      <c r="G707" s="1723">
        <v>4</v>
      </c>
      <c r="H707" s="1723">
        <v>3</v>
      </c>
      <c r="I707" s="1738">
        <v>1</v>
      </c>
      <c r="J707" s="1738">
        <v>1</v>
      </c>
      <c r="K707" s="1863"/>
      <c r="L707" s="1725">
        <v>1979.81</v>
      </c>
      <c r="M707" s="1725"/>
      <c r="N707" s="1725">
        <f t="shared" si="180"/>
        <v>1315.48</v>
      </c>
      <c r="O707" s="1725">
        <v>914.98</v>
      </c>
      <c r="P707" s="1798">
        <f t="shared" si="181"/>
        <v>0.69554839298202942</v>
      </c>
      <c r="Q707" s="1725">
        <v>400.5</v>
      </c>
      <c r="R707" s="1798">
        <f t="shared" si="182"/>
        <v>0.30445160701797064</v>
      </c>
      <c r="S707" s="1785">
        <f t="shared" si="183"/>
        <v>16.02</v>
      </c>
      <c r="T707" s="1760"/>
      <c r="U707" s="1725">
        <f t="shared" si="184"/>
        <v>0</v>
      </c>
      <c r="V707" s="1725">
        <f t="shared" si="185"/>
        <v>0</v>
      </c>
      <c r="W707" s="1725">
        <f t="shared" si="179"/>
        <v>1979.81</v>
      </c>
      <c r="X707" s="1728">
        <v>1979.81</v>
      </c>
      <c r="Y707" s="1739">
        <v>616479</v>
      </c>
      <c r="Z707" s="1730">
        <v>42646</v>
      </c>
      <c r="AA707" s="1788" t="s">
        <v>213</v>
      </c>
      <c r="AB707" s="1885"/>
      <c r="AH707" s="2439"/>
      <c r="AK707" s="2434"/>
      <c r="AL707" s="2434"/>
    </row>
    <row r="708" spans="1:38" s="1723" customFormat="1" x14ac:dyDescent="0.2">
      <c r="A708" s="1811">
        <v>2016409</v>
      </c>
      <c r="B708" s="1737"/>
      <c r="C708" s="1737" t="s">
        <v>1741</v>
      </c>
      <c r="D708" s="1723" t="s">
        <v>1549</v>
      </c>
      <c r="E708" s="1723">
        <v>1</v>
      </c>
      <c r="F708" s="1723">
        <v>9</v>
      </c>
      <c r="G708" s="1723">
        <v>7</v>
      </c>
      <c r="H708" s="1723">
        <v>1</v>
      </c>
      <c r="I708" s="1738">
        <v>1</v>
      </c>
      <c r="J708" s="1738">
        <v>1</v>
      </c>
      <c r="K708" s="1863"/>
      <c r="L708" s="1725">
        <v>1840.75</v>
      </c>
      <c r="M708" s="1725"/>
      <c r="N708" s="1725">
        <f t="shared" si="180"/>
        <v>1116.79</v>
      </c>
      <c r="O708" s="1725">
        <v>789.64</v>
      </c>
      <c r="P708" s="1798">
        <f t="shared" si="181"/>
        <v>0.70706220506988782</v>
      </c>
      <c r="Q708" s="1725">
        <v>327.14999999999998</v>
      </c>
      <c r="R708" s="1798">
        <f t="shared" si="182"/>
        <v>0.29293779493011218</v>
      </c>
      <c r="S708" s="1785">
        <f t="shared" si="183"/>
        <v>13.085999999999999</v>
      </c>
      <c r="T708" s="1760"/>
      <c r="U708" s="1725">
        <f t="shared" si="184"/>
        <v>0</v>
      </c>
      <c r="V708" s="1725">
        <f t="shared" si="185"/>
        <v>0</v>
      </c>
      <c r="W708" s="1725">
        <f t="shared" si="179"/>
        <v>1840.75</v>
      </c>
      <c r="X708" s="1728">
        <v>1840.75</v>
      </c>
      <c r="Y708" s="1739">
        <v>616480</v>
      </c>
      <c r="Z708" s="1730">
        <v>42646</v>
      </c>
      <c r="AA708" s="1788" t="s">
        <v>213</v>
      </c>
      <c r="AB708" s="1885"/>
      <c r="AH708" s="2439"/>
      <c r="AK708" s="2434"/>
      <c r="AL708" s="2434"/>
    </row>
    <row r="709" spans="1:38" s="1723" customFormat="1" x14ac:dyDescent="0.2">
      <c r="A709" s="1811">
        <v>2016410</v>
      </c>
      <c r="B709" s="1737"/>
      <c r="C709" s="1737" t="s">
        <v>1742</v>
      </c>
      <c r="D709" s="1723" t="s">
        <v>1549</v>
      </c>
      <c r="E709" s="1723">
        <v>1</v>
      </c>
      <c r="F709" s="1723">
        <v>9</v>
      </c>
      <c r="G709" s="1723">
        <v>5</v>
      </c>
      <c r="H709" s="1723">
        <v>1</v>
      </c>
      <c r="I709" s="1738">
        <v>1</v>
      </c>
      <c r="J709" s="1738">
        <v>1</v>
      </c>
      <c r="K709" s="1863"/>
      <c r="L709" s="1725">
        <v>1954.29</v>
      </c>
      <c r="M709" s="1725"/>
      <c r="N709" s="1725">
        <f t="shared" si="180"/>
        <v>1322.02</v>
      </c>
      <c r="O709" s="1725">
        <v>984.52</v>
      </c>
      <c r="P709" s="1798">
        <f t="shared" si="181"/>
        <v>0.74470885463154868</v>
      </c>
      <c r="Q709" s="1725">
        <v>337.5</v>
      </c>
      <c r="R709" s="1798">
        <f t="shared" si="182"/>
        <v>0.25529114536845132</v>
      </c>
      <c r="S709" s="1785">
        <f t="shared" si="183"/>
        <v>13.5</v>
      </c>
      <c r="T709" s="1760"/>
      <c r="U709" s="1725">
        <f t="shared" si="184"/>
        <v>0</v>
      </c>
      <c r="V709" s="1725">
        <f t="shared" si="185"/>
        <v>0</v>
      </c>
      <c r="W709" s="1725">
        <f t="shared" si="179"/>
        <v>1954.29</v>
      </c>
      <c r="X709" s="1728">
        <v>1954.29</v>
      </c>
      <c r="Y709" s="1739">
        <v>616481</v>
      </c>
      <c r="Z709" s="1730">
        <v>42646</v>
      </c>
      <c r="AA709" s="1788" t="s">
        <v>213</v>
      </c>
      <c r="AB709" s="1885"/>
      <c r="AH709" s="2439"/>
      <c r="AK709" s="2434"/>
      <c r="AL709" s="2434"/>
    </row>
    <row r="710" spans="1:38" s="1723" customFormat="1" x14ac:dyDescent="0.2">
      <c r="A710" s="1811">
        <v>2016411</v>
      </c>
      <c r="B710" s="1737"/>
      <c r="C710" s="1737" t="s">
        <v>1743</v>
      </c>
      <c r="D710" s="1723" t="s">
        <v>1549</v>
      </c>
      <c r="E710" s="1723">
        <v>1</v>
      </c>
      <c r="F710" s="1723">
        <v>11</v>
      </c>
      <c r="G710" s="1723">
        <v>7</v>
      </c>
      <c r="H710" s="1723">
        <v>1</v>
      </c>
      <c r="I710" s="1738">
        <v>1</v>
      </c>
      <c r="J710" s="1738">
        <v>1</v>
      </c>
      <c r="K710" s="1863"/>
      <c r="L710" s="1725">
        <v>2028.81</v>
      </c>
      <c r="M710" s="1725"/>
      <c r="N710" s="1725">
        <f t="shared" si="180"/>
        <v>1243.0700000000002</v>
      </c>
      <c r="O710" s="1725">
        <v>883.97</v>
      </c>
      <c r="P710" s="1798">
        <f t="shared" si="181"/>
        <v>0.71111844063487972</v>
      </c>
      <c r="Q710" s="1725">
        <v>359.1</v>
      </c>
      <c r="R710" s="1798">
        <f t="shared" si="182"/>
        <v>0.28888155936512022</v>
      </c>
      <c r="S710" s="1785">
        <f t="shared" si="183"/>
        <v>14.364000000000001</v>
      </c>
      <c r="T710" s="1760"/>
      <c r="U710" s="1725">
        <f t="shared" si="184"/>
        <v>0</v>
      </c>
      <c r="V710" s="1725">
        <f t="shared" si="185"/>
        <v>0</v>
      </c>
      <c r="W710" s="1725">
        <f t="shared" si="179"/>
        <v>2028.81</v>
      </c>
      <c r="X710" s="1728">
        <v>2028.81</v>
      </c>
      <c r="Y710" s="1739">
        <v>616482</v>
      </c>
      <c r="Z710" s="1730">
        <v>42646</v>
      </c>
      <c r="AA710" s="1788" t="s">
        <v>213</v>
      </c>
      <c r="AB710" s="1885"/>
      <c r="AH710" s="2439"/>
      <c r="AK710" s="2434"/>
      <c r="AL710" s="2434"/>
    </row>
    <row r="711" spans="1:38" s="1723" customFormat="1" x14ac:dyDescent="0.2">
      <c r="A711" s="1811" t="s">
        <v>1748</v>
      </c>
      <c r="B711" s="1737"/>
      <c r="C711" s="1737" t="s">
        <v>1747</v>
      </c>
      <c r="D711" s="1723" t="s">
        <v>68</v>
      </c>
      <c r="E711" s="1723">
        <v>0</v>
      </c>
      <c r="F711" s="1723">
        <v>0</v>
      </c>
      <c r="G711" s="1723">
        <v>0</v>
      </c>
      <c r="H711" s="1723">
        <v>0</v>
      </c>
      <c r="I711" s="1738">
        <v>1</v>
      </c>
      <c r="J711" s="1738">
        <v>1</v>
      </c>
      <c r="K711" s="1863"/>
      <c r="L711" s="1725">
        <v>45.26</v>
      </c>
      <c r="M711" s="1725"/>
      <c r="N711" s="1725">
        <f t="shared" si="180"/>
        <v>17.63</v>
      </c>
      <c r="O711" s="1725">
        <v>17.63</v>
      </c>
      <c r="P711" s="1798">
        <f t="shared" si="181"/>
        <v>1</v>
      </c>
      <c r="Q711" s="1725">
        <v>0</v>
      </c>
      <c r="R711" s="1798">
        <f t="shared" si="182"/>
        <v>0</v>
      </c>
      <c r="S711" s="1785">
        <f t="shared" si="183"/>
        <v>0</v>
      </c>
      <c r="T711" s="1760"/>
      <c r="U711" s="1725">
        <f t="shared" si="184"/>
        <v>0</v>
      </c>
      <c r="V711" s="1725">
        <f t="shared" si="185"/>
        <v>0</v>
      </c>
      <c r="W711" s="1725">
        <f t="shared" si="179"/>
        <v>45.26</v>
      </c>
      <c r="X711" s="1728">
        <v>45.26</v>
      </c>
      <c r="Y711" s="1739">
        <v>616392</v>
      </c>
      <c r="Z711" s="1730">
        <v>42627</v>
      </c>
      <c r="AA711" s="1788" t="s">
        <v>213</v>
      </c>
      <c r="AB711" s="1885"/>
      <c r="AH711" s="2439"/>
      <c r="AK711" s="2434"/>
      <c r="AL711" s="2434"/>
    </row>
    <row r="712" spans="1:38" s="1723" customFormat="1" x14ac:dyDescent="0.2">
      <c r="A712" s="1811">
        <v>2016413</v>
      </c>
      <c r="B712" s="1737"/>
      <c r="C712" s="1737" t="s">
        <v>1752</v>
      </c>
      <c r="D712" s="1723" t="s">
        <v>68</v>
      </c>
      <c r="E712" s="1723">
        <v>6</v>
      </c>
      <c r="F712" s="1723">
        <f>E712*10</f>
        <v>60</v>
      </c>
      <c r="G712" s="1723">
        <f>E712*6</f>
        <v>36</v>
      </c>
      <c r="H712" s="1723">
        <f>E712*4</f>
        <v>24</v>
      </c>
      <c r="I712" s="1738">
        <v>1</v>
      </c>
      <c r="J712" s="1738">
        <v>1</v>
      </c>
      <c r="K712" s="1863" t="s">
        <v>1308</v>
      </c>
      <c r="L712" s="1725">
        <v>17706</v>
      </c>
      <c r="M712" s="1725">
        <v>17790.97</v>
      </c>
      <c r="N712" s="1725">
        <f t="shared" si="180"/>
        <v>12068.82</v>
      </c>
      <c r="O712" s="1725">
        <v>8990.82</v>
      </c>
      <c r="P712" s="1798">
        <f t="shared" si="181"/>
        <v>0.744962639263822</v>
      </c>
      <c r="Q712" s="1725">
        <v>3078</v>
      </c>
      <c r="R712" s="1798">
        <f t="shared" si="182"/>
        <v>0.255037360736178</v>
      </c>
      <c r="S712" s="1785">
        <f t="shared" si="183"/>
        <v>123.12</v>
      </c>
      <c r="T712" s="1760"/>
      <c r="U712" s="1725">
        <f t="shared" si="184"/>
        <v>0</v>
      </c>
      <c r="V712" s="1725">
        <f t="shared" si="185"/>
        <v>0</v>
      </c>
      <c r="W712" s="1725">
        <f t="shared" si="179"/>
        <v>17706</v>
      </c>
      <c r="X712" s="1728">
        <v>17706</v>
      </c>
      <c r="Y712" s="1739">
        <v>616364</v>
      </c>
      <c r="Z712" s="1730">
        <v>42608</v>
      </c>
      <c r="AA712" s="1788" t="s">
        <v>213</v>
      </c>
      <c r="AB712" s="1885"/>
      <c r="AH712" s="2439"/>
      <c r="AK712" s="2434"/>
      <c r="AL712" s="2434"/>
    </row>
    <row r="713" spans="1:38" s="1723" customFormat="1" x14ac:dyDescent="0.2">
      <c r="A713" s="1811" t="s">
        <v>1760</v>
      </c>
      <c r="B713" s="1737"/>
      <c r="C713" s="1737" t="s">
        <v>1758</v>
      </c>
      <c r="D713" s="1723" t="s">
        <v>441</v>
      </c>
      <c r="E713" s="1723">
        <v>0</v>
      </c>
      <c r="F713" s="1723">
        <v>2</v>
      </c>
      <c r="G713" s="1723">
        <v>2</v>
      </c>
      <c r="H713" s="1723">
        <v>0</v>
      </c>
      <c r="I713" s="1738">
        <v>1</v>
      </c>
      <c r="J713" s="1738">
        <v>1</v>
      </c>
      <c r="K713" s="1863"/>
      <c r="L713" s="1725">
        <v>582</v>
      </c>
      <c r="M713" s="1725"/>
      <c r="N713" s="1725">
        <f t="shared" si="180"/>
        <v>457.12</v>
      </c>
      <c r="O713" s="1725">
        <v>298.72000000000003</v>
      </c>
      <c r="P713" s="1798">
        <f t="shared" si="181"/>
        <v>0.65348267413370675</v>
      </c>
      <c r="Q713" s="1725">
        <v>158.4</v>
      </c>
      <c r="R713" s="1798">
        <f t="shared" si="182"/>
        <v>0.3465173258662933</v>
      </c>
      <c r="S713" s="1785">
        <f t="shared" si="183"/>
        <v>6.3360000000000003</v>
      </c>
      <c r="T713" s="1760"/>
      <c r="U713" s="1725">
        <f t="shared" si="184"/>
        <v>0</v>
      </c>
      <c r="V713" s="1725">
        <f t="shared" si="185"/>
        <v>0</v>
      </c>
      <c r="W713" s="1725">
        <f t="shared" si="179"/>
        <v>582</v>
      </c>
      <c r="X713" s="1728">
        <v>582</v>
      </c>
      <c r="Y713" s="1739">
        <v>616445</v>
      </c>
      <c r="Z713" s="1730">
        <v>42634</v>
      </c>
      <c r="AA713" s="1788" t="s">
        <v>213</v>
      </c>
      <c r="AB713" s="1885"/>
      <c r="AH713" s="2439"/>
      <c r="AK713" s="2434"/>
      <c r="AL713" s="2434"/>
    </row>
    <row r="714" spans="1:38" s="1723" customFormat="1" x14ac:dyDescent="0.2">
      <c r="A714" s="1811" t="s">
        <v>1761</v>
      </c>
      <c r="B714" s="1737"/>
      <c r="C714" s="1737" t="s">
        <v>1759</v>
      </c>
      <c r="D714" s="1723" t="s">
        <v>441</v>
      </c>
      <c r="E714" s="1723">
        <v>0</v>
      </c>
      <c r="F714" s="1723">
        <v>2</v>
      </c>
      <c r="G714" s="1723">
        <v>2</v>
      </c>
      <c r="H714" s="1723">
        <v>0</v>
      </c>
      <c r="I714" s="1738">
        <v>1</v>
      </c>
      <c r="J714" s="1738">
        <v>1</v>
      </c>
      <c r="K714" s="1863"/>
      <c r="L714" s="1725">
        <v>582</v>
      </c>
      <c r="M714" s="1725"/>
      <c r="N714" s="1725">
        <f>O714+Q714</f>
        <v>457.12</v>
      </c>
      <c r="O714" s="1725">
        <v>298.72000000000003</v>
      </c>
      <c r="P714" s="1798">
        <f>IF(N714&lt;=0,"",O714/N714)</f>
        <v>0.65348267413370675</v>
      </c>
      <c r="Q714" s="1725">
        <v>158.4</v>
      </c>
      <c r="R714" s="1798">
        <f>IF(N714&lt;=0,"",Q714/N714)</f>
        <v>0.3465173258662933</v>
      </c>
      <c r="S714" s="1785">
        <f>Q714/$S$1</f>
        <v>6.3360000000000003</v>
      </c>
      <c r="T714" s="1760"/>
      <c r="U714" s="1725">
        <f t="shared" si="184"/>
        <v>0</v>
      </c>
      <c r="V714" s="1725">
        <f t="shared" si="185"/>
        <v>0</v>
      </c>
      <c r="W714" s="1725">
        <f>X714+AC714+AH714+AM714+AO714+AR714</f>
        <v>582</v>
      </c>
      <c r="X714" s="1728">
        <v>582</v>
      </c>
      <c r="Y714" s="1739">
        <v>616446</v>
      </c>
      <c r="Z714" s="1730">
        <v>42634</v>
      </c>
      <c r="AA714" s="1788" t="s">
        <v>213</v>
      </c>
      <c r="AB714" s="1885"/>
      <c r="AH714" s="2439"/>
      <c r="AK714" s="2434"/>
      <c r="AL714" s="2434"/>
    </row>
    <row r="715" spans="1:38" s="1723" customFormat="1" x14ac:dyDescent="0.2">
      <c r="A715" s="1811">
        <v>2016416</v>
      </c>
      <c r="B715" s="1737"/>
      <c r="C715" s="1737">
        <v>565116</v>
      </c>
      <c r="D715" s="1723" t="s">
        <v>68</v>
      </c>
      <c r="E715" s="1723">
        <v>1</v>
      </c>
      <c r="F715" s="1723">
        <v>7</v>
      </c>
      <c r="G715" s="1723">
        <v>4</v>
      </c>
      <c r="H715" s="1723">
        <v>3</v>
      </c>
      <c r="I715" s="1738">
        <v>1</v>
      </c>
      <c r="J715" s="1738">
        <v>1</v>
      </c>
      <c r="K715" s="1863" t="s">
        <v>1308</v>
      </c>
      <c r="L715" s="1725">
        <v>1988</v>
      </c>
      <c r="M715" s="1725">
        <v>2072.21</v>
      </c>
      <c r="N715" s="1725">
        <f t="shared" si="180"/>
        <v>1407.0300000000002</v>
      </c>
      <c r="O715" s="1725">
        <v>1074.93</v>
      </c>
      <c r="P715" s="1798">
        <f t="shared" si="181"/>
        <v>0.76397091746444634</v>
      </c>
      <c r="Q715" s="1725">
        <v>332.1</v>
      </c>
      <c r="R715" s="1798">
        <f t="shared" si="182"/>
        <v>0.2360290825355536</v>
      </c>
      <c r="S715" s="1785">
        <f t="shared" si="183"/>
        <v>13.284000000000001</v>
      </c>
      <c r="T715" s="1760"/>
      <c r="U715" s="1725">
        <f t="shared" si="184"/>
        <v>0</v>
      </c>
      <c r="V715" s="1725">
        <f t="shared" si="185"/>
        <v>0</v>
      </c>
      <c r="W715" s="1725">
        <f t="shared" si="179"/>
        <v>1988</v>
      </c>
      <c r="X715" s="1728">
        <v>1988</v>
      </c>
      <c r="Y715" s="1739">
        <v>616377</v>
      </c>
      <c r="Z715" s="1730">
        <v>42615</v>
      </c>
      <c r="AA715" s="1788" t="s">
        <v>213</v>
      </c>
      <c r="AB715" s="1885"/>
      <c r="AH715" s="2439"/>
      <c r="AK715" s="2434"/>
      <c r="AL715" s="2434"/>
    </row>
    <row r="716" spans="1:38" s="1723" customFormat="1" x14ac:dyDescent="0.2">
      <c r="A716" s="1811">
        <v>2016417</v>
      </c>
      <c r="B716" s="1737"/>
      <c r="C716" s="1737">
        <v>597416</v>
      </c>
      <c r="D716" s="1723" t="s">
        <v>68</v>
      </c>
      <c r="E716" s="1723">
        <v>1</v>
      </c>
      <c r="F716" s="1723">
        <v>9</v>
      </c>
      <c r="G716" s="1723">
        <v>5</v>
      </c>
      <c r="H716" s="1723">
        <v>3</v>
      </c>
      <c r="I716" s="1738">
        <v>1</v>
      </c>
      <c r="J716" s="1738">
        <v>1</v>
      </c>
      <c r="K716" s="1863" t="s">
        <v>1308</v>
      </c>
      <c r="L716" s="1725">
        <v>2622</v>
      </c>
      <c r="M716" s="1725">
        <v>2621.59</v>
      </c>
      <c r="N716" s="1725">
        <f t="shared" si="180"/>
        <v>1783.57</v>
      </c>
      <c r="O716" s="1725">
        <v>1380.82</v>
      </c>
      <c r="P716" s="1798">
        <f t="shared" si="181"/>
        <v>0.77418884596623627</v>
      </c>
      <c r="Q716" s="1725">
        <v>402.75</v>
      </c>
      <c r="R716" s="1798">
        <f t="shared" si="182"/>
        <v>0.22581115403376376</v>
      </c>
      <c r="S716" s="1785">
        <f t="shared" si="183"/>
        <v>16.11</v>
      </c>
      <c r="T716" s="1760"/>
      <c r="U716" s="1725">
        <f t="shared" si="184"/>
        <v>0</v>
      </c>
      <c r="V716" s="1725">
        <f t="shared" si="185"/>
        <v>0</v>
      </c>
      <c r="W716" s="1725">
        <f t="shared" si="179"/>
        <v>2622</v>
      </c>
      <c r="X716" s="1728">
        <v>2622</v>
      </c>
      <c r="Y716" s="1739">
        <v>616378</v>
      </c>
      <c r="Z716" s="1730">
        <v>42615</v>
      </c>
      <c r="AA716" s="1788" t="s">
        <v>213</v>
      </c>
      <c r="AB716" s="1885"/>
      <c r="AH716" s="2439"/>
      <c r="AK716" s="2434"/>
      <c r="AL716" s="2434"/>
    </row>
    <row r="717" spans="1:38" s="1723" customFormat="1" x14ac:dyDescent="0.2">
      <c r="A717" s="1811">
        <v>2016418</v>
      </c>
      <c r="B717" s="1737"/>
      <c r="C717" s="1737" t="s">
        <v>1762</v>
      </c>
      <c r="D717" s="1723" t="s">
        <v>68</v>
      </c>
      <c r="E717" s="1723">
        <v>0</v>
      </c>
      <c r="F717" s="1723">
        <v>0</v>
      </c>
      <c r="G717" s="1723">
        <v>0</v>
      </c>
      <c r="H717" s="1723">
        <v>0</v>
      </c>
      <c r="I717" s="1738">
        <v>1</v>
      </c>
      <c r="J717" s="1738">
        <v>1</v>
      </c>
      <c r="K717" s="1863"/>
      <c r="L717" s="1725">
        <v>126.5</v>
      </c>
      <c r="M717" s="1725"/>
      <c r="N717" s="1725">
        <f t="shared" si="180"/>
        <v>40.020000000000003</v>
      </c>
      <c r="O717" s="1725">
        <v>40.020000000000003</v>
      </c>
      <c r="P717" s="1798">
        <f t="shared" si="181"/>
        <v>1</v>
      </c>
      <c r="Q717" s="1725">
        <v>0</v>
      </c>
      <c r="R717" s="1798">
        <f t="shared" si="182"/>
        <v>0</v>
      </c>
      <c r="S717" s="1785">
        <f t="shared" si="183"/>
        <v>0</v>
      </c>
      <c r="T717" s="1760"/>
      <c r="U717" s="1725">
        <f t="shared" si="184"/>
        <v>0</v>
      </c>
      <c r="V717" s="1725">
        <f t="shared" si="185"/>
        <v>0</v>
      </c>
      <c r="W717" s="1725">
        <f t="shared" si="179"/>
        <v>126.5</v>
      </c>
      <c r="X717" s="1728">
        <v>126.5</v>
      </c>
      <c r="Y717" s="1739">
        <v>616365</v>
      </c>
      <c r="Z717" s="1730">
        <v>2608</v>
      </c>
      <c r="AA717" s="1788" t="s">
        <v>213</v>
      </c>
      <c r="AB717" s="1885"/>
      <c r="AH717" s="2439"/>
      <c r="AK717" s="2434"/>
      <c r="AL717" s="2434"/>
    </row>
    <row r="718" spans="1:38" s="1723" customFormat="1" x14ac:dyDescent="0.2">
      <c r="A718" s="1835">
        <v>2016419</v>
      </c>
      <c r="B718" s="1737"/>
      <c r="C718" s="1737">
        <v>566516</v>
      </c>
      <c r="D718" s="1723" t="s">
        <v>68</v>
      </c>
      <c r="E718" s="1723">
        <v>1</v>
      </c>
      <c r="F718" s="1723">
        <v>7</v>
      </c>
      <c r="G718" s="1723">
        <v>4</v>
      </c>
      <c r="H718" s="1723">
        <v>3</v>
      </c>
      <c r="I718" s="1738">
        <v>1</v>
      </c>
      <c r="J718" s="1738">
        <v>1</v>
      </c>
      <c r="K718" s="1863" t="s">
        <v>1308</v>
      </c>
      <c r="L718" s="1725">
        <v>2239</v>
      </c>
      <c r="M718" s="1725">
        <v>2236.39</v>
      </c>
      <c r="N718" s="1725">
        <f t="shared" si="180"/>
        <v>1513.31</v>
      </c>
      <c r="O718" s="1725">
        <v>1157.3599999999999</v>
      </c>
      <c r="P718" s="1798">
        <f t="shared" si="181"/>
        <v>0.76478712226840495</v>
      </c>
      <c r="Q718" s="1725">
        <v>355.95</v>
      </c>
      <c r="R718" s="1798">
        <f t="shared" si="182"/>
        <v>0.23521287773159499</v>
      </c>
      <c r="S718" s="1785">
        <f t="shared" si="183"/>
        <v>14.238</v>
      </c>
      <c r="T718" s="1760"/>
      <c r="U718" s="1725">
        <f t="shared" si="184"/>
        <v>0</v>
      </c>
      <c r="V718" s="1725">
        <f t="shared" si="185"/>
        <v>0</v>
      </c>
      <c r="W718" s="1725">
        <f t="shared" si="179"/>
        <v>2239</v>
      </c>
      <c r="X718" s="1728">
        <v>2239</v>
      </c>
      <c r="Y718" s="1739">
        <v>616379</v>
      </c>
      <c r="Z718" s="1730">
        <v>42615</v>
      </c>
      <c r="AA718" s="1788" t="s">
        <v>213</v>
      </c>
      <c r="AB718" s="1885"/>
      <c r="AH718" s="2439"/>
      <c r="AK718" s="2434"/>
      <c r="AL718" s="2434"/>
    </row>
    <row r="719" spans="1:38" s="1723" customFormat="1" x14ac:dyDescent="0.2">
      <c r="A719" s="1811">
        <v>2016420</v>
      </c>
      <c r="B719" s="1737"/>
      <c r="C719" s="1737">
        <v>590516</v>
      </c>
      <c r="D719" s="1723" t="s">
        <v>68</v>
      </c>
      <c r="E719" s="1723">
        <v>1</v>
      </c>
      <c r="F719" s="1723">
        <v>8</v>
      </c>
      <c r="G719" s="1723">
        <v>6</v>
      </c>
      <c r="H719" s="1723">
        <v>2</v>
      </c>
      <c r="I719" s="1738">
        <v>1</v>
      </c>
      <c r="J719" s="1738">
        <v>1</v>
      </c>
      <c r="K719" s="1863"/>
      <c r="L719" s="1725">
        <v>1996</v>
      </c>
      <c r="M719" s="1725">
        <v>2038.25</v>
      </c>
      <c r="N719" s="1725">
        <f t="shared" si="180"/>
        <v>1387.4</v>
      </c>
      <c r="O719" s="1725">
        <v>1036.4000000000001</v>
      </c>
      <c r="P719" s="1798">
        <f t="shared" si="181"/>
        <v>0.74700879342655324</v>
      </c>
      <c r="Q719" s="1725">
        <v>351</v>
      </c>
      <c r="R719" s="1798">
        <f t="shared" si="182"/>
        <v>0.2529912065734467</v>
      </c>
      <c r="S719" s="1785">
        <f t="shared" si="183"/>
        <v>14.04</v>
      </c>
      <c r="T719" s="1760"/>
      <c r="U719" s="1725">
        <f t="shared" si="184"/>
        <v>0</v>
      </c>
      <c r="V719" s="1725">
        <f t="shared" si="185"/>
        <v>0</v>
      </c>
      <c r="W719" s="1725">
        <f t="shared" si="179"/>
        <v>1996</v>
      </c>
      <c r="X719" s="1728">
        <v>1996</v>
      </c>
      <c r="Y719" s="1739">
        <v>616380</v>
      </c>
      <c r="Z719" s="1730">
        <v>42615</v>
      </c>
      <c r="AA719" s="1788" t="s">
        <v>213</v>
      </c>
      <c r="AB719" s="1885"/>
      <c r="AH719" s="2439"/>
      <c r="AK719" s="2434"/>
      <c r="AL719" s="2434"/>
    </row>
    <row r="720" spans="1:38" s="1723" customFormat="1" x14ac:dyDescent="0.2">
      <c r="A720" s="1811" t="s">
        <v>1774</v>
      </c>
      <c r="B720" s="1737"/>
      <c r="C720" s="1737" t="s">
        <v>1764</v>
      </c>
      <c r="D720" s="1723" t="s">
        <v>68</v>
      </c>
      <c r="E720" s="1723">
        <v>0</v>
      </c>
      <c r="F720" s="1723">
        <v>0</v>
      </c>
      <c r="G720" s="1723">
        <v>0</v>
      </c>
      <c r="H720" s="1723">
        <v>0</v>
      </c>
      <c r="I720" s="1738">
        <v>1</v>
      </c>
      <c r="J720" s="1738">
        <v>1</v>
      </c>
      <c r="K720" s="1863"/>
      <c r="L720" s="1725">
        <v>45</v>
      </c>
      <c r="M720" s="1725"/>
      <c r="N720" s="1725">
        <f t="shared" si="180"/>
        <v>27.5</v>
      </c>
      <c r="O720" s="1725">
        <v>27.5</v>
      </c>
      <c r="P720" s="1798">
        <f t="shared" si="181"/>
        <v>1</v>
      </c>
      <c r="Q720" s="1725">
        <v>0</v>
      </c>
      <c r="R720" s="1798">
        <f t="shared" si="182"/>
        <v>0</v>
      </c>
      <c r="S720" s="1785">
        <f t="shared" si="183"/>
        <v>0</v>
      </c>
      <c r="T720" s="1760"/>
      <c r="U720" s="1725">
        <f t="shared" si="184"/>
        <v>0</v>
      </c>
      <c r="V720" s="1725">
        <f t="shared" si="185"/>
        <v>0</v>
      </c>
      <c r="W720" s="1725">
        <f t="shared" si="179"/>
        <v>45</v>
      </c>
      <c r="X720" s="1728">
        <v>45</v>
      </c>
      <c r="Y720" s="1739">
        <v>616393</v>
      </c>
      <c r="Z720" s="1730">
        <v>42627</v>
      </c>
      <c r="AA720" s="1788" t="s">
        <v>213</v>
      </c>
      <c r="AB720" s="1885"/>
      <c r="AH720" s="2439"/>
      <c r="AK720" s="2434"/>
      <c r="AL720" s="2434"/>
    </row>
    <row r="721" spans="1:53" x14ac:dyDescent="0.2">
      <c r="A721" s="1811">
        <v>2016422</v>
      </c>
      <c r="C721" s="1737" t="s">
        <v>1766</v>
      </c>
      <c r="D721" s="1723" t="s">
        <v>489</v>
      </c>
      <c r="E721" s="1723">
        <v>3</v>
      </c>
      <c r="F721" s="1723">
        <v>21</v>
      </c>
      <c r="G721" s="1723">
        <v>18</v>
      </c>
      <c r="H721" s="1723">
        <v>6</v>
      </c>
      <c r="I721" s="1738">
        <v>1</v>
      </c>
      <c r="J721" s="1738">
        <v>1</v>
      </c>
      <c r="L721" s="1725">
        <v>5631.2</v>
      </c>
      <c r="N721" s="1725">
        <f t="shared" si="180"/>
        <v>4110.5200000000004</v>
      </c>
      <c r="O721" s="1725">
        <v>2948.17</v>
      </c>
      <c r="P721" s="1798">
        <f t="shared" si="181"/>
        <v>0.71722555783696462</v>
      </c>
      <c r="Q721" s="1725">
        <v>1162.3499999999999</v>
      </c>
      <c r="R721" s="1798">
        <f t="shared" si="182"/>
        <v>0.28277444216303527</v>
      </c>
      <c r="S721" s="1785">
        <f t="shared" si="183"/>
        <v>46.494</v>
      </c>
      <c r="U721" s="1725">
        <f t="shared" si="184"/>
        <v>0</v>
      </c>
      <c r="V721" s="1725">
        <f t="shared" si="185"/>
        <v>0</v>
      </c>
      <c r="W721" s="1725">
        <f t="shared" si="179"/>
        <v>5631.2</v>
      </c>
      <c r="X721" s="1728">
        <v>5631.2</v>
      </c>
      <c r="Y721" s="1739">
        <v>616519</v>
      </c>
      <c r="Z721" s="1730">
        <v>42660</v>
      </c>
      <c r="AA721" s="1788" t="s">
        <v>213</v>
      </c>
      <c r="AB721" s="1788"/>
    </row>
    <row r="722" spans="1:53" x14ac:dyDescent="0.2">
      <c r="A722" s="1811">
        <v>2016423</v>
      </c>
      <c r="C722" s="1737">
        <v>597616</v>
      </c>
      <c r="D722" s="1723" t="s">
        <v>68</v>
      </c>
      <c r="E722" s="1723">
        <v>1</v>
      </c>
      <c r="F722" s="1723">
        <v>7</v>
      </c>
      <c r="G722" s="1723">
        <v>6</v>
      </c>
      <c r="H722" s="1723">
        <v>2</v>
      </c>
      <c r="I722" s="1738">
        <v>1</v>
      </c>
      <c r="J722" s="1738">
        <v>1</v>
      </c>
      <c r="L722" s="1725">
        <v>1767</v>
      </c>
      <c r="M722" s="1725">
        <v>1862.42</v>
      </c>
      <c r="N722" s="1725">
        <f t="shared" si="180"/>
        <v>1263.46</v>
      </c>
      <c r="O722" s="1725">
        <v>944.86</v>
      </c>
      <c r="P722" s="1798">
        <f t="shared" si="181"/>
        <v>0.74783530938850462</v>
      </c>
      <c r="Q722" s="1725">
        <v>318.60000000000002</v>
      </c>
      <c r="R722" s="1798">
        <f t="shared" si="182"/>
        <v>0.25216469061149543</v>
      </c>
      <c r="S722" s="1785">
        <f t="shared" si="183"/>
        <v>12.744000000000002</v>
      </c>
      <c r="U722" s="1725">
        <f t="shared" si="184"/>
        <v>0</v>
      </c>
      <c r="V722" s="1725">
        <f t="shared" si="185"/>
        <v>0</v>
      </c>
      <c r="W722" s="1725">
        <f t="shared" si="179"/>
        <v>1767</v>
      </c>
      <c r="X722" s="1728">
        <v>1767</v>
      </c>
      <c r="Y722" s="1739">
        <v>616381</v>
      </c>
      <c r="Z722" s="1730">
        <v>42615</v>
      </c>
      <c r="AA722" s="1788" t="s">
        <v>213</v>
      </c>
      <c r="AB722" s="1788"/>
    </row>
    <row r="723" spans="1:53" x14ac:dyDescent="0.2">
      <c r="A723" s="1811" t="s">
        <v>1775</v>
      </c>
      <c r="C723" s="1737" t="s">
        <v>1767</v>
      </c>
      <c r="D723" s="1723" t="s">
        <v>68</v>
      </c>
      <c r="E723" s="1723">
        <v>0</v>
      </c>
      <c r="F723" s="1723">
        <v>0</v>
      </c>
      <c r="G723" s="1723">
        <v>0</v>
      </c>
      <c r="H723" s="1723">
        <v>0</v>
      </c>
      <c r="I723" s="1738">
        <v>1</v>
      </c>
      <c r="J723" s="1738">
        <v>1</v>
      </c>
      <c r="L723" s="1725">
        <v>45</v>
      </c>
      <c r="N723" s="1725">
        <f t="shared" si="180"/>
        <v>0</v>
      </c>
      <c r="O723" s="1725">
        <v>0</v>
      </c>
      <c r="P723" s="1798" t="str">
        <f t="shared" si="181"/>
        <v/>
      </c>
      <c r="Q723" s="1725">
        <v>0</v>
      </c>
      <c r="R723" s="1798" t="str">
        <f t="shared" si="182"/>
        <v/>
      </c>
      <c r="S723" s="1785">
        <f t="shared" si="183"/>
        <v>0</v>
      </c>
      <c r="U723" s="1725">
        <f t="shared" si="184"/>
        <v>0</v>
      </c>
      <c r="V723" s="1725">
        <f t="shared" si="185"/>
        <v>0</v>
      </c>
      <c r="W723" s="1725">
        <f t="shared" si="179"/>
        <v>45</v>
      </c>
      <c r="X723" s="1728">
        <v>45</v>
      </c>
      <c r="Y723" s="1739">
        <v>616394</v>
      </c>
      <c r="Z723" s="1730">
        <v>42627</v>
      </c>
      <c r="AA723" s="1788" t="s">
        <v>213</v>
      </c>
      <c r="AB723" s="1788"/>
    </row>
    <row r="724" spans="1:53" x14ac:dyDescent="0.2">
      <c r="A724" s="1811">
        <v>2016425</v>
      </c>
      <c r="C724" s="1737" t="s">
        <v>1768</v>
      </c>
      <c r="D724" s="1723" t="s">
        <v>68</v>
      </c>
      <c r="E724" s="1723">
        <v>1</v>
      </c>
      <c r="F724" s="1723">
        <v>1</v>
      </c>
      <c r="G724" s="1723">
        <v>2</v>
      </c>
      <c r="H724" s="1723">
        <v>0</v>
      </c>
      <c r="I724" s="1738">
        <v>1</v>
      </c>
      <c r="J724" s="1738">
        <v>1</v>
      </c>
      <c r="L724" s="1725">
        <v>575.95000000000005</v>
      </c>
      <c r="N724" s="1725">
        <f t="shared" si="180"/>
        <v>385</v>
      </c>
      <c r="O724" s="1725">
        <v>277</v>
      </c>
      <c r="P724" s="1798">
        <f t="shared" si="181"/>
        <v>0.7194805194805195</v>
      </c>
      <c r="Q724" s="1725">
        <v>108</v>
      </c>
      <c r="R724" s="1798">
        <f t="shared" si="182"/>
        <v>0.2805194805194805</v>
      </c>
      <c r="S724" s="1785">
        <f t="shared" si="183"/>
        <v>4.32</v>
      </c>
      <c r="U724" s="1725">
        <f t="shared" si="184"/>
        <v>0</v>
      </c>
      <c r="V724" s="1725">
        <f t="shared" si="185"/>
        <v>0</v>
      </c>
      <c r="W724" s="1725">
        <f t="shared" si="179"/>
        <v>575.95000000000005</v>
      </c>
      <c r="X724" s="1728">
        <v>575.95000000000005</v>
      </c>
      <c r="Y724" s="1739">
        <v>616493</v>
      </c>
      <c r="Z724" s="1730">
        <v>42660</v>
      </c>
      <c r="AA724" s="1788" t="s">
        <v>213</v>
      </c>
      <c r="AB724" s="1788"/>
    </row>
    <row r="725" spans="1:53" s="1879" customFormat="1" x14ac:dyDescent="0.2">
      <c r="A725" s="1811">
        <v>2016426</v>
      </c>
      <c r="B725" s="1878"/>
      <c r="C725" s="1878" t="s">
        <v>1770</v>
      </c>
      <c r="D725" s="1879" t="s">
        <v>1771</v>
      </c>
      <c r="E725" s="1879">
        <v>1</v>
      </c>
      <c r="F725" s="1879">
        <v>10</v>
      </c>
      <c r="G725" s="1879">
        <v>0</v>
      </c>
      <c r="H725" s="1879">
        <v>0</v>
      </c>
      <c r="I725" s="1880">
        <v>1</v>
      </c>
      <c r="J725" s="1880">
        <v>1</v>
      </c>
      <c r="K725" s="1891"/>
      <c r="L725" s="1881">
        <v>2004.32</v>
      </c>
      <c r="M725" s="1881"/>
      <c r="N725" s="1881">
        <f t="shared" si="180"/>
        <v>1099.28</v>
      </c>
      <c r="O725" s="1881">
        <v>878.78</v>
      </c>
      <c r="P725" s="1882">
        <f t="shared" si="181"/>
        <v>0.79941416199694348</v>
      </c>
      <c r="Q725" s="1881">
        <v>220.5</v>
      </c>
      <c r="R725" s="1882">
        <f t="shared" si="182"/>
        <v>0.20058583800305654</v>
      </c>
      <c r="S725" s="1883">
        <f t="shared" si="183"/>
        <v>8.82</v>
      </c>
      <c r="T725" s="1884"/>
      <c r="U725" s="1881">
        <f t="shared" si="184"/>
        <v>0</v>
      </c>
      <c r="V725" s="1881">
        <f t="shared" si="185"/>
        <v>0</v>
      </c>
      <c r="W725" s="1881">
        <f t="shared" si="179"/>
        <v>2004.32</v>
      </c>
      <c r="X725" s="1829">
        <v>2004.32</v>
      </c>
      <c r="Y725" s="1885">
        <v>616583</v>
      </c>
      <c r="Z725" s="1886">
        <v>42676</v>
      </c>
      <c r="AA725" s="1887" t="s">
        <v>213</v>
      </c>
      <c r="AB725" s="1887"/>
      <c r="AC725" s="1881"/>
      <c r="AE725" s="1888"/>
      <c r="AF725" s="1889"/>
      <c r="AG725" s="1889"/>
      <c r="AH725" s="1881"/>
      <c r="AK725" s="1889"/>
      <c r="AL725" s="1889"/>
      <c r="AM725" s="1881"/>
      <c r="AP725" s="1889"/>
      <c r="AQ725" s="1889"/>
      <c r="AR725" s="1881"/>
      <c r="AU725" s="1889"/>
      <c r="AV725" s="1889"/>
      <c r="AW725" s="1881"/>
      <c r="AZ725" s="1889"/>
      <c r="BA725" s="1889"/>
    </row>
    <row r="726" spans="1:53" x14ac:dyDescent="0.2">
      <c r="A726" s="1811" t="s">
        <v>1776</v>
      </c>
      <c r="C726" s="1737" t="s">
        <v>1848</v>
      </c>
      <c r="D726" s="1723" t="s">
        <v>68</v>
      </c>
      <c r="E726" s="1723">
        <v>0</v>
      </c>
      <c r="F726" s="1723">
        <v>0</v>
      </c>
      <c r="G726" s="1723">
        <v>0</v>
      </c>
      <c r="H726" s="1723">
        <v>0</v>
      </c>
      <c r="I726" s="1738">
        <v>1</v>
      </c>
      <c r="J726" s="1738">
        <v>1</v>
      </c>
      <c r="L726" s="1725">
        <v>44.82</v>
      </c>
      <c r="N726" s="1725">
        <f t="shared" si="180"/>
        <v>14.91</v>
      </c>
      <c r="O726" s="1725">
        <v>14.91</v>
      </c>
      <c r="P726" s="1798">
        <f t="shared" si="181"/>
        <v>1</v>
      </c>
      <c r="Q726" s="1725">
        <v>0</v>
      </c>
      <c r="R726" s="1798">
        <f t="shared" si="182"/>
        <v>0</v>
      </c>
      <c r="S726" s="1785">
        <f t="shared" si="183"/>
        <v>0</v>
      </c>
      <c r="U726" s="1725">
        <f t="shared" si="184"/>
        <v>0</v>
      </c>
      <c r="V726" s="1725">
        <f t="shared" si="185"/>
        <v>0</v>
      </c>
      <c r="W726" s="1725">
        <f t="shared" si="179"/>
        <v>44.82</v>
      </c>
      <c r="X726" s="1728">
        <v>44.82</v>
      </c>
      <c r="Y726" s="1739">
        <v>616395</v>
      </c>
      <c r="Z726" s="1730">
        <v>42627</v>
      </c>
      <c r="AA726" s="1788" t="s">
        <v>213</v>
      </c>
      <c r="AB726" s="1788"/>
    </row>
    <row r="727" spans="1:53" x14ac:dyDescent="0.2">
      <c r="A727" s="1811">
        <v>2016428</v>
      </c>
      <c r="C727" s="1737">
        <v>597916</v>
      </c>
      <c r="D727" s="1723" t="s">
        <v>68</v>
      </c>
      <c r="E727" s="1723">
        <v>1</v>
      </c>
      <c r="F727" s="1723">
        <v>11</v>
      </c>
      <c r="G727" s="1723">
        <v>6</v>
      </c>
      <c r="H727" s="1723">
        <v>3</v>
      </c>
      <c r="I727" s="1738">
        <v>1</v>
      </c>
      <c r="J727" s="1738">
        <v>1</v>
      </c>
      <c r="L727" s="1725">
        <v>4558</v>
      </c>
      <c r="M727" s="1725">
        <v>4380.05</v>
      </c>
      <c r="N727" s="1725">
        <f t="shared" si="180"/>
        <v>2964.34</v>
      </c>
      <c r="O727" s="1725">
        <v>2322.19</v>
      </c>
      <c r="P727" s="1798">
        <f t="shared" si="181"/>
        <v>0.78337505144484099</v>
      </c>
      <c r="Q727" s="1725">
        <v>642.15</v>
      </c>
      <c r="R727" s="1798">
        <f t="shared" si="182"/>
        <v>0.21662494855515896</v>
      </c>
      <c r="S727" s="1785">
        <f t="shared" si="183"/>
        <v>25.686</v>
      </c>
      <c r="U727" s="1725">
        <f t="shared" si="184"/>
        <v>0</v>
      </c>
      <c r="V727" s="1725">
        <f t="shared" si="185"/>
        <v>0</v>
      </c>
      <c r="W727" s="1725">
        <f t="shared" si="179"/>
        <v>4558</v>
      </c>
      <c r="X727" s="1728">
        <v>4558</v>
      </c>
      <c r="Y727" s="1739">
        <v>616382</v>
      </c>
      <c r="Z727" s="1730">
        <v>42615</v>
      </c>
      <c r="AA727" s="1788" t="s">
        <v>213</v>
      </c>
      <c r="AB727" s="1788"/>
    </row>
    <row r="728" spans="1:53" x14ac:dyDescent="0.2">
      <c r="A728" s="1811">
        <v>2016429</v>
      </c>
      <c r="C728" s="1737" t="s">
        <v>1777</v>
      </c>
      <c r="D728" s="1723" t="s">
        <v>489</v>
      </c>
      <c r="E728" s="1723">
        <v>2</v>
      </c>
      <c r="F728" s="1723">
        <v>14</v>
      </c>
      <c r="G728" s="1723">
        <v>12</v>
      </c>
      <c r="H728" s="1723">
        <v>4</v>
      </c>
      <c r="I728" s="1738">
        <v>1</v>
      </c>
      <c r="J728" s="1738">
        <v>1</v>
      </c>
      <c r="L728" s="1725">
        <v>3836.02</v>
      </c>
      <c r="N728" s="1725">
        <f t="shared" si="180"/>
        <v>2820.65</v>
      </c>
      <c r="O728" s="1725">
        <v>2119.5500000000002</v>
      </c>
      <c r="P728" s="1798">
        <f t="shared" si="181"/>
        <v>0.75144027085955367</v>
      </c>
      <c r="Q728" s="1725">
        <v>701.1</v>
      </c>
      <c r="R728" s="1798">
        <f t="shared" si="182"/>
        <v>0.24855972914044636</v>
      </c>
      <c r="S728" s="1785">
        <f t="shared" si="183"/>
        <v>28.044</v>
      </c>
      <c r="U728" s="1725">
        <f t="shared" si="184"/>
        <v>0</v>
      </c>
      <c r="V728" s="1725">
        <f t="shared" si="185"/>
        <v>0</v>
      </c>
      <c r="W728" s="1725">
        <f t="shared" si="179"/>
        <v>3836.02</v>
      </c>
      <c r="X728" s="1728">
        <v>3836.02</v>
      </c>
      <c r="Y728" s="1739">
        <v>616531</v>
      </c>
      <c r="Z728" s="1730">
        <v>42660</v>
      </c>
      <c r="AA728" s="1788" t="s">
        <v>213</v>
      </c>
      <c r="AB728" s="1788"/>
    </row>
    <row r="729" spans="1:53" x14ac:dyDescent="0.2">
      <c r="A729" s="1811" t="s">
        <v>1844</v>
      </c>
      <c r="C729" s="1737" t="s">
        <v>1778</v>
      </c>
      <c r="D729" s="1723" t="s">
        <v>489</v>
      </c>
      <c r="E729" s="1723">
        <v>2</v>
      </c>
      <c r="F729" s="1723">
        <v>26</v>
      </c>
      <c r="G729" s="1723">
        <v>0</v>
      </c>
      <c r="H729" s="1723">
        <v>0</v>
      </c>
      <c r="I729" s="1738">
        <v>1</v>
      </c>
      <c r="J729" s="1738">
        <v>1</v>
      </c>
      <c r="L729" s="1725">
        <v>2875.13</v>
      </c>
      <c r="N729" s="1725">
        <f t="shared" si="180"/>
        <v>1803.96</v>
      </c>
      <c r="O729" s="1725">
        <v>1370.16</v>
      </c>
      <c r="P729" s="1798">
        <f t="shared" si="181"/>
        <v>0.75952903612053491</v>
      </c>
      <c r="Q729" s="1725">
        <v>433.8</v>
      </c>
      <c r="R729" s="1798">
        <f t="shared" si="182"/>
        <v>0.24047096387946518</v>
      </c>
      <c r="S729" s="1785">
        <f t="shared" si="183"/>
        <v>17.352</v>
      </c>
      <c r="U729" s="1725">
        <f t="shared" si="184"/>
        <v>0</v>
      </c>
      <c r="V729" s="1725">
        <f t="shared" si="185"/>
        <v>0</v>
      </c>
      <c r="W729" s="1725">
        <f t="shared" si="179"/>
        <v>2875.13</v>
      </c>
      <c r="X729" s="1728">
        <v>2875.13</v>
      </c>
      <c r="Y729" s="1739">
        <v>616532</v>
      </c>
      <c r="Z729" s="1730">
        <v>42660</v>
      </c>
      <c r="AA729" s="1788" t="s">
        <v>213</v>
      </c>
      <c r="AB729" s="1788"/>
    </row>
    <row r="730" spans="1:53" x14ac:dyDescent="0.2">
      <c r="A730" s="1811" t="s">
        <v>1782</v>
      </c>
      <c r="C730" s="1737" t="s">
        <v>1779</v>
      </c>
      <c r="D730" s="1723" t="s">
        <v>441</v>
      </c>
      <c r="E730" s="1723">
        <v>0</v>
      </c>
      <c r="F730" s="1723">
        <v>6</v>
      </c>
      <c r="G730" s="1723">
        <v>3</v>
      </c>
      <c r="H730" s="1723">
        <v>0</v>
      </c>
      <c r="I730" s="1738">
        <v>1</v>
      </c>
      <c r="J730" s="1738">
        <v>1</v>
      </c>
      <c r="L730" s="1725">
        <v>1303.58</v>
      </c>
      <c r="N730" s="1725">
        <f t="shared" si="180"/>
        <v>769.9</v>
      </c>
      <c r="O730" s="1725">
        <v>607.9</v>
      </c>
      <c r="P730" s="1798">
        <f t="shared" si="181"/>
        <v>0.78958306273542023</v>
      </c>
      <c r="Q730" s="1725">
        <v>162</v>
      </c>
      <c r="R730" s="1798">
        <f t="shared" si="182"/>
        <v>0.21041693726457983</v>
      </c>
      <c r="S730" s="1785">
        <f t="shared" si="183"/>
        <v>6.48</v>
      </c>
      <c r="U730" s="1725">
        <f t="shared" si="184"/>
        <v>0</v>
      </c>
      <c r="V730" s="1725">
        <f t="shared" si="185"/>
        <v>0</v>
      </c>
      <c r="W730" s="1725">
        <f t="shared" si="179"/>
        <v>1303.58</v>
      </c>
      <c r="X730" s="1728">
        <v>1303.58</v>
      </c>
      <c r="Y730" s="1739">
        <v>616485</v>
      </c>
      <c r="Z730" s="1730">
        <v>42646</v>
      </c>
      <c r="AA730" s="1788" t="s">
        <v>213</v>
      </c>
      <c r="AB730" s="1788"/>
    </row>
    <row r="731" spans="1:53" x14ac:dyDescent="0.2">
      <c r="A731" s="1811">
        <v>2016432</v>
      </c>
      <c r="C731" s="1737">
        <v>594416</v>
      </c>
      <c r="D731" s="1723" t="s">
        <v>68</v>
      </c>
      <c r="E731" s="1723">
        <v>1</v>
      </c>
      <c r="F731" s="1723">
        <v>10</v>
      </c>
      <c r="G731" s="1723">
        <v>5</v>
      </c>
      <c r="H731" s="1723">
        <v>3</v>
      </c>
      <c r="I731" s="1738">
        <v>1</v>
      </c>
      <c r="J731" s="1738">
        <v>1</v>
      </c>
      <c r="K731" s="1863" t="s">
        <v>1295</v>
      </c>
      <c r="L731" s="1725">
        <v>4400.87</v>
      </c>
      <c r="M731" s="1725">
        <v>4400.87</v>
      </c>
      <c r="N731" s="1725">
        <f t="shared" si="180"/>
        <v>2733.6600000000003</v>
      </c>
      <c r="O731" s="1725">
        <v>2089.2600000000002</v>
      </c>
      <c r="P731" s="1798">
        <f t="shared" si="181"/>
        <v>0.76427207480081649</v>
      </c>
      <c r="Q731" s="1725">
        <v>644.4</v>
      </c>
      <c r="R731" s="1798">
        <f t="shared" si="182"/>
        <v>0.23572792519918348</v>
      </c>
      <c r="S731" s="1785">
        <f t="shared" si="183"/>
        <v>25.776</v>
      </c>
      <c r="U731" s="1725">
        <f t="shared" si="184"/>
        <v>0</v>
      </c>
      <c r="V731" s="1725">
        <f t="shared" si="185"/>
        <v>0</v>
      </c>
      <c r="W731" s="1725">
        <f t="shared" si="179"/>
        <v>4400.87</v>
      </c>
      <c r="X731" s="1728">
        <v>4400.87</v>
      </c>
      <c r="Y731" s="1739">
        <v>616383</v>
      </c>
      <c r="Z731" s="1730">
        <v>42615</v>
      </c>
      <c r="AA731" s="1788" t="s">
        <v>213</v>
      </c>
      <c r="AB731" s="1788"/>
    </row>
    <row r="732" spans="1:53" x14ac:dyDescent="0.2">
      <c r="A732" s="1811" t="s">
        <v>1824</v>
      </c>
      <c r="C732" s="1737" t="s">
        <v>1780</v>
      </c>
      <c r="D732" s="1723" t="s">
        <v>489</v>
      </c>
      <c r="E732" s="1723">
        <v>1</v>
      </c>
      <c r="F732" s="1723">
        <v>112</v>
      </c>
      <c r="G732" s="1723">
        <v>0</v>
      </c>
      <c r="H732" s="1723">
        <v>0</v>
      </c>
      <c r="I732" s="1738">
        <v>1</v>
      </c>
      <c r="J732" s="1738">
        <v>1</v>
      </c>
      <c r="L732" s="1725">
        <v>12500</v>
      </c>
      <c r="N732" s="1725">
        <f t="shared" si="180"/>
        <v>8503.89</v>
      </c>
      <c r="O732" s="1725">
        <v>6535.49</v>
      </c>
      <c r="P732" s="1798">
        <f t="shared" si="181"/>
        <v>0.76852946122304033</v>
      </c>
      <c r="Q732" s="1725">
        <v>1968.4</v>
      </c>
      <c r="R732" s="1798">
        <f t="shared" si="182"/>
        <v>0.23147053877695975</v>
      </c>
      <c r="S732" s="1785">
        <f t="shared" si="183"/>
        <v>78.736000000000004</v>
      </c>
      <c r="U732" s="1725">
        <f t="shared" si="184"/>
        <v>0</v>
      </c>
      <c r="V732" s="1725">
        <f t="shared" si="185"/>
        <v>0</v>
      </c>
      <c r="W732" s="1725">
        <f t="shared" si="179"/>
        <v>12500</v>
      </c>
      <c r="X732" s="1728">
        <v>12500</v>
      </c>
      <c r="Y732" s="1739">
        <v>616572</v>
      </c>
      <c r="Z732" s="1730">
        <v>42671</v>
      </c>
      <c r="AA732" s="1788" t="s">
        <v>213</v>
      </c>
      <c r="AB732" s="1788"/>
    </row>
    <row r="733" spans="1:53" x14ac:dyDescent="0.2">
      <c r="A733" s="1811" t="s">
        <v>1787</v>
      </c>
      <c r="C733" s="1737" t="s">
        <v>1784</v>
      </c>
      <c r="D733" s="1723" t="s">
        <v>68</v>
      </c>
      <c r="E733" s="1723">
        <v>0</v>
      </c>
      <c r="F733" s="1723">
        <v>0</v>
      </c>
      <c r="G733" s="1723">
        <v>0</v>
      </c>
      <c r="H733" s="1723">
        <v>0</v>
      </c>
      <c r="I733" s="1738">
        <v>1</v>
      </c>
      <c r="J733" s="1738">
        <v>1</v>
      </c>
      <c r="L733" s="1725">
        <v>45.46</v>
      </c>
      <c r="N733" s="1725">
        <f t="shared" si="180"/>
        <v>22.78</v>
      </c>
      <c r="O733" s="1725">
        <v>22.78</v>
      </c>
      <c r="P733" s="1798">
        <f t="shared" si="181"/>
        <v>1</v>
      </c>
      <c r="Q733" s="1725">
        <v>0</v>
      </c>
      <c r="R733" s="1798">
        <f t="shared" si="182"/>
        <v>0</v>
      </c>
      <c r="S733" s="1785">
        <f t="shared" si="183"/>
        <v>0</v>
      </c>
      <c r="U733" s="1725">
        <f t="shared" si="184"/>
        <v>0</v>
      </c>
      <c r="V733" s="1725">
        <f t="shared" si="185"/>
        <v>0</v>
      </c>
      <c r="W733" s="1725">
        <f t="shared" si="179"/>
        <v>45.46</v>
      </c>
      <c r="X733" s="1728">
        <v>45.46</v>
      </c>
      <c r="Y733" s="1739">
        <v>616396</v>
      </c>
      <c r="Z733" s="1730">
        <v>42627</v>
      </c>
      <c r="AA733" s="1788" t="s">
        <v>213</v>
      </c>
      <c r="AB733" s="1788"/>
    </row>
    <row r="734" spans="1:53" x14ac:dyDescent="0.2">
      <c r="A734" s="1811">
        <v>2016435</v>
      </c>
      <c r="C734" s="1737" t="s">
        <v>1788</v>
      </c>
      <c r="D734" s="1723" t="s">
        <v>68</v>
      </c>
      <c r="E734" s="1723">
        <v>1</v>
      </c>
      <c r="F734" s="1723">
        <v>4</v>
      </c>
      <c r="G734" s="1723">
        <v>2</v>
      </c>
      <c r="H734" s="1723">
        <v>2</v>
      </c>
      <c r="I734" s="1738">
        <v>1</v>
      </c>
      <c r="J734" s="1738">
        <v>1</v>
      </c>
      <c r="K734" s="1863" t="s">
        <v>1308</v>
      </c>
      <c r="L734" s="1725">
        <v>1168</v>
      </c>
      <c r="M734" s="1725">
        <v>1316.66</v>
      </c>
      <c r="N734" s="1725">
        <f t="shared" si="180"/>
        <v>889.27</v>
      </c>
      <c r="O734" s="1725">
        <v>634.12</v>
      </c>
      <c r="P734" s="1798">
        <f t="shared" si="181"/>
        <v>0.71307926726416049</v>
      </c>
      <c r="Q734" s="1725">
        <v>255.15</v>
      </c>
      <c r="R734" s="1798">
        <f t="shared" si="182"/>
        <v>0.28692073273583951</v>
      </c>
      <c r="S734" s="1785">
        <f t="shared" si="183"/>
        <v>10.206</v>
      </c>
      <c r="U734" s="1725">
        <f t="shared" si="184"/>
        <v>0</v>
      </c>
      <c r="V734" s="1725">
        <f t="shared" si="185"/>
        <v>0</v>
      </c>
      <c r="W734" s="1725">
        <f t="shared" si="179"/>
        <v>1168</v>
      </c>
      <c r="X734" s="1728">
        <v>1168</v>
      </c>
      <c r="Y734" s="1739">
        <v>616397</v>
      </c>
      <c r="Z734" s="1730">
        <v>42627</v>
      </c>
      <c r="AA734" s="1788" t="s">
        <v>213</v>
      </c>
      <c r="AB734" s="1788"/>
    </row>
    <row r="735" spans="1:53" x14ac:dyDescent="0.2">
      <c r="A735" s="1811" t="s">
        <v>1790</v>
      </c>
      <c r="C735" s="1737" t="s">
        <v>1789</v>
      </c>
      <c r="D735" s="1723" t="s">
        <v>68</v>
      </c>
      <c r="E735" s="1723">
        <v>1</v>
      </c>
      <c r="F735" s="1723">
        <v>14</v>
      </c>
      <c r="G735" s="1723">
        <v>0</v>
      </c>
      <c r="H735" s="1723">
        <v>0</v>
      </c>
      <c r="I735" s="1738">
        <v>1</v>
      </c>
      <c r="J735" s="1738">
        <v>1</v>
      </c>
      <c r="K735" s="1863" t="s">
        <v>1295</v>
      </c>
      <c r="L735" s="1725">
        <v>1067.8699999999999</v>
      </c>
      <c r="N735" s="1725">
        <f t="shared" si="180"/>
        <v>741.18000000000006</v>
      </c>
      <c r="O735" s="1725">
        <v>538.23</v>
      </c>
      <c r="P735" s="1798">
        <f t="shared" si="181"/>
        <v>0.72617987533392692</v>
      </c>
      <c r="Q735" s="1725">
        <v>202.95</v>
      </c>
      <c r="R735" s="1798">
        <f t="shared" si="182"/>
        <v>0.27382012466607297</v>
      </c>
      <c r="S735" s="1785">
        <f t="shared" si="183"/>
        <v>8.1180000000000003</v>
      </c>
      <c r="U735" s="1725">
        <f t="shared" si="184"/>
        <v>0</v>
      </c>
      <c r="V735" s="1725">
        <f t="shared" si="185"/>
        <v>0</v>
      </c>
      <c r="W735" s="1725">
        <f t="shared" si="179"/>
        <v>1067.8700000000001</v>
      </c>
      <c r="X735" s="1728">
        <v>424.29</v>
      </c>
      <c r="Y735" s="1739">
        <v>616452</v>
      </c>
      <c r="Z735" s="1730">
        <v>42648</v>
      </c>
      <c r="AA735" s="1788" t="s">
        <v>213</v>
      </c>
      <c r="AB735" s="1788"/>
      <c r="AC735" s="1725">
        <v>643.58000000000004</v>
      </c>
      <c r="AD735" s="1723">
        <v>616490</v>
      </c>
      <c r="AE735" s="1733">
        <v>42660</v>
      </c>
      <c r="AF735" s="1789" t="s">
        <v>213</v>
      </c>
    </row>
    <row r="736" spans="1:53" x14ac:dyDescent="0.2">
      <c r="A736" s="1811">
        <v>2016437</v>
      </c>
      <c r="C736" s="1737">
        <v>536516</v>
      </c>
      <c r="D736" s="1723" t="s">
        <v>68</v>
      </c>
      <c r="E736" s="1723">
        <v>1</v>
      </c>
      <c r="F736" s="1723">
        <v>8</v>
      </c>
      <c r="G736" s="1723">
        <v>7</v>
      </c>
      <c r="H736" s="1723">
        <v>3</v>
      </c>
      <c r="I736" s="1738">
        <v>1</v>
      </c>
      <c r="J736" s="1738">
        <v>1</v>
      </c>
      <c r="L736" s="1725">
        <v>2972</v>
      </c>
      <c r="M736" s="1725">
        <v>2851</v>
      </c>
      <c r="N736" s="1725">
        <f t="shared" si="180"/>
        <v>1933.5300000000002</v>
      </c>
      <c r="O736" s="1725">
        <v>1480.38</v>
      </c>
      <c r="P736" s="1798">
        <f t="shared" si="181"/>
        <v>0.76563590945059035</v>
      </c>
      <c r="Q736" s="1725">
        <v>453.15</v>
      </c>
      <c r="R736" s="1798">
        <f t="shared" si="182"/>
        <v>0.2343640905494096</v>
      </c>
      <c r="S736" s="1785">
        <f t="shared" si="183"/>
        <v>18.125999999999998</v>
      </c>
      <c r="U736" s="1725">
        <f t="shared" si="184"/>
        <v>0</v>
      </c>
      <c r="V736" s="1725">
        <f t="shared" si="185"/>
        <v>0</v>
      </c>
      <c r="W736" s="1725">
        <f t="shared" si="179"/>
        <v>2972</v>
      </c>
      <c r="X736" s="1728">
        <v>2972</v>
      </c>
      <c r="Y736" s="1739">
        <v>616398</v>
      </c>
      <c r="Z736" s="1730">
        <v>42627</v>
      </c>
      <c r="AA736" s="1788" t="s">
        <v>213</v>
      </c>
      <c r="AB736" s="1788"/>
    </row>
    <row r="737" spans="1:28" s="1723" customFormat="1" x14ac:dyDescent="0.2">
      <c r="A737" s="1811">
        <v>2016438</v>
      </c>
      <c r="B737" s="1737"/>
      <c r="C737" s="1737">
        <v>570616</v>
      </c>
      <c r="D737" s="1723" t="s">
        <v>68</v>
      </c>
      <c r="E737" s="1723">
        <v>1</v>
      </c>
      <c r="F737" s="1723">
        <v>11</v>
      </c>
      <c r="G737" s="1723">
        <v>4</v>
      </c>
      <c r="H737" s="1723">
        <v>3</v>
      </c>
      <c r="I737" s="1738">
        <v>1</v>
      </c>
      <c r="J737" s="1738">
        <v>1</v>
      </c>
      <c r="K737" s="1863"/>
      <c r="L737" s="1725">
        <v>3370</v>
      </c>
      <c r="M737" s="1725">
        <v>3401.55</v>
      </c>
      <c r="N737" s="1725">
        <f t="shared" si="180"/>
        <v>2305.7200000000003</v>
      </c>
      <c r="O737" s="1725">
        <v>1787.72</v>
      </c>
      <c r="P737" s="1798">
        <f t="shared" si="181"/>
        <v>0.7753413250524781</v>
      </c>
      <c r="Q737" s="1725">
        <v>518</v>
      </c>
      <c r="R737" s="1798">
        <f t="shared" si="182"/>
        <v>0.22465867494752179</v>
      </c>
      <c r="S737" s="1785">
        <f t="shared" si="183"/>
        <v>20.72</v>
      </c>
      <c r="T737" s="1760"/>
      <c r="U737" s="1725">
        <f t="shared" si="184"/>
        <v>0</v>
      </c>
      <c r="V737" s="1725">
        <f t="shared" si="185"/>
        <v>0</v>
      </c>
      <c r="W737" s="1725">
        <f t="shared" si="179"/>
        <v>3370</v>
      </c>
      <c r="X737" s="1728">
        <v>3370</v>
      </c>
      <c r="Y737" s="1739">
        <v>616390</v>
      </c>
      <c r="Z737" s="1730">
        <v>42627</v>
      </c>
      <c r="AA737" s="1788" t="s">
        <v>213</v>
      </c>
      <c r="AB737" s="1885"/>
    </row>
    <row r="738" spans="1:28" s="1723" customFormat="1" x14ac:dyDescent="0.2">
      <c r="A738" s="1811" t="s">
        <v>1793</v>
      </c>
      <c r="B738" s="1737"/>
      <c r="C738" s="1737" t="s">
        <v>1791</v>
      </c>
      <c r="D738" s="1723" t="s">
        <v>68</v>
      </c>
      <c r="E738" s="1723">
        <v>1</v>
      </c>
      <c r="F738" s="1723">
        <v>9</v>
      </c>
      <c r="G738" s="1723">
        <v>5</v>
      </c>
      <c r="H738" s="1723">
        <v>2</v>
      </c>
      <c r="I738" s="1738">
        <v>1</v>
      </c>
      <c r="J738" s="1738">
        <v>1</v>
      </c>
      <c r="K738" s="1863"/>
      <c r="L738" s="1725">
        <v>5531</v>
      </c>
      <c r="M738" s="1725">
        <v>5750.3</v>
      </c>
      <c r="N738" s="1725">
        <f t="shared" si="180"/>
        <v>3875</v>
      </c>
      <c r="O738" s="1725">
        <v>3397.55</v>
      </c>
      <c r="P738" s="1798">
        <f t="shared" si="181"/>
        <v>0.87678709677419364</v>
      </c>
      <c r="Q738" s="1725">
        <v>477.45</v>
      </c>
      <c r="R738" s="1798">
        <f t="shared" si="182"/>
        <v>0.12321290322580646</v>
      </c>
      <c r="S738" s="1785">
        <f t="shared" si="183"/>
        <v>19.097999999999999</v>
      </c>
      <c r="T738" s="1760"/>
      <c r="U738" s="1725">
        <f t="shared" si="184"/>
        <v>0</v>
      </c>
      <c r="V738" s="1725">
        <f t="shared" si="185"/>
        <v>0</v>
      </c>
      <c r="W738" s="1725">
        <f t="shared" si="179"/>
        <v>5531</v>
      </c>
      <c r="X738" s="1728">
        <v>5531</v>
      </c>
      <c r="Y738" s="1739">
        <v>616399</v>
      </c>
      <c r="Z738" s="1730">
        <v>42627</v>
      </c>
      <c r="AA738" s="1788" t="s">
        <v>213</v>
      </c>
      <c r="AB738" s="1885"/>
    </row>
    <row r="739" spans="1:28" s="1723" customFormat="1" x14ac:dyDescent="0.2">
      <c r="A739" s="1811">
        <v>2016440</v>
      </c>
      <c r="B739" s="1737"/>
      <c r="C739" s="1737">
        <v>534616</v>
      </c>
      <c r="D739" s="1723" t="s">
        <v>68</v>
      </c>
      <c r="E739" s="1723">
        <v>1</v>
      </c>
      <c r="F739" s="1723">
        <v>8</v>
      </c>
      <c r="G739" s="1723">
        <v>5</v>
      </c>
      <c r="H739" s="1723">
        <v>3</v>
      </c>
      <c r="I739" s="1738">
        <v>1</v>
      </c>
      <c r="J739" s="1738">
        <v>1</v>
      </c>
      <c r="K739" s="1863"/>
      <c r="L739" s="1725">
        <v>2471</v>
      </c>
      <c r="M739" s="1725">
        <v>2653.27</v>
      </c>
      <c r="N739" s="1725">
        <f t="shared" si="180"/>
        <v>1800.41</v>
      </c>
      <c r="O739" s="1725">
        <v>1379.66</v>
      </c>
      <c r="P739" s="1798">
        <f t="shared" si="181"/>
        <v>0.76630323093073249</v>
      </c>
      <c r="Q739" s="1725">
        <v>420.75</v>
      </c>
      <c r="R739" s="1798">
        <f t="shared" si="182"/>
        <v>0.23369676906926753</v>
      </c>
      <c r="S739" s="1785">
        <f t="shared" si="183"/>
        <v>16.829999999999998</v>
      </c>
      <c r="T739" s="1760"/>
      <c r="U739" s="1725">
        <f t="shared" si="184"/>
        <v>0</v>
      </c>
      <c r="V739" s="1725">
        <f t="shared" si="185"/>
        <v>0</v>
      </c>
      <c r="W739" s="1725">
        <f t="shared" si="179"/>
        <v>2471</v>
      </c>
      <c r="X739" s="1728">
        <v>2471</v>
      </c>
      <c r="Y739" s="1739">
        <v>616400</v>
      </c>
      <c r="Z739" s="1730">
        <v>42627</v>
      </c>
      <c r="AA739" s="1788" t="s">
        <v>213</v>
      </c>
      <c r="AB739" s="1885"/>
    </row>
    <row r="740" spans="1:28" s="1723" customFormat="1" x14ac:dyDescent="0.2">
      <c r="A740" s="1811">
        <v>2016441</v>
      </c>
      <c r="B740" s="1737"/>
      <c r="C740" s="1737">
        <v>534516</v>
      </c>
      <c r="D740" s="1723" t="s">
        <v>68</v>
      </c>
      <c r="E740" s="1723">
        <v>1</v>
      </c>
      <c r="F740" s="1723">
        <v>10</v>
      </c>
      <c r="G740" s="1723">
        <v>7</v>
      </c>
      <c r="H740" s="1723">
        <v>4</v>
      </c>
      <c r="I740" s="1738">
        <v>1</v>
      </c>
      <c r="J740" s="1738">
        <v>1</v>
      </c>
      <c r="K740" s="1863"/>
      <c r="L740" s="1725">
        <v>3193</v>
      </c>
      <c r="M740" s="1725"/>
      <c r="N740" s="1725">
        <f t="shared" si="180"/>
        <v>2157.89</v>
      </c>
      <c r="O740" s="1725">
        <v>1630.04</v>
      </c>
      <c r="P740" s="1798">
        <f t="shared" si="181"/>
        <v>0.75538604840839896</v>
      </c>
      <c r="Q740" s="1725">
        <v>527.85</v>
      </c>
      <c r="R740" s="1798">
        <f t="shared" si="182"/>
        <v>0.24461395159160107</v>
      </c>
      <c r="S740" s="1785">
        <f t="shared" si="183"/>
        <v>21.114000000000001</v>
      </c>
      <c r="T740" s="1760"/>
      <c r="U740" s="1725">
        <f t="shared" si="184"/>
        <v>0</v>
      </c>
      <c r="V740" s="1725">
        <f t="shared" si="185"/>
        <v>0</v>
      </c>
      <c r="W740" s="1725">
        <f t="shared" si="179"/>
        <v>3193</v>
      </c>
      <c r="X740" s="1728">
        <v>3193</v>
      </c>
      <c r="Y740" s="1739">
        <v>616401</v>
      </c>
      <c r="Z740" s="1730">
        <v>42627</v>
      </c>
      <c r="AA740" s="1788" t="s">
        <v>213</v>
      </c>
      <c r="AB740" s="1885"/>
    </row>
    <row r="741" spans="1:28" s="1723" customFormat="1" x14ac:dyDescent="0.2">
      <c r="A741" s="1811">
        <v>2016442</v>
      </c>
      <c r="B741" s="1737"/>
      <c r="C741" s="1737" t="s">
        <v>1792</v>
      </c>
      <c r="D741" s="1723" t="s">
        <v>68</v>
      </c>
      <c r="E741" s="1723">
        <v>1</v>
      </c>
      <c r="F741" s="1723">
        <v>9</v>
      </c>
      <c r="G741" s="1723">
        <v>6</v>
      </c>
      <c r="H741" s="1723">
        <v>3</v>
      </c>
      <c r="I741" s="1738">
        <v>1</v>
      </c>
      <c r="J741" s="1738">
        <v>1</v>
      </c>
      <c r="K741" s="1863"/>
      <c r="L741" s="1725">
        <v>4539</v>
      </c>
      <c r="M741" s="1725">
        <v>4324.0200000000004</v>
      </c>
      <c r="N741" s="1725">
        <f t="shared" si="180"/>
        <v>2920.34</v>
      </c>
      <c r="O741" s="1725">
        <v>2426.69</v>
      </c>
      <c r="P741" s="1798">
        <f t="shared" si="181"/>
        <v>0.83096146339124899</v>
      </c>
      <c r="Q741" s="1725">
        <v>493.65</v>
      </c>
      <c r="R741" s="1798">
        <f t="shared" si="182"/>
        <v>0.16903853660875101</v>
      </c>
      <c r="S741" s="1785">
        <f t="shared" si="183"/>
        <v>19.745999999999999</v>
      </c>
      <c r="T741" s="1760"/>
      <c r="U741" s="1725">
        <f t="shared" si="184"/>
        <v>0</v>
      </c>
      <c r="V741" s="1725">
        <f t="shared" si="185"/>
        <v>0</v>
      </c>
      <c r="W741" s="1725">
        <f t="shared" si="179"/>
        <v>4539</v>
      </c>
      <c r="X741" s="1728">
        <v>4539</v>
      </c>
      <c r="Y741" s="1739">
        <v>616402</v>
      </c>
      <c r="Z741" s="1730">
        <v>42627</v>
      </c>
      <c r="AA741" s="1788" t="s">
        <v>213</v>
      </c>
      <c r="AB741" s="1885"/>
    </row>
    <row r="742" spans="1:28" s="1723" customFormat="1" x14ac:dyDescent="0.2">
      <c r="A742" s="1811">
        <v>2016443</v>
      </c>
      <c r="B742" s="1737"/>
      <c r="C742" s="1737" t="s">
        <v>1795</v>
      </c>
      <c r="D742" s="1723" t="s">
        <v>451</v>
      </c>
      <c r="E742" s="1723">
        <v>1</v>
      </c>
      <c r="F742" s="1723">
        <v>8</v>
      </c>
      <c r="G742" s="1723">
        <v>7</v>
      </c>
      <c r="H742" s="1723">
        <v>3</v>
      </c>
      <c r="I742" s="1738">
        <v>1</v>
      </c>
      <c r="J742" s="1738">
        <v>1</v>
      </c>
      <c r="K742" s="1863"/>
      <c r="L742" s="1725">
        <v>2591.71</v>
      </c>
      <c r="M742" s="1725"/>
      <c r="N742" s="1725">
        <f t="shared" si="180"/>
        <v>1768.35</v>
      </c>
      <c r="O742" s="1725">
        <v>1258.5</v>
      </c>
      <c r="P742" s="1798">
        <f t="shared" si="181"/>
        <v>0.71168038001526845</v>
      </c>
      <c r="Q742" s="1725">
        <v>509.85</v>
      </c>
      <c r="R742" s="1798">
        <f t="shared" si="182"/>
        <v>0.28831961998473155</v>
      </c>
      <c r="S742" s="1785">
        <f t="shared" si="183"/>
        <v>20.394000000000002</v>
      </c>
      <c r="T742" s="1760"/>
      <c r="U742" s="1725">
        <f t="shared" si="184"/>
        <v>0</v>
      </c>
      <c r="V742" s="1725">
        <f t="shared" si="185"/>
        <v>0</v>
      </c>
      <c r="W742" s="1725">
        <f t="shared" si="179"/>
        <v>2591.71</v>
      </c>
      <c r="X742" s="1728">
        <v>2591.71</v>
      </c>
      <c r="Y742" s="1739">
        <v>616515</v>
      </c>
      <c r="Z742" s="1730">
        <v>42660</v>
      </c>
      <c r="AA742" s="1788" t="s">
        <v>213</v>
      </c>
      <c r="AB742" s="1885"/>
    </row>
    <row r="743" spans="1:28" s="1723" customFormat="1" x14ac:dyDescent="0.2">
      <c r="A743" s="1811">
        <v>2016444</v>
      </c>
      <c r="B743" s="1737"/>
      <c r="C743" s="1737" t="s">
        <v>1796</v>
      </c>
      <c r="D743" s="1723" t="s">
        <v>451</v>
      </c>
      <c r="E743" s="1723">
        <v>1</v>
      </c>
      <c r="F743" s="1723">
        <v>8</v>
      </c>
      <c r="G743" s="1723">
        <v>7</v>
      </c>
      <c r="H743" s="1723">
        <v>3</v>
      </c>
      <c r="I743" s="1738">
        <v>1</v>
      </c>
      <c r="J743" s="1738">
        <v>1</v>
      </c>
      <c r="K743" s="1863"/>
      <c r="L743" s="1725">
        <v>2591.71</v>
      </c>
      <c r="M743" s="1725"/>
      <c r="N743" s="1725">
        <f>O743+Q743</f>
        <v>1768.35</v>
      </c>
      <c r="O743" s="1725">
        <v>1258.5</v>
      </c>
      <c r="P743" s="1798">
        <f>IF(N743&lt;=0,"",O743/N743)</f>
        <v>0.71168038001526845</v>
      </c>
      <c r="Q743" s="1725">
        <v>509.85</v>
      </c>
      <c r="R743" s="1798">
        <f>IF(N743&lt;=0,"",Q743/N743)</f>
        <v>0.28831961998473155</v>
      </c>
      <c r="S743" s="1785">
        <f>Q743/$S$1</f>
        <v>20.394000000000002</v>
      </c>
      <c r="T743" s="1760"/>
      <c r="U743" s="1725">
        <f t="shared" si="184"/>
        <v>0</v>
      </c>
      <c r="V743" s="1725">
        <f t="shared" si="185"/>
        <v>0</v>
      </c>
      <c r="W743" s="1725">
        <f t="shared" si="179"/>
        <v>2591.71</v>
      </c>
      <c r="X743" s="1728">
        <v>2591.71</v>
      </c>
      <c r="Y743" s="1739">
        <v>616516</v>
      </c>
      <c r="Z743" s="1730">
        <v>42660</v>
      </c>
      <c r="AA743" s="1788" t="s">
        <v>213</v>
      </c>
      <c r="AB743" s="1885"/>
    </row>
    <row r="744" spans="1:28" s="1723" customFormat="1" x14ac:dyDescent="0.2">
      <c r="A744" s="1811">
        <v>2016445</v>
      </c>
      <c r="B744" s="1737"/>
      <c r="C744" s="1737" t="s">
        <v>1797</v>
      </c>
      <c r="D744" s="1723" t="s">
        <v>451</v>
      </c>
      <c r="E744" s="1723">
        <v>3</v>
      </c>
      <c r="F744" s="1723">
        <v>6</v>
      </c>
      <c r="G744" s="1723">
        <v>3</v>
      </c>
      <c r="H744" s="1723">
        <v>3</v>
      </c>
      <c r="I744" s="1738">
        <v>1</v>
      </c>
      <c r="J744" s="1738">
        <v>1</v>
      </c>
      <c r="K744" s="1863"/>
      <c r="L744" s="1725">
        <v>2478</v>
      </c>
      <c r="M744" s="1725"/>
      <c r="N744" s="1725">
        <f t="shared" si="180"/>
        <v>2079.35</v>
      </c>
      <c r="O744" s="1725">
        <v>1674.35</v>
      </c>
      <c r="P744" s="1798">
        <f t="shared" si="181"/>
        <v>0.80522759516194964</v>
      </c>
      <c r="Q744" s="1725">
        <v>405</v>
      </c>
      <c r="R744" s="1798">
        <f t="shared" si="182"/>
        <v>0.19477240483805036</v>
      </c>
      <c r="S744" s="1785">
        <f t="shared" si="183"/>
        <v>16.2</v>
      </c>
      <c r="T744" s="1760"/>
      <c r="U744" s="1725">
        <f t="shared" si="184"/>
        <v>0</v>
      </c>
      <c r="V744" s="1725">
        <f t="shared" si="185"/>
        <v>0</v>
      </c>
      <c r="W744" s="1725">
        <f t="shared" si="179"/>
        <v>2478</v>
      </c>
      <c r="X744" s="1728">
        <v>2478</v>
      </c>
      <c r="Y744" s="1739">
        <v>616517</v>
      </c>
      <c r="Z744" s="1730">
        <v>42660</v>
      </c>
      <c r="AA744" s="1788" t="s">
        <v>213</v>
      </c>
      <c r="AB744" s="1885"/>
    </row>
    <row r="745" spans="1:28" s="1723" customFormat="1" x14ac:dyDescent="0.2">
      <c r="A745" s="1811">
        <v>2016447</v>
      </c>
      <c r="B745" s="1737"/>
      <c r="C745" s="1737">
        <v>580716</v>
      </c>
      <c r="D745" s="1723" t="s">
        <v>68</v>
      </c>
      <c r="E745" s="1723">
        <v>1</v>
      </c>
      <c r="F745" s="1723">
        <v>8</v>
      </c>
      <c r="G745" s="1723">
        <v>5</v>
      </c>
      <c r="H745" s="1723">
        <v>3</v>
      </c>
      <c r="I745" s="1738">
        <v>1</v>
      </c>
      <c r="J745" s="1738">
        <v>1</v>
      </c>
      <c r="K745" s="1863"/>
      <c r="L745" s="1725">
        <v>2472</v>
      </c>
      <c r="M745" s="1725">
        <v>2643.69</v>
      </c>
      <c r="N745" s="1725">
        <f t="shared" si="180"/>
        <v>1794.02</v>
      </c>
      <c r="O745" s="1725">
        <v>1372.37</v>
      </c>
      <c r="P745" s="1798">
        <f t="shared" si="181"/>
        <v>0.76496917537151199</v>
      </c>
      <c r="Q745" s="1725">
        <v>421.65</v>
      </c>
      <c r="R745" s="1798">
        <f t="shared" si="182"/>
        <v>0.23503082462848796</v>
      </c>
      <c r="S745" s="1785">
        <f t="shared" si="183"/>
        <v>16.866</v>
      </c>
      <c r="T745" s="1760"/>
      <c r="U745" s="1725">
        <f t="shared" si="184"/>
        <v>0</v>
      </c>
      <c r="V745" s="1725">
        <f t="shared" si="185"/>
        <v>0</v>
      </c>
      <c r="W745" s="1725">
        <f t="shared" si="179"/>
        <v>2472</v>
      </c>
      <c r="X745" s="1728">
        <v>2472</v>
      </c>
      <c r="Y745" s="1739">
        <v>616403</v>
      </c>
      <c r="Z745" s="1730">
        <v>42627</v>
      </c>
      <c r="AA745" s="1788" t="s">
        <v>213</v>
      </c>
      <c r="AB745" s="1885"/>
    </row>
    <row r="746" spans="1:28" s="1723" customFormat="1" x14ac:dyDescent="0.2">
      <c r="A746" s="1811">
        <v>2016448</v>
      </c>
      <c r="B746" s="1737"/>
      <c r="C746" s="1737">
        <v>566616</v>
      </c>
      <c r="D746" s="1723" t="s">
        <v>68</v>
      </c>
      <c r="E746" s="1723">
        <v>1</v>
      </c>
      <c r="F746" s="1723">
        <v>8</v>
      </c>
      <c r="G746" s="1723">
        <v>5</v>
      </c>
      <c r="H746" s="1723">
        <v>3</v>
      </c>
      <c r="I746" s="1738">
        <v>1</v>
      </c>
      <c r="J746" s="1738">
        <v>1</v>
      </c>
      <c r="K746" s="1863"/>
      <c r="L746" s="1725">
        <v>2401</v>
      </c>
      <c r="M746" s="1725">
        <v>2460.23</v>
      </c>
      <c r="N746" s="1725">
        <f t="shared" si="180"/>
        <v>1672.37</v>
      </c>
      <c r="O746" s="1725">
        <v>1287.6199999999999</v>
      </c>
      <c r="P746" s="1798">
        <f t="shared" si="181"/>
        <v>0.7699372746461608</v>
      </c>
      <c r="Q746" s="1725">
        <v>384.75</v>
      </c>
      <c r="R746" s="1798">
        <f t="shared" si="182"/>
        <v>0.23006272535383918</v>
      </c>
      <c r="S746" s="1785">
        <f t="shared" si="183"/>
        <v>15.39</v>
      </c>
      <c r="T746" s="1760"/>
      <c r="U746" s="1725">
        <f t="shared" si="184"/>
        <v>0</v>
      </c>
      <c r="V746" s="1725">
        <f t="shared" si="185"/>
        <v>0</v>
      </c>
      <c r="W746" s="1725">
        <f t="shared" si="179"/>
        <v>2401</v>
      </c>
      <c r="X746" s="1728">
        <v>2401</v>
      </c>
      <c r="Y746" s="1739">
        <v>616404</v>
      </c>
      <c r="Z746" s="1730">
        <v>42627</v>
      </c>
      <c r="AA746" s="1788" t="s">
        <v>213</v>
      </c>
      <c r="AB746" s="1885"/>
    </row>
    <row r="747" spans="1:28" s="1723" customFormat="1" x14ac:dyDescent="0.2">
      <c r="A747" s="1811">
        <v>2016449</v>
      </c>
      <c r="B747" s="1737"/>
      <c r="C747" s="1737">
        <v>580516</v>
      </c>
      <c r="D747" s="1723" t="s">
        <v>68</v>
      </c>
      <c r="E747" s="1723">
        <v>1</v>
      </c>
      <c r="F747" s="1723">
        <v>10</v>
      </c>
      <c r="G747" s="1723">
        <v>7</v>
      </c>
      <c r="H747" s="1723">
        <v>4</v>
      </c>
      <c r="I747" s="1738">
        <v>1</v>
      </c>
      <c r="J747" s="1738">
        <v>1</v>
      </c>
      <c r="K747" s="1863"/>
      <c r="L747" s="1725">
        <v>3161</v>
      </c>
      <c r="M747" s="1725">
        <v>3104.08</v>
      </c>
      <c r="N747" s="1725">
        <f t="shared" si="180"/>
        <v>2117.77</v>
      </c>
      <c r="O747" s="1725">
        <v>1590.37</v>
      </c>
      <c r="P747" s="1798">
        <f t="shared" si="181"/>
        <v>0.75096445789674982</v>
      </c>
      <c r="Q747" s="1725">
        <v>527.4</v>
      </c>
      <c r="R747" s="1798">
        <f t="shared" si="182"/>
        <v>0.2490355421032501</v>
      </c>
      <c r="S747" s="1785">
        <f t="shared" si="183"/>
        <v>21.096</v>
      </c>
      <c r="T747" s="1760"/>
      <c r="U747" s="1725">
        <f t="shared" si="184"/>
        <v>0</v>
      </c>
      <c r="V747" s="1725">
        <f t="shared" si="185"/>
        <v>0</v>
      </c>
      <c r="W747" s="1725">
        <f t="shared" si="179"/>
        <v>3161</v>
      </c>
      <c r="X747" s="1728">
        <v>3161</v>
      </c>
      <c r="Y747" s="1739">
        <v>616405</v>
      </c>
      <c r="Z747" s="1730">
        <v>42627</v>
      </c>
      <c r="AA747" s="1788" t="s">
        <v>213</v>
      </c>
      <c r="AB747" s="1885"/>
    </row>
    <row r="748" spans="1:28" s="1723" customFormat="1" x14ac:dyDescent="0.2">
      <c r="A748" s="1811" t="s">
        <v>1805</v>
      </c>
      <c r="B748" s="1737"/>
      <c r="C748" s="1737" t="s">
        <v>1806</v>
      </c>
      <c r="D748" s="1723" t="s">
        <v>451</v>
      </c>
      <c r="E748" s="1723">
        <v>0</v>
      </c>
      <c r="F748" s="1723">
        <v>0</v>
      </c>
      <c r="G748" s="1723">
        <v>0</v>
      </c>
      <c r="H748" s="1723">
        <v>0</v>
      </c>
      <c r="I748" s="1738">
        <v>1</v>
      </c>
      <c r="J748" s="1738">
        <v>1</v>
      </c>
      <c r="K748" s="1863"/>
      <c r="L748" s="1725">
        <v>47.68</v>
      </c>
      <c r="M748" s="1725"/>
      <c r="N748" s="1725">
        <f t="shared" si="180"/>
        <v>23.69</v>
      </c>
      <c r="O748" s="1725">
        <v>23.69</v>
      </c>
      <c r="P748" s="1798">
        <f t="shared" si="181"/>
        <v>1</v>
      </c>
      <c r="Q748" s="1725">
        <v>0</v>
      </c>
      <c r="R748" s="1798">
        <f t="shared" si="182"/>
        <v>0</v>
      </c>
      <c r="S748" s="1785">
        <f t="shared" si="183"/>
        <v>0</v>
      </c>
      <c r="T748" s="1760"/>
      <c r="U748" s="1725">
        <f t="shared" si="184"/>
        <v>0</v>
      </c>
      <c r="V748" s="1725">
        <f t="shared" si="185"/>
        <v>0</v>
      </c>
      <c r="W748" s="1725">
        <f t="shared" si="179"/>
        <v>47.68</v>
      </c>
      <c r="X748" s="1728">
        <v>47.68</v>
      </c>
      <c r="Y748" s="1739">
        <v>616566</v>
      </c>
      <c r="Z748" s="1730">
        <v>42671</v>
      </c>
      <c r="AA748" s="1788" t="s">
        <v>213</v>
      </c>
      <c r="AB748" s="1885"/>
    </row>
    <row r="749" spans="1:28" s="1723" customFormat="1" x14ac:dyDescent="0.2">
      <c r="A749" s="1811" t="s">
        <v>1807</v>
      </c>
      <c r="B749" s="1737"/>
      <c r="C749" s="1737" t="s">
        <v>1808</v>
      </c>
      <c r="D749" s="1723" t="s">
        <v>68</v>
      </c>
      <c r="E749" s="1723">
        <v>0</v>
      </c>
      <c r="F749" s="1723">
        <v>0</v>
      </c>
      <c r="G749" s="1723">
        <v>0</v>
      </c>
      <c r="H749" s="1723">
        <v>0</v>
      </c>
      <c r="I749" s="1738">
        <v>1</v>
      </c>
      <c r="J749" s="1738">
        <v>1</v>
      </c>
      <c r="K749" s="1863"/>
      <c r="L749" s="1725">
        <v>16.260000000000002</v>
      </c>
      <c r="M749" s="1725"/>
      <c r="N749" s="1725">
        <f t="shared" si="180"/>
        <v>8.1300000000000008</v>
      </c>
      <c r="O749" s="1725">
        <v>8.1300000000000008</v>
      </c>
      <c r="P749" s="1798">
        <f t="shared" si="181"/>
        <v>1</v>
      </c>
      <c r="Q749" s="1725">
        <v>0</v>
      </c>
      <c r="R749" s="1798">
        <f t="shared" si="182"/>
        <v>0</v>
      </c>
      <c r="S749" s="1785">
        <f t="shared" si="183"/>
        <v>0</v>
      </c>
      <c r="T749" s="1760"/>
      <c r="U749" s="1725">
        <f t="shared" si="184"/>
        <v>0</v>
      </c>
      <c r="V749" s="1725">
        <f t="shared" si="185"/>
        <v>0</v>
      </c>
      <c r="W749" s="1725">
        <f t="shared" si="179"/>
        <v>16.260000000000002</v>
      </c>
      <c r="X749" s="1728">
        <v>16.260000000000002</v>
      </c>
      <c r="Y749" s="1739">
        <v>616406</v>
      </c>
      <c r="Z749" s="1730">
        <v>42627</v>
      </c>
      <c r="AA749" s="1788" t="s">
        <v>213</v>
      </c>
      <c r="AB749" s="1885"/>
    </row>
    <row r="750" spans="1:28" s="1723" customFormat="1" x14ac:dyDescent="0.2">
      <c r="A750" s="1811" t="s">
        <v>1837</v>
      </c>
      <c r="B750" s="1737"/>
      <c r="C750" s="1737" t="s">
        <v>1942</v>
      </c>
      <c r="D750" s="1723" t="s">
        <v>68</v>
      </c>
      <c r="E750" s="1723">
        <v>1</v>
      </c>
      <c r="F750" s="1723">
        <v>11</v>
      </c>
      <c r="G750" s="1723">
        <v>4</v>
      </c>
      <c r="H750" s="1723">
        <v>12</v>
      </c>
      <c r="I750" s="1738">
        <v>1</v>
      </c>
      <c r="J750" s="1738">
        <v>1</v>
      </c>
      <c r="K750" s="1863"/>
      <c r="L750" s="1725">
        <v>10578.33</v>
      </c>
      <c r="M750" s="1725"/>
      <c r="N750" s="1725">
        <f t="shared" si="180"/>
        <v>6531.3</v>
      </c>
      <c r="O750" s="1725">
        <v>5216.3</v>
      </c>
      <c r="P750" s="1798">
        <f t="shared" si="181"/>
        <v>0.79866182842619382</v>
      </c>
      <c r="Q750" s="1725">
        <v>1315</v>
      </c>
      <c r="R750" s="1798">
        <f t="shared" si="182"/>
        <v>0.20133817157380612</v>
      </c>
      <c r="S750" s="1785">
        <f t="shared" si="183"/>
        <v>52.6</v>
      </c>
      <c r="T750" s="1760"/>
      <c r="U750" s="1725">
        <f t="shared" si="184"/>
        <v>0</v>
      </c>
      <c r="V750" s="1725">
        <f t="shared" si="185"/>
        <v>0</v>
      </c>
      <c r="W750" s="1725">
        <f t="shared" si="179"/>
        <v>10578.33</v>
      </c>
      <c r="X750" s="1728">
        <v>10578.33</v>
      </c>
      <c r="Y750" s="1739">
        <v>616494</v>
      </c>
      <c r="Z750" s="1730">
        <v>42660</v>
      </c>
      <c r="AA750" s="1788" t="s">
        <v>213</v>
      </c>
      <c r="AB750" s="1885"/>
    </row>
    <row r="751" spans="1:28" s="1723" customFormat="1" x14ac:dyDescent="0.2">
      <c r="A751" s="1811">
        <v>2016453</v>
      </c>
      <c r="B751" s="1737"/>
      <c r="C751" s="1737">
        <v>603016</v>
      </c>
      <c r="D751" s="1723" t="s">
        <v>68</v>
      </c>
      <c r="E751" s="1723">
        <v>1</v>
      </c>
      <c r="F751" s="1723">
        <v>6</v>
      </c>
      <c r="G751" s="1723">
        <v>5</v>
      </c>
      <c r="H751" s="1723">
        <v>2</v>
      </c>
      <c r="I751" s="1738">
        <v>1</v>
      </c>
      <c r="J751" s="1738">
        <v>1</v>
      </c>
      <c r="K751" s="1863"/>
      <c r="L751" s="1725">
        <v>1439.9</v>
      </c>
      <c r="M751" s="1725">
        <v>1684.29</v>
      </c>
      <c r="N751" s="1725">
        <f t="shared" si="180"/>
        <v>1161.24</v>
      </c>
      <c r="O751" s="1725">
        <v>888.34</v>
      </c>
      <c r="P751" s="1798">
        <f t="shared" si="181"/>
        <v>0.76499259412352316</v>
      </c>
      <c r="Q751" s="1725">
        <v>272.89999999999998</v>
      </c>
      <c r="R751" s="1798">
        <f t="shared" si="182"/>
        <v>0.23500740587647684</v>
      </c>
      <c r="S751" s="1785">
        <f t="shared" si="183"/>
        <v>10.915999999999999</v>
      </c>
      <c r="T751" s="1760"/>
      <c r="U751" s="1725">
        <f t="shared" si="184"/>
        <v>0</v>
      </c>
      <c r="V751" s="1725">
        <f t="shared" si="185"/>
        <v>0</v>
      </c>
      <c r="W751" s="1725">
        <f t="shared" si="179"/>
        <v>1439.9</v>
      </c>
      <c r="X751" s="1728">
        <v>1439.9</v>
      </c>
      <c r="Y751" s="1739">
        <v>616423</v>
      </c>
      <c r="Z751" s="1730">
        <v>42634</v>
      </c>
      <c r="AA751" s="1788" t="s">
        <v>213</v>
      </c>
      <c r="AB751" s="1885"/>
    </row>
    <row r="752" spans="1:28" s="1723" customFormat="1" x14ac:dyDescent="0.2">
      <c r="A752" s="1811">
        <v>2016454</v>
      </c>
      <c r="B752" s="1737"/>
      <c r="C752" s="1737">
        <v>603116</v>
      </c>
      <c r="D752" s="1723" t="s">
        <v>68</v>
      </c>
      <c r="E752" s="1723">
        <v>1</v>
      </c>
      <c r="F752" s="1723">
        <v>6</v>
      </c>
      <c r="G752" s="1723">
        <v>5</v>
      </c>
      <c r="H752" s="1723">
        <v>2</v>
      </c>
      <c r="I752" s="1738">
        <v>1</v>
      </c>
      <c r="J752" s="1738">
        <v>1</v>
      </c>
      <c r="K752" s="1863"/>
      <c r="L752" s="1725">
        <v>1439.9</v>
      </c>
      <c r="M752" s="1725">
        <v>1684.29</v>
      </c>
      <c r="N752" s="1725">
        <f>O752+Q752</f>
        <v>1161.24</v>
      </c>
      <c r="O752" s="1725">
        <v>888.34</v>
      </c>
      <c r="P752" s="1798">
        <f>IF(N752&lt;=0,"",O752/N752)</f>
        <v>0.76499259412352316</v>
      </c>
      <c r="Q752" s="1725">
        <v>272.89999999999998</v>
      </c>
      <c r="R752" s="1798">
        <f>IF(N752&lt;=0,"",Q752/N752)</f>
        <v>0.23500740587647684</v>
      </c>
      <c r="S752" s="1785">
        <f>Q752/$S$1</f>
        <v>10.915999999999999</v>
      </c>
      <c r="T752" s="1760"/>
      <c r="U752" s="1725">
        <f>((1-I752)*O752)+((1-J752)*Q752)</f>
        <v>0</v>
      </c>
      <c r="V752" s="1725">
        <f>L752-W752</f>
        <v>0</v>
      </c>
      <c r="W752" s="1725">
        <f t="shared" si="179"/>
        <v>1439.9</v>
      </c>
      <c r="X752" s="1728">
        <v>1439.9</v>
      </c>
      <c r="Y752" s="1739">
        <v>616424</v>
      </c>
      <c r="Z752" s="1730">
        <v>42634</v>
      </c>
      <c r="AA752" s="1788" t="s">
        <v>213</v>
      </c>
      <c r="AB752" s="1885"/>
    </row>
    <row r="753" spans="1:28" s="1723" customFormat="1" x14ac:dyDescent="0.2">
      <c r="A753" s="1811">
        <v>2016455</v>
      </c>
      <c r="B753" s="1737"/>
      <c r="C753" s="1737" t="s">
        <v>1354</v>
      </c>
      <c r="D753" s="1723" t="s">
        <v>1549</v>
      </c>
      <c r="E753" s="1723">
        <v>1</v>
      </c>
      <c r="F753" s="1723">
        <v>1</v>
      </c>
      <c r="G753" s="1723">
        <v>0</v>
      </c>
      <c r="H753" s="1723">
        <v>1</v>
      </c>
      <c r="I753" s="1738">
        <v>1</v>
      </c>
      <c r="J753" s="1738">
        <v>1</v>
      </c>
      <c r="K753" s="1863"/>
      <c r="L753" s="1725">
        <v>457.78</v>
      </c>
      <c r="M753" s="1725"/>
      <c r="N753" s="1725">
        <f t="shared" si="180"/>
        <v>267.77999999999997</v>
      </c>
      <c r="O753" s="1725">
        <v>189.93</v>
      </c>
      <c r="P753" s="1798">
        <f t="shared" si="181"/>
        <v>0.7092762715662112</v>
      </c>
      <c r="Q753" s="1725">
        <v>77.849999999999994</v>
      </c>
      <c r="R753" s="1798">
        <f t="shared" si="182"/>
        <v>0.29072372843378896</v>
      </c>
      <c r="S753" s="1785">
        <f t="shared" si="183"/>
        <v>3.1139999999999999</v>
      </c>
      <c r="T753" s="1760"/>
      <c r="U753" s="1725">
        <f t="shared" si="184"/>
        <v>0</v>
      </c>
      <c r="V753" s="1725">
        <f t="shared" si="185"/>
        <v>0</v>
      </c>
      <c r="W753" s="1725">
        <f t="shared" si="179"/>
        <v>457.78</v>
      </c>
      <c r="X753" s="1728">
        <v>457.78</v>
      </c>
      <c r="Y753" s="1739">
        <v>616483</v>
      </c>
      <c r="Z753" s="1730">
        <v>42646</v>
      </c>
      <c r="AA753" s="1788" t="s">
        <v>213</v>
      </c>
      <c r="AB753" s="1885"/>
    </row>
    <row r="754" spans="1:28" s="1723" customFormat="1" x14ac:dyDescent="0.2">
      <c r="A754" s="1811">
        <v>2016456</v>
      </c>
      <c r="B754" s="1737"/>
      <c r="C754" s="1737" t="s">
        <v>1810</v>
      </c>
      <c r="D754" s="1723" t="s">
        <v>1100</v>
      </c>
      <c r="E754" s="1723">
        <v>1</v>
      </c>
      <c r="F754" s="1723">
        <v>1</v>
      </c>
      <c r="G754" s="1723">
        <v>0</v>
      </c>
      <c r="H754" s="1723">
        <v>0</v>
      </c>
      <c r="I754" s="1738">
        <v>1</v>
      </c>
      <c r="J754" s="1738">
        <v>1</v>
      </c>
      <c r="K754" s="1863"/>
      <c r="L754" s="1725">
        <v>118.65</v>
      </c>
      <c r="M754" s="1725"/>
      <c r="N754" s="1725">
        <f t="shared" si="180"/>
        <v>85</v>
      </c>
      <c r="O754" s="1725">
        <v>60</v>
      </c>
      <c r="P754" s="1798">
        <f t="shared" si="181"/>
        <v>0.70588235294117652</v>
      </c>
      <c r="Q754" s="1725">
        <v>25</v>
      </c>
      <c r="R754" s="1798">
        <f t="shared" si="182"/>
        <v>0.29411764705882354</v>
      </c>
      <c r="S754" s="1785">
        <f t="shared" si="183"/>
        <v>1</v>
      </c>
      <c r="T754" s="1760"/>
      <c r="U754" s="1725">
        <f t="shared" si="184"/>
        <v>0</v>
      </c>
      <c r="V754" s="1725">
        <f t="shared" si="185"/>
        <v>0</v>
      </c>
      <c r="W754" s="1725">
        <f t="shared" si="179"/>
        <v>118.65</v>
      </c>
      <c r="X754" s="1728">
        <v>118.65</v>
      </c>
      <c r="Y754" s="1739">
        <v>616527</v>
      </c>
      <c r="Z754" s="1730">
        <v>42660</v>
      </c>
      <c r="AA754" s="1788" t="s">
        <v>213</v>
      </c>
      <c r="AB754" s="1885"/>
    </row>
    <row r="755" spans="1:28" s="1723" customFormat="1" x14ac:dyDescent="0.2">
      <c r="A755" s="1811">
        <v>2016457</v>
      </c>
      <c r="B755" s="1737"/>
      <c r="C755" s="1737" t="s">
        <v>1814</v>
      </c>
      <c r="D755" s="1723" t="s">
        <v>451</v>
      </c>
      <c r="E755" s="1723">
        <v>1</v>
      </c>
      <c r="F755" s="1723">
        <v>15</v>
      </c>
      <c r="G755" s="1723">
        <v>9</v>
      </c>
      <c r="H755" s="1723">
        <v>6</v>
      </c>
      <c r="I755" s="1738">
        <v>1</v>
      </c>
      <c r="J755" s="1738">
        <v>1</v>
      </c>
      <c r="K755" s="1863"/>
      <c r="L755" s="1725">
        <v>5811.32</v>
      </c>
      <c r="M755" s="1725"/>
      <c r="N755" s="1725">
        <f t="shared" si="180"/>
        <v>3942.4900000000002</v>
      </c>
      <c r="O755" s="1725">
        <v>3068.59</v>
      </c>
      <c r="P755" s="1798">
        <f t="shared" si="181"/>
        <v>0.77833805539138967</v>
      </c>
      <c r="Q755" s="1725">
        <v>873.9</v>
      </c>
      <c r="R755" s="1798">
        <f t="shared" si="182"/>
        <v>0.22166194460861027</v>
      </c>
      <c r="S755" s="1785">
        <f t="shared" si="183"/>
        <v>34.955999999999996</v>
      </c>
      <c r="T755" s="1760"/>
      <c r="U755" s="1725">
        <f t="shared" si="184"/>
        <v>0</v>
      </c>
      <c r="V755" s="1725">
        <f t="shared" si="185"/>
        <v>0</v>
      </c>
      <c r="W755" s="1725">
        <f t="shared" ref="W755:W819" si="186">X755+AC755+AH755+AM755+AO755+AR755</f>
        <v>5811.32</v>
      </c>
      <c r="X755" s="1728">
        <v>5811.32</v>
      </c>
      <c r="Y755" s="1739">
        <v>616518</v>
      </c>
      <c r="Z755" s="1730">
        <v>42660</v>
      </c>
      <c r="AA755" s="1788" t="s">
        <v>213</v>
      </c>
      <c r="AB755" s="1885"/>
    </row>
    <row r="756" spans="1:28" s="1723" customFormat="1" x14ac:dyDescent="0.2">
      <c r="A756" s="1811">
        <v>2016458</v>
      </c>
      <c r="B756" s="1737"/>
      <c r="C756" s="1737" t="s">
        <v>1815</v>
      </c>
      <c r="D756" s="1723" t="s">
        <v>1575</v>
      </c>
      <c r="E756" s="1723">
        <v>1</v>
      </c>
      <c r="F756" s="1723">
        <v>2</v>
      </c>
      <c r="G756" s="1723">
        <v>2</v>
      </c>
      <c r="H756" s="1723">
        <v>0</v>
      </c>
      <c r="I756" s="1738">
        <v>1</v>
      </c>
      <c r="J756" s="1738">
        <v>1</v>
      </c>
      <c r="K756" s="1863"/>
      <c r="L756" s="1725">
        <v>364.7</v>
      </c>
      <c r="M756" s="1725"/>
      <c r="N756" s="1725">
        <f t="shared" si="180"/>
        <v>215.36</v>
      </c>
      <c r="O756" s="1725">
        <v>149.21</v>
      </c>
      <c r="P756" s="1798">
        <f t="shared" si="181"/>
        <v>0.69283989598811291</v>
      </c>
      <c r="Q756" s="1725">
        <v>66.150000000000006</v>
      </c>
      <c r="R756" s="1798">
        <f t="shared" si="182"/>
        <v>0.30716010401188709</v>
      </c>
      <c r="S756" s="1785">
        <f t="shared" si="183"/>
        <v>2.6460000000000004</v>
      </c>
      <c r="T756" s="1760"/>
      <c r="U756" s="1725">
        <f t="shared" si="184"/>
        <v>0</v>
      </c>
      <c r="V756" s="1725">
        <f t="shared" si="185"/>
        <v>0</v>
      </c>
      <c r="W756" s="1725">
        <f t="shared" si="186"/>
        <v>364.7</v>
      </c>
      <c r="X756" s="1728">
        <v>364.7</v>
      </c>
      <c r="Y756" s="1739">
        <v>616473</v>
      </c>
      <c r="Z756" s="1730">
        <v>42646</v>
      </c>
      <c r="AA756" s="1788" t="s">
        <v>213</v>
      </c>
      <c r="AB756" s="1885"/>
    </row>
    <row r="757" spans="1:28" s="1723" customFormat="1" x14ac:dyDescent="0.2">
      <c r="A757" s="1811">
        <v>2016459</v>
      </c>
      <c r="B757" s="1737"/>
      <c r="C757" s="1737" t="s">
        <v>1817</v>
      </c>
      <c r="D757" s="1723" t="s">
        <v>1575</v>
      </c>
      <c r="E757" s="1723">
        <v>1</v>
      </c>
      <c r="F757" s="1723">
        <v>1</v>
      </c>
      <c r="G757" s="1723">
        <v>0</v>
      </c>
      <c r="H757" s="1723">
        <v>1</v>
      </c>
      <c r="I757" s="1738">
        <v>1</v>
      </c>
      <c r="J757" s="1738">
        <v>1</v>
      </c>
      <c r="K757" s="1863"/>
      <c r="L757" s="1725">
        <v>584.72</v>
      </c>
      <c r="M757" s="1725"/>
      <c r="N757" s="1725">
        <f t="shared" si="180"/>
        <v>345.18</v>
      </c>
      <c r="O757" s="1725">
        <v>260.18</v>
      </c>
      <c r="P757" s="1798">
        <f t="shared" si="181"/>
        <v>0.75375166579755493</v>
      </c>
      <c r="Q757" s="1725">
        <v>85</v>
      </c>
      <c r="R757" s="1798">
        <f t="shared" si="182"/>
        <v>0.2462483342024451</v>
      </c>
      <c r="S757" s="1785">
        <f t="shared" si="183"/>
        <v>3.4</v>
      </c>
      <c r="T757" s="1760"/>
      <c r="U757" s="1725">
        <f t="shared" si="184"/>
        <v>0</v>
      </c>
      <c r="V757" s="1725">
        <f t="shared" si="185"/>
        <v>0</v>
      </c>
      <c r="W757" s="1725">
        <f t="shared" si="186"/>
        <v>584.72</v>
      </c>
      <c r="X757" s="1728">
        <v>584.72</v>
      </c>
      <c r="Y757" s="1739">
        <v>616561</v>
      </c>
      <c r="Z757" s="1730">
        <v>42671</v>
      </c>
      <c r="AA757" s="1788" t="s">
        <v>213</v>
      </c>
      <c r="AB757" s="1885"/>
    </row>
    <row r="758" spans="1:28" s="1723" customFormat="1" x14ac:dyDescent="0.2">
      <c r="A758" s="1811">
        <v>2016460</v>
      </c>
      <c r="B758" s="1737"/>
      <c r="C758" s="1737" t="s">
        <v>1816</v>
      </c>
      <c r="D758" s="1723" t="s">
        <v>1575</v>
      </c>
      <c r="E758" s="1723">
        <v>1</v>
      </c>
      <c r="F758" s="1723">
        <v>10</v>
      </c>
      <c r="G758" s="1723">
        <v>7</v>
      </c>
      <c r="H758" s="1723">
        <v>1</v>
      </c>
      <c r="I758" s="1738">
        <v>1</v>
      </c>
      <c r="J758" s="1738">
        <v>1</v>
      </c>
      <c r="K758" s="1863"/>
      <c r="L758" s="1725">
        <v>2202.4499999999998</v>
      </c>
      <c r="M758" s="1725"/>
      <c r="N758" s="1725">
        <f t="shared" si="180"/>
        <v>1307.23</v>
      </c>
      <c r="O758" s="1725">
        <v>922.93</v>
      </c>
      <c r="P758" s="1798">
        <f t="shared" si="181"/>
        <v>0.70601959869342035</v>
      </c>
      <c r="Q758" s="1725">
        <v>384.3</v>
      </c>
      <c r="R758" s="1798">
        <f t="shared" si="182"/>
        <v>0.29398040130657954</v>
      </c>
      <c r="S758" s="1785">
        <f t="shared" si="183"/>
        <v>15.372</v>
      </c>
      <c r="T758" s="1760"/>
      <c r="U758" s="1725">
        <f t="shared" si="184"/>
        <v>0</v>
      </c>
      <c r="V758" s="1725">
        <f t="shared" si="185"/>
        <v>0</v>
      </c>
      <c r="W758" s="1725">
        <f t="shared" si="186"/>
        <v>2202.4499999999998</v>
      </c>
      <c r="X758" s="1728">
        <v>2202.4499999999998</v>
      </c>
      <c r="Y758" s="1739">
        <v>616474</v>
      </c>
      <c r="Z758" s="1730">
        <v>42646</v>
      </c>
      <c r="AA758" s="1788" t="s">
        <v>213</v>
      </c>
      <c r="AB758" s="1885"/>
    </row>
    <row r="759" spans="1:28" s="1723" customFormat="1" x14ac:dyDescent="0.2">
      <c r="A759" s="1811">
        <v>2016461</v>
      </c>
      <c r="B759" s="1737"/>
      <c r="C759" s="1737" t="s">
        <v>1818</v>
      </c>
      <c r="D759" s="1723" t="s">
        <v>1575</v>
      </c>
      <c r="E759" s="1723">
        <v>1</v>
      </c>
      <c r="F759" s="1723">
        <v>12</v>
      </c>
      <c r="G759" s="1723">
        <v>10</v>
      </c>
      <c r="H759" s="1723">
        <v>2</v>
      </c>
      <c r="I759" s="1738">
        <v>1</v>
      </c>
      <c r="J759" s="1738">
        <v>1</v>
      </c>
      <c r="K759" s="1863"/>
      <c r="L759" s="1725">
        <v>2724.49</v>
      </c>
      <c r="M759" s="1725"/>
      <c r="N759" s="1725">
        <f t="shared" si="180"/>
        <v>1605.24</v>
      </c>
      <c r="O759" s="1725">
        <v>1132.29</v>
      </c>
      <c r="P759" s="1798">
        <f t="shared" si="181"/>
        <v>0.70537115945279205</v>
      </c>
      <c r="Q759" s="1725">
        <v>472.95</v>
      </c>
      <c r="R759" s="1798">
        <f t="shared" si="182"/>
        <v>0.29462884054720789</v>
      </c>
      <c r="S759" s="1785">
        <f t="shared" si="183"/>
        <v>18.917999999999999</v>
      </c>
      <c r="T759" s="1760"/>
      <c r="U759" s="1725">
        <f t="shared" si="184"/>
        <v>0</v>
      </c>
      <c r="V759" s="1725">
        <f t="shared" si="185"/>
        <v>0</v>
      </c>
      <c r="W759" s="1725">
        <f t="shared" si="186"/>
        <v>2724.49</v>
      </c>
      <c r="X759" s="1728">
        <v>2724.49</v>
      </c>
      <c r="Y759" s="1739">
        <v>616475</v>
      </c>
      <c r="Z759" s="1730">
        <v>42646</v>
      </c>
      <c r="AA759" s="1788" t="s">
        <v>213</v>
      </c>
      <c r="AB759" s="1885"/>
    </row>
    <row r="760" spans="1:28" s="1723" customFormat="1" x14ac:dyDescent="0.2">
      <c r="A760" s="1811">
        <v>2016462</v>
      </c>
      <c r="B760" s="1737"/>
      <c r="C760" s="1737" t="s">
        <v>1819</v>
      </c>
      <c r="D760" s="1723" t="s">
        <v>1575</v>
      </c>
      <c r="E760" s="1723">
        <v>1</v>
      </c>
      <c r="F760" s="1723">
        <v>12</v>
      </c>
      <c r="G760" s="1723">
        <v>8</v>
      </c>
      <c r="H760" s="1723">
        <v>2</v>
      </c>
      <c r="I760" s="1738">
        <v>1</v>
      </c>
      <c r="J760" s="1738">
        <v>1</v>
      </c>
      <c r="K760" s="1863"/>
      <c r="L760" s="1725">
        <v>2654.78</v>
      </c>
      <c r="M760" s="1725"/>
      <c r="N760" s="1725">
        <f t="shared" si="180"/>
        <v>1622.18</v>
      </c>
      <c r="O760" s="1725">
        <v>1154.6300000000001</v>
      </c>
      <c r="P760" s="1798">
        <f t="shared" si="181"/>
        <v>0.71177674487418174</v>
      </c>
      <c r="Q760" s="1725">
        <v>467.55</v>
      </c>
      <c r="R760" s="1798">
        <f t="shared" si="182"/>
        <v>0.28822325512581831</v>
      </c>
      <c r="S760" s="1785">
        <f t="shared" si="183"/>
        <v>18.702000000000002</v>
      </c>
      <c r="T760" s="1760"/>
      <c r="U760" s="1725">
        <f t="shared" si="184"/>
        <v>0</v>
      </c>
      <c r="V760" s="1725">
        <f t="shared" si="185"/>
        <v>0</v>
      </c>
      <c r="W760" s="1725">
        <f t="shared" si="186"/>
        <v>2654.78</v>
      </c>
      <c r="X760" s="1728">
        <v>2654.78</v>
      </c>
      <c r="Y760" s="1739">
        <v>616562</v>
      </c>
      <c r="Z760" s="1730">
        <v>42671</v>
      </c>
      <c r="AA760" s="1788" t="s">
        <v>213</v>
      </c>
      <c r="AB760" s="1885"/>
    </row>
    <row r="761" spans="1:28" s="1723" customFormat="1" x14ac:dyDescent="0.2">
      <c r="A761" s="1811">
        <v>2016463</v>
      </c>
      <c r="B761" s="1737"/>
      <c r="C761" s="1737" t="s">
        <v>1820</v>
      </c>
      <c r="D761" s="1723" t="s">
        <v>1575</v>
      </c>
      <c r="E761" s="1723">
        <v>1</v>
      </c>
      <c r="F761" s="1723">
        <v>9</v>
      </c>
      <c r="G761" s="1723">
        <v>6</v>
      </c>
      <c r="H761" s="1723">
        <v>1</v>
      </c>
      <c r="I761" s="1738">
        <v>1</v>
      </c>
      <c r="J761" s="1738">
        <v>1</v>
      </c>
      <c r="K761" s="1863"/>
      <c r="L761" s="1725">
        <v>1707.4</v>
      </c>
      <c r="M761" s="1725"/>
      <c r="N761" s="1725">
        <f t="shared" si="180"/>
        <v>1058.6199999999999</v>
      </c>
      <c r="O761" s="1725">
        <v>747.22</v>
      </c>
      <c r="P761" s="1798">
        <f t="shared" si="181"/>
        <v>0.70584345657554182</v>
      </c>
      <c r="Q761" s="1725">
        <v>311.39999999999998</v>
      </c>
      <c r="R761" s="1798">
        <f t="shared" si="182"/>
        <v>0.29415654342445824</v>
      </c>
      <c r="S761" s="1785">
        <f t="shared" si="183"/>
        <v>12.456</v>
      </c>
      <c r="T761" s="1760"/>
      <c r="U761" s="1725">
        <f t="shared" si="184"/>
        <v>0</v>
      </c>
      <c r="V761" s="1725">
        <f t="shared" si="185"/>
        <v>0</v>
      </c>
      <c r="W761" s="1725">
        <f t="shared" si="186"/>
        <v>1707.4</v>
      </c>
      <c r="X761" s="1728">
        <v>1707.4</v>
      </c>
      <c r="Y761" s="1739">
        <v>616563</v>
      </c>
      <c r="Z761" s="1730">
        <v>42671</v>
      </c>
      <c r="AA761" s="1788" t="s">
        <v>213</v>
      </c>
      <c r="AB761" s="1885"/>
    </row>
    <row r="762" spans="1:28" s="1723" customFormat="1" x14ac:dyDescent="0.2">
      <c r="A762" s="1811">
        <v>2016464</v>
      </c>
      <c r="B762" s="1737"/>
      <c r="C762" s="1737" t="s">
        <v>1821</v>
      </c>
      <c r="D762" s="1723" t="s">
        <v>1575</v>
      </c>
      <c r="E762" s="1723">
        <v>1</v>
      </c>
      <c r="F762" s="1723">
        <v>9</v>
      </c>
      <c r="G762" s="1723">
        <v>6</v>
      </c>
      <c r="H762" s="1723">
        <v>1</v>
      </c>
      <c r="I762" s="1738">
        <v>1</v>
      </c>
      <c r="J762" s="1738">
        <v>1</v>
      </c>
      <c r="K762" s="1863"/>
      <c r="L762" s="1725">
        <v>1919.19</v>
      </c>
      <c r="M762" s="1725"/>
      <c r="N762" s="1725">
        <f t="shared" si="180"/>
        <v>1238.53</v>
      </c>
      <c r="O762" s="1725">
        <v>875.83</v>
      </c>
      <c r="P762" s="1798">
        <f t="shared" si="181"/>
        <v>0.70715283440853272</v>
      </c>
      <c r="Q762" s="1725">
        <v>362.7</v>
      </c>
      <c r="R762" s="1798">
        <f t="shared" si="182"/>
        <v>0.29284716559146728</v>
      </c>
      <c r="S762" s="1785">
        <f t="shared" si="183"/>
        <v>14.507999999999999</v>
      </c>
      <c r="T762" s="1760"/>
      <c r="U762" s="1725">
        <f t="shared" si="184"/>
        <v>0</v>
      </c>
      <c r="V762" s="1725">
        <f t="shared" si="185"/>
        <v>0</v>
      </c>
      <c r="W762" s="1725">
        <f t="shared" si="186"/>
        <v>1919.19</v>
      </c>
      <c r="X762" s="1728">
        <v>1919.19</v>
      </c>
      <c r="Y762" s="1739">
        <v>616564</v>
      </c>
      <c r="Z762" s="1730">
        <v>42671</v>
      </c>
      <c r="AA762" s="1788" t="s">
        <v>213</v>
      </c>
      <c r="AB762" s="1885"/>
    </row>
    <row r="763" spans="1:28" s="1723" customFormat="1" x14ac:dyDescent="0.2">
      <c r="A763" s="1811">
        <v>2016465</v>
      </c>
      <c r="B763" s="1737"/>
      <c r="C763" s="1737" t="s">
        <v>1822</v>
      </c>
      <c r="D763" s="1723" t="s">
        <v>1575</v>
      </c>
      <c r="E763" s="1723">
        <v>1</v>
      </c>
      <c r="F763" s="1723">
        <v>9</v>
      </c>
      <c r="G763" s="1723">
        <v>7</v>
      </c>
      <c r="H763" s="1723">
        <v>1</v>
      </c>
      <c r="I763" s="1738">
        <v>1</v>
      </c>
      <c r="J763" s="1738">
        <v>1</v>
      </c>
      <c r="K763" s="1863"/>
      <c r="L763" s="1725">
        <v>1975.85</v>
      </c>
      <c r="M763" s="1725"/>
      <c r="N763" s="1725">
        <f t="shared" si="180"/>
        <v>1217.49</v>
      </c>
      <c r="O763" s="1725">
        <v>848.49</v>
      </c>
      <c r="P763" s="1798">
        <f t="shared" si="181"/>
        <v>0.69691742847990534</v>
      </c>
      <c r="Q763" s="1725">
        <v>369</v>
      </c>
      <c r="R763" s="1798">
        <f t="shared" si="182"/>
        <v>0.3030825715200946</v>
      </c>
      <c r="S763" s="1785">
        <f t="shared" si="183"/>
        <v>14.76</v>
      </c>
      <c r="T763" s="1760"/>
      <c r="U763" s="1725">
        <f t="shared" si="184"/>
        <v>0</v>
      </c>
      <c r="V763" s="1725">
        <f t="shared" si="185"/>
        <v>0</v>
      </c>
      <c r="W763" s="1725">
        <f t="shared" si="186"/>
        <v>1975.85</v>
      </c>
      <c r="X763" s="1728">
        <v>1975.85</v>
      </c>
      <c r="Y763" s="1739">
        <v>616565</v>
      </c>
      <c r="Z763" s="1730">
        <v>42671</v>
      </c>
      <c r="AA763" s="1788" t="s">
        <v>213</v>
      </c>
      <c r="AB763" s="1885"/>
    </row>
    <row r="764" spans="1:28" s="1723" customFormat="1" x14ac:dyDescent="0.2">
      <c r="A764" s="1811">
        <v>2016466</v>
      </c>
      <c r="B764" s="1737"/>
      <c r="C764" s="1737" t="s">
        <v>1823</v>
      </c>
      <c r="D764" s="1723" t="s">
        <v>1575</v>
      </c>
      <c r="E764" s="1723">
        <v>1</v>
      </c>
      <c r="F764" s="1723">
        <v>6</v>
      </c>
      <c r="G764" s="1723">
        <v>5</v>
      </c>
      <c r="H764" s="1723">
        <v>0</v>
      </c>
      <c r="I764" s="1738">
        <v>1</v>
      </c>
      <c r="J764" s="1738">
        <v>1</v>
      </c>
      <c r="K764" s="1863"/>
      <c r="L764" s="1725">
        <v>1144.4000000000001</v>
      </c>
      <c r="M764" s="1725"/>
      <c r="N764" s="1725">
        <f t="shared" si="180"/>
        <v>680.49</v>
      </c>
      <c r="O764" s="1725">
        <v>463.59</v>
      </c>
      <c r="P764" s="1798">
        <f t="shared" si="181"/>
        <v>0.6812590927126041</v>
      </c>
      <c r="Q764" s="1725">
        <v>216.9</v>
      </c>
      <c r="R764" s="1798">
        <f t="shared" si="182"/>
        <v>0.31874090728739585</v>
      </c>
      <c r="S764" s="1785">
        <f t="shared" si="183"/>
        <v>8.6760000000000002</v>
      </c>
      <c r="T764" s="1760"/>
      <c r="U764" s="1725">
        <f t="shared" si="184"/>
        <v>0</v>
      </c>
      <c r="V764" s="1725">
        <f t="shared" si="185"/>
        <v>0</v>
      </c>
      <c r="W764" s="1725">
        <f t="shared" si="186"/>
        <v>1144.4000000000001</v>
      </c>
      <c r="X764" s="1728">
        <v>1144.4000000000001</v>
      </c>
      <c r="Y764" s="1739">
        <v>616476</v>
      </c>
      <c r="Z764" s="1730">
        <v>42646</v>
      </c>
      <c r="AA764" s="1788" t="s">
        <v>213</v>
      </c>
      <c r="AB764" s="1885"/>
    </row>
    <row r="765" spans="1:28" s="1723" customFormat="1" x14ac:dyDescent="0.2">
      <c r="A765" s="1811">
        <v>2016468</v>
      </c>
      <c r="B765" s="1737"/>
      <c r="C765" s="1737" t="s">
        <v>1825</v>
      </c>
      <c r="D765" s="1723" t="s">
        <v>68</v>
      </c>
      <c r="E765" s="1723">
        <v>1</v>
      </c>
      <c r="F765" s="1723">
        <v>2</v>
      </c>
      <c r="G765" s="1723">
        <v>1</v>
      </c>
      <c r="H765" s="1723">
        <v>1</v>
      </c>
      <c r="I765" s="1738">
        <v>1</v>
      </c>
      <c r="J765" s="1738">
        <v>1</v>
      </c>
      <c r="K765" s="1863" t="s">
        <v>1308</v>
      </c>
      <c r="L765" s="1725">
        <v>584</v>
      </c>
      <c r="M765" s="1725">
        <v>655.93</v>
      </c>
      <c r="N765" s="1725">
        <f t="shared" ref="N765:N830" si="187">O765+Q765</f>
        <v>443.22999999999996</v>
      </c>
      <c r="O765" s="1725">
        <v>314.77999999999997</v>
      </c>
      <c r="P765" s="1798">
        <f t="shared" ref="P765:P830" si="188">IF(N765&lt;=0,"",O765/N765)</f>
        <v>0.7101956095029669</v>
      </c>
      <c r="Q765" s="1725">
        <v>128.44999999999999</v>
      </c>
      <c r="R765" s="1798">
        <f t="shared" ref="R765:R830" si="189">IF(N765&lt;=0,"",Q765/N765)</f>
        <v>0.28980439049703316</v>
      </c>
      <c r="S765" s="1785">
        <f t="shared" ref="S765:S830" si="190">Q765/$S$1</f>
        <v>5.1379999999999999</v>
      </c>
      <c r="T765" s="1760"/>
      <c r="U765" s="1725">
        <f t="shared" ref="U765:U830" si="191">((1-I765)*O765)+((1-J765)*Q765)</f>
        <v>0</v>
      </c>
      <c r="V765" s="1725">
        <f t="shared" ref="V765:V830" si="192">L765-W765</f>
        <v>0</v>
      </c>
      <c r="W765" s="1725">
        <f t="shared" si="186"/>
        <v>584</v>
      </c>
      <c r="X765" s="1728">
        <v>584</v>
      </c>
      <c r="Y765" s="1739">
        <v>616425</v>
      </c>
      <c r="Z765" s="1730">
        <v>42634</v>
      </c>
      <c r="AA765" s="1788" t="s">
        <v>213</v>
      </c>
      <c r="AB765" s="1885"/>
    </row>
    <row r="766" spans="1:28" s="1723" customFormat="1" x14ac:dyDescent="0.2">
      <c r="A766" s="1835">
        <v>2016469</v>
      </c>
      <c r="B766" s="1737"/>
      <c r="C766" s="1737">
        <v>594816</v>
      </c>
      <c r="D766" s="1723" t="s">
        <v>68</v>
      </c>
      <c r="E766" s="1723">
        <v>1</v>
      </c>
      <c r="F766" s="1723">
        <v>9</v>
      </c>
      <c r="G766" s="1723">
        <v>6</v>
      </c>
      <c r="H766" s="1723">
        <v>3</v>
      </c>
      <c r="I766" s="1738">
        <v>1</v>
      </c>
      <c r="J766" s="1738">
        <v>1</v>
      </c>
      <c r="K766" s="1863"/>
      <c r="L766" s="1725">
        <v>2672.9</v>
      </c>
      <c r="M766" s="1725"/>
      <c r="N766" s="1725">
        <f t="shared" si="187"/>
        <v>1809.88</v>
      </c>
      <c r="O766" s="1725">
        <v>1375.18</v>
      </c>
      <c r="P766" s="1798">
        <f t="shared" si="188"/>
        <v>0.7598183304970495</v>
      </c>
      <c r="Q766" s="1725">
        <v>434.7</v>
      </c>
      <c r="R766" s="1798">
        <f t="shared" si="189"/>
        <v>0.24018166950295045</v>
      </c>
      <c r="S766" s="1785">
        <f t="shared" si="190"/>
        <v>17.387999999999998</v>
      </c>
      <c r="T766" s="1760"/>
      <c r="U766" s="1725">
        <f t="shared" si="191"/>
        <v>0</v>
      </c>
      <c r="V766" s="1725">
        <f t="shared" si="192"/>
        <v>0</v>
      </c>
      <c r="W766" s="1725">
        <f t="shared" si="186"/>
        <v>2672.9</v>
      </c>
      <c r="X766" s="1728">
        <v>2672.9</v>
      </c>
      <c r="Y766" s="1739">
        <v>616495</v>
      </c>
      <c r="Z766" s="1730">
        <v>42660</v>
      </c>
      <c r="AA766" s="1788" t="s">
        <v>213</v>
      </c>
      <c r="AB766" s="1885"/>
    </row>
    <row r="767" spans="1:28" s="1723" customFormat="1" x14ac:dyDescent="0.2">
      <c r="A767" s="1811">
        <v>2016470</v>
      </c>
      <c r="B767" s="1737"/>
      <c r="C767" s="1737">
        <v>587816</v>
      </c>
      <c r="D767" s="1723" t="s">
        <v>68</v>
      </c>
      <c r="E767" s="1723">
        <v>1</v>
      </c>
      <c r="F767" s="1723">
        <v>6</v>
      </c>
      <c r="G767" s="1723">
        <v>3</v>
      </c>
      <c r="H767" s="1723">
        <v>3</v>
      </c>
      <c r="I767" s="1738">
        <v>1</v>
      </c>
      <c r="J767" s="1738">
        <v>1</v>
      </c>
      <c r="K767" s="1863"/>
      <c r="L767" s="1725">
        <v>2107</v>
      </c>
      <c r="M767" s="1725">
        <v>1946.47</v>
      </c>
      <c r="N767" s="1725">
        <f>O767+Q767</f>
        <v>1321.76</v>
      </c>
      <c r="O767" s="1725">
        <v>982.46</v>
      </c>
      <c r="P767" s="1798">
        <f>IF(N767&lt;=0,"",O767/N767)</f>
        <v>0.74329681636605738</v>
      </c>
      <c r="Q767" s="1725">
        <v>339.3</v>
      </c>
      <c r="R767" s="1798">
        <f>IF(N767&lt;=0,"",Q767/N767)</f>
        <v>0.25670318363394262</v>
      </c>
      <c r="S767" s="1785">
        <f>Q767/$S$1</f>
        <v>13.572000000000001</v>
      </c>
      <c r="T767" s="1760"/>
      <c r="U767" s="1725">
        <f>((1-I767)*O767)+((1-J767)*Q767)</f>
        <v>0</v>
      </c>
      <c r="V767" s="1725">
        <f>L767-W767</f>
        <v>0</v>
      </c>
      <c r="W767" s="1725">
        <f>X767+AC767+AH767+AM767+AO767+AR767</f>
        <v>2107</v>
      </c>
      <c r="X767" s="1728">
        <v>2107</v>
      </c>
      <c r="Y767" s="1739">
        <v>616426</v>
      </c>
      <c r="Z767" s="1730">
        <v>42634</v>
      </c>
      <c r="AA767" s="1788" t="s">
        <v>213</v>
      </c>
      <c r="AB767" s="1885"/>
    </row>
    <row r="768" spans="1:28" s="1723" customFormat="1" x14ac:dyDescent="0.2">
      <c r="A768" s="1811" t="s">
        <v>1836</v>
      </c>
      <c r="B768" s="1865"/>
      <c r="C768" s="1865" t="s">
        <v>1861</v>
      </c>
      <c r="D768" s="1866" t="s">
        <v>489</v>
      </c>
      <c r="E768" s="1866">
        <v>0</v>
      </c>
      <c r="F768" s="1866">
        <v>0</v>
      </c>
      <c r="G768" s="1866">
        <v>0</v>
      </c>
      <c r="H768" s="1866">
        <v>0</v>
      </c>
      <c r="I768" s="1867">
        <v>1</v>
      </c>
      <c r="J768" s="1867">
        <v>1</v>
      </c>
      <c r="K768" s="1895"/>
      <c r="L768" s="1868">
        <v>134.94</v>
      </c>
      <c r="M768" s="1868"/>
      <c r="N768" s="1868">
        <f t="shared" si="187"/>
        <v>59.97</v>
      </c>
      <c r="O768" s="1868">
        <v>59.97</v>
      </c>
      <c r="P768" s="1869">
        <f t="shared" si="188"/>
        <v>1</v>
      </c>
      <c r="Q768" s="1868">
        <v>0</v>
      </c>
      <c r="R768" s="1869">
        <f t="shared" si="189"/>
        <v>0</v>
      </c>
      <c r="S768" s="1870">
        <f t="shared" si="190"/>
        <v>0</v>
      </c>
      <c r="T768" s="1871"/>
      <c r="U768" s="1868">
        <f t="shared" si="191"/>
        <v>0</v>
      </c>
      <c r="V768" s="1868">
        <f t="shared" si="192"/>
        <v>134.94</v>
      </c>
      <c r="W768" s="1725">
        <f t="shared" si="186"/>
        <v>0</v>
      </c>
      <c r="X768" s="1728"/>
      <c r="Y768" s="1739"/>
      <c r="Z768" s="1730"/>
      <c r="AA768" s="1788"/>
      <c r="AB768" s="1885"/>
    </row>
    <row r="769" spans="1:28" s="1723" customFormat="1" x14ac:dyDescent="0.2">
      <c r="A769" s="1811">
        <v>2016471</v>
      </c>
      <c r="B769" s="1737"/>
      <c r="C769" s="1737">
        <v>594916</v>
      </c>
      <c r="D769" s="1723" t="s">
        <v>68</v>
      </c>
      <c r="E769" s="1723">
        <v>1</v>
      </c>
      <c r="F769" s="1723">
        <v>9</v>
      </c>
      <c r="G769" s="1723">
        <v>6</v>
      </c>
      <c r="H769" s="1723">
        <v>3</v>
      </c>
      <c r="I769" s="1738">
        <v>1</v>
      </c>
      <c r="J769" s="1738">
        <v>1</v>
      </c>
      <c r="K769" s="1863"/>
      <c r="L769" s="1725">
        <v>2672.9</v>
      </c>
      <c r="M769" s="1725">
        <v>2640.28</v>
      </c>
      <c r="N769" s="1725">
        <f t="shared" si="187"/>
        <v>1792.48</v>
      </c>
      <c r="O769" s="1725">
        <v>1357.78</v>
      </c>
      <c r="P769" s="1798">
        <f t="shared" si="188"/>
        <v>0.75748683388378113</v>
      </c>
      <c r="Q769" s="1725">
        <v>434.7</v>
      </c>
      <c r="R769" s="1798">
        <f t="shared" si="189"/>
        <v>0.24251316611621887</v>
      </c>
      <c r="S769" s="1785">
        <f t="shared" si="190"/>
        <v>17.387999999999998</v>
      </c>
      <c r="T769" s="1760"/>
      <c r="U769" s="1725">
        <f t="shared" si="191"/>
        <v>0</v>
      </c>
      <c r="V769" s="1725">
        <f t="shared" si="192"/>
        <v>0</v>
      </c>
      <c r="W769" s="1725">
        <f t="shared" si="186"/>
        <v>2672.9</v>
      </c>
      <c r="X769" s="1728">
        <v>2672.9</v>
      </c>
      <c r="Y769" s="1739">
        <v>616427</v>
      </c>
      <c r="Z769" s="1730">
        <v>42634</v>
      </c>
      <c r="AA769" s="1788" t="s">
        <v>213</v>
      </c>
      <c r="AB769" s="1885"/>
    </row>
    <row r="770" spans="1:28" s="1723" customFormat="1" x14ac:dyDescent="0.2">
      <c r="A770" s="1811">
        <v>2016472</v>
      </c>
      <c r="B770" s="1737"/>
      <c r="C770" s="1737" t="s">
        <v>1828</v>
      </c>
      <c r="D770" s="1723" t="s">
        <v>68</v>
      </c>
      <c r="E770" s="1723">
        <v>7</v>
      </c>
      <c r="F770" s="1723">
        <v>42</v>
      </c>
      <c r="G770" s="1723">
        <v>28</v>
      </c>
      <c r="H770" s="1723">
        <v>14</v>
      </c>
      <c r="I770" s="1738">
        <v>1</v>
      </c>
      <c r="J770" s="1738">
        <v>1</v>
      </c>
      <c r="K770" s="1863" t="s">
        <v>1308</v>
      </c>
      <c r="L770" s="1725">
        <v>8778</v>
      </c>
      <c r="M770" s="1725">
        <v>10005.549999999999</v>
      </c>
      <c r="N770" s="1725">
        <f t="shared" si="187"/>
        <v>6805.9000000000005</v>
      </c>
      <c r="O770" s="1725">
        <v>5107.6000000000004</v>
      </c>
      <c r="P770" s="1798">
        <f t="shared" si="188"/>
        <v>0.75046650700127826</v>
      </c>
      <c r="Q770" s="1725">
        <v>1698.3</v>
      </c>
      <c r="R770" s="1798">
        <f t="shared" si="189"/>
        <v>0.24953349299872168</v>
      </c>
      <c r="S770" s="1785">
        <f t="shared" si="190"/>
        <v>67.932000000000002</v>
      </c>
      <c r="T770" s="1760"/>
      <c r="U770" s="1725">
        <f t="shared" si="191"/>
        <v>0</v>
      </c>
      <c r="V770" s="1725">
        <f t="shared" si="192"/>
        <v>0</v>
      </c>
      <c r="W770" s="1725">
        <f t="shared" si="186"/>
        <v>8778</v>
      </c>
      <c r="X770" s="1728">
        <v>8778</v>
      </c>
      <c r="Y770" s="1739">
        <v>616408</v>
      </c>
      <c r="Z770" s="1730">
        <v>42627</v>
      </c>
      <c r="AA770" s="1788" t="s">
        <v>213</v>
      </c>
      <c r="AB770" s="1885"/>
    </row>
    <row r="771" spans="1:28" s="1723" customFormat="1" x14ac:dyDescent="0.2">
      <c r="A771" s="1811" t="s">
        <v>1830</v>
      </c>
      <c r="B771" s="1737"/>
      <c r="C771" s="1737" t="s">
        <v>1829</v>
      </c>
      <c r="D771" s="1723" t="s">
        <v>68</v>
      </c>
      <c r="E771" s="1723">
        <v>0</v>
      </c>
      <c r="F771" s="1723">
        <v>0</v>
      </c>
      <c r="G771" s="1723">
        <v>0</v>
      </c>
      <c r="H771" s="1723">
        <v>0</v>
      </c>
      <c r="I771" s="1738">
        <v>1</v>
      </c>
      <c r="J771" s="1738">
        <v>1</v>
      </c>
      <c r="K771" s="1863"/>
      <c r="L771" s="1725">
        <v>237.2</v>
      </c>
      <c r="M771" s="1725"/>
      <c r="N771" s="1725">
        <f t="shared" si="187"/>
        <v>118.6</v>
      </c>
      <c r="O771" s="1725">
        <v>118.6</v>
      </c>
      <c r="P771" s="1798">
        <f t="shared" si="188"/>
        <v>1</v>
      </c>
      <c r="Q771" s="1725">
        <v>0</v>
      </c>
      <c r="R771" s="1798">
        <f t="shared" si="189"/>
        <v>0</v>
      </c>
      <c r="S771" s="1785">
        <f t="shared" si="190"/>
        <v>0</v>
      </c>
      <c r="T771" s="1760"/>
      <c r="U771" s="1725">
        <f t="shared" si="191"/>
        <v>0</v>
      </c>
      <c r="V771" s="1725">
        <f t="shared" si="192"/>
        <v>0</v>
      </c>
      <c r="W771" s="1725">
        <f t="shared" si="186"/>
        <v>237.2</v>
      </c>
      <c r="X771" s="1728">
        <v>237.2</v>
      </c>
      <c r="Y771" s="1739">
        <v>616428</v>
      </c>
      <c r="Z771" s="1730">
        <v>42634</v>
      </c>
      <c r="AA771" s="1788" t="s">
        <v>213</v>
      </c>
      <c r="AB771" s="1885"/>
    </row>
    <row r="772" spans="1:28" s="1723" customFormat="1" x14ac:dyDescent="0.2">
      <c r="A772" s="1811" t="s">
        <v>1832</v>
      </c>
      <c r="B772" s="1737"/>
      <c r="C772" s="1737" t="s">
        <v>1831</v>
      </c>
      <c r="D772" s="1723" t="s">
        <v>68</v>
      </c>
      <c r="E772" s="1723">
        <v>0</v>
      </c>
      <c r="F772" s="1723">
        <v>0</v>
      </c>
      <c r="G772" s="1723">
        <v>0</v>
      </c>
      <c r="H772" s="1723">
        <v>0</v>
      </c>
      <c r="I772" s="1738">
        <v>1</v>
      </c>
      <c r="J772" s="1738">
        <v>1</v>
      </c>
      <c r="K772" s="1863"/>
      <c r="L772" s="1725">
        <v>31</v>
      </c>
      <c r="M772" s="1725"/>
      <c r="N772" s="1725">
        <f t="shared" si="187"/>
        <v>15.5</v>
      </c>
      <c r="O772" s="1725">
        <v>15.5</v>
      </c>
      <c r="P772" s="1798">
        <f t="shared" si="188"/>
        <v>1</v>
      </c>
      <c r="Q772" s="1725">
        <v>0</v>
      </c>
      <c r="R772" s="1798">
        <f t="shared" si="189"/>
        <v>0</v>
      </c>
      <c r="S772" s="1785">
        <f t="shared" si="190"/>
        <v>0</v>
      </c>
      <c r="T772" s="1760"/>
      <c r="U772" s="1725">
        <f t="shared" si="191"/>
        <v>0</v>
      </c>
      <c r="V772" s="1725">
        <f t="shared" si="192"/>
        <v>0</v>
      </c>
      <c r="W772" s="1725">
        <f t="shared" si="186"/>
        <v>31</v>
      </c>
      <c r="X772" s="1728">
        <v>31</v>
      </c>
      <c r="Y772" s="1739">
        <v>616408</v>
      </c>
      <c r="Z772" s="1730">
        <v>42627</v>
      </c>
      <c r="AA772" s="1788" t="s">
        <v>213</v>
      </c>
      <c r="AB772" s="1885"/>
    </row>
    <row r="773" spans="1:28" s="1723" customFormat="1" x14ac:dyDescent="0.2">
      <c r="A773" s="1811" t="s">
        <v>1833</v>
      </c>
      <c r="B773" s="1737"/>
      <c r="C773" s="1737" t="s">
        <v>1834</v>
      </c>
      <c r="D773" s="1723" t="s">
        <v>68</v>
      </c>
      <c r="E773" s="1723">
        <v>0</v>
      </c>
      <c r="F773" s="1723">
        <v>0</v>
      </c>
      <c r="G773" s="1723">
        <v>0</v>
      </c>
      <c r="H773" s="1723">
        <v>0</v>
      </c>
      <c r="I773" s="1738">
        <v>1</v>
      </c>
      <c r="J773" s="1738">
        <v>1</v>
      </c>
      <c r="K773" s="1863"/>
      <c r="L773" s="1725">
        <v>7.5</v>
      </c>
      <c r="M773" s="1725"/>
      <c r="N773" s="1725">
        <f t="shared" si="187"/>
        <v>3</v>
      </c>
      <c r="O773" s="1725">
        <v>3</v>
      </c>
      <c r="P773" s="1798">
        <f t="shared" si="188"/>
        <v>1</v>
      </c>
      <c r="Q773" s="1725">
        <v>0</v>
      </c>
      <c r="R773" s="1798">
        <f t="shared" si="189"/>
        <v>0</v>
      </c>
      <c r="S773" s="1785">
        <f t="shared" si="190"/>
        <v>0</v>
      </c>
      <c r="T773" s="1760"/>
      <c r="U773" s="1725">
        <f t="shared" si="191"/>
        <v>0</v>
      </c>
      <c r="V773" s="1725">
        <f t="shared" si="192"/>
        <v>0</v>
      </c>
      <c r="W773" s="1725">
        <f t="shared" si="186"/>
        <v>7.5</v>
      </c>
      <c r="X773" s="1728">
        <v>7.5</v>
      </c>
      <c r="Y773" s="1739">
        <v>616409</v>
      </c>
      <c r="Z773" s="1730">
        <v>42627</v>
      </c>
      <c r="AA773" s="1788" t="s">
        <v>213</v>
      </c>
      <c r="AB773" s="1885"/>
    </row>
    <row r="774" spans="1:28" s="1723" customFormat="1" x14ac:dyDescent="0.2">
      <c r="A774" s="1811">
        <v>2016476</v>
      </c>
      <c r="B774" s="1737"/>
      <c r="C774" s="1737">
        <v>603216</v>
      </c>
      <c r="D774" s="1723" t="s">
        <v>68</v>
      </c>
      <c r="E774" s="1723">
        <v>1</v>
      </c>
      <c r="F774" s="1723">
        <v>6</v>
      </c>
      <c r="G774" s="1723">
        <v>5</v>
      </c>
      <c r="H774" s="1723">
        <v>2</v>
      </c>
      <c r="I774" s="1738">
        <v>1</v>
      </c>
      <c r="J774" s="1738">
        <v>1</v>
      </c>
      <c r="K774" s="1863"/>
      <c r="L774" s="1725">
        <v>1475.9</v>
      </c>
      <c r="M774" s="1725">
        <v>1694</v>
      </c>
      <c r="N774" s="1725">
        <f t="shared" si="187"/>
        <v>1160.8499999999999</v>
      </c>
      <c r="O774" s="1725">
        <v>886.8</v>
      </c>
      <c r="P774" s="1798">
        <f t="shared" si="188"/>
        <v>0.76392298746608089</v>
      </c>
      <c r="Q774" s="1725">
        <v>274.05</v>
      </c>
      <c r="R774" s="1798">
        <f t="shared" si="189"/>
        <v>0.23607701253391913</v>
      </c>
      <c r="S774" s="1785">
        <f t="shared" si="190"/>
        <v>10.962</v>
      </c>
      <c r="T774" s="1760"/>
      <c r="U774" s="1725">
        <f t="shared" si="191"/>
        <v>0</v>
      </c>
      <c r="V774" s="1725">
        <f t="shared" si="192"/>
        <v>0</v>
      </c>
      <c r="W774" s="1725">
        <f t="shared" si="186"/>
        <v>1475.9</v>
      </c>
      <c r="X774" s="1728">
        <v>1475.9</v>
      </c>
      <c r="Y774" s="1739">
        <v>616453</v>
      </c>
      <c r="Z774" s="1730">
        <v>42646</v>
      </c>
      <c r="AA774" s="1788" t="s">
        <v>213</v>
      </c>
      <c r="AB774" s="1885"/>
    </row>
    <row r="775" spans="1:28" s="1723" customFormat="1" x14ac:dyDescent="0.2">
      <c r="A775" s="1811">
        <v>2016477</v>
      </c>
      <c r="B775" s="1737"/>
      <c r="C775" s="1737">
        <v>603316</v>
      </c>
      <c r="D775" s="1723" t="s">
        <v>68</v>
      </c>
      <c r="E775" s="1723">
        <v>1</v>
      </c>
      <c r="F775" s="1723">
        <v>6</v>
      </c>
      <c r="G775" s="1723">
        <v>5</v>
      </c>
      <c r="H775" s="1723">
        <v>2</v>
      </c>
      <c r="I775" s="1738">
        <v>1</v>
      </c>
      <c r="J775" s="1738">
        <v>1</v>
      </c>
      <c r="K775" s="1863"/>
      <c r="L775" s="1725">
        <v>1475.9</v>
      </c>
      <c r="M775" s="1725">
        <v>1694</v>
      </c>
      <c r="N775" s="1725">
        <f>O775+Q775</f>
        <v>1160.8499999999999</v>
      </c>
      <c r="O775" s="1725">
        <v>886.8</v>
      </c>
      <c r="P775" s="1798">
        <f>IF(N775&lt;=0,"",O775/N775)</f>
        <v>0.76392298746608089</v>
      </c>
      <c r="Q775" s="1725">
        <v>274.05</v>
      </c>
      <c r="R775" s="1798">
        <f>IF(N775&lt;=0,"",Q775/N775)</f>
        <v>0.23607701253391913</v>
      </c>
      <c r="S775" s="1785">
        <f>Q775/$S$1</f>
        <v>10.962</v>
      </c>
      <c r="T775" s="1760"/>
      <c r="U775" s="1725">
        <f t="shared" si="191"/>
        <v>0</v>
      </c>
      <c r="V775" s="1725">
        <f t="shared" si="192"/>
        <v>0</v>
      </c>
      <c r="W775" s="1725">
        <f t="shared" si="186"/>
        <v>1475.9</v>
      </c>
      <c r="X775" s="1728">
        <v>1475.9</v>
      </c>
      <c r="Y775" s="1739">
        <v>616454</v>
      </c>
      <c r="Z775" s="1730">
        <v>42646</v>
      </c>
      <c r="AA775" s="1788" t="s">
        <v>213</v>
      </c>
      <c r="AB775" s="1885"/>
    </row>
    <row r="776" spans="1:28" s="1723" customFormat="1" x14ac:dyDescent="0.2">
      <c r="A776" s="1811">
        <v>2016478</v>
      </c>
      <c r="B776" s="1737"/>
      <c r="C776" s="1737" t="s">
        <v>1947</v>
      </c>
      <c r="D776" s="1723" t="s">
        <v>68</v>
      </c>
      <c r="E776" s="1723">
        <v>4</v>
      </c>
      <c r="F776" s="1723">
        <v>36</v>
      </c>
      <c r="G776" s="1723">
        <v>24</v>
      </c>
      <c r="H776" s="1723">
        <v>12</v>
      </c>
      <c r="I776" s="1738">
        <v>1</v>
      </c>
      <c r="J776" s="1738">
        <v>1</v>
      </c>
      <c r="K776" s="1863"/>
      <c r="L776" s="1725">
        <v>10958.89</v>
      </c>
      <c r="M776" s="1725"/>
      <c r="N776" s="1725">
        <f t="shared" si="187"/>
        <v>7379.71</v>
      </c>
      <c r="O776" s="1725">
        <v>5581.96</v>
      </c>
      <c r="P776" s="1798">
        <f t="shared" si="188"/>
        <v>0.75639286638634851</v>
      </c>
      <c r="Q776" s="1725">
        <v>1797.75</v>
      </c>
      <c r="R776" s="1798">
        <f t="shared" si="189"/>
        <v>0.24360713361365149</v>
      </c>
      <c r="S776" s="1785">
        <f t="shared" si="190"/>
        <v>71.91</v>
      </c>
      <c r="T776" s="1760"/>
      <c r="U776" s="1725">
        <f t="shared" si="191"/>
        <v>0</v>
      </c>
      <c r="V776" s="1725">
        <f t="shared" si="192"/>
        <v>0</v>
      </c>
      <c r="W776" s="1725">
        <f t="shared" si="186"/>
        <v>10958.89</v>
      </c>
      <c r="X776" s="1728">
        <v>10958.89</v>
      </c>
      <c r="Y776" s="1739">
        <v>616455</v>
      </c>
      <c r="Z776" s="1730">
        <v>42646</v>
      </c>
      <c r="AA776" s="1788" t="s">
        <v>213</v>
      </c>
      <c r="AB776" s="1885"/>
    </row>
    <row r="777" spans="1:28" s="1723" customFormat="1" x14ac:dyDescent="0.2">
      <c r="A777" s="1811">
        <v>2016479</v>
      </c>
      <c r="B777" s="1737"/>
      <c r="C777" s="1737" t="s">
        <v>1954</v>
      </c>
      <c r="D777" s="1723" t="s">
        <v>441</v>
      </c>
      <c r="E777" s="1723">
        <v>0</v>
      </c>
      <c r="F777" s="1723">
        <v>0</v>
      </c>
      <c r="G777" s="1723">
        <v>0</v>
      </c>
      <c r="H777" s="1723">
        <v>0</v>
      </c>
      <c r="I777" s="1738">
        <v>1</v>
      </c>
      <c r="J777" s="1738">
        <v>1</v>
      </c>
      <c r="K777" s="1863"/>
      <c r="L777" s="1725">
        <v>44.96</v>
      </c>
      <c r="M777" s="1725"/>
      <c r="N777" s="1725">
        <f t="shared" si="187"/>
        <v>22.48</v>
      </c>
      <c r="O777" s="1725">
        <v>22.48</v>
      </c>
      <c r="P777" s="1798">
        <f t="shared" si="188"/>
        <v>1</v>
      </c>
      <c r="Q777" s="1725">
        <v>0</v>
      </c>
      <c r="R777" s="1798">
        <f t="shared" si="189"/>
        <v>0</v>
      </c>
      <c r="S777" s="1785">
        <f t="shared" si="190"/>
        <v>0</v>
      </c>
      <c r="T777" s="1760"/>
      <c r="U777" s="1725">
        <f t="shared" si="191"/>
        <v>0</v>
      </c>
      <c r="V777" s="1725">
        <f t="shared" si="192"/>
        <v>0</v>
      </c>
      <c r="W777" s="1725">
        <f t="shared" si="186"/>
        <v>44.96</v>
      </c>
      <c r="X777" s="1728">
        <v>44.96</v>
      </c>
      <c r="Y777" s="1739">
        <v>616638</v>
      </c>
      <c r="Z777" s="1730">
        <v>42692</v>
      </c>
      <c r="AA777" s="1788" t="s">
        <v>213</v>
      </c>
      <c r="AB777" s="1885"/>
    </row>
    <row r="778" spans="1:28" s="1723" customFormat="1" x14ac:dyDescent="0.2">
      <c r="A778" s="1811">
        <v>2016480</v>
      </c>
      <c r="B778" s="1737"/>
      <c r="C778" s="1737" t="s">
        <v>1955</v>
      </c>
      <c r="D778" s="1723" t="s">
        <v>441</v>
      </c>
      <c r="E778" s="1723">
        <v>0</v>
      </c>
      <c r="F778" s="1723">
        <v>1</v>
      </c>
      <c r="G778" s="1723">
        <v>2</v>
      </c>
      <c r="H778" s="1723">
        <v>0</v>
      </c>
      <c r="I778" s="1738">
        <v>1</v>
      </c>
      <c r="J778" s="1738">
        <v>1</v>
      </c>
      <c r="K778" s="1863"/>
      <c r="L778" s="1725">
        <v>591.59</v>
      </c>
      <c r="M778" s="1725"/>
      <c r="N778" s="1725">
        <f t="shared" si="187"/>
        <v>449.55</v>
      </c>
      <c r="O778" s="1725">
        <v>360</v>
      </c>
      <c r="P778" s="1798">
        <f t="shared" si="188"/>
        <v>0.80080080080080074</v>
      </c>
      <c r="Q778" s="1725">
        <v>89.55</v>
      </c>
      <c r="R778" s="1798">
        <f t="shared" si="189"/>
        <v>0.19919919919919918</v>
      </c>
      <c r="S778" s="1785">
        <f t="shared" si="190"/>
        <v>3.5819999999999999</v>
      </c>
      <c r="T778" s="1760"/>
      <c r="U778" s="1725">
        <f t="shared" si="191"/>
        <v>0</v>
      </c>
      <c r="V778" s="1725">
        <f t="shared" si="192"/>
        <v>0</v>
      </c>
      <c r="W778" s="1725">
        <f t="shared" si="186"/>
        <v>591.59</v>
      </c>
      <c r="X778" s="1728">
        <v>591.59</v>
      </c>
      <c r="Y778" s="1739">
        <v>616639</v>
      </c>
      <c r="Z778" s="1730">
        <v>42692</v>
      </c>
      <c r="AA778" s="1788" t="s">
        <v>213</v>
      </c>
      <c r="AB778" s="1885"/>
    </row>
    <row r="779" spans="1:28" s="1723" customFormat="1" x14ac:dyDescent="0.2">
      <c r="A779" s="1811">
        <v>2016481</v>
      </c>
      <c r="B779" s="1737"/>
      <c r="C779" s="1737" t="s">
        <v>1956</v>
      </c>
      <c r="D779" s="1723" t="s">
        <v>68</v>
      </c>
      <c r="E779" s="1723">
        <v>0</v>
      </c>
      <c r="F779" s="1723">
        <v>0</v>
      </c>
      <c r="G779" s="1723">
        <v>0</v>
      </c>
      <c r="H779" s="1723">
        <v>0</v>
      </c>
      <c r="I779" s="1738">
        <v>1</v>
      </c>
      <c r="J779" s="1738">
        <v>1</v>
      </c>
      <c r="K779" s="1863"/>
      <c r="L779" s="1725">
        <v>75</v>
      </c>
      <c r="M779" s="1725"/>
      <c r="N779" s="1725">
        <f t="shared" si="187"/>
        <v>50</v>
      </c>
      <c r="O779" s="1725">
        <v>25</v>
      </c>
      <c r="P779" s="1798">
        <f>IF(N779&lt;=0,"",O779/N779)</f>
        <v>0.5</v>
      </c>
      <c r="Q779" s="1725">
        <v>25</v>
      </c>
      <c r="R779" s="1798">
        <f t="shared" si="189"/>
        <v>0.5</v>
      </c>
      <c r="S779" s="1785">
        <f t="shared" si="190"/>
        <v>1</v>
      </c>
      <c r="T779" s="1760"/>
      <c r="U779" s="1725">
        <f t="shared" si="191"/>
        <v>0</v>
      </c>
      <c r="V779" s="1725">
        <f t="shared" si="192"/>
        <v>0</v>
      </c>
      <c r="W779" s="1725">
        <f t="shared" si="186"/>
        <v>75</v>
      </c>
      <c r="X779" s="1728">
        <v>75</v>
      </c>
      <c r="Y779" s="1739">
        <v>616491</v>
      </c>
      <c r="Z779" s="1730">
        <v>42660</v>
      </c>
      <c r="AA779" s="1788" t="s">
        <v>213</v>
      </c>
      <c r="AB779" s="1885"/>
    </row>
    <row r="780" spans="1:28" s="1723" customFormat="1" x14ac:dyDescent="0.2">
      <c r="A780" s="1811">
        <v>2016482</v>
      </c>
      <c r="B780" s="1737"/>
      <c r="C780" s="1737">
        <v>595416</v>
      </c>
      <c r="D780" s="1723" t="s">
        <v>68</v>
      </c>
      <c r="E780" s="1723">
        <v>1</v>
      </c>
      <c r="F780" s="1723">
        <v>9</v>
      </c>
      <c r="G780" s="1723">
        <v>5</v>
      </c>
      <c r="H780" s="1723">
        <v>2</v>
      </c>
      <c r="I780" s="1738">
        <v>1</v>
      </c>
      <c r="J780" s="1738">
        <v>1</v>
      </c>
      <c r="K780" s="1863"/>
      <c r="L780" s="1725">
        <v>2607.0300000000002</v>
      </c>
      <c r="M780" s="1725"/>
      <c r="N780" s="1725">
        <f t="shared" si="187"/>
        <v>1710.37</v>
      </c>
      <c r="O780" s="1725">
        <v>1370.35</v>
      </c>
      <c r="P780" s="1798">
        <f t="shared" si="188"/>
        <v>0.80120090974467517</v>
      </c>
      <c r="Q780" s="1725">
        <v>340.02</v>
      </c>
      <c r="R780" s="1798">
        <f t="shared" si="189"/>
        <v>0.19879909025532488</v>
      </c>
      <c r="S780" s="1785">
        <f t="shared" si="190"/>
        <v>13.6008</v>
      </c>
      <c r="T780" s="1760"/>
      <c r="U780" s="1725">
        <f t="shared" si="191"/>
        <v>0</v>
      </c>
      <c r="V780" s="1725">
        <f t="shared" si="192"/>
        <v>0</v>
      </c>
      <c r="W780" s="1725">
        <f t="shared" si="186"/>
        <v>2607.0300000000002</v>
      </c>
      <c r="X780" s="1728">
        <v>2607.0300000000002</v>
      </c>
      <c r="Y780" s="1739">
        <v>616456</v>
      </c>
      <c r="Z780" s="1730">
        <v>42646</v>
      </c>
      <c r="AA780" s="1788" t="s">
        <v>213</v>
      </c>
      <c r="AB780" s="1885"/>
    </row>
    <row r="781" spans="1:28" s="1723" customFormat="1" x14ac:dyDescent="0.2">
      <c r="A781" s="1811" t="s">
        <v>1840</v>
      </c>
      <c r="B781" s="1737"/>
      <c r="C781" s="1737" t="s">
        <v>1841</v>
      </c>
      <c r="D781" s="1723" t="s">
        <v>68</v>
      </c>
      <c r="E781" s="1723">
        <v>0</v>
      </c>
      <c r="F781" s="1723">
        <v>0</v>
      </c>
      <c r="G781" s="1723">
        <v>0</v>
      </c>
      <c r="H781" s="1723">
        <v>0</v>
      </c>
      <c r="I781" s="1738">
        <v>1</v>
      </c>
      <c r="J781" s="1738">
        <v>1</v>
      </c>
      <c r="K781" s="1863"/>
      <c r="L781" s="1725">
        <v>121</v>
      </c>
      <c r="M781" s="1725"/>
      <c r="N781" s="1725">
        <f t="shared" si="187"/>
        <v>60</v>
      </c>
      <c r="O781" s="1725">
        <v>60</v>
      </c>
      <c r="P781" s="1798">
        <f t="shared" si="188"/>
        <v>1</v>
      </c>
      <c r="Q781" s="1725">
        <v>0</v>
      </c>
      <c r="R781" s="1798">
        <f t="shared" si="189"/>
        <v>0</v>
      </c>
      <c r="S781" s="1785">
        <f t="shared" si="190"/>
        <v>0</v>
      </c>
      <c r="T781" s="1760"/>
      <c r="U781" s="1725">
        <f t="shared" si="191"/>
        <v>0</v>
      </c>
      <c r="V781" s="1725">
        <f t="shared" si="192"/>
        <v>0</v>
      </c>
      <c r="W781" s="1725">
        <f t="shared" si="186"/>
        <v>121</v>
      </c>
      <c r="X781" s="1728">
        <v>121</v>
      </c>
      <c r="Y781" s="1739">
        <v>616429</v>
      </c>
      <c r="Z781" s="1730">
        <v>42634</v>
      </c>
      <c r="AA781" s="1788" t="s">
        <v>213</v>
      </c>
      <c r="AB781" s="1885"/>
    </row>
    <row r="782" spans="1:28" s="1723" customFormat="1" x14ac:dyDescent="0.2">
      <c r="A782" s="1811">
        <v>2016484</v>
      </c>
      <c r="B782" s="1737"/>
      <c r="C782" s="1737" t="s">
        <v>1847</v>
      </c>
      <c r="D782" s="1723" t="s">
        <v>489</v>
      </c>
      <c r="E782" s="1723">
        <v>1</v>
      </c>
      <c r="F782" s="1723">
        <v>1</v>
      </c>
      <c r="G782" s="1723">
        <v>1</v>
      </c>
      <c r="H782" s="1723">
        <v>1</v>
      </c>
      <c r="I782" s="1738">
        <v>1</v>
      </c>
      <c r="J782" s="1738">
        <v>1</v>
      </c>
      <c r="K782" s="1863"/>
      <c r="L782" s="1725">
        <v>661.52</v>
      </c>
      <c r="M782" s="1725"/>
      <c r="N782" s="1725">
        <f t="shared" si="187"/>
        <v>495.32</v>
      </c>
      <c r="O782" s="1725">
        <v>355.82</v>
      </c>
      <c r="P782" s="1798">
        <f t="shared" si="188"/>
        <v>0.71836388597270451</v>
      </c>
      <c r="Q782" s="1725">
        <v>139.5</v>
      </c>
      <c r="R782" s="1798">
        <f t="shared" si="189"/>
        <v>0.28163611402729549</v>
      </c>
      <c r="S782" s="1785">
        <f t="shared" si="190"/>
        <v>5.58</v>
      </c>
      <c r="T782" s="1760"/>
      <c r="U782" s="1725">
        <f t="shared" si="191"/>
        <v>0</v>
      </c>
      <c r="V782" s="1725">
        <f t="shared" si="192"/>
        <v>0</v>
      </c>
      <c r="W782" s="1725">
        <f t="shared" si="186"/>
        <v>661.52</v>
      </c>
      <c r="X782" s="1728">
        <v>661.52</v>
      </c>
      <c r="Y782" s="1739">
        <v>616520</v>
      </c>
      <c r="Z782" s="1730">
        <v>42660</v>
      </c>
      <c r="AA782" s="1788" t="s">
        <v>213</v>
      </c>
      <c r="AB782" s="1885"/>
    </row>
    <row r="783" spans="1:28" s="1723" customFormat="1" x14ac:dyDescent="0.2">
      <c r="A783" s="1811" t="s">
        <v>1869</v>
      </c>
      <c r="B783" s="1737"/>
      <c r="C783" s="1737" t="s">
        <v>1849</v>
      </c>
      <c r="D783" s="1723" t="s">
        <v>489</v>
      </c>
      <c r="E783" s="1723">
        <v>1</v>
      </c>
      <c r="F783" s="1723">
        <v>2</v>
      </c>
      <c r="G783" s="1723">
        <v>0</v>
      </c>
      <c r="H783" s="1723">
        <v>0</v>
      </c>
      <c r="I783" s="1738">
        <v>1</v>
      </c>
      <c r="J783" s="1738">
        <v>1</v>
      </c>
      <c r="K783" s="1863"/>
      <c r="L783" s="1725">
        <v>203.83</v>
      </c>
      <c r="M783" s="1725"/>
      <c r="N783" s="1725">
        <f t="shared" si="187"/>
        <v>151.9</v>
      </c>
      <c r="O783" s="1725">
        <v>124.9</v>
      </c>
      <c r="P783" s="1798">
        <f t="shared" si="188"/>
        <v>0.82225148123765635</v>
      </c>
      <c r="Q783" s="1725">
        <v>27</v>
      </c>
      <c r="R783" s="1798">
        <f t="shared" si="189"/>
        <v>0.17774851876234363</v>
      </c>
      <c r="S783" s="1785">
        <f t="shared" si="190"/>
        <v>1.08</v>
      </c>
      <c r="T783" s="1760"/>
      <c r="U783" s="1725">
        <f t="shared" si="191"/>
        <v>0</v>
      </c>
      <c r="V783" s="1725">
        <f t="shared" si="192"/>
        <v>0</v>
      </c>
      <c r="W783" s="1725">
        <f t="shared" si="186"/>
        <v>203.83</v>
      </c>
      <c r="X783" s="1728">
        <v>203.83</v>
      </c>
      <c r="Y783" s="1739">
        <v>616521</v>
      </c>
      <c r="Z783" s="1730">
        <v>42660</v>
      </c>
      <c r="AA783" s="1788" t="s">
        <v>213</v>
      </c>
      <c r="AB783" s="1885"/>
    </row>
    <row r="784" spans="1:28" s="1723" customFormat="1" x14ac:dyDescent="0.2">
      <c r="A784" s="1811">
        <v>2016486</v>
      </c>
      <c r="B784" s="1737"/>
      <c r="C784" s="1737" t="s">
        <v>1851</v>
      </c>
      <c r="D784" s="1723" t="s">
        <v>68</v>
      </c>
      <c r="E784" s="1723">
        <v>1</v>
      </c>
      <c r="F784" s="1723">
        <v>1</v>
      </c>
      <c r="G784" s="1723">
        <v>0</v>
      </c>
      <c r="H784" s="1723">
        <v>1</v>
      </c>
      <c r="I784" s="1738">
        <v>1</v>
      </c>
      <c r="J784" s="1738">
        <v>1</v>
      </c>
      <c r="K784" s="1863" t="s">
        <v>1295</v>
      </c>
      <c r="L784" s="1725">
        <v>617.13</v>
      </c>
      <c r="M784" s="1725">
        <v>647</v>
      </c>
      <c r="N784" s="1725">
        <f t="shared" si="187"/>
        <v>435.37</v>
      </c>
      <c r="O784" s="1725">
        <v>275.17</v>
      </c>
      <c r="P784" s="1798">
        <f t="shared" si="188"/>
        <v>0.63203711785377958</v>
      </c>
      <c r="Q784" s="1725">
        <v>160.19999999999999</v>
      </c>
      <c r="R784" s="1798">
        <f t="shared" si="189"/>
        <v>0.36796288214622042</v>
      </c>
      <c r="S784" s="1785">
        <f t="shared" si="190"/>
        <v>6.4079999999999995</v>
      </c>
      <c r="T784" s="1760"/>
      <c r="U784" s="1725">
        <f t="shared" si="191"/>
        <v>0</v>
      </c>
      <c r="V784" s="1725">
        <f t="shared" si="192"/>
        <v>0</v>
      </c>
      <c r="W784" s="1725">
        <f t="shared" si="186"/>
        <v>617.13</v>
      </c>
      <c r="X784" s="1728">
        <v>617.13</v>
      </c>
      <c r="Y784" s="1739">
        <v>616449</v>
      </c>
      <c r="Z784" s="1730">
        <v>42636</v>
      </c>
      <c r="AA784" s="1788" t="s">
        <v>213</v>
      </c>
      <c r="AB784" s="1885"/>
    </row>
    <row r="785" spans="1:28" s="1723" customFormat="1" x14ac:dyDescent="0.2">
      <c r="A785" s="1811">
        <v>2016487</v>
      </c>
      <c r="B785" s="1737"/>
      <c r="C785" s="1737" t="s">
        <v>1988</v>
      </c>
      <c r="D785" s="1723" t="s">
        <v>1852</v>
      </c>
      <c r="E785" s="1723">
        <v>1</v>
      </c>
      <c r="F785" s="1723">
        <v>1</v>
      </c>
      <c r="G785" s="1723">
        <v>0</v>
      </c>
      <c r="H785" s="1723">
        <v>0</v>
      </c>
      <c r="I785" s="1738">
        <v>1</v>
      </c>
      <c r="J785" s="1738">
        <v>1</v>
      </c>
      <c r="K785" s="1863"/>
      <c r="L785" s="1725">
        <v>575</v>
      </c>
      <c r="M785" s="1725"/>
      <c r="N785" s="1725">
        <f t="shared" si="187"/>
        <v>170</v>
      </c>
      <c r="O785" s="1725">
        <v>120</v>
      </c>
      <c r="P785" s="1798">
        <f t="shared" si="188"/>
        <v>0.70588235294117652</v>
      </c>
      <c r="Q785" s="1725">
        <v>50</v>
      </c>
      <c r="R785" s="1798">
        <f t="shared" si="189"/>
        <v>0.29411764705882354</v>
      </c>
      <c r="S785" s="1785">
        <f t="shared" si="190"/>
        <v>2</v>
      </c>
      <c r="T785" s="1760"/>
      <c r="U785" s="1725">
        <f t="shared" si="191"/>
        <v>0</v>
      </c>
      <c r="V785" s="1725">
        <f t="shared" si="192"/>
        <v>0</v>
      </c>
      <c r="W785" s="1725">
        <f t="shared" si="186"/>
        <v>575</v>
      </c>
      <c r="X785" s="1728">
        <v>575</v>
      </c>
      <c r="Y785" s="1739">
        <v>616529</v>
      </c>
      <c r="Z785" s="1730">
        <v>42660</v>
      </c>
      <c r="AA785" s="1788" t="s">
        <v>213</v>
      </c>
      <c r="AB785" s="1885"/>
    </row>
    <row r="786" spans="1:28" s="1723" customFormat="1" x14ac:dyDescent="0.2">
      <c r="A786" s="1811" t="s">
        <v>1858</v>
      </c>
      <c r="B786" s="1737"/>
      <c r="C786" s="1737" t="s">
        <v>1853</v>
      </c>
      <c r="D786" s="1723" t="s">
        <v>68</v>
      </c>
      <c r="E786" s="1723">
        <v>0</v>
      </c>
      <c r="F786" s="1723">
        <v>0</v>
      </c>
      <c r="G786" s="1723">
        <v>0</v>
      </c>
      <c r="H786" s="1723">
        <v>0</v>
      </c>
      <c r="I786" s="1738">
        <v>1</v>
      </c>
      <c r="J786" s="1738">
        <v>1</v>
      </c>
      <c r="K786" s="1863"/>
      <c r="L786" s="1725">
        <v>44</v>
      </c>
      <c r="M786" s="1725"/>
      <c r="N786" s="1725">
        <v>17.600000000000001</v>
      </c>
      <c r="O786" s="1725">
        <v>0</v>
      </c>
      <c r="P786" s="1798">
        <f t="shared" si="188"/>
        <v>0</v>
      </c>
      <c r="Q786" s="1725">
        <v>0</v>
      </c>
      <c r="R786" s="1798">
        <f t="shared" si="189"/>
        <v>0</v>
      </c>
      <c r="S786" s="1785">
        <f t="shared" si="190"/>
        <v>0</v>
      </c>
      <c r="T786" s="1760"/>
      <c r="U786" s="1725">
        <f t="shared" si="191"/>
        <v>0</v>
      </c>
      <c r="V786" s="1725">
        <f t="shared" si="192"/>
        <v>0</v>
      </c>
      <c r="W786" s="1725">
        <f t="shared" si="186"/>
        <v>44</v>
      </c>
      <c r="X786" s="1728">
        <v>44</v>
      </c>
      <c r="Y786" s="1739">
        <v>616430</v>
      </c>
      <c r="Z786" s="1730">
        <v>42634</v>
      </c>
      <c r="AA786" s="1788" t="s">
        <v>213</v>
      </c>
      <c r="AB786" s="1885"/>
    </row>
    <row r="787" spans="1:28" s="1723" customFormat="1" x14ac:dyDescent="0.2">
      <c r="A787" s="1811" t="s">
        <v>1857</v>
      </c>
      <c r="B787" s="1737"/>
      <c r="C787" s="1737" t="s">
        <v>1856</v>
      </c>
      <c r="D787" s="1723" t="s">
        <v>68</v>
      </c>
      <c r="E787" s="1723">
        <v>0</v>
      </c>
      <c r="F787" s="1723">
        <v>0</v>
      </c>
      <c r="G787" s="1723">
        <v>0</v>
      </c>
      <c r="H787" s="1723">
        <v>0</v>
      </c>
      <c r="I787" s="1738">
        <v>1</v>
      </c>
      <c r="J787" s="1738">
        <v>1</v>
      </c>
      <c r="K787" s="1863"/>
      <c r="L787" s="1725">
        <v>378</v>
      </c>
      <c r="M787" s="1725"/>
      <c r="N787" s="1725">
        <f t="shared" si="187"/>
        <v>189</v>
      </c>
      <c r="O787" s="1725">
        <v>189</v>
      </c>
      <c r="P787" s="1798">
        <f t="shared" si="188"/>
        <v>1</v>
      </c>
      <c r="Q787" s="1725">
        <v>0</v>
      </c>
      <c r="R787" s="1798">
        <f t="shared" si="189"/>
        <v>0</v>
      </c>
      <c r="S787" s="1785">
        <f t="shared" si="190"/>
        <v>0</v>
      </c>
      <c r="T787" s="1760"/>
      <c r="U787" s="1725">
        <f t="shared" si="191"/>
        <v>0</v>
      </c>
      <c r="V787" s="1725">
        <f t="shared" si="192"/>
        <v>0</v>
      </c>
      <c r="W787" s="1725">
        <f t="shared" si="186"/>
        <v>378</v>
      </c>
      <c r="X787" s="1728">
        <v>378</v>
      </c>
      <c r="Y787" s="1739">
        <v>616431</v>
      </c>
      <c r="Z787" s="1730">
        <v>42634</v>
      </c>
      <c r="AA787" s="1788" t="s">
        <v>213</v>
      </c>
      <c r="AB787" s="1885"/>
    </row>
    <row r="788" spans="1:28" s="1723" customFormat="1" x14ac:dyDescent="0.2">
      <c r="A788" s="1811">
        <v>2016490</v>
      </c>
      <c r="B788" s="1737"/>
      <c r="C788" s="1737" t="s">
        <v>1859</v>
      </c>
      <c r="D788" s="1723" t="s">
        <v>1519</v>
      </c>
      <c r="E788" s="1723">
        <v>1</v>
      </c>
      <c r="F788" s="1723">
        <v>9</v>
      </c>
      <c r="G788" s="1723">
        <v>6</v>
      </c>
      <c r="H788" s="1723">
        <v>5</v>
      </c>
      <c r="I788" s="1738">
        <v>1</v>
      </c>
      <c r="J788" s="1738">
        <v>1</v>
      </c>
      <c r="K788" s="1863"/>
      <c r="L788" s="1725">
        <v>3259.58</v>
      </c>
      <c r="M788" s="1725"/>
      <c r="N788" s="1725">
        <f t="shared" si="187"/>
        <v>2141.4499999999998</v>
      </c>
      <c r="O788" s="1725">
        <v>1613.7</v>
      </c>
      <c r="P788" s="1798">
        <f t="shared" si="188"/>
        <v>0.75355483434121751</v>
      </c>
      <c r="Q788" s="1725">
        <v>527.75</v>
      </c>
      <c r="R788" s="1798">
        <f t="shared" si="189"/>
        <v>0.24644516565878263</v>
      </c>
      <c r="S788" s="1785">
        <f t="shared" si="190"/>
        <v>21.11</v>
      </c>
      <c r="T788" s="1760"/>
      <c r="U788" s="1725">
        <f t="shared" si="191"/>
        <v>0</v>
      </c>
      <c r="V788" s="1725">
        <f t="shared" si="192"/>
        <v>0</v>
      </c>
      <c r="W788" s="1725">
        <f t="shared" si="186"/>
        <v>3259.58</v>
      </c>
      <c r="X788" s="1728">
        <v>3259.58</v>
      </c>
      <c r="Y788" s="1739">
        <v>616528</v>
      </c>
      <c r="Z788" s="1730">
        <v>42660</v>
      </c>
      <c r="AA788" s="1788" t="s">
        <v>213</v>
      </c>
      <c r="AB788" s="1885"/>
    </row>
    <row r="789" spans="1:28" s="1723" customFormat="1" x14ac:dyDescent="0.2">
      <c r="A789" s="1811">
        <v>2016491</v>
      </c>
      <c r="B789" s="1737"/>
      <c r="C789" s="1737" t="s">
        <v>1862</v>
      </c>
      <c r="D789" s="1723" t="s">
        <v>489</v>
      </c>
      <c r="E789" s="1723">
        <v>1</v>
      </c>
      <c r="F789" s="1723">
        <v>1</v>
      </c>
      <c r="G789" s="1723">
        <v>0</v>
      </c>
      <c r="H789" s="1723">
        <v>1</v>
      </c>
      <c r="I789" s="1738">
        <v>1</v>
      </c>
      <c r="J789" s="1738">
        <v>1</v>
      </c>
      <c r="K789" s="1863"/>
      <c r="L789" s="1725">
        <v>500.85</v>
      </c>
      <c r="M789" s="1725"/>
      <c r="N789" s="1725">
        <f t="shared" si="187"/>
        <v>373.77</v>
      </c>
      <c r="O789" s="1725">
        <v>272.52</v>
      </c>
      <c r="P789" s="1798">
        <f t="shared" si="188"/>
        <v>0.72911148567300743</v>
      </c>
      <c r="Q789" s="1725">
        <v>101.25</v>
      </c>
      <c r="R789" s="1798">
        <f t="shared" si="189"/>
        <v>0.27088851432699257</v>
      </c>
      <c r="S789" s="1785">
        <f t="shared" si="190"/>
        <v>4.05</v>
      </c>
      <c r="T789" s="1760"/>
      <c r="U789" s="1725">
        <f t="shared" si="191"/>
        <v>0</v>
      </c>
      <c r="V789" s="1725">
        <f t="shared" si="192"/>
        <v>0</v>
      </c>
      <c r="W789" s="1725">
        <f t="shared" si="186"/>
        <v>500.85</v>
      </c>
      <c r="X789" s="1728">
        <v>500.85</v>
      </c>
      <c r="Y789" s="1739">
        <v>616522</v>
      </c>
      <c r="Z789" s="1730">
        <v>42660</v>
      </c>
      <c r="AA789" s="1788" t="s">
        <v>213</v>
      </c>
      <c r="AB789" s="1885"/>
    </row>
    <row r="790" spans="1:28" s="1723" customFormat="1" x14ac:dyDescent="0.2">
      <c r="A790" s="1811">
        <v>2016492</v>
      </c>
      <c r="B790" s="1737"/>
      <c r="C790" s="1737" t="s">
        <v>1864</v>
      </c>
      <c r="D790" s="1723" t="s">
        <v>489</v>
      </c>
      <c r="E790" s="1723">
        <v>1</v>
      </c>
      <c r="F790" s="1723">
        <v>1</v>
      </c>
      <c r="G790" s="1723">
        <v>0</v>
      </c>
      <c r="H790" s="1723">
        <v>1</v>
      </c>
      <c r="I790" s="1738">
        <v>1</v>
      </c>
      <c r="J790" s="1738">
        <v>1</v>
      </c>
      <c r="K790" s="1863"/>
      <c r="L790" s="1725">
        <v>500.85</v>
      </c>
      <c r="M790" s="1725"/>
      <c r="N790" s="1725">
        <f>O790+Q790</f>
        <v>373.77</v>
      </c>
      <c r="O790" s="1725">
        <v>272.52</v>
      </c>
      <c r="P790" s="1798">
        <f>IF(N790&lt;=0,"",O790/N790)</f>
        <v>0.72911148567300743</v>
      </c>
      <c r="Q790" s="1725">
        <v>101.25</v>
      </c>
      <c r="R790" s="1798">
        <f>IF(N790&lt;=0,"",Q790/N790)</f>
        <v>0.27088851432699257</v>
      </c>
      <c r="S790" s="1785">
        <f>Q790/$S$1</f>
        <v>4.05</v>
      </c>
      <c r="T790" s="1760"/>
      <c r="U790" s="1725">
        <f>((1-I790)*O790)+((1-J790)*Q790)</f>
        <v>0</v>
      </c>
      <c r="V790" s="1725">
        <f t="shared" si="192"/>
        <v>0</v>
      </c>
      <c r="W790" s="1725">
        <f t="shared" si="186"/>
        <v>500.85</v>
      </c>
      <c r="X790" s="1728">
        <v>500.85</v>
      </c>
      <c r="Y790" s="1739">
        <v>616523</v>
      </c>
      <c r="Z790" s="1730">
        <v>42660</v>
      </c>
      <c r="AA790" s="1788" t="s">
        <v>213</v>
      </c>
      <c r="AB790" s="1885"/>
    </row>
    <row r="791" spans="1:28" s="1723" customFormat="1" x14ac:dyDescent="0.2">
      <c r="A791" s="1811">
        <v>2016493</v>
      </c>
      <c r="B791" s="1737"/>
      <c r="C791" s="1737" t="s">
        <v>1863</v>
      </c>
      <c r="D791" s="1723" t="s">
        <v>489</v>
      </c>
      <c r="E791" s="1723">
        <v>1</v>
      </c>
      <c r="F791" s="1723">
        <v>1</v>
      </c>
      <c r="G791" s="1723">
        <v>0</v>
      </c>
      <c r="H791" s="1723">
        <v>1</v>
      </c>
      <c r="I791" s="1738">
        <v>1</v>
      </c>
      <c r="J791" s="1738">
        <v>1</v>
      </c>
      <c r="K791" s="1863"/>
      <c r="L791" s="1725">
        <v>500.85</v>
      </c>
      <c r="M791" s="1725"/>
      <c r="N791" s="1725">
        <f>O791+Q791</f>
        <v>373.77</v>
      </c>
      <c r="O791" s="1725">
        <v>272.52</v>
      </c>
      <c r="P791" s="1798">
        <f>IF(N791&lt;=0,"",O791/N791)</f>
        <v>0.72911148567300743</v>
      </c>
      <c r="Q791" s="1725">
        <v>101.25</v>
      </c>
      <c r="R791" s="1798">
        <f>IF(N791&lt;=0,"",Q791/N791)</f>
        <v>0.27088851432699257</v>
      </c>
      <c r="S791" s="1785">
        <f>Q791/$S$1</f>
        <v>4.05</v>
      </c>
      <c r="T791" s="1760"/>
      <c r="U791" s="1725">
        <f>((1-I791)*O791)+((1-J791)*Q791)</f>
        <v>0</v>
      </c>
      <c r="V791" s="1725">
        <f t="shared" si="192"/>
        <v>0</v>
      </c>
      <c r="W791" s="1725">
        <f t="shared" si="186"/>
        <v>500.85</v>
      </c>
      <c r="X791" s="1728">
        <v>500.85</v>
      </c>
      <c r="Y791" s="1739">
        <v>616524</v>
      </c>
      <c r="Z791" s="1730">
        <v>42660</v>
      </c>
      <c r="AA791" s="1788" t="s">
        <v>213</v>
      </c>
      <c r="AB791" s="1885"/>
    </row>
    <row r="792" spans="1:28" s="1723" customFormat="1" x14ac:dyDescent="0.2">
      <c r="A792" s="1811">
        <v>2016494</v>
      </c>
      <c r="B792" s="1737"/>
      <c r="C792" s="1737" t="s">
        <v>1865</v>
      </c>
      <c r="D792" s="1723" t="s">
        <v>489</v>
      </c>
      <c r="E792" s="1723">
        <v>1</v>
      </c>
      <c r="F792" s="1723">
        <v>1</v>
      </c>
      <c r="G792" s="1723">
        <v>0</v>
      </c>
      <c r="H792" s="1723">
        <v>1</v>
      </c>
      <c r="I792" s="1738">
        <v>1</v>
      </c>
      <c r="J792" s="1738">
        <v>1</v>
      </c>
      <c r="K792" s="1863"/>
      <c r="L792" s="1725">
        <v>500.85</v>
      </c>
      <c r="M792" s="1725"/>
      <c r="N792" s="1725">
        <f>O792+Q792</f>
        <v>373.77</v>
      </c>
      <c r="O792" s="1725">
        <v>272.52</v>
      </c>
      <c r="P792" s="1798">
        <f>IF(N792&lt;=0,"",O792/N792)</f>
        <v>0.72911148567300743</v>
      </c>
      <c r="Q792" s="1725">
        <v>101.25</v>
      </c>
      <c r="R792" s="1798">
        <f>IF(N792&lt;=0,"",Q792/N792)</f>
        <v>0.27088851432699257</v>
      </c>
      <c r="S792" s="1785">
        <f>Q792/$S$1</f>
        <v>4.05</v>
      </c>
      <c r="T792" s="1760"/>
      <c r="U792" s="1725">
        <f>((1-I792)*O792)+((1-J792)*Q792)</f>
        <v>0</v>
      </c>
      <c r="V792" s="1725">
        <f t="shared" si="192"/>
        <v>0</v>
      </c>
      <c r="W792" s="1725">
        <f t="shared" si="186"/>
        <v>500.85</v>
      </c>
      <c r="X792" s="1728">
        <v>500.85</v>
      </c>
      <c r="Y792" s="1739">
        <v>616525</v>
      </c>
      <c r="Z792" s="1730">
        <v>42660</v>
      </c>
      <c r="AA792" s="1788" t="s">
        <v>213</v>
      </c>
      <c r="AB792" s="1885"/>
    </row>
    <row r="793" spans="1:28" s="1723" customFormat="1" x14ac:dyDescent="0.2">
      <c r="A793" s="1811" t="s">
        <v>1867</v>
      </c>
      <c r="B793" s="1737"/>
      <c r="C793" s="1737" t="s">
        <v>1868</v>
      </c>
      <c r="D793" s="1723" t="s">
        <v>68</v>
      </c>
      <c r="E793" s="1723">
        <v>0</v>
      </c>
      <c r="F793" s="1723">
        <v>0</v>
      </c>
      <c r="G793" s="1723">
        <v>0</v>
      </c>
      <c r="H793" s="1723">
        <v>0</v>
      </c>
      <c r="I793" s="1738">
        <v>1</v>
      </c>
      <c r="J793" s="1738">
        <v>1</v>
      </c>
      <c r="K793" s="1863"/>
      <c r="L793" s="1725">
        <v>75.44</v>
      </c>
      <c r="M793" s="1725"/>
      <c r="N793" s="1725">
        <f t="shared" si="187"/>
        <v>37.72</v>
      </c>
      <c r="O793" s="1725">
        <v>37.72</v>
      </c>
      <c r="P793" s="1798">
        <f t="shared" si="188"/>
        <v>1</v>
      </c>
      <c r="Q793" s="1725">
        <v>0</v>
      </c>
      <c r="R793" s="1798">
        <f t="shared" si="189"/>
        <v>0</v>
      </c>
      <c r="S793" s="1785">
        <f t="shared" si="190"/>
        <v>0</v>
      </c>
      <c r="T793" s="1760"/>
      <c r="U793" s="1725">
        <f t="shared" si="191"/>
        <v>0</v>
      </c>
      <c r="V793" s="1725">
        <f t="shared" si="192"/>
        <v>0</v>
      </c>
      <c r="W793" s="1725">
        <f t="shared" si="186"/>
        <v>75.44</v>
      </c>
      <c r="X793" s="1728">
        <v>75.44</v>
      </c>
      <c r="Y793" s="1739">
        <v>616432</v>
      </c>
      <c r="Z793" s="1730">
        <v>42634</v>
      </c>
      <c r="AA793" s="1788" t="s">
        <v>213</v>
      </c>
      <c r="AB793" s="1885"/>
    </row>
    <row r="794" spans="1:28" s="1723" customFormat="1" x14ac:dyDescent="0.2">
      <c r="A794" s="1811">
        <v>2016498</v>
      </c>
      <c r="B794" s="1737"/>
      <c r="C794" s="1737">
        <v>545616</v>
      </c>
      <c r="D794" s="1723" t="s">
        <v>68</v>
      </c>
      <c r="E794" s="1723">
        <v>1</v>
      </c>
      <c r="F794" s="1723">
        <v>8</v>
      </c>
      <c r="G794" s="1723">
        <v>10</v>
      </c>
      <c r="H794" s="1723">
        <v>2</v>
      </c>
      <c r="I794" s="1738">
        <v>1</v>
      </c>
      <c r="J794" s="1738">
        <v>1</v>
      </c>
      <c r="K794" s="1863"/>
      <c r="L794" s="1725">
        <v>2728.03</v>
      </c>
      <c r="M794" s="1725">
        <v>2687</v>
      </c>
      <c r="N794" s="1725">
        <f>O794+Q794</f>
        <v>1860</v>
      </c>
      <c r="O794" s="1725">
        <v>1347</v>
      </c>
      <c r="P794" s="1798">
        <f>IF(N794&lt;=0,"",O794/N794)</f>
        <v>0.72419354838709682</v>
      </c>
      <c r="Q794" s="1725">
        <v>513</v>
      </c>
      <c r="R794" s="1798">
        <f>IF(N794&lt;=0,"",Q794/N794)</f>
        <v>0.27580645161290324</v>
      </c>
      <c r="S794" s="1785">
        <f>Q794/$S$1</f>
        <v>20.52</v>
      </c>
      <c r="T794" s="1760"/>
      <c r="U794" s="1725">
        <f>((1-I794)*O794)+((1-J794)*Q794)</f>
        <v>0</v>
      </c>
      <c r="V794" s="1725">
        <f>L794-W794</f>
        <v>0</v>
      </c>
      <c r="W794" s="1725">
        <f>X794+AC794+AH794+AM794+AO794+AR794</f>
        <v>2728.03</v>
      </c>
      <c r="X794" s="1728">
        <v>2728.03</v>
      </c>
      <c r="Y794" s="1739">
        <v>616450</v>
      </c>
      <c r="Z794" s="1730">
        <v>42636</v>
      </c>
      <c r="AA794" s="1788" t="s">
        <v>213</v>
      </c>
      <c r="AB794" s="1885"/>
    </row>
    <row r="795" spans="1:28" s="1723" customFormat="1" x14ac:dyDescent="0.2">
      <c r="A795" s="1811" t="s">
        <v>1870</v>
      </c>
      <c r="B795" s="1737"/>
      <c r="C795" s="1737" t="s">
        <v>1871</v>
      </c>
      <c r="D795" s="1723" t="s">
        <v>68</v>
      </c>
      <c r="E795" s="1723">
        <v>0</v>
      </c>
      <c r="F795" s="1723">
        <v>0</v>
      </c>
      <c r="G795" s="1723">
        <v>0</v>
      </c>
      <c r="H795" s="1723">
        <v>0</v>
      </c>
      <c r="I795" s="1738">
        <v>1</v>
      </c>
      <c r="J795" s="1738">
        <v>1</v>
      </c>
      <c r="K795" s="1863"/>
      <c r="L795" s="1725">
        <v>100.21</v>
      </c>
      <c r="M795" s="1725"/>
      <c r="N795" s="1725">
        <f t="shared" si="187"/>
        <v>42.61</v>
      </c>
      <c r="O795" s="1725">
        <v>42.61</v>
      </c>
      <c r="P795" s="1798">
        <f t="shared" si="188"/>
        <v>1</v>
      </c>
      <c r="Q795" s="1725">
        <v>0</v>
      </c>
      <c r="R795" s="1798">
        <f t="shared" si="189"/>
        <v>0</v>
      </c>
      <c r="S795" s="1785">
        <f t="shared" si="190"/>
        <v>0</v>
      </c>
      <c r="T795" s="1760"/>
      <c r="U795" s="1725">
        <f t="shared" si="191"/>
        <v>0</v>
      </c>
      <c r="V795" s="1725">
        <f t="shared" si="192"/>
        <v>0</v>
      </c>
      <c r="W795" s="1725">
        <f t="shared" si="186"/>
        <v>100.21</v>
      </c>
      <c r="X795" s="1728">
        <v>100.21</v>
      </c>
      <c r="Y795" s="1739">
        <v>616433</v>
      </c>
      <c r="Z795" s="1730">
        <v>42634</v>
      </c>
      <c r="AA795" s="1788" t="s">
        <v>213</v>
      </c>
      <c r="AB795" s="1885"/>
    </row>
    <row r="796" spans="1:28" s="1723" customFormat="1" x14ac:dyDescent="0.2">
      <c r="A796" s="1811">
        <v>2016500</v>
      </c>
      <c r="B796" s="1737"/>
      <c r="C796" s="1737" t="s">
        <v>1875</v>
      </c>
      <c r="D796" s="1723" t="s">
        <v>489</v>
      </c>
      <c r="E796" s="1723">
        <v>1</v>
      </c>
      <c r="F796" s="1723">
        <v>8</v>
      </c>
      <c r="G796" s="1723">
        <v>5</v>
      </c>
      <c r="H796" s="1723">
        <v>3</v>
      </c>
      <c r="I796" s="1738">
        <v>1</v>
      </c>
      <c r="J796" s="1738">
        <v>1</v>
      </c>
      <c r="K796" s="1863"/>
      <c r="L796" s="1725">
        <v>2434.65</v>
      </c>
      <c r="M796" s="1725"/>
      <c r="N796" s="1725">
        <f t="shared" si="187"/>
        <v>1825.52</v>
      </c>
      <c r="O796" s="1725">
        <v>1371.47</v>
      </c>
      <c r="P796" s="1798">
        <f t="shared" si="188"/>
        <v>0.75127634865682114</v>
      </c>
      <c r="Q796" s="1725">
        <v>454.05</v>
      </c>
      <c r="R796" s="1798">
        <f t="shared" si="189"/>
        <v>0.24872365134317895</v>
      </c>
      <c r="S796" s="1785">
        <f t="shared" si="190"/>
        <v>18.161999999999999</v>
      </c>
      <c r="T796" s="1760"/>
      <c r="U796" s="1725">
        <f t="shared" si="191"/>
        <v>0</v>
      </c>
      <c r="V796" s="1725">
        <f t="shared" si="192"/>
        <v>0</v>
      </c>
      <c r="W796" s="1725">
        <f t="shared" si="186"/>
        <v>2434.65</v>
      </c>
      <c r="X796" s="1728">
        <v>2434.65</v>
      </c>
      <c r="Y796" s="1739">
        <v>616533</v>
      </c>
      <c r="Z796" s="1730">
        <v>42660</v>
      </c>
      <c r="AA796" s="1788" t="s">
        <v>213</v>
      </c>
      <c r="AB796" s="1885"/>
    </row>
    <row r="797" spans="1:28" s="1723" customFormat="1" x14ac:dyDescent="0.2">
      <c r="A797" s="1811" t="s">
        <v>1935</v>
      </c>
      <c r="B797" s="1737"/>
      <c r="C797" s="1737" t="s">
        <v>1876</v>
      </c>
      <c r="D797" s="1723" t="s">
        <v>489</v>
      </c>
      <c r="E797" s="1723">
        <v>1</v>
      </c>
      <c r="F797" s="1723">
        <v>13</v>
      </c>
      <c r="G797" s="1723">
        <v>0</v>
      </c>
      <c r="H797" s="1723">
        <v>0</v>
      </c>
      <c r="I797" s="1738">
        <v>1</v>
      </c>
      <c r="J797" s="1738">
        <v>1</v>
      </c>
      <c r="K797" s="1863"/>
      <c r="L797" s="1725">
        <v>1477.12</v>
      </c>
      <c r="M797" s="1725"/>
      <c r="N797" s="1725">
        <f>O797+Q797</f>
        <v>1018.06</v>
      </c>
      <c r="O797" s="1725">
        <v>842.11</v>
      </c>
      <c r="P797" s="1798">
        <f>IF(N797&lt;=0,"",O797/N797)</f>
        <v>0.82717128656464256</v>
      </c>
      <c r="Q797" s="1725">
        <v>175.95</v>
      </c>
      <c r="R797" s="1798">
        <f>IF(N797&lt;=0,"",Q797/N797)</f>
        <v>0.17282871343535744</v>
      </c>
      <c r="S797" s="1785">
        <f>Q797/$S$1</f>
        <v>7.0379999999999994</v>
      </c>
      <c r="T797" s="1760"/>
      <c r="U797" s="1725">
        <f>((1-I797)*O797)+((1-J797)*Q797)</f>
        <v>0</v>
      </c>
      <c r="V797" s="1725">
        <f>L797-W797</f>
        <v>0</v>
      </c>
      <c r="W797" s="1725">
        <f t="shared" si="186"/>
        <v>1477.12</v>
      </c>
      <c r="X797" s="1728">
        <v>1477.12</v>
      </c>
      <c r="Y797" s="1739">
        <v>616534</v>
      </c>
      <c r="Z797" s="1730">
        <v>42660</v>
      </c>
      <c r="AA797" s="1788" t="s">
        <v>213</v>
      </c>
      <c r="AB797" s="1885"/>
    </row>
    <row r="798" spans="1:28" s="1723" customFormat="1" x14ac:dyDescent="0.2">
      <c r="A798" s="1811">
        <v>2016502</v>
      </c>
      <c r="B798" s="1737"/>
      <c r="C798" s="1737" t="s">
        <v>1877</v>
      </c>
      <c r="D798" s="1723" t="s">
        <v>489</v>
      </c>
      <c r="E798" s="1723">
        <v>1</v>
      </c>
      <c r="F798" s="1723">
        <v>8</v>
      </c>
      <c r="G798" s="1723">
        <v>5</v>
      </c>
      <c r="H798" s="1723">
        <v>3</v>
      </c>
      <c r="I798" s="1738">
        <v>1</v>
      </c>
      <c r="J798" s="1738">
        <v>1</v>
      </c>
      <c r="K798" s="1863"/>
      <c r="L798" s="1725">
        <v>2361.21</v>
      </c>
      <c r="M798" s="1725"/>
      <c r="N798" s="1725">
        <f t="shared" si="187"/>
        <v>1768.81</v>
      </c>
      <c r="O798" s="1725">
        <v>1312.96</v>
      </c>
      <c r="P798" s="1798">
        <f t="shared" si="188"/>
        <v>0.74228436067186421</v>
      </c>
      <c r="Q798" s="1725">
        <v>455.85</v>
      </c>
      <c r="R798" s="1798">
        <f t="shared" si="189"/>
        <v>0.2577156393281359</v>
      </c>
      <c r="S798" s="1785">
        <f t="shared" si="190"/>
        <v>18.234000000000002</v>
      </c>
      <c r="T798" s="1760"/>
      <c r="U798" s="1725">
        <f t="shared" si="191"/>
        <v>0</v>
      </c>
      <c r="V798" s="1725">
        <f t="shared" si="192"/>
        <v>0</v>
      </c>
      <c r="W798" s="1725">
        <f t="shared" si="186"/>
        <v>2361.21</v>
      </c>
      <c r="X798" s="1728">
        <v>2361.21</v>
      </c>
      <c r="Y798" s="1739">
        <v>616535</v>
      </c>
      <c r="Z798" s="1730">
        <v>42660</v>
      </c>
      <c r="AA798" s="1788" t="s">
        <v>213</v>
      </c>
      <c r="AB798" s="1885"/>
    </row>
    <row r="799" spans="1:28" s="1723" customFormat="1" x14ac:dyDescent="0.2">
      <c r="A799" s="1811" t="s">
        <v>1934</v>
      </c>
      <c r="B799" s="1737"/>
      <c r="C799" s="1737" t="s">
        <v>1878</v>
      </c>
      <c r="D799" s="1723" t="s">
        <v>489</v>
      </c>
      <c r="E799" s="1723">
        <v>1</v>
      </c>
      <c r="F799" s="1723">
        <v>13</v>
      </c>
      <c r="G799" s="1723">
        <v>0</v>
      </c>
      <c r="H799" s="1723">
        <v>0</v>
      </c>
      <c r="I799" s="1738">
        <v>1</v>
      </c>
      <c r="J799" s="1738">
        <v>1</v>
      </c>
      <c r="K799" s="1863"/>
      <c r="L799" s="1725">
        <v>1489.32</v>
      </c>
      <c r="M799" s="1725"/>
      <c r="N799" s="1725">
        <f t="shared" si="187"/>
        <v>1026.06</v>
      </c>
      <c r="O799" s="1725">
        <v>850.11</v>
      </c>
      <c r="P799" s="1798">
        <f t="shared" si="188"/>
        <v>0.82851880007017142</v>
      </c>
      <c r="Q799" s="1725">
        <v>175.95</v>
      </c>
      <c r="R799" s="1798">
        <f t="shared" si="189"/>
        <v>0.17148119992982866</v>
      </c>
      <c r="S799" s="1785">
        <f t="shared" si="190"/>
        <v>7.0379999999999994</v>
      </c>
      <c r="T799" s="1760"/>
      <c r="U799" s="1725">
        <f t="shared" si="191"/>
        <v>0</v>
      </c>
      <c r="V799" s="1725">
        <f t="shared" si="192"/>
        <v>0</v>
      </c>
      <c r="W799" s="1725">
        <f t="shared" si="186"/>
        <v>1489.32</v>
      </c>
      <c r="X799" s="1728">
        <v>1489.32</v>
      </c>
      <c r="Y799" s="1739">
        <v>616536</v>
      </c>
      <c r="Z799" s="1730">
        <v>42660</v>
      </c>
      <c r="AA799" s="1788" t="s">
        <v>213</v>
      </c>
      <c r="AB799" s="1885"/>
    </row>
    <row r="800" spans="1:28" s="1723" customFormat="1" x14ac:dyDescent="0.2">
      <c r="A800" s="1811">
        <v>2016504</v>
      </c>
      <c r="B800" s="1737"/>
      <c r="C800" s="1737" t="s">
        <v>1879</v>
      </c>
      <c r="D800" s="1723" t="s">
        <v>489</v>
      </c>
      <c r="E800" s="1723">
        <v>1</v>
      </c>
      <c r="F800" s="1723">
        <v>11</v>
      </c>
      <c r="G800" s="1723">
        <v>5</v>
      </c>
      <c r="H800" s="1723">
        <v>3</v>
      </c>
      <c r="I800" s="1738">
        <v>1</v>
      </c>
      <c r="J800" s="1738">
        <v>1</v>
      </c>
      <c r="K800" s="1863"/>
      <c r="L800" s="1725">
        <v>3122.39</v>
      </c>
      <c r="M800" s="1725"/>
      <c r="N800" s="1725">
        <f t="shared" si="187"/>
        <v>2344.7600000000002</v>
      </c>
      <c r="O800" s="1725">
        <v>1777.76</v>
      </c>
      <c r="P800" s="1798">
        <f t="shared" si="188"/>
        <v>0.75818420648595153</v>
      </c>
      <c r="Q800" s="1725">
        <v>567</v>
      </c>
      <c r="R800" s="1798">
        <f t="shared" si="189"/>
        <v>0.24181579351404833</v>
      </c>
      <c r="S800" s="1785">
        <f t="shared" si="190"/>
        <v>22.68</v>
      </c>
      <c r="T800" s="1760"/>
      <c r="U800" s="1725">
        <f t="shared" si="191"/>
        <v>0</v>
      </c>
      <c r="V800" s="1725">
        <f t="shared" si="192"/>
        <v>0</v>
      </c>
      <c r="W800" s="1725">
        <f t="shared" si="186"/>
        <v>3122.39</v>
      </c>
      <c r="X800" s="1728">
        <v>3122.39</v>
      </c>
      <c r="Y800" s="1739">
        <v>616537</v>
      </c>
      <c r="Z800" s="1730">
        <v>42660</v>
      </c>
      <c r="AA800" s="1788" t="s">
        <v>213</v>
      </c>
      <c r="AB800" s="1885"/>
    </row>
    <row r="801" spans="1:28" s="1723" customFormat="1" x14ac:dyDescent="0.2">
      <c r="A801" s="1811">
        <v>2016505</v>
      </c>
      <c r="B801" s="1737"/>
      <c r="C801" s="1737" t="s">
        <v>1880</v>
      </c>
      <c r="D801" s="1723" t="s">
        <v>489</v>
      </c>
      <c r="E801" s="1723">
        <v>1</v>
      </c>
      <c r="F801" s="1723">
        <v>11</v>
      </c>
      <c r="G801" s="1723">
        <v>5</v>
      </c>
      <c r="H801" s="1723">
        <v>3</v>
      </c>
      <c r="I801" s="1738">
        <v>1</v>
      </c>
      <c r="J801" s="1738">
        <v>1</v>
      </c>
      <c r="K801" s="1863"/>
      <c r="L801" s="1725">
        <v>3122.39</v>
      </c>
      <c r="M801" s="1725"/>
      <c r="N801" s="1725">
        <f>O801+Q801</f>
        <v>2344.7600000000002</v>
      </c>
      <c r="O801" s="1725">
        <v>1777.76</v>
      </c>
      <c r="P801" s="1798">
        <f>IF(N801&lt;=0,"",O801/N801)</f>
        <v>0.75818420648595153</v>
      </c>
      <c r="Q801" s="1725">
        <v>567</v>
      </c>
      <c r="R801" s="1798">
        <f>IF(N801&lt;=0,"",Q801/N801)</f>
        <v>0.24181579351404833</v>
      </c>
      <c r="S801" s="1785">
        <f>Q801/$S$1</f>
        <v>22.68</v>
      </c>
      <c r="T801" s="1760"/>
      <c r="U801" s="1725">
        <f>((1-I801)*O801)+((1-J801)*Q801)</f>
        <v>0</v>
      </c>
      <c r="V801" s="1725">
        <f>L801-W801</f>
        <v>0</v>
      </c>
      <c r="W801" s="1725">
        <f t="shared" si="186"/>
        <v>3122.39</v>
      </c>
      <c r="X801" s="1728">
        <v>3122.39</v>
      </c>
      <c r="Y801" s="1739">
        <v>616538</v>
      </c>
      <c r="Z801" s="1730">
        <v>42660</v>
      </c>
      <c r="AA801" s="1788" t="s">
        <v>213</v>
      </c>
      <c r="AB801" s="1885"/>
    </row>
    <row r="802" spans="1:28" s="1723" customFormat="1" x14ac:dyDescent="0.2">
      <c r="A802" s="1811">
        <v>2016506</v>
      </c>
      <c r="B802" s="1737"/>
      <c r="C802" s="1737" t="s">
        <v>1881</v>
      </c>
      <c r="D802" s="1723" t="s">
        <v>489</v>
      </c>
      <c r="E802" s="1723">
        <v>1</v>
      </c>
      <c r="F802" s="1723">
        <v>11</v>
      </c>
      <c r="G802" s="1723">
        <v>6</v>
      </c>
      <c r="H802" s="1723">
        <v>3</v>
      </c>
      <c r="I802" s="1738">
        <v>1</v>
      </c>
      <c r="J802" s="1738">
        <v>1</v>
      </c>
      <c r="K802" s="1863"/>
      <c r="L802" s="1725">
        <v>2914.47</v>
      </c>
      <c r="M802" s="1725"/>
      <c r="N802" s="1725">
        <f t="shared" si="187"/>
        <v>2188.13</v>
      </c>
      <c r="O802" s="1725">
        <v>1621.13</v>
      </c>
      <c r="P802" s="1798">
        <f t="shared" si="188"/>
        <v>0.74087462810710514</v>
      </c>
      <c r="Q802" s="1725">
        <v>567</v>
      </c>
      <c r="R802" s="1798">
        <f t="shared" si="189"/>
        <v>0.25912537189289481</v>
      </c>
      <c r="S802" s="1785">
        <f t="shared" si="190"/>
        <v>22.68</v>
      </c>
      <c r="T802" s="1760"/>
      <c r="U802" s="1725">
        <f t="shared" si="191"/>
        <v>0</v>
      </c>
      <c r="V802" s="1725">
        <f t="shared" si="192"/>
        <v>0</v>
      </c>
      <c r="W802" s="1725">
        <f t="shared" si="186"/>
        <v>2914.47</v>
      </c>
      <c r="X802" s="1728">
        <v>2914.47</v>
      </c>
      <c r="Y802" s="1739">
        <v>616573</v>
      </c>
      <c r="Z802" s="1730">
        <v>42671</v>
      </c>
      <c r="AA802" s="1788" t="s">
        <v>213</v>
      </c>
      <c r="AB802" s="1885"/>
    </row>
    <row r="803" spans="1:28" s="1723" customFormat="1" x14ac:dyDescent="0.2">
      <c r="A803" s="1811" t="s">
        <v>2565</v>
      </c>
      <c r="B803" s="1737"/>
      <c r="C803" s="1737" t="s">
        <v>2648</v>
      </c>
      <c r="D803" s="1723" t="s">
        <v>489</v>
      </c>
      <c r="E803" s="1723">
        <v>1</v>
      </c>
      <c r="F803" s="1723">
        <v>11</v>
      </c>
      <c r="G803" s="1723">
        <v>6</v>
      </c>
      <c r="H803" s="1723">
        <v>3</v>
      </c>
      <c r="I803" s="1738">
        <v>1</v>
      </c>
      <c r="J803" s="1738">
        <v>1</v>
      </c>
      <c r="K803" s="1863"/>
      <c r="L803" s="1725">
        <v>0</v>
      </c>
      <c r="M803" s="1725"/>
      <c r="N803" s="1725">
        <f>O803+Q803</f>
        <v>281</v>
      </c>
      <c r="O803" s="1725">
        <v>200</v>
      </c>
      <c r="P803" s="1798">
        <f>IF(N803&lt;=0,"",O803/N803)</f>
        <v>0.71174377224199292</v>
      </c>
      <c r="Q803" s="1725">
        <v>81</v>
      </c>
      <c r="R803" s="1798">
        <f>IF(N803&lt;=0,"",Q803/N803)</f>
        <v>0.28825622775800713</v>
      </c>
      <c r="S803" s="1785">
        <f>Q803/$S$1</f>
        <v>3.24</v>
      </c>
      <c r="T803" s="1760"/>
      <c r="U803" s="1725">
        <f>((1-I803)*O803)+((1-J803)*Q803)</f>
        <v>0</v>
      </c>
      <c r="V803" s="1725">
        <f>L803-W803</f>
        <v>0</v>
      </c>
      <c r="W803" s="1725">
        <v>0</v>
      </c>
      <c r="X803" s="1728">
        <v>0</v>
      </c>
      <c r="Y803" s="1739"/>
      <c r="Z803" s="1730"/>
      <c r="AA803" s="1788"/>
      <c r="AB803" s="1885"/>
    </row>
    <row r="804" spans="1:28" s="1723" customFormat="1" x14ac:dyDescent="0.2">
      <c r="A804" s="1811">
        <v>2016507</v>
      </c>
      <c r="B804" s="1737"/>
      <c r="C804" s="1737" t="s">
        <v>1882</v>
      </c>
      <c r="D804" s="1723" t="s">
        <v>489</v>
      </c>
      <c r="E804" s="1723">
        <v>1</v>
      </c>
      <c r="F804" s="1723">
        <v>5</v>
      </c>
      <c r="G804" s="1723">
        <v>3</v>
      </c>
      <c r="H804" s="1723">
        <v>2</v>
      </c>
      <c r="I804" s="1738">
        <v>1</v>
      </c>
      <c r="J804" s="1738">
        <v>1</v>
      </c>
      <c r="K804" s="1863"/>
      <c r="L804" s="1725">
        <v>1468.66</v>
      </c>
      <c r="M804" s="1725"/>
      <c r="N804" s="1725">
        <f t="shared" si="187"/>
        <v>1110.78</v>
      </c>
      <c r="O804" s="1725">
        <v>857.88</v>
      </c>
      <c r="P804" s="1798">
        <f t="shared" si="188"/>
        <v>0.77232215200129639</v>
      </c>
      <c r="Q804" s="1725">
        <v>252.9</v>
      </c>
      <c r="R804" s="1798">
        <f t="shared" si="189"/>
        <v>0.22767784799870364</v>
      </c>
      <c r="S804" s="1785">
        <f t="shared" si="190"/>
        <v>10.116</v>
      </c>
      <c r="T804" s="1760"/>
      <c r="U804" s="1725">
        <f t="shared" si="191"/>
        <v>0</v>
      </c>
      <c r="V804" s="1725">
        <f t="shared" si="192"/>
        <v>0</v>
      </c>
      <c r="W804" s="1725">
        <f t="shared" si="186"/>
        <v>1468.66</v>
      </c>
      <c r="X804" s="1728">
        <v>1468.66</v>
      </c>
      <c r="Y804" s="1739">
        <v>616574</v>
      </c>
      <c r="Z804" s="1730">
        <v>42671</v>
      </c>
      <c r="AA804" s="1788" t="s">
        <v>213</v>
      </c>
      <c r="AB804" s="1885"/>
    </row>
    <row r="805" spans="1:28" s="1723" customFormat="1" x14ac:dyDescent="0.2">
      <c r="A805" s="1811">
        <v>2016508</v>
      </c>
      <c r="B805" s="1737"/>
      <c r="C805" s="1737" t="s">
        <v>1883</v>
      </c>
      <c r="D805" s="1723" t="s">
        <v>489</v>
      </c>
      <c r="E805" s="1723">
        <v>1</v>
      </c>
      <c r="F805" s="1723">
        <v>9</v>
      </c>
      <c r="G805" s="1723">
        <v>6</v>
      </c>
      <c r="H805" s="1723">
        <v>5</v>
      </c>
      <c r="I805" s="1738">
        <v>1</v>
      </c>
      <c r="J805" s="1738">
        <v>1</v>
      </c>
      <c r="K805" s="1863"/>
      <c r="L805" s="1725">
        <v>3148.42</v>
      </c>
      <c r="M805" s="1725"/>
      <c r="N805" s="1725">
        <f t="shared" si="187"/>
        <v>2375.91</v>
      </c>
      <c r="O805" s="1725">
        <v>1780.56</v>
      </c>
      <c r="P805" s="1798">
        <f t="shared" si="188"/>
        <v>0.74942232660328045</v>
      </c>
      <c r="Q805" s="1725">
        <v>595.35</v>
      </c>
      <c r="R805" s="1798">
        <f t="shared" si="189"/>
        <v>0.2505776733967196</v>
      </c>
      <c r="S805" s="1785">
        <f t="shared" si="190"/>
        <v>23.814</v>
      </c>
      <c r="T805" s="1760"/>
      <c r="U805" s="1725">
        <f t="shared" si="191"/>
        <v>0</v>
      </c>
      <c r="V805" s="1725">
        <f t="shared" si="192"/>
        <v>0</v>
      </c>
      <c r="W805" s="1725">
        <f t="shared" si="186"/>
        <v>3148.42</v>
      </c>
      <c r="X805" s="1728">
        <v>3148.42</v>
      </c>
      <c r="Y805" s="1739">
        <v>616575</v>
      </c>
      <c r="Z805" s="1730">
        <v>42671</v>
      </c>
      <c r="AA805" s="1788" t="s">
        <v>213</v>
      </c>
      <c r="AB805" s="1885"/>
    </row>
    <row r="806" spans="1:28" s="1723" customFormat="1" x14ac:dyDescent="0.2">
      <c r="A806" s="1811" t="s">
        <v>2088</v>
      </c>
      <c r="B806" s="1737"/>
      <c r="C806" s="1737" t="s">
        <v>1886</v>
      </c>
      <c r="D806" s="1723" t="s">
        <v>489</v>
      </c>
      <c r="E806" s="1723">
        <v>1</v>
      </c>
      <c r="F806" s="1723">
        <v>14</v>
      </c>
      <c r="G806" s="1723">
        <v>0</v>
      </c>
      <c r="H806" s="1723">
        <v>0</v>
      </c>
      <c r="I806" s="1738">
        <v>1</v>
      </c>
      <c r="J806" s="1738">
        <v>1</v>
      </c>
      <c r="K806" s="1863"/>
      <c r="L806" s="1725">
        <v>1690.4</v>
      </c>
      <c r="M806" s="1725"/>
      <c r="N806" s="1725">
        <f>O806+Q806</f>
        <v>1166.03</v>
      </c>
      <c r="O806" s="1725">
        <v>976.03</v>
      </c>
      <c r="P806" s="1798">
        <f>IF(N806&lt;=0,"",O806/N806)</f>
        <v>0.83705393514746618</v>
      </c>
      <c r="Q806" s="1725">
        <v>190</v>
      </c>
      <c r="R806" s="1798">
        <f>IF(N806&lt;=0,"",Q806/N806)</f>
        <v>0.16294606485253382</v>
      </c>
      <c r="S806" s="1785">
        <f>Q806/$S$1</f>
        <v>7.6</v>
      </c>
      <c r="T806" s="1760"/>
      <c r="U806" s="1725">
        <f>((1-I806)*O806)+((1-J806)*Q806)</f>
        <v>0</v>
      </c>
      <c r="V806" s="1725">
        <f>L806-W806</f>
        <v>0</v>
      </c>
      <c r="W806" s="1725">
        <f>X806+AC806+AH806+AM806+AO806+AR806</f>
        <v>1690.4</v>
      </c>
      <c r="X806" s="1728">
        <v>1690.4</v>
      </c>
      <c r="Y806" s="1739">
        <v>616579</v>
      </c>
      <c r="Z806" s="1730">
        <v>42676</v>
      </c>
      <c r="AA806" s="1788" t="s">
        <v>213</v>
      </c>
      <c r="AB806" s="1885"/>
    </row>
    <row r="807" spans="1:28" s="1723" customFormat="1" x14ac:dyDescent="0.2">
      <c r="A807" s="1811">
        <v>2016510</v>
      </c>
      <c r="B807" s="1737"/>
      <c r="C807" s="1737" t="s">
        <v>1884</v>
      </c>
      <c r="D807" s="1723" t="s">
        <v>489</v>
      </c>
      <c r="E807" s="1723">
        <v>1</v>
      </c>
      <c r="F807" s="1723">
        <v>9</v>
      </c>
      <c r="G807" s="1723">
        <v>6</v>
      </c>
      <c r="H807" s="1723">
        <v>3</v>
      </c>
      <c r="I807" s="1738">
        <v>1</v>
      </c>
      <c r="J807" s="1738">
        <v>1</v>
      </c>
      <c r="K807" s="1863"/>
      <c r="L807" s="1725">
        <v>2745.16</v>
      </c>
      <c r="M807" s="1725"/>
      <c r="N807" s="1725">
        <f t="shared" si="187"/>
        <v>2058.42</v>
      </c>
      <c r="O807" s="1725">
        <v>1518.42</v>
      </c>
      <c r="P807" s="1798">
        <f t="shared" si="188"/>
        <v>0.73766286763634248</v>
      </c>
      <c r="Q807" s="1725">
        <v>540</v>
      </c>
      <c r="R807" s="1798">
        <f t="shared" si="189"/>
        <v>0.26233713236365758</v>
      </c>
      <c r="S807" s="1785">
        <f t="shared" si="190"/>
        <v>21.6</v>
      </c>
      <c r="T807" s="1760"/>
      <c r="U807" s="1725">
        <f t="shared" si="191"/>
        <v>0</v>
      </c>
      <c r="V807" s="1725">
        <f t="shared" si="192"/>
        <v>0</v>
      </c>
      <c r="W807" s="1725">
        <f t="shared" si="186"/>
        <v>2745.16</v>
      </c>
      <c r="X807" s="1728">
        <v>2745.16</v>
      </c>
      <c r="Y807" s="1739">
        <v>616576</v>
      </c>
      <c r="Z807" s="1730">
        <v>42671</v>
      </c>
      <c r="AA807" s="1788" t="s">
        <v>213</v>
      </c>
      <c r="AB807" s="1885"/>
    </row>
    <row r="808" spans="1:28" s="1723" customFormat="1" x14ac:dyDescent="0.2">
      <c r="A808" s="1811" t="s">
        <v>2089</v>
      </c>
      <c r="B808" s="1737"/>
      <c r="C808" s="1737" t="s">
        <v>1887</v>
      </c>
      <c r="D808" s="1723" t="s">
        <v>489</v>
      </c>
      <c r="E808" s="1723">
        <v>1</v>
      </c>
      <c r="F808" s="1723">
        <v>14</v>
      </c>
      <c r="G808" s="1723">
        <v>0</v>
      </c>
      <c r="H808" s="1723">
        <v>0</v>
      </c>
      <c r="I808" s="1738">
        <v>1</v>
      </c>
      <c r="J808" s="1738">
        <v>1</v>
      </c>
      <c r="K808" s="1863"/>
      <c r="L808" s="1725">
        <v>1617.86</v>
      </c>
      <c r="M808" s="1725"/>
      <c r="N808" s="1725">
        <f>O808+Q808</f>
        <v>1114.6100000000001</v>
      </c>
      <c r="O808" s="1725">
        <v>925.61</v>
      </c>
      <c r="P808" s="1798">
        <f>IF(N808&lt;=0,"",O808/N808)</f>
        <v>0.8304339634490987</v>
      </c>
      <c r="Q808" s="1725">
        <v>189</v>
      </c>
      <c r="R808" s="1798">
        <f>IF(N808&lt;=0,"",Q808/N808)</f>
        <v>0.16956603655090119</v>
      </c>
      <c r="S808" s="1785">
        <f>Q808/$S$1</f>
        <v>7.56</v>
      </c>
      <c r="T808" s="1760"/>
      <c r="U808" s="1725">
        <f>((1-I808)*O808)+((1-J808)*Q808)</f>
        <v>0</v>
      </c>
      <c r="V808" s="1725">
        <f>L808-W808</f>
        <v>0</v>
      </c>
      <c r="W808" s="1725">
        <f>X808+AC808+AH808+AM808+AO808+AR808</f>
        <v>1617.86</v>
      </c>
      <c r="X808" s="1728">
        <v>1617.86</v>
      </c>
      <c r="Y808" s="1739">
        <v>616580</v>
      </c>
      <c r="Z808" s="1730">
        <v>42676</v>
      </c>
      <c r="AA808" s="1788" t="s">
        <v>213</v>
      </c>
      <c r="AB808" s="1885"/>
    </row>
    <row r="809" spans="1:28" s="1723" customFormat="1" x14ac:dyDescent="0.2">
      <c r="A809" s="1811" t="s">
        <v>1885</v>
      </c>
      <c r="B809" s="1737"/>
      <c r="C809" s="1737" t="s">
        <v>1895</v>
      </c>
      <c r="D809" s="1723" t="s">
        <v>68</v>
      </c>
      <c r="E809" s="1723">
        <v>0</v>
      </c>
      <c r="F809" s="1723">
        <v>0</v>
      </c>
      <c r="G809" s="1723">
        <v>0</v>
      </c>
      <c r="H809" s="1723">
        <v>0</v>
      </c>
      <c r="I809" s="1738">
        <v>1</v>
      </c>
      <c r="J809" s="1738">
        <v>1</v>
      </c>
      <c r="K809" s="1863"/>
      <c r="L809" s="1725">
        <v>906.2</v>
      </c>
      <c r="M809" s="1725"/>
      <c r="N809" s="1725">
        <f t="shared" si="187"/>
        <v>445.6</v>
      </c>
      <c r="O809" s="1725">
        <v>445.6</v>
      </c>
      <c r="P809" s="1798">
        <f t="shared" si="188"/>
        <v>1</v>
      </c>
      <c r="Q809" s="1725">
        <v>0</v>
      </c>
      <c r="R809" s="1798">
        <f t="shared" si="189"/>
        <v>0</v>
      </c>
      <c r="S809" s="1785">
        <f t="shared" si="190"/>
        <v>0</v>
      </c>
      <c r="T809" s="1760"/>
      <c r="U809" s="1725">
        <f t="shared" si="191"/>
        <v>0</v>
      </c>
      <c r="V809" s="1725">
        <f t="shared" si="192"/>
        <v>0</v>
      </c>
      <c r="W809" s="1725">
        <f t="shared" si="186"/>
        <v>906.2</v>
      </c>
      <c r="X809" s="1728">
        <v>906.2</v>
      </c>
      <c r="Y809" s="1739">
        <v>616491</v>
      </c>
      <c r="Z809" s="1730">
        <v>42660</v>
      </c>
      <c r="AA809" s="1788" t="s">
        <v>213</v>
      </c>
      <c r="AB809" s="1885"/>
    </row>
    <row r="810" spans="1:28" s="1723" customFormat="1" x14ac:dyDescent="0.2">
      <c r="A810" s="1811">
        <v>2016513</v>
      </c>
      <c r="B810" s="1737"/>
      <c r="C810" s="1896" t="s">
        <v>1888</v>
      </c>
      <c r="D810" s="1723" t="s">
        <v>489</v>
      </c>
      <c r="E810" s="1723">
        <v>0</v>
      </c>
      <c r="F810" s="1723">
        <v>0</v>
      </c>
      <c r="G810" s="1723">
        <v>0</v>
      </c>
      <c r="H810" s="1723">
        <v>1</v>
      </c>
      <c r="I810" s="1738">
        <v>1</v>
      </c>
      <c r="J810" s="1738">
        <v>1</v>
      </c>
      <c r="K810" s="1863"/>
      <c r="L810" s="1725">
        <v>265</v>
      </c>
      <c r="M810" s="1725"/>
      <c r="N810" s="1725">
        <f t="shared" si="187"/>
        <v>190</v>
      </c>
      <c r="O810" s="1725">
        <v>136</v>
      </c>
      <c r="P810" s="1798">
        <f t="shared" si="188"/>
        <v>0.71578947368421053</v>
      </c>
      <c r="Q810" s="1725">
        <v>54</v>
      </c>
      <c r="R810" s="1798">
        <f t="shared" si="189"/>
        <v>0.28421052631578947</v>
      </c>
      <c r="S810" s="1785">
        <f t="shared" si="190"/>
        <v>2.16</v>
      </c>
      <c r="T810" s="1760"/>
      <c r="U810" s="1725">
        <f t="shared" si="191"/>
        <v>0</v>
      </c>
      <c r="V810" s="1725">
        <f t="shared" si="192"/>
        <v>0</v>
      </c>
      <c r="W810" s="1725">
        <f t="shared" si="186"/>
        <v>265</v>
      </c>
      <c r="X810" s="1728">
        <v>265</v>
      </c>
      <c r="Y810" s="1739">
        <v>616448</v>
      </c>
      <c r="Z810" s="1730">
        <v>42634</v>
      </c>
      <c r="AA810" s="1788" t="s">
        <v>213</v>
      </c>
      <c r="AB810" s="1885"/>
    </row>
    <row r="811" spans="1:28" s="1723" customFormat="1" x14ac:dyDescent="0.2">
      <c r="A811" s="1811">
        <v>2016514</v>
      </c>
      <c r="B811" s="1737"/>
      <c r="C811" s="1737" t="s">
        <v>1890</v>
      </c>
      <c r="D811" s="1723" t="s">
        <v>451</v>
      </c>
      <c r="E811" s="1723">
        <v>1</v>
      </c>
      <c r="F811" s="1723">
        <v>5</v>
      </c>
      <c r="G811" s="1723">
        <v>3</v>
      </c>
      <c r="H811" s="1723">
        <v>4</v>
      </c>
      <c r="I811" s="1738">
        <v>1</v>
      </c>
      <c r="J811" s="1738">
        <v>1</v>
      </c>
      <c r="K811" s="1863"/>
      <c r="L811" s="1725">
        <v>2225.88</v>
      </c>
      <c r="M811" s="1725"/>
      <c r="N811" s="1725">
        <f t="shared" si="187"/>
        <v>1455.78</v>
      </c>
      <c r="O811" s="1725">
        <v>1086.33</v>
      </c>
      <c r="P811" s="1798">
        <f t="shared" si="188"/>
        <v>0.74621852202942751</v>
      </c>
      <c r="Q811" s="1725">
        <v>369.45</v>
      </c>
      <c r="R811" s="1798">
        <f t="shared" si="189"/>
        <v>0.25378147797057249</v>
      </c>
      <c r="S811" s="1785">
        <f t="shared" si="190"/>
        <v>14.777999999999999</v>
      </c>
      <c r="T811" s="1760"/>
      <c r="U811" s="1725">
        <f t="shared" si="191"/>
        <v>0</v>
      </c>
      <c r="V811" s="1725">
        <f t="shared" si="192"/>
        <v>0</v>
      </c>
      <c r="W811" s="1725">
        <f t="shared" si="186"/>
        <v>2225.88</v>
      </c>
      <c r="X811" s="1728">
        <v>2225.88</v>
      </c>
      <c r="Y811" s="1739">
        <v>616567</v>
      </c>
      <c r="Z811" s="1730">
        <v>42671</v>
      </c>
      <c r="AA811" s="1788" t="s">
        <v>213</v>
      </c>
      <c r="AB811" s="1885"/>
    </row>
    <row r="812" spans="1:28" s="1723" customFormat="1" x14ac:dyDescent="0.2">
      <c r="A812" s="1811">
        <v>2016515</v>
      </c>
      <c r="B812" s="1737"/>
      <c r="C812" s="1737">
        <v>564216</v>
      </c>
      <c r="D812" s="1723" t="s">
        <v>68</v>
      </c>
      <c r="E812" s="1723">
        <v>1</v>
      </c>
      <c r="F812" s="1723">
        <v>6</v>
      </c>
      <c r="G812" s="1723">
        <v>5</v>
      </c>
      <c r="H812" s="1723">
        <v>2</v>
      </c>
      <c r="I812" s="1738">
        <v>1</v>
      </c>
      <c r="J812" s="1738">
        <v>1</v>
      </c>
      <c r="K812" s="1863" t="s">
        <v>1308</v>
      </c>
      <c r="L812" s="1725">
        <v>1684.08</v>
      </c>
      <c r="M812" s="1725">
        <v>1697</v>
      </c>
      <c r="N812" s="1725">
        <f t="shared" si="187"/>
        <v>1141.8699999999999</v>
      </c>
      <c r="O812" s="1725">
        <v>853.42</v>
      </c>
      <c r="P812" s="1798">
        <f t="shared" si="188"/>
        <v>0.74738805643374473</v>
      </c>
      <c r="Q812" s="1725">
        <v>288.45</v>
      </c>
      <c r="R812" s="1798">
        <f t="shared" si="189"/>
        <v>0.25261194356625538</v>
      </c>
      <c r="S812" s="1785">
        <f t="shared" si="190"/>
        <v>11.538</v>
      </c>
      <c r="T812" s="1760"/>
      <c r="U812" s="1725">
        <f t="shared" si="191"/>
        <v>0</v>
      </c>
      <c r="V812" s="1725">
        <f t="shared" si="192"/>
        <v>0</v>
      </c>
      <c r="W812" s="1725">
        <f t="shared" si="186"/>
        <v>1684.08</v>
      </c>
      <c r="X812" s="1728">
        <v>1684.08</v>
      </c>
      <c r="Y812" s="1739">
        <v>616596</v>
      </c>
      <c r="Z812" s="1730">
        <v>42685</v>
      </c>
      <c r="AA812" s="1788" t="s">
        <v>213</v>
      </c>
      <c r="AB812" s="1885"/>
    </row>
    <row r="813" spans="1:28" s="1723" customFormat="1" x14ac:dyDescent="0.2">
      <c r="A813" s="1811" t="s">
        <v>1892</v>
      </c>
      <c r="B813" s="1737"/>
      <c r="C813" s="1737" t="s">
        <v>1893</v>
      </c>
      <c r="D813" s="1723" t="s">
        <v>68</v>
      </c>
      <c r="E813" s="1723">
        <v>0</v>
      </c>
      <c r="F813" s="1723">
        <v>0</v>
      </c>
      <c r="G813" s="1723">
        <v>0</v>
      </c>
      <c r="H813" s="1723">
        <v>0</v>
      </c>
      <c r="I813" s="1738">
        <v>1</v>
      </c>
      <c r="J813" s="1738">
        <v>1</v>
      </c>
      <c r="K813" s="1863"/>
      <c r="L813" s="1725">
        <v>364.56</v>
      </c>
      <c r="M813" s="1725"/>
      <c r="N813" s="1725">
        <f t="shared" si="187"/>
        <v>174.78</v>
      </c>
      <c r="O813" s="1725">
        <v>174.78</v>
      </c>
      <c r="P813" s="1798">
        <f t="shared" si="188"/>
        <v>1</v>
      </c>
      <c r="Q813" s="1725">
        <v>0</v>
      </c>
      <c r="R813" s="1798">
        <f t="shared" si="189"/>
        <v>0</v>
      </c>
      <c r="S813" s="1785">
        <f t="shared" si="190"/>
        <v>0</v>
      </c>
      <c r="T813" s="1760"/>
      <c r="U813" s="1725">
        <f t="shared" si="191"/>
        <v>0</v>
      </c>
      <c r="V813" s="1725">
        <f t="shared" si="192"/>
        <v>0</v>
      </c>
      <c r="W813" s="1725">
        <f t="shared" si="186"/>
        <v>364.56</v>
      </c>
      <c r="X813" s="1728">
        <v>364.56</v>
      </c>
      <c r="Y813" s="1739">
        <v>616434</v>
      </c>
      <c r="Z813" s="1730">
        <v>42634</v>
      </c>
      <c r="AA813" s="1788" t="s">
        <v>213</v>
      </c>
      <c r="AB813" s="1885"/>
    </row>
    <row r="814" spans="1:28" s="1723" customFormat="1" x14ac:dyDescent="0.2">
      <c r="A814" s="1811">
        <v>2016517</v>
      </c>
      <c r="B814" s="1737"/>
      <c r="C814" s="1737" t="s">
        <v>1894</v>
      </c>
      <c r="D814" s="1723" t="s">
        <v>68</v>
      </c>
      <c r="E814" s="1723">
        <v>5</v>
      </c>
      <c r="F814" s="1723">
        <v>35</v>
      </c>
      <c r="G814" s="1723">
        <v>30</v>
      </c>
      <c r="H814" s="1723">
        <v>10</v>
      </c>
      <c r="I814" s="1738">
        <v>1</v>
      </c>
      <c r="J814" s="1738">
        <v>1</v>
      </c>
      <c r="K814" s="1863"/>
      <c r="L814" s="1725">
        <v>8850.36</v>
      </c>
      <c r="M814" s="1725"/>
      <c r="N814" s="1725">
        <f t="shared" si="187"/>
        <v>6377.77</v>
      </c>
      <c r="O814" s="1725">
        <v>4674.5200000000004</v>
      </c>
      <c r="P814" s="1798">
        <f t="shared" si="188"/>
        <v>0.73293956978693187</v>
      </c>
      <c r="Q814" s="1725">
        <v>1703.25</v>
      </c>
      <c r="R814" s="1798">
        <f t="shared" si="189"/>
        <v>0.26706043021306819</v>
      </c>
      <c r="S814" s="1785">
        <f t="shared" si="190"/>
        <v>68.13</v>
      </c>
      <c r="T814" s="1760"/>
      <c r="U814" s="1725">
        <f t="shared" si="191"/>
        <v>0</v>
      </c>
      <c r="V814" s="1725">
        <f t="shared" si="192"/>
        <v>0</v>
      </c>
      <c r="W814" s="1725">
        <f t="shared" si="186"/>
        <v>8850.36</v>
      </c>
      <c r="X814" s="1728">
        <v>8850.36</v>
      </c>
      <c r="Y814" s="1739">
        <v>616496</v>
      </c>
      <c r="Z814" s="1730">
        <v>42660</v>
      </c>
      <c r="AA814" s="1788" t="s">
        <v>213</v>
      </c>
      <c r="AB814" s="1885"/>
    </row>
    <row r="815" spans="1:28" s="1723" customFormat="1" x14ac:dyDescent="0.2">
      <c r="A815" s="1811">
        <v>2016518</v>
      </c>
      <c r="B815" s="1737"/>
      <c r="C815" s="1737" t="s">
        <v>1898</v>
      </c>
      <c r="D815" s="1723" t="s">
        <v>68</v>
      </c>
      <c r="E815" s="1723">
        <v>0</v>
      </c>
      <c r="F815" s="1723">
        <v>0</v>
      </c>
      <c r="G815" s="1723">
        <v>0</v>
      </c>
      <c r="H815" s="1723">
        <v>0</v>
      </c>
      <c r="I815" s="1738">
        <v>1</v>
      </c>
      <c r="J815" s="1738">
        <v>1</v>
      </c>
      <c r="K815" s="1863"/>
      <c r="L815" s="1725">
        <v>19.88</v>
      </c>
      <c r="M815" s="1725"/>
      <c r="N815" s="1725">
        <f t="shared" si="187"/>
        <v>9.94</v>
      </c>
      <c r="O815" s="1725">
        <v>9.94</v>
      </c>
      <c r="P815" s="1798">
        <f t="shared" si="188"/>
        <v>1</v>
      </c>
      <c r="Q815" s="1725">
        <v>0</v>
      </c>
      <c r="R815" s="1798">
        <f t="shared" si="189"/>
        <v>0</v>
      </c>
      <c r="S815" s="1785">
        <f t="shared" si="190"/>
        <v>0</v>
      </c>
      <c r="T815" s="1760"/>
      <c r="U815" s="1725">
        <f t="shared" si="191"/>
        <v>0</v>
      </c>
      <c r="V815" s="1725">
        <f t="shared" si="192"/>
        <v>0</v>
      </c>
      <c r="W815" s="1725">
        <f t="shared" si="186"/>
        <v>19.88</v>
      </c>
      <c r="X815" s="1728">
        <v>19.88</v>
      </c>
      <c r="Y815" s="1739">
        <v>616435</v>
      </c>
      <c r="Z815" s="1730">
        <v>42634</v>
      </c>
      <c r="AA815" s="1788" t="s">
        <v>213</v>
      </c>
      <c r="AB815" s="1885"/>
    </row>
    <row r="816" spans="1:28" s="1723" customFormat="1" x14ac:dyDescent="0.2">
      <c r="A816" s="1811">
        <v>2016519</v>
      </c>
      <c r="B816" s="1737"/>
      <c r="C816" s="1737" t="s">
        <v>1899</v>
      </c>
      <c r="D816" s="1723" t="s">
        <v>68</v>
      </c>
      <c r="E816" s="1723">
        <v>0</v>
      </c>
      <c r="F816" s="1723">
        <v>0</v>
      </c>
      <c r="G816" s="1723">
        <v>0</v>
      </c>
      <c r="H816" s="1723">
        <v>0</v>
      </c>
      <c r="I816" s="1738">
        <v>1</v>
      </c>
      <c r="J816" s="1738">
        <v>1</v>
      </c>
      <c r="K816" s="1863"/>
      <c r="L816" s="1725">
        <v>19</v>
      </c>
      <c r="M816" s="1725"/>
      <c r="N816" s="1725">
        <f t="shared" si="187"/>
        <v>9.5</v>
      </c>
      <c r="O816" s="1725">
        <v>9.5</v>
      </c>
      <c r="P816" s="1798">
        <f t="shared" si="188"/>
        <v>1</v>
      </c>
      <c r="Q816" s="1725">
        <v>0</v>
      </c>
      <c r="R816" s="1798">
        <f t="shared" si="189"/>
        <v>0</v>
      </c>
      <c r="S816" s="1785">
        <f t="shared" si="190"/>
        <v>0</v>
      </c>
      <c r="T816" s="1760"/>
      <c r="U816" s="1725">
        <f t="shared" si="191"/>
        <v>0</v>
      </c>
      <c r="V816" s="1725">
        <f t="shared" si="192"/>
        <v>0</v>
      </c>
      <c r="W816" s="1725">
        <f t="shared" si="186"/>
        <v>19</v>
      </c>
      <c r="X816" s="1728">
        <v>19</v>
      </c>
      <c r="Y816" s="1739">
        <v>616436</v>
      </c>
      <c r="Z816" s="1730">
        <v>42634</v>
      </c>
      <c r="AA816" s="1788" t="s">
        <v>213</v>
      </c>
      <c r="AB816" s="1885"/>
    </row>
    <row r="817" spans="1:32" s="1723" customFormat="1" x14ac:dyDescent="0.2">
      <c r="A817" s="1811" t="s">
        <v>1941</v>
      </c>
      <c r="B817" s="1737"/>
      <c r="C817" s="1737" t="s">
        <v>1900</v>
      </c>
      <c r="D817" s="1723" t="s">
        <v>1901</v>
      </c>
      <c r="E817" s="1723">
        <v>0</v>
      </c>
      <c r="F817" s="1723">
        <v>1</v>
      </c>
      <c r="G817" s="1723">
        <v>2</v>
      </c>
      <c r="H817" s="1723">
        <v>0</v>
      </c>
      <c r="I817" s="1738">
        <v>1</v>
      </c>
      <c r="J817" s="1738">
        <v>1</v>
      </c>
      <c r="K817" s="1863"/>
      <c r="L817" s="1725">
        <v>515.28</v>
      </c>
      <c r="M817" s="1725"/>
      <c r="N817" s="1725">
        <f t="shared" si="187"/>
        <v>376.71999999999997</v>
      </c>
      <c r="O817" s="1725">
        <v>295.27</v>
      </c>
      <c r="P817" s="1798">
        <f t="shared" si="188"/>
        <v>0.78379167551497131</v>
      </c>
      <c r="Q817" s="1725">
        <v>81.45</v>
      </c>
      <c r="R817" s="1798">
        <f t="shared" si="189"/>
        <v>0.21620832448502869</v>
      </c>
      <c r="S817" s="1785">
        <f t="shared" si="190"/>
        <v>3.258</v>
      </c>
      <c r="T817" s="1760"/>
      <c r="U817" s="1725">
        <f t="shared" si="191"/>
        <v>0</v>
      </c>
      <c r="V817" s="1725">
        <f t="shared" si="192"/>
        <v>0</v>
      </c>
      <c r="W817" s="1725">
        <f t="shared" si="186"/>
        <v>515.28</v>
      </c>
      <c r="X817" s="1728">
        <v>515.28</v>
      </c>
      <c r="Y817" s="1739">
        <v>616568</v>
      </c>
      <c r="Z817" s="1730">
        <v>42671</v>
      </c>
      <c r="AA817" s="1788" t="s">
        <v>213</v>
      </c>
      <c r="AB817" s="1788"/>
      <c r="AC817" s="1725"/>
      <c r="AE817" s="1733"/>
      <c r="AF817" s="1789"/>
    </row>
    <row r="818" spans="1:32" s="1723" customFormat="1" x14ac:dyDescent="0.2">
      <c r="A818" s="1811" t="s">
        <v>2539</v>
      </c>
      <c r="B818" s="1737"/>
      <c r="C818" s="1737" t="s">
        <v>2494</v>
      </c>
      <c r="D818" s="1723" t="s">
        <v>1901</v>
      </c>
      <c r="E818" s="1723">
        <v>0</v>
      </c>
      <c r="F818" s="1723">
        <v>1</v>
      </c>
      <c r="G818" s="1723">
        <v>2</v>
      </c>
      <c r="H818" s="1723">
        <v>0</v>
      </c>
      <c r="I818" s="1738">
        <v>1</v>
      </c>
      <c r="J818" s="1738">
        <v>1</v>
      </c>
      <c r="K818" s="1863"/>
      <c r="L818" s="1725">
        <v>155</v>
      </c>
      <c r="M818" s="1725"/>
      <c r="N818" s="1725">
        <f>O818+Q818</f>
        <v>111</v>
      </c>
      <c r="O818" s="1725">
        <v>111</v>
      </c>
      <c r="P818" s="1798">
        <f>IF(N818&lt;=0,"",O818/N818)</f>
        <v>1</v>
      </c>
      <c r="Q818" s="1725">
        <v>0</v>
      </c>
      <c r="R818" s="1798">
        <f>IF(N818&lt;=0,"",Q818/N818)</f>
        <v>0</v>
      </c>
      <c r="S818" s="1785">
        <f>Q818/$S$1</f>
        <v>0</v>
      </c>
      <c r="T818" s="1760"/>
      <c r="U818" s="1725">
        <f>((1-I818)*O818)+((1-J818)*Q818)</f>
        <v>0</v>
      </c>
      <c r="V818" s="1725">
        <f>L818-W818</f>
        <v>0</v>
      </c>
      <c r="W818" s="1725">
        <f>X818+AC818+AH818+AM818+AO818+AR818</f>
        <v>155</v>
      </c>
      <c r="X818" s="1728">
        <v>155</v>
      </c>
      <c r="Y818" s="1739">
        <v>616640</v>
      </c>
      <c r="Z818" s="1730">
        <v>42692</v>
      </c>
      <c r="AA818" s="1788" t="s">
        <v>213</v>
      </c>
      <c r="AB818" s="1788"/>
      <c r="AC818" s="1725"/>
      <c r="AE818" s="1733"/>
      <c r="AF818" s="1789"/>
    </row>
    <row r="819" spans="1:32" s="1723" customFormat="1" x14ac:dyDescent="0.2">
      <c r="A819" s="1811">
        <v>2016522</v>
      </c>
      <c r="B819" s="1737"/>
      <c r="C819" s="1737" t="s">
        <v>1911</v>
      </c>
      <c r="D819" s="1723" t="s">
        <v>68</v>
      </c>
      <c r="E819" s="1723">
        <v>0</v>
      </c>
      <c r="F819" s="1723">
        <v>0</v>
      </c>
      <c r="G819" s="1723">
        <v>0</v>
      </c>
      <c r="H819" s="1723">
        <v>0</v>
      </c>
      <c r="I819" s="1738">
        <v>1</v>
      </c>
      <c r="J819" s="1738">
        <v>1</v>
      </c>
      <c r="K819" s="1863"/>
      <c r="L819" s="1725">
        <v>56</v>
      </c>
      <c r="M819" s="1725"/>
      <c r="N819" s="1725">
        <f t="shared" si="187"/>
        <v>28</v>
      </c>
      <c r="O819" s="1725">
        <v>3</v>
      </c>
      <c r="P819" s="1798">
        <f t="shared" si="188"/>
        <v>0.10714285714285714</v>
      </c>
      <c r="Q819" s="1725">
        <v>25</v>
      </c>
      <c r="R819" s="1798">
        <f t="shared" si="189"/>
        <v>0.8928571428571429</v>
      </c>
      <c r="S819" s="1785">
        <f t="shared" si="190"/>
        <v>1</v>
      </c>
      <c r="T819" s="1760"/>
      <c r="U819" s="1725">
        <f t="shared" si="191"/>
        <v>0</v>
      </c>
      <c r="V819" s="1725">
        <f t="shared" si="192"/>
        <v>0</v>
      </c>
      <c r="W819" s="1725">
        <f t="shared" si="186"/>
        <v>56</v>
      </c>
      <c r="X819" s="1728">
        <v>56</v>
      </c>
      <c r="Y819" s="1739">
        <v>616491</v>
      </c>
      <c r="Z819" s="1730">
        <v>42660</v>
      </c>
      <c r="AA819" s="1788" t="s">
        <v>213</v>
      </c>
      <c r="AB819" s="1788"/>
      <c r="AC819" s="1725"/>
      <c r="AE819" s="1733"/>
      <c r="AF819" s="1789"/>
    </row>
    <row r="820" spans="1:32" s="1723" customFormat="1" x14ac:dyDescent="0.2">
      <c r="A820" s="1811">
        <v>2016523</v>
      </c>
      <c r="B820" s="1737"/>
      <c r="C820" s="1737" t="s">
        <v>1912</v>
      </c>
      <c r="D820" s="1723" t="s">
        <v>1575</v>
      </c>
      <c r="E820" s="1723">
        <v>1</v>
      </c>
      <c r="F820" s="1723">
        <v>9</v>
      </c>
      <c r="G820" s="1723">
        <v>5</v>
      </c>
      <c r="H820" s="1723">
        <v>1</v>
      </c>
      <c r="I820" s="1738">
        <v>1</v>
      </c>
      <c r="J820" s="1738">
        <v>1</v>
      </c>
      <c r="K820" s="1863"/>
      <c r="L820" s="1725">
        <v>1680.78</v>
      </c>
      <c r="M820" s="1725"/>
      <c r="N820" s="1725">
        <f t="shared" si="187"/>
        <v>1297</v>
      </c>
      <c r="O820" s="1725">
        <v>1000</v>
      </c>
      <c r="P820" s="1798">
        <f t="shared" si="188"/>
        <v>0.77101002313030065</v>
      </c>
      <c r="Q820" s="1725">
        <v>297</v>
      </c>
      <c r="R820" s="1798">
        <f t="shared" si="189"/>
        <v>0.2289899768696993</v>
      </c>
      <c r="S820" s="1785">
        <f t="shared" si="190"/>
        <v>11.88</v>
      </c>
      <c r="T820" s="1760"/>
      <c r="U820" s="1725">
        <f t="shared" si="191"/>
        <v>0</v>
      </c>
      <c r="V820" s="1725">
        <f t="shared" si="192"/>
        <v>0</v>
      </c>
      <c r="W820" s="1725">
        <f t="shared" ref="W820:W882" si="193">X820+AC820+AH820+AM820+AO820+AR820</f>
        <v>1680.78</v>
      </c>
      <c r="X820" s="1728">
        <v>1680.78</v>
      </c>
      <c r="Y820" s="1739">
        <v>616665</v>
      </c>
      <c r="Z820" s="1730">
        <v>42702</v>
      </c>
      <c r="AA820" s="1788" t="s">
        <v>213</v>
      </c>
      <c r="AB820" s="1788"/>
      <c r="AC820" s="1725"/>
      <c r="AE820" s="1733"/>
      <c r="AF820" s="1789"/>
    </row>
    <row r="821" spans="1:32" s="1723" customFormat="1" x14ac:dyDescent="0.2">
      <c r="A821" s="1811">
        <v>2016524</v>
      </c>
      <c r="B821" s="1737"/>
      <c r="C821" s="1737" t="s">
        <v>1913</v>
      </c>
      <c r="D821" s="1723" t="s">
        <v>489</v>
      </c>
      <c r="E821" s="1723">
        <v>6</v>
      </c>
      <c r="F821" s="1723">
        <v>42</v>
      </c>
      <c r="G821" s="1723">
        <v>36</v>
      </c>
      <c r="H821" s="1723">
        <v>12</v>
      </c>
      <c r="I821" s="1738">
        <v>1</v>
      </c>
      <c r="J821" s="1738">
        <v>1</v>
      </c>
      <c r="K821" s="1863"/>
      <c r="L821" s="1725">
        <v>11460.08</v>
      </c>
      <c r="M821" s="1725"/>
      <c r="N821" s="1725">
        <f t="shared" si="187"/>
        <v>9151</v>
      </c>
      <c r="O821" s="1725">
        <v>6910</v>
      </c>
      <c r="P821" s="1798">
        <f t="shared" si="188"/>
        <v>0.75510873128619826</v>
      </c>
      <c r="Q821" s="1725">
        <v>2241</v>
      </c>
      <c r="R821" s="1798">
        <f t="shared" si="189"/>
        <v>0.24489126871380176</v>
      </c>
      <c r="S821" s="1785">
        <f t="shared" si="190"/>
        <v>89.64</v>
      </c>
      <c r="T821" s="1760"/>
      <c r="U821" s="1725">
        <f t="shared" si="191"/>
        <v>0</v>
      </c>
      <c r="V821" s="1725">
        <f t="shared" si="192"/>
        <v>0</v>
      </c>
      <c r="W821" s="1725">
        <f t="shared" si="193"/>
        <v>11460.08</v>
      </c>
      <c r="X821" s="1728">
        <v>11460.08</v>
      </c>
      <c r="Y821" s="1739">
        <v>616581</v>
      </c>
      <c r="Z821" s="1730">
        <v>42676</v>
      </c>
      <c r="AA821" s="1788" t="s">
        <v>213</v>
      </c>
      <c r="AB821" s="1788"/>
      <c r="AC821" s="1725"/>
      <c r="AE821" s="1733"/>
      <c r="AF821" s="1789"/>
    </row>
    <row r="822" spans="1:32" s="1723" customFormat="1" x14ac:dyDescent="0.2">
      <c r="A822" s="1811" t="s">
        <v>1936</v>
      </c>
      <c r="B822" s="1737"/>
      <c r="C822" s="1737" t="s">
        <v>1914</v>
      </c>
      <c r="D822" s="1723" t="s">
        <v>489</v>
      </c>
      <c r="E822" s="1723">
        <v>6</v>
      </c>
      <c r="F822" s="1723">
        <v>60</v>
      </c>
      <c r="G822" s="1723">
        <v>0</v>
      </c>
      <c r="H822" s="1723">
        <v>0</v>
      </c>
      <c r="I822" s="1738">
        <v>1</v>
      </c>
      <c r="J822" s="1738">
        <v>1</v>
      </c>
      <c r="K822" s="1863"/>
      <c r="L822" s="1725">
        <v>6255.8</v>
      </c>
      <c r="M822" s="1725"/>
      <c r="N822" s="1725">
        <f t="shared" si="187"/>
        <v>3828.12</v>
      </c>
      <c r="O822" s="1725">
        <v>3018.12</v>
      </c>
      <c r="P822" s="1798">
        <f t="shared" si="188"/>
        <v>0.78840788690009722</v>
      </c>
      <c r="Q822" s="1725">
        <v>810</v>
      </c>
      <c r="R822" s="1798">
        <f t="shared" si="189"/>
        <v>0.21159211309990283</v>
      </c>
      <c r="S822" s="1785">
        <f t="shared" si="190"/>
        <v>32.4</v>
      </c>
      <c r="T822" s="1760"/>
      <c r="U822" s="1725">
        <f t="shared" si="191"/>
        <v>0</v>
      </c>
      <c r="V822" s="1725">
        <f t="shared" si="192"/>
        <v>0</v>
      </c>
      <c r="W822" s="1725">
        <f t="shared" si="193"/>
        <v>6255.8</v>
      </c>
      <c r="X822" s="1728">
        <v>6255.8</v>
      </c>
      <c r="Y822" s="1739">
        <v>616577</v>
      </c>
      <c r="Z822" s="1730">
        <v>42671</v>
      </c>
      <c r="AA822" s="1788" t="s">
        <v>213</v>
      </c>
      <c r="AB822" s="1788"/>
      <c r="AC822" s="1725"/>
      <c r="AE822" s="1733"/>
      <c r="AF822" s="1789"/>
    </row>
    <row r="823" spans="1:32" s="1723" customFormat="1" x14ac:dyDescent="0.2">
      <c r="A823" s="1811" t="s">
        <v>1915</v>
      </c>
      <c r="B823" s="1737"/>
      <c r="C823" s="1737" t="s">
        <v>1916</v>
      </c>
      <c r="D823" s="1723" t="s">
        <v>68</v>
      </c>
      <c r="E823" s="1723">
        <v>0</v>
      </c>
      <c r="F823" s="1723">
        <v>0</v>
      </c>
      <c r="G823" s="1723">
        <v>0</v>
      </c>
      <c r="H823" s="1723">
        <v>0</v>
      </c>
      <c r="I823" s="1738">
        <v>1</v>
      </c>
      <c r="J823" s="1738">
        <v>1</v>
      </c>
      <c r="K823" s="1863"/>
      <c r="L823" s="1725">
        <v>40.6</v>
      </c>
      <c r="M823" s="1725"/>
      <c r="N823" s="1725">
        <f t="shared" si="187"/>
        <v>12.8</v>
      </c>
      <c r="O823" s="1725">
        <v>12.8</v>
      </c>
      <c r="P823" s="1798">
        <f t="shared" si="188"/>
        <v>1</v>
      </c>
      <c r="Q823" s="1725">
        <v>0</v>
      </c>
      <c r="R823" s="1798">
        <f t="shared" si="189"/>
        <v>0</v>
      </c>
      <c r="S823" s="1785">
        <f t="shared" si="190"/>
        <v>0</v>
      </c>
      <c r="T823" s="1760"/>
      <c r="U823" s="1725">
        <f t="shared" si="191"/>
        <v>0</v>
      </c>
      <c r="V823" s="1725">
        <f t="shared" si="192"/>
        <v>0</v>
      </c>
      <c r="W823" s="1725">
        <f t="shared" si="193"/>
        <v>40.6</v>
      </c>
      <c r="X823" s="1728">
        <v>40.6</v>
      </c>
      <c r="Y823" s="1739">
        <v>616491</v>
      </c>
      <c r="Z823" s="1730">
        <v>42660</v>
      </c>
      <c r="AA823" s="1788" t="s">
        <v>213</v>
      </c>
      <c r="AB823" s="1788"/>
      <c r="AC823" s="1725"/>
      <c r="AE823" s="1733"/>
      <c r="AF823" s="1789"/>
    </row>
    <row r="824" spans="1:32" s="1723" customFormat="1" x14ac:dyDescent="0.2">
      <c r="A824" s="1811" t="s">
        <v>1921</v>
      </c>
      <c r="B824" s="1737"/>
      <c r="C824" s="1737" t="s">
        <v>1922</v>
      </c>
      <c r="D824" s="1723" t="s">
        <v>1724</v>
      </c>
      <c r="E824" s="1723">
        <v>0</v>
      </c>
      <c r="F824" s="1723">
        <v>0</v>
      </c>
      <c r="G824" s="1723">
        <v>0</v>
      </c>
      <c r="H824" s="1723">
        <v>0</v>
      </c>
      <c r="I824" s="1738">
        <v>1</v>
      </c>
      <c r="J824" s="1738">
        <v>1</v>
      </c>
      <c r="K824" s="1863"/>
      <c r="L824" s="1725">
        <v>65.8</v>
      </c>
      <c r="M824" s="1725"/>
      <c r="N824" s="1725">
        <f t="shared" si="187"/>
        <v>48.9</v>
      </c>
      <c r="O824" s="1725">
        <v>48.9</v>
      </c>
      <c r="P824" s="1798">
        <f t="shared" si="188"/>
        <v>1</v>
      </c>
      <c r="Q824" s="1725">
        <v>0</v>
      </c>
      <c r="R824" s="1798">
        <f t="shared" si="189"/>
        <v>0</v>
      </c>
      <c r="S824" s="1785">
        <f t="shared" si="190"/>
        <v>0</v>
      </c>
      <c r="T824" s="1760"/>
      <c r="U824" s="1725">
        <f t="shared" si="191"/>
        <v>0</v>
      </c>
      <c r="V824" s="1725">
        <f t="shared" si="192"/>
        <v>0</v>
      </c>
      <c r="W824" s="1725">
        <f t="shared" si="193"/>
        <v>65.8</v>
      </c>
      <c r="X824" s="1728">
        <v>65.8</v>
      </c>
      <c r="Y824" s="1739">
        <v>616675</v>
      </c>
      <c r="Z824" s="1730">
        <v>42702</v>
      </c>
      <c r="AA824" s="1788" t="s">
        <v>213</v>
      </c>
      <c r="AB824" s="1788"/>
      <c r="AC824" s="1725"/>
      <c r="AE824" s="1733"/>
      <c r="AF824" s="1789"/>
    </row>
    <row r="825" spans="1:32" s="1723" customFormat="1" x14ac:dyDescent="0.2">
      <c r="A825" s="1811">
        <v>2016528</v>
      </c>
      <c r="B825" s="1737"/>
      <c r="C825" s="1737" t="s">
        <v>1925</v>
      </c>
      <c r="D825" s="1723" t="s">
        <v>1549</v>
      </c>
      <c r="E825" s="1723">
        <v>1</v>
      </c>
      <c r="F825" s="1723">
        <v>1</v>
      </c>
      <c r="G825" s="1723">
        <v>0</v>
      </c>
      <c r="H825" s="1723">
        <v>0</v>
      </c>
      <c r="I825" s="1738">
        <v>1</v>
      </c>
      <c r="J825" s="1738">
        <v>1</v>
      </c>
      <c r="K825" s="1863"/>
      <c r="L825" s="1725">
        <v>106.69</v>
      </c>
      <c r="M825" s="1725"/>
      <c r="N825" s="1725">
        <f t="shared" si="187"/>
        <v>70.83</v>
      </c>
      <c r="O825" s="1725">
        <v>54.18</v>
      </c>
      <c r="P825" s="1798">
        <f t="shared" si="188"/>
        <v>0.76493011435832281</v>
      </c>
      <c r="Q825" s="1725">
        <v>16.649999999999999</v>
      </c>
      <c r="R825" s="1798">
        <f t="shared" si="189"/>
        <v>0.23506988564167725</v>
      </c>
      <c r="S825" s="1785">
        <f t="shared" si="190"/>
        <v>0.66599999999999993</v>
      </c>
      <c r="T825" s="1760"/>
      <c r="U825" s="1725">
        <f t="shared" si="191"/>
        <v>0</v>
      </c>
      <c r="V825" s="1725">
        <f t="shared" si="192"/>
        <v>0</v>
      </c>
      <c r="W825" s="1725">
        <f t="shared" si="193"/>
        <v>106.69</v>
      </c>
      <c r="X825" s="1728">
        <v>106.69</v>
      </c>
      <c r="Y825" s="1739">
        <v>616484</v>
      </c>
      <c r="Z825" s="1730">
        <v>42646</v>
      </c>
      <c r="AA825" s="1788" t="s">
        <v>213</v>
      </c>
      <c r="AB825" s="1788"/>
      <c r="AC825" s="1725"/>
      <c r="AE825" s="1733"/>
      <c r="AF825" s="1789"/>
    </row>
    <row r="826" spans="1:32" s="1723" customFormat="1" x14ac:dyDescent="0.2">
      <c r="A826" s="1811" t="s">
        <v>1926</v>
      </c>
      <c r="B826" s="1737"/>
      <c r="C826" s="1737" t="s">
        <v>1927</v>
      </c>
      <c r="D826" s="1723" t="s">
        <v>68</v>
      </c>
      <c r="E826" s="1723">
        <v>0</v>
      </c>
      <c r="F826" s="1723">
        <v>0</v>
      </c>
      <c r="G826" s="1723">
        <v>0</v>
      </c>
      <c r="H826" s="1723">
        <v>0</v>
      </c>
      <c r="I826" s="1738">
        <v>1</v>
      </c>
      <c r="J826" s="1738">
        <v>1</v>
      </c>
      <c r="K826" s="1863"/>
      <c r="L826" s="1725">
        <v>64.58</v>
      </c>
      <c r="M826" s="1725"/>
      <c r="N826" s="1725">
        <f t="shared" si="187"/>
        <v>24.79</v>
      </c>
      <c r="O826" s="1725">
        <v>24.79</v>
      </c>
      <c r="P826" s="1798">
        <f t="shared" si="188"/>
        <v>1</v>
      </c>
      <c r="Q826" s="1725">
        <v>0</v>
      </c>
      <c r="R826" s="1798">
        <f t="shared" si="189"/>
        <v>0</v>
      </c>
      <c r="S826" s="1785">
        <f t="shared" si="190"/>
        <v>0</v>
      </c>
      <c r="T826" s="1760"/>
      <c r="U826" s="1725">
        <f t="shared" si="191"/>
        <v>0</v>
      </c>
      <c r="V826" s="1725">
        <f t="shared" si="192"/>
        <v>0</v>
      </c>
      <c r="W826" s="1725">
        <f t="shared" si="193"/>
        <v>64.58</v>
      </c>
      <c r="X826" s="1728">
        <v>64.58</v>
      </c>
      <c r="Y826" s="1739">
        <v>616611</v>
      </c>
      <c r="Z826" s="1730">
        <v>42688</v>
      </c>
      <c r="AA826" s="1788" t="s">
        <v>213</v>
      </c>
      <c r="AB826" s="1788"/>
      <c r="AC826" s="1725"/>
      <c r="AE826" s="1733"/>
      <c r="AF826" s="1789"/>
    </row>
    <row r="827" spans="1:32" s="1723" customFormat="1" x14ac:dyDescent="0.2">
      <c r="A827" s="1811">
        <v>2016530</v>
      </c>
      <c r="B827" s="1737"/>
      <c r="C827" s="1737">
        <v>503216</v>
      </c>
      <c r="D827" s="1723" t="s">
        <v>68</v>
      </c>
      <c r="E827" s="1723">
        <v>1</v>
      </c>
      <c r="F827" s="1723">
        <v>7</v>
      </c>
      <c r="G827" s="1723">
        <v>6</v>
      </c>
      <c r="H827" s="1723">
        <v>2</v>
      </c>
      <c r="I827" s="1738">
        <v>1</v>
      </c>
      <c r="J827" s="1738">
        <v>1</v>
      </c>
      <c r="K827" s="1863"/>
      <c r="L827" s="1725">
        <v>2844.3</v>
      </c>
      <c r="M827" s="1725"/>
      <c r="N827" s="1725">
        <f t="shared" si="187"/>
        <v>1548.6000000000001</v>
      </c>
      <c r="O827" s="1725">
        <v>1185.9000000000001</v>
      </c>
      <c r="P827" s="1798">
        <f t="shared" si="188"/>
        <v>0.76578845408756291</v>
      </c>
      <c r="Q827" s="1725">
        <v>362.7</v>
      </c>
      <c r="R827" s="1798">
        <f t="shared" si="189"/>
        <v>0.23421154591243701</v>
      </c>
      <c r="S827" s="1785">
        <f t="shared" si="190"/>
        <v>14.507999999999999</v>
      </c>
      <c r="T827" s="1760"/>
      <c r="U827" s="1725">
        <f t="shared" si="191"/>
        <v>0</v>
      </c>
      <c r="V827" s="1725">
        <f t="shared" si="192"/>
        <v>0</v>
      </c>
      <c r="W827" s="1725">
        <f t="shared" si="193"/>
        <v>2844.3</v>
      </c>
      <c r="X827" s="1728">
        <v>2034.3</v>
      </c>
      <c r="Y827" s="1739">
        <v>616457</v>
      </c>
      <c r="Z827" s="1730">
        <v>42646</v>
      </c>
      <c r="AA827" s="1788" t="s">
        <v>213</v>
      </c>
      <c r="AB827" s="1788"/>
      <c r="AC827" s="1725">
        <v>810</v>
      </c>
      <c r="AD827" s="1723">
        <v>616497</v>
      </c>
      <c r="AE827" s="1733">
        <v>42660</v>
      </c>
      <c r="AF827" s="1789" t="s">
        <v>213</v>
      </c>
    </row>
    <row r="828" spans="1:32" s="1723" customFormat="1" x14ac:dyDescent="0.2">
      <c r="A828" s="1811" t="s">
        <v>1930</v>
      </c>
      <c r="B828" s="1737"/>
      <c r="C828" s="1737">
        <v>522716</v>
      </c>
      <c r="D828" s="1723" t="s">
        <v>68</v>
      </c>
      <c r="E828" s="1723">
        <v>1</v>
      </c>
      <c r="F828" s="1723">
        <v>8</v>
      </c>
      <c r="G828" s="1723">
        <v>5</v>
      </c>
      <c r="H828" s="1723">
        <v>2</v>
      </c>
      <c r="I828" s="1738">
        <v>1</v>
      </c>
      <c r="J828" s="1738">
        <v>1</v>
      </c>
      <c r="K828" s="1863"/>
      <c r="L828" s="1725">
        <v>5256.98</v>
      </c>
      <c r="M828" s="1725">
        <v>5405</v>
      </c>
      <c r="N828" s="1725">
        <f t="shared" si="187"/>
        <v>3647.1</v>
      </c>
      <c r="O828" s="1725">
        <v>3018.45</v>
      </c>
      <c r="P828" s="1798">
        <f t="shared" si="188"/>
        <v>0.82763017191741384</v>
      </c>
      <c r="Q828" s="1725">
        <v>628.65</v>
      </c>
      <c r="R828" s="1798">
        <f t="shared" si="189"/>
        <v>0.17236982808258616</v>
      </c>
      <c r="S828" s="1785">
        <f t="shared" si="190"/>
        <v>25.146000000000001</v>
      </c>
      <c r="T828" s="1760"/>
      <c r="U828" s="1725">
        <f t="shared" si="191"/>
        <v>0</v>
      </c>
      <c r="V828" s="1725">
        <f t="shared" si="192"/>
        <v>0</v>
      </c>
      <c r="W828" s="1725">
        <f t="shared" si="193"/>
        <v>5256.98</v>
      </c>
      <c r="X828" s="1728">
        <v>5256.98</v>
      </c>
      <c r="Y828" s="1739">
        <v>616458</v>
      </c>
      <c r="Z828" s="1730">
        <v>42646</v>
      </c>
      <c r="AA828" s="1788" t="s">
        <v>213</v>
      </c>
      <c r="AB828" s="1788"/>
      <c r="AC828" s="1725"/>
      <c r="AE828" s="1733"/>
      <c r="AF828" s="1789"/>
    </row>
    <row r="829" spans="1:32" s="1723" customFormat="1" x14ac:dyDescent="0.2">
      <c r="A829" s="1811" t="s">
        <v>1931</v>
      </c>
      <c r="B829" s="1737"/>
      <c r="C829" s="1737">
        <v>596116</v>
      </c>
      <c r="D829" s="1723" t="s">
        <v>68</v>
      </c>
      <c r="E829" s="1723">
        <v>1</v>
      </c>
      <c r="F829" s="1723">
        <v>8</v>
      </c>
      <c r="G829" s="1723">
        <v>5</v>
      </c>
      <c r="H829" s="1723">
        <v>2</v>
      </c>
      <c r="I829" s="1738">
        <v>1</v>
      </c>
      <c r="J829" s="1738">
        <v>1</v>
      </c>
      <c r="K829" s="1863" t="s">
        <v>1308</v>
      </c>
      <c r="L829" s="1725">
        <v>5531</v>
      </c>
      <c r="M829" s="1725">
        <v>5405</v>
      </c>
      <c r="N829" s="1725">
        <f t="shared" si="187"/>
        <v>3647.1</v>
      </c>
      <c r="O829" s="1725">
        <v>3045.45</v>
      </c>
      <c r="P829" s="1798">
        <f t="shared" si="188"/>
        <v>0.83503331414000159</v>
      </c>
      <c r="Q829" s="1725">
        <v>601.65</v>
      </c>
      <c r="R829" s="1798">
        <f t="shared" si="189"/>
        <v>0.16496668585999835</v>
      </c>
      <c r="S829" s="1785">
        <f t="shared" si="190"/>
        <v>24.065999999999999</v>
      </c>
      <c r="T829" s="1760"/>
      <c r="U829" s="1725">
        <f t="shared" si="191"/>
        <v>0</v>
      </c>
      <c r="V829" s="1725">
        <f t="shared" si="192"/>
        <v>0</v>
      </c>
      <c r="W829" s="1725">
        <f t="shared" si="193"/>
        <v>5531</v>
      </c>
      <c r="X829" s="1728">
        <v>5256.98</v>
      </c>
      <c r="Y829" s="1739">
        <v>616459</v>
      </c>
      <c r="Z829" s="1730">
        <v>42646</v>
      </c>
      <c r="AA829" s="1788" t="s">
        <v>213</v>
      </c>
      <c r="AB829" s="1788"/>
      <c r="AC829" s="1725">
        <v>274.02</v>
      </c>
      <c r="AD829" s="1723">
        <v>616545</v>
      </c>
      <c r="AE829" s="1733">
        <v>42671</v>
      </c>
      <c r="AF829" s="1789" t="s">
        <v>213</v>
      </c>
    </row>
    <row r="830" spans="1:32" s="1723" customFormat="1" x14ac:dyDescent="0.2">
      <c r="A830" s="1811">
        <v>2016533</v>
      </c>
      <c r="B830" s="1737"/>
      <c r="C830" s="1737">
        <v>546216</v>
      </c>
      <c r="D830" s="1723" t="s">
        <v>68</v>
      </c>
      <c r="E830" s="1723">
        <v>1</v>
      </c>
      <c r="F830" s="1723">
        <v>7</v>
      </c>
      <c r="G830" s="1723">
        <v>6</v>
      </c>
      <c r="H830" s="1723">
        <v>2</v>
      </c>
      <c r="I830" s="1738">
        <v>1</v>
      </c>
      <c r="J830" s="1738">
        <v>1</v>
      </c>
      <c r="K830" s="1863" t="s">
        <v>1308</v>
      </c>
      <c r="L830" s="1725">
        <v>1534.43</v>
      </c>
      <c r="M830" s="1725">
        <v>1753</v>
      </c>
      <c r="N830" s="1725">
        <f t="shared" si="187"/>
        <v>1191.24</v>
      </c>
      <c r="O830" s="1725">
        <v>874.89</v>
      </c>
      <c r="P830" s="1798">
        <f t="shared" si="188"/>
        <v>0.73443638561498936</v>
      </c>
      <c r="Q830" s="1725">
        <v>316.35000000000002</v>
      </c>
      <c r="R830" s="1798">
        <f t="shared" si="189"/>
        <v>0.26556361438501058</v>
      </c>
      <c r="S830" s="1785">
        <f t="shared" si="190"/>
        <v>12.654000000000002</v>
      </c>
      <c r="T830" s="1760"/>
      <c r="U830" s="1725">
        <f t="shared" si="191"/>
        <v>0</v>
      </c>
      <c r="V830" s="1725">
        <f t="shared" si="192"/>
        <v>0</v>
      </c>
      <c r="W830" s="1725">
        <f t="shared" si="193"/>
        <v>1534.43</v>
      </c>
      <c r="X830" s="1728">
        <v>1534.43</v>
      </c>
      <c r="Y830" s="1739">
        <v>616460</v>
      </c>
      <c r="Z830" s="1730">
        <v>42646</v>
      </c>
      <c r="AA830" s="1788" t="s">
        <v>213</v>
      </c>
      <c r="AB830" s="1788"/>
      <c r="AC830" s="1725"/>
      <c r="AE830" s="1733"/>
      <c r="AF830" s="1789"/>
    </row>
    <row r="831" spans="1:32" s="1723" customFormat="1" x14ac:dyDescent="0.2">
      <c r="A831" s="1811">
        <v>2016534</v>
      </c>
      <c r="B831" s="1737"/>
      <c r="C831" s="1737">
        <v>598016</v>
      </c>
      <c r="D831" s="1723" t="s">
        <v>68</v>
      </c>
      <c r="E831" s="1723">
        <v>1</v>
      </c>
      <c r="F831" s="1723">
        <v>9</v>
      </c>
      <c r="G831" s="1723">
        <v>4</v>
      </c>
      <c r="H831" s="1723">
        <v>3</v>
      </c>
      <c r="I831" s="1738">
        <v>1</v>
      </c>
      <c r="J831" s="1738">
        <v>1</v>
      </c>
      <c r="K831" s="1863" t="s">
        <v>1308</v>
      </c>
      <c r="L831" s="1725">
        <v>3267.73</v>
      </c>
      <c r="M831" s="1725">
        <v>3258</v>
      </c>
      <c r="N831" s="1725">
        <f t="shared" ref="N831:N890" si="194">O831+Q831</f>
        <v>2209.75</v>
      </c>
      <c r="O831" s="1725">
        <v>1731.85</v>
      </c>
      <c r="P831" s="1798">
        <f t="shared" ref="P831:P890" si="195">IF(N831&lt;=0,"",O831/N831)</f>
        <v>0.78373119131123425</v>
      </c>
      <c r="Q831" s="1725">
        <v>477.9</v>
      </c>
      <c r="R831" s="1798">
        <f t="shared" ref="R831:R890" si="196">IF(N831&lt;=0,"",Q831/N831)</f>
        <v>0.21626880868876569</v>
      </c>
      <c r="S831" s="1785">
        <f t="shared" ref="S831:S891" si="197">Q831/$S$1</f>
        <v>19.116</v>
      </c>
      <c r="T831" s="1760"/>
      <c r="U831" s="1725">
        <f t="shared" ref="U831:U891" si="198">((1-I831)*O831)+((1-J831)*Q831)</f>
        <v>0</v>
      </c>
      <c r="V831" s="1725">
        <f t="shared" ref="V831:V891" si="199">L831-W831</f>
        <v>0</v>
      </c>
      <c r="W831" s="1725">
        <f t="shared" si="193"/>
        <v>3267.73</v>
      </c>
      <c r="X831" s="1728">
        <v>3267.73</v>
      </c>
      <c r="Y831" s="1739">
        <v>616461</v>
      </c>
      <c r="Z831" s="1730">
        <v>42646</v>
      </c>
      <c r="AA831" s="1788" t="s">
        <v>213</v>
      </c>
      <c r="AB831" s="1788"/>
      <c r="AC831" s="1725"/>
      <c r="AE831" s="1733"/>
      <c r="AF831" s="1789"/>
    </row>
    <row r="832" spans="1:32" s="1723" customFormat="1" x14ac:dyDescent="0.2">
      <c r="A832" s="1811">
        <v>2016535</v>
      </c>
      <c r="B832" s="1737"/>
      <c r="C832" s="1737">
        <v>606716</v>
      </c>
      <c r="D832" s="1723" t="s">
        <v>68</v>
      </c>
      <c r="E832" s="1723">
        <v>1</v>
      </c>
      <c r="F832" s="1723">
        <v>10</v>
      </c>
      <c r="G832" s="1723">
        <v>7</v>
      </c>
      <c r="H832" s="1723">
        <v>4</v>
      </c>
      <c r="I832" s="1738">
        <v>1</v>
      </c>
      <c r="J832" s="1738">
        <v>1</v>
      </c>
      <c r="K832" s="1863" t="s">
        <v>1308</v>
      </c>
      <c r="L832" s="1725">
        <v>3318.95</v>
      </c>
      <c r="M832" s="1725">
        <v>3458</v>
      </c>
      <c r="N832" s="1725">
        <f t="shared" si="194"/>
        <v>2353.4300000000003</v>
      </c>
      <c r="O832" s="1725">
        <v>1771.13</v>
      </c>
      <c r="P832" s="1798">
        <f t="shared" si="195"/>
        <v>0.75257390277169911</v>
      </c>
      <c r="Q832" s="1725">
        <v>582.29999999999995</v>
      </c>
      <c r="R832" s="1798">
        <f t="shared" si="196"/>
        <v>0.24742609722830078</v>
      </c>
      <c r="S832" s="1785">
        <f t="shared" si="197"/>
        <v>23.291999999999998</v>
      </c>
      <c r="T832" s="1760"/>
      <c r="U832" s="1725">
        <f t="shared" si="198"/>
        <v>0</v>
      </c>
      <c r="V832" s="1725">
        <f t="shared" si="199"/>
        <v>0</v>
      </c>
      <c r="W832" s="1725">
        <f t="shared" si="193"/>
        <v>3318.95</v>
      </c>
      <c r="X832" s="1728">
        <v>3318.95</v>
      </c>
      <c r="Y832" s="1739">
        <v>616462</v>
      </c>
      <c r="Z832" s="1730">
        <v>42646</v>
      </c>
      <c r="AA832" s="1788" t="s">
        <v>213</v>
      </c>
      <c r="AB832" s="1788"/>
      <c r="AC832" s="1725"/>
      <c r="AE832" s="1733"/>
      <c r="AF832" s="1789"/>
    </row>
    <row r="833" spans="1:28" s="1723" customFormat="1" x14ac:dyDescent="0.2">
      <c r="A833" s="1811">
        <v>2016536</v>
      </c>
      <c r="B833" s="1737"/>
      <c r="C833" s="1737" t="s">
        <v>1932</v>
      </c>
      <c r="D833" s="1723" t="s">
        <v>68</v>
      </c>
      <c r="E833" s="1723">
        <v>1</v>
      </c>
      <c r="F833" s="1723">
        <v>2</v>
      </c>
      <c r="G833" s="1723">
        <v>1</v>
      </c>
      <c r="H833" s="1723">
        <v>1</v>
      </c>
      <c r="I833" s="1738">
        <v>1</v>
      </c>
      <c r="J833" s="1738">
        <v>1</v>
      </c>
      <c r="K833" s="1863" t="s">
        <v>1308</v>
      </c>
      <c r="L833" s="1725">
        <v>536.08000000000004</v>
      </c>
      <c r="M833" s="1725">
        <v>624</v>
      </c>
      <c r="N833" s="1725">
        <f t="shared" si="194"/>
        <v>421.16</v>
      </c>
      <c r="O833" s="1725">
        <v>292.91000000000003</v>
      </c>
      <c r="P833" s="1798">
        <f t="shared" si="195"/>
        <v>0.69548390160509077</v>
      </c>
      <c r="Q833" s="1725">
        <v>128.25</v>
      </c>
      <c r="R833" s="1798">
        <f t="shared" si="196"/>
        <v>0.30451609839490928</v>
      </c>
      <c r="S833" s="1785">
        <f t="shared" si="197"/>
        <v>5.13</v>
      </c>
      <c r="T833" s="1760"/>
      <c r="U833" s="1725">
        <f t="shared" si="198"/>
        <v>0</v>
      </c>
      <c r="V833" s="1725">
        <f t="shared" si="199"/>
        <v>0</v>
      </c>
      <c r="W833" s="1725">
        <f t="shared" si="193"/>
        <v>536.08000000000004</v>
      </c>
      <c r="X833" s="1728">
        <v>536.08000000000004</v>
      </c>
      <c r="Y833" s="1739">
        <v>616463</v>
      </c>
      <c r="Z833" s="1730">
        <v>42646</v>
      </c>
      <c r="AA833" s="1788" t="s">
        <v>213</v>
      </c>
      <c r="AB833" s="1885"/>
    </row>
    <row r="834" spans="1:28" s="1723" customFormat="1" x14ac:dyDescent="0.2">
      <c r="A834" s="1811">
        <v>2016537</v>
      </c>
      <c r="B834" s="1737"/>
      <c r="C834" s="1737">
        <v>606816</v>
      </c>
      <c r="D834" s="1723" t="s">
        <v>68</v>
      </c>
      <c r="E834" s="1723">
        <v>1</v>
      </c>
      <c r="F834" s="1723">
        <v>11</v>
      </c>
      <c r="G834" s="1723">
        <v>8</v>
      </c>
      <c r="H834" s="1723">
        <v>4</v>
      </c>
      <c r="I834" s="1738">
        <v>1</v>
      </c>
      <c r="J834" s="1738">
        <v>1</v>
      </c>
      <c r="K834" s="1863" t="s">
        <v>1308</v>
      </c>
      <c r="L834" s="1725">
        <v>3906.43</v>
      </c>
      <c r="M834" s="1725">
        <v>3866</v>
      </c>
      <c r="N834" s="1725">
        <f t="shared" si="194"/>
        <v>2599.71</v>
      </c>
      <c r="O834" s="1725">
        <v>1988.61</v>
      </c>
      <c r="P834" s="1798">
        <f t="shared" si="195"/>
        <v>0.76493531970873674</v>
      </c>
      <c r="Q834" s="1725">
        <v>611.1</v>
      </c>
      <c r="R834" s="1798">
        <f t="shared" si="196"/>
        <v>0.23506468029126326</v>
      </c>
      <c r="S834" s="1785">
        <f t="shared" si="197"/>
        <v>24.444000000000003</v>
      </c>
      <c r="T834" s="1760"/>
      <c r="U834" s="1725">
        <f t="shared" si="198"/>
        <v>0</v>
      </c>
      <c r="V834" s="1725">
        <f t="shared" si="199"/>
        <v>0</v>
      </c>
      <c r="W834" s="1725">
        <f t="shared" si="193"/>
        <v>3906.43</v>
      </c>
      <c r="X834" s="1728">
        <v>3906.43</v>
      </c>
      <c r="Y834" s="1739">
        <v>616464</v>
      </c>
      <c r="Z834" s="1730">
        <v>42646</v>
      </c>
      <c r="AA834" s="1788" t="s">
        <v>213</v>
      </c>
      <c r="AB834" s="1885"/>
    </row>
    <row r="835" spans="1:28" s="1723" customFormat="1" x14ac:dyDescent="0.2">
      <c r="A835" s="1811">
        <v>2016538</v>
      </c>
      <c r="B835" s="1737"/>
      <c r="C835" s="1737">
        <v>606916</v>
      </c>
      <c r="D835" s="1723" t="s">
        <v>68</v>
      </c>
      <c r="E835" s="1723">
        <v>1</v>
      </c>
      <c r="F835" s="1723">
        <v>9</v>
      </c>
      <c r="G835" s="1723">
        <v>5</v>
      </c>
      <c r="H835" s="1723">
        <v>4</v>
      </c>
      <c r="I835" s="1738">
        <v>1</v>
      </c>
      <c r="J835" s="1738">
        <v>1</v>
      </c>
      <c r="K835" s="1863" t="s">
        <v>1308</v>
      </c>
      <c r="L835" s="1725">
        <v>3666.28</v>
      </c>
      <c r="M835" s="1725">
        <v>3477</v>
      </c>
      <c r="N835" s="1725">
        <f t="shared" si="194"/>
        <v>2334.7600000000002</v>
      </c>
      <c r="O835" s="1725">
        <v>1854.16</v>
      </c>
      <c r="P835" s="1798">
        <f t="shared" si="195"/>
        <v>0.79415443129058227</v>
      </c>
      <c r="Q835" s="1725">
        <v>480.6</v>
      </c>
      <c r="R835" s="1798">
        <f t="shared" si="196"/>
        <v>0.20584556870941767</v>
      </c>
      <c r="S835" s="1785">
        <f t="shared" si="197"/>
        <v>19.224</v>
      </c>
      <c r="T835" s="1760"/>
      <c r="U835" s="1725">
        <f t="shared" si="198"/>
        <v>0</v>
      </c>
      <c r="V835" s="1725">
        <f t="shared" si="199"/>
        <v>0</v>
      </c>
      <c r="W835" s="1725">
        <f t="shared" si="193"/>
        <v>3666.28</v>
      </c>
      <c r="X835" s="1728">
        <v>3666.28</v>
      </c>
      <c r="Y835" s="1739">
        <v>616465</v>
      </c>
      <c r="Z835" s="1730">
        <v>42646</v>
      </c>
      <c r="AA835" s="1788" t="s">
        <v>213</v>
      </c>
      <c r="AB835" s="1885"/>
    </row>
    <row r="836" spans="1:28" s="1723" customFormat="1" x14ac:dyDescent="0.2">
      <c r="A836" s="1811">
        <v>2016539</v>
      </c>
      <c r="B836" s="1737"/>
      <c r="C836" s="1737">
        <v>607316</v>
      </c>
      <c r="D836" s="1723" t="s">
        <v>68</v>
      </c>
      <c r="E836" s="1723">
        <v>1</v>
      </c>
      <c r="F836" s="1723">
        <v>8</v>
      </c>
      <c r="G836" s="1723">
        <v>5</v>
      </c>
      <c r="H836" s="1723">
        <v>3</v>
      </c>
      <c r="I836" s="1738">
        <v>1</v>
      </c>
      <c r="J836" s="1738">
        <v>1</v>
      </c>
      <c r="K836" s="1863" t="s">
        <v>1308</v>
      </c>
      <c r="L836" s="1725">
        <v>2537.9</v>
      </c>
      <c r="M836" s="1725">
        <v>2579</v>
      </c>
      <c r="N836" s="1725">
        <f t="shared" si="194"/>
        <v>1756.62</v>
      </c>
      <c r="O836" s="1725">
        <v>1359.27</v>
      </c>
      <c r="P836" s="1798">
        <f t="shared" si="195"/>
        <v>0.77379854493288247</v>
      </c>
      <c r="Q836" s="1725">
        <v>397.35</v>
      </c>
      <c r="R836" s="1798">
        <f t="shared" si="196"/>
        <v>0.22620145506711756</v>
      </c>
      <c r="S836" s="1785">
        <f t="shared" si="197"/>
        <v>15.894</v>
      </c>
      <c r="T836" s="1760"/>
      <c r="U836" s="1725">
        <f t="shared" si="198"/>
        <v>0</v>
      </c>
      <c r="V836" s="1725">
        <f>L836-W836</f>
        <v>0</v>
      </c>
      <c r="W836" s="1725">
        <f t="shared" si="193"/>
        <v>2537.9</v>
      </c>
      <c r="X836" s="1728">
        <v>2537.9</v>
      </c>
      <c r="Y836" s="1739">
        <v>616466</v>
      </c>
      <c r="Z836" s="1730">
        <v>42646</v>
      </c>
      <c r="AA836" s="1788" t="s">
        <v>213</v>
      </c>
      <c r="AB836" s="1885"/>
    </row>
    <row r="837" spans="1:28" s="1723" customFormat="1" x14ac:dyDescent="0.2">
      <c r="A837" s="1811">
        <v>2016540</v>
      </c>
      <c r="B837" s="1737"/>
      <c r="C837" s="1737">
        <v>515216</v>
      </c>
      <c r="D837" s="1723" t="s">
        <v>68</v>
      </c>
      <c r="E837" s="1723">
        <v>1</v>
      </c>
      <c r="F837" s="1723">
        <v>8</v>
      </c>
      <c r="G837" s="1723">
        <v>5</v>
      </c>
      <c r="H837" s="1723">
        <v>3</v>
      </c>
      <c r="I837" s="1738">
        <v>1</v>
      </c>
      <c r="J837" s="1738">
        <v>1</v>
      </c>
      <c r="K837" s="1863" t="s">
        <v>1308</v>
      </c>
      <c r="L837" s="1725">
        <v>2161.73</v>
      </c>
      <c r="M837" s="1725">
        <v>2239</v>
      </c>
      <c r="N837" s="1725">
        <f t="shared" si="194"/>
        <v>1519.4</v>
      </c>
      <c r="O837" s="1725">
        <v>1122.95</v>
      </c>
      <c r="P837" s="1798">
        <f t="shared" si="195"/>
        <v>0.73907463472423318</v>
      </c>
      <c r="Q837" s="1725">
        <v>396.45</v>
      </c>
      <c r="R837" s="1798">
        <f t="shared" si="196"/>
        <v>0.26092536527576671</v>
      </c>
      <c r="S837" s="1785">
        <f t="shared" si="197"/>
        <v>15.857999999999999</v>
      </c>
      <c r="T837" s="1760"/>
      <c r="U837" s="1725">
        <f t="shared" si="198"/>
        <v>0</v>
      </c>
      <c r="V837" s="1725">
        <f t="shared" si="199"/>
        <v>0</v>
      </c>
      <c r="W837" s="1725">
        <f t="shared" si="193"/>
        <v>2161.73</v>
      </c>
      <c r="X837" s="1728">
        <v>2161.73</v>
      </c>
      <c r="Y837" s="1739">
        <v>616467</v>
      </c>
      <c r="Z837" s="1730">
        <v>42646</v>
      </c>
      <c r="AA837" s="1788" t="s">
        <v>213</v>
      </c>
      <c r="AB837" s="1885"/>
    </row>
    <row r="838" spans="1:28" s="1723" customFormat="1" x14ac:dyDescent="0.2">
      <c r="A838" s="1811">
        <v>2016541</v>
      </c>
      <c r="B838" s="1737"/>
      <c r="C838" s="1737">
        <v>515316</v>
      </c>
      <c r="D838" s="1723" t="s">
        <v>68</v>
      </c>
      <c r="E838" s="1723">
        <v>1</v>
      </c>
      <c r="F838" s="1723">
        <v>8</v>
      </c>
      <c r="G838" s="1723">
        <v>5</v>
      </c>
      <c r="H838" s="1723">
        <v>3</v>
      </c>
      <c r="I838" s="1738">
        <v>1</v>
      </c>
      <c r="J838" s="1738">
        <v>1</v>
      </c>
      <c r="K838" s="1863" t="s">
        <v>1308</v>
      </c>
      <c r="L838" s="1725">
        <v>2161.73</v>
      </c>
      <c r="M838" s="1725">
        <v>2239</v>
      </c>
      <c r="N838" s="1725">
        <f>O838+Q838</f>
        <v>1519.4</v>
      </c>
      <c r="O838" s="1725">
        <v>1122.95</v>
      </c>
      <c r="P838" s="1798">
        <f>IF(N838&lt;=0,"",O838/N838)</f>
        <v>0.73907463472423318</v>
      </c>
      <c r="Q838" s="1725">
        <v>396.45</v>
      </c>
      <c r="R838" s="1798">
        <f>IF(N838&lt;=0,"",Q838/N838)</f>
        <v>0.26092536527576671</v>
      </c>
      <c r="S838" s="1785">
        <f>Q838/$S$1</f>
        <v>15.857999999999999</v>
      </c>
      <c r="T838" s="1760"/>
      <c r="U838" s="1725">
        <f>((1-I838)*O838)+((1-J838)*Q838)</f>
        <v>0</v>
      </c>
      <c r="V838" s="1725">
        <f>L838-W838</f>
        <v>0</v>
      </c>
      <c r="W838" s="1725">
        <f t="shared" si="193"/>
        <v>2161.73</v>
      </c>
      <c r="X838" s="1728">
        <v>2161.73</v>
      </c>
      <c r="Y838" s="1739">
        <v>616468</v>
      </c>
      <c r="Z838" s="1730">
        <v>42646</v>
      </c>
      <c r="AA838" s="1788" t="s">
        <v>213</v>
      </c>
      <c r="AB838" s="1885"/>
    </row>
    <row r="839" spans="1:28" s="1723" customFormat="1" x14ac:dyDescent="0.2">
      <c r="A839" s="1811">
        <v>2016542</v>
      </c>
      <c r="B839" s="1737"/>
      <c r="C839" s="1737" t="s">
        <v>1940</v>
      </c>
      <c r="D839" s="1723" t="s">
        <v>489</v>
      </c>
      <c r="E839" s="1723">
        <v>1</v>
      </c>
      <c r="F839" s="1723">
        <v>1</v>
      </c>
      <c r="G839" s="1723">
        <v>0</v>
      </c>
      <c r="H839" s="1723">
        <v>1</v>
      </c>
      <c r="I839" s="1738">
        <v>1</v>
      </c>
      <c r="J839" s="1738">
        <v>1</v>
      </c>
      <c r="K839" s="1863"/>
      <c r="L839" s="1725">
        <v>627.86</v>
      </c>
      <c r="M839" s="1725"/>
      <c r="N839" s="1725">
        <f t="shared" si="194"/>
        <v>0</v>
      </c>
      <c r="O839" s="1725">
        <v>0</v>
      </c>
      <c r="P839" s="1798" t="str">
        <f t="shared" si="195"/>
        <v/>
      </c>
      <c r="Q839" s="1725">
        <v>0</v>
      </c>
      <c r="R839" s="1798" t="str">
        <f t="shared" si="196"/>
        <v/>
      </c>
      <c r="S839" s="1785">
        <f t="shared" si="197"/>
        <v>0</v>
      </c>
      <c r="T839" s="1760"/>
      <c r="U839" s="1725">
        <f t="shared" si="198"/>
        <v>0</v>
      </c>
      <c r="V839" s="1725">
        <f t="shared" si="199"/>
        <v>0</v>
      </c>
      <c r="W839" s="1725">
        <f t="shared" si="193"/>
        <v>627.86</v>
      </c>
      <c r="X839" s="1728">
        <v>627.86</v>
      </c>
      <c r="Y839" s="1739">
        <v>616539</v>
      </c>
      <c r="Z839" s="1730">
        <v>42660</v>
      </c>
      <c r="AA839" s="1788" t="s">
        <v>213</v>
      </c>
      <c r="AB839" s="1885"/>
    </row>
    <row r="840" spans="1:28" s="1723" customFormat="1" x14ac:dyDescent="0.2">
      <c r="A840" s="1811" t="s">
        <v>1948</v>
      </c>
      <c r="B840" s="1737"/>
      <c r="C840" s="1737" t="s">
        <v>1949</v>
      </c>
      <c r="D840" s="1723" t="s">
        <v>489</v>
      </c>
      <c r="E840" s="1723">
        <v>0</v>
      </c>
      <c r="F840" s="1723">
        <v>0</v>
      </c>
      <c r="G840" s="1723">
        <v>0</v>
      </c>
      <c r="H840" s="1723">
        <v>0</v>
      </c>
      <c r="I840" s="1738">
        <v>1</v>
      </c>
      <c r="J840" s="1738">
        <v>1</v>
      </c>
      <c r="K840" s="1863"/>
      <c r="L840" s="1725">
        <v>210.54</v>
      </c>
      <c r="M840" s="1725"/>
      <c r="N840" s="1725">
        <f t="shared" si="194"/>
        <v>97.77</v>
      </c>
      <c r="O840" s="1725">
        <v>97.77</v>
      </c>
      <c r="P840" s="1798">
        <f t="shared" si="195"/>
        <v>1</v>
      </c>
      <c r="Q840" s="1725">
        <v>0</v>
      </c>
      <c r="R840" s="1798">
        <f t="shared" si="196"/>
        <v>0</v>
      </c>
      <c r="S840" s="1785">
        <f t="shared" si="197"/>
        <v>0</v>
      </c>
      <c r="T840" s="1760"/>
      <c r="U840" s="1725">
        <f t="shared" si="198"/>
        <v>0</v>
      </c>
      <c r="V840" s="1725">
        <f t="shared" si="199"/>
        <v>0</v>
      </c>
      <c r="W840" s="1725">
        <f t="shared" si="193"/>
        <v>210.54</v>
      </c>
      <c r="X840" s="1728">
        <v>210.54</v>
      </c>
      <c r="Y840" s="1739">
        <v>616676</v>
      </c>
      <c r="Z840" s="1730">
        <v>42702</v>
      </c>
      <c r="AA840" s="1788" t="s">
        <v>213</v>
      </c>
      <c r="AB840" s="1885"/>
    </row>
    <row r="841" spans="1:28" s="1723" customFormat="1" x14ac:dyDescent="0.2">
      <c r="A841" s="1811" t="s">
        <v>1957</v>
      </c>
      <c r="B841" s="1737"/>
      <c r="C841" s="1737" t="s">
        <v>2108</v>
      </c>
      <c r="D841" s="1723" t="s">
        <v>68</v>
      </c>
      <c r="E841" s="1723">
        <v>0</v>
      </c>
      <c r="F841" s="1723">
        <v>0</v>
      </c>
      <c r="G841" s="1723">
        <v>0</v>
      </c>
      <c r="H841" s="1723">
        <v>0</v>
      </c>
      <c r="I841" s="1738">
        <v>1</v>
      </c>
      <c r="J841" s="1738">
        <v>1</v>
      </c>
      <c r="K841" s="1863"/>
      <c r="L841" s="1725">
        <v>110.77</v>
      </c>
      <c r="M841" s="1725"/>
      <c r="N841" s="1725">
        <f t="shared" si="194"/>
        <v>28.59</v>
      </c>
      <c r="O841" s="1725">
        <v>3.59</v>
      </c>
      <c r="P841" s="1798">
        <f t="shared" si="195"/>
        <v>0.12556838055264077</v>
      </c>
      <c r="Q841" s="1725">
        <v>25</v>
      </c>
      <c r="R841" s="1798">
        <f t="shared" si="196"/>
        <v>0.87443161944735925</v>
      </c>
      <c r="S841" s="1785">
        <f t="shared" si="197"/>
        <v>1</v>
      </c>
      <c r="T841" s="1760"/>
      <c r="U841" s="1725">
        <f t="shared" si="198"/>
        <v>0</v>
      </c>
      <c r="V841" s="1725">
        <f t="shared" si="199"/>
        <v>0</v>
      </c>
      <c r="W841" s="1725">
        <f t="shared" si="193"/>
        <v>110.77</v>
      </c>
      <c r="X841" s="1728">
        <v>110.77</v>
      </c>
      <c r="Y841" s="1739">
        <v>616491</v>
      </c>
      <c r="Z841" s="1730">
        <v>42660</v>
      </c>
      <c r="AA841" s="1788" t="s">
        <v>213</v>
      </c>
      <c r="AB841" s="1885"/>
    </row>
    <row r="842" spans="1:28" s="1723" customFormat="1" x14ac:dyDescent="0.2">
      <c r="A842" s="1811" t="s">
        <v>1958</v>
      </c>
      <c r="B842" s="1737"/>
      <c r="C842" s="1737" t="s">
        <v>1959</v>
      </c>
      <c r="D842" s="1723" t="s">
        <v>68</v>
      </c>
      <c r="E842" s="1723">
        <v>0</v>
      </c>
      <c r="F842" s="1723">
        <v>0</v>
      </c>
      <c r="G842" s="1723">
        <v>0</v>
      </c>
      <c r="H842" s="1723">
        <v>0</v>
      </c>
      <c r="I842" s="1738">
        <v>1</v>
      </c>
      <c r="J842" s="1738">
        <v>1</v>
      </c>
      <c r="K842" s="1863"/>
      <c r="L842" s="1725">
        <v>140</v>
      </c>
      <c r="M842" s="1725"/>
      <c r="N842" s="1725">
        <f t="shared" si="194"/>
        <v>70</v>
      </c>
      <c r="O842" s="1725">
        <v>45</v>
      </c>
      <c r="P842" s="1798">
        <f t="shared" si="195"/>
        <v>0.6428571428571429</v>
      </c>
      <c r="Q842" s="1725">
        <v>25</v>
      </c>
      <c r="R842" s="1798">
        <f t="shared" si="196"/>
        <v>0.35714285714285715</v>
      </c>
      <c r="S842" s="1785">
        <f t="shared" si="197"/>
        <v>1</v>
      </c>
      <c r="T842" s="1760"/>
      <c r="U842" s="1725">
        <f t="shared" si="198"/>
        <v>0</v>
      </c>
      <c r="V842" s="1725">
        <f t="shared" si="199"/>
        <v>0</v>
      </c>
      <c r="W842" s="1725">
        <f t="shared" si="193"/>
        <v>140</v>
      </c>
      <c r="X842" s="1728">
        <v>140</v>
      </c>
      <c r="Y842" s="1739">
        <v>616491</v>
      </c>
      <c r="Z842" s="1730">
        <v>42660</v>
      </c>
      <c r="AA842" s="1788" t="s">
        <v>213</v>
      </c>
      <c r="AB842" s="1885"/>
    </row>
    <row r="843" spans="1:28" s="1723" customFormat="1" x14ac:dyDescent="0.2">
      <c r="A843" s="1811" t="s">
        <v>1961</v>
      </c>
      <c r="B843" s="1737"/>
      <c r="C843" s="1737" t="s">
        <v>1962</v>
      </c>
      <c r="D843" s="1723" t="s">
        <v>68</v>
      </c>
      <c r="E843" s="1723">
        <v>0</v>
      </c>
      <c r="F843" s="1723">
        <v>0</v>
      </c>
      <c r="G843" s="1723">
        <v>0</v>
      </c>
      <c r="H843" s="1723">
        <v>0</v>
      </c>
      <c r="I843" s="1738">
        <v>1</v>
      </c>
      <c r="J843" s="1738">
        <v>1</v>
      </c>
      <c r="K843" s="1863"/>
      <c r="L843" s="1725">
        <v>54</v>
      </c>
      <c r="M843" s="1725"/>
      <c r="N843" s="1725">
        <f t="shared" si="194"/>
        <v>18</v>
      </c>
      <c r="O843" s="1725">
        <v>18</v>
      </c>
      <c r="P843" s="1798">
        <f t="shared" si="195"/>
        <v>1</v>
      </c>
      <c r="Q843" s="1725">
        <v>0</v>
      </c>
      <c r="R843" s="1798">
        <f t="shared" si="196"/>
        <v>0</v>
      </c>
      <c r="S843" s="1785">
        <f t="shared" si="197"/>
        <v>0</v>
      </c>
      <c r="T843" s="1760"/>
      <c r="U843" s="1725">
        <f t="shared" si="198"/>
        <v>0</v>
      </c>
      <c r="V843" s="1725">
        <f t="shared" si="199"/>
        <v>0</v>
      </c>
      <c r="W843" s="1725">
        <f t="shared" si="193"/>
        <v>54</v>
      </c>
      <c r="X843" s="1728">
        <v>54</v>
      </c>
      <c r="Y843" s="1739">
        <v>616491</v>
      </c>
      <c r="Z843" s="1730">
        <v>42660</v>
      </c>
      <c r="AA843" s="1788" t="s">
        <v>213</v>
      </c>
      <c r="AB843" s="1885"/>
    </row>
    <row r="844" spans="1:28" s="1723" customFormat="1" x14ac:dyDescent="0.2">
      <c r="A844" s="1811">
        <v>2016547</v>
      </c>
      <c r="B844" s="1737"/>
      <c r="C844" s="1737" t="s">
        <v>1577</v>
      </c>
      <c r="D844" s="1723" t="s">
        <v>1575</v>
      </c>
      <c r="E844" s="1723">
        <v>1</v>
      </c>
      <c r="F844" s="1723">
        <v>1</v>
      </c>
      <c r="G844" s="1723">
        <v>1</v>
      </c>
      <c r="H844" s="1723">
        <v>0</v>
      </c>
      <c r="I844" s="1738">
        <v>1</v>
      </c>
      <c r="J844" s="1738">
        <v>1</v>
      </c>
      <c r="K844" s="1863"/>
      <c r="L844" s="1725">
        <v>178.96</v>
      </c>
      <c r="M844" s="1725"/>
      <c r="N844" s="1725">
        <f t="shared" si="194"/>
        <v>99.08</v>
      </c>
      <c r="O844" s="1725">
        <v>65.78</v>
      </c>
      <c r="P844" s="1798">
        <f t="shared" si="195"/>
        <v>0.6639079531691563</v>
      </c>
      <c r="Q844" s="1725">
        <v>33.299999999999997</v>
      </c>
      <c r="R844" s="1798">
        <f t="shared" si="196"/>
        <v>0.33609204683084376</v>
      </c>
      <c r="S844" s="1785">
        <f t="shared" si="197"/>
        <v>1.3319999999999999</v>
      </c>
      <c r="T844" s="1760"/>
      <c r="U844" s="1725">
        <f t="shared" si="198"/>
        <v>0</v>
      </c>
      <c r="V844" s="1725">
        <f t="shared" si="199"/>
        <v>0</v>
      </c>
      <c r="W844" s="1725">
        <f t="shared" si="193"/>
        <v>178.96</v>
      </c>
      <c r="X844" s="1728">
        <v>178.96</v>
      </c>
      <c r="Y844" s="1739">
        <v>616666</v>
      </c>
      <c r="Z844" s="1730">
        <v>42702</v>
      </c>
      <c r="AA844" s="1788" t="s">
        <v>213</v>
      </c>
      <c r="AB844" s="1885"/>
    </row>
    <row r="845" spans="1:28" s="1723" customFormat="1" x14ac:dyDescent="0.2">
      <c r="A845" s="1811">
        <v>2016548</v>
      </c>
      <c r="B845" s="1737"/>
      <c r="C845" s="1737" t="s">
        <v>1964</v>
      </c>
      <c r="D845" s="1723" t="s">
        <v>1575</v>
      </c>
      <c r="E845" s="1723">
        <v>1</v>
      </c>
      <c r="F845" s="1723">
        <v>1</v>
      </c>
      <c r="G845" s="1723">
        <v>1</v>
      </c>
      <c r="H845" s="1723">
        <v>0</v>
      </c>
      <c r="I845" s="1738">
        <v>1</v>
      </c>
      <c r="J845" s="1738">
        <v>1</v>
      </c>
      <c r="K845" s="1863"/>
      <c r="L845" s="1725">
        <v>171.14</v>
      </c>
      <c r="M845" s="1725"/>
      <c r="N845" s="1725">
        <f t="shared" si="194"/>
        <v>95.08</v>
      </c>
      <c r="O845" s="1725">
        <v>61.78</v>
      </c>
      <c r="P845" s="1798">
        <f t="shared" si="195"/>
        <v>0.64976861590239798</v>
      </c>
      <c r="Q845" s="1725">
        <v>33.299999999999997</v>
      </c>
      <c r="R845" s="1798">
        <f t="shared" si="196"/>
        <v>0.35023138409760202</v>
      </c>
      <c r="S845" s="1785">
        <f t="shared" si="197"/>
        <v>1.3319999999999999</v>
      </c>
      <c r="T845" s="1760"/>
      <c r="U845" s="1725">
        <f t="shared" si="198"/>
        <v>0</v>
      </c>
      <c r="V845" s="1725">
        <f t="shared" si="199"/>
        <v>0</v>
      </c>
      <c r="W845" s="1725">
        <f t="shared" si="193"/>
        <v>171.14</v>
      </c>
      <c r="X845" s="1728">
        <v>171.14</v>
      </c>
      <c r="Y845" s="1739">
        <v>616667</v>
      </c>
      <c r="Z845" s="1730">
        <v>42702</v>
      </c>
      <c r="AA845" s="1788" t="s">
        <v>213</v>
      </c>
      <c r="AB845" s="1885"/>
    </row>
    <row r="846" spans="1:28" s="1723" customFormat="1" x14ac:dyDescent="0.2">
      <c r="A846" s="1811" t="s">
        <v>1966</v>
      </c>
      <c r="B846" s="1737"/>
      <c r="C846" s="1737" t="s">
        <v>1967</v>
      </c>
      <c r="D846" s="1723" t="s">
        <v>1968</v>
      </c>
      <c r="E846" s="1723">
        <v>0</v>
      </c>
      <c r="F846" s="1723">
        <v>0</v>
      </c>
      <c r="G846" s="1723">
        <v>0</v>
      </c>
      <c r="H846" s="1723">
        <v>0</v>
      </c>
      <c r="I846" s="1738">
        <v>1</v>
      </c>
      <c r="J846" s="1738">
        <v>1</v>
      </c>
      <c r="K846" s="1863"/>
      <c r="L846" s="1725">
        <v>62.34</v>
      </c>
      <c r="M846" s="1725"/>
      <c r="N846" s="1725">
        <f t="shared" si="194"/>
        <v>23.67</v>
      </c>
      <c r="O846" s="1725">
        <v>23.67</v>
      </c>
      <c r="P846" s="1798">
        <f t="shared" si="195"/>
        <v>1</v>
      </c>
      <c r="Q846" s="1725">
        <v>0</v>
      </c>
      <c r="R846" s="1798">
        <f t="shared" si="196"/>
        <v>0</v>
      </c>
      <c r="S846" s="1785">
        <f t="shared" si="197"/>
        <v>0</v>
      </c>
      <c r="T846" s="1760"/>
      <c r="U846" s="1725">
        <f t="shared" si="198"/>
        <v>0</v>
      </c>
      <c r="V846" s="1725">
        <f t="shared" si="199"/>
        <v>0</v>
      </c>
      <c r="W846" s="1725">
        <f t="shared" si="193"/>
        <v>62.34</v>
      </c>
      <c r="X846" s="1728">
        <v>62.34</v>
      </c>
      <c r="Y846" s="1739">
        <v>616491</v>
      </c>
      <c r="Z846" s="1730">
        <v>42660</v>
      </c>
      <c r="AA846" s="1788" t="s">
        <v>213</v>
      </c>
      <c r="AB846" s="1885"/>
    </row>
    <row r="847" spans="1:28" s="1723" customFormat="1" x14ac:dyDescent="0.2">
      <c r="A847" s="1811">
        <v>2016550</v>
      </c>
      <c r="B847" s="1737"/>
      <c r="C847" s="1737" t="s">
        <v>1354</v>
      </c>
      <c r="D847" s="1723" t="s">
        <v>614</v>
      </c>
      <c r="E847" s="1723">
        <v>1</v>
      </c>
      <c r="F847" s="1723">
        <v>1</v>
      </c>
      <c r="G847" s="1723">
        <v>0</v>
      </c>
      <c r="H847" s="1723">
        <v>1</v>
      </c>
      <c r="I847" s="1738">
        <v>1</v>
      </c>
      <c r="J847" s="1738">
        <v>1</v>
      </c>
      <c r="K847" s="1863"/>
      <c r="L847" s="1725">
        <v>479.75</v>
      </c>
      <c r="M847" s="1725"/>
      <c r="N847" s="1725">
        <f t="shared" si="194"/>
        <v>313.77999999999997</v>
      </c>
      <c r="O847" s="1725">
        <v>235.93</v>
      </c>
      <c r="P847" s="1798">
        <f t="shared" si="195"/>
        <v>0.75189623302951125</v>
      </c>
      <c r="Q847" s="1725">
        <v>77.849999999999994</v>
      </c>
      <c r="R847" s="1798">
        <f t="shared" si="196"/>
        <v>0.24810376697048889</v>
      </c>
      <c r="S847" s="1785">
        <f t="shared" si="197"/>
        <v>3.1139999999999999</v>
      </c>
      <c r="T847" s="1760"/>
      <c r="U847" s="1725">
        <f t="shared" si="198"/>
        <v>0</v>
      </c>
      <c r="V847" s="1725">
        <f t="shared" si="199"/>
        <v>0</v>
      </c>
      <c r="W847" s="1725">
        <f t="shared" si="193"/>
        <v>479.75</v>
      </c>
      <c r="X847" s="1728">
        <v>479.75</v>
      </c>
      <c r="Y847" s="1739">
        <v>616514</v>
      </c>
      <c r="Z847" s="1730">
        <v>42660</v>
      </c>
      <c r="AA847" s="1788" t="s">
        <v>213</v>
      </c>
      <c r="AB847" s="1885"/>
    </row>
    <row r="848" spans="1:28" s="1723" customFormat="1" x14ac:dyDescent="0.2">
      <c r="A848" s="1811" t="s">
        <v>1974</v>
      </c>
      <c r="B848" s="1737"/>
      <c r="C848" s="1737" t="s">
        <v>1971</v>
      </c>
      <c r="D848" s="1723" t="s">
        <v>68</v>
      </c>
      <c r="E848" s="1723">
        <v>0</v>
      </c>
      <c r="F848" s="1723">
        <v>0</v>
      </c>
      <c r="G848" s="1723">
        <v>0</v>
      </c>
      <c r="H848" s="1723">
        <v>0</v>
      </c>
      <c r="I848" s="1738">
        <v>1</v>
      </c>
      <c r="J848" s="1738">
        <v>1</v>
      </c>
      <c r="K848" s="1863"/>
      <c r="L848" s="1725">
        <v>56.86</v>
      </c>
      <c r="M848" s="1725"/>
      <c r="N848" s="1725">
        <f t="shared" si="194"/>
        <v>20.93</v>
      </c>
      <c r="O848" s="1725">
        <v>20.93</v>
      </c>
      <c r="P848" s="1798">
        <f t="shared" si="195"/>
        <v>1</v>
      </c>
      <c r="Q848" s="1725">
        <v>0</v>
      </c>
      <c r="R848" s="1798">
        <f t="shared" si="196"/>
        <v>0</v>
      </c>
      <c r="S848" s="1785">
        <f t="shared" si="197"/>
        <v>0</v>
      </c>
      <c r="T848" s="1760"/>
      <c r="U848" s="1725">
        <f t="shared" si="198"/>
        <v>0</v>
      </c>
      <c r="V848" s="1725">
        <f t="shared" si="199"/>
        <v>0</v>
      </c>
      <c r="W848" s="1725">
        <f t="shared" si="193"/>
        <v>56.86</v>
      </c>
      <c r="X848" s="1728">
        <v>56.86</v>
      </c>
      <c r="Y848" s="1739">
        <v>616612</v>
      </c>
      <c r="Z848" s="1730">
        <v>42688</v>
      </c>
      <c r="AA848" s="1788" t="s">
        <v>213</v>
      </c>
      <c r="AB848" s="1885"/>
    </row>
    <row r="849" spans="1:28" s="1723" customFormat="1" x14ac:dyDescent="0.2">
      <c r="A849" s="1811" t="s">
        <v>1972</v>
      </c>
      <c r="B849" s="1737"/>
      <c r="C849" s="1737" t="s">
        <v>1973</v>
      </c>
      <c r="D849" s="1723" t="s">
        <v>68</v>
      </c>
      <c r="E849" s="1723">
        <v>0</v>
      </c>
      <c r="F849" s="1723">
        <v>0</v>
      </c>
      <c r="G849" s="1723">
        <v>0</v>
      </c>
      <c r="H849" s="1723">
        <v>0</v>
      </c>
      <c r="I849" s="1738">
        <v>1</v>
      </c>
      <c r="J849" s="1738">
        <v>1</v>
      </c>
      <c r="K849" s="1863"/>
      <c r="L849" s="1725">
        <v>36.75</v>
      </c>
      <c r="M849" s="1725"/>
      <c r="N849" s="1725">
        <f t="shared" si="194"/>
        <v>10.88</v>
      </c>
      <c r="O849" s="1725">
        <v>10.88</v>
      </c>
      <c r="P849" s="1798">
        <f t="shared" si="195"/>
        <v>1</v>
      </c>
      <c r="Q849" s="1725">
        <v>0</v>
      </c>
      <c r="R849" s="1798">
        <f t="shared" si="196"/>
        <v>0</v>
      </c>
      <c r="S849" s="1785">
        <f t="shared" si="197"/>
        <v>0</v>
      </c>
      <c r="T849" s="1760"/>
      <c r="U849" s="1725">
        <f t="shared" si="198"/>
        <v>0</v>
      </c>
      <c r="V849" s="1725">
        <f t="shared" si="199"/>
        <v>0</v>
      </c>
      <c r="W849" s="1725">
        <f t="shared" si="193"/>
        <v>36.75</v>
      </c>
      <c r="X849" s="1728">
        <v>36.75</v>
      </c>
      <c r="Y849" s="1739">
        <v>616613</v>
      </c>
      <c r="Z849" s="1730">
        <v>42688</v>
      </c>
      <c r="AA849" s="1788" t="s">
        <v>213</v>
      </c>
      <c r="AB849" s="1885"/>
    </row>
    <row r="850" spans="1:28" s="1723" customFormat="1" x14ac:dyDescent="0.2">
      <c r="A850" s="1811" t="s">
        <v>1979</v>
      </c>
      <c r="B850" s="1737"/>
      <c r="C850" s="1737" t="s">
        <v>1978</v>
      </c>
      <c r="D850" s="1723" t="s">
        <v>489</v>
      </c>
      <c r="E850" s="1723">
        <v>1</v>
      </c>
      <c r="F850" s="1723">
        <v>13</v>
      </c>
      <c r="G850" s="1723">
        <v>0</v>
      </c>
      <c r="H850" s="1723">
        <v>0</v>
      </c>
      <c r="I850" s="1738">
        <v>1</v>
      </c>
      <c r="J850" s="1738">
        <v>1</v>
      </c>
      <c r="K850" s="1863"/>
      <c r="L850" s="1725">
        <v>1418.09</v>
      </c>
      <c r="M850" s="1725"/>
      <c r="N850" s="1725">
        <f t="shared" si="194"/>
        <v>1005.32</v>
      </c>
      <c r="O850" s="1725">
        <v>829.32</v>
      </c>
      <c r="P850" s="1798">
        <f t="shared" si="195"/>
        <v>0.82493136513746868</v>
      </c>
      <c r="Q850" s="1725">
        <v>176</v>
      </c>
      <c r="R850" s="1798">
        <f t="shared" si="196"/>
        <v>0.17506863486253132</v>
      </c>
      <c r="S850" s="1785">
        <f t="shared" si="197"/>
        <v>7.04</v>
      </c>
      <c r="T850" s="1760"/>
      <c r="U850" s="1725">
        <f t="shared" si="198"/>
        <v>0</v>
      </c>
      <c r="V850" s="1725">
        <f t="shared" si="199"/>
        <v>0</v>
      </c>
      <c r="W850" s="1725">
        <f t="shared" si="193"/>
        <v>1418.09</v>
      </c>
      <c r="X850" s="1728">
        <v>1418.09</v>
      </c>
      <c r="Y850" s="1739">
        <v>616582</v>
      </c>
      <c r="Z850" s="1730">
        <v>42676</v>
      </c>
      <c r="AA850" s="1788" t="s">
        <v>213</v>
      </c>
      <c r="AB850" s="1885"/>
    </row>
    <row r="851" spans="1:28" s="1723" customFormat="1" x14ac:dyDescent="0.2">
      <c r="A851" s="1811">
        <v>2016554</v>
      </c>
      <c r="B851" s="1737"/>
      <c r="C851" s="1737" t="s">
        <v>1980</v>
      </c>
      <c r="D851" s="1723" t="s">
        <v>68</v>
      </c>
      <c r="E851" s="1723">
        <v>0</v>
      </c>
      <c r="F851" s="1723">
        <v>0</v>
      </c>
      <c r="G851" s="1723">
        <v>0</v>
      </c>
      <c r="H851" s="1723">
        <v>0</v>
      </c>
      <c r="I851" s="1738">
        <v>1</v>
      </c>
      <c r="J851" s="1738">
        <v>1</v>
      </c>
      <c r="K851" s="1863"/>
      <c r="L851" s="1725">
        <v>52.38</v>
      </c>
      <c r="M851" s="1725"/>
      <c r="N851" s="1725">
        <f t="shared" si="194"/>
        <v>18.690000000000001</v>
      </c>
      <c r="O851" s="1725">
        <v>18.690000000000001</v>
      </c>
      <c r="P851" s="1798">
        <f t="shared" si="195"/>
        <v>1</v>
      </c>
      <c r="Q851" s="1725">
        <v>0</v>
      </c>
      <c r="R851" s="1798">
        <f t="shared" si="196"/>
        <v>0</v>
      </c>
      <c r="S851" s="1785">
        <f t="shared" si="197"/>
        <v>0</v>
      </c>
      <c r="T851" s="1760"/>
      <c r="U851" s="1725">
        <f t="shared" si="198"/>
        <v>0</v>
      </c>
      <c r="V851" s="1725">
        <f t="shared" si="199"/>
        <v>0</v>
      </c>
      <c r="W851" s="1725">
        <f t="shared" si="193"/>
        <v>52.38</v>
      </c>
      <c r="X851" s="1728">
        <v>52.38</v>
      </c>
      <c r="Y851" s="1739">
        <v>616614</v>
      </c>
      <c r="Z851" s="1730">
        <v>42688</v>
      </c>
      <c r="AA851" s="1788" t="s">
        <v>213</v>
      </c>
      <c r="AB851" s="1885"/>
    </row>
    <row r="852" spans="1:28" s="1723" customFormat="1" x14ac:dyDescent="0.2">
      <c r="A852" s="1811" t="s">
        <v>1982</v>
      </c>
      <c r="B852" s="1737"/>
      <c r="C852" s="1737" t="s">
        <v>1981</v>
      </c>
      <c r="D852" s="1723" t="s">
        <v>68</v>
      </c>
      <c r="E852" s="1723">
        <v>0</v>
      </c>
      <c r="F852" s="1723">
        <v>0</v>
      </c>
      <c r="G852" s="1723">
        <v>0</v>
      </c>
      <c r="H852" s="1723">
        <v>0</v>
      </c>
      <c r="I852" s="1738">
        <v>1</v>
      </c>
      <c r="J852" s="1738">
        <v>1</v>
      </c>
      <c r="K852" s="1863"/>
      <c r="L852" s="1725">
        <v>581.41999999999996</v>
      </c>
      <c r="M852" s="1725"/>
      <c r="N852" s="1725">
        <f t="shared" si="194"/>
        <v>289.11</v>
      </c>
      <c r="O852" s="1725">
        <v>289.11</v>
      </c>
      <c r="P852" s="1798">
        <f t="shared" si="195"/>
        <v>1</v>
      </c>
      <c r="Q852" s="1725">
        <v>0</v>
      </c>
      <c r="R852" s="1798">
        <f t="shared" si="196"/>
        <v>0</v>
      </c>
      <c r="S852" s="1785">
        <f t="shared" si="197"/>
        <v>0</v>
      </c>
      <c r="T852" s="1760"/>
      <c r="U852" s="1725">
        <f t="shared" si="198"/>
        <v>0</v>
      </c>
      <c r="V852" s="1725">
        <f t="shared" si="199"/>
        <v>0</v>
      </c>
      <c r="W852" s="1725">
        <f t="shared" si="193"/>
        <v>581.41999999999996</v>
      </c>
      <c r="X852" s="1728">
        <v>581.41999999999996</v>
      </c>
      <c r="Y852" s="1739">
        <v>616491</v>
      </c>
      <c r="Z852" s="1730">
        <v>42660</v>
      </c>
      <c r="AA852" s="1788" t="s">
        <v>213</v>
      </c>
      <c r="AB852" s="1885"/>
    </row>
    <row r="853" spans="1:28" s="1723" customFormat="1" x14ac:dyDescent="0.2">
      <c r="A853" s="1811">
        <v>2016556</v>
      </c>
      <c r="B853" s="1737"/>
      <c r="C853" s="1737">
        <v>607616</v>
      </c>
      <c r="D853" s="1723" t="s">
        <v>68</v>
      </c>
      <c r="E853" s="1723">
        <v>1</v>
      </c>
      <c r="F853" s="1723">
        <v>8</v>
      </c>
      <c r="G853" s="1723">
        <v>5</v>
      </c>
      <c r="H853" s="1723">
        <v>3</v>
      </c>
      <c r="I853" s="1738">
        <v>1</v>
      </c>
      <c r="J853" s="1738">
        <v>1</v>
      </c>
      <c r="K853" s="1863"/>
      <c r="L853" s="1725">
        <v>2421.0500000000002</v>
      </c>
      <c r="M853" s="1725">
        <v>2313.5</v>
      </c>
      <c r="N853" s="1725">
        <f t="shared" si="194"/>
        <v>1556.1299999999999</v>
      </c>
      <c r="O853" s="1725">
        <v>1149.33</v>
      </c>
      <c r="P853" s="1798">
        <f t="shared" si="195"/>
        <v>0.73858225212546513</v>
      </c>
      <c r="Q853" s="1725">
        <v>406.8</v>
      </c>
      <c r="R853" s="1798">
        <f t="shared" si="196"/>
        <v>0.26141774787453492</v>
      </c>
      <c r="S853" s="1785">
        <f t="shared" si="197"/>
        <v>16.272000000000002</v>
      </c>
      <c r="T853" s="1760"/>
      <c r="U853" s="1725">
        <f t="shared" si="198"/>
        <v>0</v>
      </c>
      <c r="V853" s="1725">
        <f t="shared" si="199"/>
        <v>0</v>
      </c>
      <c r="W853" s="1725">
        <f t="shared" si="193"/>
        <v>2421.0500000000002</v>
      </c>
      <c r="X853" s="1728">
        <v>2421.0500000000002</v>
      </c>
      <c r="Y853" s="1739">
        <v>616469</v>
      </c>
      <c r="Z853" s="1730">
        <v>42646</v>
      </c>
      <c r="AA853" s="1788" t="s">
        <v>213</v>
      </c>
      <c r="AB853" s="1885"/>
    </row>
    <row r="854" spans="1:28" s="1723" customFormat="1" x14ac:dyDescent="0.2">
      <c r="A854" s="1736" t="s">
        <v>1991</v>
      </c>
      <c r="B854" s="1737"/>
      <c r="C854" s="1737" t="s">
        <v>1990</v>
      </c>
      <c r="D854" s="1723" t="s">
        <v>1901</v>
      </c>
      <c r="E854" s="1723">
        <v>0</v>
      </c>
      <c r="F854" s="1723">
        <v>2</v>
      </c>
      <c r="G854" s="1723">
        <v>2</v>
      </c>
      <c r="H854" s="1723">
        <v>0</v>
      </c>
      <c r="I854" s="1738">
        <v>1</v>
      </c>
      <c r="J854" s="1738">
        <v>1</v>
      </c>
      <c r="K854" s="1863"/>
      <c r="L854" s="1725">
        <v>0</v>
      </c>
      <c r="M854" s="1725"/>
      <c r="N854" s="1725">
        <f t="shared" si="194"/>
        <v>0</v>
      </c>
      <c r="O854" s="1725">
        <v>0</v>
      </c>
      <c r="P854" s="1798" t="str">
        <f t="shared" si="195"/>
        <v/>
      </c>
      <c r="Q854" s="1725">
        <v>0</v>
      </c>
      <c r="R854" s="1798" t="str">
        <f t="shared" si="196"/>
        <v/>
      </c>
      <c r="S854" s="1785">
        <f t="shared" si="197"/>
        <v>0</v>
      </c>
      <c r="T854" s="1760"/>
      <c r="U854" s="1725">
        <f t="shared" si="198"/>
        <v>0</v>
      </c>
      <c r="V854" s="1725">
        <f t="shared" si="199"/>
        <v>0</v>
      </c>
      <c r="W854" s="1725">
        <f t="shared" si="193"/>
        <v>0</v>
      </c>
      <c r="X854" s="1728"/>
      <c r="Y854" s="1739"/>
      <c r="Z854" s="1730"/>
      <c r="AA854" s="1788"/>
      <c r="AB854" s="1885"/>
    </row>
    <row r="855" spans="1:28" s="1723" customFormat="1" x14ac:dyDescent="0.2">
      <c r="A855" s="1811" t="s">
        <v>1992</v>
      </c>
      <c r="B855" s="1737"/>
      <c r="C855" s="1737" t="s">
        <v>1993</v>
      </c>
      <c r="D855" s="1723" t="s">
        <v>68</v>
      </c>
      <c r="E855" s="1723">
        <v>0</v>
      </c>
      <c r="F855" s="1723">
        <v>0</v>
      </c>
      <c r="G855" s="1723">
        <v>0</v>
      </c>
      <c r="H855" s="1723">
        <v>0</v>
      </c>
      <c r="I855" s="1738">
        <v>1</v>
      </c>
      <c r="J855" s="1738">
        <v>1</v>
      </c>
      <c r="K855" s="1863"/>
      <c r="L855" s="1725">
        <v>119.4</v>
      </c>
      <c r="M855" s="1725"/>
      <c r="N855" s="1725">
        <f t="shared" si="194"/>
        <v>59.7</v>
      </c>
      <c r="O855" s="1725">
        <v>34.700000000000003</v>
      </c>
      <c r="P855" s="1798">
        <f t="shared" si="195"/>
        <v>0.58123953098827474</v>
      </c>
      <c r="Q855" s="1725">
        <v>25</v>
      </c>
      <c r="R855" s="1798">
        <f t="shared" si="196"/>
        <v>0.41876046901172526</v>
      </c>
      <c r="S855" s="1785">
        <f t="shared" si="197"/>
        <v>1</v>
      </c>
      <c r="T855" s="1760"/>
      <c r="U855" s="1725">
        <f t="shared" si="198"/>
        <v>0</v>
      </c>
      <c r="V855" s="1725">
        <f t="shared" si="199"/>
        <v>0</v>
      </c>
      <c r="W855" s="1725">
        <f t="shared" si="193"/>
        <v>119.4</v>
      </c>
      <c r="X855" s="1728">
        <v>119.4</v>
      </c>
      <c r="Y855" s="1739">
        <v>616491</v>
      </c>
      <c r="Z855" s="1730">
        <v>42660</v>
      </c>
      <c r="AA855" s="1788" t="s">
        <v>213</v>
      </c>
      <c r="AB855" s="1885"/>
    </row>
    <row r="856" spans="1:28" s="1723" customFormat="1" x14ac:dyDescent="0.2">
      <c r="A856" s="1811" t="s">
        <v>2102</v>
      </c>
      <c r="B856" s="1737"/>
      <c r="C856" s="1737">
        <v>522816</v>
      </c>
      <c r="D856" s="1723" t="s">
        <v>68</v>
      </c>
      <c r="E856" s="1723">
        <v>1</v>
      </c>
      <c r="F856" s="1723">
        <v>8</v>
      </c>
      <c r="G856" s="1723">
        <v>5</v>
      </c>
      <c r="H856" s="1723">
        <v>2</v>
      </c>
      <c r="I856" s="1738">
        <v>1</v>
      </c>
      <c r="J856" s="1738">
        <v>1</v>
      </c>
      <c r="K856" s="1863" t="s">
        <v>1308</v>
      </c>
      <c r="L856" s="1725">
        <v>5256.98</v>
      </c>
      <c r="M856" s="1725">
        <v>5405</v>
      </c>
      <c r="N856" s="1725">
        <v>3647.1</v>
      </c>
      <c r="O856" s="1725">
        <v>3018.45</v>
      </c>
      <c r="P856" s="1798">
        <v>0.82763017191741384</v>
      </c>
      <c r="Q856" s="1725">
        <v>628.65</v>
      </c>
      <c r="R856" s="1798">
        <v>0.17236982808258616</v>
      </c>
      <c r="S856" s="1785">
        <v>25.146000000000001</v>
      </c>
      <c r="T856" s="1760"/>
      <c r="U856" s="1725">
        <f t="shared" si="198"/>
        <v>0</v>
      </c>
      <c r="V856" s="1725">
        <f t="shared" si="199"/>
        <v>0</v>
      </c>
      <c r="W856" s="1725">
        <f t="shared" si="193"/>
        <v>5256.98</v>
      </c>
      <c r="X856" s="1728">
        <v>5256.98</v>
      </c>
      <c r="Y856" s="1739">
        <v>616470</v>
      </c>
      <c r="Z856" s="1730">
        <v>42646</v>
      </c>
      <c r="AA856" s="1788" t="s">
        <v>213</v>
      </c>
      <c r="AB856" s="1885"/>
    </row>
    <row r="857" spans="1:28" s="1723" customFormat="1" x14ac:dyDescent="0.2">
      <c r="A857" s="1811" t="s">
        <v>1996</v>
      </c>
      <c r="B857" s="1737"/>
      <c r="C857" s="1737">
        <v>596216</v>
      </c>
      <c r="D857" s="1723" t="s">
        <v>68</v>
      </c>
      <c r="E857" s="1723">
        <v>1</v>
      </c>
      <c r="F857" s="1723">
        <v>8</v>
      </c>
      <c r="G857" s="1723">
        <v>5</v>
      </c>
      <c r="H857" s="1723">
        <v>2</v>
      </c>
      <c r="I857" s="1738">
        <v>1</v>
      </c>
      <c r="J857" s="1738">
        <v>1</v>
      </c>
      <c r="K857" s="1863" t="s">
        <v>1308</v>
      </c>
      <c r="L857" s="1725">
        <v>5531</v>
      </c>
      <c r="M857" s="1725">
        <v>5405</v>
      </c>
      <c r="N857" s="1725">
        <f>O857+Q857</f>
        <v>3647.1</v>
      </c>
      <c r="O857" s="1725">
        <v>3045.45</v>
      </c>
      <c r="P857" s="1798">
        <f>IF(N857&lt;=0,"",O857/N857)</f>
        <v>0.83503331414000159</v>
      </c>
      <c r="Q857" s="1725">
        <v>601.65</v>
      </c>
      <c r="R857" s="1798">
        <f>IF(N857&lt;=0,"",Q857/N857)</f>
        <v>0.16496668585999835</v>
      </c>
      <c r="S857" s="1785">
        <f>Q857/$S$1</f>
        <v>24.065999999999999</v>
      </c>
      <c r="T857" s="1760"/>
      <c r="U857" s="1725">
        <f t="shared" si="198"/>
        <v>0</v>
      </c>
      <c r="V857" s="1725">
        <f t="shared" si="199"/>
        <v>0</v>
      </c>
      <c r="W857" s="1725">
        <f t="shared" si="193"/>
        <v>5531</v>
      </c>
      <c r="X857" s="1728">
        <v>5531</v>
      </c>
      <c r="Y857" s="1739">
        <v>616471</v>
      </c>
      <c r="Z857" s="1730">
        <v>42646</v>
      </c>
      <c r="AA857" s="1788" t="s">
        <v>213</v>
      </c>
      <c r="AB857" s="1885"/>
    </row>
    <row r="858" spans="1:28" s="1723" customFormat="1" x14ac:dyDescent="0.2">
      <c r="A858" s="1811">
        <v>2016561</v>
      </c>
      <c r="B858" s="1737"/>
      <c r="C858" s="1737" t="s">
        <v>1997</v>
      </c>
      <c r="D858" s="1723" t="s">
        <v>68</v>
      </c>
      <c r="E858" s="1723">
        <v>10</v>
      </c>
      <c r="F858" s="1723">
        <f>E858*8</f>
        <v>80</v>
      </c>
      <c r="G858" s="1723">
        <f>E858*5</f>
        <v>50</v>
      </c>
      <c r="H858" s="1723">
        <f>E858*3</f>
        <v>30</v>
      </c>
      <c r="I858" s="1738">
        <v>1</v>
      </c>
      <c r="J858" s="1738">
        <v>1</v>
      </c>
      <c r="K858" s="1863" t="s">
        <v>1308</v>
      </c>
      <c r="L858" s="1725">
        <v>21955.5</v>
      </c>
      <c r="M858" s="1725">
        <v>22010</v>
      </c>
      <c r="N858" s="1725">
        <f t="shared" si="194"/>
        <v>14871.46</v>
      </c>
      <c r="O858" s="1725">
        <v>10902.46</v>
      </c>
      <c r="P858" s="1798">
        <f t="shared" si="195"/>
        <v>0.73311295595724968</v>
      </c>
      <c r="Q858" s="1725">
        <v>3969</v>
      </c>
      <c r="R858" s="1798">
        <f t="shared" si="196"/>
        <v>0.26688704404275038</v>
      </c>
      <c r="S858" s="1785">
        <f t="shared" si="197"/>
        <v>158.76</v>
      </c>
      <c r="T858" s="1760"/>
      <c r="U858" s="1725">
        <f t="shared" si="198"/>
        <v>0</v>
      </c>
      <c r="V858" s="1725">
        <f t="shared" si="199"/>
        <v>0</v>
      </c>
      <c r="W858" s="1725">
        <f t="shared" si="193"/>
        <v>21955.5</v>
      </c>
      <c r="X858" s="1728">
        <v>21955.5</v>
      </c>
      <c r="Y858" s="1739">
        <v>616472</v>
      </c>
      <c r="Z858" s="1730">
        <v>42646</v>
      </c>
      <c r="AA858" s="1788" t="s">
        <v>213</v>
      </c>
      <c r="AB858" s="1885"/>
    </row>
    <row r="859" spans="1:28" s="1723" customFormat="1" x14ac:dyDescent="0.2">
      <c r="A859" s="1811">
        <v>2016562</v>
      </c>
      <c r="B859" s="1737"/>
      <c r="C859" s="1897" t="s">
        <v>2000</v>
      </c>
      <c r="D859" s="1723" t="s">
        <v>489</v>
      </c>
      <c r="E859" s="1723">
        <v>1</v>
      </c>
      <c r="F859" s="1723">
        <v>1</v>
      </c>
      <c r="G859" s="1723">
        <v>0</v>
      </c>
      <c r="H859" s="1723">
        <v>0</v>
      </c>
      <c r="I859" s="1738">
        <v>1</v>
      </c>
      <c r="J859" s="1738">
        <v>1</v>
      </c>
      <c r="K859" s="1863"/>
      <c r="L859" s="1725">
        <v>80.7</v>
      </c>
      <c r="M859" s="1725"/>
      <c r="N859" s="1725">
        <f t="shared" si="194"/>
        <v>50</v>
      </c>
      <c r="O859" s="1725">
        <v>25</v>
      </c>
      <c r="P859" s="1798">
        <f t="shared" si="195"/>
        <v>0.5</v>
      </c>
      <c r="Q859" s="1725">
        <v>25</v>
      </c>
      <c r="R859" s="1798">
        <f t="shared" si="196"/>
        <v>0.5</v>
      </c>
      <c r="S859" s="1785">
        <f t="shared" si="197"/>
        <v>1</v>
      </c>
      <c r="T859" s="1760"/>
      <c r="U859" s="1725">
        <f t="shared" si="198"/>
        <v>0</v>
      </c>
      <c r="V859" s="1725">
        <f t="shared" si="199"/>
        <v>0</v>
      </c>
      <c r="W859" s="1725">
        <f t="shared" si="193"/>
        <v>80.7</v>
      </c>
      <c r="X859" s="1728">
        <v>80.7</v>
      </c>
      <c r="Y859" s="1739">
        <v>616526</v>
      </c>
      <c r="Z859" s="1730">
        <v>42660</v>
      </c>
      <c r="AA859" s="1788" t="s">
        <v>213</v>
      </c>
      <c r="AB859" s="1885"/>
    </row>
    <row r="860" spans="1:28" s="1723" customFormat="1" x14ac:dyDescent="0.2">
      <c r="A860" s="1811">
        <v>2016564</v>
      </c>
      <c r="B860" s="1737"/>
      <c r="C860" s="1737" t="s">
        <v>2003</v>
      </c>
      <c r="D860" s="1723" t="s">
        <v>451</v>
      </c>
      <c r="E860" s="1723">
        <v>1</v>
      </c>
      <c r="F860" s="1723">
        <v>1</v>
      </c>
      <c r="G860" s="1723">
        <v>1</v>
      </c>
      <c r="H860" s="1723">
        <v>0</v>
      </c>
      <c r="I860" s="1738">
        <v>1</v>
      </c>
      <c r="J860" s="1738">
        <v>1</v>
      </c>
      <c r="K860" s="1863"/>
      <c r="L860" s="1725">
        <v>190</v>
      </c>
      <c r="M860" s="1725"/>
      <c r="N860" s="1725">
        <f t="shared" si="194"/>
        <v>109.2</v>
      </c>
      <c r="O860" s="1725">
        <v>75</v>
      </c>
      <c r="P860" s="1798">
        <f t="shared" si="195"/>
        <v>0.68681318681318682</v>
      </c>
      <c r="Q860" s="1725">
        <v>34.200000000000003</v>
      </c>
      <c r="R860" s="1798">
        <f t="shared" si="196"/>
        <v>0.31318681318681318</v>
      </c>
      <c r="S860" s="1785">
        <f t="shared" si="197"/>
        <v>1.3680000000000001</v>
      </c>
      <c r="T860" s="1760"/>
      <c r="U860" s="1725">
        <f t="shared" si="198"/>
        <v>0</v>
      </c>
      <c r="V860" s="1725">
        <f t="shared" si="199"/>
        <v>-40.78</v>
      </c>
      <c r="W860" s="1725">
        <f t="shared" si="193"/>
        <v>230.78</v>
      </c>
      <c r="X860" s="1728">
        <v>230.78</v>
      </c>
      <c r="Y860" s="1739">
        <v>616722</v>
      </c>
      <c r="Z860" s="1730">
        <v>42711</v>
      </c>
      <c r="AA860" s="1788" t="s">
        <v>213</v>
      </c>
      <c r="AB860" s="1885"/>
    </row>
    <row r="861" spans="1:28" s="1723" customFormat="1" x14ac:dyDescent="0.2">
      <c r="A861" s="1811" t="s">
        <v>2005</v>
      </c>
      <c r="B861" s="1737"/>
      <c r="C861" s="1737" t="s">
        <v>2006</v>
      </c>
      <c r="D861" s="1723" t="s">
        <v>489</v>
      </c>
      <c r="E861" s="1723">
        <v>0</v>
      </c>
      <c r="F861" s="1723">
        <v>0</v>
      </c>
      <c r="G861" s="1723">
        <v>0</v>
      </c>
      <c r="H861" s="1723">
        <v>0</v>
      </c>
      <c r="I861" s="1738">
        <v>1</v>
      </c>
      <c r="J861" s="1738">
        <v>1</v>
      </c>
      <c r="K861" s="1863"/>
      <c r="L861" s="1725">
        <v>58</v>
      </c>
      <c r="M861" s="1725"/>
      <c r="N861" s="1725">
        <f t="shared" si="194"/>
        <v>37.5</v>
      </c>
      <c r="O861" s="1725">
        <v>12.5</v>
      </c>
      <c r="P861" s="1798">
        <f t="shared" si="195"/>
        <v>0.33333333333333331</v>
      </c>
      <c r="Q861" s="1725">
        <v>25</v>
      </c>
      <c r="R861" s="1798">
        <f t="shared" si="196"/>
        <v>0.66666666666666663</v>
      </c>
      <c r="S861" s="1785">
        <f t="shared" si="197"/>
        <v>1</v>
      </c>
      <c r="T861" s="1760"/>
      <c r="U861" s="1725">
        <f t="shared" si="198"/>
        <v>0</v>
      </c>
      <c r="V861" s="1725">
        <f t="shared" si="199"/>
        <v>0</v>
      </c>
      <c r="W861" s="1725">
        <f t="shared" si="193"/>
        <v>58</v>
      </c>
      <c r="X861" s="1728">
        <v>58</v>
      </c>
      <c r="Y861" s="1739">
        <v>616530</v>
      </c>
      <c r="Z861" s="1730">
        <v>42660</v>
      </c>
      <c r="AA861" s="1788" t="s">
        <v>213</v>
      </c>
      <c r="AB861" s="1885"/>
    </row>
    <row r="862" spans="1:28" s="1723" customFormat="1" x14ac:dyDescent="0.2">
      <c r="A862" s="1811" t="s">
        <v>2007</v>
      </c>
      <c r="B862" s="1737"/>
      <c r="C862" s="1737" t="s">
        <v>2008</v>
      </c>
      <c r="D862" s="1723" t="s">
        <v>68</v>
      </c>
      <c r="E862" s="1723">
        <v>0</v>
      </c>
      <c r="F862" s="1723">
        <v>0</v>
      </c>
      <c r="G862" s="1723">
        <v>0</v>
      </c>
      <c r="H862" s="1723">
        <v>0</v>
      </c>
      <c r="I862" s="1738">
        <v>1</v>
      </c>
      <c r="J862" s="1738">
        <v>1</v>
      </c>
      <c r="K862" s="1863"/>
      <c r="L862" s="1725">
        <v>75</v>
      </c>
      <c r="M862" s="1725"/>
      <c r="N862" s="1725">
        <f t="shared" si="194"/>
        <v>50</v>
      </c>
      <c r="O862" s="1725">
        <v>50</v>
      </c>
      <c r="P862" s="1798">
        <f t="shared" si="195"/>
        <v>1</v>
      </c>
      <c r="Q862" s="1725">
        <v>0</v>
      </c>
      <c r="R862" s="1798">
        <f t="shared" si="196"/>
        <v>0</v>
      </c>
      <c r="S862" s="1785">
        <f t="shared" si="197"/>
        <v>0</v>
      </c>
      <c r="T862" s="1760"/>
      <c r="U862" s="1725">
        <f t="shared" si="198"/>
        <v>0</v>
      </c>
      <c r="V862" s="1725">
        <f t="shared" si="199"/>
        <v>0</v>
      </c>
      <c r="W862" s="1725">
        <f t="shared" si="193"/>
        <v>75</v>
      </c>
      <c r="X862" s="1728">
        <v>75</v>
      </c>
      <c r="Y862" s="1739">
        <v>616491</v>
      </c>
      <c r="Z862" s="1730">
        <v>42660</v>
      </c>
      <c r="AA862" s="1788" t="s">
        <v>213</v>
      </c>
      <c r="AB862" s="1885"/>
    </row>
    <row r="863" spans="1:28" s="1723" customFormat="1" x14ac:dyDescent="0.2">
      <c r="A863" s="1811">
        <v>2016567</v>
      </c>
      <c r="B863" s="1737"/>
      <c r="C863" s="1737">
        <v>547616</v>
      </c>
      <c r="D863" s="1723" t="s">
        <v>68</v>
      </c>
      <c r="E863" s="1723">
        <v>1</v>
      </c>
      <c r="F863" s="1723">
        <v>9</v>
      </c>
      <c r="G863" s="1723">
        <v>5</v>
      </c>
      <c r="H863" s="1723">
        <v>3</v>
      </c>
      <c r="I863" s="1738">
        <v>1</v>
      </c>
      <c r="J863" s="1738">
        <v>1</v>
      </c>
      <c r="K863" s="1863" t="s">
        <v>1308</v>
      </c>
      <c r="L863" s="1725">
        <v>2690.63</v>
      </c>
      <c r="M863" s="1725">
        <v>2784</v>
      </c>
      <c r="N863" s="1725">
        <f t="shared" si="194"/>
        <v>1858.7399999999998</v>
      </c>
      <c r="O863" s="1725">
        <v>1416.84</v>
      </c>
      <c r="P863" s="1798">
        <f t="shared" si="195"/>
        <v>0.76225830401239558</v>
      </c>
      <c r="Q863" s="1725">
        <v>441.9</v>
      </c>
      <c r="R863" s="1798">
        <f t="shared" si="196"/>
        <v>0.23774169598760453</v>
      </c>
      <c r="S863" s="1785">
        <f t="shared" si="197"/>
        <v>17.675999999999998</v>
      </c>
      <c r="T863" s="1760"/>
      <c r="U863" s="1725">
        <f t="shared" si="198"/>
        <v>0</v>
      </c>
      <c r="V863" s="1725">
        <f t="shared" si="199"/>
        <v>0</v>
      </c>
      <c r="W863" s="1725">
        <f t="shared" si="193"/>
        <v>2690.63</v>
      </c>
      <c r="X863" s="1728">
        <v>2690.63</v>
      </c>
      <c r="Y863" s="1739">
        <v>616498</v>
      </c>
      <c r="Z863" s="1730">
        <v>42660</v>
      </c>
      <c r="AA863" s="1788" t="s">
        <v>213</v>
      </c>
      <c r="AB863" s="1885"/>
    </row>
    <row r="864" spans="1:28" s="1723" customFormat="1" x14ac:dyDescent="0.2">
      <c r="A864" s="1811" t="s">
        <v>2009</v>
      </c>
      <c r="B864" s="1737"/>
      <c r="C864" s="1737" t="s">
        <v>2010</v>
      </c>
      <c r="D864" s="1723" t="s">
        <v>68</v>
      </c>
      <c r="E864" s="1723">
        <v>1</v>
      </c>
      <c r="F864" s="1723">
        <v>11</v>
      </c>
      <c r="G864" s="1723">
        <v>4</v>
      </c>
      <c r="H864" s="1723">
        <v>12</v>
      </c>
      <c r="I864" s="1738">
        <v>1</v>
      </c>
      <c r="J864" s="1738">
        <v>1</v>
      </c>
      <c r="K864" s="1863"/>
      <c r="L864" s="1725">
        <v>10578.33</v>
      </c>
      <c r="M864" s="1725"/>
      <c r="N864" s="1725">
        <f>O864+Q864</f>
        <v>6531.3</v>
      </c>
      <c r="O864" s="1725">
        <v>5216.3</v>
      </c>
      <c r="P864" s="1798">
        <f>IF(N864&lt;=0,"",O864/N864)</f>
        <v>0.79866182842619382</v>
      </c>
      <c r="Q864" s="1725">
        <v>1315</v>
      </c>
      <c r="R864" s="1798">
        <f>IF(N864&lt;=0,"",Q864/N864)</f>
        <v>0.20133817157380612</v>
      </c>
      <c r="S864" s="1785">
        <f>Q864/$S$1</f>
        <v>52.6</v>
      </c>
      <c r="T864" s="1760"/>
      <c r="U864" s="1725">
        <f t="shared" si="198"/>
        <v>0</v>
      </c>
      <c r="V864" s="1725">
        <f t="shared" si="199"/>
        <v>0</v>
      </c>
      <c r="W864" s="1725">
        <f t="shared" si="193"/>
        <v>10578.33</v>
      </c>
      <c r="X864" s="1728">
        <v>10578.33</v>
      </c>
      <c r="Y864" s="1739">
        <v>616499</v>
      </c>
      <c r="Z864" s="1730">
        <v>42660</v>
      </c>
      <c r="AA864" s="1788" t="s">
        <v>213</v>
      </c>
      <c r="AB864" s="1885"/>
    </row>
    <row r="865" spans="1:28" s="1723" customFormat="1" x14ac:dyDescent="0.2">
      <c r="A865" s="1811">
        <v>2016569</v>
      </c>
      <c r="B865" s="1737"/>
      <c r="C865" s="1737">
        <v>608116</v>
      </c>
      <c r="D865" s="1723" t="s">
        <v>68</v>
      </c>
      <c r="E865" s="1723">
        <v>1</v>
      </c>
      <c r="F865" s="1723">
        <v>8</v>
      </c>
      <c r="G865" s="1723">
        <v>5</v>
      </c>
      <c r="H865" s="1723">
        <v>3</v>
      </c>
      <c r="I865" s="1738">
        <v>1</v>
      </c>
      <c r="J865" s="1738">
        <v>1</v>
      </c>
      <c r="K865" s="1863" t="s">
        <v>1308</v>
      </c>
      <c r="L865" s="1725">
        <v>2180.9699999999998</v>
      </c>
      <c r="M865" s="1725">
        <v>2228.39</v>
      </c>
      <c r="N865" s="1725">
        <f t="shared" si="194"/>
        <v>1511.34</v>
      </c>
      <c r="O865" s="1725">
        <v>1118.04</v>
      </c>
      <c r="P865" s="1798">
        <f t="shared" si="195"/>
        <v>0.73976735876771604</v>
      </c>
      <c r="Q865" s="1725">
        <v>393.3</v>
      </c>
      <c r="R865" s="1798">
        <f t="shared" si="196"/>
        <v>0.26023264123228396</v>
      </c>
      <c r="S865" s="1785">
        <f t="shared" si="197"/>
        <v>15.732000000000001</v>
      </c>
      <c r="T865" s="1760"/>
      <c r="U865" s="1725">
        <f t="shared" si="198"/>
        <v>0</v>
      </c>
      <c r="V865" s="1725">
        <f t="shared" si="199"/>
        <v>0</v>
      </c>
      <c r="W865" s="1725">
        <f t="shared" si="193"/>
        <v>2180.9699999999998</v>
      </c>
      <c r="X865" s="1728">
        <v>2180.9699999999998</v>
      </c>
      <c r="Y865" s="1739">
        <v>616500</v>
      </c>
      <c r="Z865" s="1730">
        <v>42660</v>
      </c>
      <c r="AA865" s="1788" t="s">
        <v>213</v>
      </c>
      <c r="AB865" s="1885"/>
    </row>
    <row r="866" spans="1:28" s="1723" customFormat="1" x14ac:dyDescent="0.2">
      <c r="A866" s="1811">
        <v>2016570</v>
      </c>
      <c r="B866" s="1737"/>
      <c r="C866" s="1737">
        <v>602616</v>
      </c>
      <c r="D866" s="1723" t="s">
        <v>68</v>
      </c>
      <c r="E866" s="1723">
        <v>1</v>
      </c>
      <c r="F866" s="1723">
        <v>11</v>
      </c>
      <c r="G866" s="1723">
        <v>6</v>
      </c>
      <c r="H866" s="1723">
        <v>2</v>
      </c>
      <c r="I866" s="1738">
        <v>1</v>
      </c>
      <c r="J866" s="1738">
        <v>1</v>
      </c>
      <c r="K866" s="1863" t="s">
        <v>1308</v>
      </c>
      <c r="L866" s="1725">
        <v>2847.25</v>
      </c>
      <c r="M866" s="1725">
        <v>2831</v>
      </c>
      <c r="N866" s="1725">
        <f t="shared" si="194"/>
        <v>1946.7199999999998</v>
      </c>
      <c r="O866" s="1725">
        <v>1526.87</v>
      </c>
      <c r="P866" s="1798">
        <f t="shared" si="195"/>
        <v>0.78432953891674206</v>
      </c>
      <c r="Q866" s="1725">
        <v>419.85</v>
      </c>
      <c r="R866" s="1798">
        <f t="shared" si="196"/>
        <v>0.21567046108325802</v>
      </c>
      <c r="S866" s="1785">
        <f t="shared" si="197"/>
        <v>16.794</v>
      </c>
      <c r="T866" s="1760"/>
      <c r="U866" s="1725">
        <f t="shared" si="198"/>
        <v>0</v>
      </c>
      <c r="V866" s="1725">
        <f t="shared" si="199"/>
        <v>0</v>
      </c>
      <c r="W866" s="1725">
        <f t="shared" si="193"/>
        <v>2847.25</v>
      </c>
      <c r="X866" s="1728">
        <v>2847.25</v>
      </c>
      <c r="Y866" s="1739">
        <v>616501</v>
      </c>
      <c r="Z866" s="1730">
        <v>42660</v>
      </c>
      <c r="AA866" s="1788" t="s">
        <v>213</v>
      </c>
      <c r="AB866" s="1885"/>
    </row>
    <row r="867" spans="1:28" s="1723" customFormat="1" x14ac:dyDescent="0.2">
      <c r="A867" s="1811">
        <v>2016571</v>
      </c>
      <c r="B867" s="1737"/>
      <c r="C867" s="1737" t="s">
        <v>2013</v>
      </c>
      <c r="D867" s="1723" t="s">
        <v>68</v>
      </c>
      <c r="E867" s="1723">
        <v>3</v>
      </c>
      <c r="F867" s="1723">
        <v>33</v>
      </c>
      <c r="G867" s="1723">
        <v>18</v>
      </c>
      <c r="H867" s="1723">
        <v>6</v>
      </c>
      <c r="I867" s="1738">
        <v>1</v>
      </c>
      <c r="J867" s="1738">
        <v>1</v>
      </c>
      <c r="K867" s="1863" t="s">
        <v>1308</v>
      </c>
      <c r="L867" s="1725">
        <v>8541.76</v>
      </c>
      <c r="M867" s="1725">
        <v>8493</v>
      </c>
      <c r="N867" s="1725">
        <f t="shared" si="194"/>
        <v>5840.16</v>
      </c>
      <c r="O867" s="1725">
        <v>4580.6099999999997</v>
      </c>
      <c r="P867" s="1798">
        <f t="shared" si="195"/>
        <v>0.78432953891674195</v>
      </c>
      <c r="Q867" s="1725">
        <v>1259.55</v>
      </c>
      <c r="R867" s="1798">
        <f t="shared" si="196"/>
        <v>0.21567046108325799</v>
      </c>
      <c r="S867" s="1785">
        <f t="shared" si="197"/>
        <v>50.381999999999998</v>
      </c>
      <c r="T867" s="1760"/>
      <c r="U867" s="1725">
        <f t="shared" si="198"/>
        <v>0</v>
      </c>
      <c r="V867" s="1725">
        <f t="shared" si="199"/>
        <v>0</v>
      </c>
      <c r="W867" s="1725">
        <f t="shared" si="193"/>
        <v>8541.76</v>
      </c>
      <c r="X867" s="1728">
        <v>8541.76</v>
      </c>
      <c r="Y867" s="1739">
        <v>616502</v>
      </c>
      <c r="Z867" s="1730">
        <v>42660</v>
      </c>
      <c r="AA867" s="1788" t="s">
        <v>213</v>
      </c>
      <c r="AB867" s="1885"/>
    </row>
    <row r="868" spans="1:28" s="1723" customFormat="1" x14ac:dyDescent="0.2">
      <c r="A868" s="1811">
        <v>2016572</v>
      </c>
      <c r="B868" s="1737"/>
      <c r="C868" s="1737">
        <v>595516</v>
      </c>
      <c r="D868" s="1723" t="s">
        <v>68</v>
      </c>
      <c r="E868" s="1723">
        <v>1</v>
      </c>
      <c r="F868" s="1723">
        <v>6</v>
      </c>
      <c r="G868" s="1723">
        <v>5</v>
      </c>
      <c r="H868" s="1723">
        <v>2</v>
      </c>
      <c r="I868" s="1738">
        <v>1</v>
      </c>
      <c r="J868" s="1738">
        <v>1</v>
      </c>
      <c r="K868" s="1863" t="s">
        <v>1308</v>
      </c>
      <c r="L868" s="1725">
        <v>1676.9</v>
      </c>
      <c r="M868" s="1725">
        <v>1751.45</v>
      </c>
      <c r="N868" s="1725">
        <f t="shared" si="194"/>
        <v>1178.8</v>
      </c>
      <c r="O868" s="1725">
        <v>871.9</v>
      </c>
      <c r="P868" s="1798">
        <f t="shared" si="195"/>
        <v>0.73965049202578892</v>
      </c>
      <c r="Q868" s="1725">
        <v>306.89999999999998</v>
      </c>
      <c r="R868" s="1798">
        <f t="shared" si="196"/>
        <v>0.26034950797421103</v>
      </c>
      <c r="S868" s="1785">
        <f t="shared" si="197"/>
        <v>12.276</v>
      </c>
      <c r="T868" s="1760"/>
      <c r="U868" s="1725">
        <f t="shared" si="198"/>
        <v>0</v>
      </c>
      <c r="V868" s="1725">
        <f t="shared" si="199"/>
        <v>0</v>
      </c>
      <c r="W868" s="1725">
        <f t="shared" si="193"/>
        <v>1676.9</v>
      </c>
      <c r="X868" s="1728">
        <v>1676.9</v>
      </c>
      <c r="Y868" s="1739">
        <v>616503</v>
      </c>
      <c r="Z868" s="1730">
        <v>42660</v>
      </c>
      <c r="AA868" s="1788" t="s">
        <v>213</v>
      </c>
      <c r="AB868" s="1885"/>
    </row>
    <row r="869" spans="1:28" s="1723" customFormat="1" x14ac:dyDescent="0.2">
      <c r="A869" s="1811">
        <v>2016573</v>
      </c>
      <c r="B869" s="1737"/>
      <c r="C869" s="1737" t="s">
        <v>2014</v>
      </c>
      <c r="D869" s="1723" t="s">
        <v>68</v>
      </c>
      <c r="E869" s="1723">
        <v>2</v>
      </c>
      <c r="F869" s="1723">
        <v>12</v>
      </c>
      <c r="G869" s="1723">
        <v>10</v>
      </c>
      <c r="H869" s="1723">
        <v>4</v>
      </c>
      <c r="I869" s="1738">
        <v>1</v>
      </c>
      <c r="J869" s="1738">
        <v>1</v>
      </c>
      <c r="K869" s="1863" t="s">
        <v>1308</v>
      </c>
      <c r="L869" s="1725">
        <v>3353.8</v>
      </c>
      <c r="M869" s="1725">
        <v>3502.9</v>
      </c>
      <c r="N869" s="1725">
        <f t="shared" si="194"/>
        <v>2357.6</v>
      </c>
      <c r="O869" s="1725">
        <v>1743.8</v>
      </c>
      <c r="P869" s="1798">
        <f t="shared" si="195"/>
        <v>0.73965049202578892</v>
      </c>
      <c r="Q869" s="1725">
        <v>613.79999999999995</v>
      </c>
      <c r="R869" s="1798">
        <f t="shared" si="196"/>
        <v>0.26034950797421103</v>
      </c>
      <c r="S869" s="1785">
        <f t="shared" si="197"/>
        <v>24.552</v>
      </c>
      <c r="T869" s="1760"/>
      <c r="U869" s="1725">
        <f t="shared" si="198"/>
        <v>0</v>
      </c>
      <c r="V869" s="1725">
        <f t="shared" si="199"/>
        <v>0</v>
      </c>
      <c r="W869" s="1725">
        <f t="shared" si="193"/>
        <v>3353.8</v>
      </c>
      <c r="X869" s="1728">
        <v>3353.8</v>
      </c>
      <c r="Y869" s="1739">
        <v>616504</v>
      </c>
      <c r="Z869" s="1730">
        <v>42660</v>
      </c>
      <c r="AA869" s="1788" t="s">
        <v>213</v>
      </c>
      <c r="AB869" s="1885"/>
    </row>
    <row r="870" spans="1:28" s="1723" customFormat="1" x14ac:dyDescent="0.2">
      <c r="A870" s="1811" t="s">
        <v>2015</v>
      </c>
      <c r="B870" s="1737"/>
      <c r="C870" s="1737">
        <v>524316</v>
      </c>
      <c r="D870" s="1723" t="s">
        <v>68</v>
      </c>
      <c r="E870" s="1723">
        <v>1</v>
      </c>
      <c r="F870" s="1723">
        <v>8</v>
      </c>
      <c r="G870" s="1723">
        <v>5</v>
      </c>
      <c r="H870" s="1723">
        <v>2</v>
      </c>
      <c r="I870" s="1738">
        <v>1</v>
      </c>
      <c r="J870" s="1738">
        <v>1</v>
      </c>
      <c r="K870" s="1863" t="s">
        <v>1308</v>
      </c>
      <c r="L870" s="1725">
        <v>5256.98</v>
      </c>
      <c r="M870" s="1725">
        <v>5405</v>
      </c>
      <c r="N870" s="1725">
        <f>O870+Q870</f>
        <v>3687.2200000000003</v>
      </c>
      <c r="O870" s="1725">
        <v>3085.57</v>
      </c>
      <c r="P870" s="1798">
        <f>IF(N870&lt;=0,"",O870/N870)</f>
        <v>0.83682828797847697</v>
      </c>
      <c r="Q870" s="1725">
        <v>601.65</v>
      </c>
      <c r="R870" s="1798">
        <f>IF(N870&lt;=0,"",Q870/N870)</f>
        <v>0.16317171202152297</v>
      </c>
      <c r="S870" s="1785">
        <f>Q870/$S$1</f>
        <v>24.065999999999999</v>
      </c>
      <c r="T870" s="1760"/>
      <c r="U870" s="1725">
        <f t="shared" si="198"/>
        <v>0</v>
      </c>
      <c r="V870" s="1725">
        <f t="shared" si="199"/>
        <v>0</v>
      </c>
      <c r="W870" s="1725">
        <f t="shared" si="193"/>
        <v>5256.98</v>
      </c>
      <c r="X870" s="1728">
        <v>5256.98</v>
      </c>
      <c r="Y870" s="1739">
        <v>616505</v>
      </c>
      <c r="Z870" s="1730">
        <v>42660</v>
      </c>
      <c r="AA870" s="1788" t="s">
        <v>213</v>
      </c>
      <c r="AB870" s="1885"/>
    </row>
    <row r="871" spans="1:28" s="1723" customFormat="1" x14ac:dyDescent="0.2">
      <c r="A871" s="1811">
        <v>2016575</v>
      </c>
      <c r="B871" s="1737"/>
      <c r="C871" s="1737">
        <v>613616</v>
      </c>
      <c r="D871" s="1723" t="s">
        <v>68</v>
      </c>
      <c r="E871" s="1723">
        <v>1</v>
      </c>
      <c r="F871" s="1723">
        <v>8</v>
      </c>
      <c r="G871" s="1723">
        <v>5</v>
      </c>
      <c r="H871" s="1723">
        <v>3</v>
      </c>
      <c r="I871" s="1738">
        <v>1</v>
      </c>
      <c r="J871" s="1738">
        <v>1</v>
      </c>
      <c r="K871" s="1863" t="s">
        <v>1308</v>
      </c>
      <c r="L871" s="1725">
        <v>2132.0500000000002</v>
      </c>
      <c r="M871" s="1725">
        <v>2252</v>
      </c>
      <c r="N871" s="1725">
        <f t="shared" si="194"/>
        <v>1548.13</v>
      </c>
      <c r="O871" s="1725">
        <v>1148.98</v>
      </c>
      <c r="P871" s="1798">
        <f t="shared" si="195"/>
        <v>0.7421728149444814</v>
      </c>
      <c r="Q871" s="1725">
        <v>399.15</v>
      </c>
      <c r="R871" s="1798">
        <f t="shared" si="196"/>
        <v>0.25782718505551855</v>
      </c>
      <c r="S871" s="1785">
        <f t="shared" si="197"/>
        <v>15.965999999999999</v>
      </c>
      <c r="T871" s="1760"/>
      <c r="U871" s="1725">
        <f t="shared" si="198"/>
        <v>0</v>
      </c>
      <c r="V871" s="1725">
        <f t="shared" si="199"/>
        <v>0</v>
      </c>
      <c r="W871" s="1725">
        <f t="shared" si="193"/>
        <v>2132.0500000000002</v>
      </c>
      <c r="X871" s="1728">
        <v>2132.0500000000002</v>
      </c>
      <c r="Y871" s="1739">
        <v>616708</v>
      </c>
      <c r="Z871" s="1730">
        <v>42711</v>
      </c>
      <c r="AA871" s="1788" t="s">
        <v>213</v>
      </c>
      <c r="AB871" s="1885"/>
    </row>
    <row r="872" spans="1:28" s="1723" customFormat="1" x14ac:dyDescent="0.2">
      <c r="A872" s="1811">
        <v>2016576</v>
      </c>
      <c r="B872" s="1737"/>
      <c r="C872" s="1737" t="s">
        <v>2034</v>
      </c>
      <c r="D872" s="1723" t="s">
        <v>68</v>
      </c>
      <c r="E872" s="1723">
        <v>8</v>
      </c>
      <c r="F872" s="1723">
        <v>64</v>
      </c>
      <c r="G872" s="1723">
        <v>48</v>
      </c>
      <c r="H872" s="1723">
        <v>16</v>
      </c>
      <c r="I872" s="1738">
        <v>1</v>
      </c>
      <c r="J872" s="1738">
        <v>1</v>
      </c>
      <c r="K872" s="1863"/>
      <c r="L872" s="1725">
        <v>31218.02</v>
      </c>
      <c r="M872" s="1725"/>
      <c r="N872" s="1725">
        <f t="shared" si="194"/>
        <v>18522.96</v>
      </c>
      <c r="O872" s="1725">
        <v>14743.57</v>
      </c>
      <c r="P872" s="1798">
        <f t="shared" si="195"/>
        <v>0.79596187650353944</v>
      </c>
      <c r="Q872" s="1725">
        <v>3779.39</v>
      </c>
      <c r="R872" s="1798">
        <f t="shared" si="196"/>
        <v>0.20403812349646061</v>
      </c>
      <c r="S872" s="1785">
        <f t="shared" si="197"/>
        <v>151.1756</v>
      </c>
      <c r="T872" s="1760"/>
      <c r="U872" s="1725">
        <f t="shared" si="198"/>
        <v>0</v>
      </c>
      <c r="V872" s="1725">
        <f t="shared" si="199"/>
        <v>0</v>
      </c>
      <c r="W872" s="1725">
        <f t="shared" si="193"/>
        <v>31218.02</v>
      </c>
      <c r="X872" s="1728">
        <v>31218.02</v>
      </c>
      <c r="Y872" s="1739">
        <v>616626</v>
      </c>
      <c r="Z872" s="1730">
        <v>42692</v>
      </c>
      <c r="AA872" s="1788" t="s">
        <v>213</v>
      </c>
      <c r="AB872" s="1885"/>
    </row>
    <row r="873" spans="1:28" s="1723" customFormat="1" x14ac:dyDescent="0.2">
      <c r="A873" s="1811">
        <v>2016577</v>
      </c>
      <c r="B873" s="1737"/>
      <c r="C873" s="1737">
        <v>587716</v>
      </c>
      <c r="D873" s="1723" t="s">
        <v>68</v>
      </c>
      <c r="E873" s="1723">
        <v>1</v>
      </c>
      <c r="F873" s="1723">
        <v>10</v>
      </c>
      <c r="G873" s="1723">
        <v>6</v>
      </c>
      <c r="H873" s="1723">
        <v>5</v>
      </c>
      <c r="I873" s="1738">
        <v>1</v>
      </c>
      <c r="J873" s="1738">
        <v>1</v>
      </c>
      <c r="K873" s="1863" t="s">
        <v>1308</v>
      </c>
      <c r="L873" s="1725">
        <v>3795.94</v>
      </c>
      <c r="M873" s="1725">
        <v>3699</v>
      </c>
      <c r="N873" s="1725">
        <f t="shared" si="194"/>
        <v>2506.1999999999998</v>
      </c>
      <c r="O873" s="1725">
        <v>1949.1</v>
      </c>
      <c r="P873" s="1798">
        <f t="shared" si="195"/>
        <v>0.77771127603543211</v>
      </c>
      <c r="Q873" s="1725">
        <v>557.1</v>
      </c>
      <c r="R873" s="1798">
        <f t="shared" si="196"/>
        <v>0.22228872396456789</v>
      </c>
      <c r="S873" s="1785">
        <f t="shared" si="197"/>
        <v>22.284000000000002</v>
      </c>
      <c r="T873" s="1760"/>
      <c r="U873" s="1725">
        <f t="shared" si="198"/>
        <v>0</v>
      </c>
      <c r="V873" s="1725">
        <f t="shared" si="199"/>
        <v>0</v>
      </c>
      <c r="W873" s="1725">
        <f t="shared" si="193"/>
        <v>3795.94</v>
      </c>
      <c r="X873" s="1728">
        <v>3795.94</v>
      </c>
      <c r="Y873" s="1739">
        <v>616709</v>
      </c>
      <c r="Z873" s="1730">
        <v>42711</v>
      </c>
      <c r="AA873" s="1788" t="s">
        <v>213</v>
      </c>
      <c r="AB873" s="1885"/>
    </row>
    <row r="874" spans="1:28" s="1723" customFormat="1" x14ac:dyDescent="0.2">
      <c r="A874" s="1811">
        <v>2016578</v>
      </c>
      <c r="B874" s="1737"/>
      <c r="C874" s="1737">
        <v>612716</v>
      </c>
      <c r="D874" s="1723" t="s">
        <v>68</v>
      </c>
      <c r="E874" s="1723">
        <v>1</v>
      </c>
      <c r="F874" s="1723">
        <v>8</v>
      </c>
      <c r="G874" s="1723">
        <v>6</v>
      </c>
      <c r="H874" s="1723">
        <v>4</v>
      </c>
      <c r="I874" s="1738">
        <v>1</v>
      </c>
      <c r="J874" s="1738">
        <v>1</v>
      </c>
      <c r="K874" s="1863"/>
      <c r="L874" s="1725">
        <v>2706.69</v>
      </c>
      <c r="M874" s="1725"/>
      <c r="N874" s="1725">
        <f t="shared" si="194"/>
        <v>1697.29</v>
      </c>
      <c r="O874" s="1725">
        <v>1270.24</v>
      </c>
      <c r="P874" s="1798">
        <f t="shared" si="195"/>
        <v>0.74839302653052808</v>
      </c>
      <c r="Q874" s="1725">
        <v>427.05</v>
      </c>
      <c r="R874" s="1798">
        <f t="shared" si="196"/>
        <v>0.25160697346947192</v>
      </c>
      <c r="S874" s="1785">
        <f t="shared" si="197"/>
        <v>17.082000000000001</v>
      </c>
      <c r="T874" s="1760"/>
      <c r="U874" s="1725">
        <f t="shared" si="198"/>
        <v>0</v>
      </c>
      <c r="V874" s="1725">
        <f t="shared" si="199"/>
        <v>0</v>
      </c>
      <c r="W874" s="1725">
        <f t="shared" si="193"/>
        <v>2706.69</v>
      </c>
      <c r="X874" s="1728">
        <v>2706.69</v>
      </c>
      <c r="Y874" s="1739">
        <v>616710</v>
      </c>
      <c r="Z874" s="1730">
        <v>42711</v>
      </c>
      <c r="AA874" s="1788" t="s">
        <v>213</v>
      </c>
      <c r="AB874" s="1885"/>
    </row>
    <row r="875" spans="1:28" s="1723" customFormat="1" x14ac:dyDescent="0.2">
      <c r="A875" s="1811">
        <v>2016579</v>
      </c>
      <c r="B875" s="1737"/>
      <c r="C875" s="1737" t="s">
        <v>2018</v>
      </c>
      <c r="D875" s="1723" t="s">
        <v>489</v>
      </c>
      <c r="E875" s="1723">
        <v>1</v>
      </c>
      <c r="F875" s="1723">
        <v>9</v>
      </c>
      <c r="G875" s="1723">
        <v>4</v>
      </c>
      <c r="H875" s="1723">
        <v>3</v>
      </c>
      <c r="I875" s="1738">
        <v>1</v>
      </c>
      <c r="J875" s="1738">
        <v>1</v>
      </c>
      <c r="K875" s="1863"/>
      <c r="L875" s="1725">
        <v>2420.02</v>
      </c>
      <c r="M875" s="1725"/>
      <c r="N875" s="1725">
        <f t="shared" si="194"/>
        <v>1802.1499999999999</v>
      </c>
      <c r="O875" s="1725">
        <v>1296.3499999999999</v>
      </c>
      <c r="P875" s="1798">
        <f t="shared" si="195"/>
        <v>0.71933523846516656</v>
      </c>
      <c r="Q875" s="1725">
        <v>505.8</v>
      </c>
      <c r="R875" s="1798">
        <f t="shared" si="196"/>
        <v>0.28066476153483344</v>
      </c>
      <c r="S875" s="1785">
        <f t="shared" si="197"/>
        <v>20.231999999999999</v>
      </c>
      <c r="T875" s="1760"/>
      <c r="U875" s="1725">
        <f t="shared" si="198"/>
        <v>0</v>
      </c>
      <c r="V875" s="1725">
        <f t="shared" si="199"/>
        <v>0</v>
      </c>
      <c r="W875" s="1725">
        <f t="shared" si="193"/>
        <v>2420.02</v>
      </c>
      <c r="X875" s="1728">
        <v>2420.02</v>
      </c>
      <c r="Y875" s="1739">
        <v>616692</v>
      </c>
      <c r="Z875" s="1730">
        <v>42702</v>
      </c>
      <c r="AA875" s="1788" t="s">
        <v>213</v>
      </c>
      <c r="AB875" s="1885"/>
    </row>
    <row r="876" spans="1:28" s="1723" customFormat="1" x14ac:dyDescent="0.2">
      <c r="A876" s="1811">
        <v>2016580</v>
      </c>
      <c r="B876" s="1737"/>
      <c r="C876" s="1737" t="s">
        <v>2019</v>
      </c>
      <c r="D876" s="1723" t="s">
        <v>489</v>
      </c>
      <c r="E876" s="1723">
        <v>1</v>
      </c>
      <c r="F876" s="1723">
        <v>11</v>
      </c>
      <c r="G876" s="1723">
        <v>0</v>
      </c>
      <c r="H876" s="1723">
        <v>0</v>
      </c>
      <c r="I876" s="1738">
        <v>1</v>
      </c>
      <c r="J876" s="1738">
        <v>1</v>
      </c>
      <c r="K876" s="1863"/>
      <c r="L876" s="1725">
        <v>1290.26</v>
      </c>
      <c r="M876" s="1725"/>
      <c r="N876" s="1725">
        <f t="shared" si="194"/>
        <v>808.90000000000009</v>
      </c>
      <c r="O876" s="1725">
        <v>659.95</v>
      </c>
      <c r="P876" s="1798">
        <f t="shared" si="195"/>
        <v>0.81586104586475461</v>
      </c>
      <c r="Q876" s="1725">
        <v>148.94999999999999</v>
      </c>
      <c r="R876" s="1798">
        <f t="shared" si="196"/>
        <v>0.18413895413524536</v>
      </c>
      <c r="S876" s="1785">
        <f t="shared" si="197"/>
        <v>5.9579999999999993</v>
      </c>
      <c r="T876" s="1760"/>
      <c r="U876" s="1725">
        <f t="shared" si="198"/>
        <v>0</v>
      </c>
      <c r="V876" s="1725">
        <f t="shared" si="199"/>
        <v>0</v>
      </c>
      <c r="W876" s="1725">
        <f t="shared" si="193"/>
        <v>1290.26</v>
      </c>
      <c r="X876" s="1728">
        <v>1290.26</v>
      </c>
      <c r="Y876" s="1739">
        <v>616693</v>
      </c>
      <c r="Z876" s="1730">
        <v>42702</v>
      </c>
      <c r="AA876" s="1788" t="s">
        <v>213</v>
      </c>
      <c r="AB876" s="1885"/>
    </row>
    <row r="877" spans="1:28" s="1723" customFormat="1" x14ac:dyDescent="0.2">
      <c r="A877" s="1811">
        <v>2016581</v>
      </c>
      <c r="B877" s="1737"/>
      <c r="C877" s="1737" t="s">
        <v>2022</v>
      </c>
      <c r="D877" s="1723" t="s">
        <v>68</v>
      </c>
      <c r="E877" s="1723">
        <v>1</v>
      </c>
      <c r="F877" s="1723">
        <v>11</v>
      </c>
      <c r="G877" s="1723">
        <v>4</v>
      </c>
      <c r="H877" s="1723">
        <v>12</v>
      </c>
      <c r="I877" s="1738">
        <v>1</v>
      </c>
      <c r="J877" s="1738">
        <v>1</v>
      </c>
      <c r="K877" s="1863"/>
      <c r="L877" s="1725">
        <v>10578.33</v>
      </c>
      <c r="M877" s="1725"/>
      <c r="N877" s="1725">
        <f>O877+Q877</f>
        <v>6531.3</v>
      </c>
      <c r="O877" s="1725">
        <v>5216.3</v>
      </c>
      <c r="P877" s="1798">
        <f>IF(N877&lt;=0,"",O877/N877)</f>
        <v>0.79866182842619382</v>
      </c>
      <c r="Q877" s="1725">
        <v>1315</v>
      </c>
      <c r="R877" s="1798">
        <f>IF(N877&lt;=0,"",Q877/N877)</f>
        <v>0.20133817157380612</v>
      </c>
      <c r="S877" s="1785">
        <f>Q877/$S$1</f>
        <v>52.6</v>
      </c>
      <c r="T877" s="1760"/>
      <c r="U877" s="1725">
        <f t="shared" si="198"/>
        <v>0</v>
      </c>
      <c r="V877" s="1725">
        <f t="shared" si="199"/>
        <v>0</v>
      </c>
      <c r="W877" s="1725">
        <f t="shared" si="193"/>
        <v>10578.33</v>
      </c>
      <c r="X877" s="1728">
        <v>10578.33</v>
      </c>
      <c r="Y877" s="1739">
        <v>616546</v>
      </c>
      <c r="Z877" s="1730">
        <v>42671</v>
      </c>
      <c r="AA877" s="1788" t="s">
        <v>213</v>
      </c>
      <c r="AB877" s="1885"/>
    </row>
    <row r="878" spans="1:28" s="1723" customFormat="1" x14ac:dyDescent="0.2">
      <c r="A878" s="1811">
        <v>2016582</v>
      </c>
      <c r="B878" s="1737"/>
      <c r="C878" s="1737" t="s">
        <v>2023</v>
      </c>
      <c r="D878" s="1723" t="s">
        <v>489</v>
      </c>
      <c r="E878" s="1723">
        <v>1</v>
      </c>
      <c r="F878" s="1723">
        <v>0</v>
      </c>
      <c r="G878" s="1723">
        <v>0</v>
      </c>
      <c r="H878" s="1723">
        <v>0</v>
      </c>
      <c r="I878" s="1738">
        <v>1</v>
      </c>
      <c r="J878" s="1738">
        <v>1</v>
      </c>
      <c r="K878" s="1863"/>
      <c r="L878" s="1725">
        <v>225</v>
      </c>
      <c r="M878" s="1725"/>
      <c r="N878" s="1725">
        <f t="shared" si="194"/>
        <v>175</v>
      </c>
      <c r="O878" s="1725">
        <v>100</v>
      </c>
      <c r="P878" s="1798">
        <f t="shared" si="195"/>
        <v>0.5714285714285714</v>
      </c>
      <c r="Q878" s="1725">
        <v>75</v>
      </c>
      <c r="R878" s="1798">
        <f t="shared" si="196"/>
        <v>0.42857142857142855</v>
      </c>
      <c r="S878" s="1785">
        <f t="shared" si="197"/>
        <v>3</v>
      </c>
      <c r="T878" s="1760"/>
      <c r="U878" s="1725">
        <f t="shared" si="198"/>
        <v>0</v>
      </c>
      <c r="V878" s="1725">
        <f t="shared" si="199"/>
        <v>0</v>
      </c>
      <c r="W878" s="1725">
        <f t="shared" si="193"/>
        <v>225</v>
      </c>
      <c r="X878" s="1728">
        <v>225</v>
      </c>
      <c r="Y878" s="1739">
        <v>616540</v>
      </c>
      <c r="Z878" s="1730">
        <v>42660</v>
      </c>
      <c r="AA878" s="1788" t="s">
        <v>213</v>
      </c>
      <c r="AB878" s="1885"/>
    </row>
    <row r="879" spans="1:28" s="1723" customFormat="1" x14ac:dyDescent="0.2">
      <c r="A879" s="1811">
        <v>2016583</v>
      </c>
      <c r="B879" s="1737"/>
      <c r="C879" s="1737" t="s">
        <v>2035</v>
      </c>
      <c r="D879" s="1723" t="s">
        <v>68</v>
      </c>
      <c r="E879" s="1723">
        <v>10</v>
      </c>
      <c r="F879" s="1723">
        <v>100</v>
      </c>
      <c r="G879" s="1723">
        <v>70</v>
      </c>
      <c r="H879" s="1723">
        <v>20</v>
      </c>
      <c r="I879" s="1738">
        <v>1</v>
      </c>
      <c r="J879" s="1738">
        <v>1</v>
      </c>
      <c r="K879" s="1863"/>
      <c r="L879" s="1725">
        <v>34461</v>
      </c>
      <c r="M879" s="1725"/>
      <c r="N879" s="1725">
        <f t="shared" si="194"/>
        <v>21661.550000000003</v>
      </c>
      <c r="O879" s="1725">
        <v>16426.7</v>
      </c>
      <c r="P879" s="1798">
        <f t="shared" si="195"/>
        <v>0.75833446821672501</v>
      </c>
      <c r="Q879" s="1725">
        <v>5234.8500000000004</v>
      </c>
      <c r="R879" s="1798">
        <f t="shared" si="196"/>
        <v>0.24166553178327496</v>
      </c>
      <c r="S879" s="1785">
        <f t="shared" si="197"/>
        <v>209.39400000000001</v>
      </c>
      <c r="T879" s="1760"/>
      <c r="U879" s="1725">
        <f t="shared" si="198"/>
        <v>0</v>
      </c>
      <c r="V879" s="1725">
        <f t="shared" si="199"/>
        <v>0</v>
      </c>
      <c r="W879" s="1725">
        <f t="shared" si="193"/>
        <v>34461</v>
      </c>
      <c r="X879" s="1728">
        <v>34461</v>
      </c>
      <c r="Y879" s="1739">
        <v>616507</v>
      </c>
      <c r="Z879" s="1730">
        <v>42660</v>
      </c>
      <c r="AA879" s="1788" t="s">
        <v>213</v>
      </c>
      <c r="AB879" s="1885"/>
    </row>
    <row r="880" spans="1:28" s="1723" customFormat="1" x14ac:dyDescent="0.2">
      <c r="A880" s="1811" t="s">
        <v>2051</v>
      </c>
      <c r="B880" s="1737"/>
      <c r="C880" s="1737" t="s">
        <v>2045</v>
      </c>
      <c r="D880" s="1723" t="s">
        <v>68</v>
      </c>
      <c r="E880" s="1723">
        <v>0</v>
      </c>
      <c r="F880" s="1723">
        <v>0</v>
      </c>
      <c r="G880" s="1723">
        <v>0</v>
      </c>
      <c r="H880" s="1723">
        <v>0</v>
      </c>
      <c r="I880" s="1738">
        <v>1</v>
      </c>
      <c r="J880" s="1738">
        <v>1</v>
      </c>
      <c r="K880" s="1863"/>
      <c r="L880" s="1725">
        <v>52.34</v>
      </c>
      <c r="M880" s="1725"/>
      <c r="N880" s="1725">
        <f t="shared" si="194"/>
        <v>14.46</v>
      </c>
      <c r="O880" s="1725">
        <v>14.46</v>
      </c>
      <c r="P880" s="1798">
        <f t="shared" si="195"/>
        <v>1</v>
      </c>
      <c r="Q880" s="1725">
        <v>0</v>
      </c>
      <c r="R880" s="1798">
        <f t="shared" si="196"/>
        <v>0</v>
      </c>
      <c r="S880" s="1785">
        <f t="shared" si="197"/>
        <v>0</v>
      </c>
      <c r="T880" s="1760"/>
      <c r="U880" s="1725">
        <f t="shared" si="198"/>
        <v>0</v>
      </c>
      <c r="V880" s="1725">
        <f t="shared" si="199"/>
        <v>0</v>
      </c>
      <c r="W880" s="1725">
        <f t="shared" si="193"/>
        <v>52.34</v>
      </c>
      <c r="X880" s="1728">
        <v>52.34</v>
      </c>
      <c r="Y880" s="1739">
        <v>616615</v>
      </c>
      <c r="Z880" s="1730">
        <v>42692</v>
      </c>
      <c r="AA880" s="1788" t="s">
        <v>213</v>
      </c>
      <c r="AB880" s="1885"/>
    </row>
    <row r="881" spans="1:28" s="1723" customFormat="1" x14ac:dyDescent="0.2">
      <c r="A881" s="1811">
        <v>2016585</v>
      </c>
      <c r="B881" s="1737"/>
      <c r="C881" s="1737" t="s">
        <v>2049</v>
      </c>
      <c r="D881" s="1723" t="s">
        <v>489</v>
      </c>
      <c r="E881" s="1723">
        <v>1</v>
      </c>
      <c r="F881" s="1723">
        <v>9</v>
      </c>
      <c r="G881" s="1723">
        <v>7</v>
      </c>
      <c r="H881" s="1723">
        <v>3</v>
      </c>
      <c r="I881" s="1738">
        <v>1</v>
      </c>
      <c r="J881" s="1738">
        <v>1</v>
      </c>
      <c r="K881" s="1863"/>
      <c r="L881" s="1725">
        <v>2824.73</v>
      </c>
      <c r="M881" s="1725"/>
      <c r="N881" s="1725">
        <f t="shared" si="194"/>
        <v>2087.4899999999998</v>
      </c>
      <c r="O881" s="1725">
        <v>1511.5</v>
      </c>
      <c r="P881" s="1798">
        <f t="shared" si="195"/>
        <v>0.72407532491173621</v>
      </c>
      <c r="Q881" s="1725">
        <v>575.99</v>
      </c>
      <c r="R881" s="1798">
        <f t="shared" si="196"/>
        <v>0.2759246750882639</v>
      </c>
      <c r="S881" s="1785">
        <f t="shared" si="197"/>
        <v>23.0396</v>
      </c>
      <c r="T881" s="1760"/>
      <c r="U881" s="1725">
        <f t="shared" si="198"/>
        <v>0</v>
      </c>
      <c r="V881" s="1725">
        <f t="shared" si="199"/>
        <v>0</v>
      </c>
      <c r="W881" s="1725">
        <f t="shared" si="193"/>
        <v>2824.73</v>
      </c>
      <c r="X881" s="1728">
        <v>2824.73</v>
      </c>
      <c r="Y881" s="1739">
        <v>616694</v>
      </c>
      <c r="Z881" s="1730">
        <v>42702</v>
      </c>
      <c r="AA881" s="1788" t="s">
        <v>213</v>
      </c>
      <c r="AB881" s="1885"/>
    </row>
    <row r="882" spans="1:28" s="1723" customFormat="1" x14ac:dyDescent="0.2">
      <c r="A882" s="1811">
        <v>2016586</v>
      </c>
      <c r="B882" s="1737"/>
      <c r="C882" s="1737" t="s">
        <v>2050</v>
      </c>
      <c r="D882" s="1723" t="s">
        <v>489</v>
      </c>
      <c r="E882" s="1723">
        <v>1</v>
      </c>
      <c r="F882" s="1723">
        <v>15</v>
      </c>
      <c r="G882" s="1723">
        <v>0</v>
      </c>
      <c r="H882" s="1723">
        <v>0</v>
      </c>
      <c r="I882" s="1738">
        <v>1</v>
      </c>
      <c r="J882" s="1738">
        <v>1</v>
      </c>
      <c r="K882" s="1863"/>
      <c r="L882" s="1725">
        <v>1647.73</v>
      </c>
      <c r="M882" s="1725"/>
      <c r="N882" s="1725">
        <f t="shared" si="194"/>
        <v>1034.2</v>
      </c>
      <c r="O882" s="1725">
        <v>830.8</v>
      </c>
      <c r="P882" s="1798">
        <f t="shared" si="195"/>
        <v>0.80332624250628493</v>
      </c>
      <c r="Q882" s="1725">
        <v>203.4</v>
      </c>
      <c r="R882" s="1798">
        <f t="shared" si="196"/>
        <v>0.19667375749371493</v>
      </c>
      <c r="S882" s="1785">
        <f t="shared" si="197"/>
        <v>8.136000000000001</v>
      </c>
      <c r="T882" s="1760"/>
      <c r="U882" s="1725">
        <f t="shared" si="198"/>
        <v>0</v>
      </c>
      <c r="V882" s="1725">
        <f t="shared" si="199"/>
        <v>0</v>
      </c>
      <c r="W882" s="1725">
        <f t="shared" si="193"/>
        <v>1647.73</v>
      </c>
      <c r="X882" s="1728">
        <v>1647.73</v>
      </c>
      <c r="Y882" s="1739">
        <v>616695</v>
      </c>
      <c r="Z882" s="1730">
        <v>42702</v>
      </c>
      <c r="AA882" s="1788" t="s">
        <v>213</v>
      </c>
      <c r="AB882" s="1885"/>
    </row>
    <row r="883" spans="1:28" s="1723" customFormat="1" x14ac:dyDescent="0.2">
      <c r="A883" s="1811">
        <v>2016588</v>
      </c>
      <c r="B883" s="1737"/>
      <c r="C883" s="1737" t="s">
        <v>2055</v>
      </c>
      <c r="D883" s="1723" t="s">
        <v>614</v>
      </c>
      <c r="E883" s="1723">
        <v>1</v>
      </c>
      <c r="F883" s="1723">
        <v>8</v>
      </c>
      <c r="G883" s="1723">
        <v>5</v>
      </c>
      <c r="H883" s="1723">
        <v>3</v>
      </c>
      <c r="I883" s="1738">
        <v>1</v>
      </c>
      <c r="J883" s="1738">
        <v>1</v>
      </c>
      <c r="K883" s="1863"/>
      <c r="L883" s="1725">
        <v>3086.6</v>
      </c>
      <c r="M883" s="1725"/>
      <c r="N883" s="1725">
        <f t="shared" si="194"/>
        <v>0</v>
      </c>
      <c r="O883" s="1725">
        <v>0</v>
      </c>
      <c r="P883" s="1798" t="str">
        <f t="shared" si="195"/>
        <v/>
      </c>
      <c r="Q883" s="1725">
        <v>0</v>
      </c>
      <c r="R883" s="1798" t="str">
        <f t="shared" si="196"/>
        <v/>
      </c>
      <c r="S883" s="1785">
        <f t="shared" si="197"/>
        <v>0</v>
      </c>
      <c r="T883" s="1760"/>
      <c r="U883" s="1725">
        <f t="shared" si="198"/>
        <v>0</v>
      </c>
      <c r="V883" s="1725">
        <f t="shared" si="199"/>
        <v>0</v>
      </c>
      <c r="W883" s="1725">
        <f t="shared" ref="W883:W945" si="200">X883+AC883+AH883+AM883+AO883+AR883</f>
        <v>3086.6</v>
      </c>
      <c r="X883" s="1728">
        <v>3086.6</v>
      </c>
      <c r="Y883" s="1739">
        <v>616671</v>
      </c>
      <c r="Z883" s="1730">
        <v>42702</v>
      </c>
      <c r="AA883" s="1788" t="s">
        <v>213</v>
      </c>
      <c r="AB883" s="1885"/>
    </row>
    <row r="884" spans="1:28" s="1723" customFormat="1" x14ac:dyDescent="0.2">
      <c r="A884" s="1811">
        <v>2016589</v>
      </c>
      <c r="B884" s="1737"/>
      <c r="C884" s="1737" t="s">
        <v>2056</v>
      </c>
      <c r="D884" s="1723" t="s">
        <v>68</v>
      </c>
      <c r="E884" s="1723">
        <v>0</v>
      </c>
      <c r="F884" s="1723">
        <v>0</v>
      </c>
      <c r="G884" s="1723">
        <v>0</v>
      </c>
      <c r="H884" s="1723">
        <v>0</v>
      </c>
      <c r="I884" s="1738">
        <v>1</v>
      </c>
      <c r="J884" s="1738">
        <v>1</v>
      </c>
      <c r="K884" s="1863"/>
      <c r="L884" s="1725">
        <v>266</v>
      </c>
      <c r="M884" s="1725"/>
      <c r="N884" s="1725">
        <f t="shared" si="194"/>
        <v>0</v>
      </c>
      <c r="O884" s="1725">
        <v>0</v>
      </c>
      <c r="P884" s="1798" t="str">
        <f t="shared" si="195"/>
        <v/>
      </c>
      <c r="Q884" s="1725">
        <v>0</v>
      </c>
      <c r="R884" s="1798" t="str">
        <f t="shared" si="196"/>
        <v/>
      </c>
      <c r="S884" s="1785">
        <f t="shared" si="197"/>
        <v>0</v>
      </c>
      <c r="T884" s="1760"/>
      <c r="U884" s="1725">
        <f t="shared" si="198"/>
        <v>0</v>
      </c>
      <c r="V884" s="1725">
        <f t="shared" si="199"/>
        <v>0</v>
      </c>
      <c r="W884" s="1725">
        <f t="shared" si="200"/>
        <v>266</v>
      </c>
      <c r="X884" s="1728">
        <v>266</v>
      </c>
      <c r="Y884" s="1739">
        <v>616508</v>
      </c>
      <c r="Z884" s="1730">
        <v>42660</v>
      </c>
      <c r="AA884" s="1788" t="s">
        <v>213</v>
      </c>
      <c r="AB884" s="1885"/>
    </row>
    <row r="885" spans="1:28" s="1723" customFormat="1" x14ac:dyDescent="0.2">
      <c r="A885" s="1811">
        <v>2016590</v>
      </c>
      <c r="B885" s="1737"/>
      <c r="C885" s="1737" t="s">
        <v>2057</v>
      </c>
      <c r="D885" s="1723" t="s">
        <v>68</v>
      </c>
      <c r="E885" s="1723">
        <v>0</v>
      </c>
      <c r="F885" s="1723">
        <v>2</v>
      </c>
      <c r="G885" s="1723">
        <v>0</v>
      </c>
      <c r="H885" s="1723">
        <v>1</v>
      </c>
      <c r="I885" s="1738">
        <v>1</v>
      </c>
      <c r="J885" s="1738">
        <v>1</v>
      </c>
      <c r="K885" s="1863"/>
      <c r="L885" s="1725">
        <v>556.14</v>
      </c>
      <c r="M885" s="1725"/>
      <c r="N885" s="1725">
        <f t="shared" si="194"/>
        <v>353.77</v>
      </c>
      <c r="O885" s="1725">
        <v>236.32</v>
      </c>
      <c r="P885" s="1798">
        <f t="shared" si="195"/>
        <v>0.66800463578030922</v>
      </c>
      <c r="Q885" s="1725">
        <v>117.45</v>
      </c>
      <c r="R885" s="1798">
        <f t="shared" si="196"/>
        <v>0.33199536421969078</v>
      </c>
      <c r="S885" s="1785">
        <f t="shared" si="197"/>
        <v>4.6980000000000004</v>
      </c>
      <c r="T885" s="1760"/>
      <c r="U885" s="1725">
        <f t="shared" si="198"/>
        <v>0</v>
      </c>
      <c r="V885" s="1725">
        <f t="shared" si="199"/>
        <v>0</v>
      </c>
      <c r="W885" s="1725">
        <f t="shared" si="200"/>
        <v>556.14</v>
      </c>
      <c r="X885" s="1728">
        <v>556.14</v>
      </c>
      <c r="Y885" s="1739">
        <v>616509</v>
      </c>
      <c r="Z885" s="1730">
        <v>42660</v>
      </c>
      <c r="AA885" s="1788" t="s">
        <v>213</v>
      </c>
      <c r="AB885" s="1885"/>
    </row>
    <row r="886" spans="1:28" s="1723" customFormat="1" x14ac:dyDescent="0.2">
      <c r="A886" s="1811">
        <v>2016591</v>
      </c>
      <c r="B886" s="1737"/>
      <c r="C886" s="1737">
        <v>580316</v>
      </c>
      <c r="D886" s="1723" t="s">
        <v>68</v>
      </c>
      <c r="E886" s="1723">
        <v>1</v>
      </c>
      <c r="F886" s="1723">
        <v>8</v>
      </c>
      <c r="G886" s="1723">
        <v>3</v>
      </c>
      <c r="H886" s="1723">
        <v>3</v>
      </c>
      <c r="I886" s="1738">
        <v>1</v>
      </c>
      <c r="J886" s="1738">
        <v>1</v>
      </c>
      <c r="K886" s="1863"/>
      <c r="L886" s="1725">
        <v>2930.5</v>
      </c>
      <c r="M886" s="1725"/>
      <c r="N886" s="1725">
        <f t="shared" si="194"/>
        <v>1714.02</v>
      </c>
      <c r="O886" s="1725">
        <v>1295.97</v>
      </c>
      <c r="P886" s="1798">
        <f t="shared" si="195"/>
        <v>0.75609969545279521</v>
      </c>
      <c r="Q886" s="1725">
        <v>418.05</v>
      </c>
      <c r="R886" s="1798">
        <f t="shared" si="196"/>
        <v>0.24390030454720482</v>
      </c>
      <c r="S886" s="1785">
        <f t="shared" si="197"/>
        <v>16.722000000000001</v>
      </c>
      <c r="T886" s="1760"/>
      <c r="U886" s="1725">
        <f t="shared" si="198"/>
        <v>0</v>
      </c>
      <c r="V886" s="1725">
        <f t="shared" si="199"/>
        <v>0</v>
      </c>
      <c r="W886" s="1725">
        <f t="shared" si="200"/>
        <v>2930.5</v>
      </c>
      <c r="X886" s="1728">
        <v>2930.5</v>
      </c>
      <c r="Y886" s="1739">
        <v>616510</v>
      </c>
      <c r="Z886" s="1730">
        <v>42660</v>
      </c>
      <c r="AA886" s="1788" t="s">
        <v>213</v>
      </c>
      <c r="AB886" s="1885"/>
    </row>
    <row r="887" spans="1:28" s="1723" customFormat="1" x14ac:dyDescent="0.2">
      <c r="A887" s="1811" t="s">
        <v>2058</v>
      </c>
      <c r="B887" s="1737"/>
      <c r="C887" s="1737">
        <v>524416</v>
      </c>
      <c r="D887" s="1723" t="s">
        <v>68</v>
      </c>
      <c r="E887" s="1723">
        <v>1</v>
      </c>
      <c r="F887" s="1723">
        <v>8</v>
      </c>
      <c r="G887" s="1723">
        <v>5</v>
      </c>
      <c r="H887" s="1723">
        <v>2</v>
      </c>
      <c r="I887" s="1738">
        <v>1</v>
      </c>
      <c r="J887" s="1738">
        <v>1</v>
      </c>
      <c r="K887" s="1863"/>
      <c r="L887" s="1725">
        <v>5256.98</v>
      </c>
      <c r="M887" s="1725">
        <v>5405</v>
      </c>
      <c r="N887" s="1725">
        <f>O887+Q887</f>
        <v>3647.1</v>
      </c>
      <c r="O887" s="1725">
        <v>3018.45</v>
      </c>
      <c r="P887" s="1798">
        <f>IF(N887&lt;=0,"",O887/N887)</f>
        <v>0.82763017191741384</v>
      </c>
      <c r="Q887" s="1725">
        <v>628.65</v>
      </c>
      <c r="R887" s="1798">
        <f>IF(N887&lt;=0,"",Q887/N887)</f>
        <v>0.17236982808258616</v>
      </c>
      <c r="S887" s="1785">
        <f>Q887/$S$1</f>
        <v>25.146000000000001</v>
      </c>
      <c r="T887" s="1760"/>
      <c r="U887" s="1725">
        <f t="shared" si="198"/>
        <v>0</v>
      </c>
      <c r="V887" s="1725">
        <f t="shared" si="199"/>
        <v>0</v>
      </c>
      <c r="W887" s="1725">
        <f t="shared" si="200"/>
        <v>5256.98</v>
      </c>
      <c r="X887" s="1728">
        <v>5256.98</v>
      </c>
      <c r="Y887" s="1739">
        <v>616511</v>
      </c>
      <c r="Z887" s="1730">
        <v>42660</v>
      </c>
      <c r="AA887" s="1788" t="s">
        <v>213</v>
      </c>
      <c r="AB887" s="1885"/>
    </row>
    <row r="888" spans="1:28" s="1723" customFormat="1" x14ac:dyDescent="0.2">
      <c r="A888" s="1811" t="s">
        <v>2059</v>
      </c>
      <c r="B888" s="1737"/>
      <c r="C888" s="1737">
        <v>597216</v>
      </c>
      <c r="D888" s="1723" t="s">
        <v>68</v>
      </c>
      <c r="E888" s="1723">
        <v>1</v>
      </c>
      <c r="F888" s="1723">
        <v>8</v>
      </c>
      <c r="G888" s="1723">
        <v>5</v>
      </c>
      <c r="H888" s="1723">
        <v>2</v>
      </c>
      <c r="I888" s="1738">
        <v>1</v>
      </c>
      <c r="J888" s="1738">
        <v>1</v>
      </c>
      <c r="K888" s="1863"/>
      <c r="L888" s="1725">
        <v>5256.98</v>
      </c>
      <c r="M888" s="1725">
        <v>5405</v>
      </c>
      <c r="N888" s="1725">
        <f>O888+Q888</f>
        <v>3647.1</v>
      </c>
      <c r="O888" s="1725">
        <v>3018.45</v>
      </c>
      <c r="P888" s="1798">
        <f>IF(N888&lt;=0,"",O888/N888)</f>
        <v>0.82763017191741384</v>
      </c>
      <c r="Q888" s="1725">
        <v>628.65</v>
      </c>
      <c r="R888" s="1798">
        <f>IF(N888&lt;=0,"",Q888/N888)</f>
        <v>0.17236982808258616</v>
      </c>
      <c r="S888" s="1785">
        <f>Q888/$S$1</f>
        <v>25.146000000000001</v>
      </c>
      <c r="T888" s="1760"/>
      <c r="U888" s="1725">
        <f t="shared" si="198"/>
        <v>0</v>
      </c>
      <c r="V888" s="1725">
        <f t="shared" si="199"/>
        <v>0</v>
      </c>
      <c r="W888" s="1725">
        <f t="shared" si="200"/>
        <v>5256.98</v>
      </c>
      <c r="X888" s="1728">
        <v>5256.98</v>
      </c>
      <c r="Y888" s="1739">
        <v>616512</v>
      </c>
      <c r="Z888" s="1730">
        <v>42660</v>
      </c>
      <c r="AA888" s="1788" t="s">
        <v>213</v>
      </c>
      <c r="AB888" s="1885"/>
    </row>
    <row r="889" spans="1:28" s="1723" customFormat="1" x14ac:dyDescent="0.2">
      <c r="A889" s="1811">
        <v>2016594</v>
      </c>
      <c r="B889" s="1737"/>
      <c r="C889" s="1737">
        <v>608016</v>
      </c>
      <c r="D889" s="1723" t="s">
        <v>68</v>
      </c>
      <c r="E889" s="1723">
        <v>1</v>
      </c>
      <c r="F889" s="1723">
        <v>9</v>
      </c>
      <c r="G889" s="1723">
        <v>5</v>
      </c>
      <c r="H889" s="1723">
        <v>2</v>
      </c>
      <c r="I889" s="1738">
        <v>1</v>
      </c>
      <c r="J889" s="1738">
        <v>1</v>
      </c>
      <c r="K889" s="1863"/>
      <c r="L889" s="1725">
        <v>2799.94</v>
      </c>
      <c r="M889" s="1725"/>
      <c r="N889" s="1725">
        <f t="shared" si="194"/>
        <v>1894.77</v>
      </c>
      <c r="O889" s="1725">
        <v>1510.02</v>
      </c>
      <c r="P889" s="1798">
        <f t="shared" si="195"/>
        <v>0.79694105353156319</v>
      </c>
      <c r="Q889" s="1725">
        <v>384.75</v>
      </c>
      <c r="R889" s="1798">
        <f t="shared" si="196"/>
        <v>0.20305894646843681</v>
      </c>
      <c r="S889" s="1785">
        <f t="shared" si="197"/>
        <v>15.39</v>
      </c>
      <c r="T889" s="1760"/>
      <c r="U889" s="1725">
        <f t="shared" si="198"/>
        <v>0</v>
      </c>
      <c r="V889" s="1725">
        <f t="shared" si="199"/>
        <v>0</v>
      </c>
      <c r="W889" s="1725">
        <f t="shared" si="200"/>
        <v>2799.94</v>
      </c>
      <c r="X889" s="1728">
        <v>2799.94</v>
      </c>
      <c r="Y889" s="1739">
        <v>616541</v>
      </c>
      <c r="Z889" s="1730">
        <v>42664</v>
      </c>
      <c r="AA889" s="1788" t="s">
        <v>213</v>
      </c>
      <c r="AB889" s="1885"/>
    </row>
    <row r="890" spans="1:28" s="1723" customFormat="1" x14ac:dyDescent="0.2">
      <c r="A890" s="1811">
        <v>2016595</v>
      </c>
      <c r="B890" s="1737"/>
      <c r="C890" s="1737" t="s">
        <v>2060</v>
      </c>
      <c r="D890" s="1723" t="s">
        <v>451</v>
      </c>
      <c r="E890" s="1723">
        <v>1</v>
      </c>
      <c r="F890" s="1723">
        <v>8</v>
      </c>
      <c r="G890" s="1723">
        <v>7</v>
      </c>
      <c r="H890" s="1723">
        <v>3</v>
      </c>
      <c r="I890" s="1738">
        <v>1</v>
      </c>
      <c r="J890" s="1738">
        <v>1</v>
      </c>
      <c r="K890" s="1863"/>
      <c r="L890" s="1725">
        <v>2734.39</v>
      </c>
      <c r="M890" s="1725"/>
      <c r="N890" s="1725">
        <f t="shared" si="194"/>
        <v>1819.4</v>
      </c>
      <c r="O890" s="1725">
        <v>1309.55</v>
      </c>
      <c r="P890" s="1798">
        <f t="shared" si="195"/>
        <v>0.71977025392986693</v>
      </c>
      <c r="Q890" s="1725">
        <v>509.85</v>
      </c>
      <c r="R890" s="1798">
        <f t="shared" si="196"/>
        <v>0.28022974607013301</v>
      </c>
      <c r="S890" s="1785">
        <f t="shared" si="197"/>
        <v>20.394000000000002</v>
      </c>
      <c r="T890" s="1760"/>
      <c r="U890" s="1725">
        <f t="shared" si="198"/>
        <v>0</v>
      </c>
      <c r="V890" s="1725">
        <f t="shared" si="199"/>
        <v>0</v>
      </c>
      <c r="W890" s="1725">
        <f t="shared" si="200"/>
        <v>2734.39</v>
      </c>
      <c r="X890" s="1728">
        <v>2734.39</v>
      </c>
      <c r="Y890" s="1739">
        <v>616673</v>
      </c>
      <c r="Z890" s="1730">
        <v>42702</v>
      </c>
      <c r="AA890" s="1788" t="s">
        <v>213</v>
      </c>
      <c r="AB890" s="1885"/>
    </row>
    <row r="891" spans="1:28" s="1723" customFormat="1" x14ac:dyDescent="0.2">
      <c r="A891" s="1811">
        <v>2016596</v>
      </c>
      <c r="B891" s="1737"/>
      <c r="C891" s="1737" t="s">
        <v>2061</v>
      </c>
      <c r="D891" s="1723" t="s">
        <v>451</v>
      </c>
      <c r="E891" s="1723">
        <v>1</v>
      </c>
      <c r="F891" s="1723">
        <v>8</v>
      </c>
      <c r="G891" s="1723">
        <v>7</v>
      </c>
      <c r="H891" s="1723">
        <v>3</v>
      </c>
      <c r="I891" s="1738">
        <v>1</v>
      </c>
      <c r="J891" s="1738">
        <v>1</v>
      </c>
      <c r="K891" s="1863"/>
      <c r="L891" s="1725">
        <v>2734.39</v>
      </c>
      <c r="M891" s="1725"/>
      <c r="N891" s="1725">
        <f>O891+Q891</f>
        <v>1819.4</v>
      </c>
      <c r="O891" s="1725">
        <v>1309.55</v>
      </c>
      <c r="P891" s="1798">
        <f>IF(N891&lt;=0,"",O891/N891)</f>
        <v>0.71977025392986693</v>
      </c>
      <c r="Q891" s="1725">
        <v>509.85</v>
      </c>
      <c r="R891" s="1798">
        <f>IF(N891&lt;=0,"",Q891/N891)</f>
        <v>0.28022974607013301</v>
      </c>
      <c r="S891" s="1785">
        <f t="shared" si="197"/>
        <v>20.394000000000002</v>
      </c>
      <c r="T891" s="1760"/>
      <c r="U891" s="1725">
        <f t="shared" si="198"/>
        <v>0</v>
      </c>
      <c r="V891" s="1725">
        <f t="shared" si="199"/>
        <v>0</v>
      </c>
      <c r="W891" s="1725">
        <f t="shared" si="200"/>
        <v>2734.39</v>
      </c>
      <c r="X891" s="1728">
        <v>2734.39</v>
      </c>
      <c r="Y891" s="1739">
        <v>616674</v>
      </c>
      <c r="Z891" s="1730">
        <v>42702</v>
      </c>
      <c r="AA891" s="1788" t="s">
        <v>213</v>
      </c>
      <c r="AB891" s="1885"/>
    </row>
    <row r="892" spans="1:28" s="1723" customFormat="1" x14ac:dyDescent="0.2">
      <c r="A892" s="1811">
        <v>2016598</v>
      </c>
      <c r="B892" s="1737"/>
      <c r="C892" s="1737" t="s">
        <v>2062</v>
      </c>
      <c r="D892" s="1723" t="s">
        <v>1901</v>
      </c>
      <c r="E892" s="1723">
        <v>0</v>
      </c>
      <c r="F892" s="1723">
        <v>2</v>
      </c>
      <c r="G892" s="1723">
        <v>3</v>
      </c>
      <c r="H892" s="1723">
        <v>0</v>
      </c>
      <c r="I892" s="1738">
        <v>1</v>
      </c>
      <c r="J892" s="1738">
        <v>1</v>
      </c>
      <c r="K892" s="1863"/>
      <c r="L892" s="1725">
        <v>970.41</v>
      </c>
      <c r="M892" s="1725"/>
      <c r="N892" s="1725">
        <f t="shared" ref="N892:N956" si="201">O892+Q892</f>
        <v>693.15</v>
      </c>
      <c r="O892" s="1725">
        <v>555</v>
      </c>
      <c r="P892" s="1798">
        <f t="shared" ref="P892:P956" si="202">IF(N892&lt;=0,"",O892/N892)</f>
        <v>0.80069249080285654</v>
      </c>
      <c r="Q892" s="1725">
        <v>138.15</v>
      </c>
      <c r="R892" s="1798">
        <f t="shared" ref="R892:R956" si="203">IF(N892&lt;=0,"",Q892/N892)</f>
        <v>0.19930750919714349</v>
      </c>
      <c r="S892" s="1785">
        <f t="shared" ref="S892:S956" si="204">Q892/$S$1</f>
        <v>5.5259999999999998</v>
      </c>
      <c r="T892" s="1760"/>
      <c r="U892" s="1725">
        <f t="shared" ref="U892:U956" si="205">((1-I892)*O892)+((1-J892)*Q892)</f>
        <v>0</v>
      </c>
      <c r="V892" s="1725">
        <f t="shared" ref="V892:V956" si="206">L892-W892</f>
        <v>0</v>
      </c>
      <c r="W892" s="1725">
        <f t="shared" si="200"/>
        <v>970.41</v>
      </c>
      <c r="X892" s="1728">
        <v>970.41</v>
      </c>
      <c r="Y892" s="1739">
        <v>616641</v>
      </c>
      <c r="Z892" s="1730">
        <v>42692</v>
      </c>
      <c r="AA892" s="1788" t="s">
        <v>213</v>
      </c>
      <c r="AB892" s="1885"/>
    </row>
    <row r="893" spans="1:28" s="1723" customFormat="1" x14ac:dyDescent="0.2">
      <c r="A893" s="1835" t="s">
        <v>2064</v>
      </c>
      <c r="B893" s="1737"/>
      <c r="C893" s="1805" t="s">
        <v>2065</v>
      </c>
      <c r="D893" s="1723" t="s">
        <v>489</v>
      </c>
      <c r="E893" s="1723">
        <v>1</v>
      </c>
      <c r="F893" s="1723">
        <v>8</v>
      </c>
      <c r="G893" s="1723">
        <v>4</v>
      </c>
      <c r="H893" s="1723">
        <v>3</v>
      </c>
      <c r="I893" s="1738">
        <v>1</v>
      </c>
      <c r="J893" s="1738">
        <v>1</v>
      </c>
      <c r="K893" s="1863"/>
      <c r="L893" s="1725">
        <v>3413.06</v>
      </c>
      <c r="M893" s="1725"/>
      <c r="N893" s="1725">
        <f t="shared" si="201"/>
        <v>2604.14</v>
      </c>
      <c r="O893" s="1725">
        <v>2104.19</v>
      </c>
      <c r="P893" s="1798">
        <f t="shared" si="202"/>
        <v>0.80801723409647719</v>
      </c>
      <c r="Q893" s="1725">
        <v>499.95</v>
      </c>
      <c r="R893" s="1798">
        <f t="shared" si="203"/>
        <v>0.19198276590352287</v>
      </c>
      <c r="S893" s="1785">
        <f t="shared" si="204"/>
        <v>19.998000000000001</v>
      </c>
      <c r="T893" s="1760"/>
      <c r="U893" s="1725">
        <f t="shared" si="205"/>
        <v>0</v>
      </c>
      <c r="V893" s="1725">
        <f t="shared" si="206"/>
        <v>0</v>
      </c>
      <c r="W893" s="1725">
        <f t="shared" si="200"/>
        <v>3413.06</v>
      </c>
      <c r="X893" s="1728">
        <v>3413.06</v>
      </c>
      <c r="Y893" s="1739">
        <v>616684</v>
      </c>
      <c r="Z893" s="1730">
        <v>42702</v>
      </c>
      <c r="AA893" s="1788" t="s">
        <v>213</v>
      </c>
      <c r="AB893" s="1885"/>
    </row>
    <row r="894" spans="1:28" s="1723" customFormat="1" x14ac:dyDescent="0.2">
      <c r="A894" s="1811" t="s">
        <v>2577</v>
      </c>
      <c r="B894" s="1737"/>
      <c r="C894" s="1737" t="s">
        <v>2066</v>
      </c>
      <c r="D894" s="1723" t="s">
        <v>489</v>
      </c>
      <c r="E894" s="1723">
        <v>1</v>
      </c>
      <c r="F894" s="1723">
        <v>1</v>
      </c>
      <c r="G894" s="1723">
        <v>0</v>
      </c>
      <c r="H894" s="1723">
        <v>1</v>
      </c>
      <c r="I894" s="1738">
        <v>1</v>
      </c>
      <c r="J894" s="1738">
        <v>1</v>
      </c>
      <c r="K894" s="1863"/>
      <c r="L894" s="1725">
        <v>502.39</v>
      </c>
      <c r="M894" s="1725"/>
      <c r="N894" s="1725">
        <f t="shared" si="201"/>
        <v>374.38</v>
      </c>
      <c r="O894" s="1725">
        <v>284.83</v>
      </c>
      <c r="P894" s="1798">
        <f t="shared" si="202"/>
        <v>0.76080453015652538</v>
      </c>
      <c r="Q894" s="1725">
        <v>89.55</v>
      </c>
      <c r="R894" s="1798">
        <f t="shared" si="203"/>
        <v>0.23919546984347453</v>
      </c>
      <c r="S894" s="1785">
        <f t="shared" si="204"/>
        <v>3.5819999999999999</v>
      </c>
      <c r="T894" s="1760"/>
      <c r="U894" s="1725">
        <f t="shared" si="205"/>
        <v>0</v>
      </c>
      <c r="V894" s="1725">
        <f t="shared" si="206"/>
        <v>0</v>
      </c>
      <c r="W894" s="1725">
        <f t="shared" si="200"/>
        <v>502.39</v>
      </c>
      <c r="X894" s="1728">
        <v>502.39</v>
      </c>
      <c r="Y894" s="1739">
        <v>616685</v>
      </c>
      <c r="Z894" s="1730">
        <v>42702</v>
      </c>
      <c r="AA894" s="1788" t="s">
        <v>213</v>
      </c>
      <c r="AB894" s="1885"/>
    </row>
    <row r="895" spans="1:28" s="1723" customFormat="1" x14ac:dyDescent="0.2">
      <c r="A895" s="1811" t="s">
        <v>2067</v>
      </c>
      <c r="B895" s="1737"/>
      <c r="C895" s="1737" t="s">
        <v>2071</v>
      </c>
      <c r="D895" s="1723" t="s">
        <v>489</v>
      </c>
      <c r="E895" s="1723">
        <v>1</v>
      </c>
      <c r="F895" s="1723">
        <v>7</v>
      </c>
      <c r="G895" s="1723">
        <v>2</v>
      </c>
      <c r="H895" s="1723">
        <v>3</v>
      </c>
      <c r="I895" s="1738">
        <v>1</v>
      </c>
      <c r="J895" s="1738">
        <v>1</v>
      </c>
      <c r="K895" s="1863"/>
      <c r="L895" s="1725">
        <v>3086.35</v>
      </c>
      <c r="M895" s="1725"/>
      <c r="N895" s="1725">
        <f t="shared" si="201"/>
        <v>2358.06</v>
      </c>
      <c r="O895" s="1725">
        <v>1931.91</v>
      </c>
      <c r="P895" s="1798">
        <f t="shared" si="202"/>
        <v>0.81927940764866036</v>
      </c>
      <c r="Q895" s="1725">
        <v>426.15</v>
      </c>
      <c r="R895" s="1798">
        <f t="shared" si="203"/>
        <v>0.18072059235133967</v>
      </c>
      <c r="S895" s="1785">
        <f t="shared" si="204"/>
        <v>17.045999999999999</v>
      </c>
      <c r="T895" s="1760"/>
      <c r="U895" s="1725">
        <f t="shared" si="205"/>
        <v>0</v>
      </c>
      <c r="V895" s="1725">
        <f t="shared" si="206"/>
        <v>0</v>
      </c>
      <c r="W895" s="1725">
        <f t="shared" si="200"/>
        <v>3086.35</v>
      </c>
      <c r="X895" s="1728">
        <v>3086.35</v>
      </c>
      <c r="Y895" s="1739">
        <v>616686</v>
      </c>
      <c r="Z895" s="1730">
        <v>42702</v>
      </c>
      <c r="AA895" s="1788" t="s">
        <v>213</v>
      </c>
      <c r="AB895" s="1885"/>
    </row>
    <row r="896" spans="1:28" s="1723" customFormat="1" x14ac:dyDescent="0.2">
      <c r="A896" s="1811" t="s">
        <v>2576</v>
      </c>
      <c r="B896" s="1737"/>
      <c r="C896" s="1737" t="s">
        <v>2072</v>
      </c>
      <c r="D896" s="1723" t="s">
        <v>489</v>
      </c>
      <c r="E896" s="1723">
        <v>0</v>
      </c>
      <c r="F896" s="1723">
        <v>1</v>
      </c>
      <c r="G896" s="1723">
        <v>0</v>
      </c>
      <c r="H896" s="1723">
        <v>1</v>
      </c>
      <c r="I896" s="1738">
        <v>1</v>
      </c>
      <c r="J896" s="1738">
        <v>1</v>
      </c>
      <c r="K896" s="1863"/>
      <c r="L896" s="1725">
        <v>502.39</v>
      </c>
      <c r="M896" s="1725"/>
      <c r="N896" s="1725">
        <f>O896+Q896</f>
        <v>374.38</v>
      </c>
      <c r="O896" s="1725">
        <v>284.83</v>
      </c>
      <c r="P896" s="1798">
        <f>IF(N896&lt;=0,"",O896/N896)</f>
        <v>0.76080453015652538</v>
      </c>
      <c r="Q896" s="1725">
        <v>89.55</v>
      </c>
      <c r="R896" s="1798">
        <f>IF(N896&lt;=0,"",Q896/N896)</f>
        <v>0.23919546984347453</v>
      </c>
      <c r="S896" s="1785">
        <f>Q896/$S$1</f>
        <v>3.5819999999999999</v>
      </c>
      <c r="T896" s="1760"/>
      <c r="U896" s="1725">
        <f t="shared" si="205"/>
        <v>0</v>
      </c>
      <c r="V896" s="1725">
        <f t="shared" si="206"/>
        <v>0</v>
      </c>
      <c r="W896" s="1725">
        <f t="shared" si="200"/>
        <v>502.39</v>
      </c>
      <c r="X896" s="1728">
        <v>502.39</v>
      </c>
      <c r="Y896" s="1739">
        <v>616687</v>
      </c>
      <c r="Z896" s="1730">
        <v>42702</v>
      </c>
      <c r="AA896" s="1788" t="s">
        <v>213</v>
      </c>
      <c r="AB896" s="1885"/>
    </row>
    <row r="897" spans="1:53" x14ac:dyDescent="0.2">
      <c r="A897" s="1811" t="s">
        <v>2068</v>
      </c>
      <c r="C897" s="1737" t="s">
        <v>2073</v>
      </c>
      <c r="D897" s="1723" t="s">
        <v>489</v>
      </c>
      <c r="E897" s="1723">
        <v>1</v>
      </c>
      <c r="F897" s="1723">
        <v>7</v>
      </c>
      <c r="G897" s="1723">
        <v>2</v>
      </c>
      <c r="H897" s="1723">
        <v>3</v>
      </c>
      <c r="I897" s="1738">
        <v>1</v>
      </c>
      <c r="J897" s="1738">
        <v>1</v>
      </c>
      <c r="L897" s="1725">
        <v>3119.54</v>
      </c>
      <c r="N897" s="1725">
        <f t="shared" si="201"/>
        <v>2370.84</v>
      </c>
      <c r="O897" s="1725">
        <v>1941.99</v>
      </c>
      <c r="P897" s="1798">
        <f t="shared" si="202"/>
        <v>0.81911474414131691</v>
      </c>
      <c r="Q897" s="1725">
        <v>428.85</v>
      </c>
      <c r="R897" s="1798">
        <f t="shared" si="203"/>
        <v>0.18088525585868301</v>
      </c>
      <c r="S897" s="1785">
        <f t="shared" si="204"/>
        <v>17.154</v>
      </c>
      <c r="U897" s="1725">
        <f t="shared" si="205"/>
        <v>0</v>
      </c>
      <c r="V897" s="1725">
        <f t="shared" si="206"/>
        <v>0</v>
      </c>
      <c r="W897" s="1725">
        <f t="shared" si="200"/>
        <v>3119.54</v>
      </c>
      <c r="X897" s="1728">
        <v>3119.54</v>
      </c>
      <c r="Y897" s="1739">
        <v>616688</v>
      </c>
      <c r="Z897" s="1730">
        <v>42702</v>
      </c>
      <c r="AA897" s="1788" t="s">
        <v>213</v>
      </c>
      <c r="AB897" s="1788"/>
      <c r="AH897" s="2307"/>
      <c r="AK897" s="2306"/>
      <c r="AL897" s="2306"/>
    </row>
    <row r="898" spans="1:53" x14ac:dyDescent="0.2">
      <c r="A898" s="1811" t="s">
        <v>2578</v>
      </c>
      <c r="C898" s="1737" t="s">
        <v>2074</v>
      </c>
      <c r="D898" s="1723" t="s">
        <v>489</v>
      </c>
      <c r="E898" s="1723">
        <v>0</v>
      </c>
      <c r="F898" s="1723">
        <v>1</v>
      </c>
      <c r="G898" s="1723">
        <v>0</v>
      </c>
      <c r="H898" s="1723">
        <v>1</v>
      </c>
      <c r="I898" s="1738">
        <v>1</v>
      </c>
      <c r="J898" s="1738">
        <v>1</v>
      </c>
      <c r="L898" s="1725">
        <v>502.39</v>
      </c>
      <c r="N898" s="1725">
        <f>O898+Q898</f>
        <v>374.38</v>
      </c>
      <c r="O898" s="1725">
        <v>284.83</v>
      </c>
      <c r="P898" s="1798">
        <f>IF(N898&lt;=0,"",O898/N898)</f>
        <v>0.76080453015652538</v>
      </c>
      <c r="Q898" s="1725">
        <v>89.55</v>
      </c>
      <c r="R898" s="1798">
        <f>IF(N898&lt;=0,"",Q898/N898)</f>
        <v>0.23919546984347453</v>
      </c>
      <c r="S898" s="1785">
        <f>Q898/$S$1</f>
        <v>3.5819999999999999</v>
      </c>
      <c r="U898" s="1725">
        <f t="shared" si="205"/>
        <v>0</v>
      </c>
      <c r="V898" s="1725">
        <f t="shared" si="206"/>
        <v>0</v>
      </c>
      <c r="W898" s="1725">
        <f t="shared" si="200"/>
        <v>502.39</v>
      </c>
      <c r="X898" s="1728">
        <v>502.39</v>
      </c>
      <c r="Y898" s="1739">
        <v>616689</v>
      </c>
      <c r="Z898" s="1730">
        <v>42702</v>
      </c>
      <c r="AA898" s="1788" t="s">
        <v>213</v>
      </c>
      <c r="AB898" s="1788"/>
      <c r="AH898" s="2307"/>
      <c r="AK898" s="2306"/>
      <c r="AL898" s="2306"/>
    </row>
    <row r="899" spans="1:53" x14ac:dyDescent="0.2">
      <c r="A899" s="1811" t="s">
        <v>2069</v>
      </c>
      <c r="C899" s="1737" t="s">
        <v>2075</v>
      </c>
      <c r="D899" s="1723" t="s">
        <v>489</v>
      </c>
      <c r="E899" s="1723">
        <v>1</v>
      </c>
      <c r="F899" s="1723">
        <v>8</v>
      </c>
      <c r="G899" s="1723">
        <v>4</v>
      </c>
      <c r="H899" s="1723">
        <v>3</v>
      </c>
      <c r="I899" s="1738">
        <v>1</v>
      </c>
      <c r="J899" s="1738">
        <v>1</v>
      </c>
      <c r="L899" s="1725">
        <v>3314.87</v>
      </c>
      <c r="N899" s="1725">
        <f t="shared" si="201"/>
        <v>2552.12</v>
      </c>
      <c r="O899" s="1725">
        <v>2066.12</v>
      </c>
      <c r="P899" s="1798">
        <f t="shared" si="202"/>
        <v>0.80957008291146182</v>
      </c>
      <c r="Q899" s="1725">
        <v>486</v>
      </c>
      <c r="R899" s="1798">
        <f t="shared" si="203"/>
        <v>0.19042991708853815</v>
      </c>
      <c r="S899" s="1785">
        <f t="shared" si="204"/>
        <v>19.440000000000001</v>
      </c>
      <c r="U899" s="1725">
        <f t="shared" si="205"/>
        <v>0</v>
      </c>
      <c r="V899" s="1725">
        <f t="shared" si="206"/>
        <v>0</v>
      </c>
      <c r="W899" s="1725">
        <f t="shared" si="200"/>
        <v>3314.87</v>
      </c>
      <c r="X899" s="1728">
        <v>3314.87</v>
      </c>
      <c r="Y899" s="1739">
        <v>616690</v>
      </c>
      <c r="Z899" s="1730">
        <v>42702</v>
      </c>
      <c r="AA899" s="1788" t="s">
        <v>213</v>
      </c>
      <c r="AB899" s="1788"/>
      <c r="AH899" s="2307"/>
      <c r="AK899" s="2306"/>
      <c r="AL899" s="2306"/>
    </row>
    <row r="900" spans="1:53" x14ac:dyDescent="0.2">
      <c r="A900" s="1811" t="s">
        <v>2575</v>
      </c>
      <c r="C900" s="1737" t="s">
        <v>2076</v>
      </c>
      <c r="D900" s="1723" t="s">
        <v>489</v>
      </c>
      <c r="E900" s="1723">
        <v>0</v>
      </c>
      <c r="F900" s="1723">
        <v>1</v>
      </c>
      <c r="G900" s="1723">
        <v>0</v>
      </c>
      <c r="H900" s="1723">
        <v>1</v>
      </c>
      <c r="I900" s="1738">
        <v>1</v>
      </c>
      <c r="J900" s="1738">
        <v>1</v>
      </c>
      <c r="L900" s="1725">
        <v>508.37</v>
      </c>
      <c r="N900" s="1725">
        <f t="shared" si="201"/>
        <v>380.99</v>
      </c>
      <c r="O900" s="1725">
        <v>291.44</v>
      </c>
      <c r="P900" s="1798">
        <f t="shared" si="202"/>
        <v>0.76495446074700124</v>
      </c>
      <c r="Q900" s="1725">
        <v>89.55</v>
      </c>
      <c r="R900" s="1798">
        <f t="shared" si="203"/>
        <v>0.23504553925299876</v>
      </c>
      <c r="S900" s="1785">
        <f t="shared" si="204"/>
        <v>3.5819999999999999</v>
      </c>
      <c r="U900" s="1725">
        <f t="shared" si="205"/>
        <v>0</v>
      </c>
      <c r="V900" s="1725">
        <f t="shared" si="206"/>
        <v>0</v>
      </c>
      <c r="W900" s="1725">
        <f t="shared" si="200"/>
        <v>508.37</v>
      </c>
      <c r="X900" s="1728">
        <v>508.37</v>
      </c>
      <c r="Y900" s="1739">
        <v>616691</v>
      </c>
      <c r="Z900" s="1730">
        <v>42702</v>
      </c>
      <c r="AA900" s="1788" t="s">
        <v>213</v>
      </c>
      <c r="AB900" s="1788"/>
      <c r="AH900" s="2307"/>
      <c r="AK900" s="2306"/>
      <c r="AL900" s="2306"/>
    </row>
    <row r="901" spans="1:53" x14ac:dyDescent="0.2">
      <c r="A901" s="1811" t="s">
        <v>2070</v>
      </c>
      <c r="C901" s="1737" t="s">
        <v>2077</v>
      </c>
      <c r="D901" s="1723" t="s">
        <v>489</v>
      </c>
      <c r="E901" s="1723">
        <v>1</v>
      </c>
      <c r="F901" s="1723">
        <v>12</v>
      </c>
      <c r="G901" s="1723">
        <v>7</v>
      </c>
      <c r="H901" s="1723">
        <v>3</v>
      </c>
      <c r="I901" s="1738">
        <v>1</v>
      </c>
      <c r="J901" s="1738">
        <v>1</v>
      </c>
      <c r="L901" s="1725">
        <v>4321.22</v>
      </c>
      <c r="N901" s="1725">
        <f t="shared" si="201"/>
        <v>3373.14</v>
      </c>
      <c r="O901" s="1725">
        <v>2523.9899999999998</v>
      </c>
      <c r="P901" s="1798">
        <f t="shared" si="202"/>
        <v>0.74826126398548531</v>
      </c>
      <c r="Q901" s="1725">
        <v>849.15</v>
      </c>
      <c r="R901" s="1798">
        <f t="shared" si="203"/>
        <v>0.25173873601451469</v>
      </c>
      <c r="S901" s="1785">
        <f t="shared" si="204"/>
        <v>33.966000000000001</v>
      </c>
      <c r="U901" s="1725">
        <f t="shared" si="205"/>
        <v>0</v>
      </c>
      <c r="V901" s="1725">
        <f t="shared" si="206"/>
        <v>0</v>
      </c>
      <c r="W901" s="1725">
        <f t="shared" si="200"/>
        <v>4321.22</v>
      </c>
      <c r="X901" s="1728">
        <v>4321.22</v>
      </c>
      <c r="Y901" s="1739">
        <v>616682</v>
      </c>
      <c r="Z901" s="1730">
        <v>42702</v>
      </c>
      <c r="AA901" s="1788" t="s">
        <v>213</v>
      </c>
      <c r="AB901" s="1788"/>
      <c r="AH901" s="2307"/>
      <c r="AK901" s="2306"/>
      <c r="AL901" s="2306"/>
    </row>
    <row r="902" spans="1:53" x14ac:dyDescent="0.2">
      <c r="A902" s="1811" t="s">
        <v>2582</v>
      </c>
      <c r="C902" s="1737" t="s">
        <v>2078</v>
      </c>
      <c r="D902" s="1723" t="s">
        <v>489</v>
      </c>
      <c r="E902" s="1723">
        <v>0</v>
      </c>
      <c r="F902" s="1723">
        <v>1</v>
      </c>
      <c r="G902" s="1723">
        <v>0</v>
      </c>
      <c r="H902" s="1723">
        <v>1</v>
      </c>
      <c r="I902" s="1738">
        <v>1</v>
      </c>
      <c r="J902" s="1738">
        <v>1</v>
      </c>
      <c r="L902" s="1725">
        <v>502.39</v>
      </c>
      <c r="N902" s="1725">
        <f>O902+Q902</f>
        <v>380.99</v>
      </c>
      <c r="O902" s="1725">
        <v>291.44</v>
      </c>
      <c r="P902" s="1798">
        <f>IF(N902&lt;=0,"",O902/N902)</f>
        <v>0.76495446074700124</v>
      </c>
      <c r="Q902" s="1725">
        <v>89.55</v>
      </c>
      <c r="R902" s="1798">
        <f>IF(N902&lt;=0,"",Q902/N902)</f>
        <v>0.23504553925299876</v>
      </c>
      <c r="S902" s="1785">
        <f>Q902/$S$1</f>
        <v>3.5819999999999999</v>
      </c>
      <c r="U902" s="1725">
        <f>((1-I902)*O902)+((1-J902)*Q902)</f>
        <v>0</v>
      </c>
      <c r="V902" s="1725">
        <f>L902-W902</f>
        <v>0</v>
      </c>
      <c r="W902" s="1725">
        <f t="shared" si="200"/>
        <v>502.39</v>
      </c>
      <c r="X902" s="1728">
        <v>502.39</v>
      </c>
      <c r="Y902" s="1739">
        <v>616683</v>
      </c>
      <c r="Z902" s="1730">
        <v>42702</v>
      </c>
      <c r="AA902" s="1788" t="s">
        <v>213</v>
      </c>
      <c r="AB902" s="1788"/>
      <c r="AH902" s="2307"/>
      <c r="AK902" s="2306"/>
      <c r="AL902" s="2306"/>
    </row>
    <row r="903" spans="1:53" s="1879" customFormat="1" x14ac:dyDescent="0.2">
      <c r="A903" s="1811" t="s">
        <v>2079</v>
      </c>
      <c r="B903" s="1878"/>
      <c r="C903" s="1878" t="s">
        <v>2082</v>
      </c>
      <c r="D903" s="1879" t="s">
        <v>489</v>
      </c>
      <c r="E903" s="1879">
        <v>1</v>
      </c>
      <c r="F903" s="1879">
        <v>10</v>
      </c>
      <c r="G903" s="1879">
        <v>6</v>
      </c>
      <c r="H903" s="1879">
        <v>4</v>
      </c>
      <c r="I903" s="1880">
        <v>1</v>
      </c>
      <c r="J903" s="1880">
        <v>1</v>
      </c>
      <c r="K903" s="1891"/>
      <c r="L903" s="1881">
        <v>4128</v>
      </c>
      <c r="M903" s="1881"/>
      <c r="N903" s="1881">
        <f t="shared" si="201"/>
        <v>2951.31</v>
      </c>
      <c r="O903" s="1881">
        <v>2287.56</v>
      </c>
      <c r="P903" s="1882">
        <f t="shared" si="202"/>
        <v>0.7750998709047846</v>
      </c>
      <c r="Q903" s="1881">
        <v>663.75</v>
      </c>
      <c r="R903" s="1882">
        <f t="shared" si="203"/>
        <v>0.22490012909521534</v>
      </c>
      <c r="S903" s="1883">
        <f t="shared" si="204"/>
        <v>26.55</v>
      </c>
      <c r="T903" s="1884"/>
      <c r="U903" s="1881">
        <f t="shared" si="205"/>
        <v>0</v>
      </c>
      <c r="V903" s="1881">
        <f t="shared" si="206"/>
        <v>0</v>
      </c>
      <c r="W903" s="1881">
        <f t="shared" si="200"/>
        <v>4128</v>
      </c>
      <c r="X903" s="1829">
        <v>4099</v>
      </c>
      <c r="Y903" s="1885">
        <v>616679</v>
      </c>
      <c r="Z903" s="1886">
        <v>42702</v>
      </c>
      <c r="AA903" s="1887" t="s">
        <v>213</v>
      </c>
      <c r="AB903" s="1887"/>
      <c r="AC903" s="1881">
        <v>29</v>
      </c>
      <c r="AD903" s="1879">
        <v>616726</v>
      </c>
      <c r="AE903" s="1888">
        <v>42711</v>
      </c>
      <c r="AF903" s="1889" t="s">
        <v>213</v>
      </c>
      <c r="AG903" s="1889"/>
      <c r="AH903" s="2307"/>
      <c r="AK903" s="2306"/>
      <c r="AL903" s="2306"/>
      <c r="AM903" s="1881"/>
      <c r="AP903" s="1889"/>
      <c r="AQ903" s="1889"/>
      <c r="AR903" s="1881"/>
      <c r="AU903" s="1889"/>
      <c r="AV903" s="1889"/>
      <c r="AW903" s="1881"/>
      <c r="AZ903" s="1889"/>
      <c r="BA903" s="1889"/>
    </row>
    <row r="904" spans="1:53" s="1879" customFormat="1" x14ac:dyDescent="0.2">
      <c r="A904" s="1811" t="s">
        <v>2080</v>
      </c>
      <c r="B904" s="1878"/>
      <c r="C904" s="1878" t="s">
        <v>2083</v>
      </c>
      <c r="D904" s="1879" t="s">
        <v>489</v>
      </c>
      <c r="E904" s="1879">
        <v>1</v>
      </c>
      <c r="F904" s="1879">
        <v>10</v>
      </c>
      <c r="G904" s="1879">
        <v>6</v>
      </c>
      <c r="H904" s="1879">
        <v>4</v>
      </c>
      <c r="I904" s="1880">
        <v>1</v>
      </c>
      <c r="J904" s="1880">
        <v>1</v>
      </c>
      <c r="K904" s="1891"/>
      <c r="L904" s="1881">
        <v>4128</v>
      </c>
      <c r="M904" s="1881"/>
      <c r="N904" s="1881">
        <f>O904+Q904</f>
        <v>2951.31</v>
      </c>
      <c r="O904" s="1881">
        <v>2287.56</v>
      </c>
      <c r="P904" s="1882">
        <f>IF(N904&lt;=0,"",O904/N904)</f>
        <v>0.7750998709047846</v>
      </c>
      <c r="Q904" s="1881">
        <v>663.75</v>
      </c>
      <c r="R904" s="1882">
        <f>IF(N904&lt;=0,"",Q904/N904)</f>
        <v>0.22490012909521534</v>
      </c>
      <c r="S904" s="1883">
        <f>Q904/$S$1</f>
        <v>26.55</v>
      </c>
      <c r="T904" s="1884"/>
      <c r="U904" s="1881">
        <f>((1-I904)*O904)+((1-J904)*Q904)</f>
        <v>0</v>
      </c>
      <c r="V904" s="1881">
        <f>L904-W904</f>
        <v>0</v>
      </c>
      <c r="W904" s="1881">
        <f t="shared" si="200"/>
        <v>4128</v>
      </c>
      <c r="X904" s="1829">
        <v>4099</v>
      </c>
      <c r="Y904" s="1885">
        <v>616681</v>
      </c>
      <c r="Z904" s="1886">
        <v>42702</v>
      </c>
      <c r="AA904" s="1887" t="s">
        <v>213</v>
      </c>
      <c r="AB904" s="1887"/>
      <c r="AC904" s="1881">
        <v>29</v>
      </c>
      <c r="AD904" s="1879">
        <v>626727</v>
      </c>
      <c r="AE904" s="1888">
        <v>42711</v>
      </c>
      <c r="AF904" s="1889" t="s">
        <v>213</v>
      </c>
      <c r="AG904" s="1889"/>
      <c r="AH904" s="2307"/>
      <c r="AK904" s="2306"/>
      <c r="AL904" s="2306"/>
      <c r="AM904" s="1881"/>
      <c r="AP904" s="1889"/>
      <c r="AQ904" s="1889"/>
      <c r="AR904" s="1881"/>
      <c r="AU904" s="1889"/>
      <c r="AV904" s="1889"/>
      <c r="AW904" s="1881"/>
      <c r="AZ904" s="1889"/>
      <c r="BA904" s="1889"/>
    </row>
    <row r="905" spans="1:53" x14ac:dyDescent="0.2">
      <c r="A905" s="1811" t="s">
        <v>2081</v>
      </c>
      <c r="C905" s="1737" t="s">
        <v>2084</v>
      </c>
      <c r="D905" s="1723" t="s">
        <v>489</v>
      </c>
      <c r="E905" s="1723">
        <v>1</v>
      </c>
      <c r="F905" s="1723">
        <v>10</v>
      </c>
      <c r="G905" s="1723">
        <v>6</v>
      </c>
      <c r="H905" s="1723">
        <v>4</v>
      </c>
      <c r="I905" s="1738">
        <v>1</v>
      </c>
      <c r="J905" s="1738">
        <v>1</v>
      </c>
      <c r="L905" s="1725">
        <v>4128</v>
      </c>
      <c r="N905" s="1725">
        <f>O905+Q905</f>
        <v>2951.31</v>
      </c>
      <c r="O905" s="1725">
        <v>2287.56</v>
      </c>
      <c r="P905" s="1798">
        <f>IF(N905&lt;=0,"",O905/N905)</f>
        <v>0.7750998709047846</v>
      </c>
      <c r="Q905" s="1725">
        <v>663.75</v>
      </c>
      <c r="R905" s="1798">
        <f>IF(N905&lt;=0,"",Q905/N905)</f>
        <v>0.22490012909521534</v>
      </c>
      <c r="S905" s="1785">
        <f>Q905/$S$1</f>
        <v>26.55</v>
      </c>
      <c r="U905" s="1725">
        <f>((1-I905)*O905)+((1-J905)*Q905)</f>
        <v>0</v>
      </c>
      <c r="V905" s="1725">
        <f>L905-W905</f>
        <v>0</v>
      </c>
      <c r="W905" s="1725">
        <f t="shared" si="200"/>
        <v>4128</v>
      </c>
      <c r="X905" s="1728">
        <v>4128</v>
      </c>
      <c r="Y905" s="1739">
        <v>616680</v>
      </c>
      <c r="Z905" s="1730">
        <v>42702</v>
      </c>
      <c r="AA905" s="1788" t="s">
        <v>213</v>
      </c>
      <c r="AB905" s="1788"/>
      <c r="AH905" s="2307"/>
      <c r="AK905" s="2306"/>
      <c r="AL905" s="2306"/>
    </row>
    <row r="906" spans="1:53" x14ac:dyDescent="0.2">
      <c r="A906" s="1811">
        <v>2016599</v>
      </c>
      <c r="C906" s="1737" t="s">
        <v>2090</v>
      </c>
      <c r="D906" s="1723" t="s">
        <v>68</v>
      </c>
      <c r="E906" s="1723">
        <v>0</v>
      </c>
      <c r="F906" s="1723">
        <v>0</v>
      </c>
      <c r="G906" s="1723">
        <v>0</v>
      </c>
      <c r="H906" s="1723">
        <v>0</v>
      </c>
      <c r="I906" s="1738">
        <v>1</v>
      </c>
      <c r="J906" s="1738">
        <v>1</v>
      </c>
      <c r="L906" s="1725">
        <v>70</v>
      </c>
      <c r="N906" s="1725">
        <f t="shared" si="201"/>
        <v>35</v>
      </c>
      <c r="O906" s="1725">
        <v>35</v>
      </c>
      <c r="P906" s="1798">
        <f t="shared" si="202"/>
        <v>1</v>
      </c>
      <c r="Q906" s="1725">
        <v>0</v>
      </c>
      <c r="R906" s="1798">
        <f t="shared" si="203"/>
        <v>0</v>
      </c>
      <c r="S906" s="1785">
        <f t="shared" si="204"/>
        <v>0</v>
      </c>
      <c r="U906" s="1725">
        <f t="shared" si="205"/>
        <v>0</v>
      </c>
      <c r="V906" s="1725">
        <f t="shared" si="206"/>
        <v>0</v>
      </c>
      <c r="W906" s="1725">
        <f t="shared" si="200"/>
        <v>70</v>
      </c>
      <c r="X906" s="1728">
        <v>70</v>
      </c>
      <c r="Y906" s="1739">
        <v>616491</v>
      </c>
      <c r="Z906" s="1730">
        <v>42660</v>
      </c>
      <c r="AA906" s="1788" t="s">
        <v>213</v>
      </c>
      <c r="AB906" s="1788"/>
      <c r="AH906" s="2307"/>
      <c r="AK906" s="2306"/>
      <c r="AL906" s="2306"/>
    </row>
    <row r="907" spans="1:53" x14ac:dyDescent="0.2">
      <c r="A907" s="1811">
        <v>2016600</v>
      </c>
      <c r="C907" s="1737">
        <v>527816</v>
      </c>
      <c r="D907" s="1723" t="s">
        <v>68</v>
      </c>
      <c r="E907" s="1723">
        <v>1</v>
      </c>
      <c r="F907" s="1723">
        <v>10</v>
      </c>
      <c r="G907" s="1723">
        <v>5</v>
      </c>
      <c r="H907" s="1723">
        <v>3</v>
      </c>
      <c r="I907" s="1738">
        <v>1</v>
      </c>
      <c r="J907" s="1738">
        <v>1</v>
      </c>
      <c r="L907" s="1725">
        <v>3027.6</v>
      </c>
      <c r="N907" s="1725">
        <f t="shared" si="201"/>
        <v>2208.5700000000002</v>
      </c>
      <c r="O907" s="1725">
        <v>1703.22</v>
      </c>
      <c r="P907" s="1798">
        <f t="shared" si="202"/>
        <v>0.77118678601991331</v>
      </c>
      <c r="Q907" s="1725">
        <v>505.35</v>
      </c>
      <c r="R907" s="1798">
        <f t="shared" si="203"/>
        <v>0.22881321398008667</v>
      </c>
      <c r="S907" s="1785">
        <f t="shared" si="204"/>
        <v>20.214000000000002</v>
      </c>
      <c r="U907" s="1725">
        <f t="shared" si="205"/>
        <v>0</v>
      </c>
      <c r="V907" s="1725">
        <f t="shared" si="206"/>
        <v>0</v>
      </c>
      <c r="W907" s="1725">
        <f t="shared" si="200"/>
        <v>3027.6</v>
      </c>
      <c r="X907" s="1728">
        <v>3027.6</v>
      </c>
      <c r="Y907" s="1739">
        <v>616711</v>
      </c>
      <c r="Z907" s="1730">
        <v>42711</v>
      </c>
      <c r="AA907" s="1788" t="s">
        <v>213</v>
      </c>
      <c r="AB907" s="1788"/>
      <c r="AH907" s="2307"/>
      <c r="AK907" s="2306"/>
      <c r="AL907" s="2306"/>
    </row>
    <row r="908" spans="1:53" x14ac:dyDescent="0.2">
      <c r="A908" s="1811">
        <v>2016601</v>
      </c>
      <c r="C908" s="1737">
        <v>607016</v>
      </c>
      <c r="D908" s="1723" t="s">
        <v>68</v>
      </c>
      <c r="E908" s="1723">
        <v>1</v>
      </c>
      <c r="F908" s="1723">
        <v>13</v>
      </c>
      <c r="G908" s="1723">
        <v>5</v>
      </c>
      <c r="H908" s="1723">
        <v>4</v>
      </c>
      <c r="I908" s="1738">
        <v>1</v>
      </c>
      <c r="J908" s="1738">
        <v>1</v>
      </c>
      <c r="K908" s="1863" t="s">
        <v>227</v>
      </c>
      <c r="L908" s="1725">
        <v>6334.08</v>
      </c>
      <c r="N908" s="1725">
        <f t="shared" si="201"/>
        <v>4397.43</v>
      </c>
      <c r="O908" s="1725">
        <v>3355.23</v>
      </c>
      <c r="P908" s="1798">
        <f t="shared" si="202"/>
        <v>0.76299793288352513</v>
      </c>
      <c r="Q908" s="1725">
        <v>1042.2</v>
      </c>
      <c r="R908" s="1798">
        <f t="shared" si="203"/>
        <v>0.23700206711647484</v>
      </c>
      <c r="S908" s="1785">
        <f t="shared" si="204"/>
        <v>41.688000000000002</v>
      </c>
      <c r="U908" s="1725">
        <f t="shared" si="205"/>
        <v>0</v>
      </c>
      <c r="V908" s="1725">
        <f t="shared" si="206"/>
        <v>0</v>
      </c>
      <c r="W908" s="1725">
        <f t="shared" si="200"/>
        <v>6334.08</v>
      </c>
      <c r="X908" s="1728">
        <v>6158.33</v>
      </c>
      <c r="Y908" s="1739">
        <v>616547</v>
      </c>
      <c r="Z908" s="1730">
        <v>42671</v>
      </c>
      <c r="AA908" s="1788" t="s">
        <v>213</v>
      </c>
      <c r="AB908" s="1788"/>
      <c r="AC908" s="1725">
        <v>175.75</v>
      </c>
      <c r="AD908" s="1723">
        <v>616548</v>
      </c>
      <c r="AE908" s="1733">
        <v>42671</v>
      </c>
      <c r="AF908" s="1789" t="s">
        <v>213</v>
      </c>
      <c r="AH908" s="2307"/>
      <c r="AK908" s="2306"/>
      <c r="AL908" s="2306"/>
    </row>
    <row r="909" spans="1:53" x14ac:dyDescent="0.2">
      <c r="A909" s="1811">
        <v>2016602</v>
      </c>
      <c r="C909" s="1737">
        <v>519116</v>
      </c>
      <c r="D909" s="1723" t="s">
        <v>68</v>
      </c>
      <c r="E909" s="1723">
        <v>1</v>
      </c>
      <c r="F909" s="1723">
        <v>7</v>
      </c>
      <c r="G909" s="1723">
        <v>5</v>
      </c>
      <c r="H909" s="1723">
        <v>3</v>
      </c>
      <c r="I909" s="1738">
        <v>1</v>
      </c>
      <c r="J909" s="1738">
        <v>1</v>
      </c>
      <c r="L909" s="1725">
        <v>2288.16</v>
      </c>
      <c r="N909" s="1725">
        <f t="shared" si="201"/>
        <v>1510.13</v>
      </c>
      <c r="O909" s="1725">
        <v>1142.93</v>
      </c>
      <c r="P909" s="1798">
        <f t="shared" si="202"/>
        <v>0.7568421261745677</v>
      </c>
      <c r="Q909" s="1725">
        <v>367.2</v>
      </c>
      <c r="R909" s="1798">
        <f t="shared" si="203"/>
        <v>0.24315787382543222</v>
      </c>
      <c r="S909" s="1785">
        <f t="shared" si="204"/>
        <v>14.687999999999999</v>
      </c>
      <c r="U909" s="1725">
        <f t="shared" si="205"/>
        <v>0</v>
      </c>
      <c r="V909" s="1725">
        <f t="shared" si="206"/>
        <v>0</v>
      </c>
      <c r="W909" s="1725">
        <f t="shared" si="200"/>
        <v>2288.16</v>
      </c>
      <c r="X909" s="1728">
        <v>2337.4899999999998</v>
      </c>
      <c r="Y909" s="1739">
        <v>616549</v>
      </c>
      <c r="Z909" s="1730">
        <v>42671</v>
      </c>
      <c r="AA909" s="1788" t="s">
        <v>213</v>
      </c>
      <c r="AB909" s="1788"/>
      <c r="AC909" s="1725">
        <v>-49.33</v>
      </c>
      <c r="AD909" s="1723">
        <v>616610</v>
      </c>
      <c r="AE909" s="1733">
        <v>42685</v>
      </c>
      <c r="AF909" s="1789" t="s">
        <v>213</v>
      </c>
      <c r="AH909" s="2307"/>
      <c r="AK909" s="2306"/>
      <c r="AL909" s="2306"/>
    </row>
    <row r="910" spans="1:53" x14ac:dyDescent="0.2">
      <c r="A910" s="1811">
        <v>2016603</v>
      </c>
      <c r="C910" s="1737">
        <v>611116</v>
      </c>
      <c r="D910" s="1723" t="s">
        <v>68</v>
      </c>
      <c r="E910" s="1723">
        <v>1</v>
      </c>
      <c r="F910" s="1723">
        <v>8</v>
      </c>
      <c r="G910" s="1723">
        <v>5</v>
      </c>
      <c r="H910" s="1723">
        <v>3</v>
      </c>
      <c r="I910" s="1738">
        <v>1</v>
      </c>
      <c r="J910" s="1738">
        <v>1</v>
      </c>
      <c r="L910" s="1725">
        <v>2165.94</v>
      </c>
      <c r="N910" s="1725">
        <f t="shared" si="201"/>
        <v>1538.0900000000001</v>
      </c>
      <c r="O910" s="1725">
        <v>1143.44</v>
      </c>
      <c r="P910" s="1798">
        <f t="shared" si="202"/>
        <v>0.74341553485166667</v>
      </c>
      <c r="Q910" s="1725">
        <v>394.65</v>
      </c>
      <c r="R910" s="1798">
        <f t="shared" si="203"/>
        <v>0.25658446514833327</v>
      </c>
      <c r="S910" s="1785">
        <f t="shared" si="204"/>
        <v>15.786</v>
      </c>
      <c r="U910" s="1725">
        <f t="shared" si="205"/>
        <v>0</v>
      </c>
      <c r="V910" s="1725">
        <f t="shared" si="206"/>
        <v>0</v>
      </c>
      <c r="W910" s="1725">
        <f t="shared" si="200"/>
        <v>2165.94</v>
      </c>
      <c r="X910" s="1728">
        <v>2165.94</v>
      </c>
      <c r="Y910" s="1739">
        <v>616550</v>
      </c>
      <c r="Z910" s="1730">
        <v>42671</v>
      </c>
      <c r="AA910" s="1788" t="s">
        <v>213</v>
      </c>
      <c r="AB910" s="1788"/>
      <c r="AH910" s="2307"/>
      <c r="AK910" s="2306"/>
      <c r="AL910" s="2306"/>
    </row>
    <row r="911" spans="1:53" x14ac:dyDescent="0.2">
      <c r="A911" s="1898" t="s">
        <v>2093</v>
      </c>
      <c r="C911" s="1737" t="s">
        <v>2092</v>
      </c>
      <c r="D911" s="1723" t="s">
        <v>68</v>
      </c>
      <c r="E911" s="1723">
        <v>1</v>
      </c>
      <c r="F911" s="1723">
        <v>12</v>
      </c>
      <c r="G911" s="1723">
        <v>0</v>
      </c>
      <c r="H911" s="1723">
        <v>0</v>
      </c>
      <c r="I911" s="1738">
        <v>1</v>
      </c>
      <c r="J911" s="1738">
        <v>1</v>
      </c>
      <c r="L911" s="1725">
        <v>1272.5</v>
      </c>
      <c r="N911" s="1725">
        <f t="shared" si="201"/>
        <v>873.42000000000007</v>
      </c>
      <c r="O911" s="1725">
        <v>678.57</v>
      </c>
      <c r="P911" s="1798">
        <f t="shared" si="202"/>
        <v>0.7769114515353438</v>
      </c>
      <c r="Q911" s="1725">
        <v>194.85</v>
      </c>
      <c r="R911" s="1798">
        <f t="shared" si="203"/>
        <v>0.22308854846465614</v>
      </c>
      <c r="S911" s="1785">
        <f t="shared" si="204"/>
        <v>7.7939999999999996</v>
      </c>
      <c r="U911" s="1725">
        <f t="shared" si="205"/>
        <v>0</v>
      </c>
      <c r="V911" s="1725">
        <f t="shared" si="206"/>
        <v>0</v>
      </c>
      <c r="W911" s="1725">
        <f t="shared" si="200"/>
        <v>1272.5</v>
      </c>
      <c r="X911" s="1728">
        <v>1272.5</v>
      </c>
      <c r="Y911" s="1739">
        <v>616551</v>
      </c>
      <c r="Z911" s="1730">
        <v>42671</v>
      </c>
      <c r="AA911" s="1788" t="s">
        <v>213</v>
      </c>
      <c r="AB911" s="1788"/>
      <c r="AH911" s="2307"/>
      <c r="AK911" s="2306"/>
      <c r="AL911" s="2306"/>
    </row>
    <row r="912" spans="1:53" x14ac:dyDescent="0.2">
      <c r="A912" s="1811">
        <v>2016605</v>
      </c>
      <c r="C912" s="1737" t="s">
        <v>2094</v>
      </c>
      <c r="D912" s="1723" t="s">
        <v>68</v>
      </c>
      <c r="E912" s="1723">
        <v>0</v>
      </c>
      <c r="F912" s="1723">
        <v>0</v>
      </c>
      <c r="G912" s="1723">
        <v>0</v>
      </c>
      <c r="H912" s="1723">
        <v>0</v>
      </c>
      <c r="I912" s="1738">
        <v>1</v>
      </c>
      <c r="J912" s="1738">
        <v>1</v>
      </c>
      <c r="L912" s="1725">
        <v>45.65</v>
      </c>
      <c r="N912" s="1725">
        <f t="shared" si="201"/>
        <v>15.32</v>
      </c>
      <c r="O912" s="1725">
        <v>15.32</v>
      </c>
      <c r="P912" s="1798">
        <f t="shared" si="202"/>
        <v>1</v>
      </c>
      <c r="Q912" s="1725">
        <v>0</v>
      </c>
      <c r="R912" s="1798">
        <f t="shared" si="203"/>
        <v>0</v>
      </c>
      <c r="S912" s="1785">
        <f t="shared" si="204"/>
        <v>0</v>
      </c>
      <c r="U912" s="1725">
        <f t="shared" si="205"/>
        <v>0</v>
      </c>
      <c r="V912" s="1725">
        <f t="shared" si="206"/>
        <v>0</v>
      </c>
      <c r="W912" s="1725">
        <f t="shared" si="200"/>
        <v>45.65</v>
      </c>
      <c r="X912" s="1728">
        <v>45.65</v>
      </c>
      <c r="Y912" s="1739">
        <v>616616</v>
      </c>
      <c r="Z912" s="1730">
        <v>42692</v>
      </c>
      <c r="AA912" s="1788" t="s">
        <v>213</v>
      </c>
      <c r="AB912" s="1788"/>
      <c r="AH912" s="2307"/>
      <c r="AK912" s="2306"/>
      <c r="AL912" s="2306"/>
    </row>
    <row r="913" spans="1:28" s="1723" customFormat="1" x14ac:dyDescent="0.2">
      <c r="A913" s="1811">
        <v>2016606</v>
      </c>
      <c r="B913" s="1737"/>
      <c r="C913" s="1737" t="s">
        <v>2107</v>
      </c>
      <c r="D913" s="1723" t="s">
        <v>68</v>
      </c>
      <c r="E913" s="1723">
        <v>1</v>
      </c>
      <c r="F913" s="1723">
        <v>2</v>
      </c>
      <c r="G913" s="1723">
        <v>1</v>
      </c>
      <c r="H913" s="1723">
        <v>1</v>
      </c>
      <c r="I913" s="1738">
        <v>1</v>
      </c>
      <c r="J913" s="1738">
        <v>1</v>
      </c>
      <c r="K913" s="1863"/>
      <c r="L913" s="1725">
        <v>568.96</v>
      </c>
      <c r="M913" s="1725"/>
      <c r="N913" s="1725">
        <f t="shared" si="201"/>
        <v>434.11</v>
      </c>
      <c r="O913" s="1725">
        <v>306.76</v>
      </c>
      <c r="P913" s="1798">
        <f t="shared" si="202"/>
        <v>0.70664117389601711</v>
      </c>
      <c r="Q913" s="1725">
        <v>127.35</v>
      </c>
      <c r="R913" s="1798">
        <f t="shared" si="203"/>
        <v>0.29335882610398284</v>
      </c>
      <c r="S913" s="1785">
        <f t="shared" si="204"/>
        <v>5.0939999999999994</v>
      </c>
      <c r="T913" s="1760"/>
      <c r="U913" s="1725">
        <f t="shared" si="205"/>
        <v>0</v>
      </c>
      <c r="V913" s="1725">
        <f t="shared" si="206"/>
        <v>0</v>
      </c>
      <c r="W913" s="1725">
        <f t="shared" si="200"/>
        <v>568.96</v>
      </c>
      <c r="X913" s="1728">
        <v>568.96</v>
      </c>
      <c r="Y913" s="1739">
        <v>616552</v>
      </c>
      <c r="Z913" s="1730">
        <v>42671</v>
      </c>
      <c r="AA913" s="1788" t="s">
        <v>213</v>
      </c>
      <c r="AB913" s="1885"/>
    </row>
    <row r="914" spans="1:28" s="1723" customFormat="1" x14ac:dyDescent="0.2">
      <c r="A914" s="1811" t="s">
        <v>2470</v>
      </c>
      <c r="B914" s="1737"/>
      <c r="C914" s="1737" t="s">
        <v>2524</v>
      </c>
      <c r="D914" s="1723" t="s">
        <v>68</v>
      </c>
      <c r="E914" s="1723">
        <v>0</v>
      </c>
      <c r="F914" s="1723">
        <v>0</v>
      </c>
      <c r="G914" s="1723">
        <v>0</v>
      </c>
      <c r="H914" s="1723">
        <v>0</v>
      </c>
      <c r="I914" s="1738">
        <v>1</v>
      </c>
      <c r="J914" s="1738">
        <v>1</v>
      </c>
      <c r="K914" s="1863"/>
      <c r="L914" s="1725">
        <v>67.48</v>
      </c>
      <c r="M914" s="1725"/>
      <c r="N914" s="1725"/>
      <c r="O914" s="1725">
        <v>26.24</v>
      </c>
      <c r="P914" s="1798"/>
      <c r="Q914" s="1725"/>
      <c r="R914" s="1798"/>
      <c r="S914" s="1785"/>
      <c r="T914" s="1760"/>
      <c r="U914" s="1725"/>
      <c r="V914" s="1725">
        <f>L914-W914</f>
        <v>0</v>
      </c>
      <c r="W914" s="1725">
        <f>X914+AC914+AH914+AM914+AO914+AR914</f>
        <v>67.48</v>
      </c>
      <c r="X914" s="1728">
        <v>67.48</v>
      </c>
      <c r="Y914" s="1739">
        <v>616617</v>
      </c>
      <c r="Z914" s="1730">
        <v>42692</v>
      </c>
      <c r="AA914" s="1788" t="s">
        <v>213</v>
      </c>
      <c r="AB914" s="1885"/>
    </row>
    <row r="915" spans="1:28" s="1723" customFormat="1" x14ac:dyDescent="0.2">
      <c r="A915" s="1811">
        <v>2016607</v>
      </c>
      <c r="B915" s="1737"/>
      <c r="C915" s="1737" t="s">
        <v>2111</v>
      </c>
      <c r="D915" s="1723" t="s">
        <v>1575</v>
      </c>
      <c r="E915" s="1723">
        <v>1</v>
      </c>
      <c r="F915" s="1723">
        <v>9</v>
      </c>
      <c r="G915" s="1723">
        <v>6</v>
      </c>
      <c r="H915" s="1723">
        <v>1</v>
      </c>
      <c r="I915" s="1738">
        <v>1</v>
      </c>
      <c r="J915" s="1738">
        <v>1</v>
      </c>
      <c r="K915" s="1863"/>
      <c r="L915" s="1725">
        <v>2115.31</v>
      </c>
      <c r="M915" s="1725"/>
      <c r="N915" s="1725">
        <f t="shared" si="201"/>
        <v>1259.5</v>
      </c>
      <c r="O915" s="1725">
        <v>908.5</v>
      </c>
      <c r="P915" s="1798">
        <f t="shared" si="202"/>
        <v>0.72131798332671693</v>
      </c>
      <c r="Q915" s="1725">
        <v>351</v>
      </c>
      <c r="R915" s="1798">
        <f t="shared" si="203"/>
        <v>0.27868201667328307</v>
      </c>
      <c r="S915" s="1785">
        <f t="shared" si="204"/>
        <v>14.04</v>
      </c>
      <c r="T915" s="1760"/>
      <c r="U915" s="1725">
        <f t="shared" si="205"/>
        <v>0</v>
      </c>
      <c r="V915" s="1725">
        <f t="shared" si="206"/>
        <v>0</v>
      </c>
      <c r="W915" s="1725">
        <f t="shared" si="200"/>
        <v>2115.31</v>
      </c>
      <c r="X915" s="1728">
        <v>2115.31</v>
      </c>
      <c r="Y915" s="1739">
        <v>616668</v>
      </c>
      <c r="Z915" s="1730">
        <v>42702</v>
      </c>
      <c r="AA915" s="1788" t="s">
        <v>213</v>
      </c>
      <c r="AB915" s="1885"/>
    </row>
    <row r="916" spans="1:28" s="1723" customFormat="1" x14ac:dyDescent="0.2">
      <c r="A916" s="1811">
        <v>2016608</v>
      </c>
      <c r="B916" s="1737"/>
      <c r="C916" s="1737" t="s">
        <v>2112</v>
      </c>
      <c r="D916" s="1723" t="s">
        <v>1575</v>
      </c>
      <c r="E916" s="1723">
        <v>1</v>
      </c>
      <c r="F916" s="1723">
        <v>9</v>
      </c>
      <c r="G916" s="1723">
        <v>6</v>
      </c>
      <c r="H916" s="1723">
        <v>2</v>
      </c>
      <c r="I916" s="1738">
        <v>1</v>
      </c>
      <c r="J916" s="1738">
        <v>1</v>
      </c>
      <c r="K916" s="1863"/>
      <c r="L916" s="1725">
        <v>2360.85</v>
      </c>
      <c r="M916" s="1725"/>
      <c r="N916" s="1725">
        <f t="shared" si="201"/>
        <v>1399</v>
      </c>
      <c r="O916" s="1725">
        <v>994</v>
      </c>
      <c r="P916" s="1798">
        <f t="shared" si="202"/>
        <v>0.71050750536097207</v>
      </c>
      <c r="Q916" s="1725">
        <v>405</v>
      </c>
      <c r="R916" s="1798">
        <f t="shared" si="203"/>
        <v>0.28949249463902788</v>
      </c>
      <c r="S916" s="1785">
        <f t="shared" si="204"/>
        <v>16.2</v>
      </c>
      <c r="T916" s="1760"/>
      <c r="U916" s="1725">
        <f t="shared" si="205"/>
        <v>0</v>
      </c>
      <c r="V916" s="1725">
        <f t="shared" si="206"/>
        <v>0</v>
      </c>
      <c r="W916" s="1725">
        <f t="shared" si="200"/>
        <v>2360.85</v>
      </c>
      <c r="X916" s="1728">
        <v>2360.85</v>
      </c>
      <c r="Y916" s="1739">
        <v>616669</v>
      </c>
      <c r="Z916" s="1730">
        <v>42702</v>
      </c>
      <c r="AA916" s="1788" t="s">
        <v>213</v>
      </c>
      <c r="AB916" s="1885"/>
    </row>
    <row r="917" spans="1:28" s="1723" customFormat="1" x14ac:dyDescent="0.2">
      <c r="A917" s="1811">
        <v>2016609</v>
      </c>
      <c r="B917" s="1737"/>
      <c r="C917" s="1737" t="s">
        <v>2113</v>
      </c>
      <c r="D917" s="1723" t="s">
        <v>489</v>
      </c>
      <c r="E917" s="1723">
        <v>1</v>
      </c>
      <c r="F917" s="1723">
        <v>8</v>
      </c>
      <c r="G917" s="1723">
        <v>5</v>
      </c>
      <c r="H917" s="1723">
        <v>3</v>
      </c>
      <c r="I917" s="1738">
        <v>1</v>
      </c>
      <c r="J917" s="1738">
        <v>1</v>
      </c>
      <c r="K917" s="1863"/>
      <c r="L917" s="1725">
        <v>3054.88</v>
      </c>
      <c r="M917" s="1725"/>
      <c r="N917" s="1725">
        <f t="shared" si="201"/>
        <v>2248.0700000000002</v>
      </c>
      <c r="O917" s="1725">
        <v>1742.72</v>
      </c>
      <c r="P917" s="1798">
        <f t="shared" si="202"/>
        <v>0.77520717771243774</v>
      </c>
      <c r="Q917" s="1725">
        <v>505.35</v>
      </c>
      <c r="R917" s="1798">
        <f t="shared" si="203"/>
        <v>0.22479282228756223</v>
      </c>
      <c r="S917" s="1785">
        <f t="shared" si="204"/>
        <v>20.214000000000002</v>
      </c>
      <c r="T917" s="1760"/>
      <c r="U917" s="1725">
        <f t="shared" si="205"/>
        <v>0</v>
      </c>
      <c r="V917" s="1725">
        <f t="shared" si="206"/>
        <v>0</v>
      </c>
      <c r="W917" s="1725">
        <f t="shared" si="200"/>
        <v>3054.88</v>
      </c>
      <c r="X917" s="1728">
        <v>3054.88</v>
      </c>
      <c r="Y917" s="1739">
        <v>616696</v>
      </c>
      <c r="Z917" s="1730">
        <v>42702</v>
      </c>
      <c r="AA917" s="1788" t="s">
        <v>213</v>
      </c>
      <c r="AB917" s="1885"/>
    </row>
    <row r="918" spans="1:28" s="1723" customFormat="1" x14ac:dyDescent="0.2">
      <c r="A918" s="1811">
        <v>2016610</v>
      </c>
      <c r="B918" s="1737"/>
      <c r="C918" s="1737" t="s">
        <v>2114</v>
      </c>
      <c r="D918" s="1723" t="s">
        <v>489</v>
      </c>
      <c r="E918" s="1723">
        <v>1</v>
      </c>
      <c r="F918" s="1723">
        <v>1</v>
      </c>
      <c r="G918" s="1723">
        <v>0</v>
      </c>
      <c r="H918" s="1723">
        <v>1</v>
      </c>
      <c r="I918" s="1738">
        <v>1</v>
      </c>
      <c r="J918" s="1738">
        <v>1</v>
      </c>
      <c r="K918" s="1863"/>
      <c r="L918" s="1725">
        <v>515.94000000000005</v>
      </c>
      <c r="M918" s="1725"/>
      <c r="N918" s="1725">
        <f t="shared" si="201"/>
        <v>378.22</v>
      </c>
      <c r="O918" s="1725">
        <v>276.97000000000003</v>
      </c>
      <c r="P918" s="1798">
        <f t="shared" si="202"/>
        <v>0.73229866215430173</v>
      </c>
      <c r="Q918" s="1725">
        <v>101.25</v>
      </c>
      <c r="R918" s="1798">
        <f t="shared" si="203"/>
        <v>0.26770133784569827</v>
      </c>
      <c r="S918" s="1785">
        <f t="shared" si="204"/>
        <v>4.05</v>
      </c>
      <c r="T918" s="1760"/>
      <c r="U918" s="1725">
        <f t="shared" si="205"/>
        <v>0</v>
      </c>
      <c r="V918" s="1725">
        <f t="shared" si="206"/>
        <v>0</v>
      </c>
      <c r="W918" s="1725">
        <f t="shared" si="200"/>
        <v>515.94000000000005</v>
      </c>
      <c r="X918" s="1728">
        <v>515.94000000000005</v>
      </c>
      <c r="Y918" s="1739">
        <v>616697</v>
      </c>
      <c r="Z918" s="1730">
        <v>42702</v>
      </c>
      <c r="AA918" s="1788" t="s">
        <v>213</v>
      </c>
      <c r="AB918" s="1885"/>
    </row>
    <row r="919" spans="1:28" s="1723" customFormat="1" x14ac:dyDescent="0.2">
      <c r="A919" s="1811">
        <v>2016611</v>
      </c>
      <c r="B919" s="1737"/>
      <c r="C919" s="1737" t="s">
        <v>2115</v>
      </c>
      <c r="D919" s="1723" t="s">
        <v>489</v>
      </c>
      <c r="E919" s="1723">
        <v>1</v>
      </c>
      <c r="F919" s="1723">
        <v>10</v>
      </c>
      <c r="G919" s="1723">
        <v>6</v>
      </c>
      <c r="H919" s="1723">
        <v>3</v>
      </c>
      <c r="I919" s="1738">
        <v>1</v>
      </c>
      <c r="J919" s="1738">
        <v>1</v>
      </c>
      <c r="K919" s="1863"/>
      <c r="L919" s="1725">
        <v>2869.54</v>
      </c>
      <c r="M919" s="1725"/>
      <c r="N919" s="1725">
        <f t="shared" si="201"/>
        <v>2145.25</v>
      </c>
      <c r="O919" s="1725">
        <v>1618.75</v>
      </c>
      <c r="P919" s="1798">
        <f t="shared" si="202"/>
        <v>0.75457405896748631</v>
      </c>
      <c r="Q919" s="1725">
        <v>526.5</v>
      </c>
      <c r="R919" s="1798">
        <f t="shared" si="203"/>
        <v>0.24542594103251369</v>
      </c>
      <c r="S919" s="1785">
        <f t="shared" si="204"/>
        <v>21.06</v>
      </c>
      <c r="T919" s="1760"/>
      <c r="U919" s="1725">
        <f t="shared" si="205"/>
        <v>0</v>
      </c>
      <c r="V919" s="1725">
        <f t="shared" si="206"/>
        <v>0</v>
      </c>
      <c r="W919" s="1725">
        <f t="shared" si="200"/>
        <v>2869.54</v>
      </c>
      <c r="X919" s="1728">
        <v>2869.54</v>
      </c>
      <c r="Y919" s="1739">
        <v>616698</v>
      </c>
      <c r="Z919" s="1730">
        <v>42702</v>
      </c>
      <c r="AA919" s="1788" t="s">
        <v>213</v>
      </c>
      <c r="AB919" s="1885"/>
    </row>
    <row r="920" spans="1:28" s="1723" customFormat="1" x14ac:dyDescent="0.2">
      <c r="A920" s="1811">
        <v>2016612</v>
      </c>
      <c r="B920" s="1737"/>
      <c r="C920" s="1737" t="s">
        <v>2116</v>
      </c>
      <c r="D920" s="1723" t="s">
        <v>489</v>
      </c>
      <c r="E920" s="1723">
        <v>1</v>
      </c>
      <c r="F920" s="1723">
        <v>8</v>
      </c>
      <c r="G920" s="1723">
        <v>5</v>
      </c>
      <c r="H920" s="1723">
        <v>3</v>
      </c>
      <c r="I920" s="1738">
        <v>1</v>
      </c>
      <c r="J920" s="1738">
        <v>1</v>
      </c>
      <c r="K920" s="1863"/>
      <c r="L920" s="1725">
        <v>2424.3200000000002</v>
      </c>
      <c r="M920" s="1725"/>
      <c r="N920" s="1725">
        <f t="shared" si="201"/>
        <v>1831.63</v>
      </c>
      <c r="O920" s="1725">
        <v>1394.68</v>
      </c>
      <c r="P920" s="1798">
        <f t="shared" si="202"/>
        <v>0.76144199428923964</v>
      </c>
      <c r="Q920" s="1725">
        <v>436.95</v>
      </c>
      <c r="R920" s="1798">
        <f t="shared" si="203"/>
        <v>0.23855800571076033</v>
      </c>
      <c r="S920" s="1785">
        <f t="shared" si="204"/>
        <v>17.477999999999998</v>
      </c>
      <c r="T920" s="1760"/>
      <c r="U920" s="1725">
        <f t="shared" si="205"/>
        <v>0</v>
      </c>
      <c r="V920" s="1725">
        <f t="shared" si="206"/>
        <v>0</v>
      </c>
      <c r="W920" s="1725">
        <f t="shared" si="200"/>
        <v>2424.3200000000002</v>
      </c>
      <c r="X920" s="1728">
        <v>2424.3200000000002</v>
      </c>
      <c r="Y920" s="1739">
        <v>616699</v>
      </c>
      <c r="Z920" s="1730">
        <v>42702</v>
      </c>
      <c r="AA920" s="1788" t="s">
        <v>213</v>
      </c>
      <c r="AB920" s="1885"/>
    </row>
    <row r="921" spans="1:28" s="1723" customFormat="1" x14ac:dyDescent="0.2">
      <c r="A921" s="1898" t="s">
        <v>2348</v>
      </c>
      <c r="B921" s="1737"/>
      <c r="C921" s="1737" t="s">
        <v>2117</v>
      </c>
      <c r="D921" s="1723" t="s">
        <v>489</v>
      </c>
      <c r="E921" s="1723">
        <v>1</v>
      </c>
      <c r="F921" s="1723">
        <v>12</v>
      </c>
      <c r="G921" s="1723">
        <v>0</v>
      </c>
      <c r="H921" s="1723">
        <v>0</v>
      </c>
      <c r="I921" s="1738">
        <v>1</v>
      </c>
      <c r="J921" s="1738">
        <v>1</v>
      </c>
      <c r="K921" s="1863"/>
      <c r="L921" s="1725">
        <v>1400.4</v>
      </c>
      <c r="M921" s="1725"/>
      <c r="N921" s="1725">
        <f t="shared" si="201"/>
        <v>964.98</v>
      </c>
      <c r="O921" s="1725">
        <v>760.68</v>
      </c>
      <c r="P921" s="1798">
        <f t="shared" si="202"/>
        <v>0.78828576758067515</v>
      </c>
      <c r="Q921" s="1725">
        <v>204.3</v>
      </c>
      <c r="R921" s="1798">
        <f t="shared" si="203"/>
        <v>0.21171423241932477</v>
      </c>
      <c r="S921" s="1785">
        <f t="shared" si="204"/>
        <v>8.1720000000000006</v>
      </c>
      <c r="T921" s="1760"/>
      <c r="U921" s="1725">
        <f t="shared" si="205"/>
        <v>0</v>
      </c>
      <c r="V921" s="1725">
        <f t="shared" si="206"/>
        <v>0</v>
      </c>
      <c r="W921" s="1725">
        <f t="shared" si="200"/>
        <v>1400.4</v>
      </c>
      <c r="X921" s="1728">
        <v>1400.4</v>
      </c>
      <c r="Y921" s="1739">
        <v>616700</v>
      </c>
      <c r="Z921" s="1730">
        <v>42702</v>
      </c>
      <c r="AA921" s="1788" t="s">
        <v>213</v>
      </c>
      <c r="AB921" s="1885"/>
    </row>
    <row r="922" spans="1:28" s="1723" customFormat="1" x14ac:dyDescent="0.2">
      <c r="A922" s="1898" t="s">
        <v>2349</v>
      </c>
      <c r="B922" s="1737"/>
      <c r="C922" s="1737" t="s">
        <v>2118</v>
      </c>
      <c r="D922" s="1723" t="s">
        <v>489</v>
      </c>
      <c r="E922" s="1723">
        <v>1</v>
      </c>
      <c r="F922" s="1723">
        <v>17</v>
      </c>
      <c r="G922" s="1723">
        <v>0</v>
      </c>
      <c r="H922" s="1723">
        <v>0</v>
      </c>
      <c r="I922" s="1738">
        <v>1</v>
      </c>
      <c r="J922" s="1738">
        <v>1</v>
      </c>
      <c r="K922" s="1863"/>
      <c r="L922" s="1725">
        <v>2052.0100000000002</v>
      </c>
      <c r="M922" s="1725"/>
      <c r="N922" s="1725">
        <f t="shared" si="201"/>
        <v>1408.3000000000002</v>
      </c>
      <c r="O922" s="1725">
        <v>1121.2</v>
      </c>
      <c r="P922" s="1798">
        <f t="shared" si="202"/>
        <v>0.7961371866789746</v>
      </c>
      <c r="Q922" s="1725">
        <v>287.10000000000002</v>
      </c>
      <c r="R922" s="1798">
        <f t="shared" si="203"/>
        <v>0.20386281332102535</v>
      </c>
      <c r="S922" s="1785">
        <f t="shared" si="204"/>
        <v>11.484000000000002</v>
      </c>
      <c r="T922" s="1760"/>
      <c r="U922" s="1725">
        <f t="shared" si="205"/>
        <v>0</v>
      </c>
      <c r="V922" s="1725">
        <f t="shared" si="206"/>
        <v>0</v>
      </c>
      <c r="W922" s="1725">
        <f t="shared" si="200"/>
        <v>2052.0100000000002</v>
      </c>
      <c r="X922" s="1728">
        <v>2052.0100000000002</v>
      </c>
      <c r="Y922" s="1739">
        <v>616701</v>
      </c>
      <c r="Z922" s="1730">
        <v>42702</v>
      </c>
      <c r="AA922" s="1788" t="s">
        <v>213</v>
      </c>
      <c r="AB922" s="1885"/>
    </row>
    <row r="923" spans="1:28" s="1723" customFormat="1" x14ac:dyDescent="0.2">
      <c r="A923" s="1898" t="s">
        <v>2350</v>
      </c>
      <c r="B923" s="1737"/>
      <c r="C923" s="1737" t="s">
        <v>2119</v>
      </c>
      <c r="D923" s="1723" t="s">
        <v>489</v>
      </c>
      <c r="E923" s="1723">
        <v>1</v>
      </c>
      <c r="F923" s="1723">
        <v>13</v>
      </c>
      <c r="G923" s="1723">
        <v>0</v>
      </c>
      <c r="H923" s="1723">
        <v>0</v>
      </c>
      <c r="I923" s="1738">
        <v>1</v>
      </c>
      <c r="J923" s="1738">
        <v>1</v>
      </c>
      <c r="K923" s="1863"/>
      <c r="L923" s="1725">
        <v>1439.23</v>
      </c>
      <c r="M923" s="1725"/>
      <c r="N923" s="1725">
        <f t="shared" si="201"/>
        <v>983.74</v>
      </c>
      <c r="O923" s="1725">
        <v>767.74</v>
      </c>
      <c r="P923" s="1798">
        <f t="shared" si="202"/>
        <v>0.78042978835871268</v>
      </c>
      <c r="Q923" s="1725">
        <v>216</v>
      </c>
      <c r="R923" s="1798">
        <f t="shared" si="203"/>
        <v>0.21957021164128732</v>
      </c>
      <c r="S923" s="1785">
        <f t="shared" si="204"/>
        <v>8.64</v>
      </c>
      <c r="T923" s="1760"/>
      <c r="U923" s="1725">
        <f t="shared" si="205"/>
        <v>0</v>
      </c>
      <c r="V923" s="1725">
        <f t="shared" si="206"/>
        <v>0</v>
      </c>
      <c r="W923" s="1725">
        <f t="shared" si="200"/>
        <v>1439.23</v>
      </c>
      <c r="X923" s="1728">
        <v>1439.23</v>
      </c>
      <c r="Y923" s="1739">
        <v>616702</v>
      </c>
      <c r="Z923" s="1730">
        <v>42702</v>
      </c>
      <c r="AA923" s="1788" t="s">
        <v>213</v>
      </c>
      <c r="AB923" s="1885"/>
    </row>
    <row r="924" spans="1:28" s="1723" customFormat="1" x14ac:dyDescent="0.2">
      <c r="A924" s="1811">
        <v>2016616</v>
      </c>
      <c r="B924" s="1737"/>
      <c r="C924" s="1737" t="s">
        <v>2120</v>
      </c>
      <c r="D924" s="1723" t="s">
        <v>614</v>
      </c>
      <c r="E924" s="1723">
        <v>2</v>
      </c>
      <c r="F924" s="1723">
        <v>16</v>
      </c>
      <c r="G924" s="1723">
        <v>10</v>
      </c>
      <c r="H924" s="1723">
        <v>6</v>
      </c>
      <c r="I924" s="1738">
        <v>1</v>
      </c>
      <c r="J924" s="1738">
        <v>1</v>
      </c>
      <c r="K924" s="1863"/>
      <c r="L924" s="1725">
        <v>5432.72</v>
      </c>
      <c r="M924" s="1725"/>
      <c r="N924" s="1725">
        <f t="shared" si="201"/>
        <v>3631.09</v>
      </c>
      <c r="O924" s="1725">
        <v>2720.3</v>
      </c>
      <c r="P924" s="1798">
        <f t="shared" si="202"/>
        <v>0.74916898231660467</v>
      </c>
      <c r="Q924" s="1725">
        <v>910.79</v>
      </c>
      <c r="R924" s="1798">
        <f t="shared" si="203"/>
        <v>0.25083101768339533</v>
      </c>
      <c r="S924" s="1785">
        <f t="shared" si="204"/>
        <v>36.431599999999996</v>
      </c>
      <c r="T924" s="1760"/>
      <c r="U924" s="1725">
        <f t="shared" si="205"/>
        <v>0</v>
      </c>
      <c r="V924" s="1725">
        <f t="shared" si="206"/>
        <v>0</v>
      </c>
      <c r="W924" s="1725">
        <f t="shared" si="200"/>
        <v>5432.72</v>
      </c>
      <c r="X924" s="1728">
        <v>5432.72</v>
      </c>
      <c r="Y924" s="1739">
        <v>616672</v>
      </c>
      <c r="Z924" s="1730">
        <v>42702</v>
      </c>
      <c r="AA924" s="1788" t="s">
        <v>213</v>
      </c>
      <c r="AB924" s="1885"/>
    </row>
    <row r="925" spans="1:28" s="1723" customFormat="1" x14ac:dyDescent="0.2">
      <c r="A925" s="1811" t="s">
        <v>2122</v>
      </c>
      <c r="B925" s="1737"/>
      <c r="C925" s="1737">
        <v>596316</v>
      </c>
      <c r="D925" s="1723" t="s">
        <v>68</v>
      </c>
      <c r="E925" s="1723">
        <v>1</v>
      </c>
      <c r="F925" s="1723">
        <v>8</v>
      </c>
      <c r="G925" s="1723">
        <v>5</v>
      </c>
      <c r="H925" s="1723">
        <v>2</v>
      </c>
      <c r="I925" s="1738">
        <v>1</v>
      </c>
      <c r="J925" s="1738">
        <v>1</v>
      </c>
      <c r="K925" s="1863" t="s">
        <v>1308</v>
      </c>
      <c r="L925" s="1725">
        <v>5531</v>
      </c>
      <c r="M925" s="1725">
        <v>5405</v>
      </c>
      <c r="N925" s="1725">
        <f>O925+Q925</f>
        <v>4101.84</v>
      </c>
      <c r="O925" s="1725">
        <v>3534.84</v>
      </c>
      <c r="P925" s="1798">
        <f>IF(N925&lt;=0,"",O925/N925)</f>
        <v>0.8617693522906793</v>
      </c>
      <c r="Q925" s="1725">
        <v>567</v>
      </c>
      <c r="R925" s="1798">
        <f>IF(N925&lt;=0,"",Q925/N925)</f>
        <v>0.1382306477093207</v>
      </c>
      <c r="S925" s="1785">
        <f>Q925/$S$1</f>
        <v>22.68</v>
      </c>
      <c r="T925" s="1760"/>
      <c r="U925" s="1725">
        <f>((1-I925)*O925)+((1-J925)*Q925)</f>
        <v>0</v>
      </c>
      <c r="V925" s="1725">
        <f>L925-W925</f>
        <v>0</v>
      </c>
      <c r="W925" s="1725">
        <f t="shared" si="200"/>
        <v>5531</v>
      </c>
      <c r="X925" s="1728">
        <v>5531</v>
      </c>
      <c r="Y925" s="1739">
        <v>616553</v>
      </c>
      <c r="Z925" s="1730">
        <v>42671</v>
      </c>
      <c r="AA925" s="1788" t="s">
        <v>213</v>
      </c>
      <c r="AB925" s="1885"/>
    </row>
    <row r="926" spans="1:28" s="1723" customFormat="1" x14ac:dyDescent="0.2">
      <c r="A926" s="1811">
        <v>2016618</v>
      </c>
      <c r="B926" s="1737"/>
      <c r="C926" s="1737">
        <v>610917</v>
      </c>
      <c r="D926" s="1723" t="s">
        <v>68</v>
      </c>
      <c r="E926" s="1723">
        <v>1</v>
      </c>
      <c r="F926" s="1723">
        <v>10</v>
      </c>
      <c r="G926" s="1723">
        <v>5</v>
      </c>
      <c r="H926" s="1723">
        <v>6</v>
      </c>
      <c r="I926" s="1738">
        <v>1</v>
      </c>
      <c r="J926" s="1738">
        <v>1</v>
      </c>
      <c r="K926" s="1863"/>
      <c r="L926" s="1725">
        <v>4788.42</v>
      </c>
      <c r="M926" s="1725"/>
      <c r="N926" s="1725">
        <f t="shared" si="201"/>
        <v>3093.56</v>
      </c>
      <c r="O926" s="1725">
        <v>2322.63</v>
      </c>
      <c r="P926" s="1798">
        <f t="shared" si="202"/>
        <v>0.75079520035169844</v>
      </c>
      <c r="Q926" s="1725">
        <v>770.93</v>
      </c>
      <c r="R926" s="1798">
        <f t="shared" si="203"/>
        <v>0.24920479964830161</v>
      </c>
      <c r="S926" s="1785">
        <f t="shared" si="204"/>
        <v>30.837199999999999</v>
      </c>
      <c r="T926" s="1760"/>
      <c r="U926" s="1725">
        <f t="shared" si="205"/>
        <v>0</v>
      </c>
      <c r="V926" s="1725">
        <f t="shared" si="206"/>
        <v>0</v>
      </c>
      <c r="W926" s="1725">
        <f t="shared" si="200"/>
        <v>4788.42</v>
      </c>
      <c r="X926" s="1728">
        <v>4788.42</v>
      </c>
      <c r="Y926" s="1739">
        <v>616627</v>
      </c>
      <c r="Z926" s="1730">
        <v>42692</v>
      </c>
      <c r="AA926" s="1788" t="s">
        <v>213</v>
      </c>
      <c r="AB926" s="1885"/>
    </row>
    <row r="927" spans="1:28" s="1723" customFormat="1" x14ac:dyDescent="0.2">
      <c r="A927" s="1811" t="s">
        <v>2126</v>
      </c>
      <c r="B927" s="1737"/>
      <c r="C927" s="1737" t="s">
        <v>2123</v>
      </c>
      <c r="D927" s="1723" t="s">
        <v>68</v>
      </c>
      <c r="E927" s="1723">
        <v>1</v>
      </c>
      <c r="F927" s="1723">
        <v>11</v>
      </c>
      <c r="G927" s="1723">
        <v>4</v>
      </c>
      <c r="H927" s="1723">
        <v>12</v>
      </c>
      <c r="I927" s="1738">
        <v>1</v>
      </c>
      <c r="J927" s="1738">
        <v>1</v>
      </c>
      <c r="K927" s="1863"/>
      <c r="L927" s="1725">
        <v>10578.33</v>
      </c>
      <c r="M927" s="1725"/>
      <c r="N927" s="1725">
        <f>O927+Q927</f>
        <v>6531.3</v>
      </c>
      <c r="O927" s="1725">
        <v>5216.3</v>
      </c>
      <c r="P927" s="1798">
        <f>IF(N927&lt;=0,"",O927/N927)</f>
        <v>0.79866182842619382</v>
      </c>
      <c r="Q927" s="1725">
        <v>1315</v>
      </c>
      <c r="R927" s="1798">
        <f>IF(N927&lt;=0,"",Q927/N927)</f>
        <v>0.20133817157380612</v>
      </c>
      <c r="S927" s="1785">
        <f>Q927/$S$1</f>
        <v>52.6</v>
      </c>
      <c r="T927" s="1760"/>
      <c r="U927" s="1725">
        <f t="shared" si="205"/>
        <v>0</v>
      </c>
      <c r="V927" s="1725">
        <f t="shared" si="206"/>
        <v>0</v>
      </c>
      <c r="W927" s="1725">
        <f t="shared" si="200"/>
        <v>10578.33</v>
      </c>
      <c r="X927" s="1728">
        <v>10578.33</v>
      </c>
      <c r="Y927" s="1739">
        <v>616554</v>
      </c>
      <c r="Z927" s="1730">
        <v>42671</v>
      </c>
      <c r="AA927" s="1788" t="s">
        <v>213</v>
      </c>
      <c r="AB927" s="1885"/>
    </row>
    <row r="928" spans="1:28" s="1723" customFormat="1" x14ac:dyDescent="0.2">
      <c r="A928" s="1811" t="s">
        <v>2125</v>
      </c>
      <c r="B928" s="1737"/>
      <c r="C928" s="1737" t="s">
        <v>2124</v>
      </c>
      <c r="D928" s="1723" t="s">
        <v>68</v>
      </c>
      <c r="E928" s="1723">
        <v>1</v>
      </c>
      <c r="F928" s="1723">
        <v>8</v>
      </c>
      <c r="G928" s="1723">
        <v>5</v>
      </c>
      <c r="H928" s="1723">
        <v>2</v>
      </c>
      <c r="I928" s="1738">
        <v>1</v>
      </c>
      <c r="J928" s="1738">
        <v>1</v>
      </c>
      <c r="K928" s="1863"/>
      <c r="L928" s="1725">
        <v>4446.91</v>
      </c>
      <c r="M928" s="1725"/>
      <c r="N928" s="1725">
        <f t="shared" si="201"/>
        <v>3216.57</v>
      </c>
      <c r="O928" s="1725">
        <v>2649.57</v>
      </c>
      <c r="P928" s="1798">
        <f t="shared" si="202"/>
        <v>0.82372527257295813</v>
      </c>
      <c r="Q928" s="1725">
        <v>567</v>
      </c>
      <c r="R928" s="1798">
        <f t="shared" si="203"/>
        <v>0.17627472742704184</v>
      </c>
      <c r="S928" s="1785">
        <f t="shared" si="204"/>
        <v>22.68</v>
      </c>
      <c r="T928" s="1760"/>
      <c r="U928" s="1725">
        <f t="shared" si="205"/>
        <v>0</v>
      </c>
      <c r="V928" s="1725">
        <f t="shared" si="206"/>
        <v>0</v>
      </c>
      <c r="W928" s="1725">
        <f t="shared" si="200"/>
        <v>4446.91</v>
      </c>
      <c r="X928" s="1728">
        <v>4446.91</v>
      </c>
      <c r="Y928" s="1739">
        <v>616555</v>
      </c>
      <c r="Z928" s="1730">
        <v>42671</v>
      </c>
      <c r="AA928" s="1788" t="s">
        <v>213</v>
      </c>
      <c r="AB928" s="1885"/>
    </row>
    <row r="929" spans="1:28" s="1723" customFormat="1" x14ac:dyDescent="0.2">
      <c r="A929" s="1811">
        <v>2016621</v>
      </c>
      <c r="B929" s="1737"/>
      <c r="C929" s="1737">
        <v>607116</v>
      </c>
      <c r="D929" s="1723" t="s">
        <v>68</v>
      </c>
      <c r="E929" s="1723">
        <v>1</v>
      </c>
      <c r="F929" s="1723">
        <v>11</v>
      </c>
      <c r="G929" s="1723">
        <v>5</v>
      </c>
      <c r="H929" s="1723">
        <v>4</v>
      </c>
      <c r="I929" s="1738">
        <v>1</v>
      </c>
      <c r="J929" s="1738">
        <v>1</v>
      </c>
      <c r="K929" s="1863"/>
      <c r="L929" s="1725">
        <v>3271.77</v>
      </c>
      <c r="M929" s="1725"/>
      <c r="N929" s="1725">
        <f t="shared" si="201"/>
        <v>2359.84</v>
      </c>
      <c r="O929" s="1725">
        <v>1819.84</v>
      </c>
      <c r="P929" s="1798">
        <f t="shared" si="202"/>
        <v>0.77117092684249766</v>
      </c>
      <c r="Q929" s="1725">
        <v>540</v>
      </c>
      <c r="R929" s="1798">
        <f t="shared" si="203"/>
        <v>0.2288290731575022</v>
      </c>
      <c r="S929" s="1785">
        <f t="shared" si="204"/>
        <v>21.6</v>
      </c>
      <c r="T929" s="1760"/>
      <c r="U929" s="1725">
        <f t="shared" si="205"/>
        <v>0</v>
      </c>
      <c r="V929" s="1725">
        <f t="shared" si="206"/>
        <v>0</v>
      </c>
      <c r="W929" s="1725">
        <f t="shared" si="200"/>
        <v>3271.77</v>
      </c>
      <c r="X929" s="1728">
        <v>3271.77</v>
      </c>
      <c r="Y929" s="1739">
        <v>616556</v>
      </c>
      <c r="Z929" s="1730">
        <v>42671</v>
      </c>
      <c r="AA929" s="1788" t="s">
        <v>213</v>
      </c>
      <c r="AB929" s="1885"/>
    </row>
    <row r="930" spans="1:28" s="1723" customFormat="1" x14ac:dyDescent="0.2">
      <c r="A930" s="1811">
        <v>2016622</v>
      </c>
      <c r="B930" s="1737"/>
      <c r="C930" s="1737">
        <v>564316</v>
      </c>
      <c r="D930" s="1723" t="s">
        <v>68</v>
      </c>
      <c r="E930" s="1723">
        <v>1</v>
      </c>
      <c r="F930" s="1723">
        <v>8</v>
      </c>
      <c r="G930" s="1723">
        <v>7</v>
      </c>
      <c r="H930" s="1723">
        <v>2</v>
      </c>
      <c r="I930" s="1738">
        <v>1</v>
      </c>
      <c r="J930" s="1738">
        <v>1</v>
      </c>
      <c r="K930" s="1863"/>
      <c r="L930" s="1725">
        <v>1946.17</v>
      </c>
      <c r="M930" s="1725"/>
      <c r="N930" s="1725">
        <f t="shared" si="201"/>
        <v>1397.51</v>
      </c>
      <c r="O930" s="1725">
        <v>1042.46</v>
      </c>
      <c r="P930" s="1798">
        <f t="shared" si="202"/>
        <v>0.74594099505549161</v>
      </c>
      <c r="Q930" s="1725">
        <v>355.05</v>
      </c>
      <c r="R930" s="1798">
        <f t="shared" si="203"/>
        <v>0.25405900494450845</v>
      </c>
      <c r="S930" s="1785">
        <f t="shared" si="204"/>
        <v>14.202</v>
      </c>
      <c r="T930" s="1760"/>
      <c r="U930" s="1725">
        <f t="shared" si="205"/>
        <v>0</v>
      </c>
      <c r="V930" s="1725">
        <f t="shared" si="206"/>
        <v>0</v>
      </c>
      <c r="W930" s="1725">
        <f t="shared" si="200"/>
        <v>1946.17</v>
      </c>
      <c r="X930" s="1728">
        <v>1946.17</v>
      </c>
      <c r="Y930" s="1739">
        <v>616557</v>
      </c>
      <c r="Z930" s="1730">
        <v>42671</v>
      </c>
      <c r="AA930" s="1788" t="s">
        <v>213</v>
      </c>
      <c r="AB930" s="1885"/>
    </row>
    <row r="931" spans="1:28" s="1723" customFormat="1" x14ac:dyDescent="0.2">
      <c r="A931" s="1811">
        <v>2016623</v>
      </c>
      <c r="B931" s="1737"/>
      <c r="C931" s="1894" t="s">
        <v>2128</v>
      </c>
      <c r="D931" s="1723" t="s">
        <v>322</v>
      </c>
      <c r="E931" s="1723">
        <v>0</v>
      </c>
      <c r="F931" s="1723">
        <v>1</v>
      </c>
      <c r="G931" s="1723">
        <v>1</v>
      </c>
      <c r="H931" s="1723">
        <v>0</v>
      </c>
      <c r="I931" s="1738">
        <v>1</v>
      </c>
      <c r="J931" s="1738">
        <v>1</v>
      </c>
      <c r="K931" s="1863"/>
      <c r="L931" s="1725">
        <v>544.99</v>
      </c>
      <c r="M931" s="1725"/>
      <c r="N931" s="1725">
        <f t="shared" si="201"/>
        <v>280.36</v>
      </c>
      <c r="O931" s="1725">
        <v>217.37</v>
      </c>
      <c r="P931" s="1798">
        <f t="shared" si="202"/>
        <v>0.77532458267941218</v>
      </c>
      <c r="Q931" s="1725">
        <v>62.99</v>
      </c>
      <c r="R931" s="1798">
        <f t="shared" si="203"/>
        <v>0.22467541732058782</v>
      </c>
      <c r="S931" s="1785">
        <f t="shared" si="204"/>
        <v>2.5196000000000001</v>
      </c>
      <c r="T931" s="1760"/>
      <c r="U931" s="1725">
        <f t="shared" si="205"/>
        <v>0</v>
      </c>
      <c r="V931" s="1725">
        <f t="shared" si="206"/>
        <v>0</v>
      </c>
      <c r="W931" s="1725">
        <f t="shared" si="200"/>
        <v>544.99</v>
      </c>
      <c r="X931" s="1728">
        <v>544.99</v>
      </c>
      <c r="Y931" s="1739">
        <v>616705</v>
      </c>
      <c r="Z931" s="1730">
        <v>42704</v>
      </c>
      <c r="AA931" s="1788" t="s">
        <v>213</v>
      </c>
      <c r="AB931" s="1885"/>
    </row>
    <row r="932" spans="1:28" s="1723" customFormat="1" x14ac:dyDescent="0.2">
      <c r="A932" s="1811">
        <v>2016624</v>
      </c>
      <c r="B932" s="1737"/>
      <c r="C932" s="1737">
        <v>629617</v>
      </c>
      <c r="D932" s="1723" t="s">
        <v>68</v>
      </c>
      <c r="E932" s="1723">
        <v>1</v>
      </c>
      <c r="F932" s="1723">
        <v>9</v>
      </c>
      <c r="G932" s="1723">
        <v>7</v>
      </c>
      <c r="H932" s="1723">
        <v>3</v>
      </c>
      <c r="I932" s="1738">
        <v>1</v>
      </c>
      <c r="J932" s="1738">
        <v>1</v>
      </c>
      <c r="K932" s="1863"/>
      <c r="L932" s="1725">
        <v>2692.79</v>
      </c>
      <c r="M932" s="1725"/>
      <c r="N932" s="1725">
        <f t="shared" si="201"/>
        <v>1858.76</v>
      </c>
      <c r="O932" s="1725">
        <v>1392.56</v>
      </c>
      <c r="P932" s="1798">
        <f t="shared" si="202"/>
        <v>0.7491876304633196</v>
      </c>
      <c r="Q932" s="1725">
        <v>466.2</v>
      </c>
      <c r="R932" s="1798">
        <f t="shared" si="203"/>
        <v>0.25081236953668035</v>
      </c>
      <c r="S932" s="1785">
        <f t="shared" si="204"/>
        <v>18.648</v>
      </c>
      <c r="T932" s="1760"/>
      <c r="U932" s="1725">
        <f t="shared" si="205"/>
        <v>0</v>
      </c>
      <c r="V932" s="1725">
        <f t="shared" si="206"/>
        <v>0</v>
      </c>
      <c r="W932" s="1725">
        <f t="shared" si="200"/>
        <v>2692.79</v>
      </c>
      <c r="X932" s="1728">
        <v>2692.79</v>
      </c>
      <c r="Y932" s="1739">
        <v>616653</v>
      </c>
      <c r="Z932" s="1730">
        <v>42702</v>
      </c>
      <c r="AA932" s="1788" t="s">
        <v>213</v>
      </c>
      <c r="AB932" s="1885"/>
    </row>
    <row r="933" spans="1:28" s="1723" customFormat="1" x14ac:dyDescent="0.2">
      <c r="A933" s="1811">
        <v>2016625</v>
      </c>
      <c r="B933" s="1737"/>
      <c r="C933" s="1737" t="s">
        <v>2131</v>
      </c>
      <c r="D933" s="1723" t="s">
        <v>1901</v>
      </c>
      <c r="E933" s="1723">
        <v>0</v>
      </c>
      <c r="F933" s="1723">
        <v>3</v>
      </c>
      <c r="G933" s="1723">
        <v>0</v>
      </c>
      <c r="H933" s="1723">
        <v>0</v>
      </c>
      <c r="I933" s="1738">
        <v>1</v>
      </c>
      <c r="J933" s="1738">
        <v>1</v>
      </c>
      <c r="K933" s="1863"/>
      <c r="L933" s="1725">
        <v>599.58000000000004</v>
      </c>
      <c r="M933" s="1725"/>
      <c r="N933" s="1725">
        <f t="shared" si="201"/>
        <v>359.67</v>
      </c>
      <c r="O933" s="1725">
        <v>297.93</v>
      </c>
      <c r="P933" s="1798">
        <f t="shared" si="202"/>
        <v>0.82834264742680785</v>
      </c>
      <c r="Q933" s="1725">
        <v>61.74</v>
      </c>
      <c r="R933" s="1798">
        <f t="shared" si="203"/>
        <v>0.17165735257319209</v>
      </c>
      <c r="S933" s="1785">
        <f t="shared" si="204"/>
        <v>2.4696000000000002</v>
      </c>
      <c r="T933" s="1760"/>
      <c r="U933" s="1725">
        <f t="shared" si="205"/>
        <v>0</v>
      </c>
      <c r="V933" s="1725">
        <f t="shared" si="206"/>
        <v>0</v>
      </c>
      <c r="W933" s="1725">
        <f t="shared" si="200"/>
        <v>599.58000000000004</v>
      </c>
      <c r="X933" s="1728">
        <v>599.58000000000004</v>
      </c>
      <c r="Y933" s="1739">
        <v>616642</v>
      </c>
      <c r="Z933" s="1730">
        <v>42692</v>
      </c>
      <c r="AA933" s="1788" t="s">
        <v>213</v>
      </c>
      <c r="AB933" s="1885"/>
    </row>
    <row r="934" spans="1:28" s="1723" customFormat="1" x14ac:dyDescent="0.2">
      <c r="A934" s="1811">
        <v>2016626</v>
      </c>
      <c r="B934" s="1737"/>
      <c r="C934" s="1737" t="s">
        <v>1940</v>
      </c>
      <c r="D934" s="1723" t="s">
        <v>489</v>
      </c>
      <c r="E934" s="1723">
        <v>1</v>
      </c>
      <c r="F934" s="1723">
        <v>1</v>
      </c>
      <c r="G934" s="1723">
        <v>0</v>
      </c>
      <c r="H934" s="1723">
        <v>1</v>
      </c>
      <c r="I934" s="1738">
        <v>1</v>
      </c>
      <c r="J934" s="1738">
        <v>1</v>
      </c>
      <c r="K934" s="1863"/>
      <c r="L934" s="1725">
        <v>621.26</v>
      </c>
      <c r="M934" s="1725"/>
      <c r="N934" s="1725">
        <f t="shared" si="201"/>
        <v>458.66</v>
      </c>
      <c r="O934" s="1725">
        <v>373.16</v>
      </c>
      <c r="P934" s="1798">
        <f t="shared" si="202"/>
        <v>0.81358740679370345</v>
      </c>
      <c r="Q934" s="1725">
        <v>85.5</v>
      </c>
      <c r="R934" s="1798">
        <f t="shared" si="203"/>
        <v>0.18641259320629661</v>
      </c>
      <c r="S934" s="1785">
        <f t="shared" si="204"/>
        <v>3.42</v>
      </c>
      <c r="T934" s="1760"/>
      <c r="U934" s="1725">
        <f t="shared" si="205"/>
        <v>0</v>
      </c>
      <c r="V934" s="1725">
        <f t="shared" si="206"/>
        <v>0</v>
      </c>
      <c r="W934" s="1725">
        <f t="shared" si="200"/>
        <v>621.26</v>
      </c>
      <c r="X934" s="1728">
        <v>621.26</v>
      </c>
      <c r="Y934" s="1739">
        <v>616703</v>
      </c>
      <c r="Z934" s="1730">
        <v>42702</v>
      </c>
      <c r="AA934" s="1788" t="s">
        <v>213</v>
      </c>
      <c r="AB934" s="1885"/>
    </row>
    <row r="935" spans="1:28" s="1723" customFormat="1" x14ac:dyDescent="0.2">
      <c r="A935" s="1811">
        <v>2016627</v>
      </c>
      <c r="B935" s="1737"/>
      <c r="C935" s="1737" t="s">
        <v>2323</v>
      </c>
      <c r="D935" s="1723" t="s">
        <v>793</v>
      </c>
      <c r="E935" s="1723">
        <v>1</v>
      </c>
      <c r="F935" s="1723">
        <v>1</v>
      </c>
      <c r="G935" s="1723">
        <v>0</v>
      </c>
      <c r="H935" s="1723">
        <v>1</v>
      </c>
      <c r="I935" s="1738">
        <v>1</v>
      </c>
      <c r="J935" s="1738">
        <v>1</v>
      </c>
      <c r="K935" s="1863"/>
      <c r="L935" s="1725">
        <v>700.71</v>
      </c>
      <c r="M935" s="1725"/>
      <c r="N935" s="1725">
        <f t="shared" si="201"/>
        <v>428.92</v>
      </c>
      <c r="O935" s="1725">
        <v>327.22000000000003</v>
      </c>
      <c r="P935" s="1798">
        <f t="shared" si="202"/>
        <v>0.76289284715098393</v>
      </c>
      <c r="Q935" s="1725">
        <v>101.7</v>
      </c>
      <c r="R935" s="1798">
        <f t="shared" si="203"/>
        <v>0.23710715284901612</v>
      </c>
      <c r="S935" s="1785">
        <f t="shared" si="204"/>
        <v>4.0680000000000005</v>
      </c>
      <c r="T935" s="1760"/>
      <c r="U935" s="1725">
        <f t="shared" si="205"/>
        <v>0</v>
      </c>
      <c r="V935" s="1725">
        <f t="shared" si="206"/>
        <v>0</v>
      </c>
      <c r="W935" s="1725">
        <f t="shared" si="200"/>
        <v>700.71</v>
      </c>
      <c r="X935" s="1728">
        <v>700.71</v>
      </c>
      <c r="Y935" s="1739">
        <v>616706</v>
      </c>
      <c r="Z935" s="1730">
        <v>42704</v>
      </c>
      <c r="AA935" s="1788" t="s">
        <v>213</v>
      </c>
      <c r="AB935" s="1885"/>
    </row>
    <row r="936" spans="1:28" s="1723" customFormat="1" x14ac:dyDescent="0.2">
      <c r="A936" s="1811">
        <v>2016628</v>
      </c>
      <c r="B936" s="1737"/>
      <c r="C936" s="1737">
        <v>612316</v>
      </c>
      <c r="D936" s="1723" t="s">
        <v>68</v>
      </c>
      <c r="E936" s="1723">
        <v>1</v>
      </c>
      <c r="F936" s="1723">
        <v>7</v>
      </c>
      <c r="G936" s="1723">
        <v>5</v>
      </c>
      <c r="H936" s="1723">
        <v>2</v>
      </c>
      <c r="I936" s="1738">
        <v>1</v>
      </c>
      <c r="J936" s="1738">
        <v>1</v>
      </c>
      <c r="K936" s="1863"/>
      <c r="L936" s="1725">
        <v>2189.21</v>
      </c>
      <c r="M936" s="1725"/>
      <c r="N936" s="1725">
        <f t="shared" si="201"/>
        <v>1450.89</v>
      </c>
      <c r="O936" s="1725">
        <v>1068.3900000000001</v>
      </c>
      <c r="P936" s="1798">
        <f t="shared" si="202"/>
        <v>0.73636871161838602</v>
      </c>
      <c r="Q936" s="1725">
        <v>382.5</v>
      </c>
      <c r="R936" s="1798">
        <f t="shared" si="203"/>
        <v>0.26363128838161404</v>
      </c>
      <c r="S936" s="1785">
        <f t="shared" si="204"/>
        <v>15.3</v>
      </c>
      <c r="T936" s="1760"/>
      <c r="U936" s="1725">
        <f t="shared" si="205"/>
        <v>0</v>
      </c>
      <c r="V936" s="1725">
        <f t="shared" si="206"/>
        <v>0</v>
      </c>
      <c r="W936" s="1725">
        <f t="shared" si="200"/>
        <v>2189.21</v>
      </c>
      <c r="X936" s="1728">
        <v>2189.21</v>
      </c>
      <c r="Y936" s="1739">
        <v>616558</v>
      </c>
      <c r="Z936" s="1730">
        <v>42671</v>
      </c>
      <c r="AA936" s="1788" t="s">
        <v>213</v>
      </c>
      <c r="AB936" s="1885"/>
    </row>
    <row r="937" spans="1:28" s="1723" customFormat="1" x14ac:dyDescent="0.2">
      <c r="A937" s="1811">
        <v>2016629</v>
      </c>
      <c r="B937" s="1737"/>
      <c r="C937" s="1737" t="s">
        <v>2325</v>
      </c>
      <c r="D937" s="1723" t="s">
        <v>68</v>
      </c>
      <c r="E937" s="1723">
        <v>8</v>
      </c>
      <c r="F937" s="1723">
        <f>E937*7</f>
        <v>56</v>
      </c>
      <c r="G937" s="1723">
        <f>E937*5</f>
        <v>40</v>
      </c>
      <c r="H937" s="1723">
        <f>E937*3</f>
        <v>24</v>
      </c>
      <c r="I937" s="1738">
        <v>1</v>
      </c>
      <c r="J937" s="1738">
        <v>1</v>
      </c>
      <c r="K937" s="1863"/>
      <c r="L937" s="1725">
        <v>13980.39</v>
      </c>
      <c r="M937" s="1725"/>
      <c r="N937" s="1725">
        <f t="shared" si="201"/>
        <v>10645.92</v>
      </c>
      <c r="O937" s="1725">
        <v>7945.92</v>
      </c>
      <c r="P937" s="1798">
        <f t="shared" si="202"/>
        <v>0.74638171243067764</v>
      </c>
      <c r="Q937" s="1725">
        <v>2700</v>
      </c>
      <c r="R937" s="1798">
        <f t="shared" si="203"/>
        <v>0.25361828756932231</v>
      </c>
      <c r="S937" s="1785">
        <f t="shared" si="204"/>
        <v>108</v>
      </c>
      <c r="T937" s="1760"/>
      <c r="U937" s="1725">
        <f t="shared" si="205"/>
        <v>0</v>
      </c>
      <c r="V937" s="1725">
        <f t="shared" si="206"/>
        <v>0</v>
      </c>
      <c r="W937" s="1725">
        <f t="shared" si="200"/>
        <v>13980.39</v>
      </c>
      <c r="X937" s="1728">
        <v>13980.39</v>
      </c>
      <c r="Y937" s="1739">
        <v>616559</v>
      </c>
      <c r="Z937" s="1730">
        <v>42671</v>
      </c>
      <c r="AA937" s="1788" t="s">
        <v>213</v>
      </c>
      <c r="AB937" s="1885"/>
    </row>
    <row r="938" spans="1:28" s="1723" customFormat="1" x14ac:dyDescent="0.2">
      <c r="A938" s="1811" t="s">
        <v>2613</v>
      </c>
      <c r="B938" s="1737"/>
      <c r="C938" s="1737" t="s">
        <v>2340</v>
      </c>
      <c r="D938" s="1723" t="s">
        <v>441</v>
      </c>
      <c r="E938" s="1723">
        <v>0</v>
      </c>
      <c r="F938" s="1723">
        <v>1</v>
      </c>
      <c r="G938" s="1723">
        <v>2</v>
      </c>
      <c r="H938" s="1723">
        <v>0</v>
      </c>
      <c r="I938" s="1738">
        <v>1</v>
      </c>
      <c r="J938" s="1738">
        <v>1</v>
      </c>
      <c r="K938" s="1863"/>
      <c r="L938" s="1725">
        <v>1059.74</v>
      </c>
      <c r="M938" s="1725"/>
      <c r="N938" s="1725">
        <f t="shared" si="201"/>
        <v>596.75</v>
      </c>
      <c r="O938" s="1725">
        <v>498.76</v>
      </c>
      <c r="P938" s="1798">
        <f t="shared" si="202"/>
        <v>0.83579388353581896</v>
      </c>
      <c r="Q938" s="1725">
        <v>97.99</v>
      </c>
      <c r="R938" s="1798">
        <f t="shared" si="203"/>
        <v>0.16420611646418098</v>
      </c>
      <c r="S938" s="1785">
        <f t="shared" si="204"/>
        <v>3.9196</v>
      </c>
      <c r="T938" s="1760"/>
      <c r="U938" s="1725">
        <f t="shared" si="205"/>
        <v>0</v>
      </c>
      <c r="V938" s="1725">
        <f t="shared" si="206"/>
        <v>0</v>
      </c>
      <c r="W938" s="1725">
        <f t="shared" si="200"/>
        <v>1059.74</v>
      </c>
      <c r="X938" s="1728">
        <v>1059.74</v>
      </c>
      <c r="Y938" s="1739">
        <v>616723</v>
      </c>
      <c r="Z938" s="1730">
        <v>42711</v>
      </c>
      <c r="AA938" s="1788" t="s">
        <v>213</v>
      </c>
      <c r="AB938" s="1885"/>
    </row>
    <row r="939" spans="1:28" s="1723" customFormat="1" x14ac:dyDescent="0.2">
      <c r="A939" s="1811">
        <v>2016631</v>
      </c>
      <c r="B939" s="1737"/>
      <c r="C939" s="1737" t="s">
        <v>2342</v>
      </c>
      <c r="D939" s="1723" t="s">
        <v>68</v>
      </c>
      <c r="E939" s="1723">
        <v>0</v>
      </c>
      <c r="F939" s="1723">
        <v>0</v>
      </c>
      <c r="G939" s="1723">
        <v>0</v>
      </c>
      <c r="H939" s="1723">
        <v>0</v>
      </c>
      <c r="I939" s="1738">
        <v>1</v>
      </c>
      <c r="J939" s="1738">
        <v>1</v>
      </c>
      <c r="K939" s="1863"/>
      <c r="L939" s="1725">
        <v>238.6</v>
      </c>
      <c r="M939" s="1725"/>
      <c r="N939" s="1725">
        <f t="shared" si="201"/>
        <v>114.48</v>
      </c>
      <c r="O939" s="1725">
        <v>89.48</v>
      </c>
      <c r="P939" s="1798">
        <f t="shared" si="202"/>
        <v>0.78162124388539489</v>
      </c>
      <c r="Q939" s="1725">
        <v>25</v>
      </c>
      <c r="R939" s="1798">
        <f t="shared" si="203"/>
        <v>0.21837875611460517</v>
      </c>
      <c r="S939" s="1785">
        <f t="shared" si="204"/>
        <v>1</v>
      </c>
      <c r="T939" s="1760"/>
      <c r="U939" s="1725">
        <f t="shared" si="205"/>
        <v>0</v>
      </c>
      <c r="V939" s="1725">
        <f t="shared" si="206"/>
        <v>0</v>
      </c>
      <c r="W939" s="1725">
        <f t="shared" si="200"/>
        <v>238.6</v>
      </c>
      <c r="X939" s="1728">
        <v>238.6</v>
      </c>
      <c r="Y939" s="1739">
        <v>616647</v>
      </c>
      <c r="Z939" s="1730">
        <v>42702</v>
      </c>
      <c r="AA939" s="1788" t="s">
        <v>213</v>
      </c>
      <c r="AB939" s="1885"/>
    </row>
    <row r="940" spans="1:28" s="1723" customFormat="1" x14ac:dyDescent="0.2">
      <c r="A940" s="1811">
        <v>2016632</v>
      </c>
      <c r="B940" s="1737"/>
      <c r="C940" s="1737">
        <v>487500</v>
      </c>
      <c r="D940" s="1723" t="s">
        <v>68</v>
      </c>
      <c r="E940" s="1723">
        <v>1</v>
      </c>
      <c r="F940" s="1723">
        <v>7</v>
      </c>
      <c r="G940" s="1723">
        <v>5</v>
      </c>
      <c r="H940" s="1723">
        <v>5</v>
      </c>
      <c r="I940" s="1738">
        <v>1</v>
      </c>
      <c r="J940" s="1738">
        <v>1</v>
      </c>
      <c r="K940" s="1863"/>
      <c r="L940" s="1725">
        <v>4392.34</v>
      </c>
      <c r="M940" s="1725"/>
      <c r="N940" s="1725">
        <f t="shared" si="201"/>
        <v>2137.3599999999997</v>
      </c>
      <c r="O940" s="1725">
        <v>1678.36</v>
      </c>
      <c r="P940" s="1798">
        <f t="shared" si="202"/>
        <v>0.78524909233821172</v>
      </c>
      <c r="Q940" s="1725">
        <v>459</v>
      </c>
      <c r="R940" s="1798">
        <f t="shared" si="203"/>
        <v>0.21475090766178842</v>
      </c>
      <c r="S940" s="1785">
        <f t="shared" si="204"/>
        <v>18.36</v>
      </c>
      <c r="T940" s="1760"/>
      <c r="U940" s="1725">
        <f t="shared" si="205"/>
        <v>0</v>
      </c>
      <c r="V940" s="1725">
        <f t="shared" si="206"/>
        <v>0</v>
      </c>
      <c r="W940" s="1725">
        <f t="shared" si="200"/>
        <v>4392.34</v>
      </c>
      <c r="X940" s="1728">
        <v>4392.34</v>
      </c>
      <c r="Y940" s="1739">
        <v>617006</v>
      </c>
      <c r="Z940" s="1730">
        <v>42748</v>
      </c>
      <c r="AA940" s="1788" t="s">
        <v>213</v>
      </c>
      <c r="AB940" s="1885"/>
    </row>
    <row r="941" spans="1:28" s="1723" customFormat="1" x14ac:dyDescent="0.2">
      <c r="A941" s="1811">
        <v>2016633</v>
      </c>
      <c r="B941" s="1737"/>
      <c r="C941" s="1737" t="s">
        <v>2343</v>
      </c>
      <c r="D941" s="1723" t="s">
        <v>68</v>
      </c>
      <c r="E941" s="1723">
        <v>0</v>
      </c>
      <c r="F941" s="1723">
        <v>0</v>
      </c>
      <c r="G941" s="1723">
        <v>0</v>
      </c>
      <c r="H941" s="1723">
        <v>0</v>
      </c>
      <c r="I941" s="1738">
        <v>1</v>
      </c>
      <c r="J941" s="1738">
        <v>1</v>
      </c>
      <c r="K941" s="1863"/>
      <c r="L941" s="1725">
        <v>362</v>
      </c>
      <c r="M941" s="1725"/>
      <c r="N941" s="1725">
        <f t="shared" si="201"/>
        <v>181</v>
      </c>
      <c r="O941" s="1725">
        <v>102</v>
      </c>
      <c r="P941" s="1798">
        <f t="shared" si="202"/>
        <v>0.56353591160220995</v>
      </c>
      <c r="Q941" s="1725">
        <v>79</v>
      </c>
      <c r="R941" s="1798">
        <f t="shared" si="203"/>
        <v>0.43646408839779005</v>
      </c>
      <c r="S941" s="1785">
        <f t="shared" si="204"/>
        <v>3.16</v>
      </c>
      <c r="T941" s="1760"/>
      <c r="U941" s="1725">
        <f t="shared" si="205"/>
        <v>0</v>
      </c>
      <c r="V941" s="1725">
        <f t="shared" si="206"/>
        <v>0</v>
      </c>
      <c r="W941" s="1725">
        <f t="shared" si="200"/>
        <v>362</v>
      </c>
      <c r="X941" s="1728">
        <v>362</v>
      </c>
      <c r="Y941" s="1739">
        <v>616560</v>
      </c>
      <c r="Z941" s="1730">
        <v>42671</v>
      </c>
      <c r="AA941" s="1788" t="s">
        <v>213</v>
      </c>
      <c r="AB941" s="1885"/>
    </row>
    <row r="942" spans="1:28" s="1723" customFormat="1" x14ac:dyDescent="0.2">
      <c r="A942" s="1811">
        <v>2016634</v>
      </c>
      <c r="B942" s="1737"/>
      <c r="C942" s="1737" t="s">
        <v>2329</v>
      </c>
      <c r="D942" s="1723" t="s">
        <v>68</v>
      </c>
      <c r="E942" s="1723">
        <v>0</v>
      </c>
      <c r="F942" s="1723">
        <v>0</v>
      </c>
      <c r="G942" s="1723">
        <v>0</v>
      </c>
      <c r="H942" s="1723">
        <v>0</v>
      </c>
      <c r="I942" s="1738">
        <v>1</v>
      </c>
      <c r="J942" s="1738">
        <v>1</v>
      </c>
      <c r="K942" s="1863"/>
      <c r="L942" s="1725">
        <v>131.36000000000001</v>
      </c>
      <c r="M942" s="1725"/>
      <c r="N942" s="1725">
        <f t="shared" si="201"/>
        <v>58.18</v>
      </c>
      <c r="O942" s="1725">
        <v>58.18</v>
      </c>
      <c r="P942" s="1798">
        <f t="shared" si="202"/>
        <v>1</v>
      </c>
      <c r="Q942" s="1725">
        <v>0</v>
      </c>
      <c r="R942" s="1798">
        <f t="shared" si="203"/>
        <v>0</v>
      </c>
      <c r="S942" s="1785">
        <f t="shared" si="204"/>
        <v>0</v>
      </c>
      <c r="T942" s="1760"/>
      <c r="U942" s="1725">
        <f t="shared" si="205"/>
        <v>0</v>
      </c>
      <c r="V942" s="1725">
        <f t="shared" si="206"/>
        <v>0</v>
      </c>
      <c r="W942" s="1725">
        <f t="shared" si="200"/>
        <v>131.36000000000001</v>
      </c>
      <c r="X942" s="1728">
        <v>131.36000000000001</v>
      </c>
      <c r="Y942" s="1739">
        <v>616618</v>
      </c>
      <c r="Z942" s="1730">
        <v>42692</v>
      </c>
      <c r="AA942" s="1788" t="s">
        <v>213</v>
      </c>
      <c r="AB942" s="1885"/>
    </row>
    <row r="943" spans="1:28" s="1723" customFormat="1" x14ac:dyDescent="0.2">
      <c r="A943" s="1811">
        <v>2016635</v>
      </c>
      <c r="B943" s="1737"/>
      <c r="C943" s="1737" t="s">
        <v>2357</v>
      </c>
      <c r="D943" s="1723" t="s">
        <v>614</v>
      </c>
      <c r="E943" s="1723">
        <v>1</v>
      </c>
      <c r="F943" s="1723">
        <v>10</v>
      </c>
      <c r="G943" s="1723">
        <v>7</v>
      </c>
      <c r="H943" s="1723">
        <v>3</v>
      </c>
      <c r="I943" s="1738">
        <v>1</v>
      </c>
      <c r="J943" s="1738">
        <v>1</v>
      </c>
      <c r="K943" s="1863"/>
      <c r="L943" s="1725">
        <v>4210.1099999999997</v>
      </c>
      <c r="M943" s="1725"/>
      <c r="N943" s="1725">
        <f t="shared" si="201"/>
        <v>2814.4</v>
      </c>
      <c r="O943" s="1725">
        <v>2152.4</v>
      </c>
      <c r="P943" s="1798">
        <f t="shared" si="202"/>
        <v>0.7647811256395679</v>
      </c>
      <c r="Q943" s="1725">
        <v>662</v>
      </c>
      <c r="R943" s="1798">
        <f t="shared" si="203"/>
        <v>0.23521887436043207</v>
      </c>
      <c r="S943" s="1785">
        <f t="shared" si="204"/>
        <v>26.48</v>
      </c>
      <c r="T943" s="1760"/>
      <c r="U943" s="1725">
        <f t="shared" si="205"/>
        <v>0</v>
      </c>
      <c r="V943" s="1725">
        <f t="shared" si="206"/>
        <v>0</v>
      </c>
      <c r="W943" s="1725">
        <f t="shared" si="200"/>
        <v>4210.1099999999997</v>
      </c>
      <c r="X943" s="1728">
        <v>4210.1099999999997</v>
      </c>
      <c r="Y943" s="1739">
        <v>616743</v>
      </c>
      <c r="Z943" s="1730">
        <v>42720</v>
      </c>
      <c r="AA943" s="1788" t="s">
        <v>213</v>
      </c>
      <c r="AB943" s="1885"/>
    </row>
    <row r="944" spans="1:28" s="1723" customFormat="1" x14ac:dyDescent="0.2">
      <c r="A944" s="1811">
        <v>2016636</v>
      </c>
      <c r="B944" s="1737"/>
      <c r="C944" s="1737" t="s">
        <v>2378</v>
      </c>
      <c r="D944" s="1723" t="s">
        <v>489</v>
      </c>
      <c r="E944" s="1723">
        <v>1</v>
      </c>
      <c r="F944" s="1723">
        <v>8</v>
      </c>
      <c r="G944" s="1723">
        <v>6</v>
      </c>
      <c r="H944" s="1723">
        <v>1</v>
      </c>
      <c r="I944" s="1738">
        <v>1</v>
      </c>
      <c r="J944" s="1738">
        <v>1</v>
      </c>
      <c r="K944" s="1863"/>
      <c r="L944" s="1725">
        <v>2044.16</v>
      </c>
      <c r="M944" s="1725"/>
      <c r="N944" s="1725">
        <f t="shared" si="201"/>
        <v>1513.66</v>
      </c>
      <c r="O944" s="1725">
        <v>1114.96</v>
      </c>
      <c r="P944" s="1798">
        <f t="shared" si="202"/>
        <v>0.73659870776792669</v>
      </c>
      <c r="Q944" s="1725">
        <v>398.7</v>
      </c>
      <c r="R944" s="1798">
        <f t="shared" si="203"/>
        <v>0.26340129223207326</v>
      </c>
      <c r="S944" s="1785">
        <f t="shared" si="204"/>
        <v>15.948</v>
      </c>
      <c r="T944" s="1760"/>
      <c r="U944" s="1725">
        <f t="shared" si="205"/>
        <v>0</v>
      </c>
      <c r="V944" s="1725">
        <f t="shared" si="206"/>
        <v>0</v>
      </c>
      <c r="W944" s="1725">
        <f t="shared" si="200"/>
        <v>2044.16</v>
      </c>
      <c r="X944" s="1728">
        <v>2044.16</v>
      </c>
      <c r="Y944" s="1739">
        <v>616728</v>
      </c>
      <c r="Z944" s="1730">
        <v>42711</v>
      </c>
      <c r="AA944" s="1788" t="s">
        <v>213</v>
      </c>
      <c r="AB944" s="1885"/>
    </row>
    <row r="945" spans="1:28" s="1723" customFormat="1" x14ac:dyDescent="0.2">
      <c r="A945" s="1811">
        <v>2016637</v>
      </c>
      <c r="B945" s="1737"/>
      <c r="C945" s="1737" t="s">
        <v>2379</v>
      </c>
      <c r="D945" s="1723" t="s">
        <v>489</v>
      </c>
      <c r="E945" s="1723">
        <v>5</v>
      </c>
      <c r="F945" s="1723">
        <v>35</v>
      </c>
      <c r="G945" s="1723">
        <v>30</v>
      </c>
      <c r="H945" s="1723">
        <v>10</v>
      </c>
      <c r="I945" s="1738">
        <v>1</v>
      </c>
      <c r="J945" s="1738">
        <v>1</v>
      </c>
      <c r="K945" s="1863"/>
      <c r="L945" s="1725">
        <v>10185.75</v>
      </c>
      <c r="M945" s="1725"/>
      <c r="N945" s="1725">
        <f t="shared" si="201"/>
        <v>7534.55</v>
      </c>
      <c r="O945" s="1725">
        <v>5559.05</v>
      </c>
      <c r="P945" s="1798">
        <f t="shared" si="202"/>
        <v>0.73780783192095079</v>
      </c>
      <c r="Q945" s="1725">
        <v>1975.5</v>
      </c>
      <c r="R945" s="1798">
        <f t="shared" si="203"/>
        <v>0.26219216807904916</v>
      </c>
      <c r="S945" s="1785">
        <f t="shared" si="204"/>
        <v>79.02</v>
      </c>
      <c r="T945" s="1760"/>
      <c r="U945" s="1725">
        <f t="shared" si="205"/>
        <v>0</v>
      </c>
      <c r="V945" s="1725">
        <f t="shared" si="206"/>
        <v>0</v>
      </c>
      <c r="W945" s="1725">
        <f t="shared" si="200"/>
        <v>10185.75</v>
      </c>
      <c r="X945" s="1728">
        <v>10185.75</v>
      </c>
      <c r="Y945" s="1739">
        <v>616729</v>
      </c>
      <c r="Z945" s="1730">
        <v>42711</v>
      </c>
      <c r="AA945" s="1788" t="s">
        <v>213</v>
      </c>
      <c r="AB945" s="1885"/>
    </row>
    <row r="946" spans="1:28" s="1723" customFormat="1" x14ac:dyDescent="0.2">
      <c r="A946" s="1811">
        <v>2016638</v>
      </c>
      <c r="B946" s="1737"/>
      <c r="C946" s="1737" t="s">
        <v>2382</v>
      </c>
      <c r="D946" s="1723" t="s">
        <v>2383</v>
      </c>
      <c r="E946" s="1723">
        <v>3</v>
      </c>
      <c r="F946" s="1723">
        <v>3</v>
      </c>
      <c r="G946" s="1723">
        <v>0</v>
      </c>
      <c r="H946" s="1723">
        <v>1</v>
      </c>
      <c r="I946" s="1738">
        <v>1</v>
      </c>
      <c r="J946" s="1738">
        <v>1</v>
      </c>
      <c r="K946" s="1863"/>
      <c r="L946" s="1725">
        <v>1650.66</v>
      </c>
      <c r="M946" s="1725"/>
      <c r="N946" s="1725">
        <f t="shared" si="201"/>
        <v>1124.22</v>
      </c>
      <c r="O946" s="1725">
        <v>870.87</v>
      </c>
      <c r="P946" s="1798">
        <f t="shared" si="202"/>
        <v>0.77464375300208144</v>
      </c>
      <c r="Q946" s="1725">
        <v>253.35</v>
      </c>
      <c r="R946" s="1798">
        <f t="shared" si="203"/>
        <v>0.22535624699791854</v>
      </c>
      <c r="S946" s="1785">
        <f t="shared" si="204"/>
        <v>10.134</v>
      </c>
      <c r="T946" s="1760"/>
      <c r="U946" s="1725">
        <f t="shared" si="205"/>
        <v>0</v>
      </c>
      <c r="V946" s="1725">
        <f t="shared" si="206"/>
        <v>0</v>
      </c>
      <c r="W946" s="1725">
        <f t="shared" ref="W946:W1007" si="207">X946+AC946+AH946+AM946+AO946+AR946</f>
        <v>1650.66</v>
      </c>
      <c r="X946" s="1728">
        <v>1650.66</v>
      </c>
      <c r="Y946" s="1739">
        <v>616643</v>
      </c>
      <c r="Z946" s="1730">
        <v>42692</v>
      </c>
      <c r="AA946" s="1788" t="s">
        <v>213</v>
      </c>
      <c r="AB946" s="1885"/>
    </row>
    <row r="947" spans="1:28" s="1723" customFormat="1" x14ac:dyDescent="0.2">
      <c r="A947" s="1811">
        <v>2016639</v>
      </c>
      <c r="B947" s="1737"/>
      <c r="C947" s="1737" t="s">
        <v>2390</v>
      </c>
      <c r="D947" s="1723" t="s">
        <v>489</v>
      </c>
      <c r="E947" s="1723">
        <v>0</v>
      </c>
      <c r="F947" s="1723">
        <v>0</v>
      </c>
      <c r="G947" s="1723">
        <v>0</v>
      </c>
      <c r="H947" s="1723">
        <v>0</v>
      </c>
      <c r="I947" s="1738">
        <v>1</v>
      </c>
      <c r="J947" s="1738">
        <v>1</v>
      </c>
      <c r="K947" s="1863"/>
      <c r="L947" s="1725">
        <v>619.86</v>
      </c>
      <c r="M947" s="1725"/>
      <c r="N947" s="1725">
        <f t="shared" si="201"/>
        <v>309.93</v>
      </c>
      <c r="O947" s="1725">
        <v>309.93</v>
      </c>
      <c r="P947" s="1798">
        <f t="shared" si="202"/>
        <v>1</v>
      </c>
      <c r="Q947" s="1725">
        <v>0</v>
      </c>
      <c r="R947" s="1798">
        <f t="shared" si="203"/>
        <v>0</v>
      </c>
      <c r="S947" s="1785">
        <f t="shared" si="204"/>
        <v>0</v>
      </c>
      <c r="T947" s="1760"/>
      <c r="U947" s="1725">
        <f t="shared" si="205"/>
        <v>0</v>
      </c>
      <c r="V947" s="1725">
        <f t="shared" si="206"/>
        <v>0</v>
      </c>
      <c r="W947" s="1725">
        <f t="shared" si="207"/>
        <v>619.86</v>
      </c>
      <c r="X947" s="1728">
        <v>619.86</v>
      </c>
      <c r="Y947" s="1739">
        <v>616764</v>
      </c>
      <c r="Z947" s="1730">
        <v>42720</v>
      </c>
      <c r="AA947" s="1788" t="s">
        <v>213</v>
      </c>
      <c r="AB947" s="1885"/>
    </row>
    <row r="948" spans="1:28" s="1723" customFormat="1" x14ac:dyDescent="0.2">
      <c r="A948" s="1811">
        <v>2016640</v>
      </c>
      <c r="B948" s="1737"/>
      <c r="C948" s="1737" t="s">
        <v>2387</v>
      </c>
      <c r="D948" s="1723" t="s">
        <v>68</v>
      </c>
      <c r="E948" s="1723">
        <v>0</v>
      </c>
      <c r="F948" s="1723">
        <v>0</v>
      </c>
      <c r="G948" s="1723">
        <v>0</v>
      </c>
      <c r="H948" s="1723">
        <v>1</v>
      </c>
      <c r="I948" s="1738">
        <v>1</v>
      </c>
      <c r="J948" s="1738">
        <v>1</v>
      </c>
      <c r="K948" s="1863"/>
      <c r="L948" s="1725">
        <v>496.5</v>
      </c>
      <c r="M948" s="1725"/>
      <c r="N948" s="1725">
        <f t="shared" si="201"/>
        <v>331</v>
      </c>
      <c r="O948" s="1725">
        <v>250</v>
      </c>
      <c r="P948" s="1798">
        <f t="shared" si="202"/>
        <v>0.75528700906344415</v>
      </c>
      <c r="Q948" s="1725">
        <v>81</v>
      </c>
      <c r="R948" s="1798">
        <f t="shared" si="203"/>
        <v>0.24471299093655588</v>
      </c>
      <c r="S948" s="1785">
        <f t="shared" si="204"/>
        <v>3.24</v>
      </c>
      <c r="T948" s="1760"/>
      <c r="U948" s="1725">
        <f t="shared" si="205"/>
        <v>0</v>
      </c>
      <c r="V948" s="1725">
        <f t="shared" si="206"/>
        <v>0</v>
      </c>
      <c r="W948" s="1725">
        <f t="shared" si="207"/>
        <v>496.5</v>
      </c>
      <c r="X948" s="1728">
        <v>496.5</v>
      </c>
      <c r="Y948" s="1739">
        <v>616619</v>
      </c>
      <c r="Z948" s="1730">
        <v>42692</v>
      </c>
      <c r="AA948" s="1788" t="s">
        <v>213</v>
      </c>
      <c r="AB948" s="1885"/>
    </row>
    <row r="949" spans="1:28" s="1723" customFormat="1" x14ac:dyDescent="0.2">
      <c r="A949" s="1811" t="s">
        <v>2442</v>
      </c>
      <c r="B949" s="1737"/>
      <c r="C949" s="1737">
        <v>595817</v>
      </c>
      <c r="D949" s="1723" t="s">
        <v>68</v>
      </c>
      <c r="E949" s="1723">
        <v>1</v>
      </c>
      <c r="F949" s="1723">
        <v>8</v>
      </c>
      <c r="G949" s="1723">
        <v>5</v>
      </c>
      <c r="H949" s="1723">
        <v>2</v>
      </c>
      <c r="I949" s="1738">
        <v>1</v>
      </c>
      <c r="J949" s="1738">
        <v>1</v>
      </c>
      <c r="K949" s="1863"/>
      <c r="L949" s="1725">
        <v>5256.98</v>
      </c>
      <c r="M949" s="1725"/>
      <c r="N949" s="1725">
        <f t="shared" si="201"/>
        <v>3794.89</v>
      </c>
      <c r="O949" s="1725">
        <v>3177.89</v>
      </c>
      <c r="P949" s="1798">
        <f t="shared" si="202"/>
        <v>0.83741294214061535</v>
      </c>
      <c r="Q949" s="1725">
        <v>617</v>
      </c>
      <c r="R949" s="1798">
        <f t="shared" si="203"/>
        <v>0.1625870578593846</v>
      </c>
      <c r="S949" s="1785">
        <f t="shared" si="204"/>
        <v>24.68</v>
      </c>
      <c r="T949" s="1760"/>
      <c r="U949" s="1725">
        <f t="shared" si="205"/>
        <v>0</v>
      </c>
      <c r="V949" s="1725">
        <f t="shared" si="206"/>
        <v>0</v>
      </c>
      <c r="W949" s="1725">
        <f t="shared" si="207"/>
        <v>5256.98</v>
      </c>
      <c r="X949" s="1728">
        <v>5256.98</v>
      </c>
      <c r="Y949" s="1739">
        <v>616584</v>
      </c>
      <c r="Z949" s="1730">
        <v>42678</v>
      </c>
      <c r="AA949" s="1788" t="s">
        <v>213</v>
      </c>
      <c r="AB949" s="1885"/>
    </row>
    <row r="950" spans="1:28" s="1723" customFormat="1" x14ac:dyDescent="0.2">
      <c r="A950" s="1811">
        <v>2016642</v>
      </c>
      <c r="B950" s="1737"/>
      <c r="C950" s="1737">
        <v>623517</v>
      </c>
      <c r="D950" s="1723" t="s">
        <v>68</v>
      </c>
      <c r="E950" s="1723">
        <v>1</v>
      </c>
      <c r="F950" s="1723">
        <v>8</v>
      </c>
      <c r="G950" s="1723">
        <v>5</v>
      </c>
      <c r="H950" s="1723">
        <v>3</v>
      </c>
      <c r="I950" s="1738">
        <v>1</v>
      </c>
      <c r="J950" s="1738">
        <v>1</v>
      </c>
      <c r="K950" s="1863"/>
      <c r="L950" s="1725">
        <v>2480.83</v>
      </c>
      <c r="M950" s="1725"/>
      <c r="N950" s="1725">
        <f t="shared" si="201"/>
        <v>1727.1599999999999</v>
      </c>
      <c r="O950" s="1725">
        <v>1330.26</v>
      </c>
      <c r="P950" s="1798">
        <f t="shared" si="202"/>
        <v>0.7702007920516919</v>
      </c>
      <c r="Q950" s="1725">
        <v>396.9</v>
      </c>
      <c r="R950" s="1798">
        <f t="shared" si="203"/>
        <v>0.22979920794830822</v>
      </c>
      <c r="S950" s="1785">
        <f t="shared" si="204"/>
        <v>15.875999999999999</v>
      </c>
      <c r="T950" s="1760"/>
      <c r="U950" s="1725">
        <f t="shared" si="205"/>
        <v>0</v>
      </c>
      <c r="V950" s="1725">
        <f t="shared" si="206"/>
        <v>0</v>
      </c>
      <c r="W950" s="1725">
        <f t="shared" si="207"/>
        <v>2480.83</v>
      </c>
      <c r="X950" s="1728">
        <v>2480.83</v>
      </c>
      <c r="Y950" s="1739">
        <v>616585</v>
      </c>
      <c r="Z950" s="1730">
        <v>42678</v>
      </c>
      <c r="AA950" s="1788" t="s">
        <v>213</v>
      </c>
      <c r="AB950" s="1885"/>
    </row>
    <row r="951" spans="1:28" s="1723" customFormat="1" x14ac:dyDescent="0.2">
      <c r="A951" s="1811">
        <v>2016643</v>
      </c>
      <c r="B951" s="1737"/>
      <c r="C951" s="1737">
        <v>629317</v>
      </c>
      <c r="D951" s="1723" t="s">
        <v>68</v>
      </c>
      <c r="E951" s="1723">
        <v>1</v>
      </c>
      <c r="F951" s="1723">
        <v>9</v>
      </c>
      <c r="G951" s="1723">
        <v>4</v>
      </c>
      <c r="H951" s="1723">
        <v>3</v>
      </c>
      <c r="I951" s="1738">
        <v>1</v>
      </c>
      <c r="J951" s="1738">
        <v>1</v>
      </c>
      <c r="K951" s="1863"/>
      <c r="L951" s="1725">
        <v>2837.4</v>
      </c>
      <c r="M951" s="1725"/>
      <c r="N951" s="1725">
        <f t="shared" si="201"/>
        <v>1803.28</v>
      </c>
      <c r="O951" s="1725">
        <v>1382.53</v>
      </c>
      <c r="P951" s="1798">
        <f t="shared" si="202"/>
        <v>0.76667516969078564</v>
      </c>
      <c r="Q951" s="1725">
        <v>420.75</v>
      </c>
      <c r="R951" s="1798">
        <f t="shared" si="203"/>
        <v>0.23332483030921433</v>
      </c>
      <c r="S951" s="1785">
        <f t="shared" si="204"/>
        <v>16.829999999999998</v>
      </c>
      <c r="T951" s="1760"/>
      <c r="U951" s="1725">
        <f t="shared" si="205"/>
        <v>0</v>
      </c>
      <c r="V951" s="1725">
        <f t="shared" si="206"/>
        <v>0</v>
      </c>
      <c r="W951" s="1725">
        <f t="shared" si="207"/>
        <v>2837.4</v>
      </c>
      <c r="X951" s="1728">
        <v>2837.4</v>
      </c>
      <c r="Y951" s="1739">
        <v>616586</v>
      </c>
      <c r="Z951" s="1730">
        <v>42678</v>
      </c>
      <c r="AA951" s="1788" t="s">
        <v>213</v>
      </c>
      <c r="AB951" s="1885"/>
    </row>
    <row r="952" spans="1:28" s="1723" customFormat="1" x14ac:dyDescent="0.2">
      <c r="A952" s="1811" t="s">
        <v>2432</v>
      </c>
      <c r="B952" s="1737"/>
      <c r="C952" s="1737">
        <v>523417</v>
      </c>
      <c r="D952" s="1723" t="s">
        <v>68</v>
      </c>
      <c r="E952" s="1723">
        <v>1</v>
      </c>
      <c r="F952" s="1723">
        <v>8</v>
      </c>
      <c r="G952" s="1723">
        <v>8</v>
      </c>
      <c r="H952" s="1723">
        <v>2</v>
      </c>
      <c r="I952" s="1738">
        <v>1</v>
      </c>
      <c r="J952" s="1738">
        <v>1</v>
      </c>
      <c r="K952" s="1863"/>
      <c r="L952" s="1725">
        <v>4892.6899999999996</v>
      </c>
      <c r="M952" s="1725"/>
      <c r="N952" s="1725">
        <f t="shared" si="201"/>
        <v>3283.69</v>
      </c>
      <c r="O952" s="1725">
        <v>2742.79</v>
      </c>
      <c r="P952" s="1798">
        <f t="shared" si="202"/>
        <v>0.83527677704046355</v>
      </c>
      <c r="Q952" s="1725">
        <v>540.9</v>
      </c>
      <c r="R952" s="1798">
        <f t="shared" si="203"/>
        <v>0.16472322295953637</v>
      </c>
      <c r="S952" s="1785">
        <f t="shared" si="204"/>
        <v>21.635999999999999</v>
      </c>
      <c r="T952" s="1760"/>
      <c r="U952" s="1725">
        <f t="shared" si="205"/>
        <v>0</v>
      </c>
      <c r="V952" s="1725">
        <f t="shared" si="206"/>
        <v>0</v>
      </c>
      <c r="W952" s="1725">
        <f t="shared" si="207"/>
        <v>4892.6899999999996</v>
      </c>
      <c r="X952" s="1728">
        <v>4892.6899999999996</v>
      </c>
      <c r="Y952" s="1739">
        <v>616587</v>
      </c>
      <c r="Z952" s="1730">
        <v>42678</v>
      </c>
      <c r="AA952" s="1788" t="s">
        <v>213</v>
      </c>
      <c r="AB952" s="1885"/>
    </row>
    <row r="953" spans="1:28" s="1723" customFormat="1" x14ac:dyDescent="0.2">
      <c r="A953" s="1811">
        <v>2016645</v>
      </c>
      <c r="B953" s="1737"/>
      <c r="C953" s="1737">
        <v>621717</v>
      </c>
      <c r="D953" s="1723" t="s">
        <v>68</v>
      </c>
      <c r="E953" s="1723">
        <v>1</v>
      </c>
      <c r="F953" s="1723">
        <v>8</v>
      </c>
      <c r="G953" s="1723">
        <v>5</v>
      </c>
      <c r="H953" s="1723">
        <v>3</v>
      </c>
      <c r="I953" s="1738">
        <v>1</v>
      </c>
      <c r="J953" s="1738">
        <v>1</v>
      </c>
      <c r="K953" s="1863"/>
      <c r="L953" s="1725">
        <v>2180.94</v>
      </c>
      <c r="M953" s="1725"/>
      <c r="N953" s="1725">
        <f t="shared" si="201"/>
        <v>1635.19</v>
      </c>
      <c r="O953" s="1725">
        <v>1238.74</v>
      </c>
      <c r="P953" s="1798">
        <f t="shared" si="202"/>
        <v>0.7575511102685315</v>
      </c>
      <c r="Q953" s="1725">
        <v>396.45</v>
      </c>
      <c r="R953" s="1798">
        <f t="shared" si="203"/>
        <v>0.2424488897314685</v>
      </c>
      <c r="S953" s="1785">
        <f t="shared" si="204"/>
        <v>15.857999999999999</v>
      </c>
      <c r="T953" s="1760"/>
      <c r="U953" s="1725">
        <f t="shared" si="205"/>
        <v>0</v>
      </c>
      <c r="V953" s="1725">
        <f t="shared" si="206"/>
        <v>0</v>
      </c>
      <c r="W953" s="1725">
        <f t="shared" si="207"/>
        <v>2180.94</v>
      </c>
      <c r="X953" s="1728">
        <v>2180.94</v>
      </c>
      <c r="Y953" s="1739">
        <v>616588</v>
      </c>
      <c r="Z953" s="1730">
        <v>42678</v>
      </c>
      <c r="AA953" s="1788" t="s">
        <v>213</v>
      </c>
      <c r="AB953" s="1885"/>
    </row>
    <row r="954" spans="1:28" s="1723" customFormat="1" x14ac:dyDescent="0.2">
      <c r="A954" s="1811">
        <v>2016646</v>
      </c>
      <c r="B954" s="1737"/>
      <c r="C954" s="1737" t="s">
        <v>2424</v>
      </c>
      <c r="D954" s="1723" t="s">
        <v>68</v>
      </c>
      <c r="E954" s="1723">
        <v>0</v>
      </c>
      <c r="F954" s="1723">
        <v>0</v>
      </c>
      <c r="G954" s="1723">
        <v>0</v>
      </c>
      <c r="H954" s="1723">
        <v>0</v>
      </c>
      <c r="I954" s="1738">
        <v>1</v>
      </c>
      <c r="J954" s="1738">
        <v>1</v>
      </c>
      <c r="K954" s="1863"/>
      <c r="L954" s="1725">
        <v>47.6</v>
      </c>
      <c r="M954" s="1725"/>
      <c r="N954" s="1725">
        <f t="shared" si="201"/>
        <v>16.3</v>
      </c>
      <c r="O954" s="1725">
        <v>16.3</v>
      </c>
      <c r="P954" s="1798">
        <f t="shared" si="202"/>
        <v>1</v>
      </c>
      <c r="Q954" s="1725">
        <v>0</v>
      </c>
      <c r="R954" s="1798">
        <f t="shared" si="203"/>
        <v>0</v>
      </c>
      <c r="S954" s="1785">
        <f t="shared" si="204"/>
        <v>0</v>
      </c>
      <c r="T954" s="1760"/>
      <c r="U954" s="1725">
        <f t="shared" si="205"/>
        <v>0</v>
      </c>
      <c r="V954" s="1725">
        <f t="shared" si="206"/>
        <v>0</v>
      </c>
      <c r="W954" s="1725">
        <f t="shared" si="207"/>
        <v>47.6</v>
      </c>
      <c r="X954" s="1728">
        <v>47.6</v>
      </c>
      <c r="Y954" s="1739">
        <v>616620</v>
      </c>
      <c r="Z954" s="1730">
        <v>42692</v>
      </c>
      <c r="AA954" s="1788" t="s">
        <v>213</v>
      </c>
      <c r="AB954" s="1885"/>
    </row>
    <row r="955" spans="1:28" s="1723" customFormat="1" x14ac:dyDescent="0.2">
      <c r="A955" s="1811">
        <v>2016647</v>
      </c>
      <c r="B955" s="1737"/>
      <c r="C955" s="1737" t="s">
        <v>2436</v>
      </c>
      <c r="D955" s="1723" t="s">
        <v>68</v>
      </c>
      <c r="E955" s="1723">
        <v>0</v>
      </c>
      <c r="F955" s="1723">
        <v>0</v>
      </c>
      <c r="G955" s="1723">
        <v>0</v>
      </c>
      <c r="H955" s="1723">
        <v>0</v>
      </c>
      <c r="I955" s="1738">
        <v>1</v>
      </c>
      <c r="J955" s="1738">
        <v>1</v>
      </c>
      <c r="K955" s="1863"/>
      <c r="L955" s="1725">
        <v>224.46</v>
      </c>
      <c r="M955" s="1725"/>
      <c r="N955" s="1725">
        <f t="shared" si="201"/>
        <v>104.73</v>
      </c>
      <c r="O955" s="1725">
        <v>104.73</v>
      </c>
      <c r="P955" s="1798">
        <f t="shared" si="202"/>
        <v>1</v>
      </c>
      <c r="Q955" s="1725">
        <v>0</v>
      </c>
      <c r="R955" s="1798">
        <f t="shared" si="203"/>
        <v>0</v>
      </c>
      <c r="S955" s="1785">
        <f t="shared" si="204"/>
        <v>0</v>
      </c>
      <c r="T955" s="1760"/>
      <c r="U955" s="1725">
        <f t="shared" si="205"/>
        <v>0</v>
      </c>
      <c r="V955" s="1725">
        <f t="shared" si="206"/>
        <v>0</v>
      </c>
      <c r="W955" s="1725">
        <f t="shared" si="207"/>
        <v>224.46</v>
      </c>
      <c r="X955" s="1728">
        <v>224.46</v>
      </c>
      <c r="Y955" s="1739">
        <v>616621</v>
      </c>
      <c r="Z955" s="1730">
        <v>42692</v>
      </c>
      <c r="AA955" s="1788" t="s">
        <v>213</v>
      </c>
      <c r="AB955" s="1885"/>
    </row>
    <row r="956" spans="1:28" s="1723" customFormat="1" x14ac:dyDescent="0.2">
      <c r="A956" s="1811">
        <v>2016648</v>
      </c>
      <c r="B956" s="1737"/>
      <c r="C956" s="1737" t="s">
        <v>2525</v>
      </c>
      <c r="D956" s="1723" t="s">
        <v>68</v>
      </c>
      <c r="E956" s="1723">
        <v>0</v>
      </c>
      <c r="F956" s="1723">
        <v>0</v>
      </c>
      <c r="G956" s="1723">
        <v>0</v>
      </c>
      <c r="H956" s="1723">
        <v>0</v>
      </c>
      <c r="I956" s="1738">
        <v>1</v>
      </c>
      <c r="J956" s="1738">
        <v>1</v>
      </c>
      <c r="K956" s="1863"/>
      <c r="L956" s="1725">
        <v>133</v>
      </c>
      <c r="M956" s="1725"/>
      <c r="N956" s="1725">
        <f t="shared" si="201"/>
        <v>36</v>
      </c>
      <c r="O956" s="1725">
        <v>36</v>
      </c>
      <c r="P956" s="1798">
        <f t="shared" si="202"/>
        <v>1</v>
      </c>
      <c r="Q956" s="1725">
        <v>0</v>
      </c>
      <c r="R956" s="1798">
        <f t="shared" si="203"/>
        <v>0</v>
      </c>
      <c r="S956" s="1785">
        <f t="shared" si="204"/>
        <v>0</v>
      </c>
      <c r="T956" s="1760"/>
      <c r="U956" s="1725">
        <f t="shared" si="205"/>
        <v>0</v>
      </c>
      <c r="V956" s="1725">
        <f t="shared" si="206"/>
        <v>0</v>
      </c>
      <c r="W956" s="1725">
        <f t="shared" si="207"/>
        <v>133</v>
      </c>
      <c r="X956" s="1728">
        <v>133</v>
      </c>
      <c r="Y956" s="1739">
        <v>616622</v>
      </c>
      <c r="Z956" s="1730">
        <v>42692</v>
      </c>
      <c r="AA956" s="1788" t="s">
        <v>213</v>
      </c>
      <c r="AB956" s="1885"/>
    </row>
    <row r="957" spans="1:28" s="1723" customFormat="1" x14ac:dyDescent="0.2">
      <c r="A957" s="1811">
        <v>2016649</v>
      </c>
      <c r="B957" s="1737"/>
      <c r="C957" s="1737">
        <v>559517</v>
      </c>
      <c r="D957" s="1723" t="s">
        <v>68</v>
      </c>
      <c r="E957" s="1723">
        <v>1</v>
      </c>
      <c r="F957" s="1723">
        <v>8</v>
      </c>
      <c r="G957" s="1723">
        <v>5</v>
      </c>
      <c r="H957" s="1723">
        <v>3</v>
      </c>
      <c r="I957" s="1738">
        <v>1</v>
      </c>
      <c r="J957" s="1738">
        <v>1</v>
      </c>
      <c r="K957" s="1863"/>
      <c r="L957" s="1725">
        <v>3898.33</v>
      </c>
      <c r="M957" s="1725"/>
      <c r="N957" s="1725">
        <f t="shared" ref="N957:N1016" si="208">O957+Q957</f>
        <v>2637.2400000000002</v>
      </c>
      <c r="O957" s="1725">
        <v>2145.84</v>
      </c>
      <c r="P957" s="1798">
        <f t="shared" ref="P957:P1016" si="209">IF(N957&lt;=0,"",O957/N957)</f>
        <v>0.81366883560085546</v>
      </c>
      <c r="Q957" s="1725">
        <v>491.4</v>
      </c>
      <c r="R957" s="1798">
        <f t="shared" ref="R957:R1016" si="210">IF(N957&lt;=0,"",Q957/N957)</f>
        <v>0.18633116439914454</v>
      </c>
      <c r="S957" s="1785">
        <f t="shared" ref="S957:S1016" si="211">Q957/$S$1</f>
        <v>19.655999999999999</v>
      </c>
      <c r="T957" s="1760"/>
      <c r="U957" s="1725">
        <f t="shared" ref="U957:U1016" si="212">((1-I957)*O957)+((1-J957)*Q957)</f>
        <v>0</v>
      </c>
      <c r="V957" s="1725">
        <f t="shared" ref="V957:V1016" si="213">L957-W957</f>
        <v>0</v>
      </c>
      <c r="W957" s="1725">
        <f t="shared" si="207"/>
        <v>3898.33</v>
      </c>
      <c r="X957" s="1728">
        <v>3898.33</v>
      </c>
      <c r="Y957" s="1739">
        <v>616589</v>
      </c>
      <c r="Z957" s="1730">
        <v>42678</v>
      </c>
      <c r="AA957" s="1788" t="s">
        <v>213</v>
      </c>
      <c r="AB957" s="1885"/>
    </row>
    <row r="958" spans="1:28" s="1723" customFormat="1" x14ac:dyDescent="0.2">
      <c r="A958" s="1811">
        <v>2016650</v>
      </c>
      <c r="B958" s="1737"/>
      <c r="C958" s="1737">
        <v>559617</v>
      </c>
      <c r="D958" s="1723" t="s">
        <v>68</v>
      </c>
      <c r="E958" s="1723">
        <v>1</v>
      </c>
      <c r="F958" s="1723">
        <v>8</v>
      </c>
      <c r="G958" s="1723">
        <v>6</v>
      </c>
      <c r="H958" s="1723">
        <v>4</v>
      </c>
      <c r="I958" s="1738">
        <v>1</v>
      </c>
      <c r="J958" s="1738">
        <v>1</v>
      </c>
      <c r="K958" s="1863"/>
      <c r="L958" s="1725">
        <v>3752.33</v>
      </c>
      <c r="M958" s="1725"/>
      <c r="N958" s="1725">
        <f t="shared" si="208"/>
        <v>2535.59</v>
      </c>
      <c r="O958" s="1725">
        <v>2022.59</v>
      </c>
      <c r="P958" s="1798">
        <f t="shared" si="209"/>
        <v>0.797680224326488</v>
      </c>
      <c r="Q958" s="1725">
        <v>513</v>
      </c>
      <c r="R958" s="1798">
        <f t="shared" si="210"/>
        <v>0.20231977567351186</v>
      </c>
      <c r="S958" s="1785">
        <f t="shared" si="211"/>
        <v>20.52</v>
      </c>
      <c r="T958" s="1760"/>
      <c r="U958" s="1725">
        <f t="shared" si="212"/>
        <v>0</v>
      </c>
      <c r="V958" s="1725">
        <f t="shared" si="213"/>
        <v>0</v>
      </c>
      <c r="W958" s="1725">
        <f t="shared" si="207"/>
        <v>3752.33</v>
      </c>
      <c r="X958" s="1728">
        <v>3752.33</v>
      </c>
      <c r="Y958" s="1739">
        <v>616590</v>
      </c>
      <c r="Z958" s="1730">
        <v>42678</v>
      </c>
      <c r="AA958" s="1788" t="s">
        <v>213</v>
      </c>
      <c r="AB958" s="1885"/>
    </row>
    <row r="959" spans="1:28" s="1723" customFormat="1" x14ac:dyDescent="0.2">
      <c r="A959" s="1811">
        <v>2016651</v>
      </c>
      <c r="B959" s="1737"/>
      <c r="C959" s="1737">
        <v>629517</v>
      </c>
      <c r="D959" s="1723" t="s">
        <v>68</v>
      </c>
      <c r="E959" s="1723">
        <v>1</v>
      </c>
      <c r="F959" s="1723">
        <v>8</v>
      </c>
      <c r="G959" s="1723">
        <v>5</v>
      </c>
      <c r="H959" s="1723">
        <v>3</v>
      </c>
      <c r="I959" s="1738">
        <v>1</v>
      </c>
      <c r="J959" s="1738">
        <v>1</v>
      </c>
      <c r="K959" s="1863"/>
      <c r="L959" s="1725">
        <v>2553.7399999999998</v>
      </c>
      <c r="M959" s="1725"/>
      <c r="N959" s="1725">
        <f t="shared" si="208"/>
        <v>1871.15</v>
      </c>
      <c r="O959" s="1725">
        <v>1438.25</v>
      </c>
      <c r="P959" s="1798">
        <f t="shared" si="209"/>
        <v>0.7686449509659834</v>
      </c>
      <c r="Q959" s="1725">
        <v>432.9</v>
      </c>
      <c r="R959" s="1798">
        <f t="shared" si="210"/>
        <v>0.23135504903401649</v>
      </c>
      <c r="S959" s="1785">
        <f t="shared" si="211"/>
        <v>17.315999999999999</v>
      </c>
      <c r="T959" s="1760"/>
      <c r="U959" s="1725">
        <f t="shared" si="212"/>
        <v>0</v>
      </c>
      <c r="V959" s="1725">
        <f t="shared" si="213"/>
        <v>0</v>
      </c>
      <c r="W959" s="1725">
        <f t="shared" si="207"/>
        <v>2553.7399999999998</v>
      </c>
      <c r="X959" s="1728">
        <v>2553.7399999999998</v>
      </c>
      <c r="Y959" s="1739">
        <v>616591</v>
      </c>
      <c r="Z959" s="1730">
        <v>42678</v>
      </c>
      <c r="AA959" s="1788" t="s">
        <v>213</v>
      </c>
      <c r="AB959" s="1885"/>
    </row>
    <row r="960" spans="1:28" s="1723" customFormat="1" x14ac:dyDescent="0.2">
      <c r="A960" s="1811">
        <v>2016652</v>
      </c>
      <c r="B960" s="1737"/>
      <c r="C960" s="1737">
        <v>616317</v>
      </c>
      <c r="D960" s="1723" t="s">
        <v>68</v>
      </c>
      <c r="E960" s="1723">
        <v>1</v>
      </c>
      <c r="F960" s="1723">
        <v>7</v>
      </c>
      <c r="G960" s="1723">
        <v>5</v>
      </c>
      <c r="H960" s="1723">
        <v>2</v>
      </c>
      <c r="I960" s="1738">
        <v>1</v>
      </c>
      <c r="J960" s="1738">
        <v>1</v>
      </c>
      <c r="K960" s="1863"/>
      <c r="L960" s="1725">
        <v>2856.27</v>
      </c>
      <c r="M960" s="1725"/>
      <c r="N960" s="1725">
        <f t="shared" si="208"/>
        <v>1821.98</v>
      </c>
      <c r="O960" s="1725">
        <v>1448.48</v>
      </c>
      <c r="P960" s="1798">
        <f t="shared" si="209"/>
        <v>0.79500323823532637</v>
      </c>
      <c r="Q960" s="1725">
        <v>373.5</v>
      </c>
      <c r="R960" s="1798">
        <f t="shared" si="210"/>
        <v>0.2049967617646736</v>
      </c>
      <c r="S960" s="1785">
        <f t="shared" si="211"/>
        <v>14.94</v>
      </c>
      <c r="T960" s="1760"/>
      <c r="U960" s="1725">
        <f t="shared" si="212"/>
        <v>0</v>
      </c>
      <c r="V960" s="1725">
        <f t="shared" si="213"/>
        <v>0</v>
      </c>
      <c r="W960" s="1725">
        <f t="shared" si="207"/>
        <v>2856.27</v>
      </c>
      <c r="X960" s="1728">
        <v>2856.27</v>
      </c>
      <c r="Y960" s="1739">
        <v>616592</v>
      </c>
      <c r="Z960" s="1730">
        <v>42678</v>
      </c>
      <c r="AA960" s="1788" t="s">
        <v>213</v>
      </c>
      <c r="AB960" s="1885"/>
    </row>
    <row r="961" spans="1:28" s="1723" customFormat="1" x14ac:dyDescent="0.2">
      <c r="A961" s="1811">
        <v>2016654</v>
      </c>
      <c r="B961" s="1737"/>
      <c r="C961" s="1737" t="s">
        <v>2403</v>
      </c>
      <c r="D961" s="1723" t="s">
        <v>68</v>
      </c>
      <c r="E961" s="1723">
        <v>1</v>
      </c>
      <c r="F961" s="1723">
        <v>2</v>
      </c>
      <c r="G961" s="1723">
        <v>0</v>
      </c>
      <c r="H961" s="1723">
        <v>2</v>
      </c>
      <c r="I961" s="1738">
        <v>1</v>
      </c>
      <c r="J961" s="1738">
        <v>1</v>
      </c>
      <c r="K961" s="1863"/>
      <c r="L961" s="1725">
        <v>1120</v>
      </c>
      <c r="M961" s="1725"/>
      <c r="N961" s="1725">
        <f t="shared" si="208"/>
        <v>746.22</v>
      </c>
      <c r="O961" s="1725">
        <v>545.07000000000005</v>
      </c>
      <c r="P961" s="1798">
        <f t="shared" si="209"/>
        <v>0.7304414247808958</v>
      </c>
      <c r="Q961" s="1725">
        <v>201.15</v>
      </c>
      <c r="R961" s="1798">
        <f t="shared" si="210"/>
        <v>0.26955857521910426</v>
      </c>
      <c r="S961" s="1785">
        <f t="shared" si="211"/>
        <v>8.0459999999999994</v>
      </c>
      <c r="T961" s="1760"/>
      <c r="U961" s="1725">
        <f t="shared" si="212"/>
        <v>0</v>
      </c>
      <c r="V961" s="1725">
        <f t="shared" si="213"/>
        <v>0</v>
      </c>
      <c r="W961" s="1725">
        <f t="shared" si="207"/>
        <v>1120</v>
      </c>
      <c r="X961" s="1728">
        <v>1120</v>
      </c>
      <c r="Y961" s="1739">
        <v>616593</v>
      </c>
      <c r="Z961" s="1730">
        <v>42678</v>
      </c>
      <c r="AA961" s="1788" t="s">
        <v>213</v>
      </c>
      <c r="AB961" s="1885"/>
    </row>
    <row r="962" spans="1:28" s="1723" customFormat="1" x14ac:dyDescent="0.2">
      <c r="A962" s="1811">
        <v>2016655</v>
      </c>
      <c r="B962" s="1737"/>
      <c r="C962" s="1737" t="s">
        <v>2411</v>
      </c>
      <c r="D962" s="1723" t="s">
        <v>68</v>
      </c>
      <c r="E962" s="1723">
        <v>7</v>
      </c>
      <c r="F962" s="1723">
        <v>49</v>
      </c>
      <c r="G962" s="1723">
        <v>42</v>
      </c>
      <c r="H962" s="1723">
        <v>14</v>
      </c>
      <c r="I962" s="1738">
        <v>1</v>
      </c>
      <c r="J962" s="1738">
        <v>1</v>
      </c>
      <c r="K962" s="1863"/>
      <c r="L962" s="1725">
        <v>15056.39</v>
      </c>
      <c r="M962" s="1725"/>
      <c r="N962" s="1725">
        <f t="shared" si="208"/>
        <v>10339</v>
      </c>
      <c r="O962" s="1725">
        <v>7768.15</v>
      </c>
      <c r="P962" s="1798">
        <f t="shared" si="209"/>
        <v>0.75134442402553436</v>
      </c>
      <c r="Q962" s="1725">
        <v>2570.85</v>
      </c>
      <c r="R962" s="1798">
        <f t="shared" si="210"/>
        <v>0.24865557597446561</v>
      </c>
      <c r="S962" s="1785">
        <f t="shared" si="211"/>
        <v>102.834</v>
      </c>
      <c r="T962" s="1760"/>
      <c r="U962" s="1725">
        <f t="shared" si="212"/>
        <v>0</v>
      </c>
      <c r="V962" s="1725">
        <f t="shared" si="213"/>
        <v>0</v>
      </c>
      <c r="W962" s="1725">
        <f t="shared" si="207"/>
        <v>15056.39</v>
      </c>
      <c r="X962" s="1728">
        <v>15056.39</v>
      </c>
      <c r="Y962" s="1739">
        <v>616594</v>
      </c>
      <c r="Z962" s="1730">
        <v>42678</v>
      </c>
      <c r="AA962" s="1788" t="s">
        <v>213</v>
      </c>
      <c r="AB962" s="1885"/>
    </row>
    <row r="963" spans="1:28" s="1723" customFormat="1" x14ac:dyDescent="0.2">
      <c r="A963" s="1811">
        <v>2016656</v>
      </c>
      <c r="B963" s="1737"/>
      <c r="C963" s="1737" t="s">
        <v>2412</v>
      </c>
      <c r="D963" s="1723" t="s">
        <v>68</v>
      </c>
      <c r="E963" s="1723">
        <v>3</v>
      </c>
      <c r="F963" s="1723">
        <v>24</v>
      </c>
      <c r="G963" s="1723">
        <v>21</v>
      </c>
      <c r="H963" s="1723">
        <v>6</v>
      </c>
      <c r="I963" s="1738">
        <v>1</v>
      </c>
      <c r="J963" s="1738">
        <v>1</v>
      </c>
      <c r="K963" s="1863"/>
      <c r="L963" s="1725">
        <v>6587.67</v>
      </c>
      <c r="M963" s="1725"/>
      <c r="N963" s="1725">
        <f t="shared" si="208"/>
        <v>4852.4699999999993</v>
      </c>
      <c r="O963" s="1725">
        <v>3522.39</v>
      </c>
      <c r="P963" s="1798">
        <f t="shared" si="209"/>
        <v>0.72589629611311357</v>
      </c>
      <c r="Q963" s="1725">
        <v>1330.08</v>
      </c>
      <c r="R963" s="1798">
        <f t="shared" si="210"/>
        <v>0.27410370388688649</v>
      </c>
      <c r="S963" s="1785">
        <f t="shared" si="211"/>
        <v>53.203199999999995</v>
      </c>
      <c r="T963" s="1760"/>
      <c r="U963" s="1725">
        <f t="shared" si="212"/>
        <v>0</v>
      </c>
      <c r="V963" s="1725">
        <f t="shared" si="213"/>
        <v>0</v>
      </c>
      <c r="W963" s="1725">
        <f t="shared" si="207"/>
        <v>6587.67</v>
      </c>
      <c r="X963" s="1728">
        <v>6587.67</v>
      </c>
      <c r="Y963" s="1739">
        <v>617007</v>
      </c>
      <c r="Z963" s="1730">
        <v>42748</v>
      </c>
      <c r="AA963" s="1788" t="s">
        <v>213</v>
      </c>
      <c r="AB963" s="1885"/>
    </row>
    <row r="964" spans="1:28" s="1723" customFormat="1" x14ac:dyDescent="0.2">
      <c r="A964" s="1811" t="s">
        <v>2449</v>
      </c>
      <c r="B964" s="1737"/>
      <c r="C964" s="1737">
        <v>523917</v>
      </c>
      <c r="D964" s="1723" t="s">
        <v>68</v>
      </c>
      <c r="E964" s="1723">
        <v>1</v>
      </c>
      <c r="F964" s="1723">
        <v>8</v>
      </c>
      <c r="G964" s="1723">
        <v>5</v>
      </c>
      <c r="H964" s="1723">
        <v>3</v>
      </c>
      <c r="I964" s="1738">
        <v>1</v>
      </c>
      <c r="J964" s="1738">
        <v>1</v>
      </c>
      <c r="K964" s="1863"/>
      <c r="L964" s="1725">
        <v>4892.6899999999996</v>
      </c>
      <c r="M964" s="1725"/>
      <c r="N964" s="1725">
        <f t="shared" si="208"/>
        <v>3362.64</v>
      </c>
      <c r="O964" s="1725">
        <v>2805.85</v>
      </c>
      <c r="P964" s="1798">
        <f t="shared" si="209"/>
        <v>0.83441878999833463</v>
      </c>
      <c r="Q964" s="1725">
        <v>556.79</v>
      </c>
      <c r="R964" s="1798">
        <f t="shared" si="210"/>
        <v>0.16558121000166534</v>
      </c>
      <c r="S964" s="1785">
        <f t="shared" si="211"/>
        <v>22.271599999999999</v>
      </c>
      <c r="T964" s="1760"/>
      <c r="U964" s="1725">
        <f t="shared" si="212"/>
        <v>0</v>
      </c>
      <c r="V964" s="1725">
        <f t="shared" si="213"/>
        <v>0</v>
      </c>
      <c r="W964" s="1725">
        <f t="shared" si="207"/>
        <v>4892.6899999999996</v>
      </c>
      <c r="X964" s="1728">
        <v>4892.6899999999996</v>
      </c>
      <c r="Y964" s="1739">
        <v>616597</v>
      </c>
      <c r="Z964" s="1730">
        <v>42685</v>
      </c>
      <c r="AA964" s="1788" t="s">
        <v>213</v>
      </c>
      <c r="AB964" s="1885"/>
    </row>
    <row r="965" spans="1:28" s="1723" customFormat="1" x14ac:dyDescent="0.2">
      <c r="A965" s="1811">
        <v>2016658</v>
      </c>
      <c r="B965" s="1737"/>
      <c r="C965" s="1878" t="s">
        <v>2417</v>
      </c>
      <c r="D965" s="1879" t="s">
        <v>68</v>
      </c>
      <c r="E965" s="1879">
        <v>0</v>
      </c>
      <c r="F965" s="1879">
        <v>0</v>
      </c>
      <c r="G965" s="1879">
        <v>0</v>
      </c>
      <c r="H965" s="1879">
        <v>0</v>
      </c>
      <c r="I965" s="1880">
        <v>1</v>
      </c>
      <c r="J965" s="1880">
        <v>1</v>
      </c>
      <c r="K965" s="1891"/>
      <c r="L965" s="1881">
        <v>276.3</v>
      </c>
      <c r="M965" s="1881"/>
      <c r="N965" s="1881">
        <f t="shared" si="208"/>
        <v>138.1</v>
      </c>
      <c r="O965" s="1881">
        <v>113.1</v>
      </c>
      <c r="P965" s="1882">
        <f t="shared" si="209"/>
        <v>0.81897175959449675</v>
      </c>
      <c r="Q965" s="1881">
        <v>25</v>
      </c>
      <c r="R965" s="1798">
        <f t="shared" si="210"/>
        <v>0.18102824040550328</v>
      </c>
      <c r="S965" s="1785">
        <f t="shared" si="211"/>
        <v>1</v>
      </c>
      <c r="T965" s="1760"/>
      <c r="U965" s="1725">
        <f t="shared" si="212"/>
        <v>0</v>
      </c>
      <c r="V965" s="1725">
        <f t="shared" si="213"/>
        <v>0</v>
      </c>
      <c r="W965" s="1725">
        <f t="shared" si="207"/>
        <v>276.3</v>
      </c>
      <c r="X965" s="1728">
        <v>276.3</v>
      </c>
      <c r="Y965" s="1739">
        <v>616644</v>
      </c>
      <c r="Z965" s="1730">
        <v>42702</v>
      </c>
      <c r="AA965" s="1788" t="s">
        <v>213</v>
      </c>
      <c r="AB965" s="1885"/>
    </row>
    <row r="966" spans="1:28" s="1723" customFormat="1" x14ac:dyDescent="0.2">
      <c r="A966" s="1811">
        <v>2016659</v>
      </c>
      <c r="B966" s="1878"/>
      <c r="C966" s="1878" t="s">
        <v>2416</v>
      </c>
      <c r="D966" s="1879" t="s">
        <v>68</v>
      </c>
      <c r="E966" s="1879">
        <v>0</v>
      </c>
      <c r="F966" s="1879">
        <v>0</v>
      </c>
      <c r="G966" s="1879">
        <v>0</v>
      </c>
      <c r="H966" s="1879">
        <v>0</v>
      </c>
      <c r="I966" s="1880">
        <v>1</v>
      </c>
      <c r="J966" s="1880">
        <v>1</v>
      </c>
      <c r="K966" s="1891"/>
      <c r="L966" s="1881">
        <v>254</v>
      </c>
      <c r="M966" s="1881"/>
      <c r="N966" s="1881">
        <f>O966+Q966</f>
        <v>127</v>
      </c>
      <c r="O966" s="1881">
        <v>102</v>
      </c>
      <c r="P966" s="1882">
        <f>IF(N966&lt;=0,"",O966/N966)</f>
        <v>0.80314960629921262</v>
      </c>
      <c r="Q966" s="1881">
        <v>25</v>
      </c>
      <c r="R966" s="1882">
        <f>IF(N966&lt;=0,"",Q966/N966)</f>
        <v>0.19685039370078741</v>
      </c>
      <c r="S966" s="1883">
        <f t="shared" si="211"/>
        <v>1</v>
      </c>
      <c r="T966" s="1884"/>
      <c r="U966" s="1881">
        <f t="shared" si="212"/>
        <v>0</v>
      </c>
      <c r="V966" s="1881">
        <f t="shared" si="213"/>
        <v>0</v>
      </c>
      <c r="W966" s="1725">
        <f t="shared" si="207"/>
        <v>254</v>
      </c>
      <c r="X966" s="1728">
        <v>254</v>
      </c>
      <c r="Y966" s="1739">
        <v>617061</v>
      </c>
      <c r="Z966" s="1730">
        <v>42772</v>
      </c>
      <c r="AA966" s="1788" t="s">
        <v>213</v>
      </c>
      <c r="AB966" s="1885"/>
    </row>
    <row r="967" spans="1:28" s="1723" customFormat="1" x14ac:dyDescent="0.2">
      <c r="A967" s="1811">
        <v>2016660</v>
      </c>
      <c r="B967" s="1737"/>
      <c r="C967" s="1737" t="s">
        <v>2418</v>
      </c>
      <c r="D967" s="1723" t="s">
        <v>68</v>
      </c>
      <c r="E967" s="1723">
        <v>0</v>
      </c>
      <c r="F967" s="1723">
        <v>0</v>
      </c>
      <c r="G967" s="1723">
        <v>0</v>
      </c>
      <c r="H967" s="1723">
        <v>0</v>
      </c>
      <c r="I967" s="1738">
        <v>1</v>
      </c>
      <c r="J967" s="1738">
        <v>1</v>
      </c>
      <c r="K967" s="1863"/>
      <c r="L967" s="1725">
        <v>67.36</v>
      </c>
      <c r="M967" s="1725"/>
      <c r="N967" s="1725">
        <f t="shared" si="208"/>
        <v>26.18</v>
      </c>
      <c r="O967" s="1725">
        <v>26.18</v>
      </c>
      <c r="P967" s="1798">
        <f t="shared" si="209"/>
        <v>1</v>
      </c>
      <c r="Q967" s="1725">
        <v>0</v>
      </c>
      <c r="R967" s="1798">
        <f t="shared" si="210"/>
        <v>0</v>
      </c>
      <c r="S967" s="1785">
        <f t="shared" si="211"/>
        <v>0</v>
      </c>
      <c r="T967" s="1760"/>
      <c r="U967" s="1725">
        <f t="shared" si="212"/>
        <v>0</v>
      </c>
      <c r="V967" s="1725">
        <f t="shared" si="213"/>
        <v>0</v>
      </c>
      <c r="W967" s="1725">
        <f t="shared" si="207"/>
        <v>67.36</v>
      </c>
      <c r="X967" s="1728">
        <v>67.36</v>
      </c>
      <c r="Y967" s="1739">
        <v>616645</v>
      </c>
      <c r="Z967" s="1730">
        <v>42702</v>
      </c>
      <c r="AA967" s="1788" t="s">
        <v>213</v>
      </c>
      <c r="AB967" s="1885"/>
    </row>
    <row r="968" spans="1:28" s="1723" customFormat="1" x14ac:dyDescent="0.2">
      <c r="A968" s="1811">
        <v>2016661</v>
      </c>
      <c r="B968" s="1737"/>
      <c r="C968" s="1899" t="s">
        <v>2421</v>
      </c>
      <c r="D968" s="1723" t="s">
        <v>68</v>
      </c>
      <c r="E968" s="1723">
        <v>3</v>
      </c>
      <c r="F968" s="1723">
        <v>24</v>
      </c>
      <c r="G968" s="1723">
        <v>18</v>
      </c>
      <c r="H968" s="1723">
        <v>6</v>
      </c>
      <c r="I968" s="1738">
        <v>1</v>
      </c>
      <c r="J968" s="1738">
        <v>1</v>
      </c>
      <c r="K968" s="1863"/>
      <c r="L968" s="1725">
        <v>6561.01</v>
      </c>
      <c r="M968" s="1725"/>
      <c r="N968" s="1725">
        <f t="shared" si="208"/>
        <v>4637.9400000000005</v>
      </c>
      <c r="O968" s="1725">
        <v>3385.71</v>
      </c>
      <c r="P968" s="1798">
        <f t="shared" si="209"/>
        <v>0.73000297545893211</v>
      </c>
      <c r="Q968" s="1725">
        <v>1252.23</v>
      </c>
      <c r="R968" s="1798">
        <f t="shared" si="210"/>
        <v>0.26999702454106778</v>
      </c>
      <c r="S968" s="1785">
        <f t="shared" si="211"/>
        <v>50.089199999999998</v>
      </c>
      <c r="T968" s="1760"/>
      <c r="U968" s="1725">
        <f t="shared" si="212"/>
        <v>0</v>
      </c>
      <c r="V968" s="1725">
        <f t="shared" si="213"/>
        <v>0</v>
      </c>
      <c r="W968" s="1725">
        <f t="shared" si="207"/>
        <v>6561.01</v>
      </c>
      <c r="X968" s="1728">
        <v>6561.01</v>
      </c>
      <c r="Y968" s="1739">
        <v>616598</v>
      </c>
      <c r="Z968" s="1730">
        <v>42685</v>
      </c>
      <c r="AA968" s="1788" t="s">
        <v>213</v>
      </c>
      <c r="AB968" s="1885"/>
    </row>
    <row r="969" spans="1:28" s="1723" customFormat="1" x14ac:dyDescent="0.2">
      <c r="A969" s="1811" t="s">
        <v>2422</v>
      </c>
      <c r="B969" s="1737"/>
      <c r="C969" s="1737">
        <v>524217</v>
      </c>
      <c r="D969" s="1723" t="s">
        <v>68</v>
      </c>
      <c r="E969" s="1723">
        <v>1</v>
      </c>
      <c r="F969" s="1723">
        <v>8</v>
      </c>
      <c r="G969" s="1723">
        <v>5</v>
      </c>
      <c r="H969" s="1723">
        <v>3</v>
      </c>
      <c r="I969" s="1738">
        <v>1</v>
      </c>
      <c r="J969" s="1738">
        <v>1</v>
      </c>
      <c r="K969" s="1863"/>
      <c r="L969" s="1725">
        <v>4892.6899999999996</v>
      </c>
      <c r="M969" s="1725"/>
      <c r="N969" s="1725">
        <f>O969+Q969</f>
        <v>3362.64</v>
      </c>
      <c r="O969" s="1725">
        <v>2805.85</v>
      </c>
      <c r="P969" s="1798">
        <f>IF(N969&lt;=0,"",O969/N969)</f>
        <v>0.83441878999833463</v>
      </c>
      <c r="Q969" s="1725">
        <v>556.79</v>
      </c>
      <c r="R969" s="1798">
        <f>IF(N969&lt;=0,"",Q969/N969)</f>
        <v>0.16558121000166534</v>
      </c>
      <c r="S969" s="1785">
        <f>Q969/$S$1</f>
        <v>22.271599999999999</v>
      </c>
      <c r="T969" s="1760"/>
      <c r="U969" s="1725">
        <f>((1-I969)*O969)+((1-J969)*Q969)</f>
        <v>0</v>
      </c>
      <c r="V969" s="1725">
        <f>L969-W969</f>
        <v>0</v>
      </c>
      <c r="W969" s="1725">
        <f t="shared" si="207"/>
        <v>4892.6899999999996</v>
      </c>
      <c r="X969" s="1728">
        <v>4892.6899999999996</v>
      </c>
      <c r="Y969" s="1739">
        <v>616599</v>
      </c>
      <c r="Z969" s="1730">
        <v>42685</v>
      </c>
      <c r="AA969" s="1788" t="s">
        <v>213</v>
      </c>
      <c r="AB969" s="1885"/>
    </row>
    <row r="970" spans="1:28" s="1723" customFormat="1" x14ac:dyDescent="0.2">
      <c r="A970" s="1811" t="s">
        <v>2423</v>
      </c>
      <c r="B970" s="1737"/>
      <c r="C970" s="1737">
        <v>595917</v>
      </c>
      <c r="D970" s="1723" t="s">
        <v>68</v>
      </c>
      <c r="E970" s="1723">
        <v>1</v>
      </c>
      <c r="F970" s="1723">
        <v>8</v>
      </c>
      <c r="G970" s="1723">
        <v>5</v>
      </c>
      <c r="H970" s="1723">
        <v>3</v>
      </c>
      <c r="I970" s="1738">
        <v>1</v>
      </c>
      <c r="J970" s="1738">
        <v>1</v>
      </c>
      <c r="K970" s="1863"/>
      <c r="L970" s="1725">
        <v>4892.6899999999996</v>
      </c>
      <c r="M970" s="1725"/>
      <c r="N970" s="1725">
        <f>O970+Q970</f>
        <v>3362.64</v>
      </c>
      <c r="O970" s="1725">
        <v>2805.85</v>
      </c>
      <c r="P970" s="1798">
        <f>IF(N970&lt;=0,"",O970/N970)</f>
        <v>0.83441878999833463</v>
      </c>
      <c r="Q970" s="1725">
        <v>556.79</v>
      </c>
      <c r="R970" s="1798">
        <f>IF(N970&lt;=0,"",Q970/N970)</f>
        <v>0.16558121000166534</v>
      </c>
      <c r="S970" s="1785">
        <f>Q970/$S$1</f>
        <v>22.271599999999999</v>
      </c>
      <c r="T970" s="1760"/>
      <c r="U970" s="1725">
        <f>((1-I970)*O970)+((1-J970)*Q970)</f>
        <v>0</v>
      </c>
      <c r="V970" s="1725">
        <f>L970-W970</f>
        <v>0</v>
      </c>
      <c r="W970" s="1725">
        <f t="shared" si="207"/>
        <v>4892.6899999999996</v>
      </c>
      <c r="X970" s="1728">
        <v>4892.6899999999996</v>
      </c>
      <c r="Y970" s="1739">
        <v>616600</v>
      </c>
      <c r="Z970" s="1730">
        <v>42685</v>
      </c>
      <c r="AA970" s="1788" t="s">
        <v>213</v>
      </c>
      <c r="AB970" s="1885"/>
    </row>
    <row r="971" spans="1:28" s="1723" customFormat="1" x14ac:dyDescent="0.2">
      <c r="A971" s="1811" t="s">
        <v>2507</v>
      </c>
      <c r="B971" s="1737"/>
      <c r="C971" s="1737">
        <v>596017</v>
      </c>
      <c r="D971" s="1723" t="s">
        <v>68</v>
      </c>
      <c r="E971" s="1723">
        <v>1</v>
      </c>
      <c r="F971" s="1723">
        <v>8</v>
      </c>
      <c r="G971" s="1723">
        <v>5</v>
      </c>
      <c r="H971" s="1723">
        <v>2</v>
      </c>
      <c r="I971" s="1738">
        <v>1</v>
      </c>
      <c r="J971" s="1738">
        <v>1</v>
      </c>
      <c r="K971" s="1863"/>
      <c r="L971" s="1725">
        <v>5256.98</v>
      </c>
      <c r="M971" s="1725"/>
      <c r="N971" s="1725">
        <f t="shared" si="208"/>
        <v>3756.73</v>
      </c>
      <c r="O971" s="1725">
        <v>3131.77</v>
      </c>
      <c r="P971" s="1798">
        <f t="shared" si="209"/>
        <v>0.8336425561592129</v>
      </c>
      <c r="Q971" s="1725">
        <v>624.96</v>
      </c>
      <c r="R971" s="1798">
        <f t="shared" si="210"/>
        <v>0.16635744384078707</v>
      </c>
      <c r="S971" s="1785">
        <f t="shared" si="211"/>
        <v>24.9984</v>
      </c>
      <c r="T971" s="1760"/>
      <c r="U971" s="1725">
        <f t="shared" si="212"/>
        <v>0</v>
      </c>
      <c r="V971" s="1725">
        <f t="shared" si="213"/>
        <v>0</v>
      </c>
      <c r="W971" s="1725">
        <f t="shared" si="207"/>
        <v>5256.98</v>
      </c>
      <c r="X971" s="1728">
        <v>5256.98</v>
      </c>
      <c r="Y971" s="1739">
        <v>616601</v>
      </c>
      <c r="Z971" s="1730">
        <v>42685</v>
      </c>
      <c r="AA971" s="1788" t="s">
        <v>213</v>
      </c>
      <c r="AB971" s="1885"/>
    </row>
    <row r="972" spans="1:28" s="1723" customFormat="1" x14ac:dyDescent="0.2">
      <c r="A972" s="1811">
        <v>2016665</v>
      </c>
      <c r="B972" s="1737"/>
      <c r="C972" s="1737">
        <v>545517</v>
      </c>
      <c r="D972" s="1723" t="s">
        <v>68</v>
      </c>
      <c r="E972" s="1723">
        <v>1</v>
      </c>
      <c r="F972" s="1723">
        <v>8</v>
      </c>
      <c r="G972" s="1723">
        <v>5</v>
      </c>
      <c r="H972" s="1723">
        <v>3</v>
      </c>
      <c r="I972" s="1738">
        <v>1</v>
      </c>
      <c r="J972" s="1738">
        <v>1</v>
      </c>
      <c r="K972" s="1863"/>
      <c r="L972" s="1725">
        <v>2480.83</v>
      </c>
      <c r="M972" s="1725"/>
      <c r="N972" s="1725">
        <f t="shared" si="208"/>
        <v>1738.51</v>
      </c>
      <c r="O972" s="1725">
        <v>1312.92</v>
      </c>
      <c r="P972" s="1798">
        <f t="shared" si="209"/>
        <v>0.75519841703527735</v>
      </c>
      <c r="Q972" s="1725">
        <v>425.59</v>
      </c>
      <c r="R972" s="1798">
        <f t="shared" si="210"/>
        <v>0.24480158296472265</v>
      </c>
      <c r="S972" s="1785">
        <f t="shared" si="211"/>
        <v>17.023599999999998</v>
      </c>
      <c r="T972" s="1760"/>
      <c r="U972" s="1725">
        <f t="shared" si="212"/>
        <v>0</v>
      </c>
      <c r="V972" s="1725">
        <f t="shared" si="213"/>
        <v>0</v>
      </c>
      <c r="W972" s="1725">
        <f t="shared" si="207"/>
        <v>2480.83</v>
      </c>
      <c r="X972" s="1728">
        <v>2480.83</v>
      </c>
      <c r="Y972" s="1739">
        <v>616602</v>
      </c>
      <c r="Z972" s="1730">
        <v>42685</v>
      </c>
      <c r="AA972" s="1788" t="s">
        <v>213</v>
      </c>
      <c r="AB972" s="1885"/>
    </row>
    <row r="973" spans="1:28" s="1723" customFormat="1" x14ac:dyDescent="0.2">
      <c r="A973" s="1811">
        <v>2016666</v>
      </c>
      <c r="B973" s="1737"/>
      <c r="C973" s="1737" t="s">
        <v>2430</v>
      </c>
      <c r="D973" s="1723" t="s">
        <v>451</v>
      </c>
      <c r="E973" s="1723">
        <v>1</v>
      </c>
      <c r="F973" s="1723">
        <v>3</v>
      </c>
      <c r="G973" s="1723">
        <v>3</v>
      </c>
      <c r="H973" s="1723">
        <v>0</v>
      </c>
      <c r="I973" s="1738">
        <v>1</v>
      </c>
      <c r="J973" s="1738">
        <v>1</v>
      </c>
      <c r="K973" s="1863"/>
      <c r="L973" s="1725">
        <v>938.91</v>
      </c>
      <c r="M973" s="1725"/>
      <c r="N973" s="1725">
        <f t="shared" si="208"/>
        <v>616.99</v>
      </c>
      <c r="O973" s="1725">
        <v>494.14</v>
      </c>
      <c r="P973" s="1798">
        <f t="shared" si="209"/>
        <v>0.80088818295272202</v>
      </c>
      <c r="Q973" s="1725">
        <v>122.85</v>
      </c>
      <c r="R973" s="1798">
        <f t="shared" si="210"/>
        <v>0.1991118170472779</v>
      </c>
      <c r="S973" s="1785">
        <f t="shared" si="211"/>
        <v>4.9139999999999997</v>
      </c>
      <c r="T973" s="1760"/>
      <c r="U973" s="1725">
        <f t="shared" si="212"/>
        <v>0</v>
      </c>
      <c r="V973" s="1725">
        <f t="shared" si="213"/>
        <v>0</v>
      </c>
      <c r="W973" s="1725">
        <f t="shared" si="207"/>
        <v>938.91</v>
      </c>
      <c r="X973" s="1728">
        <v>938.91</v>
      </c>
      <c r="Y973" s="1739">
        <v>616744</v>
      </c>
      <c r="Z973" s="1730">
        <v>42720</v>
      </c>
      <c r="AA973" s="1788" t="s">
        <v>213</v>
      </c>
      <c r="AB973" s="1885"/>
    </row>
    <row r="974" spans="1:28" s="1723" customFormat="1" x14ac:dyDescent="0.2">
      <c r="A974" s="1811">
        <v>2016667</v>
      </c>
      <c r="B974" s="1737"/>
      <c r="C974" s="1737" t="s">
        <v>2427</v>
      </c>
      <c r="D974" s="1723" t="s">
        <v>451</v>
      </c>
      <c r="E974" s="1723">
        <v>1</v>
      </c>
      <c r="F974" s="1723">
        <v>8</v>
      </c>
      <c r="G974" s="1723">
        <v>7</v>
      </c>
      <c r="H974" s="1723">
        <v>3</v>
      </c>
      <c r="I974" s="1738">
        <v>1</v>
      </c>
      <c r="J974" s="1738">
        <v>1</v>
      </c>
      <c r="K974" s="1863"/>
      <c r="L974" s="1725">
        <v>2762.58</v>
      </c>
      <c r="M974" s="1725"/>
      <c r="N974" s="1725">
        <f>O974+Q974</f>
        <v>1829.19</v>
      </c>
      <c r="O974" s="1725">
        <v>1278.49</v>
      </c>
      <c r="P974" s="1798">
        <f>IF(N974&lt;=0,"",O974/N974)</f>
        <v>0.6989377812037022</v>
      </c>
      <c r="Q974" s="1725">
        <v>550.70000000000005</v>
      </c>
      <c r="R974" s="1798">
        <f>IF(N974&lt;=0,"",Q974/N974)</f>
        <v>0.30106221879629785</v>
      </c>
      <c r="S974" s="1785">
        <f>Q974/$S$1</f>
        <v>22.028000000000002</v>
      </c>
      <c r="T974" s="1760"/>
      <c r="U974" s="1725">
        <f>((1-I974)*O974)+((1-J974)*Q974)</f>
        <v>0</v>
      </c>
      <c r="V974" s="1725">
        <f t="shared" si="213"/>
        <v>0</v>
      </c>
      <c r="W974" s="1725">
        <f t="shared" si="207"/>
        <v>2762.58</v>
      </c>
      <c r="X974" s="1728">
        <v>2762.58</v>
      </c>
      <c r="Y974" s="1739">
        <v>616745</v>
      </c>
      <c r="Z974" s="1730">
        <v>42720</v>
      </c>
      <c r="AA974" s="1788" t="s">
        <v>213</v>
      </c>
      <c r="AB974" s="1885"/>
    </row>
    <row r="975" spans="1:28" s="1723" customFormat="1" x14ac:dyDescent="0.2">
      <c r="A975" s="1811">
        <v>2016668</v>
      </c>
      <c r="B975" s="1878"/>
      <c r="C975" s="1878" t="s">
        <v>2428</v>
      </c>
      <c r="D975" s="1879" t="s">
        <v>451</v>
      </c>
      <c r="E975" s="1879">
        <v>1</v>
      </c>
      <c r="F975" s="1879">
        <v>8</v>
      </c>
      <c r="G975" s="1879">
        <v>7</v>
      </c>
      <c r="H975" s="1879">
        <v>3</v>
      </c>
      <c r="I975" s="1880">
        <v>1</v>
      </c>
      <c r="J975" s="1880">
        <v>1</v>
      </c>
      <c r="K975" s="1891"/>
      <c r="L975" s="1881">
        <v>2762.58</v>
      </c>
      <c r="M975" s="1881"/>
      <c r="N975" s="1881">
        <f>O975+Q975</f>
        <v>1829.19</v>
      </c>
      <c r="O975" s="1881">
        <v>1278.49</v>
      </c>
      <c r="P975" s="1882">
        <f>IF(N975&lt;=0,"",O975/N975)</f>
        <v>0.6989377812037022</v>
      </c>
      <c r="Q975" s="1881">
        <v>550.70000000000005</v>
      </c>
      <c r="R975" s="1798">
        <f>IF(N975&lt;=0,"",Q975/N975)</f>
        <v>0.30106221879629785</v>
      </c>
      <c r="S975" s="1785">
        <f>Q975/$S$1</f>
        <v>22.028000000000002</v>
      </c>
      <c r="T975" s="1760"/>
      <c r="U975" s="1725">
        <f>((1-I975)*O975)+((1-J975)*Q975)</f>
        <v>0</v>
      </c>
      <c r="V975" s="1725">
        <f t="shared" si="213"/>
        <v>0</v>
      </c>
      <c r="W975" s="1725">
        <f t="shared" si="207"/>
        <v>2762.58</v>
      </c>
      <c r="X975" s="1728">
        <v>2762.58</v>
      </c>
      <c r="Y975" s="1739">
        <v>616746</v>
      </c>
      <c r="Z975" s="1730">
        <v>42720</v>
      </c>
      <c r="AA975" s="1788" t="s">
        <v>213</v>
      </c>
      <c r="AB975" s="1885"/>
    </row>
    <row r="976" spans="1:28" s="1723" customFormat="1" x14ac:dyDescent="0.2">
      <c r="A976" s="1811">
        <v>2016669</v>
      </c>
      <c r="B976" s="1878"/>
      <c r="C976" s="1878" t="s">
        <v>2433</v>
      </c>
      <c r="D976" s="1879" t="s">
        <v>68</v>
      </c>
      <c r="E976" s="1879">
        <v>0</v>
      </c>
      <c r="F976" s="1879">
        <v>0</v>
      </c>
      <c r="G976" s="1879">
        <v>0</v>
      </c>
      <c r="H976" s="1879">
        <v>0</v>
      </c>
      <c r="I976" s="1880">
        <v>1</v>
      </c>
      <c r="J976" s="1880">
        <v>1</v>
      </c>
      <c r="K976" s="1891"/>
      <c r="L976" s="1881">
        <v>62.34</v>
      </c>
      <c r="M976" s="1881"/>
      <c r="N976" s="1881">
        <f t="shared" si="208"/>
        <v>23.67</v>
      </c>
      <c r="O976" s="1881">
        <v>23.67</v>
      </c>
      <c r="P976" s="1882">
        <f t="shared" si="209"/>
        <v>1</v>
      </c>
      <c r="Q976" s="1881">
        <v>0</v>
      </c>
      <c r="R976" s="1882">
        <f t="shared" si="210"/>
        <v>0</v>
      </c>
      <c r="S976" s="1883">
        <f t="shared" si="211"/>
        <v>0</v>
      </c>
      <c r="T976" s="1884"/>
      <c r="U976" s="1881">
        <f t="shared" si="212"/>
        <v>0</v>
      </c>
      <c r="V976" s="1881">
        <f t="shared" si="213"/>
        <v>0</v>
      </c>
      <c r="W976" s="1725">
        <f t="shared" si="207"/>
        <v>62.34</v>
      </c>
      <c r="X976" s="1728">
        <v>62.34</v>
      </c>
      <c r="Y976" s="1739">
        <v>617061</v>
      </c>
      <c r="Z976" s="1730">
        <v>42772</v>
      </c>
      <c r="AA976" s="1788" t="s">
        <v>213</v>
      </c>
      <c r="AB976" s="1885"/>
    </row>
    <row r="977" spans="1:28" s="1723" customFormat="1" x14ac:dyDescent="0.2">
      <c r="A977" s="1811">
        <v>2016670</v>
      </c>
      <c r="B977" s="1737"/>
      <c r="C977" s="1737" t="s">
        <v>2434</v>
      </c>
      <c r="D977" s="1723" t="s">
        <v>68</v>
      </c>
      <c r="E977" s="1723">
        <v>0</v>
      </c>
      <c r="F977" s="1723">
        <v>0</v>
      </c>
      <c r="G977" s="1723">
        <v>0</v>
      </c>
      <c r="H977" s="1723">
        <v>0</v>
      </c>
      <c r="I977" s="1738">
        <v>1</v>
      </c>
      <c r="J977" s="1738">
        <v>1</v>
      </c>
      <c r="K977" s="1863"/>
      <c r="L977" s="1725">
        <v>37.56</v>
      </c>
      <c r="M977" s="1725"/>
      <c r="N977" s="1725">
        <f t="shared" si="208"/>
        <v>11.28</v>
      </c>
      <c r="O977" s="1725">
        <v>11.28</v>
      </c>
      <c r="P977" s="1798">
        <f t="shared" si="209"/>
        <v>1</v>
      </c>
      <c r="Q977" s="1725">
        <v>0</v>
      </c>
      <c r="R977" s="1798">
        <f t="shared" si="210"/>
        <v>0</v>
      </c>
      <c r="S977" s="1785">
        <f t="shared" si="211"/>
        <v>0</v>
      </c>
      <c r="T977" s="1760"/>
      <c r="U977" s="1725">
        <f t="shared" si="212"/>
        <v>0</v>
      </c>
      <c r="V977" s="1725">
        <f t="shared" si="213"/>
        <v>0</v>
      </c>
      <c r="W977" s="1725">
        <f t="shared" si="207"/>
        <v>37.56</v>
      </c>
      <c r="X977" s="1728">
        <v>37.56</v>
      </c>
      <c r="Y977" s="1739">
        <v>616623</v>
      </c>
      <c r="Z977" s="1730">
        <v>42692</v>
      </c>
      <c r="AA977" s="1788" t="s">
        <v>213</v>
      </c>
      <c r="AB977" s="1885"/>
    </row>
    <row r="978" spans="1:28" s="1723" customFormat="1" x14ac:dyDescent="0.2">
      <c r="A978" s="1811">
        <v>2016671</v>
      </c>
      <c r="B978" s="1737"/>
      <c r="C978" s="1737" t="s">
        <v>2435</v>
      </c>
      <c r="D978" s="1723" t="s">
        <v>793</v>
      </c>
      <c r="E978" s="1723">
        <v>0</v>
      </c>
      <c r="F978" s="1723">
        <v>0</v>
      </c>
      <c r="G978" s="1723">
        <v>0</v>
      </c>
      <c r="H978" s="1723">
        <v>0</v>
      </c>
      <c r="I978" s="1738">
        <v>1</v>
      </c>
      <c r="J978" s="1738">
        <v>1</v>
      </c>
      <c r="K978" s="1863"/>
      <c r="L978" s="1725">
        <v>76.8</v>
      </c>
      <c r="M978" s="1725"/>
      <c r="N978" s="1725">
        <f t="shared" si="208"/>
        <v>30.9</v>
      </c>
      <c r="O978" s="1725">
        <v>30.9</v>
      </c>
      <c r="P978" s="1798">
        <f t="shared" si="209"/>
        <v>1</v>
      </c>
      <c r="Q978" s="1725">
        <v>0</v>
      </c>
      <c r="R978" s="1798">
        <f t="shared" si="210"/>
        <v>0</v>
      </c>
      <c r="S978" s="1785">
        <f t="shared" si="211"/>
        <v>0</v>
      </c>
      <c r="T978" s="1760"/>
      <c r="U978" s="1725">
        <f t="shared" si="212"/>
        <v>0</v>
      </c>
      <c r="V978" s="1725">
        <f t="shared" si="213"/>
        <v>0</v>
      </c>
      <c r="W978" s="1725">
        <f t="shared" si="207"/>
        <v>76.8</v>
      </c>
      <c r="X978" s="1728">
        <v>76.8</v>
      </c>
      <c r="Y978" s="1739">
        <v>616707</v>
      </c>
      <c r="Z978" s="1730">
        <v>42704</v>
      </c>
      <c r="AA978" s="1788" t="s">
        <v>213</v>
      </c>
      <c r="AB978" s="1885"/>
    </row>
    <row r="979" spans="1:28" s="1723" customFormat="1" x14ac:dyDescent="0.2">
      <c r="A979" s="1811">
        <v>2016672</v>
      </c>
      <c r="B979" s="1737"/>
      <c r="C979" s="1737" t="s">
        <v>2438</v>
      </c>
      <c r="D979" s="1723" t="s">
        <v>489</v>
      </c>
      <c r="E979" s="1723">
        <v>1</v>
      </c>
      <c r="F979" s="1723">
        <v>6</v>
      </c>
      <c r="G979" s="1723">
        <v>6</v>
      </c>
      <c r="H979" s="1723">
        <v>0</v>
      </c>
      <c r="I979" s="1738">
        <v>1</v>
      </c>
      <c r="J979" s="1738">
        <v>1</v>
      </c>
      <c r="K979" s="1863"/>
      <c r="L979" s="1725">
        <v>1378.27</v>
      </c>
      <c r="M979" s="1725"/>
      <c r="N979" s="1725">
        <f>O979+Q979</f>
        <v>1023.05</v>
      </c>
      <c r="O979" s="1725">
        <v>723.05</v>
      </c>
      <c r="P979" s="1798">
        <f>IF(N979&lt;=0,"",O979/N979)</f>
        <v>0.70675920043008644</v>
      </c>
      <c r="Q979" s="1725">
        <v>300</v>
      </c>
      <c r="R979" s="1798">
        <f>IF(N979&lt;=0,"",Q979/N979)</f>
        <v>0.2932407995699135</v>
      </c>
      <c r="S979" s="1785">
        <f>Q979/$S$1</f>
        <v>12</v>
      </c>
      <c r="T979" s="1760"/>
      <c r="U979" s="1725">
        <f>((1-I979)*O979)+((1-J979)*Q979)</f>
        <v>0</v>
      </c>
      <c r="V979" s="1725">
        <f>L979-W979</f>
        <v>0</v>
      </c>
      <c r="W979" s="1725">
        <f>X979+AC979+AH979+AM979+AO979+AR979</f>
        <v>1378.27</v>
      </c>
      <c r="X979" s="1728">
        <v>1378.27</v>
      </c>
      <c r="Y979" s="1739">
        <v>616704</v>
      </c>
      <c r="Z979" s="1730">
        <v>42702</v>
      </c>
      <c r="AA979" s="1788" t="s">
        <v>213</v>
      </c>
      <c r="AB979" s="1885"/>
    </row>
    <row r="980" spans="1:28" s="1723" customFormat="1" x14ac:dyDescent="0.2">
      <c r="A980" s="1811">
        <v>2016673</v>
      </c>
      <c r="B980" s="1737"/>
      <c r="C980" s="1737" t="s">
        <v>2440</v>
      </c>
      <c r="D980" s="1723" t="s">
        <v>68</v>
      </c>
      <c r="E980" s="1723">
        <v>1</v>
      </c>
      <c r="F980" s="1723">
        <v>11</v>
      </c>
      <c r="G980" s="1723">
        <v>4</v>
      </c>
      <c r="H980" s="1723">
        <v>12</v>
      </c>
      <c r="I980" s="1738">
        <v>1</v>
      </c>
      <c r="J980" s="1738">
        <v>1</v>
      </c>
      <c r="K980" s="1863"/>
      <c r="L980" s="1725">
        <v>10578.33</v>
      </c>
      <c r="M980" s="1725"/>
      <c r="N980" s="1725">
        <f t="shared" si="208"/>
        <v>0</v>
      </c>
      <c r="O980" s="1725">
        <v>0</v>
      </c>
      <c r="P980" s="1798" t="str">
        <f t="shared" si="209"/>
        <v/>
      </c>
      <c r="Q980" s="1725">
        <v>0</v>
      </c>
      <c r="R980" s="1798" t="str">
        <f t="shared" si="210"/>
        <v/>
      </c>
      <c r="S980" s="1785">
        <f t="shared" si="211"/>
        <v>0</v>
      </c>
      <c r="T980" s="1760"/>
      <c r="U980" s="1725">
        <f t="shared" si="212"/>
        <v>0</v>
      </c>
      <c r="V980" s="1725">
        <f t="shared" si="213"/>
        <v>0</v>
      </c>
      <c r="W980" s="1725">
        <f t="shared" si="207"/>
        <v>10578.33</v>
      </c>
      <c r="X980" s="1728">
        <v>10578.33</v>
      </c>
      <c r="Y980" s="1739">
        <v>616603</v>
      </c>
      <c r="Z980" s="1730">
        <v>42685</v>
      </c>
      <c r="AA980" s="1788" t="s">
        <v>213</v>
      </c>
      <c r="AB980" s="1885"/>
    </row>
    <row r="981" spans="1:28" s="1723" customFormat="1" x14ac:dyDescent="0.2">
      <c r="A981" s="1811">
        <v>2016674</v>
      </c>
      <c r="B981" s="1737"/>
      <c r="C981" s="1737" t="s">
        <v>2445</v>
      </c>
      <c r="D981" s="1723" t="s">
        <v>68</v>
      </c>
      <c r="E981" s="1723">
        <v>0</v>
      </c>
      <c r="F981" s="1723">
        <v>0</v>
      </c>
      <c r="G981" s="1723">
        <v>0</v>
      </c>
      <c r="H981" s="1723">
        <v>0</v>
      </c>
      <c r="I981" s="1738">
        <v>1</v>
      </c>
      <c r="J981" s="1738">
        <v>1</v>
      </c>
      <c r="K981" s="1863"/>
      <c r="L981" s="1725">
        <v>92.44</v>
      </c>
      <c r="M981" s="1725"/>
      <c r="N981" s="1725">
        <f t="shared" si="208"/>
        <v>55</v>
      </c>
      <c r="O981" s="1725">
        <v>55</v>
      </c>
      <c r="P981" s="1798">
        <f t="shared" si="209"/>
        <v>1</v>
      </c>
      <c r="Q981" s="1725">
        <v>0</v>
      </c>
      <c r="R981" s="1798">
        <f t="shared" si="210"/>
        <v>0</v>
      </c>
      <c r="S981" s="1785">
        <f t="shared" si="211"/>
        <v>0</v>
      </c>
      <c r="T981" s="1760"/>
      <c r="U981" s="1725">
        <f t="shared" si="212"/>
        <v>0</v>
      </c>
      <c r="V981" s="1725">
        <f t="shared" si="213"/>
        <v>0</v>
      </c>
      <c r="W981" s="1725">
        <f t="shared" si="207"/>
        <v>92.44</v>
      </c>
      <c r="X981" s="1728">
        <v>92.44</v>
      </c>
      <c r="Y981" s="1739">
        <v>616654</v>
      </c>
      <c r="Z981" s="1730">
        <v>42702</v>
      </c>
      <c r="AA981" s="1788" t="s">
        <v>213</v>
      </c>
      <c r="AB981" s="1885"/>
    </row>
    <row r="982" spans="1:28" s="1723" customFormat="1" x14ac:dyDescent="0.2">
      <c r="A982" s="1811">
        <v>2016676</v>
      </c>
      <c r="B982" s="1737"/>
      <c r="C982" s="1737" t="s">
        <v>2453</v>
      </c>
      <c r="D982" s="1723" t="s">
        <v>68</v>
      </c>
      <c r="E982" s="1723">
        <v>0</v>
      </c>
      <c r="F982" s="1723">
        <v>0</v>
      </c>
      <c r="G982" s="1723">
        <v>0</v>
      </c>
      <c r="H982" s="1723">
        <v>0</v>
      </c>
      <c r="I982" s="1738">
        <v>1</v>
      </c>
      <c r="J982" s="1738">
        <v>1</v>
      </c>
      <c r="K982" s="1863"/>
      <c r="L982" s="1725">
        <v>44.26</v>
      </c>
      <c r="M982" s="1725"/>
      <c r="N982" s="1725">
        <f t="shared" si="208"/>
        <v>31.42</v>
      </c>
      <c r="O982" s="1725">
        <v>6.42</v>
      </c>
      <c r="P982" s="1798">
        <f t="shared" si="209"/>
        <v>0.20432845321451304</v>
      </c>
      <c r="Q982" s="1725">
        <v>25</v>
      </c>
      <c r="R982" s="1798">
        <f t="shared" si="210"/>
        <v>0.79567154678548691</v>
      </c>
      <c r="S982" s="1785">
        <f t="shared" si="211"/>
        <v>1</v>
      </c>
      <c r="T982" s="1760"/>
      <c r="U982" s="1725">
        <f t="shared" si="212"/>
        <v>0</v>
      </c>
      <c r="V982" s="1725">
        <f t="shared" si="213"/>
        <v>0</v>
      </c>
      <c r="W982" s="1725">
        <f t="shared" si="207"/>
        <v>44.26</v>
      </c>
      <c r="X982" s="1728">
        <v>44.26</v>
      </c>
      <c r="Y982" s="1739">
        <v>616624</v>
      </c>
      <c r="Z982" s="1730">
        <v>42692</v>
      </c>
      <c r="AA982" s="1788" t="s">
        <v>213</v>
      </c>
      <c r="AB982" s="1885"/>
    </row>
    <row r="983" spans="1:28" s="1723" customFormat="1" x14ac:dyDescent="0.2">
      <c r="A983" s="1811">
        <v>2016677</v>
      </c>
      <c r="B983" s="1737"/>
      <c r="C983" s="1737" t="s">
        <v>2454</v>
      </c>
      <c r="D983" s="1723" t="s">
        <v>489</v>
      </c>
      <c r="E983" s="1723">
        <v>1</v>
      </c>
      <c r="F983" s="1723">
        <v>9</v>
      </c>
      <c r="G983" s="1723">
        <v>5</v>
      </c>
      <c r="H983" s="1723">
        <v>3</v>
      </c>
      <c r="I983" s="1738">
        <v>1</v>
      </c>
      <c r="J983" s="1738">
        <v>1</v>
      </c>
      <c r="K983" s="1863"/>
      <c r="L983" s="1725">
        <v>3423.18</v>
      </c>
      <c r="M983" s="1725"/>
      <c r="N983" s="1725">
        <f t="shared" si="208"/>
        <v>2528.83</v>
      </c>
      <c r="O983" s="1725">
        <v>1837.98</v>
      </c>
      <c r="P983" s="1798">
        <f t="shared" si="209"/>
        <v>0.72681042221106207</v>
      </c>
      <c r="Q983" s="1725">
        <v>690.85</v>
      </c>
      <c r="R983" s="1798">
        <f t="shared" si="210"/>
        <v>0.27318957778893799</v>
      </c>
      <c r="S983" s="1785">
        <f t="shared" si="211"/>
        <v>27.634</v>
      </c>
      <c r="T983" s="1760"/>
      <c r="U983" s="1725">
        <f t="shared" si="212"/>
        <v>0</v>
      </c>
      <c r="V983" s="1725">
        <f t="shared" si="213"/>
        <v>0</v>
      </c>
      <c r="W983" s="1725">
        <f t="shared" si="207"/>
        <v>3423.18</v>
      </c>
      <c r="X983" s="1728">
        <v>3423.18</v>
      </c>
      <c r="Y983" s="1739">
        <v>616750</v>
      </c>
      <c r="Z983" s="1730">
        <v>42720</v>
      </c>
      <c r="AA983" s="1788" t="s">
        <v>213</v>
      </c>
      <c r="AB983" s="1885"/>
    </row>
    <row r="984" spans="1:28" s="1723" customFormat="1" x14ac:dyDescent="0.2">
      <c r="A984" s="1811">
        <v>2016678</v>
      </c>
      <c r="B984" s="1737"/>
      <c r="C984" s="1737" t="s">
        <v>2455</v>
      </c>
      <c r="D984" s="1723" t="s">
        <v>489</v>
      </c>
      <c r="E984" s="1723">
        <v>1</v>
      </c>
      <c r="F984" s="1723">
        <v>4</v>
      </c>
      <c r="G984" s="1723">
        <v>1</v>
      </c>
      <c r="H984" s="1723">
        <v>3</v>
      </c>
      <c r="I984" s="1738">
        <v>1</v>
      </c>
      <c r="J984" s="1738">
        <v>1</v>
      </c>
      <c r="K984" s="1863"/>
      <c r="L984" s="1725">
        <v>1570.76</v>
      </c>
      <c r="M984" s="1725"/>
      <c r="N984" s="1725">
        <f t="shared" si="208"/>
        <v>1160.21</v>
      </c>
      <c r="O984" s="1725">
        <v>861.52</v>
      </c>
      <c r="P984" s="1798">
        <f t="shared" si="209"/>
        <v>0.74255522707096122</v>
      </c>
      <c r="Q984" s="1725">
        <v>298.69</v>
      </c>
      <c r="R984" s="1798">
        <f t="shared" si="210"/>
        <v>0.25744477292903872</v>
      </c>
      <c r="S984" s="1785">
        <f t="shared" si="211"/>
        <v>11.9476</v>
      </c>
      <c r="T984" s="1760"/>
      <c r="U984" s="1725">
        <f t="shared" si="212"/>
        <v>0</v>
      </c>
      <c r="V984" s="1725">
        <f t="shared" si="213"/>
        <v>0</v>
      </c>
      <c r="W984" s="1725">
        <f t="shared" si="207"/>
        <v>1570.76</v>
      </c>
      <c r="X984" s="1728">
        <v>1570.76</v>
      </c>
      <c r="Y984" s="1739">
        <v>616751</v>
      </c>
      <c r="Z984" s="1730">
        <v>42720</v>
      </c>
      <c r="AA984" s="1788" t="s">
        <v>213</v>
      </c>
      <c r="AB984" s="1885"/>
    </row>
    <row r="985" spans="1:28" s="1723" customFormat="1" x14ac:dyDescent="0.2">
      <c r="A985" s="1811">
        <v>2016679</v>
      </c>
      <c r="B985" s="1737"/>
      <c r="C985" s="1737" t="s">
        <v>2456</v>
      </c>
      <c r="D985" s="1723" t="s">
        <v>489</v>
      </c>
      <c r="E985" s="1900">
        <v>1</v>
      </c>
      <c r="F985" s="1901">
        <v>8</v>
      </c>
      <c r="G985" s="1901">
        <v>3</v>
      </c>
      <c r="H985" s="1901">
        <v>4</v>
      </c>
      <c r="I985" s="1738">
        <v>1</v>
      </c>
      <c r="J985" s="1738">
        <v>1</v>
      </c>
      <c r="K985" s="1863"/>
      <c r="L985" s="1725">
        <v>2973.37</v>
      </c>
      <c r="M985" s="1725"/>
      <c r="N985" s="1725">
        <f t="shared" si="208"/>
        <v>2192.2200000000003</v>
      </c>
      <c r="O985" s="1725">
        <v>1652.22</v>
      </c>
      <c r="P985" s="1798">
        <f t="shared" si="209"/>
        <v>0.75367435750061573</v>
      </c>
      <c r="Q985" s="1725">
        <v>540</v>
      </c>
      <c r="R985" s="1798">
        <f t="shared" si="210"/>
        <v>0.24632564249938416</v>
      </c>
      <c r="S985" s="1785">
        <f t="shared" si="211"/>
        <v>21.6</v>
      </c>
      <c r="T985" s="1760"/>
      <c r="U985" s="1725">
        <f t="shared" si="212"/>
        <v>0</v>
      </c>
      <c r="V985" s="1725">
        <f t="shared" si="213"/>
        <v>0</v>
      </c>
      <c r="W985" s="1725">
        <f t="shared" si="207"/>
        <v>2973.37</v>
      </c>
      <c r="X985" s="1728">
        <v>2973.37</v>
      </c>
      <c r="Y985" s="1739">
        <v>616752</v>
      </c>
      <c r="Z985" s="1730">
        <v>42720</v>
      </c>
      <c r="AA985" s="1788" t="s">
        <v>213</v>
      </c>
      <c r="AB985" s="1885"/>
    </row>
    <row r="986" spans="1:28" s="1723" customFormat="1" x14ac:dyDescent="0.2">
      <c r="A986" s="1811">
        <v>2016680</v>
      </c>
      <c r="B986" s="1737"/>
      <c r="C986" s="1737" t="s">
        <v>2457</v>
      </c>
      <c r="D986" s="1723" t="s">
        <v>489</v>
      </c>
      <c r="E986" s="1900">
        <v>1</v>
      </c>
      <c r="F986" s="1901">
        <v>8</v>
      </c>
      <c r="G986" s="1901">
        <v>5</v>
      </c>
      <c r="H986" s="1901">
        <v>3</v>
      </c>
      <c r="I986" s="1738">
        <v>1</v>
      </c>
      <c r="J986" s="1738">
        <v>1</v>
      </c>
      <c r="K986" s="1863"/>
      <c r="L986" s="1725">
        <v>2510.25</v>
      </c>
      <c r="M986" s="1725"/>
      <c r="N986" s="1725">
        <f t="shared" si="208"/>
        <v>1845.31</v>
      </c>
      <c r="O986" s="1725">
        <v>1366</v>
      </c>
      <c r="P986" s="1798">
        <f t="shared" si="209"/>
        <v>0.74025502490096518</v>
      </c>
      <c r="Q986" s="1725">
        <v>479.31</v>
      </c>
      <c r="R986" s="1798">
        <f t="shared" si="210"/>
        <v>0.25974497509903488</v>
      </c>
      <c r="S986" s="1785">
        <f t="shared" si="211"/>
        <v>19.1724</v>
      </c>
      <c r="T986" s="1760"/>
      <c r="U986" s="1725">
        <f t="shared" si="212"/>
        <v>0</v>
      </c>
      <c r="V986" s="1725">
        <f t="shared" si="213"/>
        <v>0</v>
      </c>
      <c r="W986" s="1725">
        <f t="shared" si="207"/>
        <v>2510.25</v>
      </c>
      <c r="X986" s="1728">
        <v>2510.25</v>
      </c>
      <c r="Y986" s="1739">
        <v>616753</v>
      </c>
      <c r="Z986" s="1730">
        <v>42720</v>
      </c>
      <c r="AA986" s="1788" t="s">
        <v>213</v>
      </c>
      <c r="AB986" s="1885"/>
    </row>
    <row r="987" spans="1:28" s="1723" customFormat="1" x14ac:dyDescent="0.2">
      <c r="A987" s="1811">
        <v>2016681</v>
      </c>
      <c r="B987" s="1737"/>
      <c r="C987" s="1737" t="s">
        <v>2458</v>
      </c>
      <c r="D987" s="1723" t="s">
        <v>489</v>
      </c>
      <c r="E987" s="1723">
        <v>1</v>
      </c>
      <c r="F987" s="1723">
        <v>9</v>
      </c>
      <c r="G987" s="1723">
        <v>5</v>
      </c>
      <c r="H987" s="1723">
        <v>4</v>
      </c>
      <c r="I987" s="1738">
        <v>1</v>
      </c>
      <c r="J987" s="1738">
        <v>1</v>
      </c>
      <c r="K987" s="1863"/>
      <c r="L987" s="1725">
        <v>3360.86</v>
      </c>
      <c r="M987" s="1725"/>
      <c r="N987" s="1725">
        <f t="shared" si="208"/>
        <v>2480.61</v>
      </c>
      <c r="O987" s="1725">
        <v>1869.17</v>
      </c>
      <c r="P987" s="1798">
        <f t="shared" si="209"/>
        <v>0.75351224094073632</v>
      </c>
      <c r="Q987" s="1725">
        <v>611.44000000000005</v>
      </c>
      <c r="R987" s="1798">
        <f t="shared" si="210"/>
        <v>0.24648775905926365</v>
      </c>
      <c r="S987" s="1785">
        <f t="shared" si="211"/>
        <v>24.457600000000003</v>
      </c>
      <c r="T987" s="1760"/>
      <c r="U987" s="1725">
        <f t="shared" si="212"/>
        <v>0</v>
      </c>
      <c r="V987" s="1725">
        <f t="shared" si="213"/>
        <v>0</v>
      </c>
      <c r="W987" s="1725">
        <f t="shared" si="207"/>
        <v>3360.86</v>
      </c>
      <c r="X987" s="1728">
        <v>3360.86</v>
      </c>
      <c r="Y987" s="1739">
        <v>616754</v>
      </c>
      <c r="Z987" s="1730">
        <v>42720</v>
      </c>
      <c r="AA987" s="1788" t="s">
        <v>213</v>
      </c>
      <c r="AB987" s="1885"/>
    </row>
    <row r="988" spans="1:28" s="1723" customFormat="1" x14ac:dyDescent="0.2">
      <c r="A988" s="1811" t="s">
        <v>2461</v>
      </c>
      <c r="B988" s="1737"/>
      <c r="C988" s="1737" t="s">
        <v>2459</v>
      </c>
      <c r="D988" s="1723" t="s">
        <v>489</v>
      </c>
      <c r="E988" s="1902">
        <v>1</v>
      </c>
      <c r="F988" s="1903">
        <v>8</v>
      </c>
      <c r="G988" s="1903">
        <v>4</v>
      </c>
      <c r="H988" s="1903">
        <v>3</v>
      </c>
      <c r="I988" s="1738">
        <v>1</v>
      </c>
      <c r="J988" s="1738">
        <v>1</v>
      </c>
      <c r="K988" s="1863"/>
      <c r="L988" s="1725">
        <v>3314.87</v>
      </c>
      <c r="M988" s="1725"/>
      <c r="N988" s="1725">
        <f t="shared" si="208"/>
        <v>2571.2399999999998</v>
      </c>
      <c r="O988" s="1725">
        <v>2019.68</v>
      </c>
      <c r="P988" s="1798">
        <f t="shared" si="209"/>
        <v>0.78548871361677641</v>
      </c>
      <c r="Q988" s="1725">
        <v>551.55999999999995</v>
      </c>
      <c r="R988" s="1798">
        <f t="shared" si="210"/>
        <v>0.21451128638322364</v>
      </c>
      <c r="S988" s="1785">
        <f t="shared" si="211"/>
        <v>22.062399999999997</v>
      </c>
      <c r="T988" s="1760"/>
      <c r="U988" s="1725">
        <f t="shared" si="212"/>
        <v>0</v>
      </c>
      <c r="V988" s="1725">
        <f t="shared" si="213"/>
        <v>0</v>
      </c>
      <c r="W988" s="1725">
        <f t="shared" si="207"/>
        <v>3314.87</v>
      </c>
      <c r="X988" s="1728">
        <v>3314.87</v>
      </c>
      <c r="Y988" s="1739">
        <v>616755</v>
      </c>
      <c r="Z988" s="1730">
        <v>42720</v>
      </c>
      <c r="AA988" s="1788" t="s">
        <v>213</v>
      </c>
      <c r="AB988" s="1885"/>
    </row>
    <row r="989" spans="1:28" s="1723" customFormat="1" x14ac:dyDescent="0.2">
      <c r="A989" s="1811" t="s">
        <v>2596</v>
      </c>
      <c r="B989" s="1737"/>
      <c r="C989" s="1737" t="s">
        <v>2460</v>
      </c>
      <c r="D989" s="1723" t="s">
        <v>489</v>
      </c>
      <c r="E989" s="1723">
        <v>1</v>
      </c>
      <c r="F989" s="1723">
        <v>1</v>
      </c>
      <c r="G989" s="1723">
        <v>0</v>
      </c>
      <c r="H989" s="1723">
        <v>1</v>
      </c>
      <c r="I989" s="1738">
        <v>1</v>
      </c>
      <c r="J989" s="1738">
        <v>1</v>
      </c>
      <c r="K989" s="1863"/>
      <c r="L989" s="1725">
        <v>508.37</v>
      </c>
      <c r="M989" s="1725"/>
      <c r="N989" s="1725">
        <f t="shared" si="208"/>
        <v>375.41999999999996</v>
      </c>
      <c r="O989" s="1725">
        <v>278.02</v>
      </c>
      <c r="P989" s="1798">
        <f t="shared" si="209"/>
        <v>0.7405572425550051</v>
      </c>
      <c r="Q989" s="1725">
        <v>97.4</v>
      </c>
      <c r="R989" s="1798">
        <f t="shared" si="210"/>
        <v>0.25944275744499501</v>
      </c>
      <c r="S989" s="1785">
        <f t="shared" si="211"/>
        <v>3.8960000000000004</v>
      </c>
      <c r="T989" s="1760"/>
      <c r="U989" s="1725">
        <f t="shared" si="212"/>
        <v>0</v>
      </c>
      <c r="V989" s="1725">
        <f t="shared" si="213"/>
        <v>0</v>
      </c>
      <c r="W989" s="1725">
        <f t="shared" si="207"/>
        <v>508.37</v>
      </c>
      <c r="X989" s="1728">
        <v>508.37</v>
      </c>
      <c r="Y989" s="1739">
        <v>616756</v>
      </c>
      <c r="Z989" s="1730">
        <v>42720</v>
      </c>
      <c r="AA989" s="1788" t="s">
        <v>213</v>
      </c>
      <c r="AB989" s="1885"/>
    </row>
    <row r="990" spans="1:28" s="1723" customFormat="1" x14ac:dyDescent="0.2">
      <c r="A990" s="1811" t="s">
        <v>2600</v>
      </c>
      <c r="B990" s="1737"/>
      <c r="C990" s="1737" t="s">
        <v>2462</v>
      </c>
      <c r="D990" s="1723" t="s">
        <v>489</v>
      </c>
      <c r="E990" s="1723">
        <v>1</v>
      </c>
      <c r="F990" s="1723">
        <v>7</v>
      </c>
      <c r="G990" s="1723">
        <v>2</v>
      </c>
      <c r="H990" s="1723">
        <v>3</v>
      </c>
      <c r="I990" s="1738">
        <v>1</v>
      </c>
      <c r="J990" s="1738">
        <v>1</v>
      </c>
      <c r="K990" s="1863"/>
      <c r="L990" s="1725">
        <v>3086.35</v>
      </c>
      <c r="M990" s="1725"/>
      <c r="N990" s="1725">
        <f t="shared" si="208"/>
        <v>2389.4</v>
      </c>
      <c r="O990" s="1725">
        <v>1925.32</v>
      </c>
      <c r="P990" s="1798">
        <f t="shared" si="209"/>
        <v>0.80577550849585666</v>
      </c>
      <c r="Q990" s="1725">
        <v>464.08</v>
      </c>
      <c r="R990" s="1798">
        <f t="shared" si="210"/>
        <v>0.19422449150414328</v>
      </c>
      <c r="S990" s="1785">
        <f t="shared" si="211"/>
        <v>18.563199999999998</v>
      </c>
      <c r="T990" s="1760"/>
      <c r="U990" s="1725">
        <f t="shared" si="212"/>
        <v>0</v>
      </c>
      <c r="V990" s="1725">
        <f t="shared" si="213"/>
        <v>0</v>
      </c>
      <c r="W990" s="1725">
        <f t="shared" si="207"/>
        <v>3086.35</v>
      </c>
      <c r="X990" s="1728">
        <v>3086.35</v>
      </c>
      <c r="Y990" s="1739">
        <v>616757</v>
      </c>
      <c r="Z990" s="1730">
        <v>42720</v>
      </c>
      <c r="AA990" s="1788" t="s">
        <v>213</v>
      </c>
      <c r="AB990" s="1885"/>
    </row>
    <row r="991" spans="1:28" s="1723" customFormat="1" x14ac:dyDescent="0.2">
      <c r="A991" s="1811" t="s">
        <v>2601</v>
      </c>
      <c r="B991" s="1737"/>
      <c r="C991" s="1737" t="s">
        <v>2463</v>
      </c>
      <c r="D991" s="1723" t="s">
        <v>489</v>
      </c>
      <c r="E991" s="1723">
        <v>1</v>
      </c>
      <c r="F991" s="1723">
        <v>1</v>
      </c>
      <c r="G991" s="1723">
        <v>0</v>
      </c>
      <c r="H991" s="1723">
        <v>1</v>
      </c>
      <c r="I991" s="1738">
        <v>1</v>
      </c>
      <c r="J991" s="1738">
        <v>1</v>
      </c>
      <c r="K991" s="1863"/>
      <c r="L991" s="1725">
        <v>502.39</v>
      </c>
      <c r="M991" s="1725"/>
      <c r="N991" s="1725">
        <f>O991+Q991</f>
        <v>375.41999999999996</v>
      </c>
      <c r="O991" s="1725">
        <v>278.02</v>
      </c>
      <c r="P991" s="1798">
        <f>IF(N991&lt;=0,"",O991/N991)</f>
        <v>0.7405572425550051</v>
      </c>
      <c r="Q991" s="1725">
        <v>97.4</v>
      </c>
      <c r="R991" s="1798">
        <f>IF(N991&lt;=0,"",Q991/N991)</f>
        <v>0.25944275744499501</v>
      </c>
      <c r="S991" s="1785">
        <f>Q991/$S$1</f>
        <v>3.8960000000000004</v>
      </c>
      <c r="T991" s="1760"/>
      <c r="U991" s="1725">
        <f t="shared" si="212"/>
        <v>0</v>
      </c>
      <c r="V991" s="1725">
        <f t="shared" si="213"/>
        <v>0</v>
      </c>
      <c r="W991" s="1725">
        <f t="shared" si="207"/>
        <v>502.39</v>
      </c>
      <c r="X991" s="1728">
        <v>502.39</v>
      </c>
      <c r="Y991" s="1739">
        <v>616758</v>
      </c>
      <c r="Z991" s="1730">
        <v>42720</v>
      </c>
      <c r="AA991" s="1788" t="s">
        <v>213</v>
      </c>
      <c r="AB991" s="1885"/>
    </row>
    <row r="992" spans="1:28" s="1723" customFormat="1" x14ac:dyDescent="0.2">
      <c r="A992" s="1811" t="s">
        <v>2598</v>
      </c>
      <c r="B992" s="1737"/>
      <c r="C992" s="1737" t="s">
        <v>2464</v>
      </c>
      <c r="D992" s="1723" t="s">
        <v>489</v>
      </c>
      <c r="E992" s="1902">
        <v>1</v>
      </c>
      <c r="F992" s="1903">
        <v>8</v>
      </c>
      <c r="G992" s="1903">
        <v>4</v>
      </c>
      <c r="H992" s="1903">
        <v>3</v>
      </c>
      <c r="I992" s="1738">
        <v>1</v>
      </c>
      <c r="J992" s="1738">
        <v>1</v>
      </c>
      <c r="K992" s="1863"/>
      <c r="L992" s="1725">
        <v>3440.14</v>
      </c>
      <c r="M992" s="1725"/>
      <c r="N992" s="1725">
        <f t="shared" si="208"/>
        <v>2666.89</v>
      </c>
      <c r="O992" s="1725">
        <v>2113.08</v>
      </c>
      <c r="P992" s="1798">
        <f t="shared" si="209"/>
        <v>0.79233864163876278</v>
      </c>
      <c r="Q992" s="1725">
        <v>553.80999999999995</v>
      </c>
      <c r="R992" s="1798">
        <f t="shared" si="210"/>
        <v>0.20766135836123722</v>
      </c>
      <c r="S992" s="1785">
        <f t="shared" si="211"/>
        <v>22.152399999999997</v>
      </c>
      <c r="T992" s="1760"/>
      <c r="U992" s="1725">
        <f t="shared" si="212"/>
        <v>0</v>
      </c>
      <c r="V992" s="1725">
        <f t="shared" si="213"/>
        <v>0</v>
      </c>
      <c r="W992" s="1725">
        <f t="shared" si="207"/>
        <v>3440.14</v>
      </c>
      <c r="X992" s="1728">
        <v>3440.14</v>
      </c>
      <c r="Y992" s="1739">
        <v>616759</v>
      </c>
      <c r="Z992" s="1730">
        <v>42720</v>
      </c>
      <c r="AA992" s="1788" t="s">
        <v>213</v>
      </c>
      <c r="AB992" s="1885"/>
    </row>
    <row r="993" spans="1:28" s="1723" customFormat="1" x14ac:dyDescent="0.2">
      <c r="A993" s="1811" t="s">
        <v>2599</v>
      </c>
      <c r="B993" s="1737"/>
      <c r="C993" s="1737" t="s">
        <v>2465</v>
      </c>
      <c r="D993" s="1723" t="s">
        <v>489</v>
      </c>
      <c r="E993" s="1723">
        <v>1</v>
      </c>
      <c r="F993" s="1723">
        <v>1</v>
      </c>
      <c r="G993" s="1723">
        <v>0</v>
      </c>
      <c r="H993" s="1723">
        <v>1</v>
      </c>
      <c r="I993" s="1738">
        <v>1</v>
      </c>
      <c r="J993" s="1738">
        <v>1</v>
      </c>
      <c r="K993" s="1863"/>
      <c r="L993" s="1725">
        <v>502.39</v>
      </c>
      <c r="M993" s="1725"/>
      <c r="N993" s="1725">
        <f>O993+Q993</f>
        <v>375.41999999999996</v>
      </c>
      <c r="O993" s="1725">
        <v>278.02</v>
      </c>
      <c r="P993" s="1798">
        <f>IF(N993&lt;=0,"",O993/N993)</f>
        <v>0.7405572425550051</v>
      </c>
      <c r="Q993" s="1725">
        <v>97.4</v>
      </c>
      <c r="R993" s="1798">
        <f>IF(N993&lt;=0,"",Q993/N993)</f>
        <v>0.25944275744499501</v>
      </c>
      <c r="S993" s="1785">
        <f>Q993/$S$1</f>
        <v>3.8960000000000004</v>
      </c>
      <c r="T993" s="1760"/>
      <c r="U993" s="1725">
        <f t="shared" si="212"/>
        <v>0</v>
      </c>
      <c r="V993" s="1725">
        <f t="shared" si="213"/>
        <v>0</v>
      </c>
      <c r="W993" s="1725">
        <f t="shared" si="207"/>
        <v>502.39</v>
      </c>
      <c r="X993" s="1728">
        <v>502.39</v>
      </c>
      <c r="Y993" s="1739">
        <v>616760</v>
      </c>
      <c r="Z993" s="1730">
        <v>42720</v>
      </c>
      <c r="AA993" s="1788" t="s">
        <v>213</v>
      </c>
      <c r="AB993" s="1885"/>
    </row>
    <row r="994" spans="1:28" s="1723" customFormat="1" x14ac:dyDescent="0.2">
      <c r="A994" s="1811" t="s">
        <v>2488</v>
      </c>
      <c r="B994" s="1737"/>
      <c r="C994" s="1737" t="s">
        <v>2466</v>
      </c>
      <c r="D994" s="1723" t="s">
        <v>489</v>
      </c>
      <c r="E994" s="1723">
        <v>1</v>
      </c>
      <c r="F994" s="1723">
        <v>13</v>
      </c>
      <c r="G994" s="1723">
        <v>0</v>
      </c>
      <c r="H994" s="1723">
        <v>0</v>
      </c>
      <c r="I994" s="1738">
        <v>1</v>
      </c>
      <c r="J994" s="1738">
        <v>1</v>
      </c>
      <c r="K994" s="1863"/>
      <c r="L994" s="1725">
        <v>1437.15</v>
      </c>
      <c r="M994" s="1725"/>
      <c r="N994" s="1725">
        <f t="shared" si="208"/>
        <v>1003.76</v>
      </c>
      <c r="O994" s="1725">
        <v>748.7</v>
      </c>
      <c r="P994" s="1798">
        <f t="shared" si="209"/>
        <v>0.74589543317127605</v>
      </c>
      <c r="Q994" s="1725">
        <v>255.06</v>
      </c>
      <c r="R994" s="1798">
        <f t="shared" si="210"/>
        <v>0.25410456682872401</v>
      </c>
      <c r="S994" s="1785">
        <f t="shared" si="211"/>
        <v>10.202400000000001</v>
      </c>
      <c r="T994" s="1760"/>
      <c r="U994" s="1725">
        <f t="shared" si="212"/>
        <v>0</v>
      </c>
      <c r="V994" s="1725">
        <f t="shared" si="213"/>
        <v>0</v>
      </c>
      <c r="W994" s="1725">
        <f t="shared" si="207"/>
        <v>1437.15</v>
      </c>
      <c r="X994" s="1728">
        <v>1437.15</v>
      </c>
      <c r="Y994" s="1739">
        <v>616761</v>
      </c>
      <c r="Z994" s="1730">
        <v>42720</v>
      </c>
      <c r="AA994" s="1788" t="s">
        <v>213</v>
      </c>
      <c r="AB994" s="1885"/>
    </row>
    <row r="995" spans="1:28" s="1723" customFormat="1" x14ac:dyDescent="0.2">
      <c r="A995" s="1811" t="s">
        <v>2489</v>
      </c>
      <c r="B995" s="1737"/>
      <c r="C995" s="1737" t="s">
        <v>2467</v>
      </c>
      <c r="D995" s="1723" t="s">
        <v>489</v>
      </c>
      <c r="E995" s="1723">
        <v>1</v>
      </c>
      <c r="F995" s="1723">
        <v>14</v>
      </c>
      <c r="G995" s="1723">
        <v>0</v>
      </c>
      <c r="H995" s="1723">
        <v>0</v>
      </c>
      <c r="I995" s="1738">
        <v>1</v>
      </c>
      <c r="J995" s="1738">
        <v>1</v>
      </c>
      <c r="K995" s="1863"/>
      <c r="L995" s="1725">
        <v>1540.12</v>
      </c>
      <c r="M995" s="1725"/>
      <c r="N995" s="1725">
        <f t="shared" si="208"/>
        <v>1075.81</v>
      </c>
      <c r="O995" s="1725">
        <v>801.13</v>
      </c>
      <c r="P995" s="1798">
        <f t="shared" si="209"/>
        <v>0.74467610451659683</v>
      </c>
      <c r="Q995" s="1725">
        <v>274.68</v>
      </c>
      <c r="R995" s="1798">
        <f t="shared" si="210"/>
        <v>0.25532389548340323</v>
      </c>
      <c r="S995" s="1785">
        <f t="shared" si="211"/>
        <v>10.9872</v>
      </c>
      <c r="T995" s="1760"/>
      <c r="U995" s="1725">
        <f t="shared" si="212"/>
        <v>0</v>
      </c>
      <c r="V995" s="1725">
        <f t="shared" si="213"/>
        <v>0</v>
      </c>
      <c r="W995" s="1725">
        <f t="shared" si="207"/>
        <v>1540.12</v>
      </c>
      <c r="X995" s="1728">
        <v>1540.12</v>
      </c>
      <c r="Y995" s="1739">
        <v>616762</v>
      </c>
      <c r="Z995" s="1730">
        <v>42720</v>
      </c>
      <c r="AA995" s="1788" t="s">
        <v>213</v>
      </c>
      <c r="AB995" s="1885"/>
    </row>
    <row r="996" spans="1:28" s="1723" customFormat="1" x14ac:dyDescent="0.2">
      <c r="A996" s="1811">
        <v>2016684</v>
      </c>
      <c r="B996" s="1737"/>
      <c r="C996" s="1737">
        <v>568117</v>
      </c>
      <c r="D996" s="1723" t="s">
        <v>68</v>
      </c>
      <c r="E996" s="1723">
        <v>1</v>
      </c>
      <c r="F996" s="1723">
        <v>8</v>
      </c>
      <c r="G996" s="1723">
        <v>5</v>
      </c>
      <c r="H996" s="1723">
        <v>5</v>
      </c>
      <c r="I996" s="1738">
        <v>1</v>
      </c>
      <c r="J996" s="1738">
        <v>1</v>
      </c>
      <c r="K996" s="1863"/>
      <c r="L996" s="1725">
        <v>4691.01</v>
      </c>
      <c r="M996" s="1725"/>
      <c r="N996" s="1725">
        <f t="shared" si="208"/>
        <v>3035.87</v>
      </c>
      <c r="O996" s="1725">
        <v>2325.89</v>
      </c>
      <c r="P996" s="1798">
        <f t="shared" si="209"/>
        <v>0.76613623112979146</v>
      </c>
      <c r="Q996" s="1725">
        <v>709.98</v>
      </c>
      <c r="R996" s="1798">
        <f t="shared" si="210"/>
        <v>0.23386376887020854</v>
      </c>
      <c r="S996" s="1785">
        <f t="shared" si="211"/>
        <v>28.3992</v>
      </c>
      <c r="T996" s="1760"/>
      <c r="U996" s="1725">
        <f t="shared" si="212"/>
        <v>0</v>
      </c>
      <c r="V996" s="1725">
        <f t="shared" si="213"/>
        <v>0</v>
      </c>
      <c r="W996" s="1725">
        <f t="shared" si="207"/>
        <v>4691.01</v>
      </c>
      <c r="X996" s="1728">
        <v>4691.01</v>
      </c>
      <c r="Y996" s="1739">
        <v>616604</v>
      </c>
      <c r="Z996" s="1730">
        <v>42685</v>
      </c>
      <c r="AA996" s="1788" t="s">
        <v>213</v>
      </c>
      <c r="AB996" s="1885"/>
    </row>
    <row r="997" spans="1:28" s="1723" customFormat="1" x14ac:dyDescent="0.2">
      <c r="A997" s="1811">
        <v>2016685</v>
      </c>
      <c r="B997" s="1737"/>
      <c r="C997" s="1737" t="s">
        <v>2469</v>
      </c>
      <c r="D997" s="1723" t="s">
        <v>68</v>
      </c>
      <c r="E997" s="1723">
        <v>0</v>
      </c>
      <c r="F997" s="1723">
        <v>1</v>
      </c>
      <c r="G997" s="1723">
        <v>0</v>
      </c>
      <c r="H997" s="1723">
        <v>2</v>
      </c>
      <c r="I997" s="1738">
        <v>1</v>
      </c>
      <c r="J997" s="1738">
        <v>1</v>
      </c>
      <c r="K997" s="1863"/>
      <c r="L997" s="1725">
        <v>809.28</v>
      </c>
      <c r="M997" s="1725"/>
      <c r="N997" s="1725">
        <f t="shared" si="208"/>
        <v>521.88</v>
      </c>
      <c r="O997" s="1725">
        <v>358.21</v>
      </c>
      <c r="P997" s="1798">
        <f t="shared" si="209"/>
        <v>0.68638384302904876</v>
      </c>
      <c r="Q997" s="1725">
        <v>163.66999999999999</v>
      </c>
      <c r="R997" s="1798">
        <f t="shared" si="210"/>
        <v>0.31361615697095113</v>
      </c>
      <c r="S997" s="1785">
        <f t="shared" si="211"/>
        <v>6.5467999999999993</v>
      </c>
      <c r="T997" s="1760"/>
      <c r="U997" s="1725">
        <f t="shared" si="212"/>
        <v>0</v>
      </c>
      <c r="V997" s="1725">
        <f t="shared" si="213"/>
        <v>0</v>
      </c>
      <c r="W997" s="1725">
        <f t="shared" si="207"/>
        <v>809.28</v>
      </c>
      <c r="X997" s="1728">
        <v>809.28</v>
      </c>
      <c r="Y997" s="1739">
        <v>616605</v>
      </c>
      <c r="Z997" s="1730">
        <v>42685</v>
      </c>
      <c r="AA997" s="1788" t="s">
        <v>213</v>
      </c>
      <c r="AB997" s="1885"/>
    </row>
    <row r="998" spans="1:28" s="1723" customFormat="1" x14ac:dyDescent="0.2">
      <c r="A998" s="1811">
        <v>2016686</v>
      </c>
      <c r="B998" s="1737"/>
      <c r="C998" s="1737" t="s">
        <v>2474</v>
      </c>
      <c r="D998" s="1723" t="s">
        <v>68</v>
      </c>
      <c r="E998" s="1723">
        <v>0</v>
      </c>
      <c r="F998" s="1723">
        <v>0</v>
      </c>
      <c r="G998" s="1723">
        <v>0</v>
      </c>
      <c r="H998" s="1723">
        <v>0</v>
      </c>
      <c r="I998" s="1738">
        <v>1</v>
      </c>
      <c r="J998" s="1738">
        <v>1</v>
      </c>
      <c r="K998" s="1863"/>
      <c r="L998" s="1725">
        <v>459.75</v>
      </c>
      <c r="M998" s="1725"/>
      <c r="N998" s="1725">
        <f t="shared" si="208"/>
        <v>250</v>
      </c>
      <c r="O998" s="1725">
        <v>50</v>
      </c>
      <c r="P998" s="1798">
        <f t="shared" si="209"/>
        <v>0.2</v>
      </c>
      <c r="Q998" s="1725">
        <v>200</v>
      </c>
      <c r="R998" s="1798">
        <f t="shared" si="210"/>
        <v>0.8</v>
      </c>
      <c r="S998" s="1785">
        <f t="shared" si="211"/>
        <v>8</v>
      </c>
      <c r="T998" s="1760"/>
      <c r="U998" s="1725">
        <f t="shared" si="212"/>
        <v>0</v>
      </c>
      <c r="V998" s="1725">
        <f t="shared" si="213"/>
        <v>0</v>
      </c>
      <c r="W998" s="1725">
        <f t="shared" si="207"/>
        <v>459.75</v>
      </c>
      <c r="X998" s="1728">
        <v>459.75</v>
      </c>
      <c r="Y998" s="1739">
        <v>616595</v>
      </c>
      <c r="Z998" s="1730">
        <v>42683</v>
      </c>
      <c r="AA998" s="1788" t="s">
        <v>213</v>
      </c>
      <c r="AB998" s="1885"/>
    </row>
    <row r="999" spans="1:28" s="1723" customFormat="1" x14ac:dyDescent="0.2">
      <c r="A999" s="1811">
        <v>2016687</v>
      </c>
      <c r="B999" s="1737"/>
      <c r="C999" s="1737" t="s">
        <v>2508</v>
      </c>
      <c r="D999" s="1723" t="s">
        <v>68</v>
      </c>
      <c r="E999" s="1723">
        <v>0</v>
      </c>
      <c r="F999" s="1723">
        <v>0</v>
      </c>
      <c r="G999" s="1723">
        <v>0</v>
      </c>
      <c r="H999" s="1723">
        <v>0</v>
      </c>
      <c r="I999" s="1738">
        <v>1</v>
      </c>
      <c r="J999" s="1738">
        <v>1</v>
      </c>
      <c r="K999" s="1863"/>
      <c r="L999" s="1725">
        <v>114.86</v>
      </c>
      <c r="M999" s="1725"/>
      <c r="N999" s="1725">
        <f t="shared" si="208"/>
        <v>49.93</v>
      </c>
      <c r="O999" s="1725">
        <v>49.93</v>
      </c>
      <c r="P999" s="1798">
        <f t="shared" si="209"/>
        <v>1</v>
      </c>
      <c r="Q999" s="1725">
        <v>0</v>
      </c>
      <c r="R999" s="1798">
        <f t="shared" si="210"/>
        <v>0</v>
      </c>
      <c r="S999" s="1785">
        <f t="shared" si="211"/>
        <v>0</v>
      </c>
      <c r="T999" s="1760"/>
      <c r="U999" s="1725">
        <f t="shared" si="212"/>
        <v>0</v>
      </c>
      <c r="V999" s="1725">
        <f t="shared" si="213"/>
        <v>0</v>
      </c>
      <c r="W999" s="1725">
        <f t="shared" si="207"/>
        <v>114.86</v>
      </c>
      <c r="X999" s="1728">
        <v>114.86</v>
      </c>
      <c r="Y999" s="1739">
        <v>616655</v>
      </c>
      <c r="Z999" s="1730">
        <v>42702</v>
      </c>
      <c r="AA999" s="1788" t="s">
        <v>213</v>
      </c>
      <c r="AB999" s="1885"/>
    </row>
    <row r="1000" spans="1:28" s="1723" customFormat="1" x14ac:dyDescent="0.2">
      <c r="A1000" s="1811">
        <v>2016688</v>
      </c>
      <c r="B1000" s="1737"/>
      <c r="C1000" s="1737" t="s">
        <v>2475</v>
      </c>
      <c r="D1000" s="1723" t="s">
        <v>451</v>
      </c>
      <c r="E1000" s="1723">
        <v>1</v>
      </c>
      <c r="F1000" s="1723">
        <v>8</v>
      </c>
      <c r="G1000" s="1723">
        <v>7</v>
      </c>
      <c r="H1000" s="1723">
        <v>3</v>
      </c>
      <c r="I1000" s="1738">
        <v>1</v>
      </c>
      <c r="J1000" s="1738">
        <v>1</v>
      </c>
      <c r="K1000" s="1863"/>
      <c r="L1000" s="1725">
        <v>2766.88</v>
      </c>
      <c r="M1000" s="1725"/>
      <c r="N1000" s="1725">
        <f t="shared" si="208"/>
        <v>1829.19</v>
      </c>
      <c r="O1000" s="1725">
        <v>1278.49</v>
      </c>
      <c r="P1000" s="1798">
        <f t="shared" si="209"/>
        <v>0.6989377812037022</v>
      </c>
      <c r="Q1000" s="1725">
        <v>550.70000000000005</v>
      </c>
      <c r="R1000" s="1798">
        <f t="shared" si="210"/>
        <v>0.30106221879629785</v>
      </c>
      <c r="S1000" s="1785">
        <f t="shared" si="211"/>
        <v>22.028000000000002</v>
      </c>
      <c r="T1000" s="1760"/>
      <c r="U1000" s="1725">
        <f t="shared" si="212"/>
        <v>0</v>
      </c>
      <c r="V1000" s="1725">
        <f t="shared" si="213"/>
        <v>0</v>
      </c>
      <c r="W1000" s="1725">
        <f t="shared" si="207"/>
        <v>2766.88</v>
      </c>
      <c r="X1000" s="1728">
        <v>2766.88</v>
      </c>
      <c r="Y1000" s="1739">
        <v>617032</v>
      </c>
      <c r="Z1000" s="1730">
        <v>42748</v>
      </c>
      <c r="AA1000" s="1788" t="s">
        <v>213</v>
      </c>
      <c r="AB1000" s="1885"/>
    </row>
    <row r="1001" spans="1:28" s="1723" customFormat="1" x14ac:dyDescent="0.2">
      <c r="A1001" s="1811">
        <v>2016689</v>
      </c>
      <c r="B1001" s="1737"/>
      <c r="C1001" s="1737" t="s">
        <v>2476</v>
      </c>
      <c r="D1001" s="1723" t="s">
        <v>451</v>
      </c>
      <c r="E1001" s="1723">
        <v>1</v>
      </c>
      <c r="F1001" s="1723">
        <v>8</v>
      </c>
      <c r="G1001" s="1723">
        <v>7</v>
      </c>
      <c r="H1001" s="1723">
        <v>3</v>
      </c>
      <c r="I1001" s="1738">
        <v>1</v>
      </c>
      <c r="J1001" s="1738">
        <v>1</v>
      </c>
      <c r="K1001" s="1863"/>
      <c r="L1001" s="1725">
        <v>2766.88</v>
      </c>
      <c r="M1001" s="1725"/>
      <c r="N1001" s="1725">
        <f>O1001+Q1001</f>
        <v>1829.19</v>
      </c>
      <c r="O1001" s="1725">
        <v>1278.49</v>
      </c>
      <c r="P1001" s="1798">
        <f>IF(N1001&lt;=0,"",O1001/N1001)</f>
        <v>0.6989377812037022</v>
      </c>
      <c r="Q1001" s="1725">
        <v>550.70000000000005</v>
      </c>
      <c r="R1001" s="1798">
        <f>IF(N1001&lt;=0,"",Q1001/N1001)</f>
        <v>0.30106221879629785</v>
      </c>
      <c r="S1001" s="1785">
        <f>Q1001/$S$1</f>
        <v>22.028000000000002</v>
      </c>
      <c r="T1001" s="1760"/>
      <c r="U1001" s="1725">
        <f>((1-I1001)*O1001)+((1-J1001)*Q1001)</f>
        <v>0</v>
      </c>
      <c r="V1001" s="1725">
        <f t="shared" si="213"/>
        <v>0</v>
      </c>
      <c r="W1001" s="1725">
        <f t="shared" si="207"/>
        <v>2766.88</v>
      </c>
      <c r="X1001" s="1728">
        <v>2766.88</v>
      </c>
      <c r="Y1001" s="1739">
        <v>617033</v>
      </c>
      <c r="Z1001" s="1730">
        <v>42748</v>
      </c>
      <c r="AA1001" s="1788" t="s">
        <v>213</v>
      </c>
      <c r="AB1001" s="1885"/>
    </row>
    <row r="1002" spans="1:28" s="1723" customFormat="1" x14ac:dyDescent="0.2">
      <c r="A1002" s="1811">
        <v>2016690</v>
      </c>
      <c r="B1002" s="1737"/>
      <c r="C1002" s="1737" t="s">
        <v>2477</v>
      </c>
      <c r="D1002" s="1723" t="s">
        <v>68</v>
      </c>
      <c r="E1002" s="1723">
        <v>0</v>
      </c>
      <c r="F1002" s="1723">
        <v>8</v>
      </c>
      <c r="G1002" s="1723">
        <v>8</v>
      </c>
      <c r="H1002" s="1723">
        <v>0</v>
      </c>
      <c r="I1002" s="1738">
        <v>1</v>
      </c>
      <c r="J1002" s="1738">
        <v>1</v>
      </c>
      <c r="K1002" s="1863"/>
      <c r="L1002" s="1725">
        <v>994.14</v>
      </c>
      <c r="M1002" s="1725"/>
      <c r="N1002" s="1725">
        <f t="shared" si="208"/>
        <v>766.96</v>
      </c>
      <c r="O1002" s="1725">
        <v>496.96</v>
      </c>
      <c r="P1002" s="1798">
        <f t="shared" si="209"/>
        <v>0.6479607802232189</v>
      </c>
      <c r="Q1002" s="1725">
        <v>270</v>
      </c>
      <c r="R1002" s="1798">
        <f t="shared" si="210"/>
        <v>0.35203921977678104</v>
      </c>
      <c r="S1002" s="1785">
        <f t="shared" si="211"/>
        <v>10.8</v>
      </c>
      <c r="T1002" s="1760"/>
      <c r="U1002" s="1725">
        <f t="shared" si="212"/>
        <v>0</v>
      </c>
      <c r="V1002" s="1725">
        <f t="shared" si="213"/>
        <v>0</v>
      </c>
      <c r="W1002" s="1725">
        <f t="shared" si="207"/>
        <v>994.14</v>
      </c>
      <c r="X1002" s="1728">
        <v>994.14</v>
      </c>
      <c r="Y1002" s="1739">
        <v>616606</v>
      </c>
      <c r="Z1002" s="1730">
        <v>42685</v>
      </c>
      <c r="AA1002" s="1788" t="s">
        <v>213</v>
      </c>
      <c r="AB1002" s="1885"/>
    </row>
    <row r="1003" spans="1:28" s="1723" customFormat="1" x14ac:dyDescent="0.2">
      <c r="A1003" s="1811">
        <v>2016691</v>
      </c>
      <c r="B1003" s="1737"/>
      <c r="C1003" s="1737" t="s">
        <v>2490</v>
      </c>
      <c r="D1003" s="1723" t="s">
        <v>68</v>
      </c>
      <c r="E1003" s="1723">
        <v>0</v>
      </c>
      <c r="F1003" s="1723">
        <v>0</v>
      </c>
      <c r="G1003" s="1723">
        <v>0</v>
      </c>
      <c r="H1003" s="1723">
        <v>0</v>
      </c>
      <c r="I1003" s="1738">
        <v>1</v>
      </c>
      <c r="J1003" s="1738">
        <v>1</v>
      </c>
      <c r="K1003" s="1863"/>
      <c r="L1003" s="1725">
        <v>30</v>
      </c>
      <c r="M1003" s="1725"/>
      <c r="N1003" s="1725">
        <f t="shared" si="208"/>
        <v>26</v>
      </c>
      <c r="O1003" s="1725">
        <v>1</v>
      </c>
      <c r="P1003" s="1798">
        <f t="shared" si="209"/>
        <v>3.8461538461538464E-2</v>
      </c>
      <c r="Q1003" s="1725">
        <v>25</v>
      </c>
      <c r="R1003" s="1798">
        <f t="shared" si="210"/>
        <v>0.96153846153846156</v>
      </c>
      <c r="S1003" s="1785">
        <f t="shared" si="211"/>
        <v>1</v>
      </c>
      <c r="T1003" s="1760"/>
      <c r="U1003" s="1725">
        <f t="shared" si="212"/>
        <v>0</v>
      </c>
      <c r="V1003" s="1725">
        <f t="shared" si="213"/>
        <v>0</v>
      </c>
      <c r="W1003" s="1725">
        <f t="shared" si="207"/>
        <v>30</v>
      </c>
      <c r="X1003" s="1728">
        <v>30</v>
      </c>
      <c r="Y1003" s="1739">
        <v>616625</v>
      </c>
      <c r="Z1003" s="1730">
        <v>42692</v>
      </c>
      <c r="AA1003" s="1788" t="s">
        <v>213</v>
      </c>
      <c r="AB1003" s="1885"/>
    </row>
    <row r="1004" spans="1:28" s="1723" customFormat="1" x14ac:dyDescent="0.2">
      <c r="A1004" s="1811">
        <v>2016692</v>
      </c>
      <c r="B1004" s="1737"/>
      <c r="C1004" s="1737">
        <v>507516</v>
      </c>
      <c r="D1004" s="1723" t="s">
        <v>68</v>
      </c>
      <c r="E1004" s="1723">
        <v>1</v>
      </c>
      <c r="F1004" s="1723">
        <v>11</v>
      </c>
      <c r="G1004" s="1723">
        <v>8</v>
      </c>
      <c r="H1004" s="1723">
        <v>3</v>
      </c>
      <c r="I1004" s="1738">
        <v>1</v>
      </c>
      <c r="J1004" s="1738">
        <v>1</v>
      </c>
      <c r="K1004" s="1863"/>
      <c r="L1004" s="1725">
        <v>5471.23</v>
      </c>
      <c r="M1004" s="1725"/>
      <c r="N1004" s="1725">
        <f t="shared" si="208"/>
        <v>3894.29</v>
      </c>
      <c r="O1004" s="1725">
        <v>3141.44</v>
      </c>
      <c r="P1004" s="1798">
        <f t="shared" si="209"/>
        <v>0.80667849595176533</v>
      </c>
      <c r="Q1004" s="1725">
        <v>752.85</v>
      </c>
      <c r="R1004" s="1798">
        <f t="shared" si="210"/>
        <v>0.19332150404823473</v>
      </c>
      <c r="S1004" s="1785">
        <f t="shared" si="211"/>
        <v>30.114000000000001</v>
      </c>
      <c r="T1004" s="1760"/>
      <c r="U1004" s="1725">
        <f t="shared" si="212"/>
        <v>0</v>
      </c>
      <c r="V1004" s="1725">
        <f t="shared" si="213"/>
        <v>0</v>
      </c>
      <c r="W1004" s="1725">
        <f t="shared" si="207"/>
        <v>5471.23</v>
      </c>
      <c r="X1004" s="1728">
        <v>5471.23</v>
      </c>
      <c r="Y1004" s="1739">
        <v>616607</v>
      </c>
      <c r="Z1004" s="1730">
        <v>42685</v>
      </c>
      <c r="AA1004" s="1788" t="s">
        <v>213</v>
      </c>
      <c r="AB1004" s="1885"/>
    </row>
    <row r="1005" spans="1:28" s="1723" customFormat="1" x14ac:dyDescent="0.2">
      <c r="A1005" s="1904">
        <v>2016693</v>
      </c>
      <c r="B1005" s="1865"/>
      <c r="C1005" s="1865" t="s">
        <v>2495</v>
      </c>
      <c r="D1005" s="1866" t="s">
        <v>489</v>
      </c>
      <c r="E1005" s="1866">
        <v>0</v>
      </c>
      <c r="F1005" s="1866">
        <v>0</v>
      </c>
      <c r="G1005" s="1866">
        <v>0</v>
      </c>
      <c r="H1005" s="1866">
        <v>0</v>
      </c>
      <c r="I1005" s="1867">
        <v>1</v>
      </c>
      <c r="J1005" s="1867">
        <v>1</v>
      </c>
      <c r="K1005" s="1895"/>
      <c r="L1005" s="1868">
        <v>21.65</v>
      </c>
      <c r="M1005" s="1868"/>
      <c r="N1005" s="1868">
        <f t="shared" si="208"/>
        <v>0</v>
      </c>
      <c r="O1005" s="1868">
        <v>0</v>
      </c>
      <c r="P1005" s="1869" t="str">
        <f t="shared" si="209"/>
        <v/>
      </c>
      <c r="Q1005" s="1868">
        <v>0</v>
      </c>
      <c r="R1005" s="1869" t="str">
        <f t="shared" si="210"/>
        <v/>
      </c>
      <c r="S1005" s="1870">
        <f t="shared" si="211"/>
        <v>0</v>
      </c>
      <c r="T1005" s="1871"/>
      <c r="U1005" s="1868">
        <f t="shared" si="212"/>
        <v>0</v>
      </c>
      <c r="V1005" s="1868">
        <f t="shared" si="213"/>
        <v>21.65</v>
      </c>
      <c r="W1005" s="1725">
        <f t="shared" si="207"/>
        <v>0</v>
      </c>
      <c r="X1005" s="1728"/>
      <c r="Y1005" s="1739"/>
      <c r="Z1005" s="1730"/>
      <c r="AA1005" s="1788"/>
      <c r="AB1005" s="1885"/>
    </row>
    <row r="1006" spans="1:28" s="1723" customFormat="1" x14ac:dyDescent="0.2">
      <c r="A1006" s="1811">
        <v>2016694</v>
      </c>
      <c r="B1006" s="1737"/>
      <c r="C1006" s="1737" t="s">
        <v>2503</v>
      </c>
      <c r="D1006" s="1723" t="s">
        <v>68</v>
      </c>
      <c r="E1006" s="1723">
        <v>0</v>
      </c>
      <c r="F1006" s="1723">
        <v>1</v>
      </c>
      <c r="G1006" s="1723">
        <v>0</v>
      </c>
      <c r="H1006" s="1723">
        <v>4</v>
      </c>
      <c r="I1006" s="1738">
        <v>1</v>
      </c>
      <c r="J1006" s="1738">
        <v>1</v>
      </c>
      <c r="K1006" s="1863"/>
      <c r="L1006" s="1725">
        <v>3200.64</v>
      </c>
      <c r="M1006" s="1725"/>
      <c r="N1006" s="1725">
        <f t="shared" si="208"/>
        <v>1794.1000000000001</v>
      </c>
      <c r="O1006" s="1725">
        <v>1465.63</v>
      </c>
      <c r="P1006" s="1798">
        <f t="shared" si="209"/>
        <v>0.81691655983501477</v>
      </c>
      <c r="Q1006" s="1725">
        <v>328.47</v>
      </c>
      <c r="R1006" s="1798">
        <f t="shared" si="210"/>
        <v>0.18308344016498523</v>
      </c>
      <c r="S1006" s="1785">
        <f t="shared" si="211"/>
        <v>13.138800000000002</v>
      </c>
      <c r="T1006" s="1760"/>
      <c r="U1006" s="1725">
        <f t="shared" si="212"/>
        <v>0</v>
      </c>
      <c r="V1006" s="1725">
        <f t="shared" si="213"/>
        <v>0</v>
      </c>
      <c r="W1006" s="1725">
        <f t="shared" si="207"/>
        <v>3200.64</v>
      </c>
      <c r="X1006" s="1728">
        <v>3200.64</v>
      </c>
      <c r="Y1006" s="1739">
        <v>616608</v>
      </c>
      <c r="Z1006" s="1730">
        <v>42685</v>
      </c>
      <c r="AA1006" s="1788" t="s">
        <v>213</v>
      </c>
      <c r="AB1006" s="1885"/>
    </row>
    <row r="1007" spans="1:28" s="1723" customFormat="1" x14ac:dyDescent="0.2">
      <c r="A1007" s="1811">
        <v>2016695</v>
      </c>
      <c r="B1007" s="1737"/>
      <c r="C1007" s="1737">
        <v>614217</v>
      </c>
      <c r="D1007" s="1723" t="s">
        <v>68</v>
      </c>
      <c r="E1007" s="1723">
        <v>1</v>
      </c>
      <c r="F1007" s="1723">
        <v>8</v>
      </c>
      <c r="G1007" s="1723">
        <v>5</v>
      </c>
      <c r="H1007" s="1723">
        <v>3</v>
      </c>
      <c r="I1007" s="1738">
        <v>1</v>
      </c>
      <c r="J1007" s="1738">
        <v>1</v>
      </c>
      <c r="K1007" s="1863"/>
      <c r="L1007" s="1725">
        <v>2545.5300000000002</v>
      </c>
      <c r="M1007" s="1725"/>
      <c r="N1007" s="1725">
        <f t="shared" si="208"/>
        <v>1789.44</v>
      </c>
      <c r="O1007" s="1725">
        <v>1363.9</v>
      </c>
      <c r="P1007" s="1798">
        <f t="shared" si="209"/>
        <v>0.76219375894134478</v>
      </c>
      <c r="Q1007" s="1725">
        <v>425.54</v>
      </c>
      <c r="R1007" s="1798">
        <f t="shared" si="210"/>
        <v>0.23780624105865522</v>
      </c>
      <c r="S1007" s="1785">
        <f t="shared" si="211"/>
        <v>17.021599999999999</v>
      </c>
      <c r="T1007" s="1760"/>
      <c r="U1007" s="1725">
        <f t="shared" si="212"/>
        <v>0</v>
      </c>
      <c r="V1007" s="1725">
        <f t="shared" si="213"/>
        <v>0</v>
      </c>
      <c r="W1007" s="1725">
        <f t="shared" si="207"/>
        <v>2545.5300000000002</v>
      </c>
      <c r="X1007" s="1728">
        <v>2545.5300000000002</v>
      </c>
      <c r="Y1007" s="1739">
        <v>616609</v>
      </c>
      <c r="Z1007" s="1730">
        <v>42685</v>
      </c>
      <c r="AA1007" s="1788" t="s">
        <v>213</v>
      </c>
      <c r="AB1007" s="1885"/>
    </row>
    <row r="1008" spans="1:28" s="1723" customFormat="1" x14ac:dyDescent="0.2">
      <c r="A1008" s="1811">
        <v>2016696</v>
      </c>
      <c r="B1008" s="1737"/>
      <c r="C1008" s="1737" t="s">
        <v>2515</v>
      </c>
      <c r="D1008" s="1723" t="s">
        <v>68</v>
      </c>
      <c r="E1008" s="1723">
        <v>0</v>
      </c>
      <c r="F1008" s="1723">
        <v>0</v>
      </c>
      <c r="G1008" s="1723">
        <v>0</v>
      </c>
      <c r="H1008" s="1723">
        <v>0</v>
      </c>
      <c r="I1008" s="1738">
        <v>1</v>
      </c>
      <c r="J1008" s="1738">
        <v>1</v>
      </c>
      <c r="K1008" s="1863"/>
      <c r="L1008" s="1725">
        <v>35.68</v>
      </c>
      <c r="M1008" s="1725"/>
      <c r="N1008" s="1725">
        <f t="shared" si="208"/>
        <v>10.34</v>
      </c>
      <c r="O1008" s="1725">
        <v>10.34</v>
      </c>
      <c r="P1008" s="1798">
        <f t="shared" si="209"/>
        <v>1</v>
      </c>
      <c r="Q1008" s="1725">
        <v>0</v>
      </c>
      <c r="R1008" s="1798">
        <f t="shared" si="210"/>
        <v>0</v>
      </c>
      <c r="S1008" s="1785">
        <f t="shared" si="211"/>
        <v>0</v>
      </c>
      <c r="T1008" s="1760"/>
      <c r="U1008" s="1725">
        <f t="shared" si="212"/>
        <v>0</v>
      </c>
      <c r="V1008" s="1725">
        <f t="shared" si="213"/>
        <v>0</v>
      </c>
      <c r="W1008" s="1725">
        <f t="shared" ref="W1008:W1047" si="214">X1008+AC1008+AH1008+AM1008+AO1008+AR1008</f>
        <v>35.68</v>
      </c>
      <c r="X1008" s="1728">
        <v>35.68</v>
      </c>
      <c r="Y1008" s="1739">
        <v>616648</v>
      </c>
      <c r="Z1008" s="1730">
        <v>42702</v>
      </c>
      <c r="AA1008" s="1788" t="s">
        <v>213</v>
      </c>
      <c r="AB1008" s="1885"/>
    </row>
    <row r="1009" spans="1:28" s="1723" customFormat="1" x14ac:dyDescent="0.2">
      <c r="A1009" s="1811">
        <v>2016697</v>
      </c>
      <c r="B1009" s="1737"/>
      <c r="C1009" s="1737" t="s">
        <v>2522</v>
      </c>
      <c r="D1009" s="1723" t="s">
        <v>451</v>
      </c>
      <c r="E1009" s="1723">
        <v>1</v>
      </c>
      <c r="F1009" s="1723">
        <v>1</v>
      </c>
      <c r="G1009" s="1723">
        <v>1</v>
      </c>
      <c r="H1009" s="1723">
        <v>0</v>
      </c>
      <c r="I1009" s="1738">
        <v>1</v>
      </c>
      <c r="J1009" s="1738">
        <v>1</v>
      </c>
      <c r="K1009" s="1863"/>
      <c r="L1009" s="1725">
        <v>195.81</v>
      </c>
      <c r="M1009" s="1725"/>
      <c r="N1009" s="1725">
        <f t="shared" si="208"/>
        <v>148.28</v>
      </c>
      <c r="O1009" s="1725">
        <v>106.79</v>
      </c>
      <c r="P1009" s="1798">
        <f t="shared" si="209"/>
        <v>0.72019152953871057</v>
      </c>
      <c r="Q1009" s="1725">
        <v>41.49</v>
      </c>
      <c r="R1009" s="1798">
        <f t="shared" si="210"/>
        <v>0.27980847046128948</v>
      </c>
      <c r="S1009" s="1785">
        <f t="shared" si="211"/>
        <v>1.6596000000000002</v>
      </c>
      <c r="T1009" s="1760"/>
      <c r="U1009" s="1725">
        <f t="shared" si="212"/>
        <v>0</v>
      </c>
      <c r="V1009" s="1725">
        <f t="shared" si="213"/>
        <v>-26.609999999999985</v>
      </c>
      <c r="W1009" s="1725">
        <f t="shared" si="214"/>
        <v>222.42</v>
      </c>
      <c r="X1009" s="1728">
        <v>222.42</v>
      </c>
      <c r="Y1009" s="1739">
        <v>616747</v>
      </c>
      <c r="Z1009" s="1730">
        <v>42720</v>
      </c>
      <c r="AA1009" s="1788" t="s">
        <v>213</v>
      </c>
      <c r="AB1009" s="1885"/>
    </row>
    <row r="1010" spans="1:28" s="1723" customFormat="1" x14ac:dyDescent="0.2">
      <c r="A1010" s="1811">
        <v>2016698</v>
      </c>
      <c r="B1010" s="1737"/>
      <c r="C1010" s="1737" t="s">
        <v>2523</v>
      </c>
      <c r="D1010" s="1723" t="s">
        <v>489</v>
      </c>
      <c r="E1010" s="1723">
        <v>1</v>
      </c>
      <c r="F1010" s="1723">
        <v>0</v>
      </c>
      <c r="G1010" s="1723">
        <v>0</v>
      </c>
      <c r="H1010" s="1723">
        <v>0</v>
      </c>
      <c r="I1010" s="1738">
        <v>1</v>
      </c>
      <c r="J1010" s="1738">
        <v>1</v>
      </c>
      <c r="K1010" s="1863"/>
      <c r="L1010" s="1725">
        <v>366.6</v>
      </c>
      <c r="M1010" s="1725"/>
      <c r="N1010" s="1725">
        <f t="shared" si="208"/>
        <v>183.3</v>
      </c>
      <c r="O1010" s="1725">
        <v>142.80000000000001</v>
      </c>
      <c r="P1010" s="1798">
        <f t="shared" si="209"/>
        <v>0.77905073649754497</v>
      </c>
      <c r="Q1010" s="1725">
        <v>40.5</v>
      </c>
      <c r="R1010" s="1798">
        <f t="shared" si="210"/>
        <v>0.22094926350245497</v>
      </c>
      <c r="S1010" s="1785">
        <f t="shared" si="211"/>
        <v>1.62</v>
      </c>
      <c r="T1010" s="1760"/>
      <c r="U1010" s="1725">
        <f t="shared" si="212"/>
        <v>0</v>
      </c>
      <c r="V1010" s="1725">
        <f t="shared" si="213"/>
        <v>0</v>
      </c>
      <c r="W1010" s="1725">
        <f t="shared" si="214"/>
        <v>366.6</v>
      </c>
      <c r="X1010" s="1728">
        <v>366.6</v>
      </c>
      <c r="Y1010" s="1739">
        <v>616677</v>
      </c>
      <c r="Z1010" s="1730">
        <v>42702</v>
      </c>
      <c r="AA1010" s="1788" t="s">
        <v>213</v>
      </c>
      <c r="AB1010" s="1885"/>
    </row>
    <row r="1011" spans="1:28" s="1723" customFormat="1" x14ac:dyDescent="0.2">
      <c r="A1011" s="1811">
        <v>2016699</v>
      </c>
      <c r="B1011" s="1737"/>
      <c r="C1011" s="1737" t="s">
        <v>2535</v>
      </c>
      <c r="D1011" s="1723" t="s">
        <v>489</v>
      </c>
      <c r="E1011" s="1723">
        <v>1</v>
      </c>
      <c r="F1011" s="1723">
        <v>0</v>
      </c>
      <c r="G1011" s="1723">
        <v>0</v>
      </c>
      <c r="H1011" s="1723">
        <v>0</v>
      </c>
      <c r="I1011" s="1738">
        <v>1</v>
      </c>
      <c r="J1011" s="1738">
        <v>1</v>
      </c>
      <c r="K1011" s="1863"/>
      <c r="L1011" s="1725">
        <v>366.6</v>
      </c>
      <c r="M1011" s="1725"/>
      <c r="N1011" s="1725">
        <f>O1011+Q1011</f>
        <v>183.3</v>
      </c>
      <c r="O1011" s="1725">
        <v>142.80000000000001</v>
      </c>
      <c r="P1011" s="1798">
        <f>IF(N1011&lt;=0,"",O1011/N1011)</f>
        <v>0.77905073649754497</v>
      </c>
      <c r="Q1011" s="1725">
        <v>40.5</v>
      </c>
      <c r="R1011" s="1798">
        <f>IF(N1011&lt;=0,"",Q1011/N1011)</f>
        <v>0.22094926350245497</v>
      </c>
      <c r="S1011" s="1785">
        <f>Q1011/$S$1</f>
        <v>1.62</v>
      </c>
      <c r="T1011" s="1760"/>
      <c r="U1011" s="1725">
        <f t="shared" si="212"/>
        <v>0</v>
      </c>
      <c r="V1011" s="1725">
        <f t="shared" si="213"/>
        <v>0</v>
      </c>
      <c r="W1011" s="1725">
        <f t="shared" si="214"/>
        <v>366.6</v>
      </c>
      <c r="X1011" s="1728">
        <v>366.6</v>
      </c>
      <c r="Y1011" s="1739">
        <v>616678</v>
      </c>
      <c r="Z1011" s="1730">
        <v>42702</v>
      </c>
      <c r="AA1011" s="1788" t="s">
        <v>213</v>
      </c>
      <c r="AB1011" s="1885"/>
    </row>
    <row r="1012" spans="1:28" s="1723" customFormat="1" x14ac:dyDescent="0.2">
      <c r="A1012" s="1811">
        <v>2016701</v>
      </c>
      <c r="B1012" s="1737"/>
      <c r="C1012" s="1737" t="s">
        <v>2527</v>
      </c>
      <c r="D1012" s="1723" t="s">
        <v>68</v>
      </c>
      <c r="E1012" s="1723">
        <v>0</v>
      </c>
      <c r="F1012" s="1723">
        <v>0</v>
      </c>
      <c r="G1012" s="1723">
        <v>0</v>
      </c>
      <c r="H1012" s="1723">
        <v>0</v>
      </c>
      <c r="I1012" s="1738">
        <v>1</v>
      </c>
      <c r="J1012" s="1738">
        <v>1</v>
      </c>
      <c r="K1012" s="1863"/>
      <c r="L1012" s="1725">
        <v>115.92</v>
      </c>
      <c r="M1012" s="1725"/>
      <c r="N1012" s="1725">
        <f t="shared" si="208"/>
        <v>57.96</v>
      </c>
      <c r="O1012" s="1725">
        <v>45.46</v>
      </c>
      <c r="P1012" s="1798">
        <f t="shared" si="209"/>
        <v>0.78433402346445824</v>
      </c>
      <c r="Q1012" s="1725">
        <v>12.5</v>
      </c>
      <c r="R1012" s="1798">
        <f t="shared" si="210"/>
        <v>0.21566597653554176</v>
      </c>
      <c r="S1012" s="1785">
        <f t="shared" si="211"/>
        <v>0.5</v>
      </c>
      <c r="T1012" s="1760"/>
      <c r="U1012" s="1725">
        <f t="shared" si="212"/>
        <v>0</v>
      </c>
      <c r="V1012" s="1725">
        <f t="shared" si="213"/>
        <v>0</v>
      </c>
      <c r="W1012" s="1725">
        <f t="shared" si="214"/>
        <v>115.92</v>
      </c>
      <c r="X1012" s="1728">
        <v>115.92</v>
      </c>
      <c r="Y1012" s="1739">
        <v>616649</v>
      </c>
      <c r="Z1012" s="1730">
        <v>42702</v>
      </c>
      <c r="AA1012" s="1788" t="s">
        <v>213</v>
      </c>
      <c r="AB1012" s="1885"/>
    </row>
    <row r="1013" spans="1:28" s="1723" customFormat="1" x14ac:dyDescent="0.2">
      <c r="A1013" s="1811">
        <v>2016702</v>
      </c>
      <c r="B1013" s="1737"/>
      <c r="C1013" s="1737" t="s">
        <v>2528</v>
      </c>
      <c r="D1013" s="1723" t="s">
        <v>68</v>
      </c>
      <c r="E1013" s="1723">
        <v>0</v>
      </c>
      <c r="F1013" s="1723">
        <v>0</v>
      </c>
      <c r="G1013" s="1723">
        <v>0</v>
      </c>
      <c r="H1013" s="1723">
        <v>0</v>
      </c>
      <c r="I1013" s="1738">
        <v>1</v>
      </c>
      <c r="J1013" s="1738">
        <v>1</v>
      </c>
      <c r="K1013" s="1863"/>
      <c r="L1013" s="1725">
        <v>32</v>
      </c>
      <c r="M1013" s="1725"/>
      <c r="N1013" s="1725">
        <f t="shared" si="208"/>
        <v>16</v>
      </c>
      <c r="O1013" s="1725">
        <v>3.5</v>
      </c>
      <c r="P1013" s="1798">
        <f t="shared" si="209"/>
        <v>0.21875</v>
      </c>
      <c r="Q1013" s="1725">
        <v>12.5</v>
      </c>
      <c r="R1013" s="1798">
        <f t="shared" si="210"/>
        <v>0.78125</v>
      </c>
      <c r="S1013" s="1785">
        <f t="shared" si="211"/>
        <v>0.5</v>
      </c>
      <c r="T1013" s="1760"/>
      <c r="U1013" s="1725">
        <f t="shared" si="212"/>
        <v>0</v>
      </c>
      <c r="V1013" s="1725">
        <f t="shared" si="213"/>
        <v>0</v>
      </c>
      <c r="W1013" s="1725">
        <f t="shared" si="214"/>
        <v>32</v>
      </c>
      <c r="X1013" s="1728">
        <v>32</v>
      </c>
      <c r="Y1013" s="1739">
        <v>616650</v>
      </c>
      <c r="Z1013" s="1730">
        <v>42702</v>
      </c>
      <c r="AA1013" s="1788" t="s">
        <v>213</v>
      </c>
      <c r="AB1013" s="1885"/>
    </row>
    <row r="1014" spans="1:28" s="1723" customFormat="1" x14ac:dyDescent="0.2">
      <c r="A1014" s="1811" t="s">
        <v>2622</v>
      </c>
      <c r="B1014" s="1737"/>
      <c r="C1014" s="1737" t="s">
        <v>2529</v>
      </c>
      <c r="D1014" s="1723" t="s">
        <v>68</v>
      </c>
      <c r="E1014" s="1723">
        <v>3</v>
      </c>
      <c r="F1014" s="1723">
        <v>24</v>
      </c>
      <c r="G1014" s="1723">
        <v>15</v>
      </c>
      <c r="H1014" s="1723">
        <v>6</v>
      </c>
      <c r="I1014" s="1738">
        <v>1</v>
      </c>
      <c r="J1014" s="1738">
        <v>1</v>
      </c>
      <c r="K1014" s="1863"/>
      <c r="L1014" s="1725">
        <v>16916.189999999999</v>
      </c>
      <c r="M1014" s="1725"/>
      <c r="N1014" s="1725">
        <f t="shared" si="208"/>
        <v>12360.36</v>
      </c>
      <c r="O1014" s="1725">
        <v>10488.36</v>
      </c>
      <c r="P1014" s="1798">
        <f t="shared" si="209"/>
        <v>0.84854810054076091</v>
      </c>
      <c r="Q1014" s="1725">
        <v>1872</v>
      </c>
      <c r="R1014" s="1798">
        <f t="shared" si="210"/>
        <v>0.15145189945923904</v>
      </c>
      <c r="S1014" s="1785">
        <f t="shared" si="211"/>
        <v>74.88</v>
      </c>
      <c r="T1014" s="1760"/>
      <c r="U1014" s="1725">
        <f t="shared" si="212"/>
        <v>0</v>
      </c>
      <c r="V1014" s="1725">
        <f t="shared" si="213"/>
        <v>0</v>
      </c>
      <c r="W1014" s="1725">
        <f t="shared" si="214"/>
        <v>16916.189999999999</v>
      </c>
      <c r="X1014" s="1728">
        <v>16916.189999999999</v>
      </c>
      <c r="Y1014" s="1739">
        <v>616628</v>
      </c>
      <c r="Z1014" s="1730">
        <v>42692</v>
      </c>
      <c r="AA1014" s="1788" t="s">
        <v>213</v>
      </c>
      <c r="AB1014" s="1885"/>
    </row>
    <row r="1015" spans="1:28" s="1723" customFormat="1" x14ac:dyDescent="0.2">
      <c r="A1015" s="1811">
        <v>2016705</v>
      </c>
      <c r="B1015" s="1737"/>
      <c r="C1015" s="1737">
        <v>618617</v>
      </c>
      <c r="D1015" s="1723" t="s">
        <v>68</v>
      </c>
      <c r="E1015" s="1723">
        <v>1</v>
      </c>
      <c r="F1015" s="1723">
        <v>8</v>
      </c>
      <c r="G1015" s="1723">
        <v>5</v>
      </c>
      <c r="H1015" s="1723">
        <v>3</v>
      </c>
      <c r="I1015" s="1738">
        <v>1</v>
      </c>
      <c r="J1015" s="1738">
        <v>1</v>
      </c>
      <c r="K1015" s="1863"/>
      <c r="L1015" s="1725">
        <v>3761.43</v>
      </c>
      <c r="M1015" s="1725"/>
      <c r="N1015" s="1725">
        <f t="shared" si="208"/>
        <v>2489.29</v>
      </c>
      <c r="O1015" s="1725">
        <v>1978.44</v>
      </c>
      <c r="P1015" s="1798">
        <f t="shared" si="209"/>
        <v>0.79478084112337255</v>
      </c>
      <c r="Q1015" s="1725">
        <v>510.85</v>
      </c>
      <c r="R1015" s="1798">
        <f t="shared" si="210"/>
        <v>0.20521915887662748</v>
      </c>
      <c r="S1015" s="1785">
        <f t="shared" si="211"/>
        <v>20.434000000000001</v>
      </c>
      <c r="T1015" s="1760"/>
      <c r="U1015" s="1725">
        <f t="shared" si="212"/>
        <v>0</v>
      </c>
      <c r="V1015" s="1725">
        <f t="shared" si="213"/>
        <v>0</v>
      </c>
      <c r="W1015" s="1725">
        <f t="shared" si="214"/>
        <v>3761.43</v>
      </c>
      <c r="X1015" s="1728">
        <v>3761.43</v>
      </c>
      <c r="Y1015" s="1739">
        <v>616629</v>
      </c>
      <c r="Z1015" s="1730">
        <v>42692</v>
      </c>
      <c r="AA1015" s="1788" t="s">
        <v>213</v>
      </c>
      <c r="AB1015" s="1885"/>
    </row>
    <row r="1016" spans="1:28" s="1723" customFormat="1" x14ac:dyDescent="0.2">
      <c r="A1016" s="1811" t="s">
        <v>2623</v>
      </c>
      <c r="B1016" s="1737"/>
      <c r="C1016" s="1737" t="s">
        <v>2530</v>
      </c>
      <c r="D1016" s="1723" t="s">
        <v>68</v>
      </c>
      <c r="E1016" s="1723">
        <v>2</v>
      </c>
      <c r="F1016" s="1723">
        <v>16</v>
      </c>
      <c r="G1016" s="1723">
        <v>10</v>
      </c>
      <c r="H1016" s="1723">
        <v>6</v>
      </c>
      <c r="I1016" s="1738">
        <v>1</v>
      </c>
      <c r="J1016" s="1738">
        <v>1</v>
      </c>
      <c r="K1016" s="1863"/>
      <c r="L1016" s="1725">
        <v>10783.95</v>
      </c>
      <c r="M1016" s="1725"/>
      <c r="N1016" s="1725">
        <f t="shared" si="208"/>
        <v>7479.68</v>
      </c>
      <c r="O1016" s="1725">
        <v>6210.52</v>
      </c>
      <c r="P1016" s="1798">
        <f t="shared" si="209"/>
        <v>0.83031894412595197</v>
      </c>
      <c r="Q1016" s="1725">
        <v>1269.1600000000001</v>
      </c>
      <c r="R1016" s="1798">
        <f t="shared" si="210"/>
        <v>0.16968105587404808</v>
      </c>
      <c r="S1016" s="1785">
        <f t="shared" si="211"/>
        <v>50.766400000000004</v>
      </c>
      <c r="T1016" s="1760"/>
      <c r="U1016" s="1725">
        <f t="shared" si="212"/>
        <v>0</v>
      </c>
      <c r="V1016" s="1725">
        <f t="shared" si="213"/>
        <v>0</v>
      </c>
      <c r="W1016" s="1725">
        <f t="shared" si="214"/>
        <v>10783.95</v>
      </c>
      <c r="X1016" s="1728">
        <v>10783.95</v>
      </c>
      <c r="Y1016" s="1739">
        <v>616630</v>
      </c>
      <c r="Z1016" s="1730">
        <v>42692</v>
      </c>
      <c r="AA1016" s="1788" t="s">
        <v>213</v>
      </c>
      <c r="AB1016" s="1885"/>
    </row>
    <row r="1017" spans="1:28" s="1723" customFormat="1" x14ac:dyDescent="0.2">
      <c r="A1017" s="1811">
        <v>2016707</v>
      </c>
      <c r="B1017" s="1737"/>
      <c r="C1017" s="1737">
        <v>607916</v>
      </c>
      <c r="D1017" s="1723" t="s">
        <v>68</v>
      </c>
      <c r="E1017" s="1723">
        <v>1</v>
      </c>
      <c r="F1017" s="1723">
        <v>8</v>
      </c>
      <c r="G1017" s="1723">
        <v>5</v>
      </c>
      <c r="H1017" s="1723">
        <v>3</v>
      </c>
      <c r="I1017" s="1738">
        <v>1</v>
      </c>
      <c r="J1017" s="1738">
        <v>1</v>
      </c>
      <c r="K1017" s="1863"/>
      <c r="L1017" s="1725">
        <v>2405.23</v>
      </c>
      <c r="M1017" s="1725"/>
      <c r="N1017" s="1725">
        <f t="shared" ref="N1017:N1047" si="215">O1017+Q1017</f>
        <v>1558.76</v>
      </c>
      <c r="O1017" s="1725">
        <v>1125.8399999999999</v>
      </c>
      <c r="P1017" s="1798">
        <f t="shared" ref="P1017:P1047" si="216">IF(N1017&lt;=0,"",O1017/N1017)</f>
        <v>0.72226641689548099</v>
      </c>
      <c r="Q1017" s="1725">
        <v>432.92</v>
      </c>
      <c r="R1017" s="1798">
        <f t="shared" ref="R1017:R1047" si="217">IF(N1017&lt;=0,"",Q1017/N1017)</f>
        <v>0.27773358310451901</v>
      </c>
      <c r="S1017" s="1785">
        <f t="shared" ref="S1017:S1047" si="218">Q1017/$S$1</f>
        <v>17.316800000000001</v>
      </c>
      <c r="T1017" s="1760"/>
      <c r="U1017" s="1725">
        <f t="shared" ref="U1017:U1047" si="219">((1-I1017)*O1017)+((1-J1017)*Q1017)</f>
        <v>0</v>
      </c>
      <c r="V1017" s="1725">
        <f t="shared" ref="V1017:V1047" si="220">L1017-W1017</f>
        <v>0</v>
      </c>
      <c r="W1017" s="1725">
        <f t="shared" si="214"/>
        <v>2405.23</v>
      </c>
      <c r="X1017" s="1728">
        <v>2405.23</v>
      </c>
      <c r="Y1017" s="1739">
        <v>616631</v>
      </c>
      <c r="Z1017" s="1730">
        <v>42692</v>
      </c>
      <c r="AA1017" s="1788" t="s">
        <v>213</v>
      </c>
      <c r="AB1017" s="1885"/>
    </row>
    <row r="1018" spans="1:28" s="1723" customFormat="1" x14ac:dyDescent="0.2">
      <c r="A1018" s="1811">
        <v>2016708</v>
      </c>
      <c r="B1018" s="1737"/>
      <c r="C1018" s="1737">
        <v>623317</v>
      </c>
      <c r="D1018" s="1723" t="s">
        <v>68</v>
      </c>
      <c r="E1018" s="1723">
        <v>1</v>
      </c>
      <c r="F1018" s="1723">
        <v>8</v>
      </c>
      <c r="G1018" s="1723">
        <v>5</v>
      </c>
      <c r="H1018" s="1723">
        <v>3</v>
      </c>
      <c r="I1018" s="1738">
        <v>1</v>
      </c>
      <c r="J1018" s="1738">
        <v>1</v>
      </c>
      <c r="K1018" s="1863"/>
      <c r="L1018" s="1725">
        <v>2589.69</v>
      </c>
      <c r="M1018" s="1725"/>
      <c r="N1018" s="1725">
        <f t="shared" si="215"/>
        <v>1933.73</v>
      </c>
      <c r="O1018" s="1725">
        <v>1471.58</v>
      </c>
      <c r="P1018" s="1798">
        <f t="shared" si="216"/>
        <v>0.76100593154163199</v>
      </c>
      <c r="Q1018" s="1725">
        <v>462.15</v>
      </c>
      <c r="R1018" s="1798">
        <f t="shared" si="217"/>
        <v>0.23899406845836801</v>
      </c>
      <c r="S1018" s="1785">
        <f t="shared" si="218"/>
        <v>18.486000000000001</v>
      </c>
      <c r="T1018" s="1760"/>
      <c r="U1018" s="1725">
        <f t="shared" si="219"/>
        <v>0</v>
      </c>
      <c r="V1018" s="1725">
        <f t="shared" si="220"/>
        <v>0</v>
      </c>
      <c r="W1018" s="1725">
        <f t="shared" si="214"/>
        <v>2589.69</v>
      </c>
      <c r="X1018" s="1728">
        <v>2589.69</v>
      </c>
      <c r="Y1018" s="1739">
        <v>616632</v>
      </c>
      <c r="Z1018" s="1730">
        <v>42692</v>
      </c>
      <c r="AA1018" s="1788" t="s">
        <v>213</v>
      </c>
      <c r="AB1018" s="1885"/>
    </row>
    <row r="1019" spans="1:28" s="1723" customFormat="1" x14ac:dyDescent="0.2">
      <c r="A1019" s="1811">
        <v>2016709</v>
      </c>
      <c r="B1019" s="1878"/>
      <c r="C1019" s="1878" t="s">
        <v>2556</v>
      </c>
      <c r="D1019" s="1879" t="s">
        <v>68</v>
      </c>
      <c r="E1019" s="1879">
        <v>0</v>
      </c>
      <c r="F1019" s="1879">
        <v>0</v>
      </c>
      <c r="G1019" s="1879">
        <v>0</v>
      </c>
      <c r="H1019" s="1879">
        <v>0</v>
      </c>
      <c r="I1019" s="1880">
        <v>1</v>
      </c>
      <c r="J1019" s="1880">
        <v>1</v>
      </c>
      <c r="K1019" s="1891"/>
      <c r="L1019" s="1881">
        <v>128.78</v>
      </c>
      <c r="M1019" s="1881"/>
      <c r="N1019" s="1881">
        <f t="shared" si="215"/>
        <v>56.89</v>
      </c>
      <c r="O1019" s="1881">
        <v>56.89</v>
      </c>
      <c r="P1019" s="1882">
        <f t="shared" si="216"/>
        <v>1</v>
      </c>
      <c r="Q1019" s="1881">
        <v>0</v>
      </c>
      <c r="R1019" s="1882">
        <f t="shared" si="217"/>
        <v>0</v>
      </c>
      <c r="S1019" s="1883">
        <f t="shared" si="218"/>
        <v>0</v>
      </c>
      <c r="T1019" s="1884"/>
      <c r="U1019" s="1881">
        <f t="shared" si="219"/>
        <v>0</v>
      </c>
      <c r="V1019" s="1881">
        <f>L1019-W1019</f>
        <v>0</v>
      </c>
      <c r="W1019" s="1725">
        <f t="shared" si="214"/>
        <v>128.78</v>
      </c>
      <c r="X1019" s="1728">
        <v>128.78</v>
      </c>
      <c r="Y1019" s="1739">
        <v>617061</v>
      </c>
      <c r="Z1019" s="1730">
        <v>42772</v>
      </c>
      <c r="AA1019" s="1788" t="s">
        <v>213</v>
      </c>
      <c r="AB1019" s="1885"/>
    </row>
    <row r="1020" spans="1:28" s="1723" customFormat="1" x14ac:dyDescent="0.2">
      <c r="A1020" s="1811">
        <v>2016710</v>
      </c>
      <c r="B1020" s="1737"/>
      <c r="C1020" s="1737" t="s">
        <v>2540</v>
      </c>
      <c r="D1020" s="1723" t="s">
        <v>68</v>
      </c>
      <c r="E1020" s="1723">
        <v>0</v>
      </c>
      <c r="F1020" s="1723">
        <v>1</v>
      </c>
      <c r="G1020" s="1723">
        <v>0</v>
      </c>
      <c r="H1020" s="1723">
        <v>1</v>
      </c>
      <c r="I1020" s="1738">
        <v>1</v>
      </c>
      <c r="J1020" s="1738">
        <v>1</v>
      </c>
      <c r="K1020" s="1863"/>
      <c r="L1020" s="1725">
        <v>560</v>
      </c>
      <c r="M1020" s="1725"/>
      <c r="N1020" s="1725">
        <f t="shared" si="215"/>
        <v>373.95000000000005</v>
      </c>
      <c r="O1020" s="1725">
        <v>268.86</v>
      </c>
      <c r="P1020" s="1798">
        <f t="shared" si="216"/>
        <v>0.71897312474929798</v>
      </c>
      <c r="Q1020" s="1725">
        <v>105.09</v>
      </c>
      <c r="R1020" s="1798">
        <f t="shared" si="217"/>
        <v>0.28102687525070191</v>
      </c>
      <c r="S1020" s="1785">
        <f t="shared" si="218"/>
        <v>4.2035999999999998</v>
      </c>
      <c r="T1020" s="1760"/>
      <c r="U1020" s="1725">
        <f t="shared" si="219"/>
        <v>0</v>
      </c>
      <c r="V1020" s="1725">
        <f t="shared" si="220"/>
        <v>0</v>
      </c>
      <c r="W1020" s="1725">
        <f t="shared" si="214"/>
        <v>560</v>
      </c>
      <c r="X1020" s="1728">
        <v>560</v>
      </c>
      <c r="Y1020" s="1739">
        <v>616633</v>
      </c>
      <c r="Z1020" s="1730">
        <v>42692</v>
      </c>
      <c r="AA1020" s="1788" t="s">
        <v>213</v>
      </c>
      <c r="AB1020" s="1885"/>
    </row>
    <row r="1021" spans="1:28" s="1723" customFormat="1" x14ac:dyDescent="0.2">
      <c r="A1021" s="1811">
        <v>2016711</v>
      </c>
      <c r="B1021" s="1737"/>
      <c r="C1021" s="1737">
        <v>547517</v>
      </c>
      <c r="D1021" s="1723" t="s">
        <v>68</v>
      </c>
      <c r="E1021" s="1723">
        <v>1</v>
      </c>
      <c r="F1021" s="1723">
        <v>13</v>
      </c>
      <c r="G1021" s="1723">
        <v>6</v>
      </c>
      <c r="H1021" s="1723">
        <v>3</v>
      </c>
      <c r="I1021" s="1738">
        <v>1</v>
      </c>
      <c r="J1021" s="1738">
        <v>1</v>
      </c>
      <c r="K1021" s="1863"/>
      <c r="L1021" s="1725">
        <v>3798.35</v>
      </c>
      <c r="M1021" s="1725"/>
      <c r="N1021" s="1725">
        <f t="shared" si="215"/>
        <v>2464.04</v>
      </c>
      <c r="O1021" s="1725">
        <v>1872.23</v>
      </c>
      <c r="P1021" s="1798">
        <f t="shared" si="216"/>
        <v>0.75982126913524128</v>
      </c>
      <c r="Q1021" s="1725">
        <v>591.80999999999995</v>
      </c>
      <c r="R1021" s="1798">
        <f t="shared" si="217"/>
        <v>0.24017873086475866</v>
      </c>
      <c r="S1021" s="1785">
        <f t="shared" si="218"/>
        <v>23.672399999999996</v>
      </c>
      <c r="T1021" s="1760"/>
      <c r="U1021" s="1725">
        <f t="shared" si="219"/>
        <v>0</v>
      </c>
      <c r="V1021" s="1725">
        <f t="shared" si="220"/>
        <v>0</v>
      </c>
      <c r="W1021" s="1725">
        <f t="shared" si="214"/>
        <v>3798.35</v>
      </c>
      <c r="X1021" s="1728">
        <v>3798.35</v>
      </c>
      <c r="Y1021" s="1739">
        <v>616634</v>
      </c>
      <c r="Z1021" s="1730">
        <v>42692</v>
      </c>
      <c r="AA1021" s="1788" t="s">
        <v>213</v>
      </c>
      <c r="AB1021" s="1885"/>
    </row>
    <row r="1022" spans="1:28" s="1723" customFormat="1" x14ac:dyDescent="0.2">
      <c r="A1022" s="1811">
        <v>2016712</v>
      </c>
      <c r="B1022" s="1737"/>
      <c r="C1022" s="1737" t="s">
        <v>2543</v>
      </c>
      <c r="D1022" s="1723" t="s">
        <v>489</v>
      </c>
      <c r="E1022" s="1723">
        <v>1</v>
      </c>
      <c r="F1022" s="1723">
        <v>1</v>
      </c>
      <c r="G1022" s="1723">
        <v>0</v>
      </c>
      <c r="H1022" s="1723">
        <v>1</v>
      </c>
      <c r="I1022" s="1738">
        <v>1</v>
      </c>
      <c r="J1022" s="1738">
        <v>1</v>
      </c>
      <c r="K1022" s="1863"/>
      <c r="L1022" s="1725">
        <v>515.94000000000005</v>
      </c>
      <c r="M1022" s="1725"/>
      <c r="N1022" s="1725">
        <f t="shared" si="215"/>
        <v>378.22</v>
      </c>
      <c r="O1022" s="1725">
        <v>268.68</v>
      </c>
      <c r="P1022" s="1798">
        <f t="shared" si="216"/>
        <v>0.71038020199883667</v>
      </c>
      <c r="Q1022" s="1725">
        <v>109.54</v>
      </c>
      <c r="R1022" s="1798">
        <f t="shared" si="217"/>
        <v>0.28961979800116333</v>
      </c>
      <c r="S1022" s="1785">
        <f t="shared" si="218"/>
        <v>4.3816000000000006</v>
      </c>
      <c r="T1022" s="1760"/>
      <c r="U1022" s="1725">
        <f t="shared" si="219"/>
        <v>0</v>
      </c>
      <c r="V1022" s="1725">
        <f t="shared" si="220"/>
        <v>0</v>
      </c>
      <c r="W1022" s="1725">
        <f t="shared" si="214"/>
        <v>515.94000000000005</v>
      </c>
      <c r="X1022" s="1728">
        <v>515.94000000000005</v>
      </c>
      <c r="Y1022" s="1739">
        <v>616763</v>
      </c>
      <c r="Z1022" s="1730">
        <v>42720</v>
      </c>
      <c r="AA1022" s="1788" t="s">
        <v>213</v>
      </c>
      <c r="AB1022" s="1885"/>
    </row>
    <row r="1023" spans="1:28" s="1723" customFormat="1" x14ac:dyDescent="0.2">
      <c r="A1023" s="1811">
        <v>2016713</v>
      </c>
      <c r="B1023" s="1737"/>
      <c r="C1023" s="1737" t="s">
        <v>2549</v>
      </c>
      <c r="D1023" s="1723" t="s">
        <v>451</v>
      </c>
      <c r="E1023" s="1723">
        <v>1</v>
      </c>
      <c r="F1023" s="1723">
        <v>8</v>
      </c>
      <c r="G1023" s="1723">
        <v>7</v>
      </c>
      <c r="H1023" s="1723">
        <v>3</v>
      </c>
      <c r="I1023" s="1738">
        <v>1</v>
      </c>
      <c r="J1023" s="1738">
        <v>1</v>
      </c>
      <c r="K1023" s="1863"/>
      <c r="L1023" s="1725">
        <v>2766.88</v>
      </c>
      <c r="M1023" s="1725"/>
      <c r="N1023" s="1725">
        <f t="shared" si="215"/>
        <v>1829.19</v>
      </c>
      <c r="O1023" s="1725">
        <v>1278.49</v>
      </c>
      <c r="P1023" s="1798">
        <f t="shared" si="216"/>
        <v>0.6989377812037022</v>
      </c>
      <c r="Q1023" s="1725">
        <v>550.70000000000005</v>
      </c>
      <c r="R1023" s="1798">
        <f t="shared" si="217"/>
        <v>0.30106221879629785</v>
      </c>
      <c r="S1023" s="1785">
        <f t="shared" si="218"/>
        <v>22.028000000000002</v>
      </c>
      <c r="T1023" s="1760"/>
      <c r="U1023" s="1725">
        <f t="shared" si="219"/>
        <v>0</v>
      </c>
      <c r="V1023" s="1725">
        <f t="shared" si="220"/>
        <v>0</v>
      </c>
      <c r="W1023" s="1725">
        <f t="shared" si="214"/>
        <v>2766.88</v>
      </c>
      <c r="X1023" s="1728">
        <v>2766.88</v>
      </c>
      <c r="Y1023" s="1739">
        <v>617034</v>
      </c>
      <c r="Z1023" s="1730">
        <v>42748</v>
      </c>
      <c r="AA1023" s="1788" t="s">
        <v>213</v>
      </c>
      <c r="AB1023" s="1885"/>
    </row>
    <row r="1024" spans="1:28" s="1723" customFormat="1" x14ac:dyDescent="0.2">
      <c r="A1024" s="1811">
        <v>2016714</v>
      </c>
      <c r="B1024" s="1737"/>
      <c r="C1024" s="1737" t="s">
        <v>2550</v>
      </c>
      <c r="D1024" s="1723" t="s">
        <v>451</v>
      </c>
      <c r="E1024" s="1723">
        <v>1</v>
      </c>
      <c r="F1024" s="1723">
        <v>8</v>
      </c>
      <c r="G1024" s="1723">
        <v>7</v>
      </c>
      <c r="H1024" s="1723">
        <v>3</v>
      </c>
      <c r="I1024" s="1738">
        <v>1</v>
      </c>
      <c r="J1024" s="1738">
        <v>1</v>
      </c>
      <c r="K1024" s="1863"/>
      <c r="L1024" s="1725">
        <v>2766.88</v>
      </c>
      <c r="M1024" s="1725"/>
      <c r="N1024" s="1725">
        <f>O1024+Q1024</f>
        <v>1829.19</v>
      </c>
      <c r="O1024" s="1725">
        <v>1278.49</v>
      </c>
      <c r="P1024" s="1798">
        <f>IF(N1024&lt;=0,"",O1024/N1024)</f>
        <v>0.6989377812037022</v>
      </c>
      <c r="Q1024" s="1725">
        <v>550.70000000000005</v>
      </c>
      <c r="R1024" s="1798">
        <f>IF(N1024&lt;=0,"",Q1024/N1024)</f>
        <v>0.30106221879629785</v>
      </c>
      <c r="S1024" s="1785">
        <f>Q1024/$S$1</f>
        <v>22.028000000000002</v>
      </c>
      <c r="T1024" s="1760"/>
      <c r="U1024" s="1725">
        <f>((1-I1024)*O1024)+((1-J1024)*Q1024)</f>
        <v>0</v>
      </c>
      <c r="V1024" s="1725">
        <f>L1024-W1024</f>
        <v>0</v>
      </c>
      <c r="W1024" s="1725">
        <f t="shared" si="214"/>
        <v>2766.88</v>
      </c>
      <c r="X1024" s="1728">
        <v>2766.88</v>
      </c>
      <c r="Y1024" s="1739">
        <v>617035</v>
      </c>
      <c r="Z1024" s="1730">
        <v>42748</v>
      </c>
      <c r="AA1024" s="1788" t="s">
        <v>213</v>
      </c>
      <c r="AB1024" s="1885"/>
    </row>
    <row r="1025" spans="1:53" x14ac:dyDescent="0.2">
      <c r="A1025" s="1811">
        <v>2016715</v>
      </c>
      <c r="C1025" s="1737" t="s">
        <v>2580</v>
      </c>
      <c r="D1025" s="1723" t="s">
        <v>68</v>
      </c>
      <c r="E1025" s="1723">
        <v>0</v>
      </c>
      <c r="F1025" s="1723">
        <v>0</v>
      </c>
      <c r="G1025" s="1723">
        <v>0</v>
      </c>
      <c r="H1025" s="1723">
        <v>0</v>
      </c>
      <c r="I1025" s="1738">
        <v>1</v>
      </c>
      <c r="J1025" s="1738">
        <v>1</v>
      </c>
      <c r="L1025" s="1725">
        <v>2501.04</v>
      </c>
      <c r="N1025" s="1725">
        <f t="shared" si="215"/>
        <v>1250.52</v>
      </c>
      <c r="O1025" s="1725">
        <v>1169.52</v>
      </c>
      <c r="P1025" s="1798">
        <f t="shared" si="216"/>
        <v>0.93522694559063424</v>
      </c>
      <c r="Q1025" s="1725">
        <v>81</v>
      </c>
      <c r="R1025" s="1798">
        <f t="shared" si="217"/>
        <v>6.4773054409365705E-2</v>
      </c>
      <c r="S1025" s="1785">
        <f t="shared" si="218"/>
        <v>3.24</v>
      </c>
      <c r="U1025" s="1725">
        <f t="shared" si="219"/>
        <v>0</v>
      </c>
      <c r="V1025" s="1725">
        <f t="shared" si="220"/>
        <v>0</v>
      </c>
      <c r="W1025" s="1725">
        <f t="shared" si="214"/>
        <v>2501.04</v>
      </c>
      <c r="X1025" s="1728">
        <v>2501.04</v>
      </c>
      <c r="Y1025" s="1739">
        <v>616651</v>
      </c>
      <c r="Z1025" s="1730">
        <v>42702</v>
      </c>
      <c r="AA1025" s="1788" t="s">
        <v>213</v>
      </c>
      <c r="AB1025" s="1788"/>
      <c r="AH1025" s="2307"/>
      <c r="AK1025" s="2306"/>
      <c r="AL1025" s="2306"/>
    </row>
    <row r="1026" spans="1:53" x14ac:dyDescent="0.2">
      <c r="A1026" s="1811">
        <v>2016716</v>
      </c>
      <c r="C1026" s="1737" t="s">
        <v>2551</v>
      </c>
      <c r="D1026" s="1723" t="s">
        <v>68</v>
      </c>
      <c r="E1026" s="1723">
        <v>0</v>
      </c>
      <c r="F1026" s="1723">
        <v>0</v>
      </c>
      <c r="G1026" s="1723">
        <v>0</v>
      </c>
      <c r="H1026" s="1723">
        <v>0</v>
      </c>
      <c r="I1026" s="1738">
        <v>1</v>
      </c>
      <c r="J1026" s="1738">
        <v>1</v>
      </c>
      <c r="L1026" s="1725">
        <v>64.040000000000006</v>
      </c>
      <c r="N1026" s="1725">
        <f t="shared" si="215"/>
        <v>33.019999999999996</v>
      </c>
      <c r="O1026" s="1725">
        <v>20.52</v>
      </c>
      <c r="P1026" s="1798">
        <f t="shared" si="216"/>
        <v>0.62144155057540895</v>
      </c>
      <c r="Q1026" s="1725">
        <v>12.5</v>
      </c>
      <c r="R1026" s="1798">
        <f t="shared" si="217"/>
        <v>0.37855844942459121</v>
      </c>
      <c r="S1026" s="1785">
        <f t="shared" si="218"/>
        <v>0.5</v>
      </c>
      <c r="U1026" s="1725">
        <f t="shared" si="219"/>
        <v>0</v>
      </c>
      <c r="V1026" s="1725">
        <f t="shared" si="220"/>
        <v>0</v>
      </c>
      <c r="W1026" s="1725">
        <f t="shared" si="214"/>
        <v>64.039999999999992</v>
      </c>
      <c r="X1026" s="1728">
        <v>32</v>
      </c>
      <c r="Y1026" s="1739">
        <v>616652</v>
      </c>
      <c r="Z1026" s="1730">
        <v>42702</v>
      </c>
      <c r="AA1026" s="1788" t="s">
        <v>213</v>
      </c>
      <c r="AB1026" s="1788"/>
      <c r="AC1026" s="1725">
        <v>32.04</v>
      </c>
      <c r="AD1026" s="1723">
        <v>616712</v>
      </c>
      <c r="AE1026" s="1733">
        <v>42711</v>
      </c>
      <c r="AF1026" s="1789" t="s">
        <v>2734</v>
      </c>
      <c r="AH1026" s="2307"/>
      <c r="AK1026" s="2306"/>
      <c r="AL1026" s="2306"/>
    </row>
    <row r="1027" spans="1:53" x14ac:dyDescent="0.2">
      <c r="A1027" s="1811">
        <v>2016718</v>
      </c>
      <c r="C1027" s="1737" t="s">
        <v>2555</v>
      </c>
      <c r="D1027" s="1723" t="s">
        <v>356</v>
      </c>
      <c r="E1027" s="1723">
        <v>1</v>
      </c>
      <c r="F1027" s="1723">
        <v>14</v>
      </c>
      <c r="G1027" s="1723">
        <v>7</v>
      </c>
      <c r="H1027" s="1723">
        <v>3</v>
      </c>
      <c r="I1027" s="1738">
        <v>1</v>
      </c>
      <c r="J1027" s="1738">
        <v>1</v>
      </c>
      <c r="L1027" s="1725">
        <v>3618.95</v>
      </c>
      <c r="N1027" s="1725">
        <f t="shared" si="215"/>
        <v>2161.8599999999997</v>
      </c>
      <c r="O1027" s="1725">
        <v>1549.58</v>
      </c>
      <c r="P1027" s="1798">
        <f t="shared" si="216"/>
        <v>0.71678092013358874</v>
      </c>
      <c r="Q1027" s="1725">
        <v>612.28</v>
      </c>
      <c r="R1027" s="1798">
        <f t="shared" si="217"/>
        <v>0.28321907986641137</v>
      </c>
      <c r="S1027" s="1785">
        <f t="shared" si="218"/>
        <v>24.491199999999999</v>
      </c>
      <c r="U1027" s="1725">
        <f t="shared" si="219"/>
        <v>0</v>
      </c>
      <c r="V1027" s="1725">
        <f t="shared" si="220"/>
        <v>0</v>
      </c>
      <c r="W1027" s="1725">
        <f t="shared" si="214"/>
        <v>3618.95</v>
      </c>
      <c r="X1027" s="1728">
        <v>3618.95</v>
      </c>
      <c r="Y1027" s="1739">
        <v>616748</v>
      </c>
      <c r="Z1027" s="1730">
        <v>42720</v>
      </c>
      <c r="AA1027" s="1788" t="s">
        <v>213</v>
      </c>
      <c r="AB1027" s="1788"/>
      <c r="AH1027" s="2307"/>
      <c r="AK1027" s="2306"/>
      <c r="AL1027" s="2306"/>
    </row>
    <row r="1028" spans="1:53" x14ac:dyDescent="0.2">
      <c r="A1028" s="1811">
        <v>2016719</v>
      </c>
      <c r="C1028" s="1737" t="s">
        <v>2562</v>
      </c>
      <c r="D1028" s="1723" t="s">
        <v>68</v>
      </c>
      <c r="E1028" s="1723">
        <v>9</v>
      </c>
      <c r="F1028" s="1723">
        <f>E1028*10</f>
        <v>90</v>
      </c>
      <c r="G1028" s="1723">
        <f>E1028*7</f>
        <v>63</v>
      </c>
      <c r="H1028" s="1723">
        <f>E1028*2</f>
        <v>18</v>
      </c>
      <c r="I1028" s="1738">
        <v>1</v>
      </c>
      <c r="J1028" s="1738">
        <v>1</v>
      </c>
      <c r="L1028" s="1725">
        <v>31931.18</v>
      </c>
      <c r="N1028" s="1725">
        <f t="shared" si="215"/>
        <v>20114.64</v>
      </c>
      <c r="O1028" s="1725">
        <v>15615.36</v>
      </c>
      <c r="P1028" s="1798">
        <f t="shared" si="216"/>
        <v>0.7763181443963203</v>
      </c>
      <c r="Q1028" s="1725">
        <v>4499.28</v>
      </c>
      <c r="R1028" s="1798">
        <f t="shared" si="217"/>
        <v>0.2236818556036797</v>
      </c>
      <c r="S1028" s="1785">
        <f t="shared" si="218"/>
        <v>179.97119999999998</v>
      </c>
      <c r="U1028" s="1725">
        <f t="shared" si="219"/>
        <v>0</v>
      </c>
      <c r="V1028" s="1725">
        <f t="shared" si="220"/>
        <v>0</v>
      </c>
      <c r="W1028" s="1725">
        <f t="shared" si="214"/>
        <v>31931.18</v>
      </c>
      <c r="X1028" s="1728">
        <v>31931.18</v>
      </c>
      <c r="Y1028" s="1739">
        <v>616635</v>
      </c>
      <c r="Z1028" s="1730">
        <v>42692</v>
      </c>
      <c r="AA1028" s="1788" t="s">
        <v>213</v>
      </c>
      <c r="AB1028" s="1788"/>
      <c r="AH1028" s="2307"/>
      <c r="AK1028" s="2306"/>
      <c r="AL1028" s="2306"/>
    </row>
    <row r="1029" spans="1:53" s="1879" customFormat="1" x14ac:dyDescent="0.2">
      <c r="A1029" s="1811">
        <v>2016720</v>
      </c>
      <c r="B1029" s="1878"/>
      <c r="C1029" s="1878" t="s">
        <v>2564</v>
      </c>
      <c r="D1029" s="1879" t="s">
        <v>489</v>
      </c>
      <c r="E1029" s="1879">
        <v>1</v>
      </c>
      <c r="F1029" s="1879">
        <v>1</v>
      </c>
      <c r="G1029" s="1879">
        <v>0</v>
      </c>
      <c r="H1029" s="1879">
        <v>1</v>
      </c>
      <c r="I1029" s="1880">
        <v>1</v>
      </c>
      <c r="J1029" s="1880">
        <v>1</v>
      </c>
      <c r="K1029" s="1891"/>
      <c r="L1029" s="1881">
        <v>522.32000000000005</v>
      </c>
      <c r="M1029" s="1881"/>
      <c r="N1029" s="1881">
        <f>O1029+Q1029</f>
        <v>382.42</v>
      </c>
      <c r="O1029" s="1881">
        <v>272.88</v>
      </c>
      <c r="P1029" s="1882">
        <f>IF(N1029&lt;=0,"",O1029/N1029)</f>
        <v>0.71356100622352381</v>
      </c>
      <c r="Q1029" s="1881">
        <v>109.54</v>
      </c>
      <c r="R1029" s="1882">
        <f>IF(N1029&lt;=0,"",Q1029/N1029)</f>
        <v>0.28643899377647614</v>
      </c>
      <c r="S1029" s="1883">
        <f>Q1029/$S$1</f>
        <v>4.3816000000000006</v>
      </c>
      <c r="T1029" s="1884"/>
      <c r="U1029" s="1881">
        <f>((1-I1029)*O1029)+((1-J1029)*Q1029)</f>
        <v>0</v>
      </c>
      <c r="V1029" s="1881">
        <f>L1029-W1029</f>
        <v>0</v>
      </c>
      <c r="W1029" s="1881">
        <f t="shared" si="214"/>
        <v>522.32000000000005</v>
      </c>
      <c r="X1029" s="1829">
        <v>522.32000000000005</v>
      </c>
      <c r="Y1029" s="1885">
        <v>617039</v>
      </c>
      <c r="Z1029" s="1886">
        <v>42748</v>
      </c>
      <c r="AA1029" s="1887" t="s">
        <v>213</v>
      </c>
      <c r="AB1029" s="1887"/>
      <c r="AC1029" s="1881"/>
      <c r="AE1029" s="1888"/>
      <c r="AF1029" s="1889"/>
      <c r="AG1029" s="1889"/>
      <c r="AH1029" s="2307"/>
      <c r="AK1029" s="2306"/>
      <c r="AL1029" s="2306"/>
      <c r="AM1029" s="1881"/>
      <c r="AP1029" s="1889"/>
      <c r="AQ1029" s="1889"/>
      <c r="AR1029" s="1881"/>
      <c r="AU1029" s="1889"/>
      <c r="AV1029" s="1889"/>
      <c r="AW1029" s="1881"/>
      <c r="AZ1029" s="1889"/>
      <c r="BA1029" s="1889"/>
    </row>
    <row r="1030" spans="1:53" x14ac:dyDescent="0.2">
      <c r="A1030" s="1811" t="s">
        <v>2565</v>
      </c>
      <c r="C1030" s="1737" t="s">
        <v>2566</v>
      </c>
      <c r="D1030" s="1723" t="s">
        <v>1724</v>
      </c>
      <c r="E1030" s="1723">
        <v>0</v>
      </c>
      <c r="F1030" s="1723">
        <v>2</v>
      </c>
      <c r="G1030" s="1723">
        <v>0</v>
      </c>
      <c r="H1030" s="1723">
        <v>0</v>
      </c>
      <c r="I1030" s="1738">
        <v>1</v>
      </c>
      <c r="J1030" s="1738">
        <v>1</v>
      </c>
      <c r="L1030" s="1725">
        <v>0</v>
      </c>
      <c r="N1030" s="1725">
        <f>O1030+Q1030</f>
        <v>179</v>
      </c>
      <c r="O1030" s="1725">
        <v>125</v>
      </c>
      <c r="P1030" s="1798">
        <f>IF(N1030&lt;=0,"",O1030/N1030)</f>
        <v>0.6983240223463687</v>
      </c>
      <c r="Q1030" s="1725">
        <v>54</v>
      </c>
      <c r="R1030" s="1798">
        <f>IF(N1030&lt;=0,"",Q1030/N1030)</f>
        <v>0.3016759776536313</v>
      </c>
      <c r="S1030" s="1785">
        <f>Q1030/$S$1</f>
        <v>2.16</v>
      </c>
      <c r="U1030" s="1725">
        <f>((1-I1030)*O1030)+((1-J1030)*Q1030)</f>
        <v>0</v>
      </c>
      <c r="V1030" s="1725">
        <f>L1030-W1030</f>
        <v>0</v>
      </c>
      <c r="W1030" s="1725">
        <f t="shared" si="214"/>
        <v>0</v>
      </c>
      <c r="X1030" s="1728"/>
      <c r="Y1030" s="1739"/>
      <c r="Z1030" s="1730"/>
      <c r="AA1030" s="1788"/>
      <c r="AB1030" s="1788"/>
      <c r="AH1030" s="2307"/>
      <c r="AK1030" s="2306"/>
      <c r="AL1030" s="2306"/>
    </row>
    <row r="1031" spans="1:53" x14ac:dyDescent="0.2">
      <c r="A1031" s="1811">
        <v>2016721</v>
      </c>
      <c r="C1031" s="1737">
        <v>614317</v>
      </c>
      <c r="D1031" s="1723" t="s">
        <v>68</v>
      </c>
      <c r="E1031" s="1723">
        <v>1</v>
      </c>
      <c r="F1031" s="1723">
        <v>10</v>
      </c>
      <c r="G1031" s="1723">
        <v>7</v>
      </c>
      <c r="H1031" s="1723">
        <v>3</v>
      </c>
      <c r="I1031" s="1738">
        <v>1</v>
      </c>
      <c r="J1031" s="1738">
        <v>1</v>
      </c>
      <c r="L1031" s="1725">
        <v>2781.74</v>
      </c>
      <c r="N1031" s="1725">
        <f t="shared" si="215"/>
        <v>1982.34</v>
      </c>
      <c r="O1031" s="1725">
        <v>1485.29</v>
      </c>
      <c r="P1031" s="1798">
        <f t="shared" si="216"/>
        <v>0.7492609744039872</v>
      </c>
      <c r="Q1031" s="1725">
        <v>497.05</v>
      </c>
      <c r="R1031" s="1798">
        <f t="shared" si="217"/>
        <v>0.2507390255960128</v>
      </c>
      <c r="S1031" s="1785">
        <f t="shared" si="218"/>
        <v>19.882000000000001</v>
      </c>
      <c r="U1031" s="1725">
        <f t="shared" si="219"/>
        <v>0</v>
      </c>
      <c r="V1031" s="1725">
        <f t="shared" si="220"/>
        <v>0</v>
      </c>
      <c r="W1031" s="1725">
        <f t="shared" si="214"/>
        <v>2781.74</v>
      </c>
      <c r="X1031" s="1728">
        <v>2781.74</v>
      </c>
      <c r="Y1031" s="1739">
        <v>616636</v>
      </c>
      <c r="Z1031" s="1730">
        <v>42692</v>
      </c>
      <c r="AA1031" s="1788" t="s">
        <v>213</v>
      </c>
      <c r="AB1031" s="1788"/>
      <c r="AH1031" s="2307"/>
      <c r="AK1031" s="2306"/>
      <c r="AL1031" s="2306"/>
    </row>
    <row r="1032" spans="1:53" x14ac:dyDescent="0.2">
      <c r="A1032" s="1811">
        <v>2016723</v>
      </c>
      <c r="C1032" s="1737" t="s">
        <v>2570</v>
      </c>
      <c r="D1032" s="1723" t="s">
        <v>451</v>
      </c>
      <c r="E1032" s="1723">
        <v>1</v>
      </c>
      <c r="F1032" s="1723">
        <v>7</v>
      </c>
      <c r="G1032" s="1723">
        <v>6</v>
      </c>
      <c r="H1032" s="1723">
        <v>3</v>
      </c>
      <c r="I1032" s="1738">
        <v>1</v>
      </c>
      <c r="J1032" s="1738">
        <v>1</v>
      </c>
      <c r="L1032" s="1725">
        <v>3027.89</v>
      </c>
      <c r="N1032" s="1725">
        <f t="shared" si="215"/>
        <v>1990.47</v>
      </c>
      <c r="O1032" s="1725">
        <v>1481.13</v>
      </c>
      <c r="P1032" s="1798">
        <f t="shared" si="216"/>
        <v>0.74411068742558295</v>
      </c>
      <c r="Q1032" s="1725">
        <v>509.34</v>
      </c>
      <c r="R1032" s="1798">
        <f t="shared" si="217"/>
        <v>0.2558893125744171</v>
      </c>
      <c r="S1032" s="1785">
        <f t="shared" si="218"/>
        <v>20.3736</v>
      </c>
      <c r="U1032" s="1725">
        <f t="shared" si="219"/>
        <v>0</v>
      </c>
      <c r="V1032" s="1725">
        <f t="shared" si="220"/>
        <v>0</v>
      </c>
      <c r="W1032" s="1725">
        <f t="shared" si="214"/>
        <v>3027.89</v>
      </c>
      <c r="X1032" s="1728">
        <v>3027.89</v>
      </c>
      <c r="Y1032" s="1739">
        <v>617036</v>
      </c>
      <c r="Z1032" s="1730">
        <v>42748</v>
      </c>
      <c r="AA1032" s="1788" t="s">
        <v>213</v>
      </c>
      <c r="AB1032" s="1788"/>
      <c r="AH1032" s="2307"/>
      <c r="AK1032" s="2306"/>
      <c r="AL1032" s="2306"/>
    </row>
    <row r="1033" spans="1:53" x14ac:dyDescent="0.2">
      <c r="A1033" s="1811">
        <v>2016724</v>
      </c>
      <c r="B1033" s="1878"/>
      <c r="C1033" s="1878" t="s">
        <v>2586</v>
      </c>
      <c r="D1033" s="1879" t="s">
        <v>68</v>
      </c>
      <c r="E1033" s="1879">
        <v>0</v>
      </c>
      <c r="F1033" s="1879">
        <v>0</v>
      </c>
      <c r="G1033" s="1879">
        <v>0</v>
      </c>
      <c r="H1033" s="1879">
        <v>0</v>
      </c>
      <c r="I1033" s="1880">
        <v>1</v>
      </c>
      <c r="J1033" s="1880">
        <v>1</v>
      </c>
      <c r="K1033" s="1891"/>
      <c r="L1033" s="1881">
        <v>36.26</v>
      </c>
      <c r="M1033" s="1881"/>
      <c r="N1033" s="1881">
        <f t="shared" si="215"/>
        <v>10.63</v>
      </c>
      <c r="O1033" s="1881">
        <v>10.63</v>
      </c>
      <c r="P1033" s="1882">
        <f t="shared" si="216"/>
        <v>1</v>
      </c>
      <c r="Q1033" s="1881">
        <v>0</v>
      </c>
      <c r="R1033" s="1882">
        <f t="shared" si="217"/>
        <v>0</v>
      </c>
      <c r="S1033" s="1883">
        <f t="shared" si="218"/>
        <v>0</v>
      </c>
      <c r="T1033" s="1884"/>
      <c r="U1033" s="1881">
        <f t="shared" si="219"/>
        <v>0</v>
      </c>
      <c r="V1033" s="1881">
        <f t="shared" si="220"/>
        <v>0</v>
      </c>
      <c r="W1033" s="1725">
        <f t="shared" si="214"/>
        <v>36.26</v>
      </c>
      <c r="X1033" s="1728">
        <v>36.26</v>
      </c>
      <c r="Y1033" s="1739">
        <v>617061</v>
      </c>
      <c r="Z1033" s="1730">
        <v>42772</v>
      </c>
      <c r="AA1033" s="1788" t="s">
        <v>213</v>
      </c>
      <c r="AB1033" s="1788"/>
      <c r="AH1033" s="2307"/>
      <c r="AK1033" s="2306"/>
      <c r="AL1033" s="2306"/>
    </row>
    <row r="1034" spans="1:53" x14ac:dyDescent="0.2">
      <c r="A1034" s="1811">
        <v>2016725</v>
      </c>
      <c r="C1034" s="1737" t="s">
        <v>2591</v>
      </c>
      <c r="D1034" s="1723" t="s">
        <v>68</v>
      </c>
      <c r="E1034" s="1723">
        <v>8</v>
      </c>
      <c r="F1034" s="1723">
        <f>E1034*8</f>
        <v>64</v>
      </c>
      <c r="G1034" s="1723">
        <f>E1034*6</f>
        <v>48</v>
      </c>
      <c r="H1034" s="1723">
        <f>E1034*2</f>
        <v>16</v>
      </c>
      <c r="I1034" s="1738">
        <v>1</v>
      </c>
      <c r="J1034" s="1738">
        <v>1</v>
      </c>
      <c r="L1034" s="1725">
        <v>15093.3</v>
      </c>
      <c r="N1034" s="1725">
        <f t="shared" si="215"/>
        <v>10913.599999999999</v>
      </c>
      <c r="O1034" s="1725">
        <v>7880.48</v>
      </c>
      <c r="P1034" s="1798">
        <f t="shared" si="216"/>
        <v>0.7220788740653864</v>
      </c>
      <c r="Q1034" s="1725">
        <v>3033.12</v>
      </c>
      <c r="R1034" s="1798">
        <f t="shared" si="217"/>
        <v>0.27792112593461371</v>
      </c>
      <c r="S1034" s="1785">
        <f t="shared" si="218"/>
        <v>121.3248</v>
      </c>
      <c r="U1034" s="1725">
        <f t="shared" si="219"/>
        <v>0</v>
      </c>
      <c r="V1034" s="1725">
        <f t="shared" si="220"/>
        <v>0</v>
      </c>
      <c r="W1034" s="1725">
        <f t="shared" si="214"/>
        <v>15093.3</v>
      </c>
      <c r="X1034" s="1728">
        <v>15093.3</v>
      </c>
      <c r="Y1034" s="1739">
        <v>616656</v>
      </c>
      <c r="Z1034" s="1730">
        <v>42702</v>
      </c>
      <c r="AA1034" s="1788" t="s">
        <v>213</v>
      </c>
      <c r="AB1034" s="1788"/>
      <c r="AH1034" s="2307"/>
      <c r="AK1034" s="2306"/>
      <c r="AL1034" s="2306"/>
    </row>
    <row r="1035" spans="1:53" x14ac:dyDescent="0.2">
      <c r="A1035" s="1811" t="s">
        <v>2619</v>
      </c>
      <c r="C1035" s="1737">
        <v>596717</v>
      </c>
      <c r="D1035" s="1723" t="s">
        <v>68</v>
      </c>
      <c r="E1035" s="1723">
        <v>1</v>
      </c>
      <c r="F1035" s="1723">
        <v>8</v>
      </c>
      <c r="G1035" s="1723">
        <v>5</v>
      </c>
      <c r="H1035" s="1723">
        <v>2</v>
      </c>
      <c r="I1035" s="1738">
        <v>1</v>
      </c>
      <c r="J1035" s="1738">
        <v>1</v>
      </c>
      <c r="L1035" s="1725">
        <v>5474.94</v>
      </c>
      <c r="N1035" s="1725">
        <f t="shared" si="215"/>
        <v>3698.3900000000003</v>
      </c>
      <c r="O1035" s="1725">
        <v>3065.86</v>
      </c>
      <c r="P1035" s="1798">
        <f t="shared" si="216"/>
        <v>0.82897152544755959</v>
      </c>
      <c r="Q1035" s="1725">
        <v>632.53</v>
      </c>
      <c r="R1035" s="1798">
        <f t="shared" si="217"/>
        <v>0.17102847455244036</v>
      </c>
      <c r="S1035" s="1785">
        <f t="shared" si="218"/>
        <v>25.301199999999998</v>
      </c>
      <c r="U1035" s="1725">
        <f t="shared" si="219"/>
        <v>0</v>
      </c>
      <c r="V1035" s="1725">
        <f t="shared" si="220"/>
        <v>0</v>
      </c>
      <c r="W1035" s="1725">
        <f t="shared" si="214"/>
        <v>5474.94</v>
      </c>
      <c r="X1035" s="1728">
        <v>5474.94</v>
      </c>
      <c r="Y1035" s="1739">
        <v>616657</v>
      </c>
      <c r="Z1035" s="1730">
        <v>42702</v>
      </c>
      <c r="AA1035" s="1788" t="s">
        <v>213</v>
      </c>
      <c r="AB1035" s="1788"/>
      <c r="AH1035" s="2307"/>
      <c r="AK1035" s="2306"/>
      <c r="AL1035" s="2306"/>
    </row>
    <row r="1036" spans="1:53" x14ac:dyDescent="0.2">
      <c r="A1036" s="1811">
        <v>2016727</v>
      </c>
      <c r="C1036" s="1737">
        <v>624317</v>
      </c>
      <c r="D1036" s="1723" t="s">
        <v>68</v>
      </c>
      <c r="E1036" s="1723">
        <v>1</v>
      </c>
      <c r="F1036" s="1723">
        <v>8</v>
      </c>
      <c r="G1036" s="1723">
        <v>5</v>
      </c>
      <c r="H1036" s="1723">
        <v>3</v>
      </c>
      <c r="I1036" s="1738">
        <v>1</v>
      </c>
      <c r="J1036" s="1738">
        <v>1</v>
      </c>
      <c r="L1036" s="1725">
        <v>2553.7399999999998</v>
      </c>
      <c r="N1036" s="1725">
        <f t="shared" si="215"/>
        <v>1861.84</v>
      </c>
      <c r="O1036" s="1725">
        <v>1400.25</v>
      </c>
      <c r="P1036" s="1798">
        <f t="shared" si="216"/>
        <v>0.75207858892278612</v>
      </c>
      <c r="Q1036" s="1725">
        <v>461.59</v>
      </c>
      <c r="R1036" s="1798">
        <f t="shared" si="217"/>
        <v>0.24792141107721394</v>
      </c>
      <c r="S1036" s="1785">
        <f t="shared" si="218"/>
        <v>18.4636</v>
      </c>
      <c r="U1036" s="1725">
        <f t="shared" si="219"/>
        <v>0</v>
      </c>
      <c r="V1036" s="1725">
        <f t="shared" si="220"/>
        <v>0</v>
      </c>
      <c r="W1036" s="1725">
        <f t="shared" si="214"/>
        <v>2553.7399999999998</v>
      </c>
      <c r="X1036" s="1728">
        <v>2553.7399999999998</v>
      </c>
      <c r="Y1036" s="1739">
        <v>616658</v>
      </c>
      <c r="Z1036" s="1730">
        <v>42702</v>
      </c>
      <c r="AA1036" s="1788" t="s">
        <v>213</v>
      </c>
      <c r="AB1036" s="1788"/>
      <c r="AH1036" s="2307"/>
      <c r="AK1036" s="2306"/>
      <c r="AL1036" s="2306"/>
    </row>
    <row r="1037" spans="1:53" x14ac:dyDescent="0.2">
      <c r="A1037" s="1811" t="s">
        <v>2620</v>
      </c>
      <c r="C1037" s="1737">
        <v>596817</v>
      </c>
      <c r="D1037" s="1723" t="s">
        <v>68</v>
      </c>
      <c r="E1037" s="1723">
        <v>1</v>
      </c>
      <c r="F1037" s="1723">
        <v>8</v>
      </c>
      <c r="G1037" s="1723">
        <v>5</v>
      </c>
      <c r="H1037" s="1723">
        <v>2</v>
      </c>
      <c r="I1037" s="1738">
        <v>1</v>
      </c>
      <c r="J1037" s="1738">
        <v>1</v>
      </c>
      <c r="L1037" s="1725">
        <v>5474.94</v>
      </c>
      <c r="N1037" s="1725">
        <f>O1037+Q1037</f>
        <v>3698.3900000000003</v>
      </c>
      <c r="O1037" s="1725">
        <v>3065.86</v>
      </c>
      <c r="P1037" s="1798">
        <f>IF(N1037&lt;=0,"",O1037/N1037)</f>
        <v>0.82897152544755959</v>
      </c>
      <c r="Q1037" s="1725">
        <v>632.53</v>
      </c>
      <c r="R1037" s="1798">
        <f>IF(N1037&lt;=0,"",Q1037/N1037)</f>
        <v>0.17102847455244036</v>
      </c>
      <c r="S1037" s="1785">
        <f>Q1037/$S$1</f>
        <v>25.301199999999998</v>
      </c>
      <c r="U1037" s="1725">
        <f t="shared" si="219"/>
        <v>0</v>
      </c>
      <c r="V1037" s="1725">
        <f t="shared" si="220"/>
        <v>0</v>
      </c>
      <c r="W1037" s="1725">
        <f t="shared" si="214"/>
        <v>5474.94</v>
      </c>
      <c r="X1037" s="1728">
        <v>5474.94</v>
      </c>
      <c r="Y1037" s="1739">
        <v>616659</v>
      </c>
      <c r="Z1037" s="1730">
        <v>42702</v>
      </c>
      <c r="AA1037" s="1788" t="s">
        <v>213</v>
      </c>
      <c r="AB1037" s="1788"/>
      <c r="AH1037" s="2307"/>
      <c r="AK1037" s="2306"/>
      <c r="AL1037" s="2306"/>
    </row>
    <row r="1038" spans="1:53" x14ac:dyDescent="0.2">
      <c r="A1038" s="1811" t="s">
        <v>2621</v>
      </c>
      <c r="C1038" s="1737" t="s">
        <v>2606</v>
      </c>
      <c r="D1038" s="1723" t="s">
        <v>68</v>
      </c>
      <c r="E1038" s="1723">
        <v>1</v>
      </c>
      <c r="F1038" s="1723">
        <v>11</v>
      </c>
      <c r="G1038" s="1723">
        <v>4</v>
      </c>
      <c r="H1038" s="1723">
        <v>12</v>
      </c>
      <c r="I1038" s="1738">
        <v>1</v>
      </c>
      <c r="J1038" s="1738">
        <v>1</v>
      </c>
      <c r="L1038" s="1725">
        <v>10716.14</v>
      </c>
      <c r="N1038" s="1725">
        <f t="shared" si="215"/>
        <v>6579.51</v>
      </c>
      <c r="O1038" s="1725">
        <v>5323.12</v>
      </c>
      <c r="P1038" s="1798">
        <f t="shared" si="216"/>
        <v>0.80904505046728403</v>
      </c>
      <c r="Q1038" s="1725">
        <v>1256.3900000000001</v>
      </c>
      <c r="R1038" s="1798">
        <f t="shared" si="217"/>
        <v>0.19095494953271597</v>
      </c>
      <c r="S1038" s="1785">
        <f t="shared" si="218"/>
        <v>50.255600000000001</v>
      </c>
      <c r="U1038" s="1725">
        <f t="shared" si="219"/>
        <v>0</v>
      </c>
      <c r="V1038" s="1725">
        <f t="shared" si="220"/>
        <v>0</v>
      </c>
      <c r="W1038" s="1725">
        <f t="shared" si="214"/>
        <v>10716.14</v>
      </c>
      <c r="X1038" s="1728">
        <v>10716.14</v>
      </c>
      <c r="Y1038" s="1739">
        <v>616660</v>
      </c>
      <c r="Z1038" s="1730">
        <v>42702</v>
      </c>
      <c r="AA1038" s="1788" t="s">
        <v>213</v>
      </c>
      <c r="AB1038" s="1788"/>
      <c r="AH1038" s="2307"/>
      <c r="AK1038" s="2306"/>
      <c r="AL1038" s="2306"/>
    </row>
    <row r="1039" spans="1:53" x14ac:dyDescent="0.2">
      <c r="A1039" s="1811">
        <v>2016730</v>
      </c>
      <c r="C1039" s="1737" t="s">
        <v>2609</v>
      </c>
      <c r="D1039" s="1723" t="s">
        <v>1575</v>
      </c>
      <c r="E1039" s="1723">
        <v>1</v>
      </c>
      <c r="F1039" s="1723">
        <v>0</v>
      </c>
      <c r="G1039" s="1723">
        <v>0</v>
      </c>
      <c r="H1039" s="1723">
        <v>0</v>
      </c>
      <c r="I1039" s="1738">
        <v>1</v>
      </c>
      <c r="J1039" s="1738">
        <v>1</v>
      </c>
      <c r="L1039" s="1725">
        <v>350</v>
      </c>
      <c r="N1039" s="1725">
        <f t="shared" si="215"/>
        <v>0</v>
      </c>
      <c r="O1039" s="1725">
        <v>0</v>
      </c>
      <c r="P1039" s="1798" t="str">
        <f t="shared" si="216"/>
        <v/>
      </c>
      <c r="Q1039" s="1725">
        <v>0</v>
      </c>
      <c r="R1039" s="1798" t="str">
        <f t="shared" si="217"/>
        <v/>
      </c>
      <c r="S1039" s="1785">
        <f t="shared" si="218"/>
        <v>0</v>
      </c>
      <c r="U1039" s="1725">
        <f t="shared" si="219"/>
        <v>0</v>
      </c>
      <c r="V1039" s="1725">
        <f t="shared" si="220"/>
        <v>0</v>
      </c>
      <c r="W1039" s="1725">
        <f t="shared" si="214"/>
        <v>350</v>
      </c>
      <c r="X1039" s="1728">
        <v>350</v>
      </c>
      <c r="Y1039" s="1739">
        <v>616670</v>
      </c>
      <c r="Z1039" s="1730">
        <v>42702</v>
      </c>
      <c r="AA1039" s="1788" t="s">
        <v>213</v>
      </c>
      <c r="AB1039" s="1788"/>
      <c r="AH1039" s="2307"/>
      <c r="AK1039" s="2306"/>
      <c r="AL1039" s="2306"/>
    </row>
    <row r="1040" spans="1:53" x14ac:dyDescent="0.2">
      <c r="A1040" s="1811">
        <v>2016731</v>
      </c>
      <c r="B1040" s="1878"/>
      <c r="C1040" s="1878" t="s">
        <v>2595</v>
      </c>
      <c r="D1040" s="1879" t="s">
        <v>2383</v>
      </c>
      <c r="E1040" s="1879">
        <v>1</v>
      </c>
      <c r="F1040" s="1879">
        <v>10</v>
      </c>
      <c r="G1040" s="1879">
        <v>7</v>
      </c>
      <c r="H1040" s="1879">
        <v>4</v>
      </c>
      <c r="I1040" s="1880">
        <v>1</v>
      </c>
      <c r="J1040" s="1880">
        <v>1</v>
      </c>
      <c r="K1040" s="1891"/>
      <c r="L1040" s="1881">
        <v>3875.77</v>
      </c>
      <c r="M1040" s="1881"/>
      <c r="N1040" s="1881">
        <f t="shared" si="215"/>
        <v>2476.84</v>
      </c>
      <c r="O1040" s="1881">
        <v>1808.02</v>
      </c>
      <c r="P1040" s="1882">
        <f t="shared" si="216"/>
        <v>0.72997044621372387</v>
      </c>
      <c r="Q1040" s="1881">
        <v>668.82</v>
      </c>
      <c r="R1040" s="1882">
        <f t="shared" si="217"/>
        <v>0.27002955378627608</v>
      </c>
      <c r="S1040" s="1883">
        <f t="shared" si="218"/>
        <v>26.752800000000001</v>
      </c>
      <c r="T1040" s="1884"/>
      <c r="U1040" s="1881">
        <f t="shared" si="219"/>
        <v>0</v>
      </c>
      <c r="V1040" s="1881">
        <f t="shared" si="220"/>
        <v>0</v>
      </c>
      <c r="W1040" s="1725">
        <f t="shared" si="214"/>
        <v>3875.77</v>
      </c>
      <c r="X1040" s="1728">
        <v>3875.77</v>
      </c>
      <c r="Y1040" s="1739">
        <v>617093</v>
      </c>
      <c r="Z1040" s="1730">
        <v>42772</v>
      </c>
      <c r="AA1040" s="1788" t="s">
        <v>213</v>
      </c>
      <c r="AB1040" s="1788"/>
      <c r="AH1040" s="2307"/>
      <c r="AK1040" s="2306"/>
      <c r="AL1040" s="2306"/>
    </row>
    <row r="1041" spans="1:53" x14ac:dyDescent="0.2">
      <c r="A1041" s="1811">
        <v>2016732</v>
      </c>
      <c r="C1041" s="1737">
        <v>600517</v>
      </c>
      <c r="D1041" s="1723" t="s">
        <v>68</v>
      </c>
      <c r="E1041" s="1723">
        <v>1</v>
      </c>
      <c r="F1041" s="1723">
        <v>6</v>
      </c>
      <c r="G1041" s="1723">
        <v>4</v>
      </c>
      <c r="H1041" s="1723">
        <v>2</v>
      </c>
      <c r="I1041" s="1738">
        <v>1</v>
      </c>
      <c r="J1041" s="1738">
        <v>1</v>
      </c>
      <c r="L1041" s="1725">
        <v>1986.91</v>
      </c>
      <c r="N1041" s="1725">
        <f t="shared" si="215"/>
        <v>1172.55</v>
      </c>
      <c r="O1041" s="1725">
        <v>899.18</v>
      </c>
      <c r="P1041" s="1798">
        <f t="shared" si="216"/>
        <v>0.76685855613833098</v>
      </c>
      <c r="Q1041" s="1725">
        <v>273.37</v>
      </c>
      <c r="R1041" s="1798">
        <f t="shared" si="217"/>
        <v>0.23314144386166902</v>
      </c>
      <c r="S1041" s="1785">
        <f t="shared" si="218"/>
        <v>10.934800000000001</v>
      </c>
      <c r="U1041" s="1725">
        <f t="shared" si="219"/>
        <v>0</v>
      </c>
      <c r="V1041" s="1725">
        <f t="shared" si="220"/>
        <v>0</v>
      </c>
      <c r="W1041" s="1725">
        <f t="shared" si="214"/>
        <v>1986.91</v>
      </c>
      <c r="X1041" s="1728">
        <v>1986.91</v>
      </c>
      <c r="Y1041" s="1739">
        <v>616661</v>
      </c>
      <c r="Z1041" s="1730">
        <v>42702</v>
      </c>
      <c r="AA1041" s="1788" t="s">
        <v>213</v>
      </c>
      <c r="AB1041" s="1885"/>
      <c r="AC1041" s="1723"/>
      <c r="AE1041" s="1723"/>
      <c r="AF1041" s="1723"/>
      <c r="AG1041" s="1723"/>
      <c r="AH1041" s="1723"/>
      <c r="AI1041" s="1723"/>
      <c r="AJ1041" s="1723"/>
      <c r="AK1041" s="1723"/>
      <c r="AL1041" s="1723"/>
      <c r="AM1041" s="1723"/>
      <c r="AP1041" s="1723"/>
      <c r="AQ1041" s="1723"/>
      <c r="AR1041" s="1723"/>
      <c r="AS1041" s="1723"/>
      <c r="AT1041" s="1723"/>
      <c r="AU1041" s="1723"/>
      <c r="AV1041" s="1723"/>
      <c r="AW1041" s="1723"/>
      <c r="AZ1041" s="1723"/>
      <c r="BA1041" s="1723"/>
    </row>
    <row r="1042" spans="1:53" x14ac:dyDescent="0.2">
      <c r="A1042" s="1811">
        <v>2016733</v>
      </c>
      <c r="C1042" s="1737">
        <v>615017</v>
      </c>
      <c r="D1042" s="1723" t="s">
        <v>68</v>
      </c>
      <c r="E1042" s="1723">
        <v>1</v>
      </c>
      <c r="F1042" s="1723">
        <v>7</v>
      </c>
      <c r="G1042" s="1723">
        <v>6</v>
      </c>
      <c r="H1042" s="1723">
        <v>2</v>
      </c>
      <c r="I1042" s="1738">
        <v>1</v>
      </c>
      <c r="J1042" s="1738">
        <v>1</v>
      </c>
      <c r="L1042" s="1725">
        <v>1800.33</v>
      </c>
      <c r="N1042" s="1725">
        <f t="shared" si="215"/>
        <v>1274.72</v>
      </c>
      <c r="O1042" s="1725">
        <v>930.35</v>
      </c>
      <c r="P1042" s="1798">
        <f t="shared" si="216"/>
        <v>0.72984655453746705</v>
      </c>
      <c r="Q1042" s="1725">
        <v>344.37</v>
      </c>
      <c r="R1042" s="1798">
        <f t="shared" si="217"/>
        <v>0.27015344546253295</v>
      </c>
      <c r="S1042" s="1785">
        <f t="shared" si="218"/>
        <v>13.774800000000001</v>
      </c>
      <c r="U1042" s="1725">
        <f t="shared" si="219"/>
        <v>0</v>
      </c>
      <c r="V1042" s="1725">
        <f t="shared" si="220"/>
        <v>0</v>
      </c>
      <c r="W1042" s="1725">
        <f t="shared" si="214"/>
        <v>1800.33</v>
      </c>
      <c r="X1042" s="1728">
        <v>1800.33</v>
      </c>
      <c r="Y1042" s="1739">
        <v>616662</v>
      </c>
      <c r="Z1042" s="1730">
        <v>42702</v>
      </c>
      <c r="AA1042" s="1788" t="s">
        <v>213</v>
      </c>
      <c r="AB1042" s="1885"/>
      <c r="AC1042" s="1723"/>
      <c r="AE1042" s="1723"/>
      <c r="AF1042" s="1723"/>
      <c r="AG1042" s="1723"/>
      <c r="AH1042" s="1723"/>
      <c r="AI1042" s="1723"/>
      <c r="AJ1042" s="1723"/>
      <c r="AK1042" s="1723"/>
      <c r="AL1042" s="1723"/>
      <c r="AM1042" s="1723"/>
      <c r="AP1042" s="1723"/>
      <c r="AQ1042" s="1723"/>
      <c r="AR1042" s="1723"/>
      <c r="AS1042" s="1723"/>
      <c r="AT1042" s="1723"/>
      <c r="AU1042" s="1723"/>
      <c r="AV1042" s="1723"/>
      <c r="AW1042" s="1723"/>
      <c r="AZ1042" s="1723"/>
      <c r="BA1042" s="1723"/>
    </row>
    <row r="1043" spans="1:53" x14ac:dyDescent="0.2">
      <c r="A1043" s="1811" t="s">
        <v>2617</v>
      </c>
      <c r="C1043" s="1737" t="s">
        <v>2616</v>
      </c>
      <c r="D1043" s="1723" t="s">
        <v>441</v>
      </c>
      <c r="E1043" s="1723">
        <v>0</v>
      </c>
      <c r="F1043" s="1723">
        <v>2</v>
      </c>
      <c r="G1043" s="1723">
        <v>4</v>
      </c>
      <c r="H1043" s="1723">
        <v>0</v>
      </c>
      <c r="I1043" s="1738">
        <v>1</v>
      </c>
      <c r="J1043" s="1738">
        <v>1</v>
      </c>
      <c r="L1043" s="1725">
        <v>662</v>
      </c>
      <c r="N1043" s="1725">
        <f t="shared" si="215"/>
        <v>579.69000000000005</v>
      </c>
      <c r="O1043" s="1725">
        <v>376.6</v>
      </c>
      <c r="P1043" s="1798">
        <f t="shared" si="216"/>
        <v>0.6496575756007521</v>
      </c>
      <c r="Q1043" s="1725">
        <v>203.09</v>
      </c>
      <c r="R1043" s="1798">
        <f t="shared" si="217"/>
        <v>0.35034242439924784</v>
      </c>
      <c r="S1043" s="1785">
        <f t="shared" si="218"/>
        <v>8.1235999999999997</v>
      </c>
      <c r="U1043" s="1725">
        <f t="shared" si="219"/>
        <v>0</v>
      </c>
      <c r="V1043" s="1725">
        <f t="shared" si="220"/>
        <v>0</v>
      </c>
      <c r="W1043" s="1725">
        <f t="shared" si="214"/>
        <v>662</v>
      </c>
      <c r="X1043" s="1728">
        <v>662</v>
      </c>
      <c r="Y1043" s="1739">
        <v>616724</v>
      </c>
      <c r="Z1043" s="1730">
        <v>42711</v>
      </c>
      <c r="AA1043" s="1788" t="s">
        <v>213</v>
      </c>
      <c r="AB1043" s="1885"/>
      <c r="AC1043" s="1723"/>
      <c r="AE1043" s="1723"/>
      <c r="AF1043" s="1723"/>
      <c r="AG1043" s="1723"/>
      <c r="AH1043" s="1723"/>
      <c r="AI1043" s="1723"/>
      <c r="AJ1043" s="1723"/>
      <c r="AK1043" s="1723"/>
      <c r="AL1043" s="1723"/>
      <c r="AM1043" s="1723"/>
      <c r="AP1043" s="1723"/>
      <c r="AQ1043" s="1723"/>
      <c r="AR1043" s="1723"/>
      <c r="AS1043" s="1723"/>
      <c r="AT1043" s="1723"/>
      <c r="AU1043" s="1723"/>
      <c r="AV1043" s="1723"/>
      <c r="AW1043" s="1723"/>
      <c r="AZ1043" s="1723"/>
      <c r="BA1043" s="1723"/>
    </row>
    <row r="1044" spans="1:53" x14ac:dyDescent="0.2">
      <c r="A1044" s="1811">
        <v>2016735</v>
      </c>
      <c r="C1044" s="1737" t="s">
        <v>2625</v>
      </c>
      <c r="D1044" s="1723" t="s">
        <v>68</v>
      </c>
      <c r="E1044" s="1723">
        <v>2</v>
      </c>
      <c r="F1044" s="1723">
        <v>18</v>
      </c>
      <c r="G1044" s="1723">
        <v>10</v>
      </c>
      <c r="H1044" s="1723">
        <v>4</v>
      </c>
      <c r="I1044" s="1738">
        <v>1</v>
      </c>
      <c r="J1044" s="1738">
        <v>1</v>
      </c>
      <c r="L1044" s="1725">
        <v>5222.05</v>
      </c>
      <c r="N1044" s="1725">
        <f t="shared" si="215"/>
        <v>3469.7200000000003</v>
      </c>
      <c r="O1044" s="1725">
        <v>2733.44</v>
      </c>
      <c r="P1044" s="1798">
        <f t="shared" si="216"/>
        <v>0.78779843906712932</v>
      </c>
      <c r="Q1044" s="1725">
        <v>736.28</v>
      </c>
      <c r="R1044" s="1798">
        <f t="shared" si="217"/>
        <v>0.21220156093287065</v>
      </c>
      <c r="S1044" s="1785">
        <f t="shared" si="218"/>
        <v>29.4512</v>
      </c>
      <c r="U1044" s="1725">
        <f t="shared" si="219"/>
        <v>0</v>
      </c>
      <c r="V1044" s="1725">
        <f t="shared" si="220"/>
        <v>0</v>
      </c>
      <c r="W1044" s="1725">
        <f t="shared" si="214"/>
        <v>5222.05</v>
      </c>
      <c r="X1044" s="1728">
        <v>5222.05</v>
      </c>
      <c r="Y1044" s="1739">
        <v>616663</v>
      </c>
      <c r="Z1044" s="1730">
        <v>42702</v>
      </c>
      <c r="AA1044" s="1788" t="s">
        <v>213</v>
      </c>
      <c r="AB1044" s="1885"/>
      <c r="AC1044" s="1723"/>
      <c r="AE1044" s="1723"/>
      <c r="AF1044" s="1723"/>
      <c r="AG1044" s="1723"/>
      <c r="AH1044" s="1723"/>
      <c r="AI1044" s="1723"/>
      <c r="AJ1044" s="1723"/>
      <c r="AK1044" s="1723"/>
      <c r="AL1044" s="1723"/>
      <c r="AM1044" s="1723"/>
      <c r="AP1044" s="1723"/>
      <c r="AQ1044" s="1723"/>
      <c r="AR1044" s="1723"/>
      <c r="AS1044" s="1723"/>
      <c r="AT1044" s="1723"/>
      <c r="AU1044" s="1723"/>
      <c r="AV1044" s="1723"/>
      <c r="AW1044" s="1723"/>
      <c r="AZ1044" s="1723"/>
      <c r="BA1044" s="1723"/>
    </row>
    <row r="1045" spans="1:53" x14ac:dyDescent="0.2">
      <c r="A1045" s="1811">
        <v>2016736</v>
      </c>
      <c r="C1045" s="1737">
        <v>601517</v>
      </c>
      <c r="D1045" s="1723" t="s">
        <v>68</v>
      </c>
      <c r="E1045" s="1723">
        <v>1</v>
      </c>
      <c r="F1045" s="1723">
        <v>9</v>
      </c>
      <c r="G1045" s="1723">
        <v>5</v>
      </c>
      <c r="H1045" s="1723">
        <v>3</v>
      </c>
      <c r="I1045" s="1738">
        <v>1</v>
      </c>
      <c r="J1045" s="1738">
        <v>1</v>
      </c>
      <c r="L1045" s="1725">
        <v>2760.07</v>
      </c>
      <c r="N1045" s="1725">
        <f t="shared" si="215"/>
        <v>1835.94</v>
      </c>
      <c r="O1045" s="1725">
        <v>1356.51</v>
      </c>
      <c r="P1045" s="1798">
        <f t="shared" si="216"/>
        <v>0.73886401516389422</v>
      </c>
      <c r="Q1045" s="1725">
        <v>479.43</v>
      </c>
      <c r="R1045" s="1798">
        <f t="shared" si="217"/>
        <v>0.26113598483610573</v>
      </c>
      <c r="S1045" s="1785">
        <f t="shared" si="218"/>
        <v>19.177199999999999</v>
      </c>
      <c r="U1045" s="1725">
        <f t="shared" si="219"/>
        <v>0</v>
      </c>
      <c r="V1045" s="1725">
        <f t="shared" si="220"/>
        <v>0</v>
      </c>
      <c r="W1045" s="1725">
        <f t="shared" si="214"/>
        <v>2760.07</v>
      </c>
      <c r="X1045" s="1728">
        <v>2760.07</v>
      </c>
      <c r="Y1045" s="1739">
        <v>616664</v>
      </c>
      <c r="Z1045" s="1730">
        <v>42702</v>
      </c>
      <c r="AA1045" s="1788" t="s">
        <v>213</v>
      </c>
      <c r="AB1045" s="1885"/>
      <c r="AC1045" s="1723"/>
      <c r="AE1045" s="1723"/>
      <c r="AF1045" s="1723"/>
      <c r="AG1045" s="1723"/>
      <c r="AH1045" s="1723"/>
      <c r="AI1045" s="1723"/>
      <c r="AJ1045" s="1723"/>
      <c r="AK1045" s="1723"/>
      <c r="AL1045" s="1723"/>
      <c r="AM1045" s="1723"/>
      <c r="AP1045" s="1723"/>
      <c r="AQ1045" s="1723"/>
      <c r="AR1045" s="1723"/>
      <c r="AS1045" s="1723"/>
      <c r="AT1045" s="1723"/>
      <c r="AU1045" s="1723"/>
      <c r="AV1045" s="1723"/>
      <c r="AW1045" s="1723"/>
      <c r="AZ1045" s="1723"/>
      <c r="BA1045" s="1723"/>
    </row>
    <row r="1046" spans="1:53" x14ac:dyDescent="0.2">
      <c r="A1046" s="1811">
        <v>2016737</v>
      </c>
      <c r="C1046" s="1737" t="s">
        <v>2626</v>
      </c>
      <c r="D1046" s="1723" t="s">
        <v>356</v>
      </c>
      <c r="E1046" s="1723">
        <v>1</v>
      </c>
      <c r="F1046" s="1723">
        <v>14</v>
      </c>
      <c r="G1046" s="1723">
        <v>8</v>
      </c>
      <c r="H1046" s="1723">
        <v>5</v>
      </c>
      <c r="I1046" s="1738">
        <v>1</v>
      </c>
      <c r="J1046" s="1738">
        <v>1</v>
      </c>
      <c r="L1046" s="1725">
        <v>6087.47</v>
      </c>
      <c r="N1046" s="1725">
        <f t="shared" si="215"/>
        <v>4038.6</v>
      </c>
      <c r="O1046" s="1725">
        <v>3085</v>
      </c>
      <c r="P1046" s="1798">
        <f t="shared" si="216"/>
        <v>0.76387857178230079</v>
      </c>
      <c r="Q1046" s="1725">
        <v>953.6</v>
      </c>
      <c r="R1046" s="1798">
        <f t="shared" si="217"/>
        <v>0.23612142821769921</v>
      </c>
      <c r="S1046" s="1785">
        <f t="shared" si="218"/>
        <v>38.143999999999998</v>
      </c>
      <c r="U1046" s="1725">
        <f t="shared" si="219"/>
        <v>0</v>
      </c>
      <c r="V1046" s="1725">
        <f t="shared" si="220"/>
        <v>0</v>
      </c>
      <c r="W1046" s="1725">
        <f t="shared" si="214"/>
        <v>6087.47</v>
      </c>
      <c r="X1046" s="1728">
        <v>6087.47</v>
      </c>
      <c r="Y1046" s="1739">
        <v>616749</v>
      </c>
      <c r="Z1046" s="1730">
        <v>42720</v>
      </c>
      <c r="AA1046" s="1788" t="s">
        <v>213</v>
      </c>
      <c r="AB1046" s="1885"/>
      <c r="AC1046" s="1723"/>
      <c r="AE1046" s="1723"/>
      <c r="AF1046" s="1723"/>
      <c r="AG1046" s="1723"/>
      <c r="AH1046" s="1723"/>
      <c r="AI1046" s="1723"/>
      <c r="AJ1046" s="1723"/>
      <c r="AK1046" s="1723"/>
      <c r="AL1046" s="1723"/>
      <c r="AM1046" s="1723"/>
      <c r="AP1046" s="1723"/>
      <c r="AQ1046" s="1723"/>
      <c r="AR1046" s="1723"/>
      <c r="AS1046" s="1723"/>
      <c r="AT1046" s="1723"/>
      <c r="AU1046" s="1723"/>
      <c r="AV1046" s="1723"/>
      <c r="AW1046" s="1723"/>
      <c r="AZ1046" s="1723"/>
      <c r="BA1046" s="1723"/>
    </row>
    <row r="1047" spans="1:53" x14ac:dyDescent="0.2">
      <c r="A1047" s="1811">
        <v>2016738</v>
      </c>
      <c r="C1047" s="1737" t="s">
        <v>2634</v>
      </c>
      <c r="D1047" s="1723" t="s">
        <v>68</v>
      </c>
      <c r="E1047" s="1723">
        <v>0</v>
      </c>
      <c r="F1047" s="1723">
        <v>0</v>
      </c>
      <c r="G1047" s="1723">
        <v>0</v>
      </c>
      <c r="H1047" s="1723">
        <v>0</v>
      </c>
      <c r="I1047" s="1738">
        <v>1</v>
      </c>
      <c r="J1047" s="1738">
        <v>1</v>
      </c>
      <c r="L1047" s="1725">
        <v>39</v>
      </c>
      <c r="N1047" s="1725">
        <f t="shared" si="215"/>
        <v>20</v>
      </c>
      <c r="O1047" s="1725">
        <v>7.5</v>
      </c>
      <c r="P1047" s="1798">
        <f t="shared" si="216"/>
        <v>0.375</v>
      </c>
      <c r="Q1047" s="1725">
        <v>12.5</v>
      </c>
      <c r="R1047" s="1798">
        <f t="shared" si="217"/>
        <v>0.625</v>
      </c>
      <c r="S1047" s="1785">
        <f t="shared" si="218"/>
        <v>0.5</v>
      </c>
      <c r="U1047" s="1725">
        <f t="shared" si="219"/>
        <v>0</v>
      </c>
      <c r="V1047" s="1725">
        <f t="shared" si="220"/>
        <v>0</v>
      </c>
      <c r="W1047" s="1725">
        <f t="shared" si="214"/>
        <v>39</v>
      </c>
      <c r="X1047" s="1728">
        <v>39</v>
      </c>
      <c r="Y1047" s="1739">
        <v>617001</v>
      </c>
      <c r="Z1047" s="1730">
        <v>42748</v>
      </c>
      <c r="AA1047" s="1788" t="s">
        <v>213</v>
      </c>
      <c r="AB1047" s="1885"/>
      <c r="AC1047" s="1723"/>
      <c r="AE1047" s="1723"/>
      <c r="AF1047" s="1723"/>
      <c r="AG1047" s="1723"/>
      <c r="AH1047" s="1723"/>
      <c r="AI1047" s="1723"/>
      <c r="AJ1047" s="1723"/>
      <c r="AK1047" s="1723"/>
      <c r="AL1047" s="1723"/>
      <c r="AM1047" s="1723"/>
      <c r="AP1047" s="1723"/>
      <c r="AQ1047" s="1723"/>
      <c r="AR1047" s="1723"/>
      <c r="AS1047" s="1723"/>
      <c r="AT1047" s="1723"/>
      <c r="AU1047" s="1723"/>
      <c r="AV1047" s="1723"/>
      <c r="AW1047" s="1723"/>
      <c r="AZ1047" s="1723"/>
      <c r="BA1047" s="1723"/>
    </row>
    <row r="1048" spans="1:53" x14ac:dyDescent="0.2">
      <c r="A1048" s="1811">
        <v>2016739</v>
      </c>
      <c r="C1048" s="1737" t="s">
        <v>2633</v>
      </c>
      <c r="D1048" s="1723" t="s">
        <v>68</v>
      </c>
      <c r="E1048" s="1723">
        <v>0</v>
      </c>
      <c r="F1048" s="1723">
        <v>0</v>
      </c>
      <c r="G1048" s="1723">
        <v>0</v>
      </c>
      <c r="H1048" s="1723">
        <v>0</v>
      </c>
      <c r="I1048" s="1738">
        <v>1</v>
      </c>
      <c r="J1048" s="1738">
        <v>1</v>
      </c>
      <c r="L1048" s="1725">
        <v>119.8</v>
      </c>
      <c r="N1048" s="1725">
        <f t="shared" ref="N1048:N1075" si="221">O1048+Q1048</f>
        <v>52.4</v>
      </c>
      <c r="O1048" s="1725">
        <v>52.4</v>
      </c>
      <c r="P1048" s="1798">
        <f t="shared" ref="P1048:P1075" si="222">IF(N1048&lt;=0,"",O1048/N1048)</f>
        <v>1</v>
      </c>
      <c r="Q1048" s="1725">
        <v>0</v>
      </c>
      <c r="R1048" s="1798">
        <f t="shared" ref="R1048:R1075" si="223">IF(N1048&lt;=0,"",Q1048/N1048)</f>
        <v>0</v>
      </c>
      <c r="S1048" s="1785">
        <f t="shared" ref="S1048:S1075" si="224">Q1048/$S$1</f>
        <v>0</v>
      </c>
      <c r="U1048" s="1725">
        <f t="shared" ref="U1048:U1075" si="225">((1-I1048)*O1048)+((1-J1048)*Q1048)</f>
        <v>0</v>
      </c>
      <c r="V1048" s="1725">
        <f t="shared" ref="V1048:V1075" si="226">L1048-W1048</f>
        <v>0</v>
      </c>
      <c r="W1048" s="1725">
        <f t="shared" ref="W1048:W1075" si="227">X1048+AC1048+AH1048+AM1048+AO1048+AR1048</f>
        <v>119.8</v>
      </c>
      <c r="X1048" s="1728">
        <v>119.8</v>
      </c>
      <c r="Y1048" s="1739">
        <v>617002</v>
      </c>
      <c r="Z1048" s="1730">
        <v>42748</v>
      </c>
      <c r="AA1048" s="1788" t="s">
        <v>213</v>
      </c>
      <c r="AB1048" s="1885"/>
      <c r="AC1048" s="1723"/>
      <c r="AE1048" s="1723"/>
      <c r="AF1048" s="1723"/>
      <c r="AG1048" s="1723"/>
      <c r="AH1048" s="1723"/>
      <c r="AI1048" s="1723"/>
      <c r="AJ1048" s="1723"/>
      <c r="AK1048" s="1723"/>
      <c r="AL1048" s="1723"/>
      <c r="AM1048" s="1723"/>
      <c r="AP1048" s="1723"/>
      <c r="AQ1048" s="1723"/>
      <c r="AR1048" s="1723"/>
      <c r="AS1048" s="1723"/>
      <c r="AT1048" s="1723"/>
      <c r="AU1048" s="1723"/>
      <c r="AV1048" s="1723"/>
      <c r="AW1048" s="1723"/>
      <c r="AZ1048" s="1723"/>
      <c r="BA1048" s="1723"/>
    </row>
    <row r="1049" spans="1:53" x14ac:dyDescent="0.2">
      <c r="A1049" s="1811">
        <v>2016742</v>
      </c>
      <c r="C1049" s="1896" t="s">
        <v>2639</v>
      </c>
      <c r="D1049" s="1723" t="s">
        <v>68</v>
      </c>
      <c r="E1049" s="1723">
        <v>0</v>
      </c>
      <c r="F1049" s="1723">
        <v>2</v>
      </c>
      <c r="G1049" s="1723">
        <v>0</v>
      </c>
      <c r="H1049" s="1723">
        <v>2</v>
      </c>
      <c r="I1049" s="1738">
        <v>1</v>
      </c>
      <c r="J1049" s="1738">
        <v>1</v>
      </c>
      <c r="L1049" s="1725">
        <v>842.14</v>
      </c>
      <c r="N1049" s="1725">
        <f t="shared" si="221"/>
        <v>644.17999999999995</v>
      </c>
      <c r="O1049" s="1725">
        <v>435.2</v>
      </c>
      <c r="P1049" s="1798">
        <f t="shared" si="222"/>
        <v>0.67558756869198056</v>
      </c>
      <c r="Q1049" s="1725">
        <v>208.98</v>
      </c>
      <c r="R1049" s="1798">
        <f t="shared" si="223"/>
        <v>0.3244124313080195</v>
      </c>
      <c r="S1049" s="1785">
        <f t="shared" si="224"/>
        <v>8.3591999999999995</v>
      </c>
      <c r="U1049" s="1725">
        <f t="shared" si="225"/>
        <v>0</v>
      </c>
      <c r="V1049" s="1725">
        <f t="shared" si="226"/>
        <v>0</v>
      </c>
      <c r="W1049" s="1725">
        <f t="shared" si="227"/>
        <v>842.14</v>
      </c>
      <c r="X1049" s="1728">
        <v>842.14</v>
      </c>
      <c r="Y1049" s="1739">
        <v>616713</v>
      </c>
      <c r="Z1049" s="1730">
        <v>42711</v>
      </c>
      <c r="AA1049" s="1788" t="s">
        <v>213</v>
      </c>
      <c r="AB1049" s="1885"/>
      <c r="AC1049" s="1723"/>
      <c r="AE1049" s="1723"/>
      <c r="AF1049" s="1723"/>
      <c r="AG1049" s="1723"/>
      <c r="AH1049" s="1723"/>
      <c r="AI1049" s="1723"/>
      <c r="AJ1049" s="1723"/>
      <c r="AK1049" s="1723"/>
      <c r="AL1049" s="1723"/>
      <c r="AM1049" s="1723"/>
      <c r="AP1049" s="1723"/>
      <c r="AQ1049" s="1723"/>
      <c r="AR1049" s="1723"/>
      <c r="AS1049" s="1723"/>
      <c r="AT1049" s="1723"/>
      <c r="AU1049" s="1723"/>
      <c r="AV1049" s="1723"/>
      <c r="AW1049" s="1723"/>
      <c r="AZ1049" s="1723"/>
      <c r="BA1049" s="1723"/>
    </row>
    <row r="1050" spans="1:53" x14ac:dyDescent="0.2">
      <c r="A1050" s="1811">
        <v>2016743</v>
      </c>
      <c r="B1050" s="1878"/>
      <c r="C1050" s="1878" t="s">
        <v>2641</v>
      </c>
      <c r="D1050" s="1879" t="s">
        <v>68</v>
      </c>
      <c r="E1050" s="1879">
        <v>0</v>
      </c>
      <c r="F1050" s="1879">
        <v>0</v>
      </c>
      <c r="G1050" s="1879">
        <v>0</v>
      </c>
      <c r="H1050" s="1879">
        <v>0</v>
      </c>
      <c r="I1050" s="1880">
        <v>1</v>
      </c>
      <c r="J1050" s="1880">
        <v>1</v>
      </c>
      <c r="K1050" s="1891"/>
      <c r="L1050" s="1881">
        <v>47.6</v>
      </c>
      <c r="M1050" s="1881"/>
      <c r="N1050" s="1881">
        <f t="shared" si="221"/>
        <v>16.3</v>
      </c>
      <c r="O1050" s="1881">
        <v>16.3</v>
      </c>
      <c r="P1050" s="1882">
        <f t="shared" si="222"/>
        <v>1</v>
      </c>
      <c r="Q1050" s="1881">
        <v>0</v>
      </c>
      <c r="R1050" s="1882">
        <f t="shared" si="223"/>
        <v>0</v>
      </c>
      <c r="S1050" s="1883">
        <f t="shared" si="224"/>
        <v>0</v>
      </c>
      <c r="T1050" s="1884"/>
      <c r="U1050" s="1881">
        <f t="shared" si="225"/>
        <v>0</v>
      </c>
      <c r="V1050" s="1881">
        <f t="shared" si="226"/>
        <v>0</v>
      </c>
      <c r="W1050" s="1725">
        <f t="shared" si="227"/>
        <v>47.6</v>
      </c>
      <c r="X1050" s="1728">
        <v>47.6</v>
      </c>
      <c r="Y1050" s="1739">
        <v>617061</v>
      </c>
      <c r="Z1050" s="1730">
        <v>42772</v>
      </c>
      <c r="AA1050" s="1788" t="s">
        <v>213</v>
      </c>
      <c r="AB1050" s="1885"/>
      <c r="AC1050" s="1723"/>
      <c r="AE1050" s="1723"/>
      <c r="AF1050" s="1723"/>
      <c r="AG1050" s="1723"/>
      <c r="AH1050" s="1723"/>
      <c r="AI1050" s="1723"/>
      <c r="AJ1050" s="1723"/>
      <c r="AK1050" s="1723"/>
      <c r="AL1050" s="1723"/>
      <c r="AM1050" s="1723"/>
      <c r="AP1050" s="1723"/>
      <c r="AQ1050" s="1723"/>
      <c r="AR1050" s="1723"/>
      <c r="AS1050" s="1723"/>
      <c r="AT1050" s="1723"/>
      <c r="AU1050" s="1723"/>
      <c r="AV1050" s="1723"/>
      <c r="AW1050" s="1723"/>
      <c r="AZ1050" s="1723"/>
      <c r="BA1050" s="1723"/>
    </row>
    <row r="1051" spans="1:53" x14ac:dyDescent="0.2">
      <c r="A1051" s="1811">
        <v>2016745</v>
      </c>
      <c r="C1051" s="1737" t="s">
        <v>2644</v>
      </c>
      <c r="D1051" s="1723" t="s">
        <v>68</v>
      </c>
      <c r="E1051" s="1723">
        <v>1</v>
      </c>
      <c r="F1051" s="1723">
        <v>9</v>
      </c>
      <c r="G1051" s="1723">
        <v>5</v>
      </c>
      <c r="H1051" s="1723">
        <v>3</v>
      </c>
      <c r="I1051" s="1738">
        <v>1</v>
      </c>
      <c r="J1051" s="1738">
        <v>1</v>
      </c>
      <c r="L1051" s="1725">
        <v>180.9</v>
      </c>
      <c r="N1051" s="1725">
        <f>O1051+Q1051</f>
        <v>82.95</v>
      </c>
      <c r="O1051" s="1725">
        <v>82.95</v>
      </c>
      <c r="P1051" s="1798">
        <f>IF(N1051&lt;=0,"",O1051/N1051)</f>
        <v>1</v>
      </c>
      <c r="Q1051" s="1725">
        <v>0</v>
      </c>
      <c r="R1051" s="1798">
        <f>IF(N1051&lt;=0,"",Q1051/N1051)</f>
        <v>0</v>
      </c>
      <c r="S1051" s="1785">
        <f>Q1051/$S$1</f>
        <v>0</v>
      </c>
      <c r="U1051" s="1725">
        <f>((1-I1051)*O1051)+((1-J1051)*Q1051)</f>
        <v>0</v>
      </c>
      <c r="V1051" s="1725">
        <f>L1051-W1051</f>
        <v>0</v>
      </c>
      <c r="W1051" s="1725">
        <f t="shared" si="227"/>
        <v>180.9</v>
      </c>
      <c r="X1051" s="1728">
        <v>180.9</v>
      </c>
      <c r="Y1051" s="1739">
        <v>617003</v>
      </c>
      <c r="Z1051" s="1730">
        <v>42748</v>
      </c>
      <c r="AA1051" s="1788" t="s">
        <v>213</v>
      </c>
      <c r="AB1051" s="1885"/>
      <c r="AC1051" s="1723"/>
      <c r="AE1051" s="1723"/>
      <c r="AF1051" s="1723"/>
      <c r="AG1051" s="1723"/>
      <c r="AH1051" s="1723"/>
      <c r="AI1051" s="1723"/>
      <c r="AJ1051" s="1723"/>
      <c r="AK1051" s="1723"/>
      <c r="AL1051" s="1723"/>
      <c r="AM1051" s="1723"/>
      <c r="AP1051" s="1723"/>
      <c r="AQ1051" s="1723"/>
      <c r="AR1051" s="1723"/>
      <c r="AS1051" s="1723"/>
      <c r="AT1051" s="1723"/>
      <c r="AU1051" s="1723"/>
      <c r="AV1051" s="1723"/>
      <c r="AW1051" s="1723"/>
      <c r="AZ1051" s="1723"/>
      <c r="BA1051" s="1723"/>
    </row>
    <row r="1052" spans="1:53" x14ac:dyDescent="0.2">
      <c r="A1052" s="1811">
        <v>2016746</v>
      </c>
      <c r="C1052" s="1737">
        <v>601617</v>
      </c>
      <c r="D1052" s="1723" t="s">
        <v>68</v>
      </c>
      <c r="E1052" s="1723">
        <v>1</v>
      </c>
      <c r="F1052" s="1723">
        <v>9</v>
      </c>
      <c r="G1052" s="1723">
        <v>5</v>
      </c>
      <c r="H1052" s="1723">
        <v>3</v>
      </c>
      <c r="I1052" s="1738">
        <v>1</v>
      </c>
      <c r="J1052" s="1738">
        <v>1</v>
      </c>
      <c r="L1052" s="1725">
        <v>2760.07</v>
      </c>
      <c r="N1052" s="1725">
        <f>O1052+Q1052</f>
        <v>1872.94</v>
      </c>
      <c r="O1052" s="1725">
        <v>1391.77</v>
      </c>
      <c r="P1052" s="1798">
        <f>IF(N1052&lt;=0,"",O1052/N1052)</f>
        <v>0.74309374566190056</v>
      </c>
      <c r="Q1052" s="1725">
        <v>481.17</v>
      </c>
      <c r="R1052" s="1798">
        <f>IF(N1052&lt;=0,"",Q1052/N1052)</f>
        <v>0.25690625433809944</v>
      </c>
      <c r="S1052" s="1785">
        <f>Q1052/$S$1</f>
        <v>19.2468</v>
      </c>
      <c r="U1052" s="1725">
        <f>((1-I1052)*O1052)+((1-J1052)*Q1052)</f>
        <v>0</v>
      </c>
      <c r="V1052" s="1725">
        <f>L1052-W1052</f>
        <v>0</v>
      </c>
      <c r="W1052" s="1725">
        <f t="shared" si="227"/>
        <v>2760.07</v>
      </c>
      <c r="X1052" s="1728">
        <v>2760.07</v>
      </c>
      <c r="Y1052" s="1739">
        <v>616714</v>
      </c>
      <c r="Z1052" s="1730">
        <v>42711</v>
      </c>
      <c r="AA1052" s="1788" t="s">
        <v>213</v>
      </c>
      <c r="AB1052" s="1885"/>
      <c r="AC1052" s="1723"/>
      <c r="AE1052" s="1723"/>
      <c r="AF1052" s="1723"/>
      <c r="AG1052" s="1723"/>
      <c r="AH1052" s="1723"/>
      <c r="AI1052" s="1723"/>
      <c r="AJ1052" s="1723"/>
      <c r="AK1052" s="1723"/>
      <c r="AL1052" s="1723"/>
      <c r="AM1052" s="1723"/>
      <c r="AP1052" s="1723"/>
      <c r="AQ1052" s="1723"/>
      <c r="AR1052" s="1723"/>
      <c r="AS1052" s="1723"/>
      <c r="AT1052" s="1723"/>
      <c r="AU1052" s="1723"/>
      <c r="AV1052" s="1723"/>
      <c r="AW1052" s="1723"/>
      <c r="AZ1052" s="1723"/>
      <c r="BA1052" s="1723"/>
    </row>
    <row r="1053" spans="1:53" x14ac:dyDescent="0.2">
      <c r="A1053" s="1811">
        <v>2016747</v>
      </c>
      <c r="C1053" s="1737">
        <v>601717</v>
      </c>
      <c r="D1053" s="1723" t="s">
        <v>68</v>
      </c>
      <c r="E1053" s="1723">
        <v>1</v>
      </c>
      <c r="F1053" s="1723">
        <v>9</v>
      </c>
      <c r="G1053" s="1723">
        <v>5</v>
      </c>
      <c r="H1053" s="1723">
        <v>3</v>
      </c>
      <c r="I1053" s="1738">
        <v>1</v>
      </c>
      <c r="J1053" s="1738">
        <v>1</v>
      </c>
      <c r="L1053" s="1725">
        <v>2760.07</v>
      </c>
      <c r="N1053" s="1725">
        <f>O1053+Q1053</f>
        <v>1872.94</v>
      </c>
      <c r="O1053" s="1725">
        <v>1391.77</v>
      </c>
      <c r="P1053" s="1798">
        <f>IF(N1053&lt;=0,"",O1053/N1053)</f>
        <v>0.74309374566190056</v>
      </c>
      <c r="Q1053" s="1725">
        <v>481.17</v>
      </c>
      <c r="R1053" s="1798">
        <f>IF(N1053&lt;=0,"",Q1053/N1053)</f>
        <v>0.25690625433809944</v>
      </c>
      <c r="S1053" s="1785">
        <f>Q1053/$S$1</f>
        <v>19.2468</v>
      </c>
      <c r="U1053" s="1725">
        <f>((1-I1053)*O1053)+((1-J1053)*Q1053)</f>
        <v>0</v>
      </c>
      <c r="V1053" s="1725">
        <f>L1053-W1053</f>
        <v>0</v>
      </c>
      <c r="W1053" s="1725">
        <f t="shared" si="227"/>
        <v>2760.07</v>
      </c>
      <c r="X1053" s="1728">
        <v>2760.07</v>
      </c>
      <c r="Y1053" s="1739">
        <v>616715</v>
      </c>
      <c r="Z1053" s="1730">
        <v>42711</v>
      </c>
      <c r="AA1053" s="1788" t="s">
        <v>213</v>
      </c>
      <c r="AB1053" s="1885"/>
      <c r="AC1053" s="1723"/>
      <c r="AE1053" s="1723"/>
      <c r="AF1053" s="1723"/>
      <c r="AG1053" s="1723"/>
      <c r="AH1053" s="1723"/>
      <c r="AI1053" s="1723"/>
      <c r="AJ1053" s="1723"/>
      <c r="AK1053" s="1723"/>
      <c r="AL1053" s="1723"/>
      <c r="AM1053" s="1723"/>
      <c r="AP1053" s="1723"/>
      <c r="AQ1053" s="1723"/>
      <c r="AR1053" s="1723"/>
      <c r="AS1053" s="1723"/>
      <c r="AT1053" s="1723"/>
      <c r="AU1053" s="1723"/>
      <c r="AV1053" s="1723"/>
      <c r="AW1053" s="1723"/>
      <c r="AZ1053" s="1723"/>
      <c r="BA1053" s="1723"/>
    </row>
    <row r="1054" spans="1:53" x14ac:dyDescent="0.2">
      <c r="A1054" s="1811">
        <v>2016748</v>
      </c>
      <c r="C1054" s="1737">
        <v>601817</v>
      </c>
      <c r="D1054" s="1723" t="s">
        <v>68</v>
      </c>
      <c r="E1054" s="1723">
        <v>1</v>
      </c>
      <c r="F1054" s="1723">
        <v>9</v>
      </c>
      <c r="G1054" s="1723">
        <v>5</v>
      </c>
      <c r="H1054" s="1723">
        <v>3</v>
      </c>
      <c r="I1054" s="1738">
        <v>1</v>
      </c>
      <c r="J1054" s="1738">
        <v>1</v>
      </c>
      <c r="L1054" s="1725">
        <v>2760.07</v>
      </c>
      <c r="N1054" s="1725">
        <f>O1054+Q1054</f>
        <v>1872.94</v>
      </c>
      <c r="O1054" s="1725">
        <v>1391.77</v>
      </c>
      <c r="P1054" s="1798">
        <f>IF(N1054&lt;=0,"",O1054/N1054)</f>
        <v>0.74309374566190056</v>
      </c>
      <c r="Q1054" s="1725">
        <v>481.17</v>
      </c>
      <c r="R1054" s="1798">
        <f>IF(N1054&lt;=0,"",Q1054/N1054)</f>
        <v>0.25690625433809944</v>
      </c>
      <c r="S1054" s="1785">
        <f>Q1054/$S$1</f>
        <v>19.2468</v>
      </c>
      <c r="U1054" s="1725">
        <f>((1-I1054)*O1054)+((1-J1054)*Q1054)</f>
        <v>0</v>
      </c>
      <c r="V1054" s="1725">
        <f>L1054-W1054</f>
        <v>0</v>
      </c>
      <c r="W1054" s="1725">
        <f t="shared" si="227"/>
        <v>2760.07</v>
      </c>
      <c r="X1054" s="1728">
        <v>2760.07</v>
      </c>
      <c r="Y1054" s="1739">
        <v>616716</v>
      </c>
      <c r="Z1054" s="1730">
        <v>42711</v>
      </c>
      <c r="AA1054" s="1788" t="s">
        <v>213</v>
      </c>
      <c r="AB1054" s="1788"/>
      <c r="AG1054" s="1723"/>
      <c r="AH1054" s="1723"/>
      <c r="AI1054" s="1723"/>
      <c r="AJ1054" s="1723"/>
      <c r="AK1054" s="1723"/>
      <c r="AL1054" s="1723"/>
      <c r="AM1054" s="1723"/>
      <c r="AP1054" s="1723"/>
      <c r="AQ1054" s="1723"/>
      <c r="AR1054" s="1723"/>
      <c r="AS1054" s="1723"/>
      <c r="AT1054" s="1723"/>
      <c r="AU1054" s="1723"/>
      <c r="AV1054" s="1723"/>
      <c r="AW1054" s="1723"/>
      <c r="AZ1054" s="1723"/>
      <c r="BA1054" s="1723"/>
    </row>
    <row r="1055" spans="1:53" x14ac:dyDescent="0.2">
      <c r="A1055" s="1811">
        <v>2016749</v>
      </c>
      <c r="C1055" s="1737">
        <v>601817</v>
      </c>
      <c r="D1055" s="1723" t="s">
        <v>68</v>
      </c>
      <c r="E1055" s="1723">
        <v>1</v>
      </c>
      <c r="F1055" s="1723">
        <v>9</v>
      </c>
      <c r="G1055" s="1723">
        <v>5</v>
      </c>
      <c r="H1055" s="1723">
        <v>3</v>
      </c>
      <c r="I1055" s="1738">
        <v>1</v>
      </c>
      <c r="J1055" s="1738">
        <v>1</v>
      </c>
      <c r="L1055" s="1725">
        <v>2760.07</v>
      </c>
      <c r="N1055" s="1725">
        <f>O1055+Q1055</f>
        <v>1872.94</v>
      </c>
      <c r="O1055" s="1725">
        <v>1391.77</v>
      </c>
      <c r="P1055" s="1798">
        <f>IF(N1055&lt;=0,"",O1055/N1055)</f>
        <v>0.74309374566190056</v>
      </c>
      <c r="Q1055" s="1725">
        <v>481.17</v>
      </c>
      <c r="R1055" s="1798">
        <f>IF(N1055&lt;=0,"",Q1055/N1055)</f>
        <v>0.25690625433809944</v>
      </c>
      <c r="S1055" s="1785">
        <f>Q1055/$S$1</f>
        <v>19.2468</v>
      </c>
      <c r="U1055" s="1725">
        <f>((1-I1055)*O1055)+((1-J1055)*Q1055)</f>
        <v>0</v>
      </c>
      <c r="V1055" s="1725">
        <f>L1055-W1055</f>
        <v>0</v>
      </c>
      <c r="W1055" s="1725">
        <f t="shared" si="227"/>
        <v>2760.07</v>
      </c>
      <c r="X1055" s="1728">
        <v>2760.07</v>
      </c>
      <c r="Y1055" s="1739">
        <v>616717</v>
      </c>
      <c r="Z1055" s="1730">
        <v>42711</v>
      </c>
      <c r="AA1055" s="1788" t="s">
        <v>213</v>
      </c>
      <c r="AB1055" s="1788"/>
      <c r="AG1055" s="1723"/>
      <c r="AH1055" s="1723"/>
      <c r="AI1055" s="1723"/>
      <c r="AJ1055" s="1723"/>
      <c r="AK1055" s="1723"/>
      <c r="AL1055" s="1723"/>
      <c r="AM1055" s="1723"/>
      <c r="AP1055" s="1723"/>
      <c r="AQ1055" s="1723"/>
      <c r="AR1055" s="1723"/>
      <c r="AS1055" s="1723"/>
      <c r="AT1055" s="1723"/>
      <c r="AU1055" s="1723"/>
      <c r="AV1055" s="1723"/>
      <c r="AW1055" s="1723"/>
      <c r="AZ1055" s="1723"/>
      <c r="BA1055" s="1723"/>
    </row>
    <row r="1056" spans="1:53" x14ac:dyDescent="0.2">
      <c r="A1056" s="1811">
        <v>2016750</v>
      </c>
      <c r="C1056" s="1737" t="s">
        <v>2646</v>
      </c>
      <c r="D1056" s="1723" t="s">
        <v>68</v>
      </c>
      <c r="E1056" s="1723">
        <v>0</v>
      </c>
      <c r="F1056" s="1723">
        <v>0</v>
      </c>
      <c r="G1056" s="1723">
        <v>0</v>
      </c>
      <c r="H1056" s="1723">
        <v>0</v>
      </c>
      <c r="I1056" s="1738">
        <v>1</v>
      </c>
      <c r="J1056" s="1738">
        <v>1</v>
      </c>
      <c r="L1056" s="1725">
        <v>60</v>
      </c>
      <c r="N1056" s="1725">
        <f t="shared" si="221"/>
        <v>22.51</v>
      </c>
      <c r="O1056" s="1725">
        <v>22.51</v>
      </c>
      <c r="P1056" s="1798">
        <f t="shared" si="222"/>
        <v>1</v>
      </c>
      <c r="Q1056" s="1725">
        <v>0</v>
      </c>
      <c r="R1056" s="1798">
        <f t="shared" si="223"/>
        <v>0</v>
      </c>
      <c r="S1056" s="1785">
        <f t="shared" si="224"/>
        <v>0</v>
      </c>
      <c r="U1056" s="1725">
        <f t="shared" si="225"/>
        <v>0</v>
      </c>
      <c r="V1056" s="1725">
        <f t="shared" si="226"/>
        <v>0</v>
      </c>
      <c r="W1056" s="1725">
        <f t="shared" si="227"/>
        <v>60</v>
      </c>
      <c r="X1056" s="1728">
        <v>60</v>
      </c>
      <c r="Y1056" s="1739">
        <v>617004</v>
      </c>
      <c r="Z1056" s="1730">
        <v>42748</v>
      </c>
      <c r="AA1056" s="1788" t="s">
        <v>213</v>
      </c>
      <c r="AB1056" s="1788"/>
      <c r="AG1056" s="1723"/>
      <c r="AH1056" s="1723"/>
      <c r="AI1056" s="1723"/>
      <c r="AJ1056" s="1723"/>
      <c r="AK1056" s="1723"/>
      <c r="AL1056" s="1723"/>
      <c r="AM1056" s="1723"/>
      <c r="AP1056" s="1723"/>
      <c r="AQ1056" s="1723"/>
      <c r="AR1056" s="1723"/>
      <c r="AS1056" s="1723"/>
      <c r="AT1056" s="1723"/>
      <c r="AU1056" s="1723"/>
      <c r="AV1056" s="1723"/>
      <c r="AW1056" s="1723"/>
      <c r="AZ1056" s="1723"/>
      <c r="BA1056" s="1723"/>
    </row>
    <row r="1057" spans="1:53" x14ac:dyDescent="0.2">
      <c r="A1057" s="1811">
        <v>2016751</v>
      </c>
      <c r="C1057" s="1737" t="s">
        <v>2647</v>
      </c>
      <c r="D1057" s="1723" t="s">
        <v>68</v>
      </c>
      <c r="E1057" s="1723">
        <v>0</v>
      </c>
      <c r="F1057" s="1723">
        <v>0</v>
      </c>
      <c r="G1057" s="1723">
        <v>0</v>
      </c>
      <c r="H1057" s="1723">
        <v>0</v>
      </c>
      <c r="I1057" s="1738">
        <v>1</v>
      </c>
      <c r="J1057" s="1738">
        <v>1</v>
      </c>
      <c r="L1057" s="1725">
        <v>442.6</v>
      </c>
      <c r="N1057" s="1725">
        <f>O1057+Q1057</f>
        <v>221.3</v>
      </c>
      <c r="O1057" s="1725">
        <v>208.8</v>
      </c>
      <c r="P1057" s="1798">
        <f>IF(N1057&lt;=0,"",O1057/N1057)</f>
        <v>0.94351558969724358</v>
      </c>
      <c r="Q1057" s="1725">
        <v>12.5</v>
      </c>
      <c r="R1057" s="1798">
        <f>IF(N1057&lt;=0,"",Q1057/N1057)</f>
        <v>5.6484410302756437E-2</v>
      </c>
      <c r="S1057" s="1785">
        <f>Q1057/$S$1</f>
        <v>0.5</v>
      </c>
      <c r="U1057" s="1725">
        <f>((1-I1057)*O1057)+((1-J1057)*Q1057)</f>
        <v>0</v>
      </c>
      <c r="V1057" s="1725">
        <f>L1057-W1057</f>
        <v>0</v>
      </c>
      <c r="W1057" s="1725">
        <f t="shared" si="227"/>
        <v>442.6</v>
      </c>
      <c r="X1057" s="1728">
        <v>442.6</v>
      </c>
      <c r="Y1057" s="1739">
        <v>617005</v>
      </c>
      <c r="Z1057" s="1730">
        <v>42748</v>
      </c>
      <c r="AA1057" s="1788" t="s">
        <v>213</v>
      </c>
      <c r="AB1057" s="1788"/>
      <c r="AG1057" s="1723"/>
      <c r="AH1057" s="1723"/>
      <c r="AI1057" s="1723"/>
      <c r="AJ1057" s="1723"/>
      <c r="AK1057" s="1723"/>
      <c r="AL1057" s="1723"/>
      <c r="AM1057" s="1723"/>
      <c r="AP1057" s="1723"/>
      <c r="AQ1057" s="1723"/>
      <c r="AR1057" s="1723"/>
      <c r="AS1057" s="1723"/>
      <c r="AT1057" s="1723"/>
      <c r="AU1057" s="1723"/>
      <c r="AV1057" s="1723"/>
      <c r="AW1057" s="1723"/>
      <c r="AZ1057" s="1723"/>
      <c r="BA1057" s="1723"/>
    </row>
    <row r="1058" spans="1:53" x14ac:dyDescent="0.2">
      <c r="A1058" s="1811">
        <v>2016752</v>
      </c>
      <c r="C1058" s="1737">
        <v>615617</v>
      </c>
      <c r="D1058" s="1723" t="s">
        <v>68</v>
      </c>
      <c r="E1058" s="1723">
        <v>1</v>
      </c>
      <c r="F1058" s="1723">
        <v>10</v>
      </c>
      <c r="G1058" s="1723">
        <v>5</v>
      </c>
      <c r="H1058" s="1723">
        <v>3</v>
      </c>
      <c r="I1058" s="1738">
        <v>1</v>
      </c>
      <c r="J1058" s="1738">
        <v>1</v>
      </c>
      <c r="L1058" s="1725">
        <v>3281.06</v>
      </c>
      <c r="N1058" s="1725">
        <f t="shared" si="221"/>
        <v>2029.9</v>
      </c>
      <c r="O1058" s="1725">
        <v>1498.25</v>
      </c>
      <c r="P1058" s="1798">
        <f t="shared" si="222"/>
        <v>0.73809054633233162</v>
      </c>
      <c r="Q1058" s="1725">
        <v>531.65</v>
      </c>
      <c r="R1058" s="1798">
        <f t="shared" si="223"/>
        <v>0.26190945366766832</v>
      </c>
      <c r="S1058" s="1785">
        <f t="shared" si="224"/>
        <v>21.265999999999998</v>
      </c>
      <c r="U1058" s="1725">
        <f t="shared" si="225"/>
        <v>0</v>
      </c>
      <c r="V1058" s="1725">
        <f t="shared" si="226"/>
        <v>0</v>
      </c>
      <c r="W1058" s="1725">
        <f t="shared" si="227"/>
        <v>3281.06</v>
      </c>
      <c r="X1058" s="1728">
        <v>3281.06</v>
      </c>
      <c r="Y1058" s="1739">
        <v>616718</v>
      </c>
      <c r="Z1058" s="1730">
        <v>42711</v>
      </c>
      <c r="AA1058" s="1788" t="s">
        <v>213</v>
      </c>
      <c r="AB1058" s="1788"/>
      <c r="AG1058" s="1723"/>
      <c r="AH1058" s="1723"/>
      <c r="AI1058" s="1723"/>
      <c r="AJ1058" s="1723"/>
      <c r="AK1058" s="1723"/>
      <c r="AL1058" s="1723"/>
      <c r="AM1058" s="1723"/>
      <c r="AP1058" s="1723"/>
      <c r="AQ1058" s="1723"/>
      <c r="AR1058" s="1723"/>
      <c r="AS1058" s="1723"/>
      <c r="AT1058" s="1723"/>
      <c r="AU1058" s="1723"/>
      <c r="AV1058" s="1723"/>
      <c r="AW1058" s="1723"/>
      <c r="AZ1058" s="1723"/>
      <c r="BA1058" s="1723"/>
    </row>
    <row r="1059" spans="1:53" x14ac:dyDescent="0.2">
      <c r="A1059" s="1811">
        <v>2016753</v>
      </c>
      <c r="C1059" s="1737" t="s">
        <v>2650</v>
      </c>
      <c r="D1059" s="1723" t="s">
        <v>68</v>
      </c>
      <c r="E1059" s="1723">
        <v>0</v>
      </c>
      <c r="F1059" s="1723">
        <v>0</v>
      </c>
      <c r="G1059" s="1723">
        <v>0</v>
      </c>
      <c r="H1059" s="1723">
        <v>0</v>
      </c>
      <c r="I1059" s="1738">
        <v>1</v>
      </c>
      <c r="J1059" s="1738">
        <v>1</v>
      </c>
      <c r="L1059" s="1725">
        <v>805</v>
      </c>
      <c r="N1059" s="1725">
        <f t="shared" si="221"/>
        <v>406</v>
      </c>
      <c r="O1059" s="1725">
        <v>325</v>
      </c>
      <c r="P1059" s="1798">
        <f t="shared" si="222"/>
        <v>0.80049261083743839</v>
      </c>
      <c r="Q1059" s="1725">
        <v>81</v>
      </c>
      <c r="R1059" s="1798">
        <f t="shared" si="223"/>
        <v>0.19950738916256158</v>
      </c>
      <c r="S1059" s="1785">
        <f t="shared" si="224"/>
        <v>3.24</v>
      </c>
      <c r="U1059" s="1725">
        <f t="shared" si="225"/>
        <v>0</v>
      </c>
      <c r="V1059" s="1725">
        <f t="shared" si="226"/>
        <v>0</v>
      </c>
      <c r="W1059" s="1725">
        <f t="shared" si="227"/>
        <v>805</v>
      </c>
      <c r="X1059" s="1728">
        <v>805</v>
      </c>
      <c r="Y1059" s="1739">
        <v>616042</v>
      </c>
      <c r="Z1059" s="1730">
        <v>42755</v>
      </c>
      <c r="AA1059" s="1788" t="s">
        <v>213</v>
      </c>
      <c r="AB1059" s="1788"/>
      <c r="AG1059" s="1723"/>
      <c r="AH1059" s="1723"/>
      <c r="AI1059" s="1723"/>
      <c r="AJ1059" s="1723"/>
      <c r="AK1059" s="1723"/>
      <c r="AL1059" s="1723"/>
      <c r="AM1059" s="1723"/>
      <c r="AP1059" s="1723"/>
      <c r="AQ1059" s="1723"/>
      <c r="AR1059" s="1723"/>
      <c r="AS1059" s="1723"/>
      <c r="AT1059" s="1723"/>
      <c r="AU1059" s="1723"/>
      <c r="AV1059" s="1723"/>
      <c r="AW1059" s="1723"/>
      <c r="AZ1059" s="1723"/>
      <c r="BA1059" s="1723"/>
    </row>
    <row r="1060" spans="1:53" x14ac:dyDescent="0.2">
      <c r="A1060" s="1736">
        <v>2016754</v>
      </c>
      <c r="B1060" s="1865"/>
      <c r="C1060" s="1865" t="s">
        <v>2651</v>
      </c>
      <c r="D1060" s="1866" t="s">
        <v>1575</v>
      </c>
      <c r="E1060" s="1866">
        <v>1</v>
      </c>
      <c r="F1060" s="1866">
        <v>1</v>
      </c>
      <c r="G1060" s="1866">
        <v>0</v>
      </c>
      <c r="H1060" s="1866">
        <v>1</v>
      </c>
      <c r="I1060" s="1867">
        <v>0</v>
      </c>
      <c r="J1060" s="1867">
        <v>0</v>
      </c>
      <c r="K1060" s="1895"/>
      <c r="L1060" s="1868">
        <v>599.22</v>
      </c>
      <c r="M1060" s="1868"/>
      <c r="N1060" s="1868">
        <f t="shared" si="221"/>
        <v>0</v>
      </c>
      <c r="O1060" s="1868">
        <v>0</v>
      </c>
      <c r="P1060" s="1869" t="str">
        <f t="shared" si="222"/>
        <v/>
      </c>
      <c r="Q1060" s="1868">
        <v>0</v>
      </c>
      <c r="R1060" s="1869" t="str">
        <f t="shared" si="223"/>
        <v/>
      </c>
      <c r="S1060" s="1870">
        <f t="shared" si="224"/>
        <v>0</v>
      </c>
      <c r="T1060" s="1871"/>
      <c r="U1060" s="1868">
        <f t="shared" si="225"/>
        <v>0</v>
      </c>
      <c r="V1060" s="1868">
        <f t="shared" si="226"/>
        <v>599.22</v>
      </c>
      <c r="W1060" s="1725">
        <f t="shared" si="227"/>
        <v>0</v>
      </c>
      <c r="X1060" s="1728"/>
      <c r="Y1060" s="1739"/>
      <c r="Z1060" s="1730"/>
      <c r="AA1060" s="1788"/>
      <c r="AB1060" s="1788"/>
      <c r="AG1060" s="1723"/>
      <c r="AH1060" s="1723"/>
      <c r="AI1060" s="1723"/>
      <c r="AJ1060" s="1723"/>
      <c r="AK1060" s="1723"/>
      <c r="AL1060" s="1723"/>
      <c r="AM1060" s="1723"/>
      <c r="AP1060" s="1723"/>
      <c r="AQ1060" s="1723"/>
      <c r="AR1060" s="1723"/>
      <c r="AS1060" s="1723"/>
      <c r="AT1060" s="1723"/>
      <c r="AU1060" s="1723"/>
      <c r="AV1060" s="1723"/>
      <c r="AW1060" s="1723"/>
      <c r="AZ1060" s="1723"/>
      <c r="BA1060" s="1723"/>
    </row>
    <row r="1061" spans="1:53" x14ac:dyDescent="0.2">
      <c r="A1061" s="1811">
        <v>2016755</v>
      </c>
      <c r="C1061" s="1737" t="s">
        <v>2653</v>
      </c>
      <c r="D1061" s="1723" t="s">
        <v>68</v>
      </c>
      <c r="E1061" s="1723">
        <v>1</v>
      </c>
      <c r="F1061" s="1723">
        <v>2</v>
      </c>
      <c r="G1061" s="1723">
        <v>1</v>
      </c>
      <c r="H1061" s="1723">
        <v>1</v>
      </c>
      <c r="I1061" s="1738">
        <v>1</v>
      </c>
      <c r="J1061" s="1738">
        <v>1</v>
      </c>
      <c r="L1061" s="1725">
        <v>537.12</v>
      </c>
      <c r="N1061" s="1725">
        <f t="shared" si="221"/>
        <v>423.03000000000003</v>
      </c>
      <c r="O1061" s="1725">
        <v>284.47000000000003</v>
      </c>
      <c r="P1061" s="1798">
        <f t="shared" si="222"/>
        <v>0.67245821809327944</v>
      </c>
      <c r="Q1061" s="1725">
        <v>138.56</v>
      </c>
      <c r="R1061" s="1798">
        <f t="shared" si="223"/>
        <v>0.32754178190672056</v>
      </c>
      <c r="S1061" s="1785">
        <f t="shared" si="224"/>
        <v>5.5423999999999998</v>
      </c>
      <c r="U1061" s="1725">
        <f t="shared" si="225"/>
        <v>0</v>
      </c>
      <c r="V1061" s="1725">
        <f t="shared" si="226"/>
        <v>0</v>
      </c>
      <c r="W1061" s="1725">
        <f t="shared" si="227"/>
        <v>537.12</v>
      </c>
      <c r="X1061" s="1728">
        <v>537.12</v>
      </c>
      <c r="Y1061" s="1739">
        <v>616719</v>
      </c>
      <c r="Z1061" s="1730">
        <v>42711</v>
      </c>
      <c r="AA1061" s="1788" t="s">
        <v>213</v>
      </c>
      <c r="AB1061" s="1788"/>
      <c r="AG1061" s="1723"/>
      <c r="AH1061" s="1723"/>
      <c r="AI1061" s="1723"/>
      <c r="AJ1061" s="1723"/>
      <c r="AK1061" s="1723"/>
      <c r="AL1061" s="1723"/>
      <c r="AM1061" s="1723"/>
      <c r="AP1061" s="1723"/>
      <c r="AQ1061" s="1723"/>
      <c r="AR1061" s="1723"/>
      <c r="AS1061" s="1723"/>
      <c r="AT1061" s="1723"/>
      <c r="AU1061" s="1723"/>
      <c r="AV1061" s="1723"/>
      <c r="AW1061" s="1723"/>
      <c r="AZ1061" s="1723"/>
      <c r="BA1061" s="1723"/>
    </row>
    <row r="1062" spans="1:53" x14ac:dyDescent="0.2">
      <c r="A1062" s="1811">
        <v>2016756</v>
      </c>
      <c r="C1062" s="1737">
        <v>615417</v>
      </c>
      <c r="D1062" s="1723" t="s">
        <v>68</v>
      </c>
      <c r="E1062" s="1723">
        <v>1</v>
      </c>
      <c r="F1062" s="1723">
        <v>10</v>
      </c>
      <c r="G1062" s="1723">
        <v>6</v>
      </c>
      <c r="H1062" s="1723">
        <v>4</v>
      </c>
      <c r="I1062" s="1738">
        <v>1</v>
      </c>
      <c r="J1062" s="1738">
        <v>1</v>
      </c>
      <c r="L1062" s="1725">
        <v>3149.83</v>
      </c>
      <c r="N1062" s="1725">
        <f t="shared" si="221"/>
        <v>2141.0099999999998</v>
      </c>
      <c r="O1062" s="1725">
        <v>1646.55</v>
      </c>
      <c r="P1062" s="1798">
        <f t="shared" si="222"/>
        <v>0.76905292362016064</v>
      </c>
      <c r="Q1062" s="1725">
        <v>494.46</v>
      </c>
      <c r="R1062" s="1798">
        <f t="shared" si="223"/>
        <v>0.23094707637983944</v>
      </c>
      <c r="S1062" s="1785">
        <f t="shared" si="224"/>
        <v>19.778399999999998</v>
      </c>
      <c r="U1062" s="1725">
        <f t="shared" si="225"/>
        <v>0</v>
      </c>
      <c r="V1062" s="1725">
        <f t="shared" si="226"/>
        <v>0</v>
      </c>
      <c r="W1062" s="1725">
        <f t="shared" si="227"/>
        <v>3149.83</v>
      </c>
      <c r="X1062" s="1728">
        <v>3149.83</v>
      </c>
      <c r="Y1062" s="1739">
        <v>616720</v>
      </c>
      <c r="Z1062" s="1730">
        <v>42711</v>
      </c>
      <c r="AA1062" s="1788" t="s">
        <v>213</v>
      </c>
      <c r="AB1062" s="1788"/>
      <c r="AG1062" s="1723"/>
      <c r="AH1062" s="1723"/>
      <c r="AI1062" s="1723"/>
      <c r="AJ1062" s="1723"/>
      <c r="AK1062" s="1723"/>
      <c r="AL1062" s="1723"/>
      <c r="AM1062" s="1723"/>
      <c r="AP1062" s="1723"/>
      <c r="AQ1062" s="1723"/>
      <c r="AR1062" s="1723"/>
      <c r="AS1062" s="1723"/>
      <c r="AT1062" s="1723"/>
      <c r="AU1062" s="1723"/>
      <c r="AV1062" s="1723"/>
      <c r="AW1062" s="1723"/>
      <c r="AZ1062" s="1723"/>
      <c r="BA1062" s="1723"/>
    </row>
    <row r="1063" spans="1:53" x14ac:dyDescent="0.2">
      <c r="A1063" s="1811">
        <v>2016757</v>
      </c>
      <c r="C1063" s="1737">
        <v>615717</v>
      </c>
      <c r="D1063" s="1723" t="s">
        <v>68</v>
      </c>
      <c r="E1063" s="1723">
        <v>1</v>
      </c>
      <c r="F1063" s="1723">
        <v>10</v>
      </c>
      <c r="G1063" s="1723">
        <v>5</v>
      </c>
      <c r="H1063" s="1723">
        <v>3</v>
      </c>
      <c r="I1063" s="1738">
        <v>1</v>
      </c>
      <c r="J1063" s="1738">
        <v>1</v>
      </c>
      <c r="L1063" s="1725">
        <v>3281.06</v>
      </c>
      <c r="N1063" s="1725">
        <f>O1063+Q1063</f>
        <v>2029.9</v>
      </c>
      <c r="O1063" s="1725">
        <v>1498.25</v>
      </c>
      <c r="P1063" s="1798">
        <f>IF(N1063&lt;=0,"",O1063/N1063)</f>
        <v>0.73809054633233162</v>
      </c>
      <c r="Q1063" s="1725">
        <v>531.65</v>
      </c>
      <c r="R1063" s="1798">
        <f>IF(N1063&lt;=0,"",Q1063/N1063)</f>
        <v>0.26190945366766832</v>
      </c>
      <c r="S1063" s="1785">
        <f>Q1063/$S$1</f>
        <v>21.265999999999998</v>
      </c>
      <c r="U1063" s="1725">
        <f>((1-I1063)*O1063)+((1-J1063)*Q1063)</f>
        <v>0</v>
      </c>
      <c r="V1063" s="1725">
        <f>L1063-W1063</f>
        <v>0</v>
      </c>
      <c r="W1063" s="1725">
        <f t="shared" si="227"/>
        <v>3281.06</v>
      </c>
      <c r="X1063" s="1728">
        <v>3281.06</v>
      </c>
      <c r="Y1063" s="1739">
        <v>616721</v>
      </c>
      <c r="Z1063" s="1730">
        <v>42711</v>
      </c>
      <c r="AA1063" s="1788" t="s">
        <v>213</v>
      </c>
      <c r="AB1063" s="1788"/>
      <c r="AG1063" s="1723"/>
      <c r="AH1063" s="1723"/>
      <c r="AI1063" s="1723"/>
      <c r="AJ1063" s="1723"/>
      <c r="AK1063" s="1723"/>
      <c r="AL1063" s="1723"/>
      <c r="AM1063" s="1723"/>
      <c r="AP1063" s="1723"/>
      <c r="AQ1063" s="1723"/>
      <c r="AR1063" s="1723"/>
      <c r="AS1063" s="1723"/>
      <c r="AT1063" s="1723"/>
      <c r="AU1063" s="1723"/>
      <c r="AV1063" s="1723"/>
      <c r="AW1063" s="1723"/>
      <c r="AZ1063" s="1723"/>
      <c r="BA1063" s="1723"/>
    </row>
    <row r="1064" spans="1:53" x14ac:dyDescent="0.2">
      <c r="A1064" s="1811" t="s">
        <v>2657</v>
      </c>
      <c r="C1064" s="1737" t="s">
        <v>2656</v>
      </c>
      <c r="D1064" s="1723" t="s">
        <v>441</v>
      </c>
      <c r="E1064" s="1723">
        <v>0</v>
      </c>
      <c r="F1064" s="1723">
        <v>2</v>
      </c>
      <c r="G1064" s="1723">
        <v>3</v>
      </c>
      <c r="H1064" s="1723">
        <v>0</v>
      </c>
      <c r="I1064" s="1738">
        <v>1</v>
      </c>
      <c r="J1064" s="1738">
        <v>1</v>
      </c>
      <c r="L1064" s="1725">
        <v>570</v>
      </c>
      <c r="N1064" s="1725">
        <f t="shared" si="221"/>
        <v>473.5</v>
      </c>
      <c r="O1064" s="1725">
        <v>312.08</v>
      </c>
      <c r="P1064" s="1798">
        <f t="shared" si="222"/>
        <v>0.65909186906019002</v>
      </c>
      <c r="Q1064" s="1725">
        <v>161.41999999999999</v>
      </c>
      <c r="R1064" s="1798">
        <f t="shared" si="223"/>
        <v>0.34090813093980987</v>
      </c>
      <c r="S1064" s="1785">
        <f t="shared" si="224"/>
        <v>6.4567999999999994</v>
      </c>
      <c r="U1064" s="1725">
        <f t="shared" si="225"/>
        <v>0</v>
      </c>
      <c r="V1064" s="1725">
        <f t="shared" si="226"/>
        <v>0</v>
      </c>
      <c r="W1064" s="1725">
        <f t="shared" si="227"/>
        <v>570</v>
      </c>
      <c r="X1064" s="1728">
        <v>570</v>
      </c>
      <c r="Y1064" s="1739">
        <v>617037</v>
      </c>
      <c r="Z1064" s="1730">
        <v>42748</v>
      </c>
      <c r="AA1064" s="1788" t="s">
        <v>213</v>
      </c>
      <c r="AB1064" s="1788"/>
      <c r="AG1064" s="1723"/>
      <c r="AH1064" s="1723"/>
      <c r="AI1064" s="1723"/>
      <c r="AJ1064" s="1723"/>
      <c r="AK1064" s="1723"/>
      <c r="AL1064" s="1723"/>
      <c r="AM1064" s="1723"/>
      <c r="AP1064" s="1723"/>
      <c r="AQ1064" s="1723"/>
      <c r="AR1064" s="1723"/>
      <c r="AS1064" s="1723"/>
      <c r="AT1064" s="1723"/>
      <c r="AU1064" s="1723"/>
      <c r="AV1064" s="1723"/>
      <c r="AW1064" s="1723"/>
      <c r="AZ1064" s="1723"/>
      <c r="BA1064" s="1723"/>
    </row>
    <row r="1065" spans="1:53" x14ac:dyDescent="0.2">
      <c r="A1065" s="1811">
        <v>2016759</v>
      </c>
      <c r="C1065" s="1737" t="s">
        <v>2658</v>
      </c>
      <c r="D1065" s="1723" t="s">
        <v>68</v>
      </c>
      <c r="E1065" s="1723">
        <v>6</v>
      </c>
      <c r="F1065" s="1723">
        <v>54</v>
      </c>
      <c r="G1065" s="1723">
        <v>30</v>
      </c>
      <c r="H1065" s="1723">
        <v>18</v>
      </c>
      <c r="I1065" s="1738">
        <v>1</v>
      </c>
      <c r="J1065" s="1738">
        <v>1</v>
      </c>
      <c r="L1065" s="1725">
        <v>17551.419999999998</v>
      </c>
      <c r="N1065" s="1725">
        <f t="shared" si="221"/>
        <v>11830.32</v>
      </c>
      <c r="O1065" s="1725">
        <v>8770.85</v>
      </c>
      <c r="P1065" s="1798">
        <f t="shared" si="222"/>
        <v>0.74138738428039141</v>
      </c>
      <c r="Q1065" s="1725">
        <v>3059.47</v>
      </c>
      <c r="R1065" s="1798">
        <f t="shared" si="223"/>
        <v>0.25861261571960859</v>
      </c>
      <c r="S1065" s="1785">
        <f t="shared" si="224"/>
        <v>122.3788</v>
      </c>
      <c r="U1065" s="1725">
        <f t="shared" si="225"/>
        <v>0</v>
      </c>
      <c r="V1065" s="1725">
        <f t="shared" si="226"/>
        <v>0</v>
      </c>
      <c r="W1065" s="1725">
        <f t="shared" si="227"/>
        <v>17551.419999999998</v>
      </c>
      <c r="X1065" s="1728">
        <v>17551.419999999998</v>
      </c>
      <c r="Y1065" s="1739">
        <v>616732</v>
      </c>
      <c r="Z1065" s="1730">
        <v>42713</v>
      </c>
      <c r="AA1065" s="1788" t="s">
        <v>213</v>
      </c>
      <c r="AB1065" s="1788"/>
      <c r="AG1065" s="1723"/>
      <c r="AH1065" s="1723"/>
      <c r="AI1065" s="1723"/>
      <c r="AJ1065" s="1723"/>
      <c r="AK1065" s="1723"/>
      <c r="AL1065" s="1723"/>
      <c r="AM1065" s="1723"/>
      <c r="AP1065" s="1723"/>
      <c r="AQ1065" s="1723"/>
      <c r="AR1065" s="1723"/>
      <c r="AS1065" s="1723"/>
      <c r="AT1065" s="1723"/>
      <c r="AU1065" s="1723"/>
      <c r="AV1065" s="1723"/>
      <c r="AW1065" s="1723"/>
      <c r="AZ1065" s="1723"/>
      <c r="BA1065" s="1723"/>
    </row>
    <row r="1066" spans="1:53" x14ac:dyDescent="0.2">
      <c r="A1066" s="1811">
        <v>2016760</v>
      </c>
      <c r="C1066" s="1737" t="s">
        <v>2663</v>
      </c>
      <c r="D1066" s="1723" t="s">
        <v>1901</v>
      </c>
      <c r="E1066" s="1723">
        <v>0</v>
      </c>
      <c r="F1066" s="1723">
        <v>0</v>
      </c>
      <c r="G1066" s="1723">
        <v>0</v>
      </c>
      <c r="H1066" s="1723">
        <v>0</v>
      </c>
      <c r="I1066" s="1738">
        <v>1</v>
      </c>
      <c r="J1066" s="1738">
        <v>1</v>
      </c>
      <c r="L1066" s="1725">
        <v>316</v>
      </c>
      <c r="N1066" s="1725">
        <f t="shared" si="221"/>
        <v>0</v>
      </c>
      <c r="O1066" s="1725">
        <v>0</v>
      </c>
      <c r="P1066" s="1798" t="str">
        <f t="shared" si="222"/>
        <v/>
      </c>
      <c r="Q1066" s="1725">
        <v>0</v>
      </c>
      <c r="R1066" s="1798" t="str">
        <f t="shared" si="223"/>
        <v/>
      </c>
      <c r="S1066" s="1785">
        <f t="shared" si="224"/>
        <v>0</v>
      </c>
      <c r="U1066" s="1725">
        <f t="shared" si="225"/>
        <v>0</v>
      </c>
      <c r="V1066" s="1725">
        <f t="shared" si="226"/>
        <v>0</v>
      </c>
      <c r="W1066" s="1725">
        <f t="shared" si="227"/>
        <v>316</v>
      </c>
      <c r="X1066" s="1728">
        <v>316</v>
      </c>
      <c r="Y1066" s="1739">
        <v>616725</v>
      </c>
      <c r="Z1066" s="1730">
        <v>42711</v>
      </c>
      <c r="AA1066" s="1788" t="s">
        <v>213</v>
      </c>
      <c r="AB1066" s="1788"/>
      <c r="AG1066" s="1723"/>
      <c r="AH1066" s="1723"/>
      <c r="AI1066" s="1723"/>
      <c r="AJ1066" s="1723"/>
      <c r="AK1066" s="1723"/>
      <c r="AL1066" s="1723"/>
      <c r="AM1066" s="1723"/>
      <c r="AP1066" s="1723"/>
      <c r="AQ1066" s="1723"/>
      <c r="AR1066" s="1723"/>
      <c r="AS1066" s="1723"/>
      <c r="AT1066" s="1723"/>
      <c r="AU1066" s="1723"/>
      <c r="AV1066" s="1723"/>
      <c r="AW1066" s="1723"/>
      <c r="AZ1066" s="1723"/>
      <c r="BA1066" s="1723"/>
    </row>
    <row r="1067" spans="1:53" x14ac:dyDescent="0.2">
      <c r="A1067" s="1811">
        <v>2016761</v>
      </c>
      <c r="C1067" s="1737" t="s">
        <v>2664</v>
      </c>
      <c r="D1067" s="1723" t="s">
        <v>68</v>
      </c>
      <c r="E1067" s="1723">
        <v>0</v>
      </c>
      <c r="F1067" s="1723">
        <v>2</v>
      </c>
      <c r="G1067" s="1723">
        <v>0</v>
      </c>
      <c r="H1067" s="1723">
        <v>0</v>
      </c>
      <c r="I1067" s="1738">
        <v>1</v>
      </c>
      <c r="J1067" s="1738">
        <v>1</v>
      </c>
      <c r="L1067" s="1725">
        <v>360</v>
      </c>
      <c r="N1067" s="1725">
        <f t="shared" si="221"/>
        <v>108.67</v>
      </c>
      <c r="O1067" s="1725">
        <v>69.61</v>
      </c>
      <c r="P1067" s="1798">
        <f t="shared" si="222"/>
        <v>0.64056317290880649</v>
      </c>
      <c r="Q1067" s="1725">
        <v>39.06</v>
      </c>
      <c r="R1067" s="1798">
        <f t="shared" si="223"/>
        <v>0.35943682709119351</v>
      </c>
      <c r="S1067" s="1785">
        <f t="shared" si="224"/>
        <v>1.5624</v>
      </c>
      <c r="U1067" s="1725">
        <f t="shared" si="225"/>
        <v>0</v>
      </c>
      <c r="V1067" s="1725">
        <f t="shared" si="226"/>
        <v>0</v>
      </c>
      <c r="W1067" s="1725">
        <f t="shared" si="227"/>
        <v>360</v>
      </c>
      <c r="X1067" s="1728">
        <v>360</v>
      </c>
      <c r="Y1067" s="1739">
        <v>617008</v>
      </c>
      <c r="Z1067" s="1730">
        <v>42748</v>
      </c>
      <c r="AA1067" s="1788" t="s">
        <v>213</v>
      </c>
      <c r="AB1067" s="1788"/>
      <c r="AG1067" s="1723"/>
      <c r="AH1067" s="1723"/>
      <c r="AI1067" s="1723"/>
      <c r="AJ1067" s="1723"/>
      <c r="AK1067" s="1723"/>
      <c r="AL1067" s="1723"/>
      <c r="AM1067" s="1723"/>
      <c r="AP1067" s="1723"/>
      <c r="AQ1067" s="1723"/>
      <c r="AR1067" s="1723"/>
      <c r="AS1067" s="1723"/>
      <c r="AT1067" s="1723"/>
      <c r="AU1067" s="1723"/>
      <c r="AV1067" s="1723"/>
      <c r="AW1067" s="1723"/>
      <c r="AZ1067" s="1723"/>
      <c r="BA1067" s="1723"/>
    </row>
    <row r="1068" spans="1:53" x14ac:dyDescent="0.2">
      <c r="A1068" s="1811">
        <v>2016762</v>
      </c>
      <c r="C1068" s="1737" t="s">
        <v>3099</v>
      </c>
      <c r="D1068" s="1723" t="s">
        <v>68</v>
      </c>
      <c r="E1068" s="1723">
        <v>0</v>
      </c>
      <c r="F1068" s="1723">
        <v>0</v>
      </c>
      <c r="G1068" s="1723">
        <v>0</v>
      </c>
      <c r="H1068" s="1723">
        <v>0</v>
      </c>
      <c r="I1068" s="1738">
        <v>1</v>
      </c>
      <c r="J1068" s="1738">
        <v>1</v>
      </c>
      <c r="L1068" s="1725">
        <v>90.58</v>
      </c>
      <c r="N1068" s="1725">
        <f t="shared" si="221"/>
        <v>52.79</v>
      </c>
      <c r="O1068" s="1725">
        <v>37.79</v>
      </c>
      <c r="P1068" s="1798">
        <f t="shared" si="222"/>
        <v>0.71585527562038265</v>
      </c>
      <c r="Q1068" s="1725">
        <v>15</v>
      </c>
      <c r="R1068" s="1798">
        <f t="shared" si="223"/>
        <v>0.28414472437961735</v>
      </c>
      <c r="S1068" s="1785">
        <f t="shared" si="224"/>
        <v>0.6</v>
      </c>
      <c r="U1068" s="1725">
        <f t="shared" si="225"/>
        <v>0</v>
      </c>
      <c r="V1068" s="1725">
        <f>L1068-W1068-AC1068</f>
        <v>0</v>
      </c>
      <c r="W1068" s="1725">
        <v>181.16</v>
      </c>
      <c r="X1068" s="1728">
        <v>90.58</v>
      </c>
      <c r="Y1068" s="1739">
        <v>617099</v>
      </c>
      <c r="Z1068" s="1730">
        <v>42779</v>
      </c>
      <c r="AA1068" s="1788" t="s">
        <v>213</v>
      </c>
      <c r="AB1068" s="1788"/>
      <c r="AC1068" s="1725">
        <v>-90.58</v>
      </c>
      <c r="AD1068" s="1723">
        <v>617127</v>
      </c>
      <c r="AE1068" s="1733">
        <v>42783</v>
      </c>
      <c r="AF1068" s="1789" t="s">
        <v>213</v>
      </c>
      <c r="AG1068" s="1723"/>
      <c r="AH1068" s="1723"/>
      <c r="AI1068" s="1723"/>
      <c r="AJ1068" s="1723"/>
      <c r="AK1068" s="1723"/>
      <c r="AL1068" s="1723"/>
      <c r="AM1068" s="1723"/>
      <c r="AP1068" s="1723"/>
      <c r="AQ1068" s="1723"/>
      <c r="AR1068" s="1723"/>
      <c r="AS1068" s="1723"/>
      <c r="AT1068" s="1723"/>
      <c r="AU1068" s="1723"/>
      <c r="AV1068" s="1723"/>
      <c r="AW1068" s="1723"/>
      <c r="AZ1068" s="1723"/>
      <c r="BA1068" s="1723"/>
    </row>
    <row r="1069" spans="1:53" x14ac:dyDescent="0.2">
      <c r="A1069" s="1811">
        <v>2016763</v>
      </c>
      <c r="C1069" s="1737">
        <v>616417</v>
      </c>
      <c r="D1069" s="1723" t="s">
        <v>68</v>
      </c>
      <c r="E1069" s="1723">
        <v>1</v>
      </c>
      <c r="F1069" s="1723">
        <v>9</v>
      </c>
      <c r="G1069" s="1723">
        <v>5</v>
      </c>
      <c r="H1069" s="1723">
        <v>4</v>
      </c>
      <c r="I1069" s="1738">
        <v>1</v>
      </c>
      <c r="J1069" s="1738">
        <v>1</v>
      </c>
      <c r="L1069" s="1725">
        <v>3207.94</v>
      </c>
      <c r="N1069" s="1725">
        <f t="shared" si="221"/>
        <v>2285.8199999999997</v>
      </c>
      <c r="O1069" s="1725">
        <v>1756.53</v>
      </c>
      <c r="P1069" s="1798">
        <f t="shared" si="222"/>
        <v>0.76844633435703602</v>
      </c>
      <c r="Q1069" s="1725">
        <v>529.29</v>
      </c>
      <c r="R1069" s="1798">
        <f t="shared" si="223"/>
        <v>0.23155366564296403</v>
      </c>
      <c r="S1069" s="1785">
        <f t="shared" si="224"/>
        <v>21.171599999999998</v>
      </c>
      <c r="U1069" s="1725">
        <f t="shared" si="225"/>
        <v>0</v>
      </c>
      <c r="V1069" s="1725">
        <f t="shared" si="226"/>
        <v>0</v>
      </c>
      <c r="W1069" s="1725">
        <f t="shared" si="227"/>
        <v>3207.94</v>
      </c>
      <c r="X1069" s="1728">
        <v>3207.94</v>
      </c>
      <c r="Y1069" s="1739">
        <v>616733</v>
      </c>
      <c r="Z1069" s="1730">
        <v>42713</v>
      </c>
      <c r="AA1069" s="1788" t="s">
        <v>213</v>
      </c>
      <c r="AB1069" s="1788"/>
      <c r="AG1069" s="1723"/>
      <c r="AH1069" s="1723"/>
      <c r="AI1069" s="1723"/>
      <c r="AJ1069" s="1723"/>
      <c r="AK1069" s="1723"/>
      <c r="AL1069" s="1723"/>
      <c r="AM1069" s="1723"/>
      <c r="AP1069" s="1723"/>
      <c r="AQ1069" s="1723"/>
      <c r="AR1069" s="1723"/>
      <c r="AS1069" s="1723"/>
      <c r="AT1069" s="1723"/>
      <c r="AU1069" s="1723"/>
      <c r="AV1069" s="1723"/>
      <c r="AW1069" s="1723"/>
      <c r="AZ1069" s="1723"/>
      <c r="BA1069" s="1723"/>
    </row>
    <row r="1070" spans="1:53" x14ac:dyDescent="0.2">
      <c r="A1070" s="1811" t="s">
        <v>2673</v>
      </c>
      <c r="C1070" s="1737">
        <v>597117</v>
      </c>
      <c r="D1070" s="1723" t="s">
        <v>68</v>
      </c>
      <c r="E1070" s="1723">
        <v>1</v>
      </c>
      <c r="F1070" s="1723">
        <v>8</v>
      </c>
      <c r="G1070" s="1723">
        <v>5</v>
      </c>
      <c r="H1070" s="1723">
        <v>3</v>
      </c>
      <c r="I1070" s="1738">
        <v>1</v>
      </c>
      <c r="J1070" s="1738">
        <v>1</v>
      </c>
      <c r="L1070" s="1725">
        <v>4892.6899999999996</v>
      </c>
      <c r="N1070" s="1725">
        <f>O1070+Q1070</f>
        <v>3362.64</v>
      </c>
      <c r="O1070" s="1725">
        <v>2805.85</v>
      </c>
      <c r="P1070" s="1798">
        <f>IF(N1070&lt;=0,"",O1070/N1070)</f>
        <v>0.83441878999833463</v>
      </c>
      <c r="Q1070" s="1725">
        <v>556.79</v>
      </c>
      <c r="R1070" s="1798">
        <f>IF(N1070&lt;=0,"",Q1070/N1070)</f>
        <v>0.16558121000166534</v>
      </c>
      <c r="S1070" s="1785">
        <f>Q1070/$S$1</f>
        <v>22.271599999999999</v>
      </c>
      <c r="U1070" s="1725">
        <f t="shared" si="225"/>
        <v>0</v>
      </c>
      <c r="V1070" s="1725">
        <f t="shared" si="226"/>
        <v>0</v>
      </c>
      <c r="W1070" s="1725">
        <f t="shared" si="227"/>
        <v>4892.6899999999996</v>
      </c>
      <c r="X1070" s="1728">
        <v>4892.6899999999996</v>
      </c>
      <c r="Y1070" s="1739">
        <v>616734</v>
      </c>
      <c r="Z1070" s="1730">
        <v>42713</v>
      </c>
      <c r="AA1070" s="1788" t="s">
        <v>213</v>
      </c>
      <c r="AB1070" s="1885"/>
      <c r="AC1070" s="1723"/>
      <c r="AE1070" s="1723"/>
      <c r="AF1070" s="1723"/>
      <c r="AG1070" s="1723"/>
      <c r="AH1070" s="1723"/>
      <c r="AI1070" s="1723"/>
      <c r="AJ1070" s="1723"/>
      <c r="AK1070" s="1723"/>
      <c r="AL1070" s="1723"/>
      <c r="AM1070" s="1723"/>
      <c r="AP1070" s="1723"/>
      <c r="AQ1070" s="1723"/>
      <c r="AR1070" s="1723"/>
      <c r="AS1070" s="1723"/>
      <c r="AT1070" s="1723"/>
      <c r="AU1070" s="1723"/>
      <c r="AV1070" s="1723"/>
      <c r="AW1070" s="1723"/>
      <c r="AZ1070" s="1723"/>
      <c r="BA1070" s="1723"/>
    </row>
    <row r="1071" spans="1:53" x14ac:dyDescent="0.2">
      <c r="A1071" s="1811">
        <v>2016765</v>
      </c>
      <c r="C1071" s="1737" t="s">
        <v>2667</v>
      </c>
      <c r="D1071" s="1723" t="s">
        <v>1064</v>
      </c>
      <c r="E1071" s="1723">
        <v>1</v>
      </c>
      <c r="F1071" s="1723">
        <v>7</v>
      </c>
      <c r="G1071" s="1723">
        <v>0</v>
      </c>
      <c r="H1071" s="1723">
        <v>7</v>
      </c>
      <c r="I1071" s="1738">
        <v>1</v>
      </c>
      <c r="J1071" s="1738">
        <v>1</v>
      </c>
      <c r="L1071" s="1725">
        <v>3759.29</v>
      </c>
      <c r="N1071" s="1725">
        <f t="shared" si="221"/>
        <v>2375.59</v>
      </c>
      <c r="O1071" s="1725">
        <v>1779.6</v>
      </c>
      <c r="P1071" s="1798">
        <f t="shared" si="222"/>
        <v>0.74911916618608421</v>
      </c>
      <c r="Q1071" s="1725">
        <v>595.99</v>
      </c>
      <c r="R1071" s="1798">
        <f t="shared" si="223"/>
        <v>0.25088083381391568</v>
      </c>
      <c r="S1071" s="1785">
        <f t="shared" si="224"/>
        <v>23.839600000000001</v>
      </c>
      <c r="U1071" s="1725">
        <f t="shared" si="225"/>
        <v>0</v>
      </c>
      <c r="V1071" s="1725">
        <f t="shared" si="226"/>
        <v>0</v>
      </c>
      <c r="W1071" s="1725">
        <f t="shared" si="227"/>
        <v>3759.29</v>
      </c>
      <c r="X1071" s="1728">
        <v>3759.29</v>
      </c>
      <c r="Y1071" s="1739">
        <v>617060</v>
      </c>
      <c r="Z1071" s="1730">
        <v>42755</v>
      </c>
      <c r="AA1071" s="1788" t="s">
        <v>213</v>
      </c>
      <c r="AB1071" s="1885"/>
      <c r="AC1071" s="1723"/>
      <c r="AE1071" s="1723"/>
      <c r="AF1071" s="1723"/>
      <c r="AG1071" s="1723"/>
      <c r="AH1071" s="1723"/>
      <c r="AI1071" s="1723"/>
      <c r="AJ1071" s="1723"/>
      <c r="AK1071" s="1723"/>
      <c r="AL1071" s="1723"/>
      <c r="AM1071" s="1723"/>
      <c r="AP1071" s="1723"/>
      <c r="AQ1071" s="1723"/>
      <c r="AR1071" s="1723"/>
      <c r="AS1071" s="1723"/>
      <c r="AT1071" s="1723"/>
      <c r="AU1071" s="1723"/>
      <c r="AV1071" s="1723"/>
      <c r="AW1071" s="1723"/>
      <c r="AZ1071" s="1723"/>
      <c r="BA1071" s="1723"/>
    </row>
    <row r="1072" spans="1:53" x14ac:dyDescent="0.2">
      <c r="A1072" s="1811">
        <v>2016766</v>
      </c>
      <c r="C1072" s="1737" t="s">
        <v>2768</v>
      </c>
      <c r="D1072" s="1723" t="s">
        <v>68</v>
      </c>
      <c r="E1072" s="1723">
        <v>0</v>
      </c>
      <c r="F1072" s="1723">
        <v>0</v>
      </c>
      <c r="G1072" s="1723">
        <v>0</v>
      </c>
      <c r="H1072" s="1723">
        <v>0</v>
      </c>
      <c r="I1072" s="1738">
        <v>1</v>
      </c>
      <c r="J1072" s="1738">
        <v>1</v>
      </c>
      <c r="L1072" s="1725">
        <v>782.25</v>
      </c>
      <c r="N1072" s="1725">
        <f t="shared" si="221"/>
        <v>312.89999999999998</v>
      </c>
      <c r="O1072" s="1725">
        <v>204.9</v>
      </c>
      <c r="P1072" s="1798">
        <f t="shared" si="222"/>
        <v>0.65484180249280932</v>
      </c>
      <c r="Q1072" s="1725">
        <v>108</v>
      </c>
      <c r="R1072" s="1798">
        <f t="shared" si="223"/>
        <v>0.34515819750719084</v>
      </c>
      <c r="S1072" s="1785">
        <f t="shared" si="224"/>
        <v>4.32</v>
      </c>
      <c r="U1072" s="1725">
        <f t="shared" si="225"/>
        <v>0</v>
      </c>
      <c r="V1072" s="1725">
        <f t="shared" si="226"/>
        <v>0</v>
      </c>
      <c r="W1072" s="1725">
        <f t="shared" si="227"/>
        <v>782.25</v>
      </c>
      <c r="X1072" s="1728">
        <v>782.25</v>
      </c>
      <c r="Y1072" s="1739">
        <v>617128</v>
      </c>
      <c r="Z1072" s="1730">
        <v>42793</v>
      </c>
      <c r="AA1072" s="1788" t="s">
        <v>213</v>
      </c>
      <c r="AB1072" s="1885"/>
      <c r="AC1072" s="1723"/>
      <c r="AE1072" s="1723"/>
      <c r="AF1072" s="1723"/>
      <c r="AG1072" s="1723"/>
      <c r="AH1072" s="1723"/>
      <c r="AI1072" s="1723"/>
      <c r="AJ1072" s="1723"/>
      <c r="AK1072" s="1723"/>
      <c r="AL1072" s="1723"/>
      <c r="AM1072" s="1723"/>
      <c r="AP1072" s="1723"/>
      <c r="AQ1072" s="1723"/>
      <c r="AR1072" s="1723"/>
      <c r="AS1072" s="1723"/>
      <c r="AT1072" s="1723"/>
      <c r="AU1072" s="1723"/>
      <c r="AV1072" s="1723"/>
      <c r="AW1072" s="1723"/>
      <c r="AZ1072" s="1723"/>
      <c r="BA1072" s="1723"/>
    </row>
    <row r="1073" spans="1:53" x14ac:dyDescent="0.2">
      <c r="A1073" s="1811">
        <v>2016767</v>
      </c>
      <c r="C1073" s="1737">
        <v>615917</v>
      </c>
      <c r="D1073" s="1723" t="s">
        <v>68</v>
      </c>
      <c r="E1073" s="1723">
        <v>1</v>
      </c>
      <c r="F1073" s="1723">
        <v>10</v>
      </c>
      <c r="G1073" s="1723">
        <v>5</v>
      </c>
      <c r="H1073" s="1723">
        <v>3</v>
      </c>
      <c r="I1073" s="1738">
        <v>1</v>
      </c>
      <c r="J1073" s="1738">
        <v>1</v>
      </c>
      <c r="L1073" s="1725">
        <v>3281.06</v>
      </c>
      <c r="N1073" s="1725">
        <f>O1073+Q1073</f>
        <v>2029.9</v>
      </c>
      <c r="O1073" s="1725">
        <v>1498.25</v>
      </c>
      <c r="P1073" s="1798">
        <f>IF(N1073&lt;=0,"",O1073/N1073)</f>
        <v>0.73809054633233162</v>
      </c>
      <c r="Q1073" s="1725">
        <v>531.65</v>
      </c>
      <c r="R1073" s="1798">
        <f>IF(N1073&lt;=0,"",Q1073/N1073)</f>
        <v>0.26190945366766832</v>
      </c>
      <c r="S1073" s="1785">
        <f>Q1073/$S$1</f>
        <v>21.265999999999998</v>
      </c>
      <c r="U1073" s="1725">
        <f>((1-I1073)*O1073)+((1-J1073)*Q1073)</f>
        <v>0</v>
      </c>
      <c r="V1073" s="1725">
        <f>L1073-W1073</f>
        <v>0</v>
      </c>
      <c r="W1073" s="1725">
        <f t="shared" si="227"/>
        <v>3281.06</v>
      </c>
      <c r="X1073" s="1728">
        <v>3281.06</v>
      </c>
      <c r="Y1073" s="1739">
        <v>616735</v>
      </c>
      <c r="Z1073" s="1730">
        <v>42713</v>
      </c>
      <c r="AA1073" s="1788" t="s">
        <v>213</v>
      </c>
      <c r="AB1073" s="1885"/>
      <c r="AC1073" s="1723"/>
      <c r="AE1073" s="1723"/>
      <c r="AF1073" s="1723"/>
      <c r="AG1073" s="1723"/>
      <c r="AH1073" s="1723"/>
      <c r="AI1073" s="1723"/>
      <c r="AJ1073" s="1723"/>
      <c r="AK1073" s="1723"/>
      <c r="AL1073" s="1723"/>
      <c r="AM1073" s="1723"/>
      <c r="AP1073" s="1723"/>
      <c r="AQ1073" s="1723"/>
      <c r="AR1073" s="1723"/>
      <c r="AS1073" s="1723"/>
      <c r="AT1073" s="1723"/>
      <c r="AU1073" s="1723"/>
      <c r="AV1073" s="1723"/>
      <c r="AW1073" s="1723"/>
      <c r="AZ1073" s="1723"/>
      <c r="BA1073" s="1723"/>
    </row>
    <row r="1074" spans="1:53" x14ac:dyDescent="0.2">
      <c r="A1074" s="1811">
        <v>2016768</v>
      </c>
      <c r="C1074" s="1737">
        <v>612417</v>
      </c>
      <c r="D1074" s="1723" t="s">
        <v>68</v>
      </c>
      <c r="E1074" s="1723">
        <v>1</v>
      </c>
      <c r="F1074" s="1723">
        <v>10</v>
      </c>
      <c r="G1074" s="1723">
        <v>7</v>
      </c>
      <c r="H1074" s="1723">
        <v>4</v>
      </c>
      <c r="I1074" s="1738">
        <v>1</v>
      </c>
      <c r="J1074" s="1738">
        <v>1</v>
      </c>
      <c r="L1074" s="1725">
        <v>3255.69</v>
      </c>
      <c r="N1074" s="1725">
        <f t="shared" si="221"/>
        <v>2372.1999999999998</v>
      </c>
      <c r="O1074" s="1725">
        <v>1790.91</v>
      </c>
      <c r="P1074" s="1798">
        <f t="shared" si="222"/>
        <v>0.75495742348874473</v>
      </c>
      <c r="Q1074" s="1725">
        <v>581.29</v>
      </c>
      <c r="R1074" s="1798">
        <f t="shared" si="223"/>
        <v>0.24504257651125538</v>
      </c>
      <c r="S1074" s="1785">
        <f t="shared" si="224"/>
        <v>23.2516</v>
      </c>
      <c r="U1074" s="1725">
        <f t="shared" si="225"/>
        <v>0</v>
      </c>
      <c r="V1074" s="1725">
        <f t="shared" si="226"/>
        <v>0</v>
      </c>
      <c r="W1074" s="1725">
        <f t="shared" si="227"/>
        <v>3255.69</v>
      </c>
      <c r="X1074" s="1728">
        <v>3255.69</v>
      </c>
      <c r="Y1074" s="1739">
        <v>616736</v>
      </c>
      <c r="Z1074" s="1730">
        <v>42713</v>
      </c>
      <c r="AA1074" s="1788" t="s">
        <v>213</v>
      </c>
      <c r="AB1074" s="1885"/>
      <c r="AC1074" s="1723"/>
      <c r="AE1074" s="1723"/>
      <c r="AF1074" s="1723"/>
      <c r="AG1074" s="1723"/>
      <c r="AH1074" s="1723"/>
      <c r="AI1074" s="1723"/>
      <c r="AJ1074" s="1723"/>
      <c r="AK1074" s="1723"/>
      <c r="AL1074" s="1723"/>
      <c r="AM1074" s="1723"/>
      <c r="AP1074" s="1723"/>
      <c r="AQ1074" s="1723"/>
      <c r="AR1074" s="1723"/>
      <c r="AS1074" s="1723"/>
      <c r="AT1074" s="1723"/>
      <c r="AU1074" s="1723"/>
      <c r="AV1074" s="1723"/>
      <c r="AW1074" s="1723"/>
      <c r="AZ1074" s="1723"/>
      <c r="BA1074" s="1723"/>
    </row>
    <row r="1075" spans="1:53" x14ac:dyDescent="0.2">
      <c r="A1075" s="1811">
        <v>2016769</v>
      </c>
      <c r="C1075" s="1737">
        <v>616017</v>
      </c>
      <c r="D1075" s="1723" t="s">
        <v>68</v>
      </c>
      <c r="E1075" s="1723">
        <v>1</v>
      </c>
      <c r="F1075" s="1723">
        <v>10</v>
      </c>
      <c r="G1075" s="1723">
        <v>4</v>
      </c>
      <c r="H1075" s="1723">
        <v>4</v>
      </c>
      <c r="I1075" s="1738">
        <v>1</v>
      </c>
      <c r="J1075" s="1738">
        <v>1</v>
      </c>
      <c r="L1075" s="1725">
        <v>4547.1499999999996</v>
      </c>
      <c r="N1075" s="1725">
        <f t="shared" si="221"/>
        <v>2696.18</v>
      </c>
      <c r="O1075" s="1725">
        <v>1972.76</v>
      </c>
      <c r="P1075" s="1798">
        <f t="shared" si="222"/>
        <v>0.73168705353500141</v>
      </c>
      <c r="Q1075" s="1725">
        <v>723.42</v>
      </c>
      <c r="R1075" s="1798">
        <f t="shared" si="223"/>
        <v>0.26831294646499865</v>
      </c>
      <c r="S1075" s="1785">
        <f t="shared" si="224"/>
        <v>28.936799999999998</v>
      </c>
      <c r="U1075" s="1725">
        <f t="shared" si="225"/>
        <v>0</v>
      </c>
      <c r="V1075" s="1725">
        <f t="shared" si="226"/>
        <v>0</v>
      </c>
      <c r="W1075" s="1725">
        <f t="shared" si="227"/>
        <v>4547.1499999999996</v>
      </c>
      <c r="X1075" s="1728">
        <v>4547.1499999999996</v>
      </c>
      <c r="Y1075" s="1739">
        <v>616737</v>
      </c>
      <c r="Z1075" s="1730">
        <v>42713</v>
      </c>
      <c r="AA1075" s="1788" t="s">
        <v>213</v>
      </c>
      <c r="AB1075" s="1885"/>
      <c r="AC1075" s="1723"/>
      <c r="AE1075" s="1723"/>
      <c r="AF1075" s="1723"/>
      <c r="AG1075" s="1723"/>
      <c r="AH1075" s="1723"/>
      <c r="AI1075" s="1723"/>
      <c r="AJ1075" s="1723"/>
      <c r="AK1075" s="1723"/>
      <c r="AL1075" s="1723"/>
      <c r="AM1075" s="1723"/>
      <c r="AP1075" s="1723"/>
      <c r="AQ1075" s="1723"/>
      <c r="AR1075" s="1723"/>
      <c r="AS1075" s="1723"/>
      <c r="AT1075" s="1723"/>
      <c r="AU1075" s="1723"/>
      <c r="AV1075" s="1723"/>
      <c r="AW1075" s="1723"/>
      <c r="AZ1075" s="1723"/>
      <c r="BA1075" s="1723"/>
    </row>
    <row r="1076" spans="1:53" x14ac:dyDescent="0.2">
      <c r="A1076" s="1811" t="s">
        <v>2679</v>
      </c>
      <c r="C1076" s="1737" t="s">
        <v>2675</v>
      </c>
      <c r="D1076" s="1723" t="s">
        <v>441</v>
      </c>
      <c r="E1076" s="1723">
        <v>0</v>
      </c>
      <c r="F1076" s="1723">
        <v>2</v>
      </c>
      <c r="G1076" s="1723">
        <v>3</v>
      </c>
      <c r="H1076" s="1723">
        <v>0</v>
      </c>
      <c r="I1076" s="1738">
        <v>1</v>
      </c>
      <c r="J1076" s="1738">
        <v>1</v>
      </c>
      <c r="L1076" s="1725">
        <v>592.91999999999996</v>
      </c>
      <c r="N1076" s="1725">
        <f t="shared" ref="N1076:N1107" si="228">O1076+Q1076</f>
        <v>508.25</v>
      </c>
      <c r="O1076" s="1725">
        <v>340.1</v>
      </c>
      <c r="P1076" s="1798">
        <f t="shared" ref="P1076:P1107" si="229">IF(N1076&lt;=0,"",O1076/N1076)</f>
        <v>0.66915887850467293</v>
      </c>
      <c r="Q1076" s="1725">
        <v>168.15</v>
      </c>
      <c r="R1076" s="1798">
        <f t="shared" ref="R1076:R1107" si="230">IF(N1076&lt;=0,"",Q1076/N1076)</f>
        <v>0.33084112149532713</v>
      </c>
      <c r="S1076" s="1785">
        <f t="shared" ref="S1076:S1107" si="231">Q1076/$S$1</f>
        <v>6.726</v>
      </c>
      <c r="U1076" s="1725">
        <f t="shared" ref="U1076:U1107" si="232">((1-I1076)*O1076)+((1-J1076)*Q1076)</f>
        <v>0</v>
      </c>
      <c r="V1076" s="1725">
        <f t="shared" ref="V1076:V1107" si="233">L1076-W1076</f>
        <v>0</v>
      </c>
      <c r="W1076" s="1725">
        <f t="shared" ref="W1076:W1107" si="234">X1076+AC1076+AH1076+AM1076+AO1076+AR1076</f>
        <v>592.91999999999996</v>
      </c>
      <c r="X1076" s="1728">
        <v>592.91999999999996</v>
      </c>
      <c r="Y1076" s="1739">
        <v>617038</v>
      </c>
      <c r="Z1076" s="1730">
        <v>42748</v>
      </c>
      <c r="AA1076" s="1788" t="s">
        <v>213</v>
      </c>
      <c r="AB1076" s="1885"/>
      <c r="AC1076" s="1723"/>
      <c r="AE1076" s="1723"/>
      <c r="AF1076" s="1723"/>
      <c r="AG1076" s="1723"/>
      <c r="AH1076" s="1723"/>
      <c r="AI1076" s="1723"/>
      <c r="AJ1076" s="1723"/>
      <c r="AK1076" s="1723"/>
      <c r="AL1076" s="1723"/>
      <c r="AM1076" s="1723"/>
      <c r="AP1076" s="1723"/>
      <c r="AQ1076" s="1723"/>
      <c r="AR1076" s="1723"/>
      <c r="AS1076" s="1723"/>
      <c r="AT1076" s="1723"/>
      <c r="AU1076" s="1723"/>
      <c r="AV1076" s="1723"/>
      <c r="AW1076" s="1723"/>
      <c r="AZ1076" s="1723"/>
      <c r="BA1076" s="1723"/>
    </row>
    <row r="1077" spans="1:53" x14ac:dyDescent="0.2">
      <c r="A1077" s="1811">
        <v>2016772</v>
      </c>
      <c r="C1077" s="1737" t="s">
        <v>2676</v>
      </c>
      <c r="D1077" s="1723" t="s">
        <v>614</v>
      </c>
      <c r="E1077" s="1723">
        <v>1</v>
      </c>
      <c r="F1077" s="1723">
        <v>8</v>
      </c>
      <c r="G1077" s="1723">
        <v>5</v>
      </c>
      <c r="H1077" s="1723">
        <v>3</v>
      </c>
      <c r="I1077" s="1738">
        <v>1</v>
      </c>
      <c r="J1077" s="1738">
        <v>1</v>
      </c>
      <c r="L1077" s="1725">
        <v>2860.19</v>
      </c>
      <c r="N1077" s="1725">
        <f t="shared" si="228"/>
        <v>1881.58</v>
      </c>
      <c r="O1077" s="1725">
        <v>1362.23</v>
      </c>
      <c r="P1077" s="1798">
        <f t="shared" si="229"/>
        <v>0.72398197259749786</v>
      </c>
      <c r="Q1077" s="1725">
        <v>519.35</v>
      </c>
      <c r="R1077" s="1798">
        <f t="shared" si="230"/>
        <v>0.2760180274025022</v>
      </c>
      <c r="S1077" s="1785">
        <f t="shared" si="231"/>
        <v>20.774000000000001</v>
      </c>
      <c r="U1077" s="1725">
        <f t="shared" si="232"/>
        <v>0</v>
      </c>
      <c r="V1077" s="1725">
        <f t="shared" si="233"/>
        <v>0</v>
      </c>
      <c r="W1077" s="1725">
        <f t="shared" si="234"/>
        <v>2860.19</v>
      </c>
      <c r="X1077" s="1728">
        <v>2860.19</v>
      </c>
      <c r="Y1077" s="1739">
        <v>617085</v>
      </c>
      <c r="Z1077" s="1730">
        <v>42772</v>
      </c>
      <c r="AA1077" s="1788" t="s">
        <v>213</v>
      </c>
      <c r="AB1077" s="1885"/>
      <c r="AC1077" s="1723"/>
      <c r="AE1077" s="1723"/>
      <c r="AF1077" s="1723"/>
      <c r="AG1077" s="1723"/>
      <c r="AH1077" s="1723"/>
      <c r="AI1077" s="1723"/>
      <c r="AJ1077" s="1723"/>
      <c r="AK1077" s="1723"/>
      <c r="AL1077" s="1723"/>
      <c r="AM1077" s="1723"/>
      <c r="AP1077" s="1723"/>
      <c r="AQ1077" s="1723"/>
      <c r="AR1077" s="1723"/>
      <c r="AS1077" s="1723"/>
      <c r="AT1077" s="1723"/>
      <c r="AU1077" s="1723"/>
      <c r="AV1077" s="1723"/>
      <c r="AW1077" s="1723"/>
      <c r="AZ1077" s="1723"/>
      <c r="BA1077" s="1723"/>
    </row>
    <row r="1078" spans="1:53" x14ac:dyDescent="0.2">
      <c r="A1078" s="1811">
        <v>2016773</v>
      </c>
      <c r="C1078" s="1737" t="s">
        <v>2677</v>
      </c>
      <c r="D1078" s="1723" t="s">
        <v>614</v>
      </c>
      <c r="E1078" s="1723">
        <v>1</v>
      </c>
      <c r="F1078" s="1723">
        <v>10</v>
      </c>
      <c r="G1078" s="1723">
        <v>6</v>
      </c>
      <c r="H1078" s="1723">
        <v>3</v>
      </c>
      <c r="I1078" s="1738">
        <v>1</v>
      </c>
      <c r="J1078" s="1738">
        <v>1</v>
      </c>
      <c r="L1078" s="1725">
        <v>4537.04</v>
      </c>
      <c r="N1078" s="1725">
        <f t="shared" si="228"/>
        <v>3388.39</v>
      </c>
      <c r="O1078" s="1725">
        <v>2631.49</v>
      </c>
      <c r="P1078" s="1798">
        <f t="shared" si="229"/>
        <v>0.77661957448817875</v>
      </c>
      <c r="Q1078" s="1725">
        <v>756.9</v>
      </c>
      <c r="R1078" s="1798">
        <f t="shared" si="230"/>
        <v>0.22338042551182125</v>
      </c>
      <c r="S1078" s="1785">
        <f t="shared" si="231"/>
        <v>30.276</v>
      </c>
      <c r="U1078" s="1725">
        <f t="shared" si="232"/>
        <v>0</v>
      </c>
      <c r="V1078" s="1725">
        <f t="shared" si="233"/>
        <v>0</v>
      </c>
      <c r="W1078" s="1725">
        <f t="shared" si="234"/>
        <v>4537.04</v>
      </c>
      <c r="X1078" s="1728">
        <v>4537.04</v>
      </c>
      <c r="Y1078" s="1739">
        <v>617107</v>
      </c>
      <c r="Z1078" s="1730">
        <v>42781</v>
      </c>
      <c r="AA1078" s="1788" t="s">
        <v>213</v>
      </c>
      <c r="AB1078" s="1885"/>
      <c r="AC1078" s="1723"/>
      <c r="AE1078" s="1723"/>
      <c r="AF1078" s="1723"/>
      <c r="AG1078" s="1723"/>
      <c r="AH1078" s="1723"/>
      <c r="AI1078" s="1723"/>
      <c r="AJ1078" s="1723"/>
      <c r="AK1078" s="1723"/>
      <c r="AL1078" s="1723"/>
      <c r="AM1078" s="1723"/>
      <c r="AP1078" s="1723"/>
      <c r="AQ1078" s="1723"/>
      <c r="AR1078" s="1723"/>
      <c r="AS1078" s="1723"/>
      <c r="AT1078" s="1723"/>
      <c r="AU1078" s="1723"/>
      <c r="AV1078" s="1723"/>
      <c r="AW1078" s="1723"/>
      <c r="AZ1078" s="1723"/>
      <c r="BA1078" s="1723"/>
    </row>
    <row r="1079" spans="1:53" x14ac:dyDescent="0.2">
      <c r="A1079" s="1811">
        <v>2016774</v>
      </c>
      <c r="C1079" s="1737" t="s">
        <v>2678</v>
      </c>
      <c r="D1079" s="1723" t="s">
        <v>614</v>
      </c>
      <c r="E1079" s="1723">
        <v>2</v>
      </c>
      <c r="F1079" s="1723">
        <v>26</v>
      </c>
      <c r="G1079" s="1723">
        <v>14</v>
      </c>
      <c r="H1079" s="1723">
        <v>6</v>
      </c>
      <c r="I1079" s="1738">
        <v>1</v>
      </c>
      <c r="J1079" s="1738">
        <v>1</v>
      </c>
      <c r="L1079" s="1725">
        <v>8162.64</v>
      </c>
      <c r="N1079" s="1725">
        <f t="shared" si="228"/>
        <v>5959.92</v>
      </c>
      <c r="O1079" s="1725">
        <v>4588.16</v>
      </c>
      <c r="P1079" s="1798">
        <f t="shared" si="229"/>
        <v>0.76983583672264055</v>
      </c>
      <c r="Q1079" s="1725">
        <v>1371.76</v>
      </c>
      <c r="R1079" s="1798">
        <f t="shared" si="230"/>
        <v>0.23016416327735942</v>
      </c>
      <c r="S1079" s="1785">
        <f t="shared" si="231"/>
        <v>54.870399999999997</v>
      </c>
      <c r="U1079" s="1725">
        <f t="shared" si="232"/>
        <v>0</v>
      </c>
      <c r="V1079" s="1725">
        <f t="shared" si="233"/>
        <v>0</v>
      </c>
      <c r="W1079" s="1725">
        <f t="shared" si="234"/>
        <v>8162.64</v>
      </c>
      <c r="X1079" s="1728">
        <v>8162.64</v>
      </c>
      <c r="Y1079" s="1739">
        <v>617108</v>
      </c>
      <c r="Z1079" s="1730">
        <v>42781</v>
      </c>
      <c r="AA1079" s="1788" t="s">
        <v>213</v>
      </c>
      <c r="AB1079" s="1885"/>
      <c r="AC1079" s="1723"/>
      <c r="AE1079" s="1723"/>
      <c r="AF1079" s="1723"/>
      <c r="AG1079" s="1723"/>
      <c r="AH1079" s="1723"/>
      <c r="AI1079" s="1723"/>
      <c r="AJ1079" s="1723"/>
      <c r="AK1079" s="1723"/>
      <c r="AL1079" s="1723"/>
      <c r="AM1079" s="1723"/>
      <c r="AP1079" s="1723"/>
      <c r="AQ1079" s="1723"/>
      <c r="AR1079" s="1723"/>
      <c r="AS1079" s="1723"/>
      <c r="AT1079" s="1723"/>
      <c r="AU1079" s="1723"/>
      <c r="AV1079" s="1723"/>
      <c r="AW1079" s="1723"/>
      <c r="AZ1079" s="1723"/>
      <c r="BA1079" s="1723"/>
    </row>
    <row r="1080" spans="1:53" x14ac:dyDescent="0.2">
      <c r="A1080" s="1811">
        <v>2016775</v>
      </c>
      <c r="C1080" s="1737">
        <v>629117</v>
      </c>
      <c r="D1080" s="1723" t="s">
        <v>68</v>
      </c>
      <c r="E1080" s="1723">
        <v>1</v>
      </c>
      <c r="F1080" s="1723">
        <v>10</v>
      </c>
      <c r="G1080" s="1723">
        <v>5</v>
      </c>
      <c r="H1080" s="1723">
        <v>3</v>
      </c>
      <c r="I1080" s="1738">
        <v>1</v>
      </c>
      <c r="J1080" s="1738">
        <v>1</v>
      </c>
      <c r="L1080" s="1725">
        <v>3281.06</v>
      </c>
      <c r="N1080" s="1725">
        <f>O1080+Q1080</f>
        <v>2029.9</v>
      </c>
      <c r="O1080" s="1725">
        <v>1498.25</v>
      </c>
      <c r="P1080" s="1798">
        <f>IF(N1080&lt;=0,"",O1080/N1080)</f>
        <v>0.73809054633233162</v>
      </c>
      <c r="Q1080" s="1725">
        <v>531.65</v>
      </c>
      <c r="R1080" s="1798">
        <f>IF(N1080&lt;=0,"",Q1080/N1080)</f>
        <v>0.26190945366766832</v>
      </c>
      <c r="S1080" s="1785">
        <f>Q1080/$S$1</f>
        <v>21.265999999999998</v>
      </c>
      <c r="U1080" s="1725">
        <f>((1-I1080)*O1080)+((1-J1080)*Q1080)</f>
        <v>0</v>
      </c>
      <c r="V1080" s="1725">
        <f>L1080-W1080</f>
        <v>0</v>
      </c>
      <c r="W1080" s="1725">
        <f t="shared" si="234"/>
        <v>3281.06</v>
      </c>
      <c r="X1080" s="1728">
        <v>3281.06</v>
      </c>
      <c r="Y1080" s="1739">
        <v>616738</v>
      </c>
      <c r="Z1080" s="1730">
        <v>42713</v>
      </c>
      <c r="AA1080" s="1788" t="s">
        <v>213</v>
      </c>
      <c r="AB1080" s="1885"/>
      <c r="AC1080" s="1723"/>
      <c r="AE1080" s="1723"/>
      <c r="AF1080" s="1723"/>
      <c r="AG1080" s="1723"/>
      <c r="AH1080" s="1723"/>
      <c r="AI1080" s="1723"/>
      <c r="AJ1080" s="1723"/>
      <c r="AK1080" s="1723"/>
      <c r="AL1080" s="1723"/>
      <c r="AM1080" s="1723"/>
      <c r="AP1080" s="1723"/>
      <c r="AQ1080" s="1723"/>
      <c r="AR1080" s="1723"/>
      <c r="AS1080" s="1723"/>
      <c r="AT1080" s="1723"/>
      <c r="AU1080" s="1723"/>
      <c r="AV1080" s="1723"/>
      <c r="AW1080" s="1723"/>
      <c r="AZ1080" s="1723"/>
      <c r="BA1080" s="1723"/>
    </row>
    <row r="1081" spans="1:53" x14ac:dyDescent="0.2">
      <c r="A1081" s="1811" t="s">
        <v>2681</v>
      </c>
      <c r="C1081" s="1737">
        <v>606417</v>
      </c>
      <c r="D1081" s="1723" t="s">
        <v>68</v>
      </c>
      <c r="E1081" s="1723">
        <v>1</v>
      </c>
      <c r="F1081" s="1723">
        <v>11</v>
      </c>
      <c r="G1081" s="1723">
        <v>8</v>
      </c>
      <c r="H1081" s="1723">
        <v>2</v>
      </c>
      <c r="I1081" s="1738">
        <v>1</v>
      </c>
      <c r="J1081" s="1738">
        <v>1</v>
      </c>
      <c r="L1081" s="1725">
        <v>6261.84</v>
      </c>
      <c r="N1081" s="1725">
        <f t="shared" si="228"/>
        <v>4384.7</v>
      </c>
      <c r="O1081" s="1725">
        <v>3603.53</v>
      </c>
      <c r="P1081" s="1798">
        <f t="shared" si="229"/>
        <v>0.8218418591921911</v>
      </c>
      <c r="Q1081" s="1725">
        <v>781.17</v>
      </c>
      <c r="R1081" s="1798">
        <f t="shared" si="230"/>
        <v>0.17815814080780898</v>
      </c>
      <c r="S1081" s="1785">
        <f t="shared" si="231"/>
        <v>31.246799999999997</v>
      </c>
      <c r="U1081" s="1725">
        <f t="shared" si="232"/>
        <v>0</v>
      </c>
      <c r="V1081" s="1725">
        <f t="shared" si="233"/>
        <v>0</v>
      </c>
      <c r="W1081" s="1725">
        <f t="shared" si="234"/>
        <v>6261.84</v>
      </c>
      <c r="X1081" s="1728">
        <v>6261.84</v>
      </c>
      <c r="Y1081" s="1739">
        <v>616739</v>
      </c>
      <c r="Z1081" s="1730">
        <v>42713</v>
      </c>
      <c r="AA1081" s="1788" t="s">
        <v>213</v>
      </c>
      <c r="AB1081" s="1885"/>
      <c r="AC1081" s="1723"/>
      <c r="AE1081" s="1723"/>
      <c r="AF1081" s="1723"/>
      <c r="AG1081" s="1723"/>
      <c r="AH1081" s="1723"/>
      <c r="AI1081" s="1723"/>
      <c r="AJ1081" s="1723"/>
      <c r="AK1081" s="1723"/>
      <c r="AL1081" s="1723"/>
      <c r="AM1081" s="1723"/>
      <c r="AP1081" s="1723"/>
      <c r="AQ1081" s="1723"/>
      <c r="AR1081" s="1723"/>
      <c r="AS1081" s="1723"/>
      <c r="AT1081" s="1723"/>
      <c r="AU1081" s="1723"/>
      <c r="AV1081" s="1723"/>
      <c r="AW1081" s="1723"/>
      <c r="AZ1081" s="1723"/>
      <c r="BA1081" s="1723"/>
    </row>
    <row r="1082" spans="1:53" x14ac:dyDescent="0.2">
      <c r="A1082" s="1811">
        <v>2016777</v>
      </c>
      <c r="C1082" s="1737" t="s">
        <v>2683</v>
      </c>
      <c r="D1082" s="1723" t="s">
        <v>68</v>
      </c>
      <c r="E1082" s="1723">
        <v>4</v>
      </c>
      <c r="F1082" s="1723">
        <v>32</v>
      </c>
      <c r="G1082" s="1723">
        <v>20</v>
      </c>
      <c r="H1082" s="1723">
        <v>12</v>
      </c>
      <c r="I1082" s="1738">
        <v>1</v>
      </c>
      <c r="J1082" s="1738">
        <v>1</v>
      </c>
      <c r="L1082" s="1725">
        <v>8723.77</v>
      </c>
      <c r="N1082" s="1725">
        <f t="shared" si="228"/>
        <v>6207.2800000000007</v>
      </c>
      <c r="O1082" s="1725">
        <v>4507.8</v>
      </c>
      <c r="P1082" s="1798">
        <f t="shared" si="229"/>
        <v>0.72621180291528653</v>
      </c>
      <c r="Q1082" s="1725">
        <v>1699.48</v>
      </c>
      <c r="R1082" s="1798">
        <f t="shared" si="230"/>
        <v>0.27378819708471341</v>
      </c>
      <c r="S1082" s="1785">
        <f t="shared" si="231"/>
        <v>67.979200000000006</v>
      </c>
      <c r="U1082" s="1725">
        <f t="shared" si="232"/>
        <v>0</v>
      </c>
      <c r="V1082" s="1725">
        <f t="shared" si="233"/>
        <v>0</v>
      </c>
      <c r="W1082" s="1725">
        <f t="shared" si="234"/>
        <v>8723.77</v>
      </c>
      <c r="X1082" s="1728">
        <v>8723.77</v>
      </c>
      <c r="Y1082" s="1739">
        <v>616740</v>
      </c>
      <c r="Z1082" s="1730">
        <v>42713</v>
      </c>
      <c r="AA1082" s="1788" t="s">
        <v>213</v>
      </c>
      <c r="AB1082" s="1885"/>
      <c r="AC1082" s="1723"/>
      <c r="AE1082" s="1723"/>
      <c r="AF1082" s="1723"/>
      <c r="AG1082" s="1723"/>
      <c r="AH1082" s="1723"/>
      <c r="AI1082" s="1723"/>
      <c r="AJ1082" s="1723"/>
      <c r="AK1082" s="1723"/>
      <c r="AL1082" s="1723"/>
      <c r="AM1082" s="1723"/>
      <c r="AP1082" s="1723"/>
      <c r="AQ1082" s="1723"/>
      <c r="AR1082" s="1723"/>
      <c r="AS1082" s="1723"/>
      <c r="AT1082" s="1723"/>
      <c r="AU1082" s="1723"/>
      <c r="AV1082" s="1723"/>
      <c r="AW1082" s="1723"/>
      <c r="AZ1082" s="1723"/>
      <c r="BA1082" s="1723"/>
    </row>
    <row r="1083" spans="1:53" x14ac:dyDescent="0.2">
      <c r="A1083" s="1811">
        <v>2016778</v>
      </c>
      <c r="C1083" s="1737" t="s">
        <v>2684</v>
      </c>
      <c r="D1083" s="1723" t="s">
        <v>68</v>
      </c>
      <c r="E1083" s="1723">
        <v>1</v>
      </c>
      <c r="F1083" s="1723">
        <v>2</v>
      </c>
      <c r="G1083" s="1723">
        <v>1</v>
      </c>
      <c r="H1083" s="1723">
        <v>1</v>
      </c>
      <c r="I1083" s="1738">
        <v>1</v>
      </c>
      <c r="J1083" s="1738">
        <v>1</v>
      </c>
      <c r="L1083" s="1725">
        <v>660.36</v>
      </c>
      <c r="N1083" s="1725">
        <f t="shared" si="228"/>
        <v>640.28</v>
      </c>
      <c r="O1083" s="1725">
        <v>320.14</v>
      </c>
      <c r="P1083" s="1798">
        <f t="shared" si="229"/>
        <v>0.5</v>
      </c>
      <c r="Q1083" s="1725">
        <v>320.14</v>
      </c>
      <c r="R1083" s="1798">
        <f t="shared" si="230"/>
        <v>0.5</v>
      </c>
      <c r="S1083" s="1785">
        <f t="shared" si="231"/>
        <v>12.8056</v>
      </c>
      <c r="U1083" s="1725">
        <f t="shared" si="232"/>
        <v>0</v>
      </c>
      <c r="V1083" s="1725">
        <f t="shared" si="233"/>
        <v>0</v>
      </c>
      <c r="W1083" s="1725">
        <f t="shared" si="234"/>
        <v>660.36</v>
      </c>
      <c r="X1083" s="1728">
        <v>660.36</v>
      </c>
      <c r="Y1083" s="1739">
        <v>616741</v>
      </c>
      <c r="Z1083" s="1730">
        <v>42713</v>
      </c>
      <c r="AA1083" s="1788" t="s">
        <v>213</v>
      </c>
      <c r="AB1083" s="1885"/>
      <c r="AC1083" s="1723"/>
      <c r="AE1083" s="1723"/>
      <c r="AF1083" s="1723"/>
      <c r="AG1083" s="1723"/>
      <c r="AH1083" s="1723"/>
      <c r="AI1083" s="1723"/>
      <c r="AJ1083" s="1723"/>
      <c r="AK1083" s="1723"/>
      <c r="AL1083" s="1723"/>
      <c r="AM1083" s="1723"/>
      <c r="AP1083" s="1723"/>
      <c r="AQ1083" s="1723"/>
      <c r="AR1083" s="1723"/>
      <c r="AS1083" s="1723"/>
      <c r="AT1083" s="1723"/>
      <c r="AU1083" s="1723"/>
      <c r="AV1083" s="1723"/>
      <c r="AW1083" s="1723"/>
      <c r="AZ1083" s="1723"/>
      <c r="BA1083" s="1723"/>
    </row>
    <row r="1084" spans="1:53" x14ac:dyDescent="0.2">
      <c r="A1084" s="1811">
        <v>2016779</v>
      </c>
      <c r="C1084" s="1894" t="s">
        <v>2687</v>
      </c>
      <c r="D1084" s="1723" t="s">
        <v>68</v>
      </c>
      <c r="E1084" s="1723">
        <v>14</v>
      </c>
      <c r="F1084" s="1723">
        <f>E1084*8</f>
        <v>112</v>
      </c>
      <c r="G1084" s="1723">
        <f>E1084*5</f>
        <v>70</v>
      </c>
      <c r="H1084" s="1723">
        <f>E1084*3</f>
        <v>42</v>
      </c>
      <c r="I1084" s="1738">
        <v>1</v>
      </c>
      <c r="J1084" s="1738">
        <v>1</v>
      </c>
      <c r="L1084" s="1725">
        <v>32789.61</v>
      </c>
      <c r="N1084" s="1725">
        <f t="shared" si="228"/>
        <v>22621.199999999997</v>
      </c>
      <c r="O1084" s="1725">
        <v>17192.21</v>
      </c>
      <c r="P1084" s="1798">
        <f t="shared" si="229"/>
        <v>0.76000433221933417</v>
      </c>
      <c r="Q1084" s="1725">
        <v>5428.99</v>
      </c>
      <c r="R1084" s="1798">
        <f t="shared" si="230"/>
        <v>0.23999566778066594</v>
      </c>
      <c r="S1084" s="1785">
        <f t="shared" si="231"/>
        <v>217.15959999999998</v>
      </c>
      <c r="U1084" s="1725">
        <f t="shared" si="232"/>
        <v>0</v>
      </c>
      <c r="V1084" s="1725">
        <f t="shared" si="233"/>
        <v>-776.30000000000291</v>
      </c>
      <c r="W1084" s="1725">
        <f t="shared" si="234"/>
        <v>33565.910000000003</v>
      </c>
      <c r="X1084" s="1728">
        <v>33565.910000000003</v>
      </c>
      <c r="Y1084" s="1739">
        <v>616742</v>
      </c>
      <c r="Z1084" s="1730">
        <v>42713</v>
      </c>
      <c r="AA1084" s="1788" t="s">
        <v>213</v>
      </c>
      <c r="AB1084" s="1885"/>
      <c r="AC1084" s="1723"/>
      <c r="AE1084" s="1723"/>
      <c r="AF1084" s="1723"/>
      <c r="AG1084" s="1723"/>
      <c r="AH1084" s="1723"/>
      <c r="AI1084" s="1723"/>
      <c r="AJ1084" s="1723"/>
      <c r="AK1084" s="1723"/>
      <c r="AL1084" s="1723"/>
      <c r="AM1084" s="1723"/>
      <c r="AP1084" s="1723"/>
      <c r="AQ1084" s="1723"/>
      <c r="AR1084" s="1723"/>
      <c r="AS1084" s="1723"/>
      <c r="AT1084" s="1723"/>
      <c r="AU1084" s="1723"/>
      <c r="AV1084" s="1723"/>
      <c r="AW1084" s="1723"/>
      <c r="AZ1084" s="1723"/>
      <c r="BA1084" s="1723"/>
    </row>
    <row r="1085" spans="1:53" x14ac:dyDescent="0.2">
      <c r="A1085" s="1811">
        <v>2016780</v>
      </c>
      <c r="C1085" s="1737" t="s">
        <v>2693</v>
      </c>
      <c r="D1085" s="1723" t="s">
        <v>68</v>
      </c>
      <c r="E1085" s="1723">
        <v>0</v>
      </c>
      <c r="F1085" s="1723">
        <v>0</v>
      </c>
      <c r="G1085" s="1723">
        <v>0</v>
      </c>
      <c r="H1085" s="1723">
        <v>0</v>
      </c>
      <c r="I1085" s="1738">
        <v>1</v>
      </c>
      <c r="J1085" s="1738">
        <v>1</v>
      </c>
      <c r="L1085" s="1725">
        <v>245.12</v>
      </c>
      <c r="N1085" s="1725">
        <f t="shared" si="228"/>
        <v>122.56</v>
      </c>
      <c r="O1085" s="1725">
        <v>97.56</v>
      </c>
      <c r="P1085" s="1798">
        <f t="shared" si="229"/>
        <v>0.79601827676240211</v>
      </c>
      <c r="Q1085" s="1725">
        <v>25</v>
      </c>
      <c r="R1085" s="1798">
        <f t="shared" si="230"/>
        <v>0.20398172323759792</v>
      </c>
      <c r="S1085" s="1785">
        <f t="shared" si="231"/>
        <v>1</v>
      </c>
      <c r="U1085" s="1725">
        <f t="shared" si="232"/>
        <v>0</v>
      </c>
      <c r="V1085" s="1725">
        <f t="shared" si="233"/>
        <v>0</v>
      </c>
      <c r="W1085" s="1725">
        <f t="shared" si="234"/>
        <v>245.12</v>
      </c>
      <c r="X1085" s="1728">
        <v>245.12</v>
      </c>
      <c r="Y1085" s="1739"/>
      <c r="Z1085" s="1730"/>
      <c r="AA1085" s="1788"/>
      <c r="AB1085" s="1885"/>
      <c r="AC1085" s="1723"/>
      <c r="AE1085" s="1723"/>
      <c r="AF1085" s="1723"/>
      <c r="AG1085" s="1723"/>
      <c r="AH1085" s="1723"/>
      <c r="AI1085" s="1723"/>
      <c r="AJ1085" s="1723"/>
      <c r="AK1085" s="1723"/>
      <c r="AL1085" s="1723"/>
      <c r="AM1085" s="1723"/>
      <c r="AP1085" s="1723"/>
      <c r="AQ1085" s="1723"/>
      <c r="AR1085" s="1723"/>
      <c r="AS1085" s="1723"/>
      <c r="AT1085" s="1723"/>
      <c r="AU1085" s="1723"/>
      <c r="AV1085" s="1723"/>
      <c r="AW1085" s="1723"/>
      <c r="AZ1085" s="1723"/>
      <c r="BA1085" s="1723"/>
    </row>
    <row r="1086" spans="1:53" x14ac:dyDescent="0.2">
      <c r="A1086" s="1811">
        <v>2016781</v>
      </c>
      <c r="C1086" s="1737" t="s">
        <v>2694</v>
      </c>
      <c r="D1086" s="1723" t="s">
        <v>68</v>
      </c>
      <c r="E1086" s="1723">
        <v>0</v>
      </c>
      <c r="F1086" s="1723">
        <v>0</v>
      </c>
      <c r="G1086" s="1723">
        <v>0</v>
      </c>
      <c r="H1086" s="1723">
        <v>0</v>
      </c>
      <c r="I1086" s="1738">
        <v>1</v>
      </c>
      <c r="J1086" s="1738">
        <v>1</v>
      </c>
      <c r="L1086" s="1725">
        <v>126.56</v>
      </c>
      <c r="N1086" s="1725">
        <f t="shared" si="228"/>
        <v>63.28</v>
      </c>
      <c r="O1086" s="1725">
        <v>50.78</v>
      </c>
      <c r="P1086" s="1798">
        <f t="shared" si="229"/>
        <v>0.80246523388116309</v>
      </c>
      <c r="Q1086" s="1725">
        <v>12.5</v>
      </c>
      <c r="R1086" s="1798">
        <f t="shared" si="230"/>
        <v>0.19753476611883691</v>
      </c>
      <c r="S1086" s="1785">
        <f t="shared" si="231"/>
        <v>0.5</v>
      </c>
      <c r="U1086" s="1725">
        <f t="shared" si="232"/>
        <v>0</v>
      </c>
      <c r="V1086" s="1725">
        <f t="shared" si="233"/>
        <v>0</v>
      </c>
      <c r="W1086" s="1725">
        <f t="shared" si="234"/>
        <v>126.56</v>
      </c>
      <c r="X1086" s="1728">
        <v>126.56</v>
      </c>
      <c r="Y1086" s="1739">
        <v>617128</v>
      </c>
      <c r="Z1086" s="1730">
        <v>42793</v>
      </c>
      <c r="AA1086" s="1788" t="s">
        <v>213</v>
      </c>
      <c r="AB1086" s="1885"/>
      <c r="AC1086" s="1723"/>
      <c r="AE1086" s="1723"/>
      <c r="AF1086" s="1723"/>
      <c r="AG1086" s="1723"/>
      <c r="AH1086" s="1723"/>
      <c r="AI1086" s="1723"/>
      <c r="AJ1086" s="1723"/>
      <c r="AK1086" s="1723"/>
      <c r="AL1086" s="1723"/>
      <c r="AM1086" s="1723"/>
      <c r="AP1086" s="1723"/>
      <c r="AQ1086" s="1723"/>
      <c r="AR1086" s="1723"/>
      <c r="AS1086" s="1723"/>
      <c r="AT1086" s="1723"/>
      <c r="AU1086" s="1723"/>
      <c r="AV1086" s="1723"/>
      <c r="AW1086" s="1723"/>
      <c r="AZ1086" s="1723"/>
      <c r="BA1086" s="1723"/>
    </row>
    <row r="1087" spans="1:53" x14ac:dyDescent="0.2">
      <c r="A1087" s="1811">
        <v>2016782</v>
      </c>
      <c r="C1087" s="1737">
        <v>570717</v>
      </c>
      <c r="D1087" s="1723" t="s">
        <v>68</v>
      </c>
      <c r="E1087" s="1723">
        <v>1</v>
      </c>
      <c r="F1087" s="1723">
        <v>11</v>
      </c>
      <c r="G1087" s="1723">
        <v>5</v>
      </c>
      <c r="H1087" s="1723">
        <v>3</v>
      </c>
      <c r="I1087" s="1738">
        <v>1</v>
      </c>
      <c r="J1087" s="1738">
        <v>1</v>
      </c>
      <c r="L1087" s="1725">
        <v>3048.76</v>
      </c>
      <c r="N1087" s="1725">
        <f t="shared" si="228"/>
        <v>2082.1</v>
      </c>
      <c r="O1087" s="1725">
        <v>1565.37</v>
      </c>
      <c r="P1087" s="1798">
        <f t="shared" si="229"/>
        <v>0.75182267902598332</v>
      </c>
      <c r="Q1087" s="1725">
        <v>516.73</v>
      </c>
      <c r="R1087" s="1798">
        <f t="shared" si="230"/>
        <v>0.24817732097401662</v>
      </c>
      <c r="S1087" s="1785">
        <f t="shared" si="231"/>
        <v>20.6692</v>
      </c>
      <c r="U1087" s="1725">
        <f t="shared" si="232"/>
        <v>0</v>
      </c>
      <c r="V1087" s="1725">
        <f t="shared" si="233"/>
        <v>0</v>
      </c>
      <c r="W1087" s="1725">
        <f t="shared" si="234"/>
        <v>3048.76</v>
      </c>
      <c r="X1087" s="1728">
        <v>3048.76</v>
      </c>
      <c r="Y1087" s="1739">
        <v>617009</v>
      </c>
      <c r="Z1087" s="1730">
        <v>42748</v>
      </c>
      <c r="AA1087" s="1788" t="s">
        <v>213</v>
      </c>
      <c r="AB1087" s="1885"/>
      <c r="AC1087" s="1723"/>
      <c r="AE1087" s="1723"/>
      <c r="AF1087" s="1723"/>
      <c r="AG1087" s="1723"/>
      <c r="AH1087" s="1723"/>
      <c r="AI1087" s="1723"/>
      <c r="AJ1087" s="1723"/>
      <c r="AK1087" s="1723"/>
      <c r="AL1087" s="1723"/>
      <c r="AM1087" s="1723"/>
      <c r="AP1087" s="1723"/>
      <c r="AQ1087" s="1723"/>
      <c r="AR1087" s="1723"/>
      <c r="AS1087" s="1723"/>
      <c r="AT1087" s="1723"/>
      <c r="AU1087" s="1723"/>
      <c r="AV1087" s="1723"/>
      <c r="AW1087" s="1723"/>
      <c r="AZ1087" s="1723"/>
      <c r="BA1087" s="1723"/>
    </row>
    <row r="1088" spans="1:53" x14ac:dyDescent="0.2">
      <c r="A1088" s="1811">
        <v>2016783</v>
      </c>
      <c r="C1088" s="1737" t="s">
        <v>2695</v>
      </c>
      <c r="D1088" s="1723" t="s">
        <v>68</v>
      </c>
      <c r="E1088" s="1723">
        <v>1</v>
      </c>
      <c r="F1088" s="1723">
        <v>2</v>
      </c>
      <c r="G1088" s="1723">
        <v>1</v>
      </c>
      <c r="H1088" s="1723">
        <v>1</v>
      </c>
      <c r="I1088" s="1738">
        <v>1</v>
      </c>
      <c r="J1088" s="1738">
        <v>1</v>
      </c>
      <c r="L1088" s="1725">
        <v>537.12</v>
      </c>
      <c r="N1088" s="1725">
        <f t="shared" si="228"/>
        <v>423.14</v>
      </c>
      <c r="O1088" s="1725">
        <v>284.58</v>
      </c>
      <c r="P1088" s="1798">
        <f t="shared" si="229"/>
        <v>0.67254336626175737</v>
      </c>
      <c r="Q1088" s="1725">
        <v>138.56</v>
      </c>
      <c r="R1088" s="1798">
        <f t="shared" si="230"/>
        <v>0.32745663373824269</v>
      </c>
      <c r="S1088" s="1785">
        <f t="shared" si="231"/>
        <v>5.5423999999999998</v>
      </c>
      <c r="U1088" s="1725">
        <f t="shared" si="232"/>
        <v>0</v>
      </c>
      <c r="V1088" s="1725">
        <f t="shared" si="233"/>
        <v>0</v>
      </c>
      <c r="W1088" s="1725">
        <f t="shared" si="234"/>
        <v>537.12</v>
      </c>
      <c r="X1088" s="1728">
        <v>537.12</v>
      </c>
      <c r="Y1088" s="1739">
        <v>617010</v>
      </c>
      <c r="Z1088" s="1730">
        <v>42748</v>
      </c>
      <c r="AA1088" s="1788" t="s">
        <v>213</v>
      </c>
      <c r="AB1088" s="1885"/>
      <c r="AC1088" s="1723"/>
      <c r="AE1088" s="1723"/>
      <c r="AF1088" s="1723"/>
      <c r="AG1088" s="1723"/>
      <c r="AH1088" s="1723"/>
      <c r="AI1088" s="1723"/>
      <c r="AJ1088" s="1723"/>
      <c r="AK1088" s="1723"/>
      <c r="AL1088" s="1723"/>
      <c r="AM1088" s="1723"/>
      <c r="AP1088" s="1723"/>
      <c r="AQ1088" s="1723"/>
      <c r="AR1088" s="1723"/>
      <c r="AS1088" s="1723"/>
      <c r="AT1088" s="1723"/>
      <c r="AU1088" s="1723"/>
      <c r="AV1088" s="1723"/>
      <c r="AW1088" s="1723"/>
      <c r="AZ1088" s="1723"/>
      <c r="BA1088" s="1723"/>
    </row>
    <row r="1089" spans="1:53" x14ac:dyDescent="0.2">
      <c r="A1089" s="1811" t="s">
        <v>2696</v>
      </c>
      <c r="C1089" s="1737" t="s">
        <v>2715</v>
      </c>
      <c r="D1089" s="1723" t="s">
        <v>489</v>
      </c>
      <c r="E1089" s="1723">
        <v>1</v>
      </c>
      <c r="F1089" s="1723">
        <v>7</v>
      </c>
      <c r="G1089" s="1723">
        <v>2</v>
      </c>
      <c r="H1089" s="1723">
        <v>3</v>
      </c>
      <c r="I1089" s="1738">
        <v>1</v>
      </c>
      <c r="J1089" s="1738">
        <v>1</v>
      </c>
      <c r="L1089" s="1725">
        <v>3119.59</v>
      </c>
      <c r="N1089" s="1725">
        <f t="shared" si="228"/>
        <v>2415.23</v>
      </c>
      <c r="O1089" s="1725">
        <v>1951.91</v>
      </c>
      <c r="P1089" s="1798">
        <f t="shared" si="229"/>
        <v>0.80816733810030517</v>
      </c>
      <c r="Q1089" s="1725">
        <v>463.32</v>
      </c>
      <c r="R1089" s="1798">
        <f t="shared" si="230"/>
        <v>0.19183266189969486</v>
      </c>
      <c r="S1089" s="1785">
        <f t="shared" si="231"/>
        <v>18.532799999999998</v>
      </c>
      <c r="U1089" s="1725">
        <f t="shared" si="232"/>
        <v>0</v>
      </c>
      <c r="V1089" s="1725">
        <f t="shared" si="233"/>
        <v>0</v>
      </c>
      <c r="W1089" s="1725">
        <f t="shared" si="234"/>
        <v>3119.59</v>
      </c>
      <c r="X1089" s="1728">
        <v>3119.59</v>
      </c>
      <c r="Y1089" s="1739">
        <v>617088</v>
      </c>
      <c r="Z1089" s="1730">
        <v>42772</v>
      </c>
      <c r="AA1089" s="1788" t="s">
        <v>213</v>
      </c>
      <c r="AB1089" s="1885"/>
      <c r="AC1089" s="1723"/>
      <c r="AE1089" s="1723"/>
      <c r="AF1089" s="1723"/>
      <c r="AG1089" s="1723"/>
      <c r="AH1089" s="1723"/>
      <c r="AI1089" s="1723"/>
      <c r="AJ1089" s="1723"/>
      <c r="AK1089" s="1723"/>
      <c r="AL1089" s="1723"/>
      <c r="AM1089" s="1723"/>
      <c r="AP1089" s="1723"/>
      <c r="AQ1089" s="1723"/>
      <c r="AR1089" s="1723"/>
      <c r="AS1089" s="1723"/>
      <c r="AT1089" s="1723"/>
      <c r="AU1089" s="1723"/>
      <c r="AV1089" s="1723"/>
      <c r="AW1089" s="1723"/>
      <c r="AZ1089" s="1723"/>
      <c r="BA1089" s="1723"/>
    </row>
    <row r="1090" spans="1:53" x14ac:dyDescent="0.2">
      <c r="A1090" s="1811" t="s">
        <v>2697</v>
      </c>
      <c r="C1090" s="1737" t="s">
        <v>2708</v>
      </c>
      <c r="D1090" s="1723" t="s">
        <v>489</v>
      </c>
      <c r="E1090" s="1723">
        <v>0</v>
      </c>
      <c r="F1090" s="1723">
        <v>1</v>
      </c>
      <c r="G1090" s="1723">
        <v>0</v>
      </c>
      <c r="H1090" s="1723">
        <v>1</v>
      </c>
      <c r="I1090" s="1738">
        <v>1</v>
      </c>
      <c r="J1090" s="1738">
        <v>1</v>
      </c>
      <c r="L1090" s="1725">
        <v>502.39</v>
      </c>
      <c r="N1090" s="1725">
        <f t="shared" si="228"/>
        <v>376.89</v>
      </c>
      <c r="O1090" s="1725">
        <v>279.45</v>
      </c>
      <c r="P1090" s="1798">
        <f t="shared" si="229"/>
        <v>0.74146302634721006</v>
      </c>
      <c r="Q1090" s="1725">
        <v>97.44</v>
      </c>
      <c r="R1090" s="1798">
        <f t="shared" si="230"/>
        <v>0.25853697365278994</v>
      </c>
      <c r="S1090" s="1785">
        <f t="shared" si="231"/>
        <v>3.8975999999999997</v>
      </c>
      <c r="U1090" s="1725">
        <f t="shared" si="232"/>
        <v>0</v>
      </c>
      <c r="V1090" s="1725">
        <f t="shared" si="233"/>
        <v>0</v>
      </c>
      <c r="W1090" s="1725">
        <f t="shared" si="234"/>
        <v>502.39</v>
      </c>
      <c r="X1090" s="1728">
        <v>502.39</v>
      </c>
      <c r="Y1090" s="1739">
        <v>617088</v>
      </c>
      <c r="Z1090" s="1730">
        <v>42772</v>
      </c>
      <c r="AA1090" s="1788" t="s">
        <v>213</v>
      </c>
      <c r="AB1090" s="1885"/>
      <c r="AC1090" s="1723"/>
      <c r="AE1090" s="1723"/>
      <c r="AF1090" s="1723"/>
      <c r="AG1090" s="1723"/>
      <c r="AH1090" s="1723"/>
      <c r="AI1090" s="1723"/>
      <c r="AJ1090" s="1723"/>
      <c r="AK1090" s="1723"/>
      <c r="AL1090" s="1723"/>
      <c r="AM1090" s="1723"/>
      <c r="AP1090" s="1723"/>
      <c r="AQ1090" s="1723"/>
      <c r="AR1090" s="1723"/>
      <c r="AS1090" s="1723"/>
      <c r="AT1090" s="1723"/>
      <c r="AU1090" s="1723"/>
      <c r="AV1090" s="1723"/>
      <c r="AW1090" s="1723"/>
      <c r="AZ1090" s="1723"/>
      <c r="BA1090" s="1723"/>
    </row>
    <row r="1091" spans="1:53" x14ac:dyDescent="0.2">
      <c r="A1091" s="1811" t="s">
        <v>2698</v>
      </c>
      <c r="C1091" s="1737" t="s">
        <v>2709</v>
      </c>
      <c r="D1091" s="1723" t="s">
        <v>489</v>
      </c>
      <c r="E1091" s="1723">
        <v>1</v>
      </c>
      <c r="F1091" s="1723">
        <v>8</v>
      </c>
      <c r="G1091" s="1723">
        <v>4</v>
      </c>
      <c r="H1091" s="1723">
        <v>3</v>
      </c>
      <c r="I1091" s="1738">
        <v>1</v>
      </c>
      <c r="J1091" s="1738">
        <v>1</v>
      </c>
      <c r="L1091" s="1725">
        <v>3314.87</v>
      </c>
      <c r="N1091" s="1725">
        <f t="shared" si="228"/>
        <v>2560.3200000000002</v>
      </c>
      <c r="O1091" s="1725">
        <v>2030.88</v>
      </c>
      <c r="P1091" s="1798">
        <f t="shared" si="229"/>
        <v>0.79321334833145851</v>
      </c>
      <c r="Q1091" s="1725">
        <v>529.44000000000005</v>
      </c>
      <c r="R1091" s="1798">
        <f t="shared" si="230"/>
        <v>0.20678665166854143</v>
      </c>
      <c r="S1091" s="1785">
        <f t="shared" si="231"/>
        <v>21.177600000000002</v>
      </c>
      <c r="U1091" s="1725">
        <f t="shared" si="232"/>
        <v>0</v>
      </c>
      <c r="V1091" s="1725">
        <f t="shared" si="233"/>
        <v>0</v>
      </c>
      <c r="W1091" s="1725">
        <f t="shared" si="234"/>
        <v>3314.87</v>
      </c>
      <c r="X1091" s="1728">
        <v>3314.87</v>
      </c>
      <c r="Y1091" s="1739">
        <v>617088</v>
      </c>
      <c r="Z1091" s="1730">
        <v>42772</v>
      </c>
      <c r="AA1091" s="1788" t="s">
        <v>213</v>
      </c>
      <c r="AB1091" s="1885"/>
      <c r="AC1091" s="1723"/>
      <c r="AE1091" s="1723"/>
      <c r="AF1091" s="1723"/>
      <c r="AG1091" s="1723"/>
      <c r="AH1091" s="1723"/>
      <c r="AI1091" s="1723"/>
      <c r="AJ1091" s="1723"/>
      <c r="AK1091" s="1723"/>
      <c r="AL1091" s="1723"/>
      <c r="AM1091" s="1723"/>
      <c r="AP1091" s="1723"/>
      <c r="AQ1091" s="1723"/>
      <c r="AR1091" s="1723"/>
      <c r="AS1091" s="1723"/>
      <c r="AT1091" s="1723"/>
      <c r="AU1091" s="1723"/>
      <c r="AV1091" s="1723"/>
      <c r="AW1091" s="1723"/>
      <c r="AZ1091" s="1723"/>
      <c r="BA1091" s="1723"/>
    </row>
    <row r="1092" spans="1:53" x14ac:dyDescent="0.2">
      <c r="A1092" s="1811" t="s">
        <v>2699</v>
      </c>
      <c r="C1092" s="1737" t="s">
        <v>2710</v>
      </c>
      <c r="D1092" s="1723" t="s">
        <v>489</v>
      </c>
      <c r="E1092" s="1723">
        <v>0</v>
      </c>
      <c r="F1092" s="1723">
        <v>1</v>
      </c>
      <c r="G1092" s="1723">
        <v>0</v>
      </c>
      <c r="H1092" s="1723">
        <v>1</v>
      </c>
      <c r="I1092" s="1738">
        <v>1</v>
      </c>
      <c r="J1092" s="1738">
        <v>1</v>
      </c>
      <c r="L1092" s="1725">
        <v>502.39</v>
      </c>
      <c r="N1092" s="1725">
        <f>O1092+Q1092</f>
        <v>376.89</v>
      </c>
      <c r="O1092" s="1725">
        <v>279.45</v>
      </c>
      <c r="P1092" s="1798">
        <f>IF(N1092&lt;=0,"",O1092/N1092)</f>
        <v>0.74146302634721006</v>
      </c>
      <c r="Q1092" s="1725">
        <v>97.44</v>
      </c>
      <c r="R1092" s="1798">
        <f>IF(N1092&lt;=0,"",Q1092/N1092)</f>
        <v>0.25853697365278994</v>
      </c>
      <c r="S1092" s="1785">
        <f>Q1092/$S$1</f>
        <v>3.8975999999999997</v>
      </c>
      <c r="U1092" s="1725">
        <f>((1-I1092)*O1092)+((1-J1092)*Q1092)</f>
        <v>0</v>
      </c>
      <c r="V1092" s="1725">
        <f>L1092-W1092</f>
        <v>0</v>
      </c>
      <c r="W1092" s="1725">
        <f t="shared" si="234"/>
        <v>502.39</v>
      </c>
      <c r="X1092" s="1728">
        <v>502.39</v>
      </c>
      <c r="Y1092" s="1739">
        <v>617088</v>
      </c>
      <c r="Z1092" s="1730">
        <v>42772</v>
      </c>
      <c r="AA1092" s="1788" t="s">
        <v>213</v>
      </c>
      <c r="AB1092" s="1885"/>
      <c r="AC1092" s="1723"/>
      <c r="AE1092" s="1723"/>
      <c r="AF1092" s="1723"/>
      <c r="AG1092" s="1723"/>
      <c r="AH1092" s="1723"/>
      <c r="AI1092" s="1723"/>
      <c r="AJ1092" s="1723"/>
      <c r="AK1092" s="1723"/>
      <c r="AL1092" s="1723"/>
      <c r="AM1092" s="1723"/>
      <c r="AP1092" s="1723"/>
      <c r="AQ1092" s="1723"/>
      <c r="AR1092" s="1723"/>
      <c r="AS1092" s="1723"/>
      <c r="AT1092" s="1723"/>
      <c r="AU1092" s="1723"/>
      <c r="AV1092" s="1723"/>
      <c r="AW1092" s="1723"/>
      <c r="AZ1092" s="1723"/>
      <c r="BA1092" s="1723"/>
    </row>
    <row r="1093" spans="1:53" x14ac:dyDescent="0.2">
      <c r="A1093" s="1811" t="s">
        <v>2700</v>
      </c>
      <c r="C1093" s="1737" t="s">
        <v>2711</v>
      </c>
      <c r="D1093" s="1723" t="s">
        <v>489</v>
      </c>
      <c r="E1093" s="1723">
        <v>1</v>
      </c>
      <c r="F1093" s="1723">
        <v>7</v>
      </c>
      <c r="G1093" s="1723">
        <v>2</v>
      </c>
      <c r="H1093" s="1723">
        <v>3</v>
      </c>
      <c r="I1093" s="1738">
        <v>1</v>
      </c>
      <c r="J1093" s="1738">
        <v>1</v>
      </c>
      <c r="L1093" s="1725">
        <v>3119.59</v>
      </c>
      <c r="N1093" s="1725">
        <f>O1093+Q1093</f>
        <v>2415.23</v>
      </c>
      <c r="O1093" s="1725">
        <v>1951.91</v>
      </c>
      <c r="P1093" s="1798">
        <f>IF(N1093&lt;=0,"",O1093/N1093)</f>
        <v>0.80816733810030517</v>
      </c>
      <c r="Q1093" s="1725">
        <v>463.32</v>
      </c>
      <c r="R1093" s="1798">
        <f>IF(N1093&lt;=0,"",Q1093/N1093)</f>
        <v>0.19183266189969486</v>
      </c>
      <c r="S1093" s="1785">
        <f>Q1093/$S$1</f>
        <v>18.532799999999998</v>
      </c>
      <c r="U1093" s="1725">
        <f>((1-I1093)*O1093)+((1-J1093)*Q1093)</f>
        <v>0</v>
      </c>
      <c r="V1093" s="1725">
        <f>L1093-W1093</f>
        <v>0</v>
      </c>
      <c r="W1093" s="1725">
        <f t="shared" si="234"/>
        <v>3119.59</v>
      </c>
      <c r="X1093" s="1728">
        <v>3119.59</v>
      </c>
      <c r="Y1093" s="1739">
        <v>617088</v>
      </c>
      <c r="Z1093" s="1730">
        <v>42772</v>
      </c>
      <c r="AA1093" s="1788" t="s">
        <v>213</v>
      </c>
      <c r="AB1093" s="1885"/>
      <c r="AC1093" s="1723"/>
      <c r="AE1093" s="1723"/>
      <c r="AF1093" s="1723"/>
      <c r="AG1093" s="1723"/>
      <c r="AH1093" s="1723"/>
      <c r="AI1093" s="1723"/>
      <c r="AJ1093" s="1723"/>
      <c r="AK1093" s="1723"/>
      <c r="AL1093" s="1723"/>
      <c r="AM1093" s="1723"/>
      <c r="AP1093" s="1723"/>
      <c r="AQ1093" s="1723"/>
      <c r="AR1093" s="1723"/>
      <c r="AS1093" s="1723"/>
      <c r="AT1093" s="1723"/>
      <c r="AU1093" s="1723"/>
      <c r="AV1093" s="1723"/>
      <c r="AW1093" s="1723"/>
      <c r="AZ1093" s="1723"/>
      <c r="BA1093" s="1723"/>
    </row>
    <row r="1094" spans="1:53" x14ac:dyDescent="0.2">
      <c r="A1094" s="1811" t="s">
        <v>2701</v>
      </c>
      <c r="C1094" s="1737" t="s">
        <v>2712</v>
      </c>
      <c r="D1094" s="1723" t="s">
        <v>489</v>
      </c>
      <c r="E1094" s="1723">
        <v>0</v>
      </c>
      <c r="F1094" s="1723">
        <v>1</v>
      </c>
      <c r="G1094" s="1723">
        <v>0</v>
      </c>
      <c r="H1094" s="1723">
        <v>1</v>
      </c>
      <c r="I1094" s="1738">
        <v>1</v>
      </c>
      <c r="J1094" s="1738">
        <v>1</v>
      </c>
      <c r="L1094" s="1725">
        <v>502.39</v>
      </c>
      <c r="N1094" s="1725">
        <f>O1094+Q1094</f>
        <v>376.89</v>
      </c>
      <c r="O1094" s="1725">
        <v>279.45</v>
      </c>
      <c r="P1094" s="1798">
        <f>IF(N1094&lt;=0,"",O1094/N1094)</f>
        <v>0.74146302634721006</v>
      </c>
      <c r="Q1094" s="1725">
        <v>97.44</v>
      </c>
      <c r="R1094" s="1798">
        <f>IF(N1094&lt;=0,"",Q1094/N1094)</f>
        <v>0.25853697365278994</v>
      </c>
      <c r="S1094" s="1785">
        <f>Q1094/$S$1</f>
        <v>3.8975999999999997</v>
      </c>
      <c r="U1094" s="1725">
        <f>((1-I1094)*O1094)+((1-J1094)*Q1094)</f>
        <v>0</v>
      </c>
      <c r="V1094" s="1725">
        <f>L1094-W1094</f>
        <v>0</v>
      </c>
      <c r="W1094" s="1725">
        <f t="shared" si="234"/>
        <v>502.39</v>
      </c>
      <c r="X1094" s="1728">
        <v>502.39</v>
      </c>
      <c r="Y1094" s="1739">
        <v>617088</v>
      </c>
      <c r="Z1094" s="1730">
        <v>42772</v>
      </c>
      <c r="AA1094" s="1788" t="s">
        <v>213</v>
      </c>
      <c r="AB1094" s="1885"/>
      <c r="AC1094" s="1723"/>
      <c r="AE1094" s="1723"/>
      <c r="AF1094" s="1723"/>
      <c r="AG1094" s="1723"/>
      <c r="AH1094" s="1723"/>
      <c r="AI1094" s="1723"/>
      <c r="AJ1094" s="1723"/>
      <c r="AK1094" s="1723"/>
      <c r="AL1094" s="1723"/>
      <c r="AM1094" s="1723"/>
      <c r="AP1094" s="1723"/>
      <c r="AQ1094" s="1723"/>
      <c r="AR1094" s="1723"/>
      <c r="AS1094" s="1723"/>
      <c r="AT1094" s="1723"/>
      <c r="AU1094" s="1723"/>
      <c r="AV1094" s="1723"/>
      <c r="AW1094" s="1723"/>
      <c r="AZ1094" s="1723"/>
      <c r="BA1094" s="1723"/>
    </row>
    <row r="1095" spans="1:53" x14ac:dyDescent="0.2">
      <c r="A1095" s="1811" t="s">
        <v>2702</v>
      </c>
      <c r="C1095" s="1737" t="s">
        <v>2714</v>
      </c>
      <c r="D1095" s="1723" t="s">
        <v>489</v>
      </c>
      <c r="E1095" s="1723">
        <v>1</v>
      </c>
      <c r="F1095" s="1723">
        <v>7</v>
      </c>
      <c r="G1095" s="1723">
        <v>2</v>
      </c>
      <c r="H1095" s="1723">
        <v>3</v>
      </c>
      <c r="I1095" s="1738">
        <v>1</v>
      </c>
      <c r="J1095" s="1738">
        <v>1</v>
      </c>
      <c r="L1095" s="1725">
        <v>3119.59</v>
      </c>
      <c r="N1095" s="1725">
        <f>O1095+Q1095</f>
        <v>2415.23</v>
      </c>
      <c r="O1095" s="1725">
        <v>1951.91</v>
      </c>
      <c r="P1095" s="1798">
        <f>IF(N1095&lt;=0,"",O1095/N1095)</f>
        <v>0.80816733810030517</v>
      </c>
      <c r="Q1095" s="1725">
        <v>463.32</v>
      </c>
      <c r="R1095" s="1798">
        <f>IF(N1095&lt;=0,"",Q1095/N1095)</f>
        <v>0.19183266189969486</v>
      </c>
      <c r="S1095" s="1785">
        <f>Q1095/$S$1</f>
        <v>18.532799999999998</v>
      </c>
      <c r="U1095" s="1725">
        <f>((1-I1095)*O1095)+((1-J1095)*Q1095)</f>
        <v>0</v>
      </c>
      <c r="V1095" s="1725">
        <f>L1095-W1095</f>
        <v>0</v>
      </c>
      <c r="W1095" s="1725">
        <f t="shared" si="234"/>
        <v>3119.59</v>
      </c>
      <c r="X1095" s="1728">
        <v>3119.59</v>
      </c>
      <c r="Y1095" s="1739">
        <v>617113</v>
      </c>
      <c r="Z1095" s="1730">
        <v>42781</v>
      </c>
      <c r="AA1095" s="1788" t="s">
        <v>213</v>
      </c>
      <c r="AB1095" s="1885"/>
      <c r="AC1095" s="1723"/>
      <c r="AE1095" s="1723"/>
      <c r="AF1095" s="1723"/>
      <c r="AG1095" s="1723"/>
      <c r="AH1095" s="1723"/>
      <c r="AI1095" s="1723"/>
      <c r="AJ1095" s="1723"/>
      <c r="AK1095" s="1723"/>
      <c r="AL1095" s="1723"/>
      <c r="AM1095" s="1723"/>
      <c r="AP1095" s="1723"/>
      <c r="AQ1095" s="1723"/>
      <c r="AR1095" s="1723"/>
      <c r="AS1095" s="1723"/>
      <c r="AT1095" s="1723"/>
      <c r="AU1095" s="1723"/>
      <c r="AV1095" s="1723"/>
      <c r="AW1095" s="1723"/>
      <c r="AZ1095" s="1723"/>
      <c r="BA1095" s="1723"/>
    </row>
    <row r="1096" spans="1:53" x14ac:dyDescent="0.2">
      <c r="A1096" s="1811" t="s">
        <v>2703</v>
      </c>
      <c r="C1096" s="1737" t="s">
        <v>2713</v>
      </c>
      <c r="D1096" s="1723" t="s">
        <v>489</v>
      </c>
      <c r="E1096" s="1723">
        <v>0</v>
      </c>
      <c r="F1096" s="1723">
        <v>1</v>
      </c>
      <c r="G1096" s="1723">
        <v>0</v>
      </c>
      <c r="H1096" s="1723">
        <v>1</v>
      </c>
      <c r="I1096" s="1738">
        <v>1</v>
      </c>
      <c r="J1096" s="1738">
        <v>1</v>
      </c>
      <c r="L1096" s="1725">
        <v>502.39</v>
      </c>
      <c r="N1096" s="1725">
        <f>O1096+Q1096</f>
        <v>376.89</v>
      </c>
      <c r="O1096" s="1725">
        <v>279.45</v>
      </c>
      <c r="P1096" s="1798">
        <f>IF(N1096&lt;=0,"",O1096/N1096)</f>
        <v>0.74146302634721006</v>
      </c>
      <c r="Q1096" s="1725">
        <v>97.44</v>
      </c>
      <c r="R1096" s="1798">
        <f>IF(N1096&lt;=0,"",Q1096/N1096)</f>
        <v>0.25853697365278994</v>
      </c>
      <c r="S1096" s="1785">
        <f>Q1096/$S$1</f>
        <v>3.8975999999999997</v>
      </c>
      <c r="U1096" s="1725">
        <f>((1-I1096)*O1096)+((1-J1096)*Q1096)</f>
        <v>0</v>
      </c>
      <c r="V1096" s="1725">
        <f>L1096-W1096</f>
        <v>0</v>
      </c>
      <c r="W1096" s="1725">
        <f t="shared" si="234"/>
        <v>502.39</v>
      </c>
      <c r="X1096" s="1728">
        <v>502.39</v>
      </c>
      <c r="Y1096" s="1739">
        <v>617113</v>
      </c>
      <c r="Z1096" s="1730">
        <v>42781</v>
      </c>
      <c r="AA1096" s="1788" t="s">
        <v>213</v>
      </c>
      <c r="AB1096" s="1885"/>
      <c r="AC1096" s="1723"/>
      <c r="AE1096" s="1723"/>
      <c r="AF1096" s="1723"/>
      <c r="AG1096" s="1723"/>
      <c r="AH1096" s="1723"/>
      <c r="AI1096" s="1723"/>
      <c r="AJ1096" s="1723"/>
      <c r="AK1096" s="1723"/>
      <c r="AL1096" s="1723"/>
      <c r="AM1096" s="1723"/>
      <c r="AP1096" s="1723"/>
      <c r="AQ1096" s="1723"/>
      <c r="AR1096" s="1723"/>
      <c r="AS1096" s="1723"/>
      <c r="AT1096" s="1723"/>
      <c r="AU1096" s="1723"/>
      <c r="AV1096" s="1723"/>
      <c r="AW1096" s="1723"/>
      <c r="AZ1096" s="1723"/>
      <c r="BA1096" s="1723"/>
    </row>
    <row r="1097" spans="1:53" x14ac:dyDescent="0.2">
      <c r="A1097" s="1811" t="s">
        <v>2704</v>
      </c>
      <c r="C1097" s="1737" t="s">
        <v>2462</v>
      </c>
      <c r="D1097" s="1723" t="s">
        <v>489</v>
      </c>
      <c r="E1097" s="1723">
        <v>1</v>
      </c>
      <c r="F1097" s="1723">
        <v>7</v>
      </c>
      <c r="G1097" s="1723">
        <v>2</v>
      </c>
      <c r="H1097" s="1723">
        <v>3</v>
      </c>
      <c r="I1097" s="1738">
        <v>1</v>
      </c>
      <c r="J1097" s="1738">
        <v>1</v>
      </c>
      <c r="L1097" s="1725">
        <v>3086.35</v>
      </c>
      <c r="N1097" s="1725">
        <f t="shared" si="228"/>
        <v>2396.94</v>
      </c>
      <c r="O1097" s="1725">
        <v>1933.84</v>
      </c>
      <c r="P1097" s="1798">
        <f t="shared" si="229"/>
        <v>0.8067953307133261</v>
      </c>
      <c r="Q1097" s="1725">
        <v>463.1</v>
      </c>
      <c r="R1097" s="1798">
        <f t="shared" si="230"/>
        <v>0.19320466928667385</v>
      </c>
      <c r="S1097" s="1785">
        <f t="shared" si="231"/>
        <v>18.524000000000001</v>
      </c>
      <c r="U1097" s="1725">
        <f t="shared" si="232"/>
        <v>0</v>
      </c>
      <c r="V1097" s="1725">
        <f t="shared" si="233"/>
        <v>0</v>
      </c>
      <c r="W1097" s="1725">
        <f t="shared" si="234"/>
        <v>3086.35</v>
      </c>
      <c r="X1097" s="1728">
        <v>3086.35</v>
      </c>
      <c r="Y1097" s="1739">
        <v>617113</v>
      </c>
      <c r="Z1097" s="1730">
        <v>42781</v>
      </c>
      <c r="AA1097" s="1788" t="s">
        <v>213</v>
      </c>
      <c r="AB1097" s="1885"/>
      <c r="AC1097" s="1723"/>
      <c r="AE1097" s="1723"/>
      <c r="AF1097" s="1723"/>
      <c r="AG1097" s="1723"/>
      <c r="AH1097" s="1723"/>
      <c r="AI1097" s="1723"/>
      <c r="AJ1097" s="1723"/>
      <c r="AK1097" s="1723"/>
      <c r="AL1097" s="1723"/>
      <c r="AM1097" s="1723"/>
      <c r="AP1097" s="1723"/>
      <c r="AQ1097" s="1723"/>
      <c r="AR1097" s="1723"/>
      <c r="AS1097" s="1723"/>
      <c r="AT1097" s="1723"/>
      <c r="AU1097" s="1723"/>
      <c r="AV1097" s="1723"/>
      <c r="AW1097" s="1723"/>
      <c r="AZ1097" s="1723"/>
      <c r="BA1097" s="1723"/>
    </row>
    <row r="1098" spans="1:53" x14ac:dyDescent="0.2">
      <c r="A1098" s="1811" t="s">
        <v>2705</v>
      </c>
      <c r="C1098" s="1737" t="s">
        <v>2463</v>
      </c>
      <c r="D1098" s="1723" t="s">
        <v>489</v>
      </c>
      <c r="E1098" s="1723">
        <v>0</v>
      </c>
      <c r="F1098" s="1723">
        <v>1</v>
      </c>
      <c r="G1098" s="1723">
        <v>0</v>
      </c>
      <c r="H1098" s="1723">
        <v>1</v>
      </c>
      <c r="I1098" s="1738">
        <v>1</v>
      </c>
      <c r="J1098" s="1738">
        <v>1</v>
      </c>
      <c r="L1098" s="1725">
        <v>502.39</v>
      </c>
      <c r="N1098" s="1725">
        <f>O1098+Q1098</f>
        <v>376.89</v>
      </c>
      <c r="O1098" s="1725">
        <v>279.45</v>
      </c>
      <c r="P1098" s="1798">
        <f>IF(N1098&lt;=0,"",O1098/N1098)</f>
        <v>0.74146302634721006</v>
      </c>
      <c r="Q1098" s="1725">
        <v>97.44</v>
      </c>
      <c r="R1098" s="1798">
        <f>IF(N1098&lt;=0,"",Q1098/N1098)</f>
        <v>0.25853697365278994</v>
      </c>
      <c r="S1098" s="1785">
        <f>Q1098/$S$1</f>
        <v>3.8975999999999997</v>
      </c>
      <c r="U1098" s="1725">
        <f>((1-I1098)*O1098)+((1-J1098)*Q1098)</f>
        <v>0</v>
      </c>
      <c r="V1098" s="1725">
        <f>L1098-W1098</f>
        <v>0</v>
      </c>
      <c r="W1098" s="1725">
        <f t="shared" si="234"/>
        <v>502.39</v>
      </c>
      <c r="X1098" s="1728">
        <v>502.39</v>
      </c>
      <c r="Y1098" s="1739">
        <v>617113</v>
      </c>
      <c r="Z1098" s="1730">
        <v>42781</v>
      </c>
      <c r="AA1098" s="1788" t="s">
        <v>213</v>
      </c>
      <c r="AB1098" s="1885"/>
      <c r="AC1098" s="1723"/>
      <c r="AE1098" s="1723"/>
      <c r="AF1098" s="1723"/>
      <c r="AG1098" s="1723"/>
      <c r="AH1098" s="1723"/>
      <c r="AI1098" s="1723"/>
      <c r="AJ1098" s="1723"/>
      <c r="AK1098" s="1723"/>
      <c r="AL1098" s="1723"/>
      <c r="AM1098" s="1723"/>
      <c r="AP1098" s="1723"/>
      <c r="AQ1098" s="1723"/>
      <c r="AR1098" s="1723"/>
      <c r="AS1098" s="1723"/>
      <c r="AT1098" s="1723"/>
      <c r="AU1098" s="1723"/>
      <c r="AV1098" s="1723"/>
      <c r="AW1098" s="1723"/>
      <c r="AZ1098" s="1723"/>
      <c r="BA1098" s="1723"/>
    </row>
    <row r="1099" spans="1:53" x14ac:dyDescent="0.2">
      <c r="A1099" s="1811" t="s">
        <v>2706</v>
      </c>
      <c r="C1099" s="1737" t="s">
        <v>2464</v>
      </c>
      <c r="D1099" s="1723" t="s">
        <v>489</v>
      </c>
      <c r="E1099" s="1723">
        <v>1</v>
      </c>
      <c r="F1099" s="1723">
        <v>8</v>
      </c>
      <c r="G1099" s="1723">
        <v>4</v>
      </c>
      <c r="H1099" s="1723">
        <v>3</v>
      </c>
      <c r="I1099" s="1738">
        <v>1</v>
      </c>
      <c r="J1099" s="1738">
        <v>1</v>
      </c>
      <c r="L1099" s="1725">
        <v>3440.14</v>
      </c>
      <c r="N1099" s="1725">
        <f t="shared" si="228"/>
        <v>2648.15</v>
      </c>
      <c r="O1099" s="1725">
        <v>2107</v>
      </c>
      <c r="P1099" s="1798">
        <f t="shared" si="229"/>
        <v>0.79564979325189278</v>
      </c>
      <c r="Q1099" s="1725">
        <v>541.15</v>
      </c>
      <c r="R1099" s="1798">
        <f t="shared" si="230"/>
        <v>0.20435020674810717</v>
      </c>
      <c r="S1099" s="1785">
        <f t="shared" si="231"/>
        <v>21.646000000000001</v>
      </c>
      <c r="U1099" s="1725">
        <f t="shared" si="232"/>
        <v>0</v>
      </c>
      <c r="V1099" s="1725">
        <f t="shared" si="233"/>
        <v>0</v>
      </c>
      <c r="W1099" s="1725">
        <f t="shared" si="234"/>
        <v>3440.14</v>
      </c>
      <c r="X1099" s="1728">
        <v>3440.14</v>
      </c>
      <c r="Y1099" s="1739">
        <v>617113</v>
      </c>
      <c r="Z1099" s="1730">
        <v>42781</v>
      </c>
      <c r="AA1099" s="1788" t="s">
        <v>213</v>
      </c>
      <c r="AB1099" s="1885"/>
      <c r="AC1099" s="1723"/>
      <c r="AE1099" s="1723"/>
      <c r="AF1099" s="1723"/>
      <c r="AG1099" s="1723"/>
      <c r="AH1099" s="1723"/>
      <c r="AI1099" s="1723"/>
      <c r="AJ1099" s="1723"/>
      <c r="AK1099" s="1723"/>
      <c r="AL1099" s="1723"/>
      <c r="AM1099" s="1723"/>
      <c r="AP1099" s="1723"/>
      <c r="AQ1099" s="1723"/>
      <c r="AR1099" s="1723"/>
      <c r="AS1099" s="1723"/>
      <c r="AT1099" s="1723"/>
      <c r="AU1099" s="1723"/>
      <c r="AV1099" s="1723"/>
      <c r="AW1099" s="1723"/>
      <c r="AZ1099" s="1723"/>
      <c r="BA1099" s="1723"/>
    </row>
    <row r="1100" spans="1:53" x14ac:dyDescent="0.2">
      <c r="A1100" s="1811" t="s">
        <v>2707</v>
      </c>
      <c r="C1100" s="1737" t="s">
        <v>2465</v>
      </c>
      <c r="D1100" s="1723" t="s">
        <v>489</v>
      </c>
      <c r="E1100" s="1723">
        <v>0</v>
      </c>
      <c r="F1100" s="1723">
        <v>1</v>
      </c>
      <c r="G1100" s="1723">
        <v>0</v>
      </c>
      <c r="H1100" s="1723">
        <v>1</v>
      </c>
      <c r="I1100" s="1738">
        <v>1</v>
      </c>
      <c r="J1100" s="1738">
        <v>1</v>
      </c>
      <c r="L1100" s="1725">
        <v>502.39</v>
      </c>
      <c r="N1100" s="1725">
        <f>O1100+Q1100</f>
        <v>376.89</v>
      </c>
      <c r="O1100" s="1725">
        <v>279.45</v>
      </c>
      <c r="P1100" s="1798">
        <f>IF(N1100&lt;=0,"",O1100/N1100)</f>
        <v>0.74146302634721006</v>
      </c>
      <c r="Q1100" s="1725">
        <v>97.44</v>
      </c>
      <c r="R1100" s="1798">
        <f>IF(N1100&lt;=0,"",Q1100/N1100)</f>
        <v>0.25853697365278994</v>
      </c>
      <c r="S1100" s="1785">
        <f>Q1100/$S$1</f>
        <v>3.8975999999999997</v>
      </c>
      <c r="U1100" s="1725">
        <f>((1-I1100)*O1100)+((1-J1100)*Q1100)</f>
        <v>0</v>
      </c>
      <c r="V1100" s="1725">
        <f>L1100-W1100</f>
        <v>0</v>
      </c>
      <c r="W1100" s="1725">
        <f t="shared" si="234"/>
        <v>502.39</v>
      </c>
      <c r="X1100" s="1728">
        <v>502.39</v>
      </c>
      <c r="Y1100" s="1739">
        <v>617113</v>
      </c>
      <c r="Z1100" s="1730">
        <v>42781</v>
      </c>
      <c r="AA1100" s="1788" t="s">
        <v>213</v>
      </c>
      <c r="AB1100" s="1885"/>
      <c r="AC1100" s="1723"/>
      <c r="AE1100" s="1723"/>
      <c r="AF1100" s="1723"/>
      <c r="AG1100" s="1723"/>
      <c r="AH1100" s="1723"/>
      <c r="AI1100" s="1723"/>
      <c r="AJ1100" s="1723"/>
      <c r="AK1100" s="1723"/>
      <c r="AL1100" s="1723"/>
      <c r="AM1100" s="1723"/>
      <c r="AP1100" s="1723"/>
      <c r="AQ1100" s="1723"/>
      <c r="AR1100" s="1723"/>
      <c r="AS1100" s="1723"/>
      <c r="AT1100" s="1723"/>
      <c r="AU1100" s="1723"/>
      <c r="AV1100" s="1723"/>
      <c r="AW1100" s="1723"/>
      <c r="AZ1100" s="1723"/>
      <c r="BA1100" s="1723"/>
    </row>
    <row r="1101" spans="1:53" x14ac:dyDescent="0.2">
      <c r="A1101" s="1811" t="s">
        <v>2717</v>
      </c>
      <c r="C1101" s="1737" t="s">
        <v>2716</v>
      </c>
      <c r="D1101" s="1723" t="s">
        <v>441</v>
      </c>
      <c r="E1101" s="1723">
        <v>0</v>
      </c>
      <c r="F1101" s="1723">
        <v>1</v>
      </c>
      <c r="G1101" s="1723">
        <v>0</v>
      </c>
      <c r="H1101" s="1723">
        <v>2</v>
      </c>
      <c r="I1101" s="1738">
        <v>1</v>
      </c>
      <c r="J1101" s="1738">
        <v>1</v>
      </c>
      <c r="L1101" s="1725">
        <v>2637.16</v>
      </c>
      <c r="N1101" s="1725">
        <f t="shared" si="228"/>
        <v>1500</v>
      </c>
      <c r="O1101" s="1725">
        <v>1200</v>
      </c>
      <c r="P1101" s="1798">
        <f t="shared" si="229"/>
        <v>0.8</v>
      </c>
      <c r="Q1101" s="1725">
        <v>300</v>
      </c>
      <c r="R1101" s="1798">
        <f t="shared" si="230"/>
        <v>0.2</v>
      </c>
      <c r="S1101" s="1785">
        <f t="shared" si="231"/>
        <v>12</v>
      </c>
      <c r="U1101" s="1725">
        <f t="shared" si="232"/>
        <v>0</v>
      </c>
      <c r="V1101" s="1725">
        <f t="shared" si="233"/>
        <v>0</v>
      </c>
      <c r="W1101" s="1725">
        <f t="shared" si="234"/>
        <v>2637.16</v>
      </c>
      <c r="X1101" s="1728">
        <v>2637.16</v>
      </c>
      <c r="Y1101" s="1739">
        <v>617112</v>
      </c>
      <c r="Z1101" s="1730">
        <v>42781</v>
      </c>
      <c r="AA1101" s="1788" t="s">
        <v>213</v>
      </c>
      <c r="AB1101" s="1885"/>
      <c r="AC1101" s="1723"/>
      <c r="AE1101" s="1723"/>
      <c r="AF1101" s="1723"/>
      <c r="AG1101" s="1723"/>
      <c r="AH1101" s="1723"/>
      <c r="AI1101" s="1723"/>
      <c r="AJ1101" s="1723"/>
      <c r="AK1101" s="1723"/>
      <c r="AL1101" s="1723"/>
      <c r="AM1101" s="1723"/>
      <c r="AP1101" s="1723"/>
      <c r="AQ1101" s="1723"/>
      <c r="AR1101" s="1723"/>
      <c r="AS1101" s="1723"/>
      <c r="AT1101" s="1723"/>
      <c r="AU1101" s="1723"/>
      <c r="AV1101" s="1723"/>
      <c r="AW1101" s="1723"/>
      <c r="AZ1101" s="1723"/>
      <c r="BA1101" s="1723"/>
    </row>
    <row r="1102" spans="1:53" x14ac:dyDescent="0.2">
      <c r="A1102" s="1811">
        <v>2016785</v>
      </c>
      <c r="C1102" s="1737">
        <v>616117</v>
      </c>
      <c r="D1102" s="1723" t="s">
        <v>68</v>
      </c>
      <c r="E1102" s="1723">
        <v>1</v>
      </c>
      <c r="F1102" s="1723">
        <v>9</v>
      </c>
      <c r="G1102" s="1723">
        <v>5</v>
      </c>
      <c r="H1102" s="1723">
        <v>4</v>
      </c>
      <c r="I1102" s="1738">
        <v>1</v>
      </c>
      <c r="J1102" s="1738">
        <v>1</v>
      </c>
      <c r="L1102" s="1725">
        <v>3490.76</v>
      </c>
      <c r="N1102" s="1725">
        <f t="shared" si="228"/>
        <v>2290.09</v>
      </c>
      <c r="O1102" s="1725">
        <v>1634.31</v>
      </c>
      <c r="P1102" s="1798">
        <f t="shared" si="229"/>
        <v>0.71364444192149645</v>
      </c>
      <c r="Q1102" s="1725">
        <v>655.78</v>
      </c>
      <c r="R1102" s="1798">
        <f t="shared" si="230"/>
        <v>0.28635555807850344</v>
      </c>
      <c r="S1102" s="1785">
        <f t="shared" si="231"/>
        <v>26.231199999999998</v>
      </c>
      <c r="U1102" s="1725">
        <f t="shared" si="232"/>
        <v>0</v>
      </c>
      <c r="V1102" s="1725">
        <f t="shared" si="233"/>
        <v>0</v>
      </c>
      <c r="W1102" s="1725">
        <f t="shared" si="234"/>
        <v>3490.76</v>
      </c>
      <c r="X1102" s="1728">
        <v>3490.76</v>
      </c>
      <c r="Y1102" s="1739">
        <v>617011</v>
      </c>
      <c r="Z1102" s="1730">
        <v>42748</v>
      </c>
      <c r="AA1102" s="1788" t="s">
        <v>213</v>
      </c>
      <c r="AB1102" s="1885"/>
      <c r="AC1102" s="1723"/>
      <c r="AE1102" s="1723"/>
      <c r="AF1102" s="1723"/>
      <c r="AG1102" s="1723"/>
      <c r="AH1102" s="1723"/>
      <c r="AI1102" s="1723"/>
      <c r="AJ1102" s="1723"/>
      <c r="AK1102" s="1723"/>
      <c r="AL1102" s="1723"/>
      <c r="AM1102" s="1723"/>
      <c r="AP1102" s="1723"/>
      <c r="AQ1102" s="1723"/>
      <c r="AR1102" s="1723"/>
      <c r="AS1102" s="1723"/>
      <c r="AT1102" s="1723"/>
      <c r="AU1102" s="1723"/>
      <c r="AV1102" s="1723"/>
      <c r="AW1102" s="1723"/>
      <c r="AZ1102" s="1723"/>
      <c r="BA1102" s="1723"/>
    </row>
    <row r="1103" spans="1:53" x14ac:dyDescent="0.2">
      <c r="A1103" s="1811">
        <v>2016786</v>
      </c>
      <c r="C1103" s="1737" t="s">
        <v>3315</v>
      </c>
      <c r="D1103" s="1723" t="s">
        <v>68</v>
      </c>
      <c r="E1103" s="1723">
        <v>0</v>
      </c>
      <c r="F1103" s="1723">
        <v>0</v>
      </c>
      <c r="G1103" s="1723">
        <v>0</v>
      </c>
      <c r="H1103" s="1723">
        <v>0</v>
      </c>
      <c r="I1103" s="1738">
        <v>1</v>
      </c>
      <c r="J1103" s="1738">
        <v>1</v>
      </c>
      <c r="L1103" s="1725">
        <v>390.24</v>
      </c>
      <c r="N1103" s="1725">
        <f t="shared" si="228"/>
        <v>195.12</v>
      </c>
      <c r="O1103" s="1725">
        <v>141.12</v>
      </c>
      <c r="P1103" s="1798">
        <f t="shared" si="229"/>
        <v>0.7232472324723247</v>
      </c>
      <c r="Q1103" s="1725">
        <v>54</v>
      </c>
      <c r="R1103" s="1798">
        <f t="shared" si="230"/>
        <v>0.27675276752767525</v>
      </c>
      <c r="S1103" s="1785">
        <f t="shared" si="231"/>
        <v>2.16</v>
      </c>
      <c r="U1103" s="1725">
        <f t="shared" si="232"/>
        <v>0</v>
      </c>
      <c r="V1103" s="1725">
        <f t="shared" si="233"/>
        <v>0</v>
      </c>
      <c r="W1103" s="1725">
        <f t="shared" si="234"/>
        <v>390.24</v>
      </c>
      <c r="X1103" s="1728">
        <v>390.24</v>
      </c>
      <c r="Y1103" s="1739">
        <v>617128</v>
      </c>
      <c r="Z1103" s="1730">
        <v>42793</v>
      </c>
      <c r="AA1103" s="1788" t="s">
        <v>213</v>
      </c>
      <c r="AB1103" s="1885"/>
      <c r="AC1103" s="1723"/>
      <c r="AE1103" s="1723"/>
      <c r="AF1103" s="1723"/>
      <c r="AG1103" s="1723"/>
      <c r="AH1103" s="1723"/>
      <c r="AI1103" s="1723"/>
      <c r="AJ1103" s="1723"/>
      <c r="AK1103" s="1723"/>
      <c r="AL1103" s="1723"/>
      <c r="AM1103" s="1723"/>
      <c r="AP1103" s="1723"/>
      <c r="AQ1103" s="1723"/>
      <c r="AR1103" s="1723"/>
      <c r="AS1103" s="1723"/>
      <c r="AT1103" s="1723"/>
      <c r="AU1103" s="1723"/>
      <c r="AV1103" s="1723"/>
      <c r="AW1103" s="1723"/>
      <c r="AZ1103" s="1723"/>
      <c r="BA1103" s="1723"/>
    </row>
    <row r="1104" spans="1:53" x14ac:dyDescent="0.2">
      <c r="A1104" s="1811" t="s">
        <v>2720</v>
      </c>
      <c r="C1104" s="1737" t="s">
        <v>2722</v>
      </c>
      <c r="D1104" s="1723" t="s">
        <v>489</v>
      </c>
      <c r="E1104" s="1723">
        <v>1</v>
      </c>
      <c r="F1104" s="1723">
        <v>9</v>
      </c>
      <c r="G1104" s="1723">
        <v>4</v>
      </c>
      <c r="H1104" s="1723">
        <v>4</v>
      </c>
      <c r="I1104" s="1738">
        <v>1</v>
      </c>
      <c r="J1104" s="1738">
        <v>1</v>
      </c>
      <c r="L1104" s="1725">
        <v>4200</v>
      </c>
      <c r="N1104" s="1725">
        <f t="shared" si="228"/>
        <v>2936.91</v>
      </c>
      <c r="O1104" s="1725">
        <v>2204.73</v>
      </c>
      <c r="P1104" s="1798">
        <f t="shared" si="229"/>
        <v>0.750697161302185</v>
      </c>
      <c r="Q1104" s="1725">
        <v>732.18</v>
      </c>
      <c r="R1104" s="1798">
        <f t="shared" si="230"/>
        <v>0.24930283869781505</v>
      </c>
      <c r="S1104" s="1785">
        <f t="shared" si="231"/>
        <v>29.287199999999999</v>
      </c>
      <c r="U1104" s="1725">
        <f t="shared" si="232"/>
        <v>0</v>
      </c>
      <c r="V1104" s="1725">
        <f t="shared" si="233"/>
        <v>0</v>
      </c>
      <c r="W1104" s="1725">
        <f t="shared" si="234"/>
        <v>4200</v>
      </c>
      <c r="X1104" s="1728">
        <v>4200</v>
      </c>
      <c r="Y1104" s="1739">
        <v>617088</v>
      </c>
      <c r="Z1104" s="1730">
        <v>42772</v>
      </c>
      <c r="AA1104" s="1788" t="s">
        <v>213</v>
      </c>
      <c r="AB1104" s="1885"/>
      <c r="AC1104" s="1723"/>
      <c r="AE1104" s="1723"/>
      <c r="AF1104" s="1723"/>
      <c r="AG1104" s="1723"/>
      <c r="AH1104" s="1723"/>
      <c r="AI1104" s="1723"/>
      <c r="AJ1104" s="1723"/>
      <c r="AK1104" s="1723"/>
      <c r="AL1104" s="1723"/>
      <c r="AM1104" s="1723"/>
      <c r="AP1104" s="1723"/>
      <c r="AQ1104" s="1723"/>
      <c r="AR1104" s="1723"/>
      <c r="AS1104" s="1723"/>
      <c r="AT1104" s="1723"/>
      <c r="AU1104" s="1723"/>
      <c r="AV1104" s="1723"/>
      <c r="AW1104" s="1723"/>
      <c r="AZ1104" s="1723"/>
      <c r="BA1104" s="1723"/>
    </row>
    <row r="1105" spans="1:53" x14ac:dyDescent="0.2">
      <c r="A1105" s="1811" t="s">
        <v>2721</v>
      </c>
      <c r="C1105" s="1737" t="s">
        <v>2723</v>
      </c>
      <c r="D1105" s="1723" t="s">
        <v>489</v>
      </c>
      <c r="E1105" s="1723">
        <v>1</v>
      </c>
      <c r="F1105" s="1723">
        <v>9</v>
      </c>
      <c r="G1105" s="1723">
        <v>4</v>
      </c>
      <c r="H1105" s="1723">
        <v>4</v>
      </c>
      <c r="I1105" s="1738">
        <v>1</v>
      </c>
      <c r="J1105" s="1738">
        <v>1</v>
      </c>
      <c r="L1105" s="1725">
        <v>4200</v>
      </c>
      <c r="N1105" s="1725">
        <f>O1105+Q1105</f>
        <v>2936.91</v>
      </c>
      <c r="O1105" s="1725">
        <v>2204.73</v>
      </c>
      <c r="P1105" s="1798">
        <f>IF(N1105&lt;=0,"",O1105/N1105)</f>
        <v>0.750697161302185</v>
      </c>
      <c r="Q1105" s="1725">
        <v>732.18</v>
      </c>
      <c r="R1105" s="1798">
        <f>IF(N1105&lt;=0,"",Q1105/N1105)</f>
        <v>0.24930283869781505</v>
      </c>
      <c r="S1105" s="1785">
        <f>Q1105/$S$1</f>
        <v>29.287199999999999</v>
      </c>
      <c r="U1105" s="1725">
        <f>((1-I1105)*O1105)+((1-J1105)*Q1105)</f>
        <v>0</v>
      </c>
      <c r="V1105" s="1725">
        <f>L1105-W1105</f>
        <v>0</v>
      </c>
      <c r="W1105" s="1725">
        <f t="shared" si="234"/>
        <v>4200</v>
      </c>
      <c r="X1105" s="1728">
        <v>4200</v>
      </c>
      <c r="Y1105" s="1739">
        <v>617088</v>
      </c>
      <c r="Z1105" s="1730">
        <v>42772</v>
      </c>
      <c r="AA1105" s="1788" t="s">
        <v>213</v>
      </c>
      <c r="AB1105" s="1885"/>
      <c r="AC1105" s="1723"/>
      <c r="AE1105" s="1723"/>
      <c r="AF1105" s="1723"/>
      <c r="AG1105" s="1723"/>
      <c r="AH1105" s="1723"/>
      <c r="AI1105" s="1723"/>
      <c r="AJ1105" s="1723"/>
      <c r="AK1105" s="1723"/>
      <c r="AL1105" s="1723"/>
      <c r="AM1105" s="1723"/>
      <c r="AP1105" s="1723"/>
      <c r="AQ1105" s="1723"/>
      <c r="AR1105" s="1723"/>
      <c r="AS1105" s="1723"/>
      <c r="AT1105" s="1723"/>
      <c r="AU1105" s="1723"/>
      <c r="AV1105" s="1723"/>
      <c r="AW1105" s="1723"/>
      <c r="AZ1105" s="1723"/>
      <c r="BA1105" s="1723"/>
    </row>
    <row r="1106" spans="1:53" x14ac:dyDescent="0.2">
      <c r="A1106" s="1811">
        <v>2016787</v>
      </c>
      <c r="C1106" s="1737">
        <v>629217</v>
      </c>
      <c r="D1106" s="1723" t="s">
        <v>68</v>
      </c>
      <c r="E1106" s="1723">
        <v>1</v>
      </c>
      <c r="F1106" s="1723">
        <v>10</v>
      </c>
      <c r="G1106" s="1723">
        <v>4</v>
      </c>
      <c r="H1106" s="1723">
        <v>4</v>
      </c>
      <c r="I1106" s="1738">
        <v>1</v>
      </c>
      <c r="J1106" s="1738">
        <v>1</v>
      </c>
      <c r="L1106" s="1725">
        <v>4547.1499999999996</v>
      </c>
      <c r="N1106" s="1725">
        <f t="shared" si="228"/>
        <v>2696.18</v>
      </c>
      <c r="O1106" s="1725">
        <v>1972.76</v>
      </c>
      <c r="P1106" s="1798">
        <f t="shared" si="229"/>
        <v>0.73168705353500141</v>
      </c>
      <c r="Q1106" s="1725">
        <v>723.42</v>
      </c>
      <c r="R1106" s="1798">
        <f t="shared" si="230"/>
        <v>0.26831294646499865</v>
      </c>
      <c r="S1106" s="1785">
        <f t="shared" si="231"/>
        <v>28.936799999999998</v>
      </c>
      <c r="U1106" s="1725">
        <f t="shared" si="232"/>
        <v>0</v>
      </c>
      <c r="V1106" s="1725">
        <f t="shared" si="233"/>
        <v>0</v>
      </c>
      <c r="W1106" s="1725">
        <f t="shared" si="234"/>
        <v>4547.1499999999996</v>
      </c>
      <c r="X1106" s="1728">
        <v>4547.1499999999996</v>
      </c>
      <c r="Y1106" s="1739">
        <v>617187</v>
      </c>
      <c r="Z1106" s="1730">
        <v>42811</v>
      </c>
      <c r="AA1106" s="1788" t="s">
        <v>213</v>
      </c>
      <c r="AB1106" s="1885"/>
      <c r="AC1106" s="1723"/>
      <c r="AE1106" s="1723"/>
      <c r="AF1106" s="1723"/>
      <c r="AG1106" s="1723"/>
      <c r="AH1106" s="1723"/>
      <c r="AI1106" s="1723"/>
      <c r="AJ1106" s="1723"/>
      <c r="AK1106" s="1723"/>
      <c r="AL1106" s="1723"/>
      <c r="AM1106" s="1723"/>
      <c r="AP1106" s="1723"/>
      <c r="AQ1106" s="1723"/>
      <c r="AR1106" s="1723"/>
      <c r="AS1106" s="1723"/>
      <c r="AT1106" s="1723"/>
      <c r="AU1106" s="1723"/>
      <c r="AV1106" s="1723"/>
      <c r="AW1106" s="1723"/>
      <c r="AZ1106" s="1723"/>
      <c r="BA1106" s="1723"/>
    </row>
    <row r="1107" spans="1:53" x14ac:dyDescent="0.2">
      <c r="A1107" s="1811">
        <v>2016788</v>
      </c>
      <c r="C1107" s="1737">
        <v>590917</v>
      </c>
      <c r="D1107" s="1723" t="s">
        <v>68</v>
      </c>
      <c r="E1107" s="1723">
        <v>1</v>
      </c>
      <c r="F1107" s="1723">
        <v>8</v>
      </c>
      <c r="G1107" s="1723">
        <v>5</v>
      </c>
      <c r="H1107" s="1723">
        <v>3</v>
      </c>
      <c r="I1107" s="1738">
        <v>1</v>
      </c>
      <c r="J1107" s="1738">
        <v>1</v>
      </c>
      <c r="L1107" s="1725">
        <v>2553.7399999999998</v>
      </c>
      <c r="N1107" s="1725">
        <f t="shared" si="228"/>
        <v>1878.37</v>
      </c>
      <c r="O1107" s="1725">
        <v>1415.22</v>
      </c>
      <c r="P1107" s="1798">
        <f t="shared" si="229"/>
        <v>0.75342983544243158</v>
      </c>
      <c r="Q1107" s="1725">
        <v>463.15</v>
      </c>
      <c r="R1107" s="1798">
        <f t="shared" si="230"/>
        <v>0.24657016455756853</v>
      </c>
      <c r="S1107" s="1785">
        <f t="shared" si="231"/>
        <v>18.526</v>
      </c>
      <c r="U1107" s="1725">
        <f t="shared" si="232"/>
        <v>0</v>
      </c>
      <c r="V1107" s="1725">
        <f t="shared" si="233"/>
        <v>0</v>
      </c>
      <c r="W1107" s="1725">
        <f t="shared" si="234"/>
        <v>2553.7399999999998</v>
      </c>
      <c r="X1107" s="1728">
        <v>2553.7399999999998</v>
      </c>
      <c r="Y1107" s="1739">
        <v>617012</v>
      </c>
      <c r="Z1107" s="1730">
        <v>42748</v>
      </c>
      <c r="AA1107" s="1788" t="s">
        <v>213</v>
      </c>
      <c r="AB1107" s="1885"/>
      <c r="AC1107" s="1723"/>
      <c r="AE1107" s="1723"/>
      <c r="AF1107" s="1723"/>
      <c r="AG1107" s="1723"/>
      <c r="AH1107" s="1723"/>
      <c r="AI1107" s="1723"/>
      <c r="AJ1107" s="1723"/>
      <c r="AK1107" s="1723"/>
      <c r="AL1107" s="1723"/>
      <c r="AM1107" s="1723"/>
      <c r="AP1107" s="1723"/>
      <c r="AQ1107" s="1723"/>
      <c r="AR1107" s="1723"/>
      <c r="AS1107" s="1723"/>
      <c r="AT1107" s="1723"/>
      <c r="AU1107" s="1723"/>
      <c r="AV1107" s="1723"/>
      <c r="AW1107" s="1723"/>
      <c r="AZ1107" s="1723"/>
      <c r="BA1107" s="1723"/>
    </row>
    <row r="1108" spans="1:53" x14ac:dyDescent="0.2">
      <c r="A1108" s="1811">
        <v>2016789</v>
      </c>
      <c r="C1108" s="1737" t="s">
        <v>2725</v>
      </c>
      <c r="D1108" s="1723" t="s">
        <v>451</v>
      </c>
      <c r="E1108" s="1723">
        <v>1</v>
      </c>
      <c r="F1108" s="1723">
        <v>12</v>
      </c>
      <c r="G1108" s="1723">
        <v>6</v>
      </c>
      <c r="H1108" s="1723">
        <v>4</v>
      </c>
      <c r="I1108" s="1738">
        <v>1</v>
      </c>
      <c r="J1108" s="1738">
        <v>1</v>
      </c>
      <c r="L1108" s="1725">
        <v>6711.18</v>
      </c>
      <c r="N1108" s="1725">
        <f t="shared" ref="N1108:N1120" si="235">O1108+Q1108</f>
        <v>4937.63</v>
      </c>
      <c r="O1108" s="1725">
        <v>3930.03</v>
      </c>
      <c r="P1108" s="1798">
        <f t="shared" ref="P1108:P1120" si="236">IF(N1108&lt;=0,"",O1108/N1108)</f>
        <v>0.79593448678819601</v>
      </c>
      <c r="Q1108" s="1725">
        <v>1007.6</v>
      </c>
      <c r="R1108" s="1798">
        <f t="shared" ref="R1108:R1120" si="237">IF(N1108&lt;=0,"",Q1108/N1108)</f>
        <v>0.20406551321180405</v>
      </c>
      <c r="S1108" s="1785">
        <f t="shared" ref="S1108:S1120" si="238">Q1108/$S$1</f>
        <v>40.304000000000002</v>
      </c>
      <c r="U1108" s="1725">
        <f t="shared" ref="U1108:U1120" si="239">((1-I1108)*O1108)+((1-J1108)*Q1108)</f>
        <v>0</v>
      </c>
      <c r="V1108" s="1725">
        <f t="shared" ref="V1108:V1120" si="240">L1108-W1108</f>
        <v>0</v>
      </c>
      <c r="W1108" s="1725">
        <f t="shared" ref="W1108:W1120" si="241">X1108+AC1108+AH1108+AM1108+AO1108+AR1108</f>
        <v>6711.18</v>
      </c>
      <c r="X1108" s="1728">
        <v>6711.18</v>
      </c>
      <c r="Y1108" s="1739">
        <v>617086</v>
      </c>
      <c r="Z1108" s="1730">
        <v>42772</v>
      </c>
      <c r="AA1108" s="1788" t="s">
        <v>213</v>
      </c>
      <c r="AB1108" s="1885"/>
      <c r="AC1108" s="1723"/>
      <c r="AE1108" s="1723"/>
      <c r="AF1108" s="1723"/>
      <c r="AG1108" s="1723"/>
      <c r="AH1108" s="1723"/>
      <c r="AI1108" s="1723"/>
      <c r="AJ1108" s="1723"/>
      <c r="AK1108" s="1723"/>
      <c r="AL1108" s="1723"/>
      <c r="AM1108" s="1723"/>
      <c r="AP1108" s="1723"/>
      <c r="AQ1108" s="1723"/>
      <c r="AR1108" s="1723"/>
      <c r="AS1108" s="1723"/>
      <c r="AT1108" s="1723"/>
      <c r="AU1108" s="1723"/>
      <c r="AV1108" s="1723"/>
      <c r="AW1108" s="1723"/>
      <c r="AZ1108" s="1723"/>
      <c r="BA1108" s="1723"/>
    </row>
    <row r="1109" spans="1:53" x14ac:dyDescent="0.2">
      <c r="A1109" s="1811">
        <v>2016790</v>
      </c>
      <c r="C1109" s="1737" t="s">
        <v>2726</v>
      </c>
      <c r="D1109" s="1723" t="s">
        <v>451</v>
      </c>
      <c r="E1109" s="1723">
        <v>1</v>
      </c>
      <c r="F1109" s="1723">
        <v>7</v>
      </c>
      <c r="G1109" s="1723">
        <v>4</v>
      </c>
      <c r="H1109" s="1723">
        <v>3</v>
      </c>
      <c r="I1109" s="1738">
        <v>1</v>
      </c>
      <c r="J1109" s="1738">
        <v>1</v>
      </c>
      <c r="L1109" s="1725">
        <v>3278.12</v>
      </c>
      <c r="N1109" s="1725">
        <f t="shared" si="235"/>
        <v>2159.67</v>
      </c>
      <c r="O1109" s="1725">
        <v>1673.75</v>
      </c>
      <c r="P1109" s="1798">
        <f t="shared" si="236"/>
        <v>0.77500266244379923</v>
      </c>
      <c r="Q1109" s="1725">
        <v>485.92</v>
      </c>
      <c r="R1109" s="1798">
        <f t="shared" si="237"/>
        <v>0.22499733755620072</v>
      </c>
      <c r="S1109" s="1785">
        <f t="shared" si="238"/>
        <v>19.436800000000002</v>
      </c>
      <c r="U1109" s="1725">
        <f t="shared" si="239"/>
        <v>0</v>
      </c>
      <c r="V1109" s="1725">
        <f t="shared" si="240"/>
        <v>0</v>
      </c>
      <c r="W1109" s="1725">
        <f t="shared" si="241"/>
        <v>3278.12</v>
      </c>
      <c r="X1109" s="1728">
        <v>3278.12</v>
      </c>
      <c r="Y1109" s="1739">
        <v>617087</v>
      </c>
      <c r="Z1109" s="1730">
        <v>42772</v>
      </c>
      <c r="AA1109" s="1788" t="s">
        <v>213</v>
      </c>
      <c r="AB1109" s="1885"/>
      <c r="AC1109" s="1723"/>
      <c r="AE1109" s="1723"/>
      <c r="AF1109" s="1723"/>
      <c r="AG1109" s="1723"/>
      <c r="AH1109" s="1723"/>
      <c r="AI1109" s="1723"/>
      <c r="AJ1109" s="1723"/>
      <c r="AK1109" s="1723"/>
      <c r="AL1109" s="1723"/>
      <c r="AM1109" s="1723"/>
      <c r="AP1109" s="1723"/>
      <c r="AQ1109" s="1723"/>
      <c r="AR1109" s="1723"/>
      <c r="AS1109" s="1723"/>
      <c r="AT1109" s="1723"/>
      <c r="AU1109" s="1723"/>
      <c r="AV1109" s="1723"/>
      <c r="AW1109" s="1723"/>
      <c r="AZ1109" s="1723"/>
      <c r="BA1109" s="1723"/>
    </row>
    <row r="1110" spans="1:53" x14ac:dyDescent="0.2">
      <c r="A1110" s="1811">
        <v>2016791</v>
      </c>
      <c r="C1110" s="1737">
        <v>623017</v>
      </c>
      <c r="D1110" s="1723" t="s">
        <v>68</v>
      </c>
      <c r="E1110" s="1723">
        <v>1</v>
      </c>
      <c r="F1110" s="1723">
        <v>11</v>
      </c>
      <c r="G1110" s="1723">
        <v>7</v>
      </c>
      <c r="H1110" s="1723">
        <v>2</v>
      </c>
      <c r="I1110" s="1738">
        <v>1</v>
      </c>
      <c r="J1110" s="1738">
        <v>1</v>
      </c>
      <c r="L1110" s="1725">
        <v>3227.46</v>
      </c>
      <c r="N1110" s="1725">
        <f>O1110+Q1110</f>
        <v>1992.44</v>
      </c>
      <c r="O1110" s="1725">
        <v>1477.96</v>
      </c>
      <c r="P1110" s="1798">
        <f>IF(N1110&lt;=0,"",O1110/N1110)</f>
        <v>0.74178394330569553</v>
      </c>
      <c r="Q1110" s="1725">
        <v>514.48</v>
      </c>
      <c r="R1110" s="1798">
        <f>IF(N1110&lt;=0,"",Q1110/N1110)</f>
        <v>0.25821605669430447</v>
      </c>
      <c r="S1110" s="1785">
        <f>Q1110/$S$1</f>
        <v>20.5792</v>
      </c>
      <c r="U1110" s="1725">
        <f>((1-I1110)*O1110)+((1-J1110)*Q1110)</f>
        <v>0</v>
      </c>
      <c r="V1110" s="1725">
        <f>L1110-W1110</f>
        <v>0</v>
      </c>
      <c r="W1110" s="1725">
        <f t="shared" si="241"/>
        <v>3227.46</v>
      </c>
      <c r="X1110" s="1728">
        <v>3227.46</v>
      </c>
      <c r="Y1110" s="1739">
        <v>617013</v>
      </c>
      <c r="Z1110" s="1730">
        <v>42748</v>
      </c>
      <c r="AA1110" s="1788" t="s">
        <v>213</v>
      </c>
      <c r="AB1110" s="1885"/>
      <c r="AC1110" s="1723"/>
      <c r="AE1110" s="1723"/>
      <c r="AF1110" s="1723"/>
      <c r="AG1110" s="1723"/>
      <c r="AH1110" s="1723"/>
      <c r="AI1110" s="1723"/>
      <c r="AJ1110" s="1723"/>
      <c r="AK1110" s="1723"/>
      <c r="AL1110" s="1723"/>
      <c r="AM1110" s="1723"/>
      <c r="AP1110" s="1723"/>
      <c r="AQ1110" s="1723"/>
      <c r="AR1110" s="1723"/>
      <c r="AS1110" s="1723"/>
      <c r="AT1110" s="1723"/>
      <c r="AU1110" s="1723"/>
      <c r="AV1110" s="1723"/>
      <c r="AW1110" s="1723"/>
      <c r="AZ1110" s="1723"/>
      <c r="BA1110" s="1723"/>
    </row>
    <row r="1111" spans="1:53" x14ac:dyDescent="0.2">
      <c r="A1111" s="1811">
        <v>2016792</v>
      </c>
      <c r="C1111" s="1737">
        <v>623117</v>
      </c>
      <c r="D1111" s="1723" t="s">
        <v>68</v>
      </c>
      <c r="E1111" s="1723">
        <v>1</v>
      </c>
      <c r="F1111" s="1723">
        <v>11</v>
      </c>
      <c r="G1111" s="1723">
        <v>7</v>
      </c>
      <c r="H1111" s="1723">
        <v>2</v>
      </c>
      <c r="I1111" s="1738">
        <v>1</v>
      </c>
      <c r="J1111" s="1738">
        <v>1</v>
      </c>
      <c r="L1111" s="1725">
        <v>3227.46</v>
      </c>
      <c r="N1111" s="1725">
        <f>O1111+Q1111</f>
        <v>1992.44</v>
      </c>
      <c r="O1111" s="1725">
        <v>1477.96</v>
      </c>
      <c r="P1111" s="1798">
        <f>IF(N1111&lt;=0,"",O1111/N1111)</f>
        <v>0.74178394330569553</v>
      </c>
      <c r="Q1111" s="1725">
        <v>514.48</v>
      </c>
      <c r="R1111" s="1798">
        <f>IF(N1111&lt;=0,"",Q1111/N1111)</f>
        <v>0.25821605669430447</v>
      </c>
      <c r="S1111" s="1785">
        <f t="shared" si="238"/>
        <v>20.5792</v>
      </c>
      <c r="U1111" s="1725">
        <f t="shared" si="239"/>
        <v>0</v>
      </c>
      <c r="V1111" s="1725">
        <f t="shared" si="240"/>
        <v>0</v>
      </c>
      <c r="W1111" s="1725">
        <f t="shared" si="241"/>
        <v>3227.46</v>
      </c>
      <c r="X1111" s="1728">
        <v>3227.46</v>
      </c>
      <c r="Y1111" s="1739">
        <v>617014</v>
      </c>
      <c r="Z1111" s="1730">
        <v>42748</v>
      </c>
      <c r="AA1111" s="1788" t="s">
        <v>213</v>
      </c>
      <c r="AB1111" s="1885"/>
      <c r="AC1111" s="1723"/>
      <c r="AE1111" s="1723"/>
      <c r="AF1111" s="1723"/>
      <c r="AG1111" s="1723"/>
      <c r="AH1111" s="1723"/>
      <c r="AI1111" s="1723"/>
      <c r="AJ1111" s="1723"/>
      <c r="AK1111" s="1723"/>
      <c r="AL1111" s="1723"/>
      <c r="AM1111" s="1723"/>
      <c r="AP1111" s="1723"/>
      <c r="AQ1111" s="1723"/>
      <c r="AR1111" s="1723"/>
      <c r="AS1111" s="1723"/>
      <c r="AT1111" s="1723"/>
      <c r="AU1111" s="1723"/>
      <c r="AV1111" s="1723"/>
      <c r="AW1111" s="1723"/>
      <c r="AZ1111" s="1723"/>
      <c r="BA1111" s="1723"/>
    </row>
    <row r="1112" spans="1:53" x14ac:dyDescent="0.2">
      <c r="A1112" s="1811">
        <v>2016793</v>
      </c>
      <c r="C1112" s="1737">
        <v>631317</v>
      </c>
      <c r="D1112" s="1723" t="s">
        <v>68</v>
      </c>
      <c r="E1112" s="1723">
        <v>1</v>
      </c>
      <c r="F1112" s="1723">
        <v>10</v>
      </c>
      <c r="G1112" s="1723">
        <v>5</v>
      </c>
      <c r="H1112" s="1723">
        <v>3</v>
      </c>
      <c r="I1112" s="1738">
        <v>1</v>
      </c>
      <c r="J1112" s="1738">
        <v>1</v>
      </c>
      <c r="L1112" s="1725">
        <v>3281.06</v>
      </c>
      <c r="N1112" s="1725">
        <f>O1112+Q1112</f>
        <v>2032.8000000000002</v>
      </c>
      <c r="O1112" s="1725">
        <v>1499.17</v>
      </c>
      <c r="P1112" s="1798">
        <f>IF(N1112&lt;=0,"",O1112/N1112)</f>
        <v>0.73749016135379764</v>
      </c>
      <c r="Q1112" s="1725">
        <v>533.63</v>
      </c>
      <c r="R1112" s="1798">
        <f>IF(N1112&lt;=0,"",Q1112/N1112)</f>
        <v>0.26250983864620225</v>
      </c>
      <c r="S1112" s="1785">
        <f>Q1112/$S$1</f>
        <v>21.345199999999998</v>
      </c>
      <c r="U1112" s="1725">
        <f>((1-I1112)*O1112)+((1-J1112)*Q1112)</f>
        <v>0</v>
      </c>
      <c r="V1112" s="1725">
        <f>L1112-W1112</f>
        <v>0</v>
      </c>
      <c r="W1112" s="1725">
        <f t="shared" si="241"/>
        <v>3281.06</v>
      </c>
      <c r="X1112" s="1728">
        <v>3281.06</v>
      </c>
      <c r="Y1112" s="1739">
        <v>617015</v>
      </c>
      <c r="Z1112" s="1730">
        <v>42748</v>
      </c>
      <c r="AA1112" s="1788" t="s">
        <v>213</v>
      </c>
      <c r="AB1112" s="1885"/>
      <c r="AC1112" s="1723"/>
      <c r="AE1112" s="1723"/>
      <c r="AF1112" s="1723"/>
      <c r="AG1112" s="1723"/>
      <c r="AH1112" s="1723"/>
      <c r="AI1112" s="1723"/>
      <c r="AJ1112" s="1723"/>
      <c r="AK1112" s="1723"/>
      <c r="AL1112" s="1723"/>
      <c r="AM1112" s="1723"/>
      <c r="AP1112" s="1723"/>
      <c r="AQ1112" s="1723"/>
      <c r="AR1112" s="1723"/>
      <c r="AS1112" s="1723"/>
      <c r="AT1112" s="1723"/>
      <c r="AU1112" s="1723"/>
      <c r="AV1112" s="1723"/>
      <c r="AW1112" s="1723"/>
      <c r="AZ1112" s="1723"/>
      <c r="BA1112" s="1723"/>
    </row>
    <row r="1113" spans="1:53" x14ac:dyDescent="0.2">
      <c r="A1113" s="1811">
        <v>2016794</v>
      </c>
      <c r="C1113" s="1737">
        <v>647617</v>
      </c>
      <c r="D1113" s="1723" t="s">
        <v>68</v>
      </c>
      <c r="E1113" s="1723">
        <v>1</v>
      </c>
      <c r="F1113" s="1723">
        <v>10</v>
      </c>
      <c r="G1113" s="1723">
        <v>6</v>
      </c>
      <c r="H1113" s="1723">
        <v>5</v>
      </c>
      <c r="I1113" s="1738">
        <v>1</v>
      </c>
      <c r="J1113" s="1738">
        <v>1</v>
      </c>
      <c r="L1113" s="1725">
        <v>3584.78</v>
      </c>
      <c r="N1113" s="1725">
        <f t="shared" si="235"/>
        <v>2631.71</v>
      </c>
      <c r="O1113" s="1725">
        <v>2000.05</v>
      </c>
      <c r="P1113" s="1798">
        <f t="shared" si="236"/>
        <v>0.75998115293858359</v>
      </c>
      <c r="Q1113" s="1725">
        <v>631.66</v>
      </c>
      <c r="R1113" s="1798">
        <f t="shared" si="237"/>
        <v>0.24001884706141632</v>
      </c>
      <c r="S1113" s="1785">
        <f t="shared" si="238"/>
        <v>25.266399999999997</v>
      </c>
      <c r="U1113" s="1725">
        <f t="shared" si="239"/>
        <v>0</v>
      </c>
      <c r="V1113" s="1725">
        <f t="shared" si="240"/>
        <v>0</v>
      </c>
      <c r="W1113" s="1725">
        <f t="shared" si="241"/>
        <v>3584.78</v>
      </c>
      <c r="X1113" s="1728">
        <v>3584.78</v>
      </c>
      <c r="Y1113" s="1739">
        <v>617016</v>
      </c>
      <c r="Z1113" s="1730">
        <v>42748</v>
      </c>
      <c r="AA1113" s="1788" t="s">
        <v>213</v>
      </c>
      <c r="AB1113" s="1885"/>
      <c r="AC1113" s="1723"/>
      <c r="AE1113" s="1723"/>
      <c r="AF1113" s="1723"/>
      <c r="AG1113" s="1723"/>
      <c r="AH1113" s="1723"/>
      <c r="AI1113" s="1723"/>
      <c r="AJ1113" s="1723"/>
      <c r="AK1113" s="1723"/>
      <c r="AL1113" s="1723"/>
      <c r="AM1113" s="1723"/>
      <c r="AP1113" s="1723"/>
      <c r="AQ1113" s="1723"/>
      <c r="AR1113" s="1723"/>
      <c r="AS1113" s="1723"/>
      <c r="AT1113" s="1723"/>
      <c r="AU1113" s="1723"/>
      <c r="AV1113" s="1723"/>
      <c r="AW1113" s="1723"/>
      <c r="AZ1113" s="1723"/>
      <c r="BA1113" s="1723"/>
    </row>
    <row r="1114" spans="1:53" x14ac:dyDescent="0.2">
      <c r="A1114" s="1811">
        <v>2016795</v>
      </c>
      <c r="C1114" s="1737" t="s">
        <v>2728</v>
      </c>
      <c r="D1114" s="1723" t="s">
        <v>489</v>
      </c>
      <c r="E1114" s="1723">
        <v>1</v>
      </c>
      <c r="F1114" s="1723">
        <v>9</v>
      </c>
      <c r="G1114" s="1723">
        <v>6</v>
      </c>
      <c r="H1114" s="1723">
        <v>3</v>
      </c>
      <c r="I1114" s="1738">
        <v>1</v>
      </c>
      <c r="J1114" s="1738">
        <v>1</v>
      </c>
      <c r="L1114" s="1725">
        <v>2939.27</v>
      </c>
      <c r="N1114" s="1725">
        <f t="shared" si="235"/>
        <v>2176.35</v>
      </c>
      <c r="O1114" s="1725">
        <v>1611.58</v>
      </c>
      <c r="P1114" s="1798">
        <f t="shared" si="236"/>
        <v>0.74049670319571759</v>
      </c>
      <c r="Q1114" s="1725">
        <v>564.77</v>
      </c>
      <c r="R1114" s="1798">
        <f t="shared" si="237"/>
        <v>0.25950329680428241</v>
      </c>
      <c r="S1114" s="1785">
        <f t="shared" si="238"/>
        <v>22.590799999999998</v>
      </c>
      <c r="U1114" s="1725">
        <f t="shared" si="239"/>
        <v>0</v>
      </c>
      <c r="V1114" s="1725">
        <f t="shared" si="240"/>
        <v>0</v>
      </c>
      <c r="W1114" s="1725">
        <f t="shared" si="241"/>
        <v>2939.27</v>
      </c>
      <c r="X1114" s="1728">
        <v>2939.27</v>
      </c>
      <c r="Y1114" s="1739">
        <v>617089</v>
      </c>
      <c r="Z1114" s="1730">
        <v>42772</v>
      </c>
      <c r="AA1114" s="1788" t="s">
        <v>213</v>
      </c>
      <c r="AB1114" s="1885"/>
      <c r="AC1114" s="1723"/>
      <c r="AE1114" s="1723"/>
      <c r="AF1114" s="1723"/>
      <c r="AG1114" s="1723"/>
      <c r="AH1114" s="1723"/>
      <c r="AI1114" s="1723"/>
      <c r="AJ1114" s="1723"/>
      <c r="AK1114" s="1723"/>
      <c r="AL1114" s="1723"/>
      <c r="AM1114" s="1723"/>
      <c r="AP1114" s="1723"/>
      <c r="AQ1114" s="1723"/>
      <c r="AR1114" s="1723"/>
      <c r="AS1114" s="1723"/>
      <c r="AT1114" s="1723"/>
      <c r="AU1114" s="1723"/>
      <c r="AV1114" s="1723"/>
      <c r="AW1114" s="1723"/>
      <c r="AZ1114" s="1723"/>
      <c r="BA1114" s="1723"/>
    </row>
    <row r="1115" spans="1:53" x14ac:dyDescent="0.2">
      <c r="A1115" s="1811">
        <v>2016796</v>
      </c>
      <c r="C1115" s="1737" t="s">
        <v>2729</v>
      </c>
      <c r="D1115" s="1723" t="s">
        <v>489</v>
      </c>
      <c r="E1115" s="1723">
        <v>1</v>
      </c>
      <c r="F1115" s="1723">
        <v>2</v>
      </c>
      <c r="G1115" s="1723">
        <v>1</v>
      </c>
      <c r="H1115" s="1723">
        <v>1</v>
      </c>
      <c r="I1115" s="1738">
        <v>1</v>
      </c>
      <c r="J1115" s="1738">
        <v>1</v>
      </c>
      <c r="L1115" s="1725">
        <v>672.5</v>
      </c>
      <c r="N1115" s="1725">
        <f t="shared" si="235"/>
        <v>495.09999999999997</v>
      </c>
      <c r="O1115" s="1725">
        <v>344.53</v>
      </c>
      <c r="P1115" s="1798">
        <f t="shared" si="236"/>
        <v>0.69587962027873151</v>
      </c>
      <c r="Q1115" s="1725">
        <v>150.57</v>
      </c>
      <c r="R1115" s="1798">
        <f t="shared" si="237"/>
        <v>0.30412037972126843</v>
      </c>
      <c r="S1115" s="1785">
        <f t="shared" si="238"/>
        <v>6.0228000000000002</v>
      </c>
      <c r="U1115" s="1725">
        <f t="shared" si="239"/>
        <v>0</v>
      </c>
      <c r="V1115" s="1725">
        <f t="shared" si="240"/>
        <v>0</v>
      </c>
      <c r="W1115" s="1725">
        <f t="shared" si="241"/>
        <v>672.5</v>
      </c>
      <c r="X1115" s="1728">
        <v>672.5</v>
      </c>
      <c r="Y1115" s="1739">
        <v>617090</v>
      </c>
      <c r="Z1115" s="1730">
        <v>42772</v>
      </c>
      <c r="AA1115" s="1788" t="s">
        <v>213</v>
      </c>
      <c r="AB1115" s="1885"/>
      <c r="AC1115" s="1723"/>
      <c r="AE1115" s="1723"/>
      <c r="AF1115" s="1723"/>
      <c r="AG1115" s="1723"/>
      <c r="AH1115" s="1723"/>
      <c r="AI1115" s="1723"/>
      <c r="AJ1115" s="1723"/>
      <c r="AK1115" s="1723"/>
      <c r="AL1115" s="1723"/>
      <c r="AM1115" s="1723"/>
      <c r="AP1115" s="1723"/>
      <c r="AQ1115" s="1723"/>
      <c r="AR1115" s="1723"/>
      <c r="AS1115" s="1723"/>
      <c r="AT1115" s="1723"/>
      <c r="AU1115" s="1723"/>
      <c r="AV1115" s="1723"/>
      <c r="AW1115" s="1723"/>
      <c r="AZ1115" s="1723"/>
      <c r="BA1115" s="1723"/>
    </row>
    <row r="1116" spans="1:53" x14ac:dyDescent="0.2">
      <c r="A1116" s="1811">
        <v>2016797</v>
      </c>
      <c r="C1116" s="1737" t="s">
        <v>2735</v>
      </c>
      <c r="D1116" s="1723" t="s">
        <v>489</v>
      </c>
      <c r="E1116" s="1723">
        <v>0</v>
      </c>
      <c r="F1116" s="1723">
        <v>0</v>
      </c>
      <c r="G1116" s="1723">
        <v>0</v>
      </c>
      <c r="H1116" s="1723">
        <v>0</v>
      </c>
      <c r="I1116" s="1738">
        <v>1</v>
      </c>
      <c r="J1116" s="1738">
        <v>1</v>
      </c>
      <c r="L1116" s="1725">
        <v>189</v>
      </c>
      <c r="N1116" s="1725">
        <f t="shared" si="235"/>
        <v>87</v>
      </c>
      <c r="O1116" s="1725">
        <v>87</v>
      </c>
      <c r="P1116" s="1798">
        <f t="shared" si="236"/>
        <v>1</v>
      </c>
      <c r="Q1116" s="1725">
        <v>0</v>
      </c>
      <c r="R1116" s="1798">
        <f t="shared" si="237"/>
        <v>0</v>
      </c>
      <c r="S1116" s="1785">
        <f t="shared" si="238"/>
        <v>0</v>
      </c>
      <c r="U1116" s="1725">
        <f t="shared" si="239"/>
        <v>0</v>
      </c>
      <c r="V1116" s="1725">
        <f t="shared" si="240"/>
        <v>0</v>
      </c>
      <c r="W1116" s="1725">
        <f t="shared" si="241"/>
        <v>189</v>
      </c>
      <c r="X1116" s="1728">
        <v>189</v>
      </c>
      <c r="Y1116" s="1739">
        <v>617091</v>
      </c>
      <c r="Z1116" s="1730">
        <v>42772</v>
      </c>
      <c r="AA1116" s="1788" t="s">
        <v>213</v>
      </c>
      <c r="AB1116" s="1885"/>
      <c r="AC1116" s="1723"/>
      <c r="AE1116" s="1723"/>
      <c r="AF1116" s="1723"/>
      <c r="AG1116" s="1723"/>
      <c r="AH1116" s="1723"/>
      <c r="AI1116" s="1723"/>
      <c r="AJ1116" s="1723"/>
      <c r="AK1116" s="1723"/>
      <c r="AL1116" s="1723"/>
      <c r="AM1116" s="1723"/>
      <c r="AP1116" s="1723"/>
      <c r="AQ1116" s="1723"/>
      <c r="AR1116" s="1723"/>
      <c r="AS1116" s="1723"/>
      <c r="AT1116" s="1723"/>
      <c r="AU1116" s="1723"/>
      <c r="AV1116" s="1723"/>
      <c r="AW1116" s="1723"/>
      <c r="AZ1116" s="1723"/>
      <c r="BA1116" s="1723"/>
    </row>
    <row r="1117" spans="1:53" x14ac:dyDescent="0.2">
      <c r="A1117" s="1811">
        <v>2016798</v>
      </c>
      <c r="B1117" s="1737">
        <v>596017</v>
      </c>
      <c r="C1117" s="1765" t="s">
        <v>3316</v>
      </c>
      <c r="D1117" s="1723" t="s">
        <v>68</v>
      </c>
      <c r="E1117" s="1723">
        <v>0</v>
      </c>
      <c r="F1117" s="1723">
        <v>0</v>
      </c>
      <c r="G1117" s="1723">
        <v>0</v>
      </c>
      <c r="H1117" s="1723">
        <v>0</v>
      </c>
      <c r="I1117" s="1738">
        <v>1</v>
      </c>
      <c r="J1117" s="1738">
        <v>1</v>
      </c>
      <c r="L1117" s="1725">
        <v>150.82</v>
      </c>
      <c r="N1117" s="1725">
        <f t="shared" si="235"/>
        <v>67.91</v>
      </c>
      <c r="O1117" s="1725">
        <v>67.91</v>
      </c>
      <c r="P1117" s="1798">
        <f t="shared" si="236"/>
        <v>1</v>
      </c>
      <c r="Q1117" s="1725">
        <v>0</v>
      </c>
      <c r="R1117" s="1798">
        <f t="shared" si="237"/>
        <v>0</v>
      </c>
      <c r="S1117" s="1785">
        <f t="shared" si="238"/>
        <v>0</v>
      </c>
      <c r="U1117" s="1725">
        <f t="shared" si="239"/>
        <v>0</v>
      </c>
      <c r="V1117" s="1725">
        <f t="shared" si="240"/>
        <v>0</v>
      </c>
      <c r="W1117" s="1725">
        <f t="shared" si="241"/>
        <v>150.82</v>
      </c>
      <c r="X1117" s="1728">
        <v>150.82</v>
      </c>
      <c r="Y1117" s="1739">
        <v>617128</v>
      </c>
      <c r="Z1117" s="1730">
        <v>42793</v>
      </c>
      <c r="AA1117" s="1788" t="s">
        <v>213</v>
      </c>
      <c r="AB1117" s="1885"/>
      <c r="AC1117" s="1723"/>
      <c r="AE1117" s="1723"/>
      <c r="AF1117" s="1723"/>
      <c r="AG1117" s="1723"/>
      <c r="AH1117" s="1723"/>
      <c r="AI1117" s="1723"/>
      <c r="AJ1117" s="1723"/>
      <c r="AK1117" s="1723"/>
      <c r="AL1117" s="1723"/>
      <c r="AM1117" s="1723"/>
      <c r="AP1117" s="1723"/>
      <c r="AQ1117" s="1723"/>
      <c r="AR1117" s="1723"/>
      <c r="AS1117" s="1723"/>
      <c r="AT1117" s="1723"/>
      <c r="AU1117" s="1723"/>
      <c r="AV1117" s="1723"/>
      <c r="AW1117" s="1723"/>
      <c r="AZ1117" s="1723"/>
      <c r="BA1117" s="1723"/>
    </row>
    <row r="1118" spans="1:53" x14ac:dyDescent="0.2">
      <c r="A1118" s="1811">
        <v>2016799</v>
      </c>
      <c r="C1118" s="1737">
        <v>621617</v>
      </c>
      <c r="D1118" s="1723" t="s">
        <v>68</v>
      </c>
      <c r="E1118" s="1723">
        <v>1</v>
      </c>
      <c r="F1118" s="1723">
        <v>7</v>
      </c>
      <c r="G1118" s="1723">
        <v>3</v>
      </c>
      <c r="H1118" s="1723">
        <v>4</v>
      </c>
      <c r="I1118" s="1738">
        <v>1</v>
      </c>
      <c r="J1118" s="1738">
        <v>1</v>
      </c>
      <c r="L1118" s="1725">
        <v>2446.31</v>
      </c>
      <c r="N1118" s="1725">
        <f t="shared" si="235"/>
        <v>1756.0500000000002</v>
      </c>
      <c r="O1118" s="1725">
        <v>1311.14</v>
      </c>
      <c r="P1118" s="1798">
        <f t="shared" si="236"/>
        <v>0.74664161043250477</v>
      </c>
      <c r="Q1118" s="1725">
        <v>444.91</v>
      </c>
      <c r="R1118" s="1798">
        <f t="shared" si="237"/>
        <v>0.25335838956749523</v>
      </c>
      <c r="S1118" s="1785">
        <f t="shared" si="238"/>
        <v>17.796400000000002</v>
      </c>
      <c r="U1118" s="1725">
        <f t="shared" si="239"/>
        <v>0</v>
      </c>
      <c r="V1118" s="1725">
        <f t="shared" si="240"/>
        <v>0</v>
      </c>
      <c r="W1118" s="1725">
        <f t="shared" si="241"/>
        <v>2446.31</v>
      </c>
      <c r="X1118" s="1728">
        <v>2446.31</v>
      </c>
      <c r="Y1118" s="1739">
        <v>617017</v>
      </c>
      <c r="Z1118" s="1730">
        <v>42748</v>
      </c>
      <c r="AA1118" s="1788" t="s">
        <v>213</v>
      </c>
      <c r="AB1118" s="2417"/>
      <c r="AH1118" s="2307"/>
      <c r="AK1118" s="2306"/>
      <c r="AL1118" s="2306"/>
    </row>
    <row r="1119" spans="1:53" x14ac:dyDescent="0.2">
      <c r="A1119" s="1811">
        <v>2016800</v>
      </c>
      <c r="C1119" s="1737" t="s">
        <v>2750</v>
      </c>
      <c r="D1119" s="1723" t="s">
        <v>793</v>
      </c>
      <c r="E1119" s="1723">
        <v>1</v>
      </c>
      <c r="F1119" s="1723">
        <v>12</v>
      </c>
      <c r="G1119" s="1723">
        <v>0</v>
      </c>
      <c r="H1119" s="1723">
        <v>0</v>
      </c>
      <c r="I1119" s="1738">
        <v>1</v>
      </c>
      <c r="J1119" s="1738">
        <v>1</v>
      </c>
      <c r="L1119" s="1725">
        <v>5250</v>
      </c>
      <c r="N1119" s="1725">
        <f t="shared" si="235"/>
        <v>3338.87</v>
      </c>
      <c r="O1119" s="1725">
        <v>2603.6</v>
      </c>
      <c r="P1119" s="1798">
        <f t="shared" si="236"/>
        <v>0.77978477748459807</v>
      </c>
      <c r="Q1119" s="1725">
        <v>735.27</v>
      </c>
      <c r="R1119" s="1798">
        <f t="shared" si="237"/>
        <v>0.22021522251540193</v>
      </c>
      <c r="S1119" s="1785">
        <f t="shared" si="238"/>
        <v>29.410799999999998</v>
      </c>
      <c r="U1119" s="1725">
        <f t="shared" si="239"/>
        <v>0</v>
      </c>
      <c r="V1119" s="1725">
        <f t="shared" si="240"/>
        <v>0</v>
      </c>
      <c r="W1119" s="1725">
        <f t="shared" si="241"/>
        <v>5250</v>
      </c>
      <c r="X1119" s="1728">
        <v>5250</v>
      </c>
      <c r="Y1119" s="1739">
        <v>617114</v>
      </c>
      <c r="Z1119" s="1730">
        <v>42781</v>
      </c>
      <c r="AA1119" s="1788" t="s">
        <v>213</v>
      </c>
      <c r="AB1119" s="2417"/>
      <c r="AH1119" s="2307"/>
      <c r="AK1119" s="2306"/>
      <c r="AL1119" s="2306"/>
    </row>
    <row r="1120" spans="1:53" x14ac:dyDescent="0.2">
      <c r="A1120" s="1811">
        <v>2016801</v>
      </c>
      <c r="C1120" s="1737" t="s">
        <v>2751</v>
      </c>
      <c r="D1120" s="1723" t="s">
        <v>68</v>
      </c>
      <c r="E1120" s="1723">
        <v>0</v>
      </c>
      <c r="F1120" s="1723">
        <v>0</v>
      </c>
      <c r="G1120" s="1723">
        <v>0</v>
      </c>
      <c r="H1120" s="1723">
        <v>0</v>
      </c>
      <c r="I1120" s="1738">
        <v>1</v>
      </c>
      <c r="J1120" s="1738">
        <v>1</v>
      </c>
      <c r="L1120" s="1725">
        <v>56.8</v>
      </c>
      <c r="N1120" s="1725">
        <f t="shared" si="235"/>
        <v>28.4</v>
      </c>
      <c r="O1120" s="1725">
        <v>28.4</v>
      </c>
      <c r="P1120" s="1798">
        <f t="shared" si="236"/>
        <v>1</v>
      </c>
      <c r="Q1120" s="1725">
        <v>0</v>
      </c>
      <c r="R1120" s="1798">
        <f t="shared" si="237"/>
        <v>0</v>
      </c>
      <c r="S1120" s="1785">
        <f t="shared" si="238"/>
        <v>0</v>
      </c>
      <c r="U1120" s="1725">
        <f t="shared" si="239"/>
        <v>0</v>
      </c>
      <c r="V1120" s="1725">
        <f t="shared" si="240"/>
        <v>0</v>
      </c>
      <c r="W1120" s="1725">
        <f t="shared" si="241"/>
        <v>56.8</v>
      </c>
      <c r="X1120" s="1728">
        <v>56.8</v>
      </c>
      <c r="Y1120" s="1739">
        <v>617061</v>
      </c>
      <c r="Z1120" s="1730">
        <v>42772</v>
      </c>
      <c r="AA1120" s="1788" t="s">
        <v>213</v>
      </c>
      <c r="AB1120" s="2417"/>
      <c r="AH1120" s="2307"/>
      <c r="AK1120" s="2306"/>
      <c r="AL1120" s="2306"/>
    </row>
    <row r="1121" spans="1:53" x14ac:dyDescent="0.2">
      <c r="A1121" s="1811">
        <v>2016802</v>
      </c>
      <c r="B1121" s="1737">
        <v>614317</v>
      </c>
      <c r="C1121" s="1737" t="s">
        <v>2752</v>
      </c>
      <c r="D1121" s="1723" t="s">
        <v>68</v>
      </c>
      <c r="E1121" s="1879">
        <v>0</v>
      </c>
      <c r="F1121" s="1723">
        <v>0</v>
      </c>
      <c r="G1121" s="1723">
        <v>0</v>
      </c>
      <c r="H1121" s="1723">
        <v>0</v>
      </c>
      <c r="I1121" s="1738">
        <v>1</v>
      </c>
      <c r="J1121" s="1738">
        <v>1</v>
      </c>
      <c r="L1121" s="1725">
        <v>94.58</v>
      </c>
      <c r="N1121" s="1725">
        <f t="shared" ref="N1121:N1149" si="242">O1121+Q1121</f>
        <v>37.79</v>
      </c>
      <c r="O1121" s="1725">
        <v>37.79</v>
      </c>
      <c r="P1121" s="1798">
        <f>IF(N1121&lt;=0,"",O1121/N1121)</f>
        <v>1</v>
      </c>
      <c r="Q1121" s="1725">
        <v>0</v>
      </c>
      <c r="R1121" s="1798">
        <f>IF(N1121&lt;=0,"",Q1121/N1121)</f>
        <v>0</v>
      </c>
      <c r="S1121" s="1785">
        <f>Q1121/$S$1</f>
        <v>0</v>
      </c>
      <c r="U1121" s="1725">
        <f>((1-I1121)*O1121)+((1-J1121)*Q1121)</f>
        <v>0</v>
      </c>
      <c r="V1121" s="1725">
        <f>L1121-W1121</f>
        <v>0</v>
      </c>
      <c r="W1121" s="1725">
        <f>X1121+AC1121+AH1121+AM1121+AO1121+AR1121</f>
        <v>94.58</v>
      </c>
      <c r="X1121" s="1728">
        <v>94.58</v>
      </c>
      <c r="Y1121" s="1739">
        <v>617044</v>
      </c>
      <c r="Z1121" s="1730">
        <v>42755</v>
      </c>
      <c r="AA1121" s="1788" t="s">
        <v>213</v>
      </c>
      <c r="AB1121" s="2417"/>
      <c r="AH1121" s="2307"/>
      <c r="AK1121" s="2306"/>
      <c r="AL1121" s="2306"/>
    </row>
    <row r="1122" spans="1:53" x14ac:dyDescent="0.2">
      <c r="A1122" s="1811">
        <v>2016803</v>
      </c>
      <c r="C1122" s="1737" t="s">
        <v>2760</v>
      </c>
      <c r="D1122" s="1723" t="s">
        <v>68</v>
      </c>
      <c r="E1122" s="1723">
        <v>11</v>
      </c>
      <c r="F1122" s="1723">
        <f>E1122*8</f>
        <v>88</v>
      </c>
      <c r="G1122" s="1723">
        <f>E1122*6</f>
        <v>66</v>
      </c>
      <c r="H1122" s="1723">
        <f>E1122*4</f>
        <v>44</v>
      </c>
      <c r="I1122" s="1738">
        <v>1</v>
      </c>
      <c r="J1122" s="1738">
        <v>1</v>
      </c>
      <c r="L1122" s="1725">
        <v>27066.89</v>
      </c>
      <c r="N1122" s="1725">
        <f t="shared" si="242"/>
        <v>19316.439999999999</v>
      </c>
      <c r="O1122" s="1725">
        <v>14213.89</v>
      </c>
      <c r="P1122" s="1798">
        <f t="shared" ref="P1122:P1150" si="243">IF(N1122&lt;=0,"",O1122/N1122)</f>
        <v>0.73584418246840522</v>
      </c>
      <c r="Q1122" s="1725">
        <v>5102.55</v>
      </c>
      <c r="R1122" s="1798">
        <f t="shared" ref="R1122:R1150" si="244">IF(N1122&lt;=0,"",Q1122/N1122)</f>
        <v>0.26415581753159489</v>
      </c>
      <c r="S1122" s="1785">
        <f t="shared" ref="S1122:S1150" si="245">Q1122/$S$1</f>
        <v>204.102</v>
      </c>
      <c r="U1122" s="1725">
        <f t="shared" ref="U1122:U1150" si="246">((1-I1122)*O1122)+((1-J1122)*Q1122)</f>
        <v>0</v>
      </c>
      <c r="V1122" s="1725">
        <f t="shared" ref="V1122:V1150" si="247">L1122-W1122</f>
        <v>0</v>
      </c>
      <c r="W1122" s="1725">
        <f t="shared" ref="W1122:W1150" si="248">X1122+AC1122+AH1122+AM1122+AO1122+AR1122</f>
        <v>27066.89</v>
      </c>
      <c r="X1122" s="1728">
        <v>27066.89</v>
      </c>
      <c r="Y1122" s="1739">
        <v>617018</v>
      </c>
      <c r="Z1122" s="1730">
        <v>42748</v>
      </c>
      <c r="AA1122" s="1788" t="s">
        <v>213</v>
      </c>
      <c r="AB1122" s="2417"/>
      <c r="AH1122" s="2307"/>
      <c r="AK1122" s="2306"/>
      <c r="AL1122" s="2306"/>
    </row>
    <row r="1123" spans="1:53" x14ac:dyDescent="0.2">
      <c r="A1123" s="1811">
        <v>2016804</v>
      </c>
      <c r="C1123" s="1737" t="s">
        <v>2763</v>
      </c>
      <c r="D1123" s="1723" t="s">
        <v>451</v>
      </c>
      <c r="E1123" s="1723">
        <v>1</v>
      </c>
      <c r="F1123" s="1723">
        <v>11</v>
      </c>
      <c r="G1123" s="1723">
        <v>10</v>
      </c>
      <c r="H1123" s="1723">
        <v>3</v>
      </c>
      <c r="I1123" s="1738">
        <v>1</v>
      </c>
      <c r="J1123" s="1738">
        <v>1</v>
      </c>
      <c r="L1123" s="1725">
        <v>4601.05</v>
      </c>
      <c r="N1123" s="1725">
        <f t="shared" si="242"/>
        <v>3029.48</v>
      </c>
      <c r="O1123" s="1725">
        <v>2293.34</v>
      </c>
      <c r="P1123" s="1798">
        <f t="shared" si="243"/>
        <v>0.75700780331938156</v>
      </c>
      <c r="Q1123" s="1725">
        <v>736.14</v>
      </c>
      <c r="R1123" s="1798">
        <f t="shared" si="244"/>
        <v>0.24299219668061844</v>
      </c>
      <c r="S1123" s="1785">
        <f t="shared" si="245"/>
        <v>29.445599999999999</v>
      </c>
      <c r="U1123" s="1725">
        <f t="shared" si="246"/>
        <v>0</v>
      </c>
      <c r="V1123" s="1725">
        <f t="shared" si="247"/>
        <v>0</v>
      </c>
      <c r="W1123" s="1725">
        <f t="shared" si="248"/>
        <v>4601.05</v>
      </c>
      <c r="X1123" s="1728">
        <v>4601.05</v>
      </c>
      <c r="Y1123" s="1739">
        <v>617109</v>
      </c>
      <c r="Z1123" s="1730">
        <v>42781</v>
      </c>
      <c r="AA1123" s="1788" t="s">
        <v>213</v>
      </c>
      <c r="AB1123" s="2417"/>
      <c r="AH1123" s="2307"/>
      <c r="AK1123" s="2306"/>
      <c r="AL1123" s="2306"/>
    </row>
    <row r="1124" spans="1:53" x14ac:dyDescent="0.2">
      <c r="A1124" s="1811">
        <v>2016805</v>
      </c>
      <c r="C1124" s="1737" t="s">
        <v>2749</v>
      </c>
      <c r="D1124" s="1723" t="s">
        <v>489</v>
      </c>
      <c r="E1124" s="1723">
        <v>0</v>
      </c>
      <c r="F1124" s="1723">
        <v>0</v>
      </c>
      <c r="G1124" s="1723">
        <v>0</v>
      </c>
      <c r="H1124" s="1723">
        <v>0</v>
      </c>
      <c r="I1124" s="1738">
        <v>1</v>
      </c>
      <c r="J1124" s="1738">
        <v>1</v>
      </c>
      <c r="L1124" s="1725">
        <v>74.95</v>
      </c>
      <c r="N1124" s="1725">
        <f t="shared" si="242"/>
        <v>35.799999999999997</v>
      </c>
      <c r="O1124" s="1725">
        <v>35.799999999999997</v>
      </c>
      <c r="P1124" s="1798">
        <f t="shared" si="243"/>
        <v>1</v>
      </c>
      <c r="Q1124" s="1725">
        <v>0</v>
      </c>
      <c r="R1124" s="1798">
        <f t="shared" si="244"/>
        <v>0</v>
      </c>
      <c r="S1124" s="1785">
        <f t="shared" si="245"/>
        <v>0</v>
      </c>
      <c r="U1124" s="1725">
        <f t="shared" si="246"/>
        <v>0</v>
      </c>
      <c r="V1124" s="1725">
        <f t="shared" si="247"/>
        <v>0</v>
      </c>
      <c r="W1124" s="1725">
        <f t="shared" si="248"/>
        <v>74.95</v>
      </c>
      <c r="X1124" s="1728">
        <v>74.95</v>
      </c>
      <c r="Y1124" s="1739">
        <v>617092</v>
      </c>
      <c r="Z1124" s="1730">
        <v>42772</v>
      </c>
      <c r="AA1124" s="1788" t="s">
        <v>213</v>
      </c>
      <c r="AB1124" s="2417"/>
      <c r="AH1124" s="2307"/>
      <c r="AK1124" s="2306"/>
      <c r="AL1124" s="2306"/>
    </row>
    <row r="1125" spans="1:53" x14ac:dyDescent="0.2">
      <c r="A1125" s="1811">
        <v>2016806</v>
      </c>
      <c r="B1125" s="1737">
        <v>607116</v>
      </c>
      <c r="C1125" s="1737" t="s">
        <v>2733</v>
      </c>
      <c r="D1125" s="1723" t="s">
        <v>68</v>
      </c>
      <c r="E1125" s="1723">
        <v>0</v>
      </c>
      <c r="F1125" s="1723">
        <v>0</v>
      </c>
      <c r="G1125" s="1723">
        <v>0</v>
      </c>
      <c r="H1125" s="1723">
        <v>0</v>
      </c>
      <c r="I1125" s="1738">
        <v>1</v>
      </c>
      <c r="J1125" s="1738">
        <v>1</v>
      </c>
      <c r="L1125" s="1725">
        <v>76</v>
      </c>
      <c r="N1125" s="1725">
        <f t="shared" si="242"/>
        <v>37.61</v>
      </c>
      <c r="O1125" s="1725">
        <v>22.61</v>
      </c>
      <c r="P1125" s="1798">
        <f t="shared" si="243"/>
        <v>0.60116990162190909</v>
      </c>
      <c r="Q1125" s="1725">
        <v>15</v>
      </c>
      <c r="R1125" s="1798">
        <f t="shared" si="244"/>
        <v>0.39883009837809091</v>
      </c>
      <c r="S1125" s="1785">
        <f t="shared" si="245"/>
        <v>0.6</v>
      </c>
      <c r="U1125" s="1725">
        <f t="shared" si="246"/>
        <v>0</v>
      </c>
      <c r="V1125" s="1725">
        <f t="shared" si="247"/>
        <v>0</v>
      </c>
      <c r="W1125" s="1725">
        <f t="shared" si="248"/>
        <v>76</v>
      </c>
      <c r="X1125" s="1728">
        <v>76</v>
      </c>
      <c r="Y1125" s="1739">
        <v>617061</v>
      </c>
      <c r="Z1125" s="1730">
        <v>42772</v>
      </c>
      <c r="AA1125" s="1788" t="s">
        <v>213</v>
      </c>
      <c r="AB1125" s="2417"/>
      <c r="AH1125" s="2307"/>
      <c r="AK1125" s="2306"/>
      <c r="AL1125" s="2306"/>
    </row>
    <row r="1126" spans="1:53" x14ac:dyDescent="0.2">
      <c r="A1126" s="1811">
        <v>2016807</v>
      </c>
      <c r="C1126" s="1737" t="s">
        <v>2771</v>
      </c>
      <c r="D1126" s="1723" t="s">
        <v>614</v>
      </c>
      <c r="E1126" s="1723">
        <v>0</v>
      </c>
      <c r="F1126" s="1723">
        <v>0</v>
      </c>
      <c r="G1126" s="1723">
        <v>0</v>
      </c>
      <c r="H1126" s="1723">
        <v>0</v>
      </c>
      <c r="I1126" s="1738">
        <v>1</v>
      </c>
      <c r="J1126" s="1738">
        <v>1</v>
      </c>
      <c r="L1126" s="1725">
        <v>388.56</v>
      </c>
      <c r="N1126" s="1725">
        <f t="shared" si="242"/>
        <v>194.28</v>
      </c>
      <c r="O1126" s="1725">
        <v>140.28</v>
      </c>
      <c r="P1126" s="1798">
        <f t="shared" si="243"/>
        <v>0.72205064854848677</v>
      </c>
      <c r="Q1126" s="1725">
        <v>54</v>
      </c>
      <c r="R1126" s="1798">
        <f t="shared" si="244"/>
        <v>0.27794935145151328</v>
      </c>
      <c r="S1126" s="1785">
        <f t="shared" si="245"/>
        <v>2.16</v>
      </c>
      <c r="U1126" s="1725">
        <f t="shared" si="246"/>
        <v>0</v>
      </c>
      <c r="V1126" s="1725">
        <f t="shared" si="247"/>
        <v>0</v>
      </c>
      <c r="W1126" s="1725">
        <f t="shared" si="248"/>
        <v>388.56</v>
      </c>
      <c r="X1126" s="1728">
        <v>388.56</v>
      </c>
      <c r="Y1126" s="1739">
        <v>617058</v>
      </c>
      <c r="Z1126" s="1730">
        <v>42755</v>
      </c>
      <c r="AA1126" s="1788" t="s">
        <v>213</v>
      </c>
      <c r="AB1126" s="2417"/>
      <c r="AH1126" s="2307"/>
      <c r="AK1126" s="2306"/>
      <c r="AL1126" s="2306"/>
    </row>
    <row r="1127" spans="1:53" x14ac:dyDescent="0.2">
      <c r="A1127" s="1811">
        <v>2016808</v>
      </c>
      <c r="C1127" s="1737" t="s">
        <v>2772</v>
      </c>
      <c r="D1127" s="1723" t="s">
        <v>356</v>
      </c>
      <c r="E1127" s="1723">
        <v>0</v>
      </c>
      <c r="F1127" s="1723">
        <v>2</v>
      </c>
      <c r="G1127" s="1723">
        <v>2</v>
      </c>
      <c r="H1127" s="1723">
        <v>0</v>
      </c>
      <c r="I1127" s="1738">
        <v>1</v>
      </c>
      <c r="J1127" s="1738">
        <v>1</v>
      </c>
      <c r="L1127" s="1725">
        <v>468.94</v>
      </c>
      <c r="N1127" s="1725">
        <f t="shared" si="242"/>
        <v>310.58000000000004</v>
      </c>
      <c r="O1127" s="1725">
        <v>220.36</v>
      </c>
      <c r="P1127" s="1798">
        <f t="shared" si="243"/>
        <v>0.709511237040376</v>
      </c>
      <c r="Q1127" s="1725">
        <v>90.22</v>
      </c>
      <c r="R1127" s="1798">
        <f t="shared" si="244"/>
        <v>0.29048876295962389</v>
      </c>
      <c r="S1127" s="1785">
        <f t="shared" si="245"/>
        <v>3.6088</v>
      </c>
      <c r="U1127" s="1725">
        <f t="shared" si="246"/>
        <v>0</v>
      </c>
      <c r="V1127" s="1725">
        <f t="shared" si="247"/>
        <v>0</v>
      </c>
      <c r="W1127" s="1725">
        <f t="shared" si="248"/>
        <v>468.94</v>
      </c>
      <c r="X1127" s="1728">
        <v>468.94</v>
      </c>
      <c r="Y1127" s="1739">
        <v>617059</v>
      </c>
      <c r="Z1127" s="1730">
        <v>42755</v>
      </c>
      <c r="AA1127" s="1788" t="s">
        <v>213</v>
      </c>
      <c r="AB1127" s="2417"/>
      <c r="AH1127" s="2307"/>
      <c r="AK1127" s="2306"/>
      <c r="AL1127" s="2306"/>
    </row>
    <row r="1128" spans="1:53" s="1816" customFormat="1" x14ac:dyDescent="0.2">
      <c r="A1128" s="1905">
        <v>2017</v>
      </c>
      <c r="B1128" s="1815"/>
      <c r="C1128" s="1815"/>
      <c r="E1128" s="1816">
        <f>SUM(E1129:E1578)</f>
        <v>504</v>
      </c>
      <c r="F1128" s="1816">
        <f>SUM(F1129:F1578)</f>
        <v>3873</v>
      </c>
      <c r="G1128" s="1816">
        <f>SUM(G1129:G1578)</f>
        <v>2190</v>
      </c>
      <c r="H1128" s="1816">
        <f>SUM(H1129:H1578)</f>
        <v>1328</v>
      </c>
      <c r="I1128" s="1817"/>
      <c r="J1128" s="1817"/>
      <c r="K1128" s="1817"/>
      <c r="L1128" s="1818"/>
      <c r="M1128" s="1818"/>
      <c r="N1128" s="1818"/>
      <c r="O1128" s="1818"/>
      <c r="P1128" s="1819"/>
      <c r="Q1128" s="1818"/>
      <c r="R1128" s="1819"/>
      <c r="S1128" s="1820"/>
      <c r="T1128" s="1821"/>
      <c r="U1128" s="1818"/>
      <c r="V1128" s="1818"/>
      <c r="W1128" s="1818"/>
      <c r="X1128" s="1818"/>
      <c r="Y1128" s="1822"/>
      <c r="Z1128" s="2075"/>
      <c r="AA1128" s="1823"/>
      <c r="AB1128" s="1823"/>
      <c r="AC1128" s="1818"/>
      <c r="AE1128" s="1824"/>
      <c r="AF1128" s="1825"/>
      <c r="AG1128" s="1825"/>
      <c r="AH1128" s="1826"/>
      <c r="AI1128" s="1827"/>
      <c r="AJ1128" s="1827"/>
      <c r="AK1128" s="1828"/>
      <c r="AL1128" s="1828"/>
      <c r="AM1128" s="1818"/>
      <c r="AP1128" s="1825"/>
      <c r="AQ1128" s="1825"/>
      <c r="AR1128" s="1826"/>
      <c r="AS1128" s="1827"/>
      <c r="AT1128" s="1827"/>
      <c r="AU1128" s="1828"/>
      <c r="AV1128" s="1828"/>
      <c r="AW1128" s="1818"/>
      <c r="AZ1128" s="1825"/>
      <c r="BA1128" s="1825"/>
    </row>
    <row r="1129" spans="1:53" x14ac:dyDescent="0.2">
      <c r="A1129" s="1811">
        <v>2017001</v>
      </c>
      <c r="C1129" s="1737">
        <v>623617</v>
      </c>
      <c r="D1129" s="1723" t="s">
        <v>68</v>
      </c>
      <c r="E1129" s="1723">
        <v>1</v>
      </c>
      <c r="F1129" s="1723">
        <v>8</v>
      </c>
      <c r="G1129" s="1723">
        <v>7</v>
      </c>
      <c r="H1129" s="1723">
        <v>2</v>
      </c>
      <c r="I1129" s="1738">
        <v>1</v>
      </c>
      <c r="J1129" s="1738">
        <v>1</v>
      </c>
      <c r="L1129" s="1725">
        <v>2957.76</v>
      </c>
      <c r="N1129" s="1725">
        <f t="shared" si="242"/>
        <v>2017.96</v>
      </c>
      <c r="O1129" s="1725">
        <v>1570.61</v>
      </c>
      <c r="P1129" s="1798">
        <f t="shared" si="243"/>
        <v>0.77831572479137345</v>
      </c>
      <c r="Q1129" s="1725">
        <v>447.35</v>
      </c>
      <c r="R1129" s="1798">
        <f t="shared" si="244"/>
        <v>0.22168427520862655</v>
      </c>
      <c r="S1129" s="1785">
        <f t="shared" si="245"/>
        <v>17.894000000000002</v>
      </c>
      <c r="U1129" s="1725">
        <f t="shared" si="246"/>
        <v>0</v>
      </c>
      <c r="V1129" s="1725">
        <f t="shared" si="247"/>
        <v>0</v>
      </c>
      <c r="W1129" s="1725">
        <f t="shared" si="248"/>
        <v>2957.76</v>
      </c>
      <c r="X1129" s="1728">
        <v>2957.76</v>
      </c>
      <c r="Y1129" s="1739">
        <v>617019</v>
      </c>
      <c r="Z1129" s="1730">
        <v>42748</v>
      </c>
      <c r="AA1129" s="1788" t="s">
        <v>213</v>
      </c>
      <c r="AB1129" s="2417"/>
      <c r="AH1129" s="2307"/>
      <c r="AK1129" s="2306"/>
      <c r="AL1129" s="2306"/>
      <c r="AM1129" s="1793"/>
    </row>
    <row r="1130" spans="1:53" x14ac:dyDescent="0.2">
      <c r="A1130" s="1811">
        <v>2017002</v>
      </c>
      <c r="C1130" s="1737" t="s">
        <v>2776</v>
      </c>
      <c r="D1130" s="1723" t="s">
        <v>489</v>
      </c>
      <c r="E1130" s="1723">
        <v>0</v>
      </c>
      <c r="F1130" s="1723">
        <v>1</v>
      </c>
      <c r="G1130" s="1723">
        <v>0</v>
      </c>
      <c r="H1130" s="1723">
        <v>1</v>
      </c>
      <c r="I1130" s="1738">
        <v>1</v>
      </c>
      <c r="J1130" s="1738">
        <v>1</v>
      </c>
      <c r="L1130" s="1725">
        <v>533.02</v>
      </c>
      <c r="N1130" s="1725">
        <f t="shared" si="242"/>
        <v>389.88</v>
      </c>
      <c r="O1130" s="1725">
        <v>280.33999999999997</v>
      </c>
      <c r="P1130" s="1798">
        <f t="shared" si="243"/>
        <v>0.71904175643787827</v>
      </c>
      <c r="Q1130" s="1725">
        <v>109.54</v>
      </c>
      <c r="R1130" s="1798">
        <f t="shared" si="244"/>
        <v>0.28095824356212168</v>
      </c>
      <c r="S1130" s="1785">
        <f t="shared" si="245"/>
        <v>4.3816000000000006</v>
      </c>
      <c r="U1130" s="1725">
        <f t="shared" si="246"/>
        <v>0</v>
      </c>
      <c r="V1130" s="1725">
        <f t="shared" si="247"/>
        <v>0</v>
      </c>
      <c r="W1130" s="1725">
        <f t="shared" si="248"/>
        <v>533.02</v>
      </c>
      <c r="X1130" s="1728">
        <v>533.02</v>
      </c>
      <c r="Y1130" s="1739">
        <v>617113</v>
      </c>
      <c r="Z1130" s="1730">
        <v>42781</v>
      </c>
      <c r="AA1130" s="1788" t="s">
        <v>213</v>
      </c>
      <c r="AB1130" s="2417"/>
      <c r="AH1130" s="2307"/>
      <c r="AK1130" s="2306"/>
      <c r="AL1130" s="2306"/>
      <c r="AM1130" s="1793"/>
    </row>
    <row r="1131" spans="1:53" x14ac:dyDescent="0.2">
      <c r="A1131" s="1811">
        <v>2017003</v>
      </c>
      <c r="C1131" s="1737">
        <v>631417</v>
      </c>
      <c r="D1131" s="1723" t="s">
        <v>68</v>
      </c>
      <c r="E1131" s="1723">
        <v>1</v>
      </c>
      <c r="F1131" s="1723">
        <v>10</v>
      </c>
      <c r="G1131" s="1723">
        <v>5</v>
      </c>
      <c r="H1131" s="1723">
        <v>3</v>
      </c>
      <c r="I1131" s="1738">
        <v>1</v>
      </c>
      <c r="J1131" s="1738">
        <v>1</v>
      </c>
      <c r="L1131" s="1725">
        <v>3281.06</v>
      </c>
      <c r="N1131" s="1725">
        <f>O1131+Q1131</f>
        <v>2029.9</v>
      </c>
      <c r="O1131" s="1725">
        <v>1498.25</v>
      </c>
      <c r="P1131" s="1798">
        <f>IF(N1131&lt;=0,"",O1131/N1131)</f>
        <v>0.73809054633233162</v>
      </c>
      <c r="Q1131" s="1725">
        <v>531.65</v>
      </c>
      <c r="R1131" s="1798">
        <f>IF(N1131&lt;=0,"",Q1131/N1131)</f>
        <v>0.26190945366766832</v>
      </c>
      <c r="S1131" s="1785">
        <f>Q1131/$S$1</f>
        <v>21.265999999999998</v>
      </c>
      <c r="U1131" s="1725">
        <f t="shared" si="246"/>
        <v>0</v>
      </c>
      <c r="V1131" s="1725">
        <f t="shared" si="247"/>
        <v>0</v>
      </c>
      <c r="W1131" s="1725">
        <f t="shared" si="248"/>
        <v>3281.06</v>
      </c>
      <c r="X1131" s="1728">
        <v>3281.06</v>
      </c>
      <c r="Y1131" s="1739">
        <v>617020</v>
      </c>
      <c r="Z1131" s="1730">
        <v>42748</v>
      </c>
      <c r="AA1131" s="1788" t="s">
        <v>213</v>
      </c>
      <c r="AB1131" s="2417"/>
      <c r="AH1131" s="2307"/>
      <c r="AK1131" s="2306"/>
      <c r="AL1131" s="2306"/>
      <c r="AM1131" s="1793"/>
    </row>
    <row r="1132" spans="1:53" x14ac:dyDescent="0.2">
      <c r="A1132" s="1811">
        <v>2017004</v>
      </c>
      <c r="C1132" s="1737">
        <v>571017</v>
      </c>
      <c r="D1132" s="1723" t="s">
        <v>68</v>
      </c>
      <c r="E1132" s="1723">
        <v>1</v>
      </c>
      <c r="F1132" s="1723">
        <v>11</v>
      </c>
      <c r="G1132" s="1723">
        <v>5</v>
      </c>
      <c r="H1132" s="1723">
        <v>3</v>
      </c>
      <c r="I1132" s="1738">
        <v>1</v>
      </c>
      <c r="J1132" s="1738">
        <v>1</v>
      </c>
      <c r="L1132" s="1725">
        <v>3764.56</v>
      </c>
      <c r="N1132" s="1725">
        <f t="shared" si="242"/>
        <v>2255.75</v>
      </c>
      <c r="O1132" s="1725">
        <v>1737.52</v>
      </c>
      <c r="P1132" s="1798">
        <f t="shared" si="243"/>
        <v>0.77026266208578076</v>
      </c>
      <c r="Q1132" s="1725">
        <v>518.23</v>
      </c>
      <c r="R1132" s="1798">
        <f t="shared" si="244"/>
        <v>0.22973733791421921</v>
      </c>
      <c r="S1132" s="1785">
        <f t="shared" si="245"/>
        <v>20.729200000000002</v>
      </c>
      <c r="U1132" s="1725">
        <f t="shared" si="246"/>
        <v>0</v>
      </c>
      <c r="V1132" s="1725">
        <f t="shared" si="247"/>
        <v>0</v>
      </c>
      <c r="W1132" s="1725">
        <f t="shared" si="248"/>
        <v>3764.56</v>
      </c>
      <c r="X1132" s="1728">
        <v>3764.56</v>
      </c>
      <c r="Y1132" s="1739">
        <v>617021</v>
      </c>
      <c r="Z1132" s="1730">
        <v>42748</v>
      </c>
      <c r="AA1132" s="1788" t="s">
        <v>213</v>
      </c>
      <c r="AB1132" s="2417"/>
      <c r="AH1132" s="2307"/>
      <c r="AK1132" s="2306"/>
      <c r="AL1132" s="2306"/>
      <c r="AM1132" s="1793"/>
    </row>
    <row r="1133" spans="1:53" x14ac:dyDescent="0.2">
      <c r="A1133" s="1811">
        <v>2017005</v>
      </c>
      <c r="C1133" s="1737" t="s">
        <v>2777</v>
      </c>
      <c r="D1133" s="1723" t="s">
        <v>68</v>
      </c>
      <c r="E1133" s="1723">
        <v>1</v>
      </c>
      <c r="F1133" s="1723">
        <v>1</v>
      </c>
      <c r="G1133" s="1723">
        <v>0</v>
      </c>
      <c r="H1133" s="1723">
        <v>2</v>
      </c>
      <c r="I1133" s="1738">
        <v>1</v>
      </c>
      <c r="J1133" s="1738">
        <v>1</v>
      </c>
      <c r="L1133" s="1725">
        <v>975</v>
      </c>
      <c r="N1133" s="1725">
        <f t="shared" si="242"/>
        <v>541.86</v>
      </c>
      <c r="O1133" s="1725">
        <v>389.04</v>
      </c>
      <c r="P1133" s="1798">
        <f t="shared" si="243"/>
        <v>0.71797143173513456</v>
      </c>
      <c r="Q1133" s="1725">
        <v>152.82</v>
      </c>
      <c r="R1133" s="1798">
        <f t="shared" si="244"/>
        <v>0.28202856826486544</v>
      </c>
      <c r="S1133" s="1785">
        <f t="shared" si="245"/>
        <v>6.1128</v>
      </c>
      <c r="U1133" s="1725">
        <f t="shared" si="246"/>
        <v>0</v>
      </c>
      <c r="V1133" s="1725">
        <f t="shared" si="247"/>
        <v>0</v>
      </c>
      <c r="W1133" s="1725">
        <f t="shared" si="248"/>
        <v>975</v>
      </c>
      <c r="X1133" s="1728">
        <v>975</v>
      </c>
      <c r="Y1133" s="1739">
        <v>617022</v>
      </c>
      <c r="Z1133" s="1730">
        <v>42748</v>
      </c>
      <c r="AA1133" s="1788" t="s">
        <v>213</v>
      </c>
      <c r="AB1133" s="2417"/>
      <c r="AH1133" s="2307"/>
      <c r="AK1133" s="2306"/>
      <c r="AL1133" s="2306"/>
      <c r="AM1133" s="1793"/>
    </row>
    <row r="1134" spans="1:53" x14ac:dyDescent="0.2">
      <c r="A1134" s="1811">
        <v>2017007</v>
      </c>
      <c r="C1134" s="1737">
        <v>634117</v>
      </c>
      <c r="D1134" s="1723" t="s">
        <v>68</v>
      </c>
      <c r="E1134" s="1723">
        <v>1</v>
      </c>
      <c r="F1134" s="1723">
        <v>13</v>
      </c>
      <c r="G1134" s="1723">
        <v>6</v>
      </c>
      <c r="H1134" s="1723">
        <v>3</v>
      </c>
      <c r="I1134" s="1738">
        <v>1</v>
      </c>
      <c r="J1134" s="1738">
        <v>1</v>
      </c>
      <c r="L1134" s="1725">
        <v>3633.42</v>
      </c>
      <c r="N1134" s="1725">
        <f t="shared" si="242"/>
        <v>2526.7399999999998</v>
      </c>
      <c r="O1134" s="1725">
        <v>1968.21</v>
      </c>
      <c r="P1134" s="1798">
        <f t="shared" si="243"/>
        <v>0.77895232592193897</v>
      </c>
      <c r="Q1134" s="1725">
        <v>558.53</v>
      </c>
      <c r="R1134" s="1798">
        <f t="shared" si="244"/>
        <v>0.22104767407806106</v>
      </c>
      <c r="S1134" s="1785">
        <f t="shared" si="245"/>
        <v>22.341200000000001</v>
      </c>
      <c r="U1134" s="1725">
        <f t="shared" si="246"/>
        <v>0</v>
      </c>
      <c r="V1134" s="1725">
        <f t="shared" si="247"/>
        <v>0</v>
      </c>
      <c r="W1134" s="1725">
        <f t="shared" si="248"/>
        <v>3633.42</v>
      </c>
      <c r="X1134" s="1728">
        <v>3633.42</v>
      </c>
      <c r="Y1134" s="1739">
        <v>617023</v>
      </c>
      <c r="Z1134" s="1730">
        <v>42748</v>
      </c>
      <c r="AA1134" s="1788" t="s">
        <v>213</v>
      </c>
      <c r="AB1134" s="1885"/>
      <c r="AC1134" s="1723"/>
      <c r="AE1134" s="1723"/>
      <c r="AF1134" s="1723"/>
      <c r="AG1134" s="1723"/>
      <c r="AH1134" s="1723"/>
      <c r="AI1134" s="1723"/>
      <c r="AJ1134" s="1723"/>
      <c r="AK1134" s="1723"/>
      <c r="AL1134" s="1723"/>
      <c r="AM1134" s="1723"/>
      <c r="AP1134" s="1723"/>
      <c r="AQ1134" s="1723"/>
      <c r="AR1134" s="1723"/>
      <c r="AS1134" s="1723"/>
      <c r="AT1134" s="1723"/>
      <c r="AU1134" s="1723"/>
      <c r="AV1134" s="1723"/>
      <c r="AW1134" s="1723"/>
      <c r="AZ1134" s="1723"/>
      <c r="BA1134" s="1723"/>
    </row>
    <row r="1135" spans="1:53" x14ac:dyDescent="0.2">
      <c r="A1135" s="1811">
        <v>2017008</v>
      </c>
      <c r="C1135" s="1737">
        <v>614117</v>
      </c>
      <c r="D1135" s="1723" t="s">
        <v>68</v>
      </c>
      <c r="E1135" s="1723">
        <v>1</v>
      </c>
      <c r="F1135" s="1723">
        <v>10</v>
      </c>
      <c r="G1135" s="1723">
        <v>5</v>
      </c>
      <c r="H1135" s="1723">
        <v>3</v>
      </c>
      <c r="I1135" s="1738">
        <v>1</v>
      </c>
      <c r="J1135" s="1738">
        <v>1</v>
      </c>
      <c r="L1135" s="1725">
        <v>2079.27</v>
      </c>
      <c r="N1135" s="1725">
        <f t="shared" si="242"/>
        <v>1621.39</v>
      </c>
      <c r="O1135" s="1725">
        <v>1196.9000000000001</v>
      </c>
      <c r="P1135" s="1798">
        <f t="shared" si="243"/>
        <v>0.73819377201043546</v>
      </c>
      <c r="Q1135" s="1725">
        <v>424.49</v>
      </c>
      <c r="R1135" s="1798">
        <f t="shared" si="244"/>
        <v>0.26180622798956449</v>
      </c>
      <c r="S1135" s="1785">
        <f t="shared" si="245"/>
        <v>16.979600000000001</v>
      </c>
      <c r="U1135" s="1725">
        <f t="shared" si="246"/>
        <v>0</v>
      </c>
      <c r="V1135" s="1725">
        <f t="shared" si="247"/>
        <v>0</v>
      </c>
      <c r="W1135" s="1725">
        <f t="shared" si="248"/>
        <v>2079.27</v>
      </c>
      <c r="X1135" s="1728">
        <v>2079.27</v>
      </c>
      <c r="Y1135" s="1739">
        <v>617024</v>
      </c>
      <c r="Z1135" s="1730">
        <v>42748</v>
      </c>
      <c r="AA1135" s="1788" t="s">
        <v>213</v>
      </c>
      <c r="AB1135" s="1885"/>
      <c r="AC1135" s="1723"/>
      <c r="AE1135" s="1723"/>
      <c r="AF1135" s="1723"/>
      <c r="AG1135" s="1723"/>
      <c r="AH1135" s="1723"/>
      <c r="AI1135" s="1723"/>
      <c r="AJ1135" s="1723"/>
      <c r="AK1135" s="1723"/>
      <c r="AL1135" s="1723"/>
      <c r="AM1135" s="1723"/>
      <c r="AP1135" s="1723"/>
      <c r="AQ1135" s="1723"/>
      <c r="AR1135" s="1723"/>
      <c r="AS1135" s="1723"/>
      <c r="AT1135" s="1723"/>
      <c r="AU1135" s="1723"/>
      <c r="AV1135" s="1723"/>
      <c r="AW1135" s="1723"/>
      <c r="AZ1135" s="1723"/>
      <c r="BA1135" s="1723"/>
    </row>
    <row r="1136" spans="1:53" x14ac:dyDescent="0.2">
      <c r="A1136" s="1811">
        <v>2017009</v>
      </c>
      <c r="C1136" s="1737" t="s">
        <v>2780</v>
      </c>
      <c r="D1136" s="1723" t="s">
        <v>68</v>
      </c>
      <c r="E1136" s="1723">
        <v>1</v>
      </c>
      <c r="F1136" s="1723">
        <v>2</v>
      </c>
      <c r="G1136" s="1723">
        <v>1</v>
      </c>
      <c r="H1136" s="1723">
        <v>1</v>
      </c>
      <c r="I1136" s="1738">
        <v>1</v>
      </c>
      <c r="J1136" s="1738">
        <v>1</v>
      </c>
      <c r="L1136" s="1725">
        <v>537.12</v>
      </c>
      <c r="N1136" s="1725">
        <f t="shared" si="242"/>
        <v>423.8</v>
      </c>
      <c r="O1136" s="1725">
        <v>285.24</v>
      </c>
      <c r="P1136" s="1798">
        <f t="shared" si="243"/>
        <v>0.67305332704105714</v>
      </c>
      <c r="Q1136" s="1725">
        <v>138.56</v>
      </c>
      <c r="R1136" s="1798">
        <f t="shared" si="244"/>
        <v>0.32694667295894292</v>
      </c>
      <c r="S1136" s="1785">
        <f t="shared" si="245"/>
        <v>5.5423999999999998</v>
      </c>
      <c r="U1136" s="1725">
        <f t="shared" si="246"/>
        <v>0</v>
      </c>
      <c r="V1136" s="1725">
        <f t="shared" si="247"/>
        <v>0</v>
      </c>
      <c r="W1136" s="1725">
        <f t="shared" si="248"/>
        <v>537.12</v>
      </c>
      <c r="X1136" s="1728">
        <v>537.12</v>
      </c>
      <c r="Y1136" s="1739">
        <v>617025</v>
      </c>
      <c r="Z1136" s="1730">
        <v>42748</v>
      </c>
      <c r="AA1136" s="1788" t="s">
        <v>213</v>
      </c>
      <c r="AB1136" s="1885"/>
      <c r="AC1136" s="1723"/>
      <c r="AE1136" s="1723"/>
      <c r="AF1136" s="1723"/>
      <c r="AG1136" s="1723"/>
      <c r="AH1136" s="1723"/>
      <c r="AI1136" s="1723"/>
      <c r="AJ1136" s="1723"/>
      <c r="AK1136" s="1723"/>
      <c r="AL1136" s="1723"/>
      <c r="AM1136" s="1723"/>
      <c r="AP1136" s="1723"/>
      <c r="AQ1136" s="1723"/>
      <c r="AR1136" s="1723"/>
      <c r="AS1136" s="1723"/>
      <c r="AT1136" s="1723"/>
      <c r="AU1136" s="1723"/>
      <c r="AV1136" s="1723"/>
      <c r="AW1136" s="1723"/>
      <c r="AZ1136" s="1723"/>
      <c r="BA1136" s="1723"/>
    </row>
    <row r="1137" spans="1:53" x14ac:dyDescent="0.2">
      <c r="A1137" s="1811">
        <v>2017010</v>
      </c>
      <c r="C1137" s="1737" t="s">
        <v>2781</v>
      </c>
      <c r="D1137" s="1723" t="s">
        <v>68</v>
      </c>
      <c r="E1137" s="1723">
        <v>1</v>
      </c>
      <c r="F1137" s="1723">
        <v>11</v>
      </c>
      <c r="G1137" s="1723">
        <v>4</v>
      </c>
      <c r="H1137" s="1723">
        <v>12</v>
      </c>
      <c r="I1137" s="1738">
        <v>1</v>
      </c>
      <c r="J1137" s="1738">
        <v>1</v>
      </c>
      <c r="L1137" s="1725">
        <v>10861.04</v>
      </c>
      <c r="N1137" s="1725">
        <f t="shared" si="242"/>
        <v>6685.43</v>
      </c>
      <c r="O1137" s="1725">
        <v>5401.16</v>
      </c>
      <c r="P1137" s="1798">
        <f t="shared" si="243"/>
        <v>0.80790016498564787</v>
      </c>
      <c r="Q1137" s="1725">
        <v>1284.27</v>
      </c>
      <c r="R1137" s="1798">
        <f t="shared" si="244"/>
        <v>0.1920998350143521</v>
      </c>
      <c r="S1137" s="1785">
        <f t="shared" si="245"/>
        <v>51.370800000000003</v>
      </c>
      <c r="U1137" s="1725">
        <f t="shared" si="246"/>
        <v>0</v>
      </c>
      <c r="V1137" s="1725">
        <f t="shared" si="247"/>
        <v>0</v>
      </c>
      <c r="W1137" s="1725">
        <f t="shared" si="248"/>
        <v>10861.04</v>
      </c>
      <c r="X1137" s="1728">
        <v>10861.04</v>
      </c>
      <c r="Y1137" s="1739">
        <v>617026</v>
      </c>
      <c r="Z1137" s="1730">
        <v>42748</v>
      </c>
      <c r="AA1137" s="1788" t="s">
        <v>213</v>
      </c>
      <c r="AB1137" s="1885"/>
      <c r="AC1137" s="1723"/>
      <c r="AE1137" s="1723"/>
      <c r="AF1137" s="1723"/>
      <c r="AG1137" s="1723"/>
      <c r="AH1137" s="1723"/>
      <c r="AI1137" s="1723"/>
      <c r="AJ1137" s="1723"/>
      <c r="AK1137" s="1723"/>
      <c r="AL1137" s="1723"/>
      <c r="AM1137" s="1723"/>
      <c r="AP1137" s="1723"/>
      <c r="AQ1137" s="1723"/>
      <c r="AR1137" s="1723"/>
      <c r="AS1137" s="1723"/>
      <c r="AT1137" s="1723"/>
      <c r="AU1137" s="1723"/>
      <c r="AV1137" s="1723"/>
      <c r="AW1137" s="1723"/>
      <c r="AZ1137" s="1723"/>
      <c r="BA1137" s="1723"/>
    </row>
    <row r="1138" spans="1:53" x14ac:dyDescent="0.2">
      <c r="A1138" s="1811">
        <v>2017011</v>
      </c>
      <c r="C1138" s="1737">
        <v>607817</v>
      </c>
      <c r="D1138" s="1723" t="s">
        <v>68</v>
      </c>
      <c r="E1138" s="1723">
        <v>1</v>
      </c>
      <c r="F1138" s="1723">
        <v>10</v>
      </c>
      <c r="G1138" s="1723">
        <v>5</v>
      </c>
      <c r="H1138" s="1723">
        <v>1</v>
      </c>
      <c r="I1138" s="1738">
        <v>1</v>
      </c>
      <c r="J1138" s="1738">
        <v>1</v>
      </c>
      <c r="L1138" s="1725">
        <v>2566.9899999999998</v>
      </c>
      <c r="N1138" s="1725">
        <f t="shared" si="242"/>
        <v>1586.49</v>
      </c>
      <c r="O1138" s="1725">
        <v>1179.92</v>
      </c>
      <c r="P1138" s="1798">
        <f t="shared" si="243"/>
        <v>0.74372986908206173</v>
      </c>
      <c r="Q1138" s="1725">
        <v>406.57</v>
      </c>
      <c r="R1138" s="1798">
        <f t="shared" si="244"/>
        <v>0.25627013091793832</v>
      </c>
      <c r="S1138" s="1785">
        <f t="shared" si="245"/>
        <v>16.262799999999999</v>
      </c>
      <c r="U1138" s="1725">
        <f t="shared" si="246"/>
        <v>0</v>
      </c>
      <c r="V1138" s="1725">
        <f t="shared" si="247"/>
        <v>0</v>
      </c>
      <c r="W1138" s="1725">
        <f t="shared" si="248"/>
        <v>2566.9899999999998</v>
      </c>
      <c r="X1138" s="1728">
        <v>2566.9899999999998</v>
      </c>
      <c r="Y1138" s="1739">
        <v>617027</v>
      </c>
      <c r="Z1138" s="1730">
        <v>42748</v>
      </c>
      <c r="AA1138" s="1788" t="s">
        <v>213</v>
      </c>
      <c r="AB1138" s="1885"/>
      <c r="AC1138" s="1723"/>
      <c r="AE1138" s="1723"/>
      <c r="AF1138" s="1723"/>
      <c r="AG1138" s="1723"/>
      <c r="AH1138" s="1723"/>
      <c r="AI1138" s="1723"/>
      <c r="AJ1138" s="1723"/>
      <c r="AK1138" s="1723"/>
      <c r="AL1138" s="1723"/>
      <c r="AM1138" s="1723"/>
      <c r="AP1138" s="1723"/>
      <c r="AQ1138" s="1723"/>
      <c r="AR1138" s="1723"/>
      <c r="AS1138" s="1723"/>
      <c r="AT1138" s="1723"/>
      <c r="AU1138" s="1723"/>
      <c r="AV1138" s="1723"/>
      <c r="AW1138" s="1723"/>
      <c r="AZ1138" s="1723"/>
      <c r="BA1138" s="1723"/>
    </row>
    <row r="1139" spans="1:53" x14ac:dyDescent="0.2">
      <c r="A1139" s="1811">
        <v>2017012</v>
      </c>
      <c r="C1139" s="1737">
        <v>616217</v>
      </c>
      <c r="D1139" s="1723" t="s">
        <v>68</v>
      </c>
      <c r="E1139" s="1723">
        <v>1</v>
      </c>
      <c r="F1139" s="1723">
        <v>13</v>
      </c>
      <c r="G1139" s="1723">
        <v>5</v>
      </c>
      <c r="H1139" s="1723">
        <v>3</v>
      </c>
      <c r="I1139" s="1738">
        <v>1</v>
      </c>
      <c r="J1139" s="1738">
        <v>1</v>
      </c>
      <c r="L1139" s="1725">
        <v>2895.74</v>
      </c>
      <c r="N1139" s="1725">
        <f t="shared" si="242"/>
        <v>2009.06</v>
      </c>
      <c r="O1139" s="1725">
        <v>1486.71</v>
      </c>
      <c r="P1139" s="1798">
        <f t="shared" si="243"/>
        <v>0.74000278737319947</v>
      </c>
      <c r="Q1139" s="1725">
        <v>522.35</v>
      </c>
      <c r="R1139" s="1798">
        <f t="shared" si="244"/>
        <v>0.25999721262680059</v>
      </c>
      <c r="S1139" s="1785">
        <f t="shared" si="245"/>
        <v>20.894000000000002</v>
      </c>
      <c r="U1139" s="1725">
        <f t="shared" si="246"/>
        <v>0</v>
      </c>
      <c r="V1139" s="1725">
        <f t="shared" si="247"/>
        <v>0</v>
      </c>
      <c r="W1139" s="1725">
        <f t="shared" si="248"/>
        <v>2895.74</v>
      </c>
      <c r="X1139" s="1728">
        <v>2895.74</v>
      </c>
      <c r="Y1139" s="1739">
        <v>617028</v>
      </c>
      <c r="Z1139" s="1730">
        <v>42748</v>
      </c>
      <c r="AA1139" s="1788" t="s">
        <v>213</v>
      </c>
      <c r="AB1139" s="1885"/>
      <c r="AC1139" s="1723"/>
      <c r="AE1139" s="1723"/>
      <c r="AF1139" s="1723"/>
      <c r="AG1139" s="1723"/>
      <c r="AH1139" s="1723"/>
      <c r="AI1139" s="1723"/>
      <c r="AJ1139" s="1723"/>
      <c r="AK1139" s="1723"/>
      <c r="AL1139" s="1723"/>
      <c r="AM1139" s="1723"/>
      <c r="AP1139" s="1723"/>
      <c r="AQ1139" s="1723"/>
      <c r="AR1139" s="1723"/>
      <c r="AS1139" s="1723"/>
      <c r="AT1139" s="1723"/>
      <c r="AU1139" s="1723"/>
      <c r="AV1139" s="1723"/>
      <c r="AW1139" s="1723"/>
      <c r="AZ1139" s="1723"/>
      <c r="BA1139" s="1723"/>
    </row>
    <row r="1140" spans="1:53" x14ac:dyDescent="0.2">
      <c r="A1140" s="1811">
        <v>2017014</v>
      </c>
      <c r="C1140" s="1737" t="s">
        <v>2782</v>
      </c>
      <c r="D1140" s="1723" t="s">
        <v>68</v>
      </c>
      <c r="E1140" s="1723">
        <v>1</v>
      </c>
      <c r="F1140" s="1723">
        <v>2</v>
      </c>
      <c r="G1140" s="1723">
        <v>1</v>
      </c>
      <c r="H1140" s="1723">
        <v>1</v>
      </c>
      <c r="I1140" s="1738">
        <v>1</v>
      </c>
      <c r="J1140" s="1738">
        <v>1</v>
      </c>
      <c r="L1140" s="1725">
        <v>537.12</v>
      </c>
      <c r="N1140" s="1725">
        <f>O1140+Q1140</f>
        <v>423.8</v>
      </c>
      <c r="O1140" s="1725">
        <v>285.24</v>
      </c>
      <c r="P1140" s="1798">
        <f>IF(N1140&lt;=0,"",O1140/N1140)</f>
        <v>0.67305332704105714</v>
      </c>
      <c r="Q1140" s="1725">
        <v>138.56</v>
      </c>
      <c r="R1140" s="1798">
        <f>IF(N1140&lt;=0,"",Q1140/N1140)</f>
        <v>0.32694667295894292</v>
      </c>
      <c r="S1140" s="1785">
        <f t="shared" si="245"/>
        <v>5.5423999999999998</v>
      </c>
      <c r="U1140" s="1725">
        <f t="shared" si="246"/>
        <v>0</v>
      </c>
      <c r="V1140" s="1725">
        <f t="shared" si="247"/>
        <v>0</v>
      </c>
      <c r="W1140" s="1725">
        <f t="shared" si="248"/>
        <v>537.12</v>
      </c>
      <c r="X1140" s="1728">
        <v>537.12</v>
      </c>
      <c r="Y1140" s="1739">
        <v>617029</v>
      </c>
      <c r="Z1140" s="1730">
        <v>42748</v>
      </c>
      <c r="AA1140" s="1788" t="s">
        <v>213</v>
      </c>
      <c r="AB1140" s="1885"/>
      <c r="AC1140" s="1723"/>
      <c r="AE1140" s="1723"/>
      <c r="AF1140" s="1723"/>
      <c r="AG1140" s="1723"/>
      <c r="AH1140" s="1723"/>
      <c r="AI1140" s="1723"/>
      <c r="AJ1140" s="1723"/>
      <c r="AK1140" s="1723"/>
      <c r="AL1140" s="1723"/>
      <c r="AM1140" s="1723"/>
      <c r="AP1140" s="1723"/>
      <c r="AQ1140" s="1723"/>
      <c r="AR1140" s="1723"/>
      <c r="AS1140" s="1723"/>
      <c r="AT1140" s="1723"/>
      <c r="AU1140" s="1723"/>
      <c r="AV1140" s="1723"/>
      <c r="AW1140" s="1723"/>
      <c r="AZ1140" s="1723"/>
      <c r="BA1140" s="1723"/>
    </row>
    <row r="1141" spans="1:53" x14ac:dyDescent="0.2">
      <c r="A1141" s="1811">
        <v>2017015</v>
      </c>
      <c r="C1141" s="1737" t="s">
        <v>2783</v>
      </c>
      <c r="D1141" s="1723" t="s">
        <v>68</v>
      </c>
      <c r="E1141" s="1723">
        <v>0</v>
      </c>
      <c r="F1141" s="1723">
        <v>0</v>
      </c>
      <c r="G1141" s="1723">
        <v>0</v>
      </c>
      <c r="H1141" s="1723">
        <v>0</v>
      </c>
      <c r="I1141" s="1738">
        <v>1</v>
      </c>
      <c r="J1141" s="1738">
        <v>1</v>
      </c>
      <c r="L1141" s="1725">
        <v>69.94</v>
      </c>
      <c r="N1141" s="1725">
        <f t="shared" si="242"/>
        <v>27.47</v>
      </c>
      <c r="O1141" s="1725">
        <v>27.47</v>
      </c>
      <c r="P1141" s="1798">
        <f t="shared" si="243"/>
        <v>1</v>
      </c>
      <c r="Q1141" s="1725">
        <v>0</v>
      </c>
      <c r="R1141" s="1798">
        <f t="shared" si="244"/>
        <v>0</v>
      </c>
      <c r="S1141" s="1785">
        <f t="shared" si="245"/>
        <v>0</v>
      </c>
      <c r="U1141" s="1725">
        <f t="shared" si="246"/>
        <v>0</v>
      </c>
      <c r="V1141" s="1725">
        <f t="shared" si="247"/>
        <v>0</v>
      </c>
      <c r="W1141" s="1725">
        <f t="shared" si="248"/>
        <v>69.94</v>
      </c>
      <c r="X1141" s="1728">
        <v>69.94</v>
      </c>
      <c r="Y1141" s="1739">
        <v>617015</v>
      </c>
      <c r="Z1141" s="1730">
        <v>42772</v>
      </c>
      <c r="AA1141" s="1788" t="s">
        <v>213</v>
      </c>
      <c r="AB1141" s="1885"/>
      <c r="AC1141" s="1723"/>
      <c r="AE1141" s="1723"/>
      <c r="AF1141" s="1723"/>
      <c r="AG1141" s="1723"/>
      <c r="AH1141" s="1723"/>
      <c r="AI1141" s="1723"/>
      <c r="AJ1141" s="1723"/>
      <c r="AK1141" s="1723"/>
      <c r="AL1141" s="1723"/>
      <c r="AM1141" s="1723"/>
      <c r="AP1141" s="1723"/>
      <c r="AQ1141" s="1723"/>
      <c r="AR1141" s="1723"/>
      <c r="AS1141" s="1723"/>
      <c r="AT1141" s="1723"/>
      <c r="AU1141" s="1723"/>
      <c r="AV1141" s="1723"/>
      <c r="AW1141" s="1723"/>
      <c r="AZ1141" s="1723"/>
      <c r="BA1141" s="1723"/>
    </row>
    <row r="1142" spans="1:53" x14ac:dyDescent="0.2">
      <c r="A1142" s="1811">
        <v>2017016</v>
      </c>
      <c r="C1142" s="1737" t="s">
        <v>2786</v>
      </c>
      <c r="D1142" s="1723" t="s">
        <v>68</v>
      </c>
      <c r="E1142" s="1723">
        <v>1</v>
      </c>
      <c r="F1142" s="1723">
        <v>2</v>
      </c>
      <c r="G1142" s="1723">
        <v>1</v>
      </c>
      <c r="H1142" s="1723">
        <v>1</v>
      </c>
      <c r="I1142" s="1738">
        <v>1</v>
      </c>
      <c r="J1142" s="1738">
        <v>1</v>
      </c>
      <c r="L1142" s="1725">
        <v>537.12</v>
      </c>
      <c r="N1142" s="1725">
        <f>O1142+Q1142</f>
        <v>423.8</v>
      </c>
      <c r="O1142" s="1725">
        <v>285.24</v>
      </c>
      <c r="P1142" s="1798">
        <f>IF(N1142&lt;=0,"",O1142/N1142)</f>
        <v>0.67305332704105714</v>
      </c>
      <c r="Q1142" s="1725">
        <v>138.56</v>
      </c>
      <c r="R1142" s="1798">
        <f>IF(N1142&lt;=0,"",Q1142/N1142)</f>
        <v>0.32694667295894292</v>
      </c>
      <c r="S1142" s="1785">
        <f t="shared" si="245"/>
        <v>5.5423999999999998</v>
      </c>
      <c r="U1142" s="1725">
        <f t="shared" si="246"/>
        <v>0</v>
      </c>
      <c r="V1142" s="1725">
        <f t="shared" si="247"/>
        <v>0</v>
      </c>
      <c r="W1142" s="1725">
        <f t="shared" si="248"/>
        <v>537.12</v>
      </c>
      <c r="X1142" s="1728">
        <v>537.12</v>
      </c>
      <c r="Y1142" s="1739">
        <v>617030</v>
      </c>
      <c r="Z1142" s="1730">
        <v>42748</v>
      </c>
      <c r="AA1142" s="1788" t="s">
        <v>213</v>
      </c>
      <c r="AB1142" s="1885"/>
      <c r="AC1142" s="1723"/>
      <c r="AE1142" s="1723"/>
      <c r="AF1142" s="1723"/>
      <c r="AG1142" s="1723"/>
      <c r="AH1142" s="1723"/>
      <c r="AI1142" s="1723"/>
      <c r="AJ1142" s="1723"/>
      <c r="AK1142" s="1723"/>
      <c r="AL1142" s="1723"/>
      <c r="AM1142" s="1723"/>
      <c r="AP1142" s="1723"/>
      <c r="AQ1142" s="1723"/>
      <c r="AR1142" s="1723"/>
      <c r="AS1142" s="1723"/>
      <c r="AT1142" s="1723"/>
      <c r="AU1142" s="1723"/>
      <c r="AV1142" s="1723"/>
      <c r="AW1142" s="1723"/>
      <c r="AZ1142" s="1723"/>
      <c r="BA1142" s="1723"/>
    </row>
    <row r="1143" spans="1:53" x14ac:dyDescent="0.2">
      <c r="A1143" s="1811">
        <v>2017017</v>
      </c>
      <c r="C1143" s="1737" t="s">
        <v>3008</v>
      </c>
      <c r="D1143" s="1723" t="s">
        <v>68</v>
      </c>
      <c r="E1143" s="1723">
        <v>1</v>
      </c>
      <c r="F1143" s="1723">
        <v>2</v>
      </c>
      <c r="G1143" s="1723">
        <v>1</v>
      </c>
      <c r="H1143" s="1723">
        <v>1</v>
      </c>
      <c r="I1143" s="1738">
        <v>1</v>
      </c>
      <c r="J1143" s="1738">
        <v>1</v>
      </c>
      <c r="L1143" s="1725">
        <v>587.54</v>
      </c>
      <c r="N1143" s="1725">
        <f>O1143+Q1143</f>
        <v>441.2</v>
      </c>
      <c r="O1143" s="1725">
        <v>302.64</v>
      </c>
      <c r="P1143" s="1798">
        <f>IF(N1143&lt;=0,"",O1143/N1143)</f>
        <v>0.68594741613780597</v>
      </c>
      <c r="Q1143" s="1725">
        <v>138.56</v>
      </c>
      <c r="R1143" s="1798">
        <f>IF(N1143&lt;=0,"",Q1143/N1143)</f>
        <v>0.31405258386219403</v>
      </c>
      <c r="S1143" s="1785">
        <f>Q1143/$S$1</f>
        <v>5.5423999999999998</v>
      </c>
      <c r="U1143" s="1725">
        <f>((1-I1143)*O1143)+((1-J1143)*Q1143)</f>
        <v>0</v>
      </c>
      <c r="V1143" s="1725">
        <f>L1143-W1143</f>
        <v>0</v>
      </c>
      <c r="W1143" s="1725">
        <f t="shared" si="248"/>
        <v>587.54</v>
      </c>
      <c r="X1143" s="1728">
        <v>587.54</v>
      </c>
      <c r="Y1143" s="1739">
        <v>617031</v>
      </c>
      <c r="Z1143" s="1730">
        <v>42748</v>
      </c>
      <c r="AA1143" s="1788" t="s">
        <v>213</v>
      </c>
      <c r="AB1143" s="1885"/>
      <c r="AC1143" s="1723"/>
      <c r="AE1143" s="1723"/>
      <c r="AF1143" s="1723"/>
      <c r="AG1143" s="1723"/>
      <c r="AH1143" s="1723"/>
      <c r="AI1143" s="1723"/>
      <c r="AJ1143" s="1723"/>
      <c r="AK1143" s="1723"/>
      <c r="AL1143" s="1723"/>
      <c r="AM1143" s="1723"/>
      <c r="AP1143" s="1723"/>
      <c r="AQ1143" s="1723"/>
      <c r="AR1143" s="1723"/>
      <c r="AS1143" s="1723"/>
      <c r="AT1143" s="1723"/>
      <c r="AU1143" s="1723"/>
      <c r="AV1143" s="1723"/>
      <c r="AW1143" s="1723"/>
      <c r="AZ1143" s="1723"/>
      <c r="BA1143" s="1723"/>
    </row>
    <row r="1144" spans="1:53" x14ac:dyDescent="0.2">
      <c r="A1144" s="1736" t="s">
        <v>3108</v>
      </c>
      <c r="C1144" s="1737" t="s">
        <v>2787</v>
      </c>
      <c r="D1144" s="1723" t="s">
        <v>3105</v>
      </c>
      <c r="E1144" s="1723">
        <v>1</v>
      </c>
      <c r="F1144" s="1723">
        <v>23</v>
      </c>
      <c r="G1144" s="1723">
        <v>17</v>
      </c>
      <c r="H1144" s="1723">
        <v>4</v>
      </c>
      <c r="I1144" s="1738">
        <v>0</v>
      </c>
      <c r="J1144" s="1738">
        <v>0</v>
      </c>
      <c r="L1144" s="1725">
        <v>0</v>
      </c>
      <c r="N1144" s="1725">
        <f t="shared" si="242"/>
        <v>0</v>
      </c>
      <c r="O1144" s="1725">
        <v>0</v>
      </c>
      <c r="P1144" s="1798" t="str">
        <f t="shared" si="243"/>
        <v/>
      </c>
      <c r="Q1144" s="1725">
        <v>0</v>
      </c>
      <c r="R1144" s="1798" t="str">
        <f t="shared" si="244"/>
        <v/>
      </c>
      <c r="S1144" s="1785">
        <f t="shared" si="245"/>
        <v>0</v>
      </c>
      <c r="U1144" s="1725">
        <f t="shared" si="246"/>
        <v>0</v>
      </c>
      <c r="V1144" s="1725">
        <f t="shared" si="247"/>
        <v>0</v>
      </c>
      <c r="W1144" s="1725">
        <f t="shared" si="248"/>
        <v>0</v>
      </c>
      <c r="X1144" s="1728"/>
      <c r="Y1144" s="1739"/>
      <c r="Z1144" s="1730"/>
      <c r="AA1144" s="1788"/>
      <c r="AB1144" s="1885"/>
      <c r="AC1144" s="1723"/>
      <c r="AE1144" s="1723"/>
      <c r="AF1144" s="1723"/>
      <c r="AG1144" s="1723"/>
      <c r="AH1144" s="1723"/>
      <c r="AI1144" s="1723"/>
      <c r="AJ1144" s="1723"/>
      <c r="AK1144" s="1723"/>
      <c r="AL1144" s="1723"/>
      <c r="AM1144" s="1723"/>
      <c r="AP1144" s="1723"/>
      <c r="AQ1144" s="1723"/>
      <c r="AR1144" s="1723"/>
      <c r="AS1144" s="1723"/>
      <c r="AT1144" s="1723"/>
      <c r="AU1144" s="1723"/>
      <c r="AV1144" s="1723"/>
      <c r="AW1144" s="1723"/>
      <c r="AZ1144" s="1723"/>
      <c r="BA1144" s="1723"/>
    </row>
    <row r="1145" spans="1:53" x14ac:dyDescent="0.2">
      <c r="A1145" s="1811">
        <v>2017019</v>
      </c>
      <c r="C1145" s="1737" t="s">
        <v>2163</v>
      </c>
      <c r="D1145" s="1723" t="s">
        <v>2140</v>
      </c>
      <c r="E1145" s="1723">
        <v>1</v>
      </c>
      <c r="F1145" s="1723">
        <v>2</v>
      </c>
      <c r="G1145" s="1723">
        <v>0</v>
      </c>
      <c r="H1145" s="1723">
        <v>0</v>
      </c>
      <c r="I1145" s="1738">
        <v>1</v>
      </c>
      <c r="J1145" s="1738">
        <v>1</v>
      </c>
      <c r="L1145" s="1725">
        <v>193.52</v>
      </c>
      <c r="N1145" s="1725">
        <f t="shared" si="242"/>
        <v>102.92999999999999</v>
      </c>
      <c r="O1145" s="1725">
        <v>66.38</v>
      </c>
      <c r="P1145" s="1798">
        <f t="shared" si="243"/>
        <v>0.64490430389585152</v>
      </c>
      <c r="Q1145" s="1725">
        <v>36.549999999999997</v>
      </c>
      <c r="R1145" s="1798">
        <f t="shared" si="244"/>
        <v>0.35509569610414843</v>
      </c>
      <c r="S1145" s="1785">
        <f t="shared" si="245"/>
        <v>1.462</v>
      </c>
      <c r="U1145" s="1725">
        <f t="shared" si="246"/>
        <v>0</v>
      </c>
      <c r="V1145" s="1725">
        <f t="shared" si="247"/>
        <v>0</v>
      </c>
      <c r="W1145" s="1725">
        <f t="shared" si="248"/>
        <v>193.52</v>
      </c>
      <c r="X1145" s="1728">
        <v>193.52</v>
      </c>
      <c r="Y1145" s="1739">
        <v>617095</v>
      </c>
      <c r="Z1145" s="1730">
        <v>42772</v>
      </c>
      <c r="AA1145" s="1788" t="s">
        <v>213</v>
      </c>
      <c r="AB1145" s="1885"/>
      <c r="AC1145" s="1723"/>
      <c r="AE1145" s="1723"/>
      <c r="AF1145" s="1723"/>
      <c r="AG1145" s="1723"/>
      <c r="AH1145" s="1723"/>
      <c r="AI1145" s="1723"/>
      <c r="AJ1145" s="1723"/>
      <c r="AK1145" s="1723"/>
      <c r="AL1145" s="1723"/>
      <c r="AM1145" s="1723"/>
      <c r="AP1145" s="1723"/>
      <c r="AQ1145" s="1723"/>
      <c r="AR1145" s="1723"/>
      <c r="AS1145" s="1723"/>
      <c r="AT1145" s="1723"/>
      <c r="AU1145" s="1723"/>
      <c r="AV1145" s="1723"/>
      <c r="AW1145" s="1723"/>
      <c r="AZ1145" s="1723"/>
      <c r="BA1145" s="1723"/>
    </row>
    <row r="1146" spans="1:53" x14ac:dyDescent="0.2">
      <c r="A1146" s="1811">
        <v>2017020</v>
      </c>
      <c r="C1146" s="1737" t="s">
        <v>2978</v>
      </c>
      <c r="D1146" s="1723" t="s">
        <v>2140</v>
      </c>
      <c r="E1146" s="1723">
        <v>1</v>
      </c>
      <c r="F1146" s="1723">
        <v>5</v>
      </c>
      <c r="G1146" s="1723">
        <v>5</v>
      </c>
      <c r="H1146" s="1723">
        <v>0</v>
      </c>
      <c r="I1146" s="1738">
        <v>1</v>
      </c>
      <c r="J1146" s="1738">
        <v>1</v>
      </c>
      <c r="L1146" s="1725">
        <v>1344.68</v>
      </c>
      <c r="N1146" s="1725">
        <f t="shared" si="242"/>
        <v>692.8</v>
      </c>
      <c r="O1146" s="1725">
        <v>487.25</v>
      </c>
      <c r="P1146" s="1798">
        <f t="shared" si="243"/>
        <v>0.70330542725173217</v>
      </c>
      <c r="Q1146" s="1725">
        <v>205.55</v>
      </c>
      <c r="R1146" s="1798">
        <f t="shared" si="244"/>
        <v>0.29669457274826794</v>
      </c>
      <c r="S1146" s="1785">
        <f t="shared" si="245"/>
        <v>8.2220000000000013</v>
      </c>
      <c r="U1146" s="1725">
        <f t="shared" si="246"/>
        <v>0</v>
      </c>
      <c r="V1146" s="1725">
        <f t="shared" si="247"/>
        <v>0</v>
      </c>
      <c r="W1146" s="1725">
        <f t="shared" si="248"/>
        <v>1344.68</v>
      </c>
      <c r="X1146" s="1728">
        <v>1344.68</v>
      </c>
      <c r="Y1146" s="1739">
        <v>617096</v>
      </c>
      <c r="Z1146" s="1730">
        <v>42772</v>
      </c>
      <c r="AA1146" s="1788" t="s">
        <v>213</v>
      </c>
      <c r="AB1146" s="1885"/>
      <c r="AC1146" s="1723"/>
      <c r="AE1146" s="1723"/>
      <c r="AF1146" s="1723"/>
      <c r="AG1146" s="1723"/>
      <c r="AH1146" s="1723"/>
      <c r="AI1146" s="1723"/>
      <c r="AJ1146" s="1723"/>
      <c r="AK1146" s="1723"/>
      <c r="AL1146" s="1723"/>
      <c r="AM1146" s="1723"/>
      <c r="AP1146" s="1723"/>
      <c r="AQ1146" s="1723"/>
      <c r="AR1146" s="1723"/>
      <c r="AS1146" s="1723"/>
      <c r="AT1146" s="1723"/>
      <c r="AU1146" s="1723"/>
      <c r="AV1146" s="1723"/>
      <c r="AW1146" s="1723"/>
      <c r="AZ1146" s="1723"/>
      <c r="BA1146" s="1723"/>
    </row>
    <row r="1147" spans="1:53" x14ac:dyDescent="0.2">
      <c r="A1147" s="1811">
        <v>2017022</v>
      </c>
      <c r="C1147" s="1737" t="s">
        <v>2986</v>
      </c>
      <c r="D1147" s="1723" t="s">
        <v>1064</v>
      </c>
      <c r="E1147" s="1723">
        <v>30</v>
      </c>
      <c r="F1147" s="1723">
        <v>90</v>
      </c>
      <c r="G1147" s="1723">
        <v>60</v>
      </c>
      <c r="H1147" s="1723">
        <v>30</v>
      </c>
      <c r="I1147" s="1738">
        <v>1</v>
      </c>
      <c r="J1147" s="1738">
        <v>1</v>
      </c>
      <c r="L1147" s="1725">
        <v>24502.2</v>
      </c>
      <c r="N1147" s="1725">
        <f t="shared" si="242"/>
        <v>17782.2</v>
      </c>
      <c r="O1147" s="1725">
        <v>13128.02</v>
      </c>
      <c r="P1147" s="1798">
        <f t="shared" si="243"/>
        <v>0.73826748096411021</v>
      </c>
      <c r="Q1147" s="1725">
        <v>4654.18</v>
      </c>
      <c r="R1147" s="1798">
        <f t="shared" si="244"/>
        <v>0.26173251903588984</v>
      </c>
      <c r="S1147" s="1785">
        <f t="shared" si="245"/>
        <v>186.16720000000001</v>
      </c>
      <c r="U1147" s="1725">
        <f t="shared" si="246"/>
        <v>0</v>
      </c>
      <c r="V1147" s="1725">
        <f t="shared" si="247"/>
        <v>0</v>
      </c>
      <c r="W1147" s="1725">
        <f t="shared" si="248"/>
        <v>24502.2</v>
      </c>
      <c r="X1147" s="1728">
        <v>24502.2</v>
      </c>
      <c r="Y1147" s="1739">
        <v>617115</v>
      </c>
      <c r="Z1147" s="1730">
        <v>42781</v>
      </c>
      <c r="AA1147" s="1788" t="s">
        <v>213</v>
      </c>
      <c r="AB1147" s="1885"/>
      <c r="AC1147" s="1723"/>
      <c r="AE1147" s="1723"/>
      <c r="AF1147" s="1723"/>
      <c r="AG1147" s="1723"/>
      <c r="AH1147" s="1723"/>
      <c r="AI1147" s="1723"/>
      <c r="AJ1147" s="1723"/>
      <c r="AK1147" s="1723"/>
      <c r="AL1147" s="1723"/>
      <c r="AM1147" s="1723"/>
      <c r="AP1147" s="1723"/>
      <c r="AQ1147" s="1723"/>
      <c r="AR1147" s="1723"/>
      <c r="AS1147" s="1723"/>
      <c r="AT1147" s="1723"/>
      <c r="AU1147" s="1723"/>
      <c r="AV1147" s="1723"/>
      <c r="AW1147" s="1723"/>
      <c r="AZ1147" s="1723"/>
      <c r="BA1147" s="1723"/>
    </row>
    <row r="1148" spans="1:53" x14ac:dyDescent="0.2">
      <c r="A1148" s="1811">
        <v>2017023</v>
      </c>
      <c r="C1148" s="1906" t="s">
        <v>1770</v>
      </c>
      <c r="D1148" s="1723" t="s">
        <v>1771</v>
      </c>
      <c r="E1148" s="1723">
        <v>1</v>
      </c>
      <c r="F1148" s="1723">
        <v>10</v>
      </c>
      <c r="G1148" s="1723">
        <v>0</v>
      </c>
      <c r="H1148" s="1723">
        <v>0</v>
      </c>
      <c r="I1148" s="1738">
        <v>1</v>
      </c>
      <c r="J1148" s="1738">
        <v>1</v>
      </c>
      <c r="L1148" s="1725">
        <v>1385.8</v>
      </c>
      <c r="N1148" s="1725">
        <f t="shared" si="242"/>
        <v>830</v>
      </c>
      <c r="O1148" s="1725">
        <v>602.95000000000005</v>
      </c>
      <c r="P1148" s="1798">
        <f t="shared" si="243"/>
        <v>0.72644578313253017</v>
      </c>
      <c r="Q1148" s="1725">
        <v>227.05</v>
      </c>
      <c r="R1148" s="1798">
        <f t="shared" si="244"/>
        <v>0.27355421686746989</v>
      </c>
      <c r="S1148" s="1785">
        <f t="shared" si="245"/>
        <v>9.0820000000000007</v>
      </c>
      <c r="U1148" s="1725">
        <f t="shared" si="246"/>
        <v>0</v>
      </c>
      <c r="V1148" s="1725">
        <f t="shared" si="247"/>
        <v>0</v>
      </c>
      <c r="W1148" s="1725">
        <f t="shared" si="248"/>
        <v>1385.8</v>
      </c>
      <c r="X1148" s="1728">
        <v>1385.8</v>
      </c>
      <c r="Y1148" s="1739">
        <v>617146</v>
      </c>
      <c r="Z1148" s="1730">
        <v>42793</v>
      </c>
      <c r="AA1148" s="1788" t="s">
        <v>213</v>
      </c>
      <c r="AB1148" s="1885"/>
      <c r="AC1148" s="1723"/>
      <c r="AE1148" s="1723"/>
      <c r="AF1148" s="1723"/>
      <c r="AG1148" s="1723"/>
      <c r="AH1148" s="1723"/>
      <c r="AI1148" s="1723"/>
      <c r="AJ1148" s="1723"/>
      <c r="AK1148" s="1723"/>
      <c r="AL1148" s="1723"/>
      <c r="AM1148" s="1723"/>
      <c r="AP1148" s="1723"/>
      <c r="AQ1148" s="1723"/>
      <c r="AR1148" s="1723"/>
      <c r="AS1148" s="1723"/>
      <c r="AT1148" s="1723"/>
      <c r="AU1148" s="1723"/>
      <c r="AV1148" s="1723"/>
      <c r="AW1148" s="1723"/>
      <c r="AZ1148" s="1723"/>
      <c r="BA1148" s="1723"/>
    </row>
    <row r="1149" spans="1:53" x14ac:dyDescent="0.2">
      <c r="A1149" s="1811" t="s">
        <v>2994</v>
      </c>
      <c r="C1149" s="1737" t="s">
        <v>2987</v>
      </c>
      <c r="D1149" s="1723" t="s">
        <v>441</v>
      </c>
      <c r="E1149" s="1723">
        <v>0</v>
      </c>
      <c r="F1149" s="1723">
        <v>1</v>
      </c>
      <c r="G1149" s="1723">
        <v>2</v>
      </c>
      <c r="H1149" s="1723">
        <v>0</v>
      </c>
      <c r="I1149" s="1738">
        <v>1</v>
      </c>
      <c r="J1149" s="1738">
        <v>1</v>
      </c>
      <c r="L1149" s="1725">
        <v>919.24</v>
      </c>
      <c r="N1149" s="1725">
        <f t="shared" si="242"/>
        <v>522.89</v>
      </c>
      <c r="O1149" s="1725">
        <v>414.03</v>
      </c>
      <c r="P1149" s="1798">
        <f t="shared" si="243"/>
        <v>0.79181089712941533</v>
      </c>
      <c r="Q1149" s="1725">
        <v>108.86</v>
      </c>
      <c r="R1149" s="1798">
        <f t="shared" si="244"/>
        <v>0.20818910287058465</v>
      </c>
      <c r="S1149" s="1785">
        <f t="shared" si="245"/>
        <v>4.3544</v>
      </c>
      <c r="U1149" s="1725">
        <f t="shared" si="246"/>
        <v>0</v>
      </c>
      <c r="V1149" s="1725">
        <f t="shared" si="247"/>
        <v>0</v>
      </c>
      <c r="W1149" s="1725">
        <f t="shared" si="248"/>
        <v>919.24</v>
      </c>
      <c r="X1149" s="1728">
        <v>919.24</v>
      </c>
      <c r="Y1149" s="1739">
        <v>617111</v>
      </c>
      <c r="Z1149" s="1730">
        <v>42781</v>
      </c>
      <c r="AA1149" s="1788" t="s">
        <v>213</v>
      </c>
      <c r="AB1149" s="1885"/>
      <c r="AC1149" s="1723"/>
      <c r="AE1149" s="1723"/>
      <c r="AF1149" s="1723"/>
      <c r="AG1149" s="1723"/>
      <c r="AH1149" s="1723"/>
      <c r="AI1149" s="1723"/>
      <c r="AJ1149" s="1723"/>
      <c r="AK1149" s="1723"/>
      <c r="AL1149" s="1723"/>
      <c r="AM1149" s="1723"/>
      <c r="AP1149" s="1723"/>
      <c r="AQ1149" s="1723"/>
      <c r="AR1149" s="1723"/>
      <c r="AS1149" s="1723"/>
      <c r="AT1149" s="1723"/>
      <c r="AU1149" s="1723"/>
      <c r="AV1149" s="1723"/>
      <c r="AW1149" s="1723"/>
      <c r="AZ1149" s="1723"/>
      <c r="BA1149" s="1723"/>
    </row>
    <row r="1150" spans="1:53" x14ac:dyDescent="0.2">
      <c r="A1150" s="1811">
        <v>2017025</v>
      </c>
      <c r="C1150" s="1737" t="s">
        <v>2989</v>
      </c>
      <c r="D1150" s="1723" t="s">
        <v>68</v>
      </c>
      <c r="E1150" s="1723">
        <v>0</v>
      </c>
      <c r="F1150" s="1723">
        <v>14</v>
      </c>
      <c r="G1150" s="1723">
        <v>0</v>
      </c>
      <c r="H1150" s="1723">
        <v>14</v>
      </c>
      <c r="I1150" s="1738">
        <v>1</v>
      </c>
      <c r="J1150" s="1738">
        <v>1</v>
      </c>
      <c r="L1150" s="1725">
        <v>1600</v>
      </c>
      <c r="N1150" s="1725">
        <f t="shared" ref="N1150:N1162" si="249">O1150+Q1150</f>
        <v>1438</v>
      </c>
      <c r="O1150" s="1725">
        <v>1330</v>
      </c>
      <c r="P1150" s="1798">
        <f t="shared" si="243"/>
        <v>0.92489568845618919</v>
      </c>
      <c r="Q1150" s="1725">
        <v>108</v>
      </c>
      <c r="R1150" s="1798">
        <f t="shared" si="244"/>
        <v>7.5104311543810851E-2</v>
      </c>
      <c r="S1150" s="1785">
        <f t="shared" si="245"/>
        <v>4.32</v>
      </c>
      <c r="U1150" s="1725">
        <f t="shared" si="246"/>
        <v>0</v>
      </c>
      <c r="V1150" s="1725">
        <f t="shared" si="247"/>
        <v>0</v>
      </c>
      <c r="W1150" s="1725">
        <f t="shared" si="248"/>
        <v>1600</v>
      </c>
      <c r="X1150" s="1728">
        <v>1600</v>
      </c>
      <c r="Y1150" s="1739">
        <v>2017041</v>
      </c>
      <c r="Z1150" s="1730">
        <v>42755</v>
      </c>
      <c r="AA1150" s="1788" t="s">
        <v>213</v>
      </c>
      <c r="AB1150" s="2417"/>
      <c r="AG1150" s="1723"/>
      <c r="AH1150" s="1723"/>
      <c r="AI1150" s="1723"/>
      <c r="AJ1150" s="1723"/>
      <c r="AK1150" s="1723"/>
      <c r="AL1150" s="1723"/>
      <c r="AM1150" s="1723"/>
      <c r="AP1150" s="1723"/>
      <c r="AQ1150" s="1723"/>
      <c r="AR1150" s="1723"/>
      <c r="AS1150" s="1723"/>
      <c r="AT1150" s="1723"/>
      <c r="AU1150" s="1723"/>
      <c r="AV1150" s="1723"/>
      <c r="AW1150" s="1723"/>
      <c r="AZ1150" s="1723"/>
      <c r="BA1150" s="1723"/>
    </row>
    <row r="1151" spans="1:53" x14ac:dyDescent="0.2">
      <c r="A1151" s="1811">
        <v>2017026</v>
      </c>
      <c r="B1151" s="1737">
        <v>606816</v>
      </c>
      <c r="C1151" s="1737" t="s">
        <v>2991</v>
      </c>
      <c r="D1151" s="1723" t="s">
        <v>68</v>
      </c>
      <c r="E1151" s="1723">
        <v>0</v>
      </c>
      <c r="F1151" s="1723">
        <v>0</v>
      </c>
      <c r="G1151" s="1723">
        <v>0</v>
      </c>
      <c r="H1151" s="1723">
        <v>0</v>
      </c>
      <c r="I1151" s="1738">
        <v>1</v>
      </c>
      <c r="J1151" s="1738">
        <v>1</v>
      </c>
      <c r="L1151" s="1725">
        <v>119.96</v>
      </c>
      <c r="N1151" s="1725">
        <f t="shared" si="249"/>
        <v>54.98</v>
      </c>
      <c r="O1151" s="1725">
        <v>54.98</v>
      </c>
      <c r="P1151" s="1798">
        <f t="shared" ref="P1151:P1166" si="250">IF(N1151&lt;=0,"",O1151/N1151)</f>
        <v>1</v>
      </c>
      <c r="Q1151" s="1725">
        <v>0</v>
      </c>
      <c r="R1151" s="1798">
        <f t="shared" ref="R1151:R1166" si="251">IF(N1151&lt;=0,"",Q1151/N1151)</f>
        <v>0</v>
      </c>
      <c r="S1151" s="1785">
        <f t="shared" ref="S1151:S1166" si="252">Q1151/$S$1</f>
        <v>0</v>
      </c>
      <c r="U1151" s="1725">
        <f t="shared" ref="U1151:U1166" si="253">((1-I1151)*O1151)+((1-J1151)*Q1151)</f>
        <v>0</v>
      </c>
      <c r="V1151" s="1725">
        <f t="shared" ref="V1151:V1166" si="254">L1151-W1151</f>
        <v>0</v>
      </c>
      <c r="W1151" s="1725">
        <f t="shared" ref="W1151:W1166" si="255">X1151+AC1151+AH1151+AM1151+AO1151+AR1151</f>
        <v>119.96</v>
      </c>
      <c r="X1151" s="1728">
        <v>119.96</v>
      </c>
      <c r="Y1151" s="1739">
        <v>617099</v>
      </c>
      <c r="Z1151" s="1730">
        <v>42779</v>
      </c>
      <c r="AA1151" s="1788" t="s">
        <v>213</v>
      </c>
      <c r="AB1151" s="2417"/>
      <c r="AG1151" s="1723"/>
      <c r="AH1151" s="1723"/>
      <c r="AI1151" s="1723"/>
      <c r="AJ1151" s="1723"/>
      <c r="AK1151" s="1723"/>
      <c r="AL1151" s="1723"/>
      <c r="AM1151" s="1723"/>
      <c r="AP1151" s="1723"/>
      <c r="AQ1151" s="1723"/>
      <c r="AR1151" s="1723"/>
      <c r="AS1151" s="1723"/>
      <c r="AT1151" s="1723"/>
      <c r="AU1151" s="1723"/>
      <c r="AV1151" s="1723"/>
      <c r="AW1151" s="1723"/>
      <c r="AZ1151" s="1723"/>
      <c r="BA1151" s="1723"/>
    </row>
    <row r="1152" spans="1:53" x14ac:dyDescent="0.2">
      <c r="A1152" s="1811">
        <v>2017027</v>
      </c>
      <c r="C1152" s="1737" t="s">
        <v>2992</v>
      </c>
      <c r="D1152" s="1723" t="s">
        <v>68</v>
      </c>
      <c r="E1152" s="1723">
        <v>2</v>
      </c>
      <c r="F1152" s="1723">
        <v>16</v>
      </c>
      <c r="G1152" s="1723">
        <v>10</v>
      </c>
      <c r="H1152" s="1723">
        <v>4</v>
      </c>
      <c r="I1152" s="1738">
        <v>1</v>
      </c>
      <c r="J1152" s="1738">
        <v>1</v>
      </c>
      <c r="L1152" s="1725">
        <v>4674.09</v>
      </c>
      <c r="N1152" s="1725">
        <f t="shared" si="249"/>
        <v>3259.02</v>
      </c>
      <c r="O1152" s="1725">
        <v>2403.9</v>
      </c>
      <c r="P1152" s="1798">
        <f t="shared" si="250"/>
        <v>0.73761437487342829</v>
      </c>
      <c r="Q1152" s="1725">
        <v>855.12</v>
      </c>
      <c r="R1152" s="1798">
        <f t="shared" si="251"/>
        <v>0.26238562512657182</v>
      </c>
      <c r="S1152" s="1785">
        <f t="shared" si="252"/>
        <v>34.204799999999999</v>
      </c>
      <c r="U1152" s="1725">
        <f t="shared" si="253"/>
        <v>0</v>
      </c>
      <c r="V1152" s="1725">
        <f t="shared" si="254"/>
        <v>0</v>
      </c>
      <c r="W1152" s="1725">
        <f t="shared" si="255"/>
        <v>4674.09</v>
      </c>
      <c r="X1152" s="1728">
        <v>4674.09</v>
      </c>
      <c r="Y1152" s="1739">
        <v>2017047</v>
      </c>
      <c r="Z1152" s="1730">
        <v>42755</v>
      </c>
      <c r="AA1152" s="1788" t="s">
        <v>213</v>
      </c>
      <c r="AB1152" s="2417"/>
      <c r="AG1152" s="1723"/>
      <c r="AH1152" s="1723"/>
      <c r="AI1152" s="1723"/>
      <c r="AJ1152" s="1723"/>
      <c r="AK1152" s="1723"/>
      <c r="AL1152" s="1723"/>
      <c r="AM1152" s="1723"/>
      <c r="AP1152" s="1723"/>
      <c r="AQ1152" s="1723"/>
      <c r="AR1152" s="1723"/>
      <c r="AS1152" s="1723"/>
      <c r="AT1152" s="1723"/>
      <c r="AU1152" s="1723"/>
      <c r="AV1152" s="1723"/>
      <c r="AW1152" s="1723"/>
      <c r="AZ1152" s="1723"/>
      <c r="BA1152" s="1723"/>
    </row>
    <row r="1153" spans="1:53" x14ac:dyDescent="0.2">
      <c r="A1153" s="1811">
        <v>2017028</v>
      </c>
      <c r="C1153" s="1737" t="s">
        <v>2993</v>
      </c>
      <c r="D1153" s="1723" t="s">
        <v>68</v>
      </c>
      <c r="E1153" s="1723">
        <v>7</v>
      </c>
      <c r="F1153" s="1723">
        <v>56</v>
      </c>
      <c r="G1153" s="1723">
        <v>35</v>
      </c>
      <c r="H1153" s="1723">
        <v>3</v>
      </c>
      <c r="I1153" s="1738">
        <v>1</v>
      </c>
      <c r="J1153" s="1738">
        <v>1</v>
      </c>
      <c r="L1153" s="1725">
        <v>18723.48</v>
      </c>
      <c r="N1153" s="1725">
        <f t="shared" si="249"/>
        <v>14008.830000000002</v>
      </c>
      <c r="O1153" s="1725">
        <v>10563.03</v>
      </c>
      <c r="P1153" s="1798">
        <f t="shared" si="250"/>
        <v>0.75402656752919406</v>
      </c>
      <c r="Q1153" s="1725">
        <v>3445.8</v>
      </c>
      <c r="R1153" s="1798">
        <f t="shared" si="251"/>
        <v>0.24597343247080589</v>
      </c>
      <c r="S1153" s="1785">
        <f t="shared" si="252"/>
        <v>137.83199999999999</v>
      </c>
      <c r="U1153" s="1725">
        <f t="shared" si="253"/>
        <v>0</v>
      </c>
      <c r="V1153" s="1725">
        <f t="shared" si="254"/>
        <v>0</v>
      </c>
      <c r="W1153" s="1725">
        <f t="shared" si="255"/>
        <v>18723.48</v>
      </c>
      <c r="X1153" s="1728">
        <v>18723.48</v>
      </c>
      <c r="Y1153" s="1739">
        <v>2017047</v>
      </c>
      <c r="Z1153" s="1730">
        <v>42755</v>
      </c>
      <c r="AA1153" s="1788" t="s">
        <v>213</v>
      </c>
      <c r="AB1153" s="2417"/>
      <c r="AG1153" s="1723"/>
      <c r="AH1153" s="1723"/>
      <c r="AI1153" s="1723"/>
      <c r="AJ1153" s="1723"/>
      <c r="AK1153" s="1723"/>
      <c r="AL1153" s="1723"/>
      <c r="AM1153" s="1723"/>
      <c r="AP1153" s="1723"/>
      <c r="AQ1153" s="1723"/>
      <c r="AR1153" s="1723"/>
      <c r="AS1153" s="1723"/>
      <c r="AT1153" s="1723"/>
      <c r="AU1153" s="1723"/>
      <c r="AV1153" s="1723"/>
      <c r="AW1153" s="1723"/>
      <c r="AZ1153" s="1723"/>
      <c r="BA1153" s="1723"/>
    </row>
    <row r="1154" spans="1:53" x14ac:dyDescent="0.2">
      <c r="A1154" s="1811">
        <v>2017029</v>
      </c>
      <c r="C1154" s="1737" t="s">
        <v>2998</v>
      </c>
      <c r="D1154" s="1723" t="s">
        <v>451</v>
      </c>
      <c r="E1154" s="1806">
        <v>1</v>
      </c>
      <c r="F1154" s="1723">
        <v>8</v>
      </c>
      <c r="G1154" s="1723">
        <v>3</v>
      </c>
      <c r="H1154" s="1723">
        <v>4</v>
      </c>
      <c r="I1154" s="1738">
        <v>1</v>
      </c>
      <c r="J1154" s="1738">
        <v>1</v>
      </c>
      <c r="L1154" s="1725">
        <v>3523.18</v>
      </c>
      <c r="N1154" s="1725">
        <f t="shared" si="249"/>
        <v>2329.7600000000002</v>
      </c>
      <c r="O1154" s="1725">
        <v>1791.72</v>
      </c>
      <c r="P1154" s="1798">
        <f t="shared" si="250"/>
        <v>0.76905775702218249</v>
      </c>
      <c r="Q1154" s="1725">
        <v>538.04</v>
      </c>
      <c r="R1154" s="1798">
        <f t="shared" si="251"/>
        <v>0.23094224297781743</v>
      </c>
      <c r="S1154" s="1785">
        <f t="shared" si="252"/>
        <v>21.521599999999999</v>
      </c>
      <c r="U1154" s="1725">
        <f t="shared" si="253"/>
        <v>0</v>
      </c>
      <c r="V1154" s="1725">
        <f t="shared" si="254"/>
        <v>0</v>
      </c>
      <c r="W1154" s="1725">
        <f t="shared" si="255"/>
        <v>3523.18</v>
      </c>
      <c r="X1154" s="1728">
        <v>3523.18</v>
      </c>
      <c r="Y1154" s="1739">
        <v>617110</v>
      </c>
      <c r="Z1154" s="1730">
        <v>42781</v>
      </c>
      <c r="AA1154" s="1788" t="s">
        <v>213</v>
      </c>
      <c r="AB1154" s="2417"/>
      <c r="AG1154" s="1723"/>
      <c r="AH1154" s="1723"/>
      <c r="AI1154" s="1723"/>
      <c r="AJ1154" s="1723"/>
      <c r="AK1154" s="1723"/>
      <c r="AL1154" s="1723"/>
      <c r="AM1154" s="1723"/>
      <c r="AP1154" s="1723"/>
      <c r="AQ1154" s="1723"/>
      <c r="AR1154" s="1723"/>
      <c r="AS1154" s="1723"/>
      <c r="AT1154" s="1723"/>
      <c r="AU1154" s="1723"/>
      <c r="AV1154" s="1723"/>
      <c r="AW1154" s="1723"/>
      <c r="AZ1154" s="1723"/>
      <c r="BA1154" s="1723"/>
    </row>
    <row r="1155" spans="1:53" x14ac:dyDescent="0.2">
      <c r="A1155" s="1811">
        <v>2017030</v>
      </c>
      <c r="C1155" s="1737" t="s">
        <v>3002</v>
      </c>
      <c r="D1155" s="1723" t="s">
        <v>68</v>
      </c>
      <c r="E1155" s="1723">
        <v>1</v>
      </c>
      <c r="F1155" s="1723">
        <v>11</v>
      </c>
      <c r="G1155" s="1723">
        <v>4</v>
      </c>
      <c r="H1155" s="1723">
        <v>12</v>
      </c>
      <c r="I1155" s="1738">
        <v>1</v>
      </c>
      <c r="J1155" s="1738">
        <v>1</v>
      </c>
      <c r="L1155" s="1725">
        <v>10863.22</v>
      </c>
      <c r="N1155" s="1725">
        <f>O1155+Q1155</f>
        <v>6685.43</v>
      </c>
      <c r="O1155" s="1725">
        <v>5401.16</v>
      </c>
      <c r="P1155" s="1798">
        <f>IF(N1155&lt;=0,"",O1155/N1155)</f>
        <v>0.80790016498564787</v>
      </c>
      <c r="Q1155" s="1725">
        <v>1284.27</v>
      </c>
      <c r="R1155" s="1798">
        <f>IF(N1155&lt;=0,"",Q1155/N1155)</f>
        <v>0.1920998350143521</v>
      </c>
      <c r="S1155" s="1785">
        <f>Q1155/$S$1</f>
        <v>51.370800000000003</v>
      </c>
      <c r="U1155" s="1725">
        <f>((1-I1155)*O1155)+((1-J1155)*Q1155)</f>
        <v>0</v>
      </c>
      <c r="V1155" s="1725">
        <f>L1155-W1155</f>
        <v>0</v>
      </c>
      <c r="W1155" s="1725">
        <f>X1155+AC1155+AH1155+AM1155+AO1155+AR1155</f>
        <v>10863.22</v>
      </c>
      <c r="X1155" s="1728">
        <v>10863.22</v>
      </c>
      <c r="Y1155" s="1739">
        <v>2017048</v>
      </c>
      <c r="Z1155" s="1730">
        <v>42755</v>
      </c>
      <c r="AA1155" s="1788" t="s">
        <v>213</v>
      </c>
      <c r="AB1155" s="2417"/>
      <c r="AG1155" s="1723"/>
      <c r="AH1155" s="1723"/>
      <c r="AI1155" s="1723"/>
      <c r="AJ1155" s="1723"/>
      <c r="AK1155" s="1723"/>
      <c r="AL1155" s="1723"/>
      <c r="AM1155" s="1723"/>
      <c r="AP1155" s="1723"/>
      <c r="AQ1155" s="1723"/>
      <c r="AR1155" s="1723"/>
      <c r="AS1155" s="1723"/>
      <c r="AT1155" s="1723"/>
      <c r="AU1155" s="1723"/>
      <c r="AV1155" s="1723"/>
      <c r="AW1155" s="1723"/>
      <c r="AZ1155" s="1723"/>
      <c r="BA1155" s="1723"/>
    </row>
    <row r="1156" spans="1:53" x14ac:dyDescent="0.2">
      <c r="A1156" s="1811">
        <v>2017031</v>
      </c>
      <c r="C1156" s="1737" t="s">
        <v>3007</v>
      </c>
      <c r="D1156" s="1723" t="s">
        <v>68</v>
      </c>
      <c r="E1156" s="1723">
        <v>0</v>
      </c>
      <c r="F1156" s="1723">
        <v>1</v>
      </c>
      <c r="G1156" s="1723">
        <v>0</v>
      </c>
      <c r="H1156" s="1723">
        <v>2</v>
      </c>
      <c r="I1156" s="1738">
        <v>1</v>
      </c>
      <c r="J1156" s="1738">
        <v>1</v>
      </c>
      <c r="L1156" s="1725">
        <v>890.21</v>
      </c>
      <c r="N1156" s="1725">
        <f t="shared" si="249"/>
        <v>562.32999999999993</v>
      </c>
      <c r="O1156" s="1725">
        <v>373.78</v>
      </c>
      <c r="P1156" s="1798">
        <f t="shared" si="250"/>
        <v>0.66469866448526671</v>
      </c>
      <c r="Q1156" s="1725">
        <v>188.55</v>
      </c>
      <c r="R1156" s="1798">
        <f t="shared" si="251"/>
        <v>0.3353013355147334</v>
      </c>
      <c r="S1156" s="1785">
        <f t="shared" si="252"/>
        <v>7.5420000000000007</v>
      </c>
      <c r="U1156" s="1725">
        <f t="shared" si="253"/>
        <v>0</v>
      </c>
      <c r="V1156" s="1725">
        <f t="shared" si="254"/>
        <v>0</v>
      </c>
      <c r="W1156" s="1725">
        <f t="shared" si="255"/>
        <v>890.21</v>
      </c>
      <c r="X1156" s="1728">
        <v>890.21</v>
      </c>
      <c r="Y1156" s="1739">
        <v>2017049</v>
      </c>
      <c r="Z1156" s="1730">
        <v>42755</v>
      </c>
      <c r="AA1156" s="1788" t="s">
        <v>213</v>
      </c>
      <c r="AB1156" s="2417"/>
      <c r="AG1156" s="1723"/>
      <c r="AH1156" s="1723"/>
      <c r="AI1156" s="1723"/>
      <c r="AJ1156" s="1723"/>
      <c r="AK1156" s="1723"/>
      <c r="AL1156" s="1723"/>
      <c r="AM1156" s="1723"/>
      <c r="AP1156" s="1723"/>
      <c r="AQ1156" s="1723"/>
      <c r="AR1156" s="1723"/>
      <c r="AS1156" s="1723"/>
      <c r="AT1156" s="1723"/>
      <c r="AU1156" s="1723"/>
      <c r="AV1156" s="1723"/>
      <c r="AW1156" s="1723"/>
      <c r="AZ1156" s="1723"/>
      <c r="BA1156" s="1723"/>
    </row>
    <row r="1157" spans="1:53" x14ac:dyDescent="0.2">
      <c r="A1157" s="1811">
        <v>2017032</v>
      </c>
      <c r="C1157" s="1737">
        <v>607717</v>
      </c>
      <c r="D1157" s="1723" t="s">
        <v>68</v>
      </c>
      <c r="E1157" s="1723">
        <v>1</v>
      </c>
      <c r="F1157" s="1723">
        <v>8</v>
      </c>
      <c r="G1157" s="1723">
        <v>5</v>
      </c>
      <c r="H1157" s="1723">
        <v>3</v>
      </c>
      <c r="I1157" s="1738">
        <v>1</v>
      </c>
      <c r="J1157" s="1738">
        <v>1</v>
      </c>
      <c r="L1157" s="1725">
        <v>2069</v>
      </c>
      <c r="N1157" s="1725">
        <f t="shared" si="249"/>
        <v>1566.87</v>
      </c>
      <c r="O1157" s="1725">
        <v>1138.3699999999999</v>
      </c>
      <c r="P1157" s="1798">
        <f t="shared" si="250"/>
        <v>0.72652485528473965</v>
      </c>
      <c r="Q1157" s="1725">
        <v>428.5</v>
      </c>
      <c r="R1157" s="1798">
        <f t="shared" si="251"/>
        <v>0.27347514471526035</v>
      </c>
      <c r="S1157" s="1785">
        <f t="shared" si="252"/>
        <v>17.14</v>
      </c>
      <c r="U1157" s="1725">
        <f t="shared" si="253"/>
        <v>0</v>
      </c>
      <c r="V1157" s="1725">
        <f t="shared" si="254"/>
        <v>0</v>
      </c>
      <c r="W1157" s="1725">
        <f t="shared" si="255"/>
        <v>2069</v>
      </c>
      <c r="X1157" s="1728">
        <v>2069</v>
      </c>
      <c r="Y1157" s="1739">
        <v>2017050</v>
      </c>
      <c r="Z1157" s="1730">
        <v>42755</v>
      </c>
      <c r="AA1157" s="1788" t="s">
        <v>213</v>
      </c>
      <c r="AB1157" s="2417"/>
      <c r="AG1157" s="1723"/>
      <c r="AH1157" s="1723"/>
      <c r="AI1157" s="1723"/>
      <c r="AJ1157" s="1723"/>
      <c r="AK1157" s="1723"/>
      <c r="AL1157" s="1723"/>
      <c r="AM1157" s="1723"/>
      <c r="AP1157" s="1723"/>
      <c r="AQ1157" s="1723"/>
      <c r="AR1157" s="1723"/>
      <c r="AS1157" s="1723"/>
      <c r="AT1157" s="1723"/>
      <c r="AU1157" s="1723"/>
      <c r="AV1157" s="1723"/>
      <c r="AW1157" s="1723"/>
      <c r="AZ1157" s="1723"/>
      <c r="BA1157" s="1723"/>
    </row>
    <row r="1158" spans="1:53" x14ac:dyDescent="0.2">
      <c r="A1158" s="1811">
        <v>2017033</v>
      </c>
      <c r="C1158" s="1737">
        <v>624917</v>
      </c>
      <c r="D1158" s="1723" t="s">
        <v>68</v>
      </c>
      <c r="E1158" s="1723">
        <v>1</v>
      </c>
      <c r="F1158" s="1723">
        <v>8</v>
      </c>
      <c r="G1158" s="1723">
        <v>6</v>
      </c>
      <c r="H1158" s="1723">
        <v>2</v>
      </c>
      <c r="I1158" s="1738">
        <v>1</v>
      </c>
      <c r="J1158" s="1738">
        <v>1</v>
      </c>
      <c r="L1158" s="1725">
        <v>2169.27</v>
      </c>
      <c r="N1158" s="1725">
        <f t="shared" si="249"/>
        <v>1548.98</v>
      </c>
      <c r="O1158" s="1725">
        <v>1131.57</v>
      </c>
      <c r="P1158" s="1798">
        <f t="shared" si="250"/>
        <v>0.73052589445957983</v>
      </c>
      <c r="Q1158" s="1725">
        <v>417.41</v>
      </c>
      <c r="R1158" s="1798">
        <f t="shared" si="251"/>
        <v>0.26947410554042017</v>
      </c>
      <c r="S1158" s="1785">
        <f t="shared" si="252"/>
        <v>16.696400000000001</v>
      </c>
      <c r="U1158" s="1725">
        <f t="shared" si="253"/>
        <v>0</v>
      </c>
      <c r="V1158" s="1725">
        <f t="shared" si="254"/>
        <v>0</v>
      </c>
      <c r="W1158" s="1725">
        <f t="shared" si="255"/>
        <v>2169.27</v>
      </c>
      <c r="X1158" s="1728">
        <v>2469.27</v>
      </c>
      <c r="Y1158" s="1739">
        <v>2017051</v>
      </c>
      <c r="Z1158" s="1730">
        <v>42755</v>
      </c>
      <c r="AA1158" s="1788" t="s">
        <v>213</v>
      </c>
      <c r="AB1158" s="2417"/>
      <c r="AC1158" s="1725">
        <v>-300</v>
      </c>
      <c r="AD1158" s="1723">
        <v>617098</v>
      </c>
      <c r="AE1158" s="1733">
        <v>42779</v>
      </c>
      <c r="AF1158" s="1789" t="s">
        <v>213</v>
      </c>
      <c r="AG1158" s="1723"/>
      <c r="AH1158" s="1723"/>
      <c r="AI1158" s="1723"/>
      <c r="AJ1158" s="1723"/>
      <c r="AK1158" s="1723"/>
      <c r="AL1158" s="1723"/>
      <c r="AM1158" s="1723"/>
      <c r="AP1158" s="1723"/>
      <c r="AQ1158" s="1723"/>
      <c r="AR1158" s="1723"/>
      <c r="AS1158" s="1723"/>
      <c r="AT1158" s="1723"/>
      <c r="AU1158" s="1723"/>
      <c r="AV1158" s="1723"/>
      <c r="AW1158" s="1723"/>
      <c r="AZ1158" s="1723"/>
      <c r="BA1158" s="1723"/>
    </row>
    <row r="1159" spans="1:53" x14ac:dyDescent="0.2">
      <c r="A1159" s="1811">
        <v>2017034</v>
      </c>
      <c r="C1159" s="1737">
        <v>628917</v>
      </c>
      <c r="D1159" s="1723" t="s">
        <v>68</v>
      </c>
      <c r="E1159" s="1723">
        <v>1</v>
      </c>
      <c r="F1159" s="1723">
        <v>8</v>
      </c>
      <c r="G1159" s="1723">
        <v>5</v>
      </c>
      <c r="H1159" s="1723">
        <v>3</v>
      </c>
      <c r="I1159" s="1738">
        <v>1</v>
      </c>
      <c r="J1159" s="1738">
        <v>1</v>
      </c>
      <c r="L1159" s="1725">
        <v>2180.94</v>
      </c>
      <c r="N1159" s="1725">
        <f t="shared" si="249"/>
        <v>1560.44</v>
      </c>
      <c r="O1159" s="1725">
        <v>1135.57</v>
      </c>
      <c r="P1159" s="1798">
        <f t="shared" si="250"/>
        <v>0.72772423162697697</v>
      </c>
      <c r="Q1159" s="1725">
        <v>424.87</v>
      </c>
      <c r="R1159" s="1798">
        <f t="shared" si="251"/>
        <v>0.27227576837302297</v>
      </c>
      <c r="S1159" s="1785">
        <f t="shared" si="252"/>
        <v>16.994800000000001</v>
      </c>
      <c r="U1159" s="1725">
        <f t="shared" si="253"/>
        <v>0</v>
      </c>
      <c r="V1159" s="1725">
        <f t="shared" si="254"/>
        <v>0</v>
      </c>
      <c r="W1159" s="1725">
        <f t="shared" si="255"/>
        <v>2180.94</v>
      </c>
      <c r="X1159" s="1728">
        <v>2180.94</v>
      </c>
      <c r="Y1159" s="1739">
        <v>2017052</v>
      </c>
      <c r="Z1159" s="1730">
        <v>42755</v>
      </c>
      <c r="AA1159" s="1788" t="s">
        <v>213</v>
      </c>
      <c r="AB1159" s="2417"/>
      <c r="AG1159" s="1723"/>
      <c r="AH1159" s="1723"/>
      <c r="AI1159" s="1723"/>
      <c r="AJ1159" s="1723"/>
      <c r="AK1159" s="1723"/>
      <c r="AL1159" s="1723"/>
      <c r="AM1159" s="1723"/>
      <c r="AP1159" s="1723"/>
      <c r="AQ1159" s="1723"/>
      <c r="AR1159" s="1723"/>
      <c r="AS1159" s="1723"/>
      <c r="AT1159" s="1723"/>
      <c r="AU1159" s="1723"/>
      <c r="AV1159" s="1723"/>
      <c r="AW1159" s="1723"/>
      <c r="AZ1159" s="1723"/>
      <c r="BA1159" s="1723"/>
    </row>
    <row r="1160" spans="1:53" x14ac:dyDescent="0.2">
      <c r="A1160" s="1811">
        <v>2017035</v>
      </c>
      <c r="C1160" s="1737">
        <v>623217</v>
      </c>
      <c r="D1160" s="1723" t="s">
        <v>68</v>
      </c>
      <c r="E1160" s="1723">
        <v>1</v>
      </c>
      <c r="F1160" s="1723">
        <v>11</v>
      </c>
      <c r="G1160" s="1723">
        <v>7</v>
      </c>
      <c r="H1160" s="1723">
        <v>2</v>
      </c>
      <c r="I1160" s="1738">
        <v>1</v>
      </c>
      <c r="J1160" s="1738">
        <v>1</v>
      </c>
      <c r="L1160" s="1725">
        <v>3227.46</v>
      </c>
      <c r="N1160" s="1725">
        <f>O1160+Q1160</f>
        <v>1992.44</v>
      </c>
      <c r="O1160" s="1725">
        <v>1477.96</v>
      </c>
      <c r="P1160" s="1798">
        <f>IF(N1160&lt;=0,"",O1160/N1160)</f>
        <v>0.74178394330569553</v>
      </c>
      <c r="Q1160" s="1725">
        <v>514.48</v>
      </c>
      <c r="R1160" s="1798">
        <f>IF(N1160&lt;=0,"",Q1160/N1160)</f>
        <v>0.25821605669430447</v>
      </c>
      <c r="S1160" s="1785">
        <f>Q1160/$S$1</f>
        <v>20.5792</v>
      </c>
      <c r="U1160" s="1725">
        <f>((1-I1160)*O1160)+((1-J1160)*Q1160)</f>
        <v>0</v>
      </c>
      <c r="V1160" s="1725">
        <f>L1160-W1160</f>
        <v>0</v>
      </c>
      <c r="W1160" s="1725">
        <f t="shared" si="255"/>
        <v>3227.46</v>
      </c>
      <c r="X1160" s="1728">
        <v>3227.46</v>
      </c>
      <c r="Y1160" s="1739">
        <v>2017053</v>
      </c>
      <c r="Z1160" s="1730">
        <v>42755</v>
      </c>
      <c r="AA1160" s="1788" t="s">
        <v>213</v>
      </c>
      <c r="AB1160" s="2417"/>
      <c r="AG1160" s="1723"/>
      <c r="AH1160" s="1723"/>
      <c r="AI1160" s="1723"/>
      <c r="AJ1160" s="1723"/>
      <c r="AK1160" s="1723"/>
      <c r="AL1160" s="1723"/>
      <c r="AM1160" s="1723"/>
      <c r="AP1160" s="1723"/>
      <c r="AQ1160" s="1723"/>
      <c r="AR1160" s="1723"/>
      <c r="AS1160" s="1723"/>
      <c r="AT1160" s="1723"/>
      <c r="AU1160" s="1723"/>
      <c r="AV1160" s="1723"/>
      <c r="AW1160" s="1723"/>
      <c r="AZ1160" s="1723"/>
      <c r="BA1160" s="1723"/>
    </row>
    <row r="1161" spans="1:53" x14ac:dyDescent="0.2">
      <c r="A1161" s="1811">
        <v>2017036</v>
      </c>
      <c r="C1161" s="1737">
        <v>615117</v>
      </c>
      <c r="D1161" s="1723" t="s">
        <v>68</v>
      </c>
      <c r="E1161" s="1723">
        <v>1</v>
      </c>
      <c r="F1161" s="1723">
        <v>8</v>
      </c>
      <c r="G1161" s="1723">
        <v>5</v>
      </c>
      <c r="H1161" s="1723">
        <v>3</v>
      </c>
      <c r="I1161" s="1738">
        <v>1</v>
      </c>
      <c r="J1161" s="1738">
        <v>1</v>
      </c>
      <c r="L1161" s="1725">
        <v>2480.83</v>
      </c>
      <c r="N1161" s="1725">
        <f t="shared" si="249"/>
        <v>1742.62</v>
      </c>
      <c r="O1161" s="1725">
        <v>1315.47</v>
      </c>
      <c r="P1161" s="1798">
        <f t="shared" si="250"/>
        <v>0.75488058211199238</v>
      </c>
      <c r="Q1161" s="1725">
        <v>427.15</v>
      </c>
      <c r="R1161" s="1798">
        <f t="shared" si="251"/>
        <v>0.2451194178880077</v>
      </c>
      <c r="S1161" s="1785">
        <f t="shared" si="252"/>
        <v>17.085999999999999</v>
      </c>
      <c r="U1161" s="1725">
        <f t="shared" si="253"/>
        <v>0</v>
      </c>
      <c r="V1161" s="1725">
        <f t="shared" si="254"/>
        <v>0</v>
      </c>
      <c r="W1161" s="1725">
        <f t="shared" si="255"/>
        <v>2480.83</v>
      </c>
      <c r="X1161" s="1728">
        <v>2480.83</v>
      </c>
      <c r="Y1161" s="1739">
        <v>2017054</v>
      </c>
      <c r="Z1161" s="1730">
        <v>42755</v>
      </c>
      <c r="AA1161" s="1788" t="s">
        <v>213</v>
      </c>
      <c r="AB1161" s="2417"/>
      <c r="AG1161" s="1723"/>
      <c r="AH1161" s="1723"/>
      <c r="AI1161" s="1723"/>
      <c r="AJ1161" s="1723"/>
      <c r="AK1161" s="1723"/>
      <c r="AL1161" s="1723"/>
      <c r="AM1161" s="1723"/>
      <c r="AP1161" s="1723"/>
      <c r="AQ1161" s="1723"/>
      <c r="AR1161" s="1723"/>
      <c r="AS1161" s="1723"/>
      <c r="AT1161" s="1723"/>
      <c r="AU1161" s="1723"/>
      <c r="AV1161" s="1723"/>
      <c r="AW1161" s="1723"/>
      <c r="AZ1161" s="1723"/>
      <c r="BA1161" s="1723"/>
    </row>
    <row r="1162" spans="1:53" x14ac:dyDescent="0.2">
      <c r="A1162" s="1811">
        <v>2017037</v>
      </c>
      <c r="C1162" s="1737" t="s">
        <v>3011</v>
      </c>
      <c r="D1162" s="1723" t="s">
        <v>68</v>
      </c>
      <c r="E1162" s="1723">
        <v>0</v>
      </c>
      <c r="F1162" s="1723">
        <v>0</v>
      </c>
      <c r="G1162" s="1723">
        <v>0</v>
      </c>
      <c r="H1162" s="1723">
        <v>0</v>
      </c>
      <c r="I1162" s="1738">
        <v>1</v>
      </c>
      <c r="J1162" s="1738">
        <v>1</v>
      </c>
      <c r="L1162" s="1725">
        <v>17.7</v>
      </c>
      <c r="N1162" s="1725">
        <f t="shared" si="249"/>
        <v>0.9</v>
      </c>
      <c r="O1162" s="1725">
        <v>0.9</v>
      </c>
      <c r="P1162" s="1798">
        <f t="shared" si="250"/>
        <v>1</v>
      </c>
      <c r="Q1162" s="1725">
        <v>0</v>
      </c>
      <c r="R1162" s="1798">
        <f t="shared" si="251"/>
        <v>0</v>
      </c>
      <c r="S1162" s="1785">
        <f t="shared" si="252"/>
        <v>0</v>
      </c>
      <c r="U1162" s="1725">
        <f t="shared" si="253"/>
        <v>0</v>
      </c>
      <c r="V1162" s="1725">
        <f t="shared" si="254"/>
        <v>0</v>
      </c>
      <c r="W1162" s="1725">
        <f t="shared" si="255"/>
        <v>17.7</v>
      </c>
      <c r="X1162" s="1728">
        <v>17.7</v>
      </c>
      <c r="Y1162" s="1739">
        <v>617061</v>
      </c>
      <c r="Z1162" s="1730">
        <v>42772</v>
      </c>
      <c r="AA1162" s="1788" t="s">
        <v>213</v>
      </c>
      <c r="AB1162" s="2417"/>
      <c r="AG1162" s="1723"/>
      <c r="AH1162" s="1723"/>
      <c r="AI1162" s="1723"/>
      <c r="AJ1162" s="1723"/>
      <c r="AK1162" s="1723"/>
      <c r="AL1162" s="1723"/>
      <c r="AM1162" s="1723"/>
      <c r="AP1162" s="1723"/>
      <c r="AQ1162" s="1723"/>
      <c r="AR1162" s="1723"/>
      <c r="AS1162" s="1723"/>
      <c r="AT1162" s="1723"/>
      <c r="AU1162" s="1723"/>
      <c r="AV1162" s="1723"/>
      <c r="AW1162" s="1723"/>
      <c r="AZ1162" s="1723"/>
      <c r="BA1162" s="1723"/>
    </row>
    <row r="1163" spans="1:53" x14ac:dyDescent="0.2">
      <c r="A1163" s="1811">
        <v>2017039</v>
      </c>
      <c r="C1163" s="1737" t="s">
        <v>3037</v>
      </c>
      <c r="D1163" s="1723" t="s">
        <v>68</v>
      </c>
      <c r="E1163" s="1723">
        <v>1</v>
      </c>
      <c r="F1163" s="1723">
        <v>8</v>
      </c>
      <c r="G1163" s="1723">
        <v>5</v>
      </c>
      <c r="H1163" s="1723">
        <v>3</v>
      </c>
      <c r="I1163" s="1738">
        <v>1</v>
      </c>
      <c r="J1163" s="1738">
        <v>1</v>
      </c>
      <c r="L1163" s="1725">
        <v>0</v>
      </c>
      <c r="N1163" s="1725">
        <f t="shared" ref="N1163:N1194" si="256">O1163+Q1163</f>
        <v>0</v>
      </c>
      <c r="O1163" s="1725">
        <v>0</v>
      </c>
      <c r="P1163" s="1798" t="str">
        <f t="shared" si="250"/>
        <v/>
      </c>
      <c r="Q1163" s="1725">
        <v>0</v>
      </c>
      <c r="R1163" s="1798" t="str">
        <f t="shared" si="251"/>
        <v/>
      </c>
      <c r="S1163" s="1785">
        <f t="shared" si="252"/>
        <v>0</v>
      </c>
      <c r="U1163" s="1725">
        <f t="shared" si="253"/>
        <v>0</v>
      </c>
      <c r="V1163" s="1725">
        <f t="shared" si="254"/>
        <v>0</v>
      </c>
      <c r="W1163" s="1725">
        <f t="shared" si="255"/>
        <v>0</v>
      </c>
      <c r="X1163" s="1728"/>
      <c r="Y1163" s="1739"/>
      <c r="Z1163" s="1730"/>
      <c r="AA1163" s="1788"/>
      <c r="AB1163" s="2417"/>
      <c r="AG1163" s="1723"/>
      <c r="AH1163" s="1723"/>
      <c r="AI1163" s="1723"/>
      <c r="AJ1163" s="1723"/>
      <c r="AK1163" s="1723"/>
      <c r="AL1163" s="1723"/>
      <c r="AM1163" s="1723"/>
      <c r="AP1163" s="1723"/>
      <c r="AQ1163" s="1723"/>
      <c r="AR1163" s="1723"/>
      <c r="AS1163" s="1723"/>
      <c r="AT1163" s="1723"/>
      <c r="AU1163" s="1723"/>
      <c r="AV1163" s="1723"/>
      <c r="AW1163" s="1723"/>
      <c r="AZ1163" s="1723"/>
      <c r="BA1163" s="1723"/>
    </row>
    <row r="1164" spans="1:53" x14ac:dyDescent="0.2">
      <c r="A1164" s="1811">
        <v>2017040</v>
      </c>
      <c r="C1164" s="1894" t="s">
        <v>3016</v>
      </c>
      <c r="D1164" s="1723" t="s">
        <v>68</v>
      </c>
      <c r="E1164" s="1723">
        <v>0</v>
      </c>
      <c r="F1164" s="1723">
        <v>0</v>
      </c>
      <c r="G1164" s="1723">
        <v>0</v>
      </c>
      <c r="H1164" s="1723">
        <v>0</v>
      </c>
      <c r="I1164" s="1738">
        <v>1</v>
      </c>
      <c r="J1164" s="1738">
        <v>1</v>
      </c>
      <c r="L1164" s="1725">
        <v>55</v>
      </c>
      <c r="N1164" s="1725">
        <f t="shared" si="256"/>
        <v>0</v>
      </c>
      <c r="O1164" s="1725">
        <v>0</v>
      </c>
      <c r="P1164" s="1798" t="str">
        <f>IF(N1164&lt;=0,"",O1164/N1164)</f>
        <v/>
      </c>
      <c r="Q1164" s="1725">
        <v>0</v>
      </c>
      <c r="R1164" s="1798" t="str">
        <f>IF(N1164&lt;=0,"",Q1164/N1164)</f>
        <v/>
      </c>
      <c r="S1164" s="1785">
        <f>Q1164/$S$1</f>
        <v>0</v>
      </c>
      <c r="U1164" s="1725">
        <f>((1-I1164)*O1164)+((1-J1164)*Q1164)</f>
        <v>0</v>
      </c>
      <c r="V1164" s="1725">
        <f>L1164-W1164</f>
        <v>0</v>
      </c>
      <c r="W1164" s="1725">
        <f t="shared" si="255"/>
        <v>55</v>
      </c>
      <c r="X1164" s="1728">
        <v>55</v>
      </c>
      <c r="Y1164" s="1739">
        <v>617045</v>
      </c>
      <c r="Z1164" s="1730">
        <v>42755</v>
      </c>
      <c r="AA1164" s="1788" t="s">
        <v>213</v>
      </c>
      <c r="AB1164" s="2417"/>
      <c r="AG1164" s="1723"/>
      <c r="AH1164" s="1723"/>
      <c r="AI1164" s="1723"/>
      <c r="AJ1164" s="1723"/>
      <c r="AK1164" s="1723"/>
      <c r="AL1164" s="1723"/>
      <c r="AM1164" s="1723"/>
      <c r="AP1164" s="1723"/>
      <c r="AQ1164" s="1723"/>
      <c r="AR1164" s="1723"/>
      <c r="AS1164" s="1723"/>
      <c r="AT1164" s="1723"/>
      <c r="AU1164" s="1723"/>
      <c r="AV1164" s="1723"/>
      <c r="AW1164" s="1723"/>
      <c r="AZ1164" s="1723"/>
      <c r="BA1164" s="1723"/>
    </row>
    <row r="1165" spans="1:53" x14ac:dyDescent="0.2">
      <c r="A1165" s="1811">
        <v>2017041</v>
      </c>
      <c r="C1165" s="1737" t="s">
        <v>3015</v>
      </c>
      <c r="D1165" s="1723" t="s">
        <v>2383</v>
      </c>
      <c r="E1165" s="1723">
        <v>0</v>
      </c>
      <c r="F1165" s="1723">
        <v>1</v>
      </c>
      <c r="G1165" s="1723">
        <v>1</v>
      </c>
      <c r="H1165" s="1723">
        <v>0</v>
      </c>
      <c r="I1165" s="1738">
        <v>1</v>
      </c>
      <c r="J1165" s="1738">
        <v>1</v>
      </c>
      <c r="L1165" s="1725">
        <v>188</v>
      </c>
      <c r="N1165" s="1725">
        <f t="shared" si="256"/>
        <v>116</v>
      </c>
      <c r="O1165" s="1725">
        <v>81</v>
      </c>
      <c r="P1165" s="1798">
        <f>IF(N1165&lt;=0,"",O1165/N1165)</f>
        <v>0.69827586206896552</v>
      </c>
      <c r="Q1165" s="1725">
        <v>35</v>
      </c>
      <c r="R1165" s="1798">
        <f>IF(N1165&lt;=0,"",Q1165/N1165)</f>
        <v>0.30172413793103448</v>
      </c>
      <c r="S1165" s="1785">
        <f>Q1165/$S$1</f>
        <v>1.4</v>
      </c>
      <c r="U1165" s="1725">
        <f>((1-I1165)*O1165)+((1-J1165)*Q1165)</f>
        <v>0</v>
      </c>
      <c r="V1165" s="1725">
        <f>L1165-W1165</f>
        <v>0</v>
      </c>
      <c r="W1165" s="1725">
        <f t="shared" si="255"/>
        <v>188</v>
      </c>
      <c r="X1165" s="1728">
        <v>188</v>
      </c>
      <c r="Y1165" s="1739">
        <v>617094</v>
      </c>
      <c r="Z1165" s="1730">
        <v>42772</v>
      </c>
      <c r="AA1165" s="1788" t="s">
        <v>213</v>
      </c>
      <c r="AB1165" s="2417"/>
      <c r="AG1165" s="1723"/>
      <c r="AH1165" s="1723"/>
      <c r="AI1165" s="1723"/>
      <c r="AJ1165" s="1723"/>
      <c r="AK1165" s="1723"/>
      <c r="AL1165" s="1723"/>
      <c r="AM1165" s="1723"/>
      <c r="AP1165" s="1723"/>
      <c r="AQ1165" s="1723"/>
      <c r="AR1165" s="1723"/>
      <c r="AS1165" s="1723"/>
      <c r="AT1165" s="1723"/>
      <c r="AU1165" s="1723"/>
      <c r="AV1165" s="1723"/>
      <c r="AW1165" s="1723"/>
      <c r="AZ1165" s="1723"/>
      <c r="BA1165" s="1723"/>
    </row>
    <row r="1166" spans="1:53" x14ac:dyDescent="0.2">
      <c r="A1166" s="1811">
        <v>2017043</v>
      </c>
      <c r="C1166" s="1737">
        <v>633217</v>
      </c>
      <c r="D1166" s="1723" t="s">
        <v>68</v>
      </c>
      <c r="E1166" s="1723">
        <v>1</v>
      </c>
      <c r="F1166" s="1723">
        <v>7</v>
      </c>
      <c r="G1166" s="1723">
        <v>4</v>
      </c>
      <c r="H1166" s="1723">
        <v>3</v>
      </c>
      <c r="I1166" s="1738">
        <v>1</v>
      </c>
      <c r="J1166" s="1738">
        <v>1</v>
      </c>
      <c r="L1166" s="1725">
        <v>3702.75</v>
      </c>
      <c r="N1166" s="1725">
        <f t="shared" si="256"/>
        <v>2250.7799999999997</v>
      </c>
      <c r="O1166" s="1725">
        <v>1796.26</v>
      </c>
      <c r="P1166" s="1798">
        <f t="shared" si="250"/>
        <v>0.79806111659069312</v>
      </c>
      <c r="Q1166" s="1725">
        <v>454.52</v>
      </c>
      <c r="R1166" s="1798">
        <f t="shared" si="251"/>
        <v>0.20193888340930702</v>
      </c>
      <c r="S1166" s="1785">
        <f t="shared" si="252"/>
        <v>18.180799999999998</v>
      </c>
      <c r="U1166" s="1725">
        <f t="shared" si="253"/>
        <v>0</v>
      </c>
      <c r="V1166" s="1725">
        <f t="shared" si="254"/>
        <v>0</v>
      </c>
      <c r="W1166" s="1725">
        <f t="shared" si="255"/>
        <v>3702.75</v>
      </c>
      <c r="X1166" s="1728">
        <v>3702.75</v>
      </c>
      <c r="Y1166" s="1739">
        <v>617055</v>
      </c>
      <c r="Z1166" s="1730">
        <v>42755</v>
      </c>
      <c r="AA1166" s="1788" t="s">
        <v>213</v>
      </c>
      <c r="AB1166" s="2417"/>
      <c r="AH1166" s="2307"/>
      <c r="AK1166" s="2306"/>
      <c r="AL1166" s="2306"/>
      <c r="AM1166" s="1793"/>
    </row>
    <row r="1167" spans="1:53" x14ac:dyDescent="0.2">
      <c r="A1167" s="1811">
        <v>2017044</v>
      </c>
      <c r="C1167" s="1737" t="s">
        <v>3017</v>
      </c>
      <c r="D1167" s="1723" t="s">
        <v>68</v>
      </c>
      <c r="E1167" s="1723">
        <v>0</v>
      </c>
      <c r="F1167" s="1723">
        <v>0</v>
      </c>
      <c r="G1167" s="1723">
        <v>0</v>
      </c>
      <c r="H1167" s="1723">
        <v>0</v>
      </c>
      <c r="I1167" s="1738">
        <v>1</v>
      </c>
      <c r="J1167" s="1738">
        <v>1</v>
      </c>
      <c r="L1167" s="1725">
        <v>74.849999999999994</v>
      </c>
      <c r="N1167" s="1725">
        <f t="shared" si="256"/>
        <v>37.200000000000003</v>
      </c>
      <c r="O1167" s="1725">
        <v>37.200000000000003</v>
      </c>
      <c r="P1167" s="1798">
        <f t="shared" ref="P1167:P1197" si="257">IF(N1167&lt;=0,"",O1167/N1167)</f>
        <v>1</v>
      </c>
      <c r="Q1167" s="1725">
        <v>0</v>
      </c>
      <c r="R1167" s="1798">
        <f t="shared" ref="R1167:R1197" si="258">IF(N1167&lt;=0,"",Q1167/N1167)</f>
        <v>0</v>
      </c>
      <c r="S1167" s="1785">
        <f t="shared" ref="S1167:S1197" si="259">Q1167/$S$1</f>
        <v>0</v>
      </c>
      <c r="U1167" s="1725">
        <f t="shared" ref="U1167:U1197" si="260">((1-I1167)*O1167)+((1-J1167)*Q1167)</f>
        <v>0</v>
      </c>
      <c r="V1167" s="1725">
        <f t="shared" ref="V1167:V1197" si="261">L1167-W1167</f>
        <v>0</v>
      </c>
      <c r="W1167" s="1725">
        <f t="shared" ref="W1167:W1197" si="262">X1167+AC1167+AH1167+AM1167+AO1167+AR1167</f>
        <v>74.849999999999994</v>
      </c>
      <c r="X1167" s="1728">
        <v>74.849999999999994</v>
      </c>
      <c r="Y1167" s="1739">
        <v>617061</v>
      </c>
      <c r="Z1167" s="1730">
        <v>42772</v>
      </c>
      <c r="AA1167" s="1788" t="s">
        <v>213</v>
      </c>
      <c r="AB1167" s="2417"/>
      <c r="AH1167" s="2307"/>
      <c r="AK1167" s="2306"/>
      <c r="AL1167" s="2306"/>
      <c r="AM1167" s="1793"/>
    </row>
    <row r="1168" spans="1:53" x14ac:dyDescent="0.2">
      <c r="A1168" s="1811">
        <v>2017045</v>
      </c>
      <c r="C1168" s="1737">
        <v>622717</v>
      </c>
      <c r="D1168" s="1723" t="s">
        <v>68</v>
      </c>
      <c r="E1168" s="1723">
        <v>1</v>
      </c>
      <c r="F1168" s="1723">
        <v>9</v>
      </c>
      <c r="G1168" s="1723">
        <v>8</v>
      </c>
      <c r="H1168" s="1723">
        <v>2</v>
      </c>
      <c r="I1168" s="1738">
        <v>1</v>
      </c>
      <c r="J1168" s="1738">
        <v>1</v>
      </c>
      <c r="L1168" s="1725">
        <v>1873.25</v>
      </c>
      <c r="N1168" s="1725">
        <f t="shared" si="256"/>
        <v>1490.45</v>
      </c>
      <c r="O1168" s="1725">
        <v>1079.96</v>
      </c>
      <c r="P1168" s="1798">
        <f t="shared" si="257"/>
        <v>0.7245865342681741</v>
      </c>
      <c r="Q1168" s="1725">
        <v>410.49</v>
      </c>
      <c r="R1168" s="1798">
        <f t="shared" si="258"/>
        <v>0.27541346573182596</v>
      </c>
      <c r="S1168" s="1785">
        <f t="shared" si="259"/>
        <v>16.419599999999999</v>
      </c>
      <c r="U1168" s="1725">
        <f t="shared" si="260"/>
        <v>0</v>
      </c>
      <c r="V1168" s="1725">
        <f t="shared" si="261"/>
        <v>0</v>
      </c>
      <c r="W1168" s="1725">
        <f t="shared" si="262"/>
        <v>1873.25</v>
      </c>
      <c r="X1168" s="1728">
        <v>1873.25</v>
      </c>
      <c r="Y1168" s="1739">
        <v>617056</v>
      </c>
      <c r="Z1168" s="1730">
        <v>42755</v>
      </c>
      <c r="AA1168" s="1788" t="s">
        <v>213</v>
      </c>
      <c r="AB1168" s="2417"/>
      <c r="AH1168" s="2307"/>
      <c r="AK1168" s="2306"/>
      <c r="AL1168" s="2306"/>
      <c r="AM1168" s="1793"/>
    </row>
    <row r="1169" spans="1:53" x14ac:dyDescent="0.2">
      <c r="A1169" s="1811">
        <v>2017046</v>
      </c>
      <c r="C1169" s="1737" t="s">
        <v>3020</v>
      </c>
      <c r="D1169" s="1723" t="s">
        <v>68</v>
      </c>
      <c r="E1169" s="1723">
        <v>0</v>
      </c>
      <c r="F1169" s="1723">
        <v>0</v>
      </c>
      <c r="G1169" s="1723">
        <v>0</v>
      </c>
      <c r="H1169" s="1723">
        <v>0</v>
      </c>
      <c r="I1169" s="1738">
        <v>1</v>
      </c>
      <c r="J1169" s="1738">
        <v>1</v>
      </c>
      <c r="L1169" s="1725">
        <v>112.56</v>
      </c>
      <c r="N1169" s="1725">
        <f t="shared" si="256"/>
        <v>48.78</v>
      </c>
      <c r="O1169" s="1725">
        <v>48.78</v>
      </c>
      <c r="P1169" s="1798">
        <f t="shared" si="257"/>
        <v>1</v>
      </c>
      <c r="Q1169" s="1725">
        <v>0</v>
      </c>
      <c r="R1169" s="1798">
        <f t="shared" si="258"/>
        <v>0</v>
      </c>
      <c r="S1169" s="1785">
        <f t="shared" si="259"/>
        <v>0</v>
      </c>
      <c r="U1169" s="1725">
        <f t="shared" si="260"/>
        <v>0</v>
      </c>
      <c r="V1169" s="1725">
        <f t="shared" si="261"/>
        <v>0</v>
      </c>
      <c r="W1169" s="1725">
        <f t="shared" si="262"/>
        <v>112.56</v>
      </c>
      <c r="X1169" s="1728">
        <v>112.56</v>
      </c>
      <c r="Y1169" s="1739">
        <v>617099</v>
      </c>
      <c r="Z1169" s="1730">
        <v>42779</v>
      </c>
      <c r="AA1169" s="1788" t="s">
        <v>213</v>
      </c>
      <c r="AB1169" s="2417"/>
      <c r="AH1169" s="2307"/>
      <c r="AK1169" s="2306"/>
      <c r="AL1169" s="2306"/>
      <c r="AM1169" s="1793"/>
    </row>
    <row r="1170" spans="1:53" x14ac:dyDescent="0.2">
      <c r="A1170" s="1811">
        <v>2017047</v>
      </c>
      <c r="C1170" s="1737" t="s">
        <v>3021</v>
      </c>
      <c r="D1170" s="1723" t="s">
        <v>68</v>
      </c>
      <c r="E1170" s="1723">
        <v>0</v>
      </c>
      <c r="F1170" s="1723">
        <v>0</v>
      </c>
      <c r="G1170" s="1723">
        <v>0</v>
      </c>
      <c r="H1170" s="1723">
        <v>0</v>
      </c>
      <c r="I1170" s="1738">
        <v>1</v>
      </c>
      <c r="J1170" s="1738">
        <v>1</v>
      </c>
      <c r="L1170" s="1725">
        <v>150.82</v>
      </c>
      <c r="N1170" s="1725">
        <f t="shared" si="256"/>
        <v>67.91</v>
      </c>
      <c r="O1170" s="1725">
        <v>67.91</v>
      </c>
      <c r="P1170" s="1798">
        <f t="shared" si="257"/>
        <v>1</v>
      </c>
      <c r="Q1170" s="1725">
        <v>0</v>
      </c>
      <c r="R1170" s="1798">
        <f t="shared" si="258"/>
        <v>0</v>
      </c>
      <c r="S1170" s="1785">
        <f t="shared" si="259"/>
        <v>0</v>
      </c>
      <c r="U1170" s="1725">
        <f t="shared" si="260"/>
        <v>0</v>
      </c>
      <c r="V1170" s="1725">
        <f t="shared" si="261"/>
        <v>0</v>
      </c>
      <c r="W1170" s="1725">
        <f t="shared" si="262"/>
        <v>150.82</v>
      </c>
      <c r="X1170" s="1728">
        <v>150.82</v>
      </c>
      <c r="Y1170" s="1739">
        <v>617099</v>
      </c>
      <c r="Z1170" s="1730">
        <v>42779</v>
      </c>
      <c r="AA1170" s="1788" t="s">
        <v>213</v>
      </c>
      <c r="AB1170" s="2417"/>
      <c r="AH1170" s="2307"/>
      <c r="AK1170" s="2306"/>
      <c r="AL1170" s="2306"/>
      <c r="AM1170" s="1793"/>
    </row>
    <row r="1171" spans="1:53" x14ac:dyDescent="0.2">
      <c r="A1171" s="1811">
        <v>2017048</v>
      </c>
      <c r="C1171" s="1737" t="s">
        <v>3022</v>
      </c>
      <c r="D1171" s="1723" t="s">
        <v>68</v>
      </c>
      <c r="E1171" s="1723">
        <v>0</v>
      </c>
      <c r="F1171" s="1723">
        <v>0</v>
      </c>
      <c r="G1171" s="1723">
        <v>0</v>
      </c>
      <c r="H1171" s="1723">
        <v>0</v>
      </c>
      <c r="I1171" s="1738">
        <v>1</v>
      </c>
      <c r="J1171" s="1738">
        <v>1</v>
      </c>
      <c r="L1171" s="1725">
        <v>35.68</v>
      </c>
      <c r="N1171" s="1725">
        <f t="shared" si="256"/>
        <v>10.34</v>
      </c>
      <c r="O1171" s="1725">
        <v>10.34</v>
      </c>
      <c r="P1171" s="1798">
        <f t="shared" si="257"/>
        <v>1</v>
      </c>
      <c r="Q1171" s="1725">
        <v>0</v>
      </c>
      <c r="R1171" s="1798">
        <f t="shared" si="258"/>
        <v>0</v>
      </c>
      <c r="S1171" s="1785">
        <f t="shared" si="259"/>
        <v>0</v>
      </c>
      <c r="U1171" s="1725">
        <f t="shared" si="260"/>
        <v>0</v>
      </c>
      <c r="V1171" s="1725">
        <f t="shared" si="261"/>
        <v>0</v>
      </c>
      <c r="W1171" s="1725">
        <f t="shared" si="262"/>
        <v>35.68</v>
      </c>
      <c r="X1171" s="1728">
        <v>35.68</v>
      </c>
      <c r="Y1171" s="1739">
        <v>617099</v>
      </c>
      <c r="Z1171" s="1730">
        <v>42779</v>
      </c>
      <c r="AA1171" s="1788" t="s">
        <v>213</v>
      </c>
      <c r="AB1171" s="2417"/>
      <c r="AH1171" s="2307"/>
      <c r="AK1171" s="2306"/>
      <c r="AL1171" s="2306"/>
      <c r="AM1171" s="1793"/>
    </row>
    <row r="1172" spans="1:53" x14ac:dyDescent="0.2">
      <c r="A1172" s="1811">
        <v>2017049</v>
      </c>
      <c r="C1172" s="1737">
        <v>607217</v>
      </c>
      <c r="D1172" s="1723" t="s">
        <v>68</v>
      </c>
      <c r="E1172" s="1723">
        <v>1</v>
      </c>
      <c r="F1172" s="1723">
        <v>9</v>
      </c>
      <c r="G1172" s="1723">
        <v>5</v>
      </c>
      <c r="H1172" s="1723">
        <v>3</v>
      </c>
      <c r="I1172" s="1738">
        <v>1</v>
      </c>
      <c r="J1172" s="1738">
        <v>1</v>
      </c>
      <c r="L1172" s="1725">
        <v>3851.36</v>
      </c>
      <c r="N1172" s="1725">
        <f t="shared" si="256"/>
        <v>2503.9699999999998</v>
      </c>
      <c r="O1172" s="1725">
        <v>1964.37</v>
      </c>
      <c r="P1172" s="1798">
        <f t="shared" si="257"/>
        <v>0.78450221048974234</v>
      </c>
      <c r="Q1172" s="1725">
        <v>539.6</v>
      </c>
      <c r="R1172" s="1798">
        <f t="shared" si="258"/>
        <v>0.21549778951025775</v>
      </c>
      <c r="S1172" s="1785">
        <f t="shared" si="259"/>
        <v>21.584</v>
      </c>
      <c r="U1172" s="1725">
        <f t="shared" si="260"/>
        <v>0</v>
      </c>
      <c r="V1172" s="1725">
        <f t="shared" si="261"/>
        <v>0</v>
      </c>
      <c r="W1172" s="1725">
        <f t="shared" si="262"/>
        <v>3851.36</v>
      </c>
      <c r="X1172" s="1728">
        <v>3851.36</v>
      </c>
      <c r="Y1172" s="1739">
        <v>617057</v>
      </c>
      <c r="Z1172" s="1730">
        <v>42755</v>
      </c>
      <c r="AA1172" s="1788" t="s">
        <v>213</v>
      </c>
      <c r="AB1172" s="2417"/>
      <c r="AH1172" s="2307"/>
      <c r="AK1172" s="2306"/>
      <c r="AL1172" s="2306"/>
      <c r="AM1172" s="1793"/>
    </row>
    <row r="1173" spans="1:53" x14ac:dyDescent="0.2">
      <c r="A1173" s="1811">
        <v>2017050</v>
      </c>
      <c r="C1173" s="1737" t="s">
        <v>3151</v>
      </c>
      <c r="D1173" s="1723" t="s">
        <v>1549</v>
      </c>
      <c r="E1173" s="1723">
        <v>1</v>
      </c>
      <c r="F1173" s="1723">
        <v>13</v>
      </c>
      <c r="G1173" s="1723">
        <v>8</v>
      </c>
      <c r="H1173" s="1723">
        <v>1</v>
      </c>
      <c r="I1173" s="1738">
        <v>1</v>
      </c>
      <c r="J1173" s="1738">
        <v>1</v>
      </c>
      <c r="L1173" s="1725">
        <v>2492.35</v>
      </c>
      <c r="N1173" s="1725">
        <f t="shared" si="256"/>
        <v>1462.24</v>
      </c>
      <c r="O1173" s="1725">
        <v>988.28</v>
      </c>
      <c r="P1173" s="1798">
        <f t="shared" si="257"/>
        <v>0.67586716270926794</v>
      </c>
      <c r="Q1173" s="1725">
        <v>473.96</v>
      </c>
      <c r="R1173" s="1798">
        <f t="shared" si="258"/>
        <v>0.324132837290732</v>
      </c>
      <c r="S1173" s="1785">
        <f t="shared" si="259"/>
        <v>18.958399999999997</v>
      </c>
      <c r="U1173" s="1725">
        <f t="shared" si="260"/>
        <v>0</v>
      </c>
      <c r="V1173" s="1725">
        <f t="shared" si="261"/>
        <v>0</v>
      </c>
      <c r="W1173" s="1725">
        <f t="shared" si="262"/>
        <v>2492.35</v>
      </c>
      <c r="X1173" s="1728">
        <v>2492.35</v>
      </c>
      <c r="Y1173" s="1739">
        <v>617173</v>
      </c>
      <c r="Z1173" s="1730">
        <v>42811</v>
      </c>
      <c r="AA1173" s="1788" t="s">
        <v>213</v>
      </c>
      <c r="AB1173" s="2417"/>
      <c r="AH1173" s="2307"/>
      <c r="AK1173" s="2306"/>
      <c r="AL1173" s="2306"/>
      <c r="AM1173" s="1793"/>
    </row>
    <row r="1174" spans="1:53" x14ac:dyDescent="0.2">
      <c r="A1174" s="1811">
        <v>2017051</v>
      </c>
      <c r="C1174" s="1737" t="s">
        <v>3150</v>
      </c>
      <c r="D1174" s="1723" t="s">
        <v>1549</v>
      </c>
      <c r="E1174" s="1723">
        <v>1</v>
      </c>
      <c r="F1174" s="1723">
        <v>12</v>
      </c>
      <c r="G1174" s="1723">
        <v>7</v>
      </c>
      <c r="H1174" s="1723">
        <v>2</v>
      </c>
      <c r="I1174" s="1738">
        <v>1</v>
      </c>
      <c r="J1174" s="1738">
        <v>1</v>
      </c>
      <c r="L1174" s="1725">
        <v>2667.08</v>
      </c>
      <c r="N1174" s="1725">
        <f t="shared" si="256"/>
        <v>1550.68</v>
      </c>
      <c r="O1174" s="1725">
        <v>1059.8800000000001</v>
      </c>
      <c r="P1174" s="1798">
        <f t="shared" si="257"/>
        <v>0.68349369308948338</v>
      </c>
      <c r="Q1174" s="1725">
        <v>490.8</v>
      </c>
      <c r="R1174" s="1798">
        <f t="shared" si="258"/>
        <v>0.31650630691051668</v>
      </c>
      <c r="S1174" s="1785">
        <f t="shared" si="259"/>
        <v>19.632000000000001</v>
      </c>
      <c r="U1174" s="1725">
        <f t="shared" si="260"/>
        <v>0</v>
      </c>
      <c r="V1174" s="1725">
        <f t="shared" si="261"/>
        <v>0</v>
      </c>
      <c r="W1174" s="1725">
        <f t="shared" si="262"/>
        <v>2667.08</v>
      </c>
      <c r="X1174" s="1728">
        <v>2667.08</v>
      </c>
      <c r="Y1174" s="1739">
        <v>617174</v>
      </c>
      <c r="Z1174" s="1730">
        <v>42811</v>
      </c>
      <c r="AA1174" s="1788" t="s">
        <v>213</v>
      </c>
      <c r="AB1174" s="2417"/>
      <c r="AH1174" s="2307"/>
      <c r="AK1174" s="2306"/>
      <c r="AL1174" s="2306"/>
      <c r="AM1174" s="1793"/>
    </row>
    <row r="1175" spans="1:53" s="1879" customFormat="1" x14ac:dyDescent="0.2">
      <c r="A1175" s="1811">
        <v>2017052</v>
      </c>
      <c r="B1175" s="1878"/>
      <c r="C1175" s="1878">
        <v>615817</v>
      </c>
      <c r="D1175" s="1879" t="s">
        <v>68</v>
      </c>
      <c r="E1175" s="1879">
        <v>1</v>
      </c>
      <c r="F1175" s="1879">
        <v>10</v>
      </c>
      <c r="G1175" s="1879">
        <v>5</v>
      </c>
      <c r="H1175" s="1879">
        <v>3</v>
      </c>
      <c r="I1175" s="1880">
        <v>1</v>
      </c>
      <c r="J1175" s="1880">
        <v>1</v>
      </c>
      <c r="K1175" s="1891"/>
      <c r="L1175" s="1881">
        <v>3281.06</v>
      </c>
      <c r="M1175" s="1881"/>
      <c r="N1175" s="1881">
        <f>O1175+Q1175</f>
        <v>2029.9</v>
      </c>
      <c r="O1175" s="1881">
        <v>1498.25</v>
      </c>
      <c r="P1175" s="1882">
        <f>IF(N1175&lt;=0,"",O1175/N1175)</f>
        <v>0.73809054633233162</v>
      </c>
      <c r="Q1175" s="1881">
        <v>531.65</v>
      </c>
      <c r="R1175" s="1882">
        <f>IF(N1175&lt;=0,"",Q1175/N1175)</f>
        <v>0.26190945366766832</v>
      </c>
      <c r="S1175" s="1883">
        <f>Q1175/$S$1</f>
        <v>21.265999999999998</v>
      </c>
      <c r="T1175" s="1884"/>
      <c r="U1175" s="1881">
        <f t="shared" si="260"/>
        <v>0</v>
      </c>
      <c r="V1175" s="1881">
        <f t="shared" si="261"/>
        <v>0</v>
      </c>
      <c r="W1175" s="1881">
        <f t="shared" si="262"/>
        <v>3281.06</v>
      </c>
      <c r="X1175" s="1829">
        <v>3281.06</v>
      </c>
      <c r="Y1175" s="1885">
        <v>617062</v>
      </c>
      <c r="Z1175" s="1886">
        <v>42772</v>
      </c>
      <c r="AA1175" s="1887" t="s">
        <v>213</v>
      </c>
      <c r="AB1175" s="2417"/>
      <c r="AC1175" s="1881"/>
      <c r="AE1175" s="1888"/>
      <c r="AF1175" s="1889"/>
      <c r="AG1175" s="1889"/>
      <c r="AH1175" s="2307"/>
      <c r="AK1175" s="2306"/>
      <c r="AL1175" s="2306"/>
      <c r="AM1175" s="2307"/>
      <c r="AP1175" s="1889"/>
      <c r="AQ1175" s="1889"/>
      <c r="AR1175" s="1881"/>
      <c r="AU1175" s="1889"/>
      <c r="AV1175" s="1889"/>
      <c r="AW1175" s="1881"/>
      <c r="AZ1175" s="1889"/>
      <c r="BA1175" s="1889"/>
    </row>
    <row r="1176" spans="1:53" x14ac:dyDescent="0.2">
      <c r="A1176" s="1811">
        <v>2017053</v>
      </c>
      <c r="C1176" s="1737">
        <v>628717</v>
      </c>
      <c r="D1176" s="1723" t="s">
        <v>68</v>
      </c>
      <c r="E1176" s="1723">
        <v>1</v>
      </c>
      <c r="F1176" s="1723">
        <v>11</v>
      </c>
      <c r="G1176" s="1723">
        <v>4</v>
      </c>
      <c r="H1176" s="1723">
        <v>6</v>
      </c>
      <c r="I1176" s="1738">
        <v>1</v>
      </c>
      <c r="J1176" s="1738">
        <v>1</v>
      </c>
      <c r="L1176" s="1725">
        <v>4025.36</v>
      </c>
      <c r="N1176" s="1725">
        <f>O1176+Q1176</f>
        <v>2724.34</v>
      </c>
      <c r="O1176" s="1725">
        <v>2037.27</v>
      </c>
      <c r="P1176" s="1798">
        <f t="shared" si="257"/>
        <v>0.74780313764067619</v>
      </c>
      <c r="Q1176" s="1725">
        <v>687.07</v>
      </c>
      <c r="R1176" s="1798">
        <f t="shared" si="258"/>
        <v>0.2521968623593237</v>
      </c>
      <c r="S1176" s="1785">
        <f t="shared" si="259"/>
        <v>27.482800000000001</v>
      </c>
      <c r="U1176" s="1725">
        <f t="shared" si="260"/>
        <v>0</v>
      </c>
      <c r="V1176" s="1725">
        <f t="shared" si="261"/>
        <v>0</v>
      </c>
      <c r="W1176" s="1725">
        <f t="shared" si="262"/>
        <v>4025.36</v>
      </c>
      <c r="X1176" s="1728">
        <v>4025.36</v>
      </c>
      <c r="Y1176" s="1739">
        <v>617063</v>
      </c>
      <c r="Z1176" s="1730">
        <v>42772</v>
      </c>
      <c r="AA1176" s="1788" t="s">
        <v>213</v>
      </c>
      <c r="AB1176" s="2417"/>
      <c r="AH1176" s="2307"/>
      <c r="AK1176" s="2306"/>
      <c r="AL1176" s="2306"/>
      <c r="AM1176" s="1793"/>
    </row>
    <row r="1177" spans="1:53" x14ac:dyDescent="0.2">
      <c r="A1177" s="1811">
        <v>2017054</v>
      </c>
      <c r="C1177" s="1737">
        <v>624717</v>
      </c>
      <c r="D1177" s="1723" t="s">
        <v>68</v>
      </c>
      <c r="E1177" s="1723">
        <v>1</v>
      </c>
      <c r="F1177" s="1723">
        <v>9</v>
      </c>
      <c r="G1177" s="1723">
        <v>6</v>
      </c>
      <c r="H1177" s="1723">
        <v>3</v>
      </c>
      <c r="I1177" s="1738">
        <v>1</v>
      </c>
      <c r="J1177" s="1738">
        <v>1</v>
      </c>
      <c r="L1177" s="1725">
        <v>2293.91</v>
      </c>
      <c r="N1177" s="1725">
        <f t="shared" si="256"/>
        <v>1685.2</v>
      </c>
      <c r="O1177" s="1725">
        <v>1223.25</v>
      </c>
      <c r="P1177" s="1798">
        <f t="shared" si="257"/>
        <v>0.72587823403750296</v>
      </c>
      <c r="Q1177" s="1725">
        <v>461.95</v>
      </c>
      <c r="R1177" s="1798">
        <f t="shared" si="258"/>
        <v>0.27412176596249704</v>
      </c>
      <c r="S1177" s="1785">
        <f t="shared" si="259"/>
        <v>18.477999999999998</v>
      </c>
      <c r="U1177" s="1725">
        <f t="shared" si="260"/>
        <v>0</v>
      </c>
      <c r="V1177" s="1725">
        <f t="shared" si="261"/>
        <v>0</v>
      </c>
      <c r="W1177" s="1725">
        <f t="shared" si="262"/>
        <v>2293.91</v>
      </c>
      <c r="X1177" s="1728">
        <v>2293.91</v>
      </c>
      <c r="Y1177" s="1739">
        <v>617064</v>
      </c>
      <c r="Z1177" s="1730">
        <v>42772</v>
      </c>
      <c r="AA1177" s="1788" t="s">
        <v>213</v>
      </c>
      <c r="AB1177" s="2417"/>
      <c r="AH1177" s="2307"/>
      <c r="AK1177" s="2306"/>
      <c r="AL1177" s="2306"/>
      <c r="AM1177" s="1793"/>
    </row>
    <row r="1178" spans="1:53" x14ac:dyDescent="0.2">
      <c r="A1178" s="1811">
        <v>2017055</v>
      </c>
      <c r="C1178" s="1737">
        <v>612517</v>
      </c>
      <c r="D1178" s="1723" t="s">
        <v>68</v>
      </c>
      <c r="E1178" s="1723">
        <v>1</v>
      </c>
      <c r="F1178" s="1723">
        <v>12</v>
      </c>
      <c r="G1178" s="1723">
        <v>5</v>
      </c>
      <c r="H1178" s="1723">
        <v>3</v>
      </c>
      <c r="I1178" s="1738">
        <v>1</v>
      </c>
      <c r="J1178" s="1738">
        <v>1</v>
      </c>
      <c r="L1178" s="1725">
        <v>3716.12</v>
      </c>
      <c r="N1178" s="1725">
        <f t="shared" si="256"/>
        <v>2400.25</v>
      </c>
      <c r="O1178" s="1725">
        <v>1857.89</v>
      </c>
      <c r="P1178" s="1798">
        <f>IF(N1178&lt;=0,"",O1178/N1178)</f>
        <v>0.77404020414540153</v>
      </c>
      <c r="Q1178" s="1725">
        <v>542.36</v>
      </c>
      <c r="R1178" s="1798">
        <f t="shared" si="258"/>
        <v>0.22595979585459849</v>
      </c>
      <c r="S1178" s="1785">
        <f t="shared" si="259"/>
        <v>21.694400000000002</v>
      </c>
      <c r="U1178" s="1725">
        <f t="shared" si="260"/>
        <v>0</v>
      </c>
      <c r="V1178" s="1725">
        <f t="shared" si="261"/>
        <v>0</v>
      </c>
      <c r="W1178" s="1725">
        <f t="shared" si="262"/>
        <v>3716.12</v>
      </c>
      <c r="X1178" s="1728">
        <v>3716.12</v>
      </c>
      <c r="Y1178" s="1739">
        <v>617065</v>
      </c>
      <c r="Z1178" s="1730">
        <v>42772</v>
      </c>
      <c r="AA1178" s="1788" t="s">
        <v>213</v>
      </c>
      <c r="AB1178" s="2417"/>
      <c r="AH1178" s="2307"/>
      <c r="AK1178" s="2306"/>
      <c r="AL1178" s="2306"/>
      <c r="AM1178" s="1793"/>
    </row>
    <row r="1179" spans="1:53" x14ac:dyDescent="0.2">
      <c r="A1179" s="1811">
        <v>2017056</v>
      </c>
      <c r="C1179" s="1737">
        <v>624817</v>
      </c>
      <c r="D1179" s="1723" t="s">
        <v>68</v>
      </c>
      <c r="E1179" s="1723">
        <v>1</v>
      </c>
      <c r="F1179" s="1723">
        <v>7</v>
      </c>
      <c r="G1179" s="1723">
        <v>4</v>
      </c>
      <c r="H1179" s="1723">
        <v>3</v>
      </c>
      <c r="I1179" s="1738">
        <v>1</v>
      </c>
      <c r="J1179" s="1738">
        <v>1</v>
      </c>
      <c r="L1179" s="1725">
        <v>2558.2600000000002</v>
      </c>
      <c r="N1179" s="1725">
        <f t="shared" si="256"/>
        <v>1664.19</v>
      </c>
      <c r="O1179" s="1725">
        <v>1254.58</v>
      </c>
      <c r="P1179" s="1798">
        <f t="shared" si="257"/>
        <v>0.75386824821685017</v>
      </c>
      <c r="Q1179" s="1725">
        <v>409.61</v>
      </c>
      <c r="R1179" s="1798">
        <f t="shared" si="258"/>
        <v>0.24613175178314975</v>
      </c>
      <c r="S1179" s="1785">
        <f t="shared" si="259"/>
        <v>16.384399999999999</v>
      </c>
      <c r="U1179" s="1725">
        <f t="shared" si="260"/>
        <v>0</v>
      </c>
      <c r="V1179" s="1725">
        <f t="shared" si="261"/>
        <v>0</v>
      </c>
      <c r="W1179" s="1725">
        <f t="shared" si="262"/>
        <v>2558.2600000000002</v>
      </c>
      <c r="X1179" s="1728">
        <v>2558.2600000000002</v>
      </c>
      <c r="Y1179" s="1739">
        <v>617066</v>
      </c>
      <c r="Z1179" s="1730">
        <v>42772</v>
      </c>
      <c r="AA1179" s="1788" t="s">
        <v>213</v>
      </c>
      <c r="AB1179" s="2417"/>
      <c r="AH1179" s="2307"/>
      <c r="AK1179" s="2306"/>
      <c r="AL1179" s="2306"/>
      <c r="AM1179" s="1793"/>
    </row>
    <row r="1180" spans="1:53" x14ac:dyDescent="0.2">
      <c r="A1180" s="1811">
        <v>2017057</v>
      </c>
      <c r="C1180" s="1737">
        <v>615317</v>
      </c>
      <c r="D1180" s="1723" t="s">
        <v>68</v>
      </c>
      <c r="E1180" s="1723">
        <v>1</v>
      </c>
      <c r="F1180" s="1723">
        <v>9</v>
      </c>
      <c r="G1180" s="1723">
        <v>6</v>
      </c>
      <c r="H1180" s="1723">
        <v>3</v>
      </c>
      <c r="I1180" s="1738">
        <v>1</v>
      </c>
      <c r="J1180" s="1738">
        <v>1</v>
      </c>
      <c r="L1180" s="1725">
        <v>3258.98</v>
      </c>
      <c r="N1180" s="1725">
        <f t="shared" si="256"/>
        <v>2138.81</v>
      </c>
      <c r="O1180" s="1725">
        <v>1669.23</v>
      </c>
      <c r="P1180" s="1798">
        <f t="shared" si="257"/>
        <v>0.78044800613425225</v>
      </c>
      <c r="Q1180" s="1725">
        <v>469.58</v>
      </c>
      <c r="R1180" s="1798">
        <f t="shared" si="258"/>
        <v>0.21955199386574778</v>
      </c>
      <c r="S1180" s="1785">
        <f t="shared" si="259"/>
        <v>18.783200000000001</v>
      </c>
      <c r="U1180" s="1725">
        <f t="shared" si="260"/>
        <v>0</v>
      </c>
      <c r="V1180" s="1725">
        <f t="shared" si="261"/>
        <v>0</v>
      </c>
      <c r="W1180" s="1725">
        <f t="shared" si="262"/>
        <v>3258.98</v>
      </c>
      <c r="X1180" s="1728">
        <v>3258.98</v>
      </c>
      <c r="Y1180" s="1739">
        <v>617067</v>
      </c>
      <c r="Z1180" s="1730">
        <v>42772</v>
      </c>
      <c r="AA1180" s="1788" t="s">
        <v>213</v>
      </c>
      <c r="AB1180" s="2417"/>
      <c r="AH1180" s="2307"/>
      <c r="AK1180" s="2306"/>
      <c r="AL1180" s="2306"/>
      <c r="AM1180" s="1793"/>
    </row>
    <row r="1181" spans="1:53" x14ac:dyDescent="0.2">
      <c r="A1181" s="1811">
        <v>2017058</v>
      </c>
      <c r="C1181" s="1737">
        <v>617417</v>
      </c>
      <c r="D1181" s="1723" t="s">
        <v>68</v>
      </c>
      <c r="E1181" s="1723">
        <v>1</v>
      </c>
      <c r="F1181" s="1723">
        <v>9</v>
      </c>
      <c r="G1181" s="1723">
        <v>5</v>
      </c>
      <c r="H1181" s="1723">
        <v>4</v>
      </c>
      <c r="I1181" s="1738">
        <v>1</v>
      </c>
      <c r="J1181" s="1738">
        <v>1</v>
      </c>
      <c r="L1181" s="1725">
        <v>4119.2299999999996</v>
      </c>
      <c r="N1181" s="1725">
        <f t="shared" si="256"/>
        <v>2691.72</v>
      </c>
      <c r="O1181" s="1725">
        <v>2105.1999999999998</v>
      </c>
      <c r="P1181" s="1798">
        <f t="shared" si="257"/>
        <v>0.78210215029795072</v>
      </c>
      <c r="Q1181" s="1725">
        <v>586.52</v>
      </c>
      <c r="R1181" s="1798">
        <f t="shared" si="258"/>
        <v>0.21789784970204926</v>
      </c>
      <c r="S1181" s="1785">
        <f t="shared" si="259"/>
        <v>23.460799999999999</v>
      </c>
      <c r="U1181" s="1725">
        <f t="shared" si="260"/>
        <v>0</v>
      </c>
      <c r="V1181" s="1725">
        <f t="shared" si="261"/>
        <v>0</v>
      </c>
      <c r="W1181" s="1725">
        <f t="shared" si="262"/>
        <v>4119.2299999999996</v>
      </c>
      <c r="X1181" s="1728">
        <v>4119.2299999999996</v>
      </c>
      <c r="Y1181" s="1739">
        <v>617068</v>
      </c>
      <c r="Z1181" s="1730">
        <v>42772</v>
      </c>
      <c r="AA1181" s="1788" t="s">
        <v>213</v>
      </c>
      <c r="AB1181" s="2417"/>
      <c r="AH1181" s="2307"/>
      <c r="AK1181" s="2306"/>
      <c r="AL1181" s="2306"/>
      <c r="AM1181" s="1793"/>
    </row>
    <row r="1182" spans="1:53" x14ac:dyDescent="0.2">
      <c r="A1182" s="1811" t="s">
        <v>3044</v>
      </c>
      <c r="C1182" s="1737">
        <v>630317</v>
      </c>
      <c r="D1182" s="1723" t="s">
        <v>68</v>
      </c>
      <c r="E1182" s="1723">
        <v>1</v>
      </c>
      <c r="F1182" s="1723">
        <v>7</v>
      </c>
      <c r="G1182" s="1723">
        <v>3</v>
      </c>
      <c r="H1182" s="1723">
        <v>5</v>
      </c>
      <c r="I1182" s="1738">
        <v>1</v>
      </c>
      <c r="J1182" s="1738">
        <v>1</v>
      </c>
      <c r="L1182" s="1725">
        <v>5438.53</v>
      </c>
      <c r="N1182" s="1725">
        <f t="shared" si="256"/>
        <v>3682.49</v>
      </c>
      <c r="O1182" s="1725">
        <v>3056.12</v>
      </c>
      <c r="P1182" s="1798">
        <f t="shared" si="257"/>
        <v>0.82990585174705156</v>
      </c>
      <c r="Q1182" s="1725">
        <v>626.37</v>
      </c>
      <c r="R1182" s="1798">
        <f t="shared" si="258"/>
        <v>0.17009414825294841</v>
      </c>
      <c r="S1182" s="1785">
        <f t="shared" si="259"/>
        <v>25.0548</v>
      </c>
      <c r="U1182" s="1725">
        <f t="shared" si="260"/>
        <v>0</v>
      </c>
      <c r="V1182" s="1725">
        <f t="shared" si="261"/>
        <v>0</v>
      </c>
      <c r="W1182" s="1725">
        <f t="shared" si="262"/>
        <v>5438.53</v>
      </c>
      <c r="X1182" s="1728">
        <v>5438.53</v>
      </c>
      <c r="Y1182" s="1739">
        <v>617069</v>
      </c>
      <c r="Z1182" s="1730">
        <v>42772</v>
      </c>
      <c r="AA1182" s="1788" t="s">
        <v>213</v>
      </c>
      <c r="AB1182" s="1885"/>
      <c r="AC1182" s="1723"/>
      <c r="AE1182" s="1723"/>
      <c r="AF1182" s="1723"/>
      <c r="AG1182" s="1723"/>
      <c r="AH1182" s="1723"/>
      <c r="AI1182" s="1723"/>
      <c r="AJ1182" s="1723"/>
      <c r="AK1182" s="1723"/>
      <c r="AL1182" s="1723"/>
      <c r="AM1182" s="1723"/>
      <c r="AP1182" s="1723"/>
      <c r="AQ1182" s="1723"/>
      <c r="AR1182" s="1723"/>
      <c r="AS1182" s="1723"/>
      <c r="AT1182" s="1723"/>
      <c r="AU1182" s="1723"/>
      <c r="AV1182" s="1723"/>
      <c r="AW1182" s="1723"/>
      <c r="AZ1182" s="1723"/>
      <c r="BA1182" s="1723"/>
    </row>
    <row r="1183" spans="1:53" x14ac:dyDescent="0.2">
      <c r="A1183" s="1811">
        <v>2017060</v>
      </c>
      <c r="C1183" s="1737">
        <v>632917</v>
      </c>
      <c r="D1183" s="1723" t="s">
        <v>68</v>
      </c>
      <c r="E1183" s="1723">
        <v>1</v>
      </c>
      <c r="F1183" s="1723">
        <v>7</v>
      </c>
      <c r="G1183" s="1723">
        <v>5</v>
      </c>
      <c r="H1183" s="1723">
        <v>3</v>
      </c>
      <c r="I1183" s="1738">
        <v>1</v>
      </c>
      <c r="J1183" s="1738">
        <v>1</v>
      </c>
      <c r="L1183" s="1725">
        <v>2664.85</v>
      </c>
      <c r="N1183" s="1725">
        <f t="shared" si="256"/>
        <v>1710.83</v>
      </c>
      <c r="O1183" s="1725">
        <v>1283.93</v>
      </c>
      <c r="P1183" s="1798">
        <f t="shared" si="257"/>
        <v>0.75047199312614354</v>
      </c>
      <c r="Q1183" s="1725">
        <v>426.9</v>
      </c>
      <c r="R1183" s="1798">
        <f t="shared" si="258"/>
        <v>0.24952800687385654</v>
      </c>
      <c r="S1183" s="1785">
        <f t="shared" si="259"/>
        <v>17.076000000000001</v>
      </c>
      <c r="U1183" s="1725">
        <f t="shared" si="260"/>
        <v>0</v>
      </c>
      <c r="V1183" s="1725">
        <f t="shared" si="261"/>
        <v>0</v>
      </c>
      <c r="W1183" s="1725">
        <f t="shared" si="262"/>
        <v>2664.85</v>
      </c>
      <c r="X1183" s="1728">
        <v>2664.85</v>
      </c>
      <c r="Y1183" s="1739">
        <v>617070</v>
      </c>
      <c r="Z1183" s="1730">
        <v>42772</v>
      </c>
      <c r="AA1183" s="1788" t="s">
        <v>213</v>
      </c>
      <c r="AB1183" s="1885"/>
      <c r="AC1183" s="1723"/>
      <c r="AE1183" s="1723"/>
      <c r="AF1183" s="1723"/>
      <c r="AG1183" s="1723"/>
      <c r="AH1183" s="1723"/>
      <c r="AI1183" s="1723"/>
      <c r="AJ1183" s="1723"/>
      <c r="AK1183" s="1723"/>
      <c r="AL1183" s="1723"/>
      <c r="AM1183" s="1723"/>
      <c r="AP1183" s="1723"/>
      <c r="AQ1183" s="1723"/>
      <c r="AR1183" s="1723"/>
      <c r="AS1183" s="1723"/>
      <c r="AT1183" s="1723"/>
      <c r="AU1183" s="1723"/>
      <c r="AV1183" s="1723"/>
      <c r="AW1183" s="1723"/>
      <c r="AZ1183" s="1723"/>
      <c r="BA1183" s="1723"/>
    </row>
    <row r="1184" spans="1:53" x14ac:dyDescent="0.2">
      <c r="A1184" s="1811">
        <v>2017061</v>
      </c>
      <c r="C1184" s="1737">
        <v>570817</v>
      </c>
      <c r="D1184" s="1723" t="s">
        <v>68</v>
      </c>
      <c r="E1184" s="1723">
        <v>1</v>
      </c>
      <c r="F1184" s="1723">
        <v>7</v>
      </c>
      <c r="G1184" s="1723">
        <v>4</v>
      </c>
      <c r="H1184" s="1723">
        <v>3</v>
      </c>
      <c r="I1184" s="1738">
        <v>1</v>
      </c>
      <c r="J1184" s="1738">
        <v>1</v>
      </c>
      <c r="L1184" s="1725">
        <v>3202.25</v>
      </c>
      <c r="N1184" s="1725">
        <f t="shared" si="256"/>
        <v>2164.6400000000003</v>
      </c>
      <c r="O1184" s="1725">
        <v>1693.63</v>
      </c>
      <c r="P1184" s="1798">
        <f t="shared" si="257"/>
        <v>0.78240723630719189</v>
      </c>
      <c r="Q1184" s="1725">
        <v>471.01</v>
      </c>
      <c r="R1184" s="1798">
        <f t="shared" si="258"/>
        <v>0.217592763692808</v>
      </c>
      <c r="S1184" s="1785">
        <f t="shared" si="259"/>
        <v>18.840399999999999</v>
      </c>
      <c r="U1184" s="1725">
        <f t="shared" si="260"/>
        <v>0</v>
      </c>
      <c r="V1184" s="1725">
        <f t="shared" si="261"/>
        <v>0</v>
      </c>
      <c r="W1184" s="1725">
        <f t="shared" si="262"/>
        <v>3202.25</v>
      </c>
      <c r="X1184" s="1728">
        <v>3202.25</v>
      </c>
      <c r="Y1184" s="1739">
        <v>617071</v>
      </c>
      <c r="Z1184" s="1730">
        <v>42772</v>
      </c>
      <c r="AA1184" s="1788" t="s">
        <v>213</v>
      </c>
      <c r="AB1184" s="1885"/>
      <c r="AC1184" s="1723"/>
      <c r="AE1184" s="1723"/>
      <c r="AF1184" s="1723"/>
      <c r="AG1184" s="1723"/>
      <c r="AH1184" s="1723"/>
      <c r="AI1184" s="1723"/>
      <c r="AJ1184" s="1723"/>
      <c r="AK1184" s="1723"/>
      <c r="AL1184" s="1723"/>
      <c r="AM1184" s="1723"/>
      <c r="AP1184" s="1723"/>
      <c r="AQ1184" s="1723"/>
      <c r="AR1184" s="1723"/>
      <c r="AS1184" s="1723"/>
      <c r="AT1184" s="1723"/>
      <c r="AU1184" s="1723"/>
      <c r="AV1184" s="1723"/>
      <c r="AW1184" s="1723"/>
      <c r="AZ1184" s="1723"/>
      <c r="BA1184" s="1723"/>
    </row>
    <row r="1185" spans="1:53" x14ac:dyDescent="0.2">
      <c r="A1185" s="1811">
        <v>2017062</v>
      </c>
      <c r="C1185" s="1737" t="s">
        <v>3045</v>
      </c>
      <c r="D1185" s="1723" t="s">
        <v>68</v>
      </c>
      <c r="E1185" s="1723">
        <v>1</v>
      </c>
      <c r="F1185" s="1723">
        <v>2</v>
      </c>
      <c r="G1185" s="1723">
        <v>1</v>
      </c>
      <c r="H1185" s="1723">
        <v>1</v>
      </c>
      <c r="I1185" s="1738">
        <v>1</v>
      </c>
      <c r="J1185" s="1738">
        <v>1</v>
      </c>
      <c r="L1185" s="1725">
        <v>537.12</v>
      </c>
      <c r="N1185" s="1725">
        <f t="shared" si="256"/>
        <v>423.12</v>
      </c>
      <c r="O1185" s="1725">
        <v>284.51</v>
      </c>
      <c r="P1185" s="1798">
        <f t="shared" si="257"/>
        <v>0.67240971828322926</v>
      </c>
      <c r="Q1185" s="1725">
        <v>138.61000000000001</v>
      </c>
      <c r="R1185" s="1798">
        <f t="shared" si="258"/>
        <v>0.32759028171677068</v>
      </c>
      <c r="S1185" s="1785">
        <f t="shared" si="259"/>
        <v>5.5444000000000004</v>
      </c>
      <c r="U1185" s="1725">
        <f t="shared" si="260"/>
        <v>0</v>
      </c>
      <c r="V1185" s="1725">
        <f t="shared" si="261"/>
        <v>0</v>
      </c>
      <c r="W1185" s="1725">
        <f t="shared" si="262"/>
        <v>537.12</v>
      </c>
      <c r="X1185" s="1728">
        <v>537.12</v>
      </c>
      <c r="Y1185" s="1739">
        <v>617072</v>
      </c>
      <c r="Z1185" s="1730">
        <v>42772</v>
      </c>
      <c r="AA1185" s="1788" t="s">
        <v>213</v>
      </c>
      <c r="AB1185" s="1885"/>
      <c r="AC1185" s="1723"/>
      <c r="AE1185" s="1723"/>
      <c r="AF1185" s="1723"/>
      <c r="AG1185" s="1723"/>
      <c r="AH1185" s="1723"/>
      <c r="AI1185" s="1723"/>
      <c r="AJ1185" s="1723"/>
      <c r="AK1185" s="1723"/>
      <c r="AL1185" s="1723"/>
      <c r="AM1185" s="1723"/>
      <c r="AP1185" s="1723"/>
      <c r="AQ1185" s="1723"/>
      <c r="AR1185" s="1723"/>
      <c r="AS1185" s="1723"/>
      <c r="AT1185" s="1723"/>
      <c r="AU1185" s="1723"/>
      <c r="AV1185" s="1723"/>
      <c r="AW1185" s="1723"/>
      <c r="AZ1185" s="1723"/>
      <c r="BA1185" s="1723"/>
    </row>
    <row r="1186" spans="1:53" x14ac:dyDescent="0.2">
      <c r="A1186" s="1811">
        <v>2017063</v>
      </c>
      <c r="C1186" s="1737" t="s">
        <v>3055</v>
      </c>
      <c r="D1186" s="1723" t="s">
        <v>68</v>
      </c>
      <c r="E1186" s="1723">
        <v>0</v>
      </c>
      <c r="F1186" s="1723">
        <v>0</v>
      </c>
      <c r="G1186" s="1723">
        <v>0</v>
      </c>
      <c r="H1186" s="1723">
        <v>0</v>
      </c>
      <c r="I1186" s="1738">
        <v>1</v>
      </c>
      <c r="J1186" s="1738">
        <v>1</v>
      </c>
      <c r="L1186" s="1725">
        <v>150.82</v>
      </c>
      <c r="N1186" s="1725">
        <f t="shared" si="256"/>
        <v>67.91</v>
      </c>
      <c r="O1186" s="1725">
        <v>67.91</v>
      </c>
      <c r="P1186" s="1798">
        <f t="shared" si="257"/>
        <v>1</v>
      </c>
      <c r="Q1186" s="1725">
        <v>0</v>
      </c>
      <c r="R1186" s="1798">
        <f t="shared" si="258"/>
        <v>0</v>
      </c>
      <c r="S1186" s="1785">
        <f t="shared" si="259"/>
        <v>0</v>
      </c>
      <c r="U1186" s="1725">
        <f t="shared" si="260"/>
        <v>0</v>
      </c>
      <c r="V1186" s="1725">
        <f t="shared" si="261"/>
        <v>0</v>
      </c>
      <c r="W1186" s="1725">
        <f t="shared" si="262"/>
        <v>150.82</v>
      </c>
      <c r="X1186" s="1728">
        <v>150.82</v>
      </c>
      <c r="Y1186" s="1739">
        <v>617128</v>
      </c>
      <c r="Z1186" s="1730">
        <v>42793</v>
      </c>
      <c r="AA1186" s="1788" t="s">
        <v>213</v>
      </c>
      <c r="AB1186" s="1885"/>
      <c r="AC1186" s="1723"/>
      <c r="AE1186" s="1723"/>
      <c r="AF1186" s="1723"/>
      <c r="AG1186" s="1723"/>
      <c r="AH1186" s="1723"/>
      <c r="AI1186" s="1723"/>
      <c r="AJ1186" s="1723"/>
      <c r="AK1186" s="1723"/>
      <c r="AL1186" s="1723"/>
      <c r="AM1186" s="1723"/>
      <c r="AP1186" s="1723"/>
      <c r="AQ1186" s="1723"/>
      <c r="AR1186" s="1723"/>
      <c r="AS1186" s="1723"/>
      <c r="AT1186" s="1723"/>
      <c r="AU1186" s="1723"/>
      <c r="AV1186" s="1723"/>
      <c r="AW1186" s="1723"/>
      <c r="AZ1186" s="1723"/>
      <c r="BA1186" s="1723"/>
    </row>
    <row r="1187" spans="1:53" x14ac:dyDescent="0.2">
      <c r="A1187" s="1811">
        <v>2017064</v>
      </c>
      <c r="C1187" s="1737" t="s">
        <v>3056</v>
      </c>
      <c r="D1187" s="1723" t="s">
        <v>68</v>
      </c>
      <c r="E1187" s="1723">
        <v>0</v>
      </c>
      <c r="F1187" s="1723">
        <v>0</v>
      </c>
      <c r="G1187" s="1723">
        <v>0</v>
      </c>
      <c r="H1187" s="1723">
        <v>0</v>
      </c>
      <c r="I1187" s="1738">
        <v>1</v>
      </c>
      <c r="J1187" s="1738">
        <v>1</v>
      </c>
      <c r="L1187" s="1725">
        <v>67.36</v>
      </c>
      <c r="N1187" s="1725">
        <f t="shared" si="256"/>
        <v>26.18</v>
      </c>
      <c r="O1187" s="1725">
        <v>26.18</v>
      </c>
      <c r="P1187" s="1798">
        <f t="shared" si="257"/>
        <v>1</v>
      </c>
      <c r="Q1187" s="1725">
        <v>0</v>
      </c>
      <c r="R1187" s="1798">
        <f t="shared" si="258"/>
        <v>0</v>
      </c>
      <c r="S1187" s="1785">
        <f t="shared" si="259"/>
        <v>0</v>
      </c>
      <c r="U1187" s="1725">
        <f t="shared" si="260"/>
        <v>0</v>
      </c>
      <c r="V1187" s="1725">
        <f t="shared" si="261"/>
        <v>0</v>
      </c>
      <c r="W1187" s="1725">
        <f t="shared" si="262"/>
        <v>67.36</v>
      </c>
      <c r="X1187" s="1728">
        <v>67.36</v>
      </c>
      <c r="Y1187" s="1739">
        <v>617128</v>
      </c>
      <c r="Z1187" s="1730">
        <v>42793</v>
      </c>
      <c r="AA1187" s="1788" t="s">
        <v>213</v>
      </c>
      <c r="AB1187" s="1885"/>
      <c r="AC1187" s="1723"/>
      <c r="AE1187" s="1723"/>
      <c r="AF1187" s="1723"/>
      <c r="AG1187" s="1723"/>
      <c r="AH1187" s="1723"/>
      <c r="AI1187" s="1723"/>
      <c r="AJ1187" s="1723"/>
      <c r="AK1187" s="1723"/>
      <c r="AL1187" s="1723"/>
      <c r="AM1187" s="1723"/>
      <c r="AP1187" s="1723"/>
      <c r="AQ1187" s="1723"/>
      <c r="AR1187" s="1723"/>
      <c r="AS1187" s="1723"/>
      <c r="AT1187" s="1723"/>
      <c r="AU1187" s="1723"/>
      <c r="AV1187" s="1723"/>
      <c r="AW1187" s="1723"/>
      <c r="AZ1187" s="1723"/>
      <c r="BA1187" s="1723"/>
    </row>
    <row r="1188" spans="1:53" x14ac:dyDescent="0.2">
      <c r="A1188" s="1811">
        <v>2017065</v>
      </c>
      <c r="C1188" s="1737" t="s">
        <v>3059</v>
      </c>
      <c r="D1188" s="1723" t="s">
        <v>68</v>
      </c>
      <c r="E1188" s="1723">
        <v>5</v>
      </c>
      <c r="F1188" s="1723">
        <v>36</v>
      </c>
      <c r="G1188" s="1723">
        <v>21</v>
      </c>
      <c r="H1188" s="1723">
        <v>3</v>
      </c>
      <c r="I1188" s="1738">
        <v>1</v>
      </c>
      <c r="J1188" s="1738">
        <v>1</v>
      </c>
      <c r="L1188" s="1725">
        <v>10609.97</v>
      </c>
      <c r="N1188" s="1725">
        <f t="shared" si="256"/>
        <v>9018.91</v>
      </c>
      <c r="O1188" s="1725">
        <v>7035.02</v>
      </c>
      <c r="P1188" s="1798">
        <f t="shared" si="257"/>
        <v>0.78002995927445784</v>
      </c>
      <c r="Q1188" s="1725">
        <v>1983.89</v>
      </c>
      <c r="R1188" s="1798">
        <f t="shared" si="258"/>
        <v>0.21997004072554224</v>
      </c>
      <c r="S1188" s="1785">
        <f t="shared" si="259"/>
        <v>79.35560000000001</v>
      </c>
      <c r="U1188" s="1725">
        <f t="shared" si="260"/>
        <v>0</v>
      </c>
      <c r="V1188" s="1725">
        <f t="shared" si="261"/>
        <v>-464.20000000000073</v>
      </c>
      <c r="W1188" s="1725">
        <f t="shared" si="262"/>
        <v>11074.17</v>
      </c>
      <c r="X1188" s="1728">
        <v>11074.17</v>
      </c>
      <c r="Y1188" s="1739">
        <v>617073</v>
      </c>
      <c r="Z1188" s="1730">
        <v>42772</v>
      </c>
      <c r="AA1188" s="1788" t="s">
        <v>213</v>
      </c>
      <c r="AB1188" s="1885"/>
      <c r="AC1188" s="1723"/>
      <c r="AE1188" s="1723"/>
      <c r="AF1188" s="1723"/>
      <c r="AG1188" s="1723"/>
      <c r="AH1188" s="1723"/>
      <c r="AI1188" s="1723"/>
      <c r="AJ1188" s="1723"/>
      <c r="AK1188" s="1723"/>
      <c r="AL1188" s="1723"/>
      <c r="AM1188" s="1723"/>
      <c r="AP1188" s="1723"/>
      <c r="AQ1188" s="1723"/>
      <c r="AR1188" s="1723"/>
      <c r="AS1188" s="1723"/>
      <c r="AT1188" s="1723"/>
      <c r="AU1188" s="1723"/>
      <c r="AV1188" s="1723"/>
      <c r="AW1188" s="1723"/>
      <c r="AZ1188" s="1723"/>
      <c r="BA1188" s="1723"/>
    </row>
    <row r="1189" spans="1:53" x14ac:dyDescent="0.2">
      <c r="A1189" s="1811">
        <v>2017066</v>
      </c>
      <c r="C1189" s="1737" t="s">
        <v>3062</v>
      </c>
      <c r="D1189" s="1723" t="s">
        <v>68</v>
      </c>
      <c r="E1189" s="1723">
        <v>6</v>
      </c>
      <c r="F1189" s="1723">
        <v>54</v>
      </c>
      <c r="G1189" s="1723">
        <v>36</v>
      </c>
      <c r="H1189" s="1723">
        <v>12</v>
      </c>
      <c r="I1189" s="1738">
        <v>1</v>
      </c>
      <c r="J1189" s="1738">
        <v>1</v>
      </c>
      <c r="L1189" s="1725">
        <v>12761.5</v>
      </c>
      <c r="N1189" s="1725">
        <f t="shared" si="256"/>
        <v>11763.72</v>
      </c>
      <c r="O1189" s="1725">
        <v>9541.3799999999992</v>
      </c>
      <c r="P1189" s="1798">
        <f t="shared" si="257"/>
        <v>0.81108526894553756</v>
      </c>
      <c r="Q1189" s="1725">
        <v>2222.34</v>
      </c>
      <c r="R1189" s="1798">
        <f t="shared" si="258"/>
        <v>0.18891473105446238</v>
      </c>
      <c r="S1189" s="1785">
        <f t="shared" si="259"/>
        <v>88.893600000000006</v>
      </c>
      <c r="U1189" s="1725">
        <f t="shared" si="260"/>
        <v>0</v>
      </c>
      <c r="V1189" s="1725">
        <f t="shared" si="261"/>
        <v>0</v>
      </c>
      <c r="W1189" s="1725">
        <f t="shared" si="262"/>
        <v>12761.5</v>
      </c>
      <c r="X1189" s="1728">
        <v>12761.5</v>
      </c>
      <c r="Y1189" s="1739">
        <v>617074</v>
      </c>
      <c r="Z1189" s="1730">
        <v>42772</v>
      </c>
      <c r="AA1189" s="1788" t="s">
        <v>213</v>
      </c>
      <c r="AB1189" s="1885"/>
      <c r="AC1189" s="1723"/>
      <c r="AE1189" s="1723"/>
      <c r="AF1189" s="1723"/>
      <c r="AG1189" s="1723"/>
      <c r="AH1189" s="1723"/>
      <c r="AI1189" s="1723"/>
      <c r="AJ1189" s="1723"/>
      <c r="AK1189" s="1723"/>
      <c r="AL1189" s="1723"/>
      <c r="AM1189" s="1723"/>
      <c r="AP1189" s="1723"/>
      <c r="AQ1189" s="1723"/>
      <c r="AR1189" s="1723"/>
      <c r="AS1189" s="1723"/>
      <c r="AT1189" s="1723"/>
      <c r="AU1189" s="1723"/>
      <c r="AV1189" s="1723"/>
      <c r="AW1189" s="1723"/>
      <c r="AZ1189" s="1723"/>
      <c r="BA1189" s="1723"/>
    </row>
    <row r="1190" spans="1:53" x14ac:dyDescent="0.2">
      <c r="A1190" s="1811">
        <v>2017067</v>
      </c>
      <c r="C1190" s="1737" t="s">
        <v>3317</v>
      </c>
      <c r="D1190" s="1723" t="s">
        <v>68</v>
      </c>
      <c r="E1190" s="1723">
        <v>0</v>
      </c>
      <c r="F1190" s="1723">
        <v>0</v>
      </c>
      <c r="G1190" s="1723">
        <v>0</v>
      </c>
      <c r="H1190" s="1723">
        <v>0</v>
      </c>
      <c r="I1190" s="1738">
        <v>1</v>
      </c>
      <c r="J1190" s="1738">
        <v>1</v>
      </c>
      <c r="L1190" s="1725">
        <v>180.9</v>
      </c>
      <c r="N1190" s="1725">
        <f>O1190+Q1190</f>
        <v>82.95</v>
      </c>
      <c r="O1190" s="1725">
        <v>82.95</v>
      </c>
      <c r="P1190" s="1798">
        <f>IF(N1190&lt;=0,"",O1190/N1190)</f>
        <v>1</v>
      </c>
      <c r="Q1190" s="1725">
        <v>0</v>
      </c>
      <c r="R1190" s="1798">
        <f>IF(N1190&lt;=0,"",Q1190/N1190)</f>
        <v>0</v>
      </c>
      <c r="S1190" s="1785">
        <f t="shared" si="259"/>
        <v>0</v>
      </c>
      <c r="U1190" s="1725">
        <f t="shared" si="260"/>
        <v>0</v>
      </c>
      <c r="V1190" s="1725">
        <f t="shared" si="261"/>
        <v>0</v>
      </c>
      <c r="W1190" s="1725">
        <f t="shared" si="262"/>
        <v>180.9</v>
      </c>
      <c r="X1190" s="1728">
        <v>180.9</v>
      </c>
      <c r="Y1190" s="1739">
        <v>617128</v>
      </c>
      <c r="Z1190" s="1730">
        <v>42793</v>
      </c>
      <c r="AA1190" s="1788" t="s">
        <v>213</v>
      </c>
      <c r="AB1190" s="1885"/>
      <c r="AC1190" s="1723"/>
      <c r="AE1190" s="1723"/>
      <c r="AF1190" s="1723"/>
      <c r="AG1190" s="1723"/>
      <c r="AH1190" s="1723"/>
      <c r="AI1190" s="1723"/>
      <c r="AJ1190" s="1723"/>
      <c r="AK1190" s="1723"/>
      <c r="AL1190" s="1723"/>
      <c r="AM1190" s="1723"/>
      <c r="AP1190" s="1723"/>
      <c r="AQ1190" s="1723"/>
      <c r="AR1190" s="1723"/>
      <c r="AS1190" s="1723"/>
      <c r="AT1190" s="1723"/>
      <c r="AU1190" s="1723"/>
      <c r="AV1190" s="1723"/>
      <c r="AW1190" s="1723"/>
      <c r="AZ1190" s="1723"/>
      <c r="BA1190" s="1723"/>
    </row>
    <row r="1191" spans="1:53" x14ac:dyDescent="0.2">
      <c r="A1191" s="1811">
        <v>2017068</v>
      </c>
      <c r="C1191" s="1737" t="s">
        <v>3070</v>
      </c>
      <c r="D1191" s="1723" t="s">
        <v>68</v>
      </c>
      <c r="E1191" s="1723">
        <v>0</v>
      </c>
      <c r="F1191" s="1723">
        <v>0</v>
      </c>
      <c r="G1191" s="1723">
        <v>0</v>
      </c>
      <c r="H1191" s="1723">
        <v>0</v>
      </c>
      <c r="I1191" s="1738">
        <v>1</v>
      </c>
      <c r="J1191" s="1738">
        <v>1</v>
      </c>
      <c r="L1191" s="1725">
        <v>35.86</v>
      </c>
      <c r="N1191" s="1725">
        <f t="shared" si="256"/>
        <v>15.43</v>
      </c>
      <c r="O1191" s="1725">
        <v>15.43</v>
      </c>
      <c r="P1191" s="1798">
        <f t="shared" si="257"/>
        <v>1</v>
      </c>
      <c r="Q1191" s="1725">
        <v>0</v>
      </c>
      <c r="R1191" s="1798">
        <f t="shared" si="258"/>
        <v>0</v>
      </c>
      <c r="S1191" s="1785">
        <f t="shared" si="259"/>
        <v>0</v>
      </c>
      <c r="U1191" s="1725">
        <f t="shared" si="260"/>
        <v>0</v>
      </c>
      <c r="V1191" s="1725">
        <f t="shared" si="261"/>
        <v>0</v>
      </c>
      <c r="W1191" s="1725">
        <f t="shared" si="262"/>
        <v>35.86</v>
      </c>
      <c r="X1191" s="1728">
        <v>35.86</v>
      </c>
      <c r="Y1191" s="1739">
        <v>617061</v>
      </c>
      <c r="Z1191" s="1730">
        <v>42772</v>
      </c>
      <c r="AA1191" s="1788" t="s">
        <v>213</v>
      </c>
      <c r="AB1191" s="1885"/>
      <c r="AC1191" s="1723"/>
      <c r="AE1191" s="1723"/>
      <c r="AF1191" s="1723"/>
      <c r="AG1191" s="1723"/>
      <c r="AH1191" s="1723"/>
      <c r="AI1191" s="1723"/>
      <c r="AJ1191" s="1723"/>
      <c r="AK1191" s="1723"/>
      <c r="AL1191" s="1723"/>
      <c r="AM1191" s="1723"/>
      <c r="AP1191" s="1723"/>
      <c r="AQ1191" s="1723"/>
      <c r="AR1191" s="1723"/>
      <c r="AS1191" s="1723"/>
      <c r="AT1191" s="1723"/>
      <c r="AU1191" s="1723"/>
      <c r="AV1191" s="1723"/>
      <c r="AW1191" s="1723"/>
      <c r="AZ1191" s="1723"/>
      <c r="BA1191" s="1723"/>
    </row>
    <row r="1192" spans="1:53" x14ac:dyDescent="0.2">
      <c r="A1192" s="1811">
        <v>2017069</v>
      </c>
      <c r="C1192" s="1737" t="s">
        <v>3069</v>
      </c>
      <c r="D1192" s="1723" t="s">
        <v>68</v>
      </c>
      <c r="E1192" s="1723">
        <v>0</v>
      </c>
      <c r="F1192" s="1723">
        <v>0</v>
      </c>
      <c r="G1192" s="1723">
        <v>0</v>
      </c>
      <c r="H1192" s="1723">
        <v>0</v>
      </c>
      <c r="I1192" s="1738">
        <v>1</v>
      </c>
      <c r="J1192" s="1738">
        <v>1</v>
      </c>
      <c r="L1192" s="1725">
        <v>38</v>
      </c>
      <c r="N1192" s="1725">
        <f t="shared" si="256"/>
        <v>16.5</v>
      </c>
      <c r="O1192" s="1725">
        <v>16.5</v>
      </c>
      <c r="P1192" s="1798">
        <f t="shared" si="257"/>
        <v>1</v>
      </c>
      <c r="Q1192" s="1725">
        <v>0</v>
      </c>
      <c r="R1192" s="1798">
        <f t="shared" si="258"/>
        <v>0</v>
      </c>
      <c r="S1192" s="1785">
        <f t="shared" si="259"/>
        <v>0</v>
      </c>
      <c r="U1192" s="1725">
        <f t="shared" si="260"/>
        <v>0</v>
      </c>
      <c r="V1192" s="1725">
        <f t="shared" si="261"/>
        <v>0</v>
      </c>
      <c r="W1192" s="1725">
        <f t="shared" si="262"/>
        <v>38</v>
      </c>
      <c r="X1192" s="1728">
        <v>38</v>
      </c>
      <c r="Y1192" s="1739">
        <v>617061</v>
      </c>
      <c r="Z1192" s="1730">
        <v>42772</v>
      </c>
      <c r="AA1192" s="1788" t="s">
        <v>213</v>
      </c>
      <c r="AB1192" s="1885"/>
      <c r="AC1192" s="1723"/>
      <c r="AE1192" s="1723"/>
      <c r="AF1192" s="1723"/>
      <c r="AG1192" s="1723"/>
      <c r="AH1192" s="1723"/>
      <c r="AI1192" s="1723"/>
      <c r="AJ1192" s="1723"/>
      <c r="AK1192" s="1723"/>
      <c r="AL1192" s="1723"/>
      <c r="AM1192" s="1723"/>
      <c r="AP1192" s="1723"/>
      <c r="AQ1192" s="1723"/>
      <c r="AR1192" s="1723"/>
      <c r="AS1192" s="1723"/>
      <c r="AT1192" s="1723"/>
      <c r="AU1192" s="1723"/>
      <c r="AV1192" s="1723"/>
      <c r="AW1192" s="1723"/>
      <c r="AZ1192" s="1723"/>
      <c r="BA1192" s="1723"/>
    </row>
    <row r="1193" spans="1:53" x14ac:dyDescent="0.2">
      <c r="A1193" s="1811">
        <v>2017070</v>
      </c>
      <c r="C1193" s="1737" t="s">
        <v>3071</v>
      </c>
      <c r="D1193" s="1723" t="s">
        <v>68</v>
      </c>
      <c r="E1193" s="1723">
        <v>0</v>
      </c>
      <c r="F1193" s="1723">
        <v>0</v>
      </c>
      <c r="G1193" s="1723">
        <v>0</v>
      </c>
      <c r="H1193" s="1723">
        <v>0</v>
      </c>
      <c r="I1193" s="1738">
        <v>1</v>
      </c>
      <c r="J1193" s="1738">
        <v>1</v>
      </c>
      <c r="L1193" s="1725">
        <v>42.56</v>
      </c>
      <c r="N1193" s="1725">
        <f t="shared" si="256"/>
        <v>18.78</v>
      </c>
      <c r="O1193" s="1725">
        <v>18.78</v>
      </c>
      <c r="P1193" s="1798">
        <f t="shared" si="257"/>
        <v>1</v>
      </c>
      <c r="Q1193" s="1725">
        <v>0</v>
      </c>
      <c r="R1193" s="1798">
        <f t="shared" si="258"/>
        <v>0</v>
      </c>
      <c r="S1193" s="1785">
        <f t="shared" si="259"/>
        <v>0</v>
      </c>
      <c r="U1193" s="1725">
        <f t="shared" si="260"/>
        <v>0</v>
      </c>
      <c r="V1193" s="1725">
        <f t="shared" si="261"/>
        <v>0</v>
      </c>
      <c r="W1193" s="1725">
        <f t="shared" si="262"/>
        <v>42.56</v>
      </c>
      <c r="X1193" s="1728">
        <v>42.56</v>
      </c>
      <c r="Y1193" s="1739">
        <v>617061</v>
      </c>
      <c r="Z1193" s="1730">
        <v>42772</v>
      </c>
      <c r="AA1193" s="1788" t="s">
        <v>213</v>
      </c>
      <c r="AB1193" s="1885"/>
      <c r="AC1193" s="1723"/>
      <c r="AE1193" s="1723"/>
      <c r="AF1193" s="1723"/>
      <c r="AG1193" s="1723"/>
      <c r="AH1193" s="1723"/>
      <c r="AI1193" s="1723"/>
      <c r="AJ1193" s="1723"/>
      <c r="AK1193" s="1723"/>
      <c r="AL1193" s="1723"/>
      <c r="AM1193" s="1723"/>
      <c r="AP1193" s="1723"/>
      <c r="AQ1193" s="1723"/>
      <c r="AR1193" s="1723"/>
      <c r="AS1193" s="1723"/>
      <c r="AT1193" s="1723"/>
      <c r="AU1193" s="1723"/>
      <c r="AV1193" s="1723"/>
      <c r="AW1193" s="1723"/>
      <c r="AZ1193" s="1723"/>
      <c r="BA1193" s="1723"/>
    </row>
    <row r="1194" spans="1:53" x14ac:dyDescent="0.2">
      <c r="A1194" s="1811">
        <v>2017071</v>
      </c>
      <c r="C1194" s="1907" t="s">
        <v>3072</v>
      </c>
      <c r="D1194" s="1723" t="s">
        <v>68</v>
      </c>
      <c r="E1194" s="1723">
        <v>4</v>
      </c>
      <c r="F1194" s="1723">
        <v>36</v>
      </c>
      <c r="G1194" s="1723">
        <v>24</v>
      </c>
      <c r="H1194" s="1723">
        <v>8</v>
      </c>
      <c r="I1194" s="1738">
        <v>1</v>
      </c>
      <c r="J1194" s="1738">
        <v>1</v>
      </c>
      <c r="L1194" s="1725">
        <v>8507.67</v>
      </c>
      <c r="N1194" s="1725">
        <f t="shared" si="256"/>
        <v>6360.92</v>
      </c>
      <c r="O1194" s="1725">
        <v>4879.3599999999997</v>
      </c>
      <c r="P1194" s="1798">
        <f t="shared" si="257"/>
        <v>0.76708400671600963</v>
      </c>
      <c r="Q1194" s="1725">
        <v>1481.56</v>
      </c>
      <c r="R1194" s="1798">
        <f t="shared" si="258"/>
        <v>0.23291599328399035</v>
      </c>
      <c r="S1194" s="1785">
        <f t="shared" si="259"/>
        <v>59.2624</v>
      </c>
      <c r="U1194" s="1725">
        <f t="shared" si="260"/>
        <v>0</v>
      </c>
      <c r="V1194" s="1725">
        <f t="shared" si="261"/>
        <v>0</v>
      </c>
      <c r="W1194" s="1725">
        <f t="shared" si="262"/>
        <v>8507.67</v>
      </c>
      <c r="X1194" s="1728">
        <v>8507.67</v>
      </c>
      <c r="Y1194" s="1739">
        <v>617075</v>
      </c>
      <c r="Z1194" s="1730">
        <v>42772</v>
      </c>
      <c r="AA1194" s="1788" t="s">
        <v>213</v>
      </c>
      <c r="AB1194" s="1885"/>
      <c r="AC1194" s="1723"/>
      <c r="AE1194" s="1723"/>
      <c r="AF1194" s="1723"/>
      <c r="AG1194" s="1723"/>
      <c r="AH1194" s="1723"/>
      <c r="AI1194" s="1723"/>
      <c r="AJ1194" s="1723"/>
      <c r="AK1194" s="1723"/>
      <c r="AL1194" s="1723"/>
      <c r="AM1194" s="1723"/>
      <c r="AP1194" s="1723"/>
      <c r="AQ1194" s="1723"/>
      <c r="AR1194" s="1723"/>
      <c r="AS1194" s="1723"/>
      <c r="AT1194" s="1723"/>
      <c r="AU1194" s="1723"/>
      <c r="AV1194" s="1723"/>
      <c r="AW1194" s="1723"/>
      <c r="AZ1194" s="1723"/>
      <c r="BA1194" s="1723"/>
    </row>
    <row r="1195" spans="1:53" x14ac:dyDescent="0.2">
      <c r="A1195" s="1811">
        <v>2017072</v>
      </c>
      <c r="C1195" s="1907" t="s">
        <v>3074</v>
      </c>
      <c r="D1195" s="1723" t="s">
        <v>68</v>
      </c>
      <c r="E1195" s="1723">
        <v>10</v>
      </c>
      <c r="F1195" s="1723">
        <v>50</v>
      </c>
      <c r="G1195" s="1723">
        <v>20</v>
      </c>
      <c r="H1195" s="1723">
        <v>40</v>
      </c>
      <c r="I1195" s="1738">
        <v>1</v>
      </c>
      <c r="J1195" s="1738">
        <v>1</v>
      </c>
      <c r="L1195" s="1725">
        <v>18598.97</v>
      </c>
      <c r="N1195" s="1725">
        <f t="shared" ref="N1195:N1225" si="263">O1195+Q1195</f>
        <v>13256.1</v>
      </c>
      <c r="O1195" s="1725">
        <v>10325.1</v>
      </c>
      <c r="P1195" s="1798">
        <f t="shared" si="257"/>
        <v>0.77889424491366244</v>
      </c>
      <c r="Q1195" s="1725">
        <v>2931</v>
      </c>
      <c r="R1195" s="1798">
        <f t="shared" si="258"/>
        <v>0.22110575508633759</v>
      </c>
      <c r="S1195" s="1785">
        <f t="shared" si="259"/>
        <v>117.24</v>
      </c>
      <c r="U1195" s="1725">
        <f t="shared" si="260"/>
        <v>0</v>
      </c>
      <c r="V1195" s="1725">
        <f t="shared" si="261"/>
        <v>0</v>
      </c>
      <c r="W1195" s="1725">
        <f t="shared" si="262"/>
        <v>18598.97</v>
      </c>
      <c r="X1195" s="1728">
        <v>18598.97</v>
      </c>
      <c r="Y1195" s="1739">
        <v>617076</v>
      </c>
      <c r="Z1195" s="1730">
        <v>42772</v>
      </c>
      <c r="AA1195" s="1788" t="s">
        <v>213</v>
      </c>
      <c r="AB1195" s="1885"/>
      <c r="AC1195" s="1723"/>
      <c r="AE1195" s="1723"/>
      <c r="AF1195" s="1723"/>
      <c r="AG1195" s="1723"/>
      <c r="AH1195" s="1723"/>
      <c r="AI1195" s="1723"/>
      <c r="AJ1195" s="1723"/>
      <c r="AK1195" s="1723"/>
      <c r="AL1195" s="1723"/>
      <c r="AM1195" s="1723"/>
      <c r="AP1195" s="1723"/>
      <c r="AQ1195" s="1723"/>
      <c r="AR1195" s="1723"/>
      <c r="AS1195" s="1723"/>
      <c r="AT1195" s="1723"/>
      <c r="AU1195" s="1723"/>
      <c r="AV1195" s="1723"/>
      <c r="AW1195" s="1723"/>
      <c r="AZ1195" s="1723"/>
      <c r="BA1195" s="1723"/>
    </row>
    <row r="1196" spans="1:53" x14ac:dyDescent="0.2">
      <c r="A1196" s="1811">
        <v>2017073</v>
      </c>
      <c r="C1196" s="1907" t="s">
        <v>3075</v>
      </c>
      <c r="D1196" s="1723" t="s">
        <v>68</v>
      </c>
      <c r="E1196" s="1723">
        <v>0</v>
      </c>
      <c r="F1196" s="1723">
        <v>0</v>
      </c>
      <c r="G1196" s="1723">
        <v>0</v>
      </c>
      <c r="H1196" s="1723">
        <v>0</v>
      </c>
      <c r="I1196" s="1738">
        <v>1</v>
      </c>
      <c r="J1196" s="1738">
        <v>1</v>
      </c>
      <c r="L1196" s="1725">
        <v>375.12</v>
      </c>
      <c r="N1196" s="1725">
        <f t="shared" si="263"/>
        <v>187.56</v>
      </c>
      <c r="O1196" s="1725">
        <v>162.56</v>
      </c>
      <c r="P1196" s="1798">
        <f t="shared" si="257"/>
        <v>0.86670931968436771</v>
      </c>
      <c r="Q1196" s="1725">
        <v>25</v>
      </c>
      <c r="R1196" s="1798">
        <f t="shared" si="258"/>
        <v>0.13329068031563232</v>
      </c>
      <c r="S1196" s="1785">
        <f t="shared" si="259"/>
        <v>1</v>
      </c>
      <c r="U1196" s="1725">
        <f t="shared" si="260"/>
        <v>0</v>
      </c>
      <c r="V1196" s="1725">
        <f t="shared" si="261"/>
        <v>0</v>
      </c>
      <c r="W1196" s="1725">
        <f t="shared" si="262"/>
        <v>375.12</v>
      </c>
      <c r="X1196" s="1728">
        <v>375.12</v>
      </c>
      <c r="Y1196" s="1739">
        <v>617099</v>
      </c>
      <c r="Z1196" s="1730">
        <v>42779</v>
      </c>
      <c r="AA1196" s="1788" t="s">
        <v>213</v>
      </c>
      <c r="AB1196" s="1885"/>
      <c r="AC1196" s="1723"/>
      <c r="AE1196" s="1723"/>
      <c r="AF1196" s="1723"/>
      <c r="AG1196" s="1723"/>
      <c r="AH1196" s="1723"/>
      <c r="AI1196" s="1723"/>
      <c r="AJ1196" s="1723"/>
      <c r="AK1196" s="1723"/>
      <c r="AL1196" s="1723"/>
      <c r="AM1196" s="1723"/>
      <c r="AP1196" s="1723"/>
      <c r="AQ1196" s="1723"/>
      <c r="AR1196" s="1723"/>
      <c r="AS1196" s="1723"/>
      <c r="AT1196" s="1723"/>
      <c r="AU1196" s="1723"/>
      <c r="AV1196" s="1723"/>
      <c r="AW1196" s="1723"/>
      <c r="AZ1196" s="1723"/>
      <c r="BA1196" s="1723"/>
    </row>
    <row r="1197" spans="1:53" x14ac:dyDescent="0.2">
      <c r="A1197" s="1811">
        <v>2017075</v>
      </c>
      <c r="C1197" s="1907" t="s">
        <v>3079</v>
      </c>
      <c r="D1197" s="1723" t="s">
        <v>68</v>
      </c>
      <c r="E1197" s="1723">
        <v>0</v>
      </c>
      <c r="F1197" s="1723">
        <v>0</v>
      </c>
      <c r="G1197" s="1723">
        <v>0</v>
      </c>
      <c r="H1197" s="1723">
        <v>0</v>
      </c>
      <c r="I1197" s="1738">
        <v>1</v>
      </c>
      <c r="J1197" s="1738">
        <v>1</v>
      </c>
      <c r="L1197" s="1725">
        <v>69.95</v>
      </c>
      <c r="N1197" s="1725">
        <f t="shared" si="263"/>
        <v>31.7</v>
      </c>
      <c r="O1197" s="1725">
        <v>31.7</v>
      </c>
      <c r="P1197" s="1798">
        <f t="shared" si="257"/>
        <v>1</v>
      </c>
      <c r="Q1197" s="1725">
        <v>0</v>
      </c>
      <c r="R1197" s="1798">
        <f t="shared" si="258"/>
        <v>0</v>
      </c>
      <c r="S1197" s="1785">
        <f t="shared" si="259"/>
        <v>0</v>
      </c>
      <c r="U1197" s="1725">
        <f t="shared" si="260"/>
        <v>0</v>
      </c>
      <c r="V1197" s="1725">
        <f t="shared" si="261"/>
        <v>0</v>
      </c>
      <c r="W1197" s="1725">
        <f t="shared" si="262"/>
        <v>69.95</v>
      </c>
      <c r="X1197" s="1728">
        <v>69.95</v>
      </c>
      <c r="Y1197" s="1739">
        <v>617099</v>
      </c>
      <c r="Z1197" s="1730">
        <v>42779</v>
      </c>
      <c r="AA1197" s="1788" t="s">
        <v>213</v>
      </c>
      <c r="AB1197" s="2417"/>
      <c r="AG1197" s="1723"/>
      <c r="AH1197" s="1723"/>
      <c r="AI1197" s="1723"/>
      <c r="AJ1197" s="1723"/>
      <c r="AK1197" s="1723"/>
      <c r="AL1197" s="1723"/>
      <c r="AM1197" s="1723"/>
      <c r="AP1197" s="1723"/>
      <c r="AQ1197" s="1723"/>
      <c r="AR1197" s="1723"/>
      <c r="AS1197" s="1723"/>
      <c r="AT1197" s="1723"/>
      <c r="AU1197" s="1723"/>
      <c r="AV1197" s="1723"/>
      <c r="AW1197" s="1723"/>
      <c r="AZ1197" s="1723"/>
      <c r="BA1197" s="1723"/>
    </row>
    <row r="1198" spans="1:53" x14ac:dyDescent="0.2">
      <c r="A1198" s="1811">
        <v>2017076</v>
      </c>
      <c r="C1198" s="1907" t="s">
        <v>3038</v>
      </c>
      <c r="D1198" s="1723" t="s">
        <v>451</v>
      </c>
      <c r="E1198" s="1723">
        <v>1</v>
      </c>
      <c r="F1198" s="1723">
        <v>11</v>
      </c>
      <c r="G1198" s="1723">
        <v>5</v>
      </c>
      <c r="H1198" s="1723">
        <v>7</v>
      </c>
      <c r="I1198" s="1738">
        <v>1</v>
      </c>
      <c r="J1198" s="1738">
        <v>1</v>
      </c>
      <c r="L1198" s="1725">
        <v>6540</v>
      </c>
      <c r="N1198" s="1725">
        <f t="shared" si="263"/>
        <v>4301.43</v>
      </c>
      <c r="O1198" s="1725">
        <v>3375.21</v>
      </c>
      <c r="P1198" s="1798">
        <f t="shared" ref="P1198:P1229" si="264">IF(N1198&lt;=0,"",O1198/N1198)</f>
        <v>0.78467160920903045</v>
      </c>
      <c r="Q1198" s="1725">
        <v>926.22</v>
      </c>
      <c r="R1198" s="1798">
        <f t="shared" ref="R1198:R1229" si="265">IF(N1198&lt;=0,"",Q1198/N1198)</f>
        <v>0.21532839079096949</v>
      </c>
      <c r="S1198" s="1785">
        <f t="shared" ref="S1198:S1229" si="266">Q1198/$S$1</f>
        <v>37.0488</v>
      </c>
      <c r="U1198" s="1725">
        <f t="shared" ref="U1198:U1229" si="267">((1-I1198)*O1198)+((1-J1198)*Q1198)</f>
        <v>0</v>
      </c>
      <c r="V1198" s="1725">
        <f t="shared" ref="V1198:V1229" si="268">L1198-W1198</f>
        <v>0</v>
      </c>
      <c r="W1198" s="1725">
        <f t="shared" ref="W1198:W1229" si="269">X1198+AC1198+AH1198+AM1198+AO1198+AR1198</f>
        <v>6540</v>
      </c>
      <c r="X1198" s="1728">
        <v>6540</v>
      </c>
      <c r="Y1198" s="1739">
        <v>617207</v>
      </c>
      <c r="Z1198" s="1730">
        <v>42823</v>
      </c>
      <c r="AA1198" s="1788" t="s">
        <v>213</v>
      </c>
      <c r="AB1198" s="2417"/>
      <c r="AG1198" s="1723"/>
      <c r="AH1198" s="1723"/>
      <c r="AI1198" s="1723"/>
      <c r="AJ1198" s="1723"/>
      <c r="AK1198" s="1723"/>
      <c r="AL1198" s="1723"/>
      <c r="AM1198" s="1723"/>
      <c r="AP1198" s="1723"/>
      <c r="AQ1198" s="1723"/>
      <c r="AR1198" s="1723"/>
      <c r="AS1198" s="1723"/>
      <c r="AT1198" s="1723"/>
      <c r="AU1198" s="1723"/>
      <c r="AV1198" s="1723"/>
      <c r="AW1198" s="1723"/>
      <c r="AZ1198" s="1723"/>
      <c r="BA1198" s="1723"/>
    </row>
    <row r="1199" spans="1:53" x14ac:dyDescent="0.2">
      <c r="A1199" s="1835">
        <v>2017077</v>
      </c>
      <c r="C1199" s="1907" t="s">
        <v>3081</v>
      </c>
      <c r="D1199" s="1723" t="s">
        <v>451</v>
      </c>
      <c r="E1199" s="1723">
        <v>1</v>
      </c>
      <c r="F1199" s="1723">
        <v>2</v>
      </c>
      <c r="G1199" s="1723">
        <v>1</v>
      </c>
      <c r="H1199" s="1723">
        <v>2</v>
      </c>
      <c r="I1199" s="1738">
        <v>1</v>
      </c>
      <c r="J1199" s="1738">
        <v>1</v>
      </c>
      <c r="L1199" s="1725">
        <v>1017.31</v>
      </c>
      <c r="N1199" s="1725">
        <f t="shared" si="263"/>
        <v>669.22</v>
      </c>
      <c r="O1199" s="1725">
        <v>487.34</v>
      </c>
      <c r="P1199" s="1798">
        <f t="shared" si="264"/>
        <v>0.72822091389976384</v>
      </c>
      <c r="Q1199" s="1725">
        <v>181.88</v>
      </c>
      <c r="R1199" s="1798">
        <f t="shared" si="265"/>
        <v>0.2717790861002361</v>
      </c>
      <c r="S1199" s="1785">
        <f t="shared" si="266"/>
        <v>7.2751999999999999</v>
      </c>
      <c r="U1199" s="1725">
        <f t="shared" si="267"/>
        <v>0</v>
      </c>
      <c r="V1199" s="1725">
        <f t="shared" si="268"/>
        <v>0</v>
      </c>
      <c r="W1199" s="1725">
        <f t="shared" si="269"/>
        <v>1017.31</v>
      </c>
      <c r="X1199" s="1728">
        <v>1017.31</v>
      </c>
      <c r="Y1199" s="1739">
        <v>617139</v>
      </c>
      <c r="Z1199" s="1730">
        <v>42793</v>
      </c>
      <c r="AA1199" s="1788" t="s">
        <v>213</v>
      </c>
      <c r="AB1199" s="2417"/>
      <c r="AG1199" s="1723"/>
      <c r="AH1199" s="1723"/>
      <c r="AI1199" s="1723"/>
      <c r="AJ1199" s="1723"/>
      <c r="AK1199" s="1723"/>
      <c r="AL1199" s="1723"/>
      <c r="AM1199" s="1723"/>
      <c r="AP1199" s="1723"/>
      <c r="AQ1199" s="1723"/>
      <c r="AR1199" s="1723"/>
      <c r="AS1199" s="1723"/>
      <c r="AT1199" s="1723"/>
      <c r="AU1199" s="1723"/>
      <c r="AV1199" s="1723"/>
      <c r="AW1199" s="1723"/>
      <c r="AZ1199" s="1723"/>
      <c r="BA1199" s="1723"/>
    </row>
    <row r="1200" spans="1:53" x14ac:dyDescent="0.2">
      <c r="A1200" s="1811">
        <v>2017078</v>
      </c>
      <c r="C1200" s="1907" t="s">
        <v>3082</v>
      </c>
      <c r="D1200" s="1723" t="s">
        <v>451</v>
      </c>
      <c r="E1200" s="1723">
        <v>1</v>
      </c>
      <c r="F1200" s="1723">
        <v>1</v>
      </c>
      <c r="G1200" s="1723">
        <v>0</v>
      </c>
      <c r="H1200" s="1723">
        <v>1</v>
      </c>
      <c r="I1200" s="1738">
        <v>1</v>
      </c>
      <c r="J1200" s="1738">
        <v>1</v>
      </c>
      <c r="L1200" s="1725">
        <v>917.13</v>
      </c>
      <c r="N1200" s="1725">
        <f t="shared" si="263"/>
        <v>700</v>
      </c>
      <c r="O1200" s="1725">
        <v>608.21</v>
      </c>
      <c r="P1200" s="1798">
        <f t="shared" si="264"/>
        <v>0.86887142857142863</v>
      </c>
      <c r="Q1200" s="1725">
        <v>91.79</v>
      </c>
      <c r="R1200" s="1798">
        <f t="shared" si="265"/>
        <v>0.13112857142857143</v>
      </c>
      <c r="S1200" s="1785">
        <f t="shared" si="266"/>
        <v>3.6716000000000002</v>
      </c>
      <c r="U1200" s="1725">
        <f t="shared" si="267"/>
        <v>0</v>
      </c>
      <c r="V1200" s="1725">
        <f t="shared" si="268"/>
        <v>0</v>
      </c>
      <c r="W1200" s="1725">
        <f t="shared" si="269"/>
        <v>917.13</v>
      </c>
      <c r="X1200" s="1728">
        <v>917.13</v>
      </c>
      <c r="Y1200" s="1739">
        <v>617208</v>
      </c>
      <c r="Z1200" s="1730">
        <v>42823</v>
      </c>
      <c r="AA1200" s="1788" t="s">
        <v>213</v>
      </c>
      <c r="AB1200" s="2417"/>
      <c r="AG1200" s="1723"/>
      <c r="AH1200" s="1723"/>
      <c r="AI1200" s="1723"/>
      <c r="AJ1200" s="1723"/>
      <c r="AK1200" s="1723"/>
      <c r="AL1200" s="1723"/>
      <c r="AM1200" s="1723"/>
      <c r="AP1200" s="1723"/>
      <c r="AQ1200" s="1723"/>
      <c r="AR1200" s="1723"/>
      <c r="AS1200" s="1723"/>
      <c r="AT1200" s="1723"/>
      <c r="AU1200" s="1723"/>
      <c r="AV1200" s="1723"/>
      <c r="AW1200" s="1723"/>
      <c r="AZ1200" s="1723"/>
      <c r="BA1200" s="1723"/>
    </row>
    <row r="1201" spans="1:53" x14ac:dyDescent="0.2">
      <c r="A1201" s="1811">
        <v>2017079</v>
      </c>
      <c r="C1201" s="1737" t="s">
        <v>3083</v>
      </c>
      <c r="D1201" s="1723" t="s">
        <v>451</v>
      </c>
      <c r="E1201" s="1723">
        <v>1</v>
      </c>
      <c r="F1201" s="1723">
        <v>10</v>
      </c>
      <c r="G1201" s="1723">
        <v>9</v>
      </c>
      <c r="H1201" s="1723">
        <v>3</v>
      </c>
      <c r="I1201" s="1738">
        <v>1</v>
      </c>
      <c r="J1201" s="1738">
        <v>1</v>
      </c>
      <c r="L1201" s="1725">
        <v>3470.92</v>
      </c>
      <c r="N1201" s="1725">
        <f t="shared" si="263"/>
        <v>2292.13</v>
      </c>
      <c r="O1201" s="1725">
        <v>1682.41</v>
      </c>
      <c r="P1201" s="1798">
        <f t="shared" si="264"/>
        <v>0.7339941451837374</v>
      </c>
      <c r="Q1201" s="1725">
        <v>609.72</v>
      </c>
      <c r="R1201" s="1798">
        <f t="shared" si="265"/>
        <v>0.2660058548162626</v>
      </c>
      <c r="S1201" s="1785">
        <f t="shared" si="266"/>
        <v>24.3888</v>
      </c>
      <c r="U1201" s="1725">
        <f t="shared" si="267"/>
        <v>0</v>
      </c>
      <c r="V1201" s="1725">
        <f t="shared" si="268"/>
        <v>0</v>
      </c>
      <c r="W1201" s="1725">
        <f t="shared" si="269"/>
        <v>3470.92</v>
      </c>
      <c r="X1201" s="1728">
        <v>3470.92</v>
      </c>
      <c r="Y1201" s="1739">
        <v>617169</v>
      </c>
      <c r="Z1201" s="1730">
        <v>42811</v>
      </c>
      <c r="AA1201" s="1788" t="s">
        <v>213</v>
      </c>
      <c r="AB1201" s="2417"/>
      <c r="AG1201" s="1723"/>
      <c r="AH1201" s="1723"/>
      <c r="AI1201" s="1723"/>
      <c r="AJ1201" s="1723"/>
      <c r="AK1201" s="1723"/>
      <c r="AL1201" s="1723"/>
      <c r="AM1201" s="1723"/>
      <c r="AP1201" s="1723"/>
      <c r="AQ1201" s="1723"/>
      <c r="AR1201" s="1723"/>
      <c r="AS1201" s="1723"/>
      <c r="AT1201" s="1723"/>
      <c r="AU1201" s="1723"/>
      <c r="AV1201" s="1723"/>
      <c r="AW1201" s="1723"/>
      <c r="AZ1201" s="1723"/>
      <c r="BA1201" s="1723"/>
    </row>
    <row r="1202" spans="1:53" x14ac:dyDescent="0.2">
      <c r="A1202" s="1811">
        <v>2017080</v>
      </c>
      <c r="C1202" s="1737" t="s">
        <v>3472</v>
      </c>
      <c r="D1202" s="1723" t="s">
        <v>68</v>
      </c>
      <c r="E1202" s="1723">
        <v>0</v>
      </c>
      <c r="F1202" s="1723">
        <v>0</v>
      </c>
      <c r="G1202" s="1723">
        <v>0</v>
      </c>
      <c r="H1202" s="1723">
        <v>0</v>
      </c>
      <c r="I1202" s="1738">
        <v>1</v>
      </c>
      <c r="J1202" s="1738">
        <v>1</v>
      </c>
      <c r="L1202" s="1725">
        <v>1945</v>
      </c>
      <c r="N1202" s="1725">
        <f t="shared" si="263"/>
        <v>1245.8900000000001</v>
      </c>
      <c r="O1202" s="1725">
        <v>1245.8900000000001</v>
      </c>
      <c r="P1202" s="1798">
        <f t="shared" si="264"/>
        <v>1</v>
      </c>
      <c r="Q1202" s="1725">
        <v>0</v>
      </c>
      <c r="R1202" s="1798">
        <f t="shared" si="265"/>
        <v>0</v>
      </c>
      <c r="S1202" s="1785">
        <f t="shared" si="266"/>
        <v>0</v>
      </c>
      <c r="U1202" s="1725">
        <f t="shared" si="267"/>
        <v>0</v>
      </c>
      <c r="V1202" s="1725">
        <f t="shared" si="268"/>
        <v>0</v>
      </c>
      <c r="W1202" s="1725">
        <f t="shared" si="269"/>
        <v>1945</v>
      </c>
      <c r="X1202" s="1728">
        <v>1945</v>
      </c>
      <c r="Y1202" s="1739">
        <v>617237</v>
      </c>
      <c r="Z1202" s="1730">
        <v>42828</v>
      </c>
      <c r="AA1202" s="1788" t="s">
        <v>213</v>
      </c>
      <c r="AB1202" s="2417"/>
      <c r="AG1202" s="1723"/>
      <c r="AH1202" s="1723"/>
      <c r="AI1202" s="1723"/>
      <c r="AJ1202" s="1723"/>
      <c r="AK1202" s="1723"/>
      <c r="AL1202" s="1723"/>
      <c r="AM1202" s="1723"/>
      <c r="AP1202" s="1723"/>
      <c r="AQ1202" s="1723"/>
      <c r="AR1202" s="1723"/>
      <c r="AS1202" s="1723"/>
      <c r="AT1202" s="1723"/>
      <c r="AU1202" s="1723"/>
      <c r="AV1202" s="1723"/>
      <c r="AW1202" s="1723"/>
      <c r="AZ1202" s="1723"/>
      <c r="BA1202" s="1723"/>
    </row>
    <row r="1203" spans="1:53" x14ac:dyDescent="0.2">
      <c r="A1203" s="1811">
        <v>2017081</v>
      </c>
      <c r="C1203" s="1737" t="s">
        <v>3085</v>
      </c>
      <c r="D1203" s="1723" t="s">
        <v>68</v>
      </c>
      <c r="E1203" s="1723">
        <v>0</v>
      </c>
      <c r="F1203" s="1723">
        <v>1</v>
      </c>
      <c r="G1203" s="1723">
        <v>1</v>
      </c>
      <c r="H1203" s="1723">
        <v>0</v>
      </c>
      <c r="I1203" s="1738">
        <v>1</v>
      </c>
      <c r="J1203" s="1738">
        <v>1</v>
      </c>
      <c r="L1203" s="1725">
        <v>188</v>
      </c>
      <c r="N1203" s="1725">
        <f t="shared" si="263"/>
        <v>125.12</v>
      </c>
      <c r="O1203" s="1725">
        <v>89.19</v>
      </c>
      <c r="P1203" s="1798">
        <f t="shared" si="264"/>
        <v>0.71283567774936052</v>
      </c>
      <c r="Q1203" s="1725">
        <v>35.93</v>
      </c>
      <c r="R1203" s="1798">
        <f t="shared" si="265"/>
        <v>0.28716432225063937</v>
      </c>
      <c r="S1203" s="1785">
        <f t="shared" si="266"/>
        <v>1.4372</v>
      </c>
      <c r="U1203" s="1725">
        <f t="shared" si="267"/>
        <v>0</v>
      </c>
      <c r="V1203" s="1725">
        <f t="shared" si="268"/>
        <v>0</v>
      </c>
      <c r="W1203" s="1725">
        <f t="shared" si="269"/>
        <v>188</v>
      </c>
      <c r="X1203" s="1728">
        <v>188</v>
      </c>
      <c r="Y1203" s="1739">
        <v>617099</v>
      </c>
      <c r="Z1203" s="1730">
        <v>42779</v>
      </c>
      <c r="AA1203" s="1788" t="s">
        <v>213</v>
      </c>
      <c r="AB1203" s="2417"/>
      <c r="AG1203" s="1723"/>
      <c r="AH1203" s="1723"/>
      <c r="AI1203" s="1723"/>
      <c r="AJ1203" s="1723"/>
      <c r="AK1203" s="1723"/>
      <c r="AL1203" s="1723"/>
      <c r="AM1203" s="1723"/>
      <c r="AP1203" s="1723"/>
      <c r="AQ1203" s="1723"/>
      <c r="AR1203" s="1723"/>
      <c r="AS1203" s="1723"/>
      <c r="AT1203" s="1723"/>
      <c r="AU1203" s="1723"/>
      <c r="AV1203" s="1723"/>
      <c r="AW1203" s="1723"/>
      <c r="AZ1203" s="1723"/>
      <c r="BA1203" s="1723"/>
    </row>
    <row r="1204" spans="1:53" x14ac:dyDescent="0.2">
      <c r="A1204" s="1811">
        <v>2017082</v>
      </c>
      <c r="C1204" s="1737">
        <v>633017</v>
      </c>
      <c r="D1204" s="1723" t="s">
        <v>68</v>
      </c>
      <c r="E1204" s="1723">
        <v>1</v>
      </c>
      <c r="F1204" s="1723">
        <v>7</v>
      </c>
      <c r="G1204" s="1723">
        <v>4</v>
      </c>
      <c r="H1204" s="1723">
        <v>3</v>
      </c>
      <c r="I1204" s="1738">
        <v>1</v>
      </c>
      <c r="J1204" s="1738">
        <v>1</v>
      </c>
      <c r="L1204" s="1725">
        <v>1996.24</v>
      </c>
      <c r="N1204" s="1725">
        <f t="shared" si="263"/>
        <v>1370.9299999999998</v>
      </c>
      <c r="O1204" s="1725">
        <v>1010.9</v>
      </c>
      <c r="P1204" s="1798">
        <f t="shared" si="264"/>
        <v>0.73738265265184955</v>
      </c>
      <c r="Q1204" s="1725">
        <v>360.03</v>
      </c>
      <c r="R1204" s="1798">
        <f t="shared" si="265"/>
        <v>0.26261734734815051</v>
      </c>
      <c r="S1204" s="1785">
        <f t="shared" si="266"/>
        <v>14.401199999999999</v>
      </c>
      <c r="U1204" s="1725">
        <f t="shared" si="267"/>
        <v>0</v>
      </c>
      <c r="V1204" s="1725">
        <f t="shared" si="268"/>
        <v>0</v>
      </c>
      <c r="W1204" s="1725">
        <f t="shared" si="269"/>
        <v>1996.24</v>
      </c>
      <c r="X1204" s="1728">
        <v>1996.24</v>
      </c>
      <c r="Y1204" s="1739">
        <v>617077</v>
      </c>
      <c r="Z1204" s="1730">
        <v>42772</v>
      </c>
      <c r="AA1204" s="1788" t="s">
        <v>213</v>
      </c>
      <c r="AB1204" s="2417"/>
      <c r="AG1204" s="1723"/>
      <c r="AH1204" s="1723"/>
      <c r="AI1204" s="1723"/>
      <c r="AJ1204" s="1723"/>
      <c r="AK1204" s="1723"/>
      <c r="AL1204" s="1723"/>
      <c r="AM1204" s="1723"/>
      <c r="AP1204" s="1723"/>
      <c r="AQ1204" s="1723"/>
      <c r="AR1204" s="1723"/>
      <c r="AS1204" s="1723"/>
      <c r="AT1204" s="1723"/>
      <c r="AU1204" s="1723"/>
      <c r="AV1204" s="1723"/>
      <c r="AW1204" s="1723"/>
      <c r="AZ1204" s="1723"/>
      <c r="BA1204" s="1723"/>
    </row>
    <row r="1205" spans="1:53" x14ac:dyDescent="0.2">
      <c r="A1205" s="1811">
        <v>2017083</v>
      </c>
      <c r="C1205" s="1737">
        <v>628817</v>
      </c>
      <c r="D1205" s="1723" t="s">
        <v>68</v>
      </c>
      <c r="E1205" s="1723">
        <v>1</v>
      </c>
      <c r="F1205" s="1723">
        <v>11</v>
      </c>
      <c r="G1205" s="1723">
        <v>4</v>
      </c>
      <c r="H1205" s="1723">
        <v>6</v>
      </c>
      <c r="I1205" s="1738">
        <v>1</v>
      </c>
      <c r="J1205" s="1738">
        <v>1</v>
      </c>
      <c r="L1205" s="1725">
        <v>4025.36</v>
      </c>
      <c r="N1205" s="1725">
        <f>O1205+Q1205</f>
        <v>2724.34</v>
      </c>
      <c r="O1205" s="1725">
        <v>2037.27</v>
      </c>
      <c r="P1205" s="1798">
        <f>IF(N1205&lt;=0,"",O1205/N1205)</f>
        <v>0.74780313764067619</v>
      </c>
      <c r="Q1205" s="1725">
        <v>687.07</v>
      </c>
      <c r="R1205" s="1798">
        <f>IF(N1205&lt;=0,"",Q1205/N1205)</f>
        <v>0.2521968623593237</v>
      </c>
      <c r="S1205" s="1785">
        <f>Q1205/$S$1</f>
        <v>27.482800000000001</v>
      </c>
      <c r="U1205" s="1725">
        <f t="shared" si="267"/>
        <v>0</v>
      </c>
      <c r="V1205" s="1725">
        <f t="shared" si="268"/>
        <v>0</v>
      </c>
      <c r="W1205" s="1725">
        <f t="shared" si="269"/>
        <v>4025.36</v>
      </c>
      <c r="X1205" s="1728">
        <v>4025.36</v>
      </c>
      <c r="Y1205" s="1739">
        <v>617078</v>
      </c>
      <c r="Z1205" s="1730">
        <v>42772</v>
      </c>
      <c r="AA1205" s="1788" t="s">
        <v>213</v>
      </c>
      <c r="AB1205" s="2417"/>
      <c r="AG1205" s="1723"/>
      <c r="AH1205" s="1723"/>
      <c r="AI1205" s="1723"/>
      <c r="AJ1205" s="1723"/>
      <c r="AK1205" s="1723"/>
      <c r="AL1205" s="1723"/>
      <c r="AM1205" s="1723"/>
      <c r="AP1205" s="1723"/>
      <c r="AQ1205" s="1723"/>
      <c r="AR1205" s="1723"/>
      <c r="AS1205" s="1723"/>
      <c r="AT1205" s="1723"/>
      <c r="AU1205" s="1723"/>
      <c r="AV1205" s="1723"/>
      <c r="AW1205" s="1723"/>
      <c r="AZ1205" s="1723"/>
      <c r="BA1205" s="1723"/>
    </row>
    <row r="1206" spans="1:53" x14ac:dyDescent="0.2">
      <c r="A1206" s="1811">
        <v>2017084</v>
      </c>
      <c r="C1206" s="1737">
        <v>631517</v>
      </c>
      <c r="D1206" s="1723" t="s">
        <v>68</v>
      </c>
      <c r="E1206" s="1723">
        <v>1</v>
      </c>
      <c r="F1206" s="1723">
        <v>10</v>
      </c>
      <c r="G1206" s="1723">
        <v>6</v>
      </c>
      <c r="H1206" s="1723">
        <v>3</v>
      </c>
      <c r="I1206" s="1738">
        <v>1</v>
      </c>
      <c r="J1206" s="1738">
        <v>1</v>
      </c>
      <c r="L1206" s="1725">
        <v>4625.17</v>
      </c>
      <c r="N1206" s="1725">
        <f t="shared" si="263"/>
        <v>3110.42</v>
      </c>
      <c r="O1206" s="1725">
        <v>2594.81</v>
      </c>
      <c r="P1206" s="1798">
        <f t="shared" si="264"/>
        <v>0.83423138997305823</v>
      </c>
      <c r="Q1206" s="1725">
        <v>515.61</v>
      </c>
      <c r="R1206" s="1798">
        <f t="shared" si="265"/>
        <v>0.16576861002694171</v>
      </c>
      <c r="S1206" s="1785">
        <f t="shared" si="266"/>
        <v>20.624400000000001</v>
      </c>
      <c r="U1206" s="1725">
        <f t="shared" si="267"/>
        <v>0</v>
      </c>
      <c r="V1206" s="1725">
        <f t="shared" si="268"/>
        <v>0</v>
      </c>
      <c r="W1206" s="1725">
        <f t="shared" si="269"/>
        <v>4625.17</v>
      </c>
      <c r="X1206" s="1728">
        <v>4625.17</v>
      </c>
      <c r="Y1206" s="1739">
        <v>617079</v>
      </c>
      <c r="Z1206" s="1730">
        <v>42772</v>
      </c>
      <c r="AA1206" s="1788" t="s">
        <v>213</v>
      </c>
      <c r="AB1206" s="2417"/>
      <c r="AG1206" s="1723"/>
      <c r="AH1206" s="1723"/>
      <c r="AI1206" s="1723"/>
      <c r="AJ1206" s="1723"/>
      <c r="AK1206" s="1723"/>
      <c r="AL1206" s="1723"/>
      <c r="AM1206" s="1723"/>
      <c r="AP1206" s="1723"/>
      <c r="AQ1206" s="1723"/>
      <c r="AR1206" s="1723"/>
      <c r="AS1206" s="1723"/>
      <c r="AT1206" s="1723"/>
      <c r="AU1206" s="1723"/>
      <c r="AV1206" s="1723"/>
      <c r="AW1206" s="1723"/>
      <c r="AZ1206" s="1723"/>
      <c r="BA1206" s="1723"/>
    </row>
    <row r="1207" spans="1:53" x14ac:dyDescent="0.2">
      <c r="A1207" s="1811">
        <v>2017085</v>
      </c>
      <c r="C1207" s="1737">
        <v>617317</v>
      </c>
      <c r="D1207" s="1723" t="s">
        <v>68</v>
      </c>
      <c r="E1207" s="1723">
        <v>1</v>
      </c>
      <c r="F1207" s="1723">
        <v>9</v>
      </c>
      <c r="G1207" s="1723">
        <v>6</v>
      </c>
      <c r="H1207" s="1723">
        <v>3</v>
      </c>
      <c r="I1207" s="1738">
        <v>1</v>
      </c>
      <c r="J1207" s="1738">
        <v>1</v>
      </c>
      <c r="L1207" s="1725">
        <v>2684.17</v>
      </c>
      <c r="N1207" s="1725">
        <f t="shared" si="263"/>
        <v>1850.4299999999998</v>
      </c>
      <c r="O1207" s="1725">
        <v>1399.29</v>
      </c>
      <c r="P1207" s="1798">
        <f t="shared" si="264"/>
        <v>0.75619720821646863</v>
      </c>
      <c r="Q1207" s="1725">
        <v>451.14</v>
      </c>
      <c r="R1207" s="1798">
        <f t="shared" si="265"/>
        <v>0.2438027917835314</v>
      </c>
      <c r="S1207" s="1785">
        <f t="shared" si="266"/>
        <v>18.0456</v>
      </c>
      <c r="U1207" s="1725">
        <f t="shared" si="267"/>
        <v>0</v>
      </c>
      <c r="V1207" s="1725">
        <f t="shared" si="268"/>
        <v>0</v>
      </c>
      <c r="W1207" s="1725">
        <f t="shared" si="269"/>
        <v>2684.17</v>
      </c>
      <c r="X1207" s="1728">
        <v>2996.85</v>
      </c>
      <c r="Y1207" s="1739">
        <v>617080</v>
      </c>
      <c r="Z1207" s="1730">
        <v>42772</v>
      </c>
      <c r="AA1207" s="1788" t="s">
        <v>213</v>
      </c>
      <c r="AB1207" s="2417"/>
      <c r="AC1207" s="1725">
        <v>-312.68</v>
      </c>
      <c r="AD1207" s="1723">
        <v>617097</v>
      </c>
      <c r="AE1207" s="1733">
        <v>42779</v>
      </c>
      <c r="AF1207" s="1789" t="s">
        <v>213</v>
      </c>
      <c r="AG1207" s="1723"/>
      <c r="AH1207" s="1723"/>
      <c r="AI1207" s="1723"/>
      <c r="AJ1207" s="1723"/>
      <c r="AK1207" s="1723"/>
      <c r="AL1207" s="1723"/>
      <c r="AM1207" s="1723"/>
      <c r="AP1207" s="1723"/>
      <c r="AQ1207" s="1723"/>
      <c r="AR1207" s="1723"/>
      <c r="AS1207" s="1723"/>
      <c r="AT1207" s="1723"/>
      <c r="AU1207" s="1723"/>
      <c r="AV1207" s="1723"/>
      <c r="AW1207" s="1723"/>
      <c r="AZ1207" s="1723"/>
      <c r="BA1207" s="1723"/>
    </row>
    <row r="1208" spans="1:53" x14ac:dyDescent="0.2">
      <c r="A1208" s="1736">
        <v>2017086</v>
      </c>
      <c r="C1208" s="1737" t="s">
        <v>3086</v>
      </c>
      <c r="D1208" s="1723" t="s">
        <v>3087</v>
      </c>
      <c r="E1208" s="1723">
        <v>0</v>
      </c>
      <c r="F1208" s="1723">
        <v>4</v>
      </c>
      <c r="G1208" s="1723">
        <v>0</v>
      </c>
      <c r="H1208" s="1723">
        <v>4</v>
      </c>
      <c r="I1208" s="1738">
        <v>1</v>
      </c>
      <c r="J1208" s="1738">
        <v>1</v>
      </c>
      <c r="L1208" s="1725">
        <v>0</v>
      </c>
      <c r="N1208" s="1725">
        <f t="shared" si="263"/>
        <v>1855</v>
      </c>
      <c r="O1208" s="1725">
        <v>1315</v>
      </c>
      <c r="P1208" s="1798">
        <f t="shared" si="264"/>
        <v>0.70889487870619949</v>
      </c>
      <c r="Q1208" s="1725">
        <v>540</v>
      </c>
      <c r="R1208" s="1798">
        <f t="shared" si="265"/>
        <v>0.29110512129380056</v>
      </c>
      <c r="S1208" s="1785">
        <f t="shared" si="266"/>
        <v>21.6</v>
      </c>
      <c r="U1208" s="1725">
        <f t="shared" si="267"/>
        <v>0</v>
      </c>
      <c r="V1208" s="1725">
        <f t="shared" si="268"/>
        <v>0</v>
      </c>
      <c r="W1208" s="1725">
        <f t="shared" si="269"/>
        <v>0</v>
      </c>
      <c r="X1208" s="1728"/>
      <c r="Y1208" s="1739"/>
      <c r="Z1208" s="1730"/>
      <c r="AA1208" s="1788"/>
      <c r="AB1208" s="2417"/>
      <c r="AG1208" s="1723"/>
      <c r="AH1208" s="1723"/>
      <c r="AI1208" s="1723"/>
      <c r="AJ1208" s="1723"/>
      <c r="AK1208" s="1723"/>
      <c r="AL1208" s="1723"/>
      <c r="AM1208" s="1723"/>
      <c r="AP1208" s="1723"/>
      <c r="AQ1208" s="1723"/>
      <c r="AR1208" s="1723"/>
      <c r="AS1208" s="1723"/>
      <c r="AT1208" s="1723"/>
      <c r="AU1208" s="1723"/>
      <c r="AV1208" s="1723"/>
      <c r="AW1208" s="1723"/>
      <c r="AZ1208" s="1723"/>
      <c r="BA1208" s="1723"/>
    </row>
    <row r="1209" spans="1:53" x14ac:dyDescent="0.2">
      <c r="A1209" s="1811">
        <v>2017087</v>
      </c>
      <c r="C1209" s="1737" t="s">
        <v>3088</v>
      </c>
      <c r="D1209" s="1723" t="s">
        <v>68</v>
      </c>
      <c r="E1209" s="1723">
        <v>0</v>
      </c>
      <c r="F1209" s="1723">
        <v>0</v>
      </c>
      <c r="G1209" s="1723">
        <v>0</v>
      </c>
      <c r="H1209" s="1723">
        <v>0</v>
      </c>
      <c r="I1209" s="1738">
        <v>1</v>
      </c>
      <c r="J1209" s="1738">
        <v>1</v>
      </c>
      <c r="L1209" s="1725">
        <v>51.8</v>
      </c>
      <c r="N1209" s="1725">
        <f t="shared" si="263"/>
        <v>18.399999999999999</v>
      </c>
      <c r="O1209" s="1725">
        <v>18.399999999999999</v>
      </c>
      <c r="P1209" s="1798">
        <f t="shared" si="264"/>
        <v>1</v>
      </c>
      <c r="Q1209" s="1725">
        <v>0</v>
      </c>
      <c r="R1209" s="1798">
        <f t="shared" si="265"/>
        <v>0</v>
      </c>
      <c r="S1209" s="1785">
        <f t="shared" si="266"/>
        <v>0</v>
      </c>
      <c r="U1209" s="1725">
        <f t="shared" si="267"/>
        <v>0</v>
      </c>
      <c r="V1209" s="1725">
        <f t="shared" si="268"/>
        <v>0</v>
      </c>
      <c r="W1209" s="1725">
        <f t="shared" si="269"/>
        <v>51.8</v>
      </c>
      <c r="X1209" s="1728">
        <v>51.8</v>
      </c>
      <c r="Y1209" s="1739">
        <v>617099</v>
      </c>
      <c r="Z1209" s="1730">
        <v>42779</v>
      </c>
      <c r="AA1209" s="1788" t="s">
        <v>213</v>
      </c>
      <c r="AB1209" s="2417"/>
      <c r="AG1209" s="1723"/>
      <c r="AH1209" s="1723"/>
      <c r="AI1209" s="1723"/>
      <c r="AJ1209" s="1723"/>
      <c r="AK1209" s="1723"/>
      <c r="AL1209" s="1723"/>
      <c r="AM1209" s="1723"/>
      <c r="AP1209" s="1723"/>
      <c r="AQ1209" s="1723"/>
      <c r="AR1209" s="1723"/>
      <c r="AS1209" s="1723"/>
      <c r="AT1209" s="1723"/>
      <c r="AU1209" s="1723"/>
      <c r="AV1209" s="1723"/>
      <c r="AW1209" s="1723"/>
      <c r="AZ1209" s="1723"/>
      <c r="BA1209" s="1723"/>
    </row>
    <row r="1210" spans="1:53" x14ac:dyDescent="0.2">
      <c r="A1210" s="1811">
        <v>2017088</v>
      </c>
      <c r="C1210" s="1737" t="s">
        <v>3092</v>
      </c>
      <c r="D1210" s="1723" t="s">
        <v>451</v>
      </c>
      <c r="E1210" s="1723">
        <v>1</v>
      </c>
      <c r="F1210" s="1723">
        <v>7</v>
      </c>
      <c r="G1210" s="1723">
        <v>4</v>
      </c>
      <c r="H1210" s="1723">
        <v>2</v>
      </c>
      <c r="I1210" s="1738">
        <v>1</v>
      </c>
      <c r="J1210" s="1738">
        <v>1</v>
      </c>
      <c r="L1210" s="1725">
        <v>2510.9899999999998</v>
      </c>
      <c r="N1210" s="1725">
        <f t="shared" si="263"/>
        <v>2916.21</v>
      </c>
      <c r="O1210" s="1725">
        <v>2510.9899999999998</v>
      </c>
      <c r="P1210" s="1798">
        <f t="shared" si="264"/>
        <v>0.86104567229383333</v>
      </c>
      <c r="Q1210" s="1725">
        <v>405.22</v>
      </c>
      <c r="R1210" s="1798">
        <f t="shared" si="265"/>
        <v>0.13895432770616659</v>
      </c>
      <c r="S1210" s="1785">
        <f t="shared" si="266"/>
        <v>16.2088</v>
      </c>
      <c r="U1210" s="1725">
        <f t="shared" si="267"/>
        <v>0</v>
      </c>
      <c r="V1210" s="1725">
        <f t="shared" si="268"/>
        <v>0</v>
      </c>
      <c r="W1210" s="1725">
        <f t="shared" si="269"/>
        <v>2510.9899999999998</v>
      </c>
      <c r="X1210" s="1728">
        <v>2510.9899999999998</v>
      </c>
      <c r="Y1210" s="1739">
        <v>617171</v>
      </c>
      <c r="Z1210" s="1730">
        <v>42811</v>
      </c>
      <c r="AA1210" s="1788" t="s">
        <v>213</v>
      </c>
      <c r="AB1210" s="2417"/>
      <c r="AG1210" s="1723"/>
      <c r="AH1210" s="1723"/>
      <c r="AI1210" s="1723"/>
      <c r="AJ1210" s="1723"/>
      <c r="AK1210" s="1723"/>
      <c r="AL1210" s="1723"/>
      <c r="AM1210" s="1723"/>
      <c r="AP1210" s="1723"/>
      <c r="AQ1210" s="1723"/>
      <c r="AR1210" s="1723"/>
      <c r="AS1210" s="1723"/>
      <c r="AT1210" s="1723"/>
      <c r="AU1210" s="1723"/>
      <c r="AV1210" s="1723"/>
      <c r="AW1210" s="1723"/>
      <c r="AZ1210" s="1723"/>
      <c r="BA1210" s="1723"/>
    </row>
    <row r="1211" spans="1:53" x14ac:dyDescent="0.2">
      <c r="A1211" s="1811">
        <v>2017089</v>
      </c>
      <c r="C1211" s="1737" t="s">
        <v>3094</v>
      </c>
      <c r="D1211" s="1723" t="s">
        <v>451</v>
      </c>
      <c r="E1211" s="1723">
        <v>1</v>
      </c>
      <c r="F1211" s="1723">
        <v>10</v>
      </c>
      <c r="G1211" s="1723">
        <v>6</v>
      </c>
      <c r="H1211" s="1723">
        <v>3</v>
      </c>
      <c r="I1211" s="1738">
        <v>1</v>
      </c>
      <c r="J1211" s="1738">
        <v>1</v>
      </c>
      <c r="L1211" s="1725">
        <v>4076.58</v>
      </c>
      <c r="N1211" s="1725">
        <f t="shared" si="263"/>
        <v>2787.1</v>
      </c>
      <c r="O1211" s="1725">
        <v>2168.89</v>
      </c>
      <c r="P1211" s="1798">
        <f t="shared" si="264"/>
        <v>0.77818879839259447</v>
      </c>
      <c r="Q1211" s="1725">
        <v>618.21</v>
      </c>
      <c r="R1211" s="1798">
        <f t="shared" si="265"/>
        <v>0.22181120160740556</v>
      </c>
      <c r="S1211" s="1785">
        <f t="shared" si="266"/>
        <v>24.728400000000001</v>
      </c>
      <c r="U1211" s="1725">
        <f t="shared" si="267"/>
        <v>0</v>
      </c>
      <c r="V1211" s="1725">
        <f t="shared" si="268"/>
        <v>0</v>
      </c>
      <c r="W1211" s="1725">
        <f t="shared" si="269"/>
        <v>4076.58</v>
      </c>
      <c r="X1211" s="1728">
        <v>4076.58</v>
      </c>
      <c r="Y1211" s="1739">
        <v>617170</v>
      </c>
      <c r="Z1211" s="1730">
        <v>42811</v>
      </c>
      <c r="AA1211" s="1788" t="s">
        <v>213</v>
      </c>
      <c r="AB1211" s="2417"/>
      <c r="AG1211" s="1723"/>
      <c r="AH1211" s="1723"/>
      <c r="AI1211" s="1723"/>
      <c r="AJ1211" s="1723"/>
      <c r="AK1211" s="1723"/>
      <c r="AL1211" s="1723"/>
      <c r="AM1211" s="1723"/>
      <c r="AP1211" s="1723"/>
      <c r="AQ1211" s="1723"/>
      <c r="AR1211" s="1723"/>
      <c r="AS1211" s="1723"/>
      <c r="AT1211" s="1723"/>
      <c r="AU1211" s="1723"/>
      <c r="AV1211" s="1723"/>
      <c r="AW1211" s="1723"/>
      <c r="AZ1211" s="1723"/>
      <c r="BA1211" s="1723"/>
    </row>
    <row r="1212" spans="1:53" x14ac:dyDescent="0.2">
      <c r="A1212" s="1811">
        <v>2017090</v>
      </c>
      <c r="C1212" s="1737" t="s">
        <v>3101</v>
      </c>
      <c r="D1212" s="1723" t="s">
        <v>3000</v>
      </c>
      <c r="E1212" s="1723">
        <v>1</v>
      </c>
      <c r="F1212" s="1723">
        <v>1</v>
      </c>
      <c r="G1212" s="1723">
        <v>8</v>
      </c>
      <c r="H1212" s="1723">
        <v>1</v>
      </c>
      <c r="I1212" s="1738">
        <v>1</v>
      </c>
      <c r="J1212" s="1738">
        <v>1</v>
      </c>
      <c r="L1212" s="1725">
        <v>3360.81</v>
      </c>
      <c r="N1212" s="1725">
        <f t="shared" si="263"/>
        <v>2103.0100000000002</v>
      </c>
      <c r="O1212" s="1725">
        <v>1573.32</v>
      </c>
      <c r="P1212" s="1798">
        <f t="shared" si="264"/>
        <v>0.74812768365342996</v>
      </c>
      <c r="Q1212" s="1725">
        <v>529.69000000000005</v>
      </c>
      <c r="R1212" s="1798">
        <f t="shared" si="265"/>
        <v>0.25187231634656992</v>
      </c>
      <c r="S1212" s="1785">
        <f t="shared" si="266"/>
        <v>21.187600000000003</v>
      </c>
      <c r="U1212" s="1725">
        <f t="shared" si="267"/>
        <v>0</v>
      </c>
      <c r="V1212" s="1725">
        <f t="shared" si="268"/>
        <v>0</v>
      </c>
      <c r="W1212" s="1725">
        <f t="shared" si="269"/>
        <v>3360.81</v>
      </c>
      <c r="X1212" s="1728">
        <v>3360.81</v>
      </c>
      <c r="Y1212" s="1739">
        <v>617165</v>
      </c>
      <c r="Z1212" s="1730">
        <v>42811</v>
      </c>
      <c r="AA1212" s="1788" t="s">
        <v>213</v>
      </c>
      <c r="AB1212" s="2417"/>
      <c r="AG1212" s="1723"/>
      <c r="AH1212" s="1723"/>
      <c r="AI1212" s="1723"/>
      <c r="AJ1212" s="1723"/>
      <c r="AK1212" s="1723"/>
      <c r="AL1212" s="1723"/>
      <c r="AM1212" s="1723"/>
      <c r="AP1212" s="1723"/>
      <c r="AQ1212" s="1723"/>
      <c r="AR1212" s="1723"/>
      <c r="AS1212" s="1723"/>
      <c r="AT1212" s="1723"/>
      <c r="AU1212" s="1723"/>
      <c r="AV1212" s="1723"/>
      <c r="AW1212" s="1723"/>
      <c r="AZ1212" s="1723"/>
      <c r="BA1212" s="1723"/>
    </row>
    <row r="1213" spans="1:53" x14ac:dyDescent="0.2">
      <c r="A1213" s="1811">
        <v>2017091</v>
      </c>
      <c r="C1213" s="1737" t="s">
        <v>2273</v>
      </c>
      <c r="D1213" s="1723" t="s">
        <v>3019</v>
      </c>
      <c r="E1213" s="1723">
        <v>1</v>
      </c>
      <c r="F1213" s="1723">
        <v>1</v>
      </c>
      <c r="G1213" s="1723">
        <v>0</v>
      </c>
      <c r="H1213" s="1723">
        <v>2</v>
      </c>
      <c r="I1213" s="1738">
        <v>1</v>
      </c>
      <c r="J1213" s="1738">
        <v>1</v>
      </c>
      <c r="L1213" s="1725">
        <v>1098.18</v>
      </c>
      <c r="N1213" s="1725">
        <f t="shared" si="263"/>
        <v>665.63</v>
      </c>
      <c r="O1213" s="1725">
        <v>552.96</v>
      </c>
      <c r="P1213" s="1798">
        <f t="shared" si="264"/>
        <v>0.83073178793023161</v>
      </c>
      <c r="Q1213" s="1725">
        <v>112.67</v>
      </c>
      <c r="R1213" s="1798">
        <f t="shared" si="265"/>
        <v>0.1692682120697685</v>
      </c>
      <c r="S1213" s="1785">
        <f t="shared" si="266"/>
        <v>4.5068000000000001</v>
      </c>
      <c r="U1213" s="1725">
        <f t="shared" si="267"/>
        <v>0</v>
      </c>
      <c r="V1213" s="1725">
        <f t="shared" si="268"/>
        <v>0</v>
      </c>
      <c r="W1213" s="1725">
        <f t="shared" si="269"/>
        <v>1098.18</v>
      </c>
      <c r="X1213" s="1728">
        <v>1098.18</v>
      </c>
      <c r="Y1213" s="1739">
        <v>617138</v>
      </c>
      <c r="Z1213" s="1730">
        <v>42793</v>
      </c>
      <c r="AA1213" s="1788" t="s">
        <v>213</v>
      </c>
      <c r="AB1213" s="1885"/>
      <c r="AC1213" s="1723"/>
      <c r="AE1213" s="1723"/>
      <c r="AF1213" s="1723"/>
      <c r="AG1213" s="1723"/>
      <c r="AH1213" s="1723"/>
      <c r="AI1213" s="1723"/>
      <c r="AJ1213" s="1723"/>
      <c r="AK1213" s="1723"/>
      <c r="AL1213" s="1723"/>
      <c r="AM1213" s="1723"/>
      <c r="AP1213" s="1723"/>
      <c r="AQ1213" s="1723"/>
      <c r="AR1213" s="1723"/>
      <c r="AS1213" s="1723"/>
      <c r="AT1213" s="1723"/>
      <c r="AU1213" s="1723"/>
      <c r="AV1213" s="1723"/>
      <c r="AW1213" s="1723"/>
      <c r="AZ1213" s="1723"/>
      <c r="BA1213" s="1723"/>
    </row>
    <row r="1214" spans="1:53" x14ac:dyDescent="0.2">
      <c r="A1214" s="1811">
        <v>2017092</v>
      </c>
      <c r="C1214" s="1737">
        <v>630417</v>
      </c>
      <c r="D1214" s="1723" t="s">
        <v>68</v>
      </c>
      <c r="E1214" s="1723">
        <v>1</v>
      </c>
      <c r="F1214" s="1723">
        <v>9</v>
      </c>
      <c r="G1214" s="1723">
        <v>5</v>
      </c>
      <c r="H1214" s="1723">
        <v>2</v>
      </c>
      <c r="I1214" s="1738">
        <v>1</v>
      </c>
      <c r="J1214" s="1738">
        <v>1</v>
      </c>
      <c r="L1214" s="1725">
        <v>3425.81</v>
      </c>
      <c r="N1214" s="1725">
        <f t="shared" si="263"/>
        <v>2238.9299999999998</v>
      </c>
      <c r="O1214" s="1725">
        <v>1815.53</v>
      </c>
      <c r="P1214" s="1798">
        <f t="shared" si="264"/>
        <v>0.81089180992706344</v>
      </c>
      <c r="Q1214" s="1725">
        <v>423.4</v>
      </c>
      <c r="R1214" s="1798">
        <f t="shared" si="265"/>
        <v>0.18910819007293664</v>
      </c>
      <c r="S1214" s="1785">
        <f t="shared" si="266"/>
        <v>16.936</v>
      </c>
      <c r="U1214" s="1725">
        <f t="shared" si="267"/>
        <v>0</v>
      </c>
      <c r="V1214" s="1725">
        <f t="shared" si="268"/>
        <v>0</v>
      </c>
      <c r="W1214" s="1725">
        <f t="shared" si="269"/>
        <v>3425.81</v>
      </c>
      <c r="X1214" s="1728">
        <v>3425.81</v>
      </c>
      <c r="Y1214" s="1739">
        <v>617081</v>
      </c>
      <c r="Z1214" s="1730">
        <v>42772</v>
      </c>
      <c r="AA1214" s="1788" t="s">
        <v>213</v>
      </c>
      <c r="AB1214" s="1885"/>
      <c r="AC1214" s="1723"/>
      <c r="AE1214" s="1723"/>
      <c r="AF1214" s="1723"/>
      <c r="AG1214" s="1723"/>
      <c r="AH1214" s="1723"/>
      <c r="AI1214" s="1723"/>
      <c r="AJ1214" s="1723"/>
      <c r="AK1214" s="1723"/>
      <c r="AL1214" s="1723"/>
      <c r="AM1214" s="1723"/>
      <c r="AP1214" s="1723"/>
      <c r="AQ1214" s="1723"/>
      <c r="AR1214" s="1723"/>
      <c r="AS1214" s="1723"/>
      <c r="AT1214" s="1723"/>
      <c r="AU1214" s="1723"/>
      <c r="AV1214" s="1723"/>
      <c r="AW1214" s="1723"/>
      <c r="AZ1214" s="1723"/>
      <c r="BA1214" s="1723"/>
    </row>
    <row r="1215" spans="1:53" x14ac:dyDescent="0.2">
      <c r="A1215" s="1811">
        <v>2017093</v>
      </c>
      <c r="C1215" s="1737">
        <v>630517</v>
      </c>
      <c r="D1215" s="1723" t="s">
        <v>68</v>
      </c>
      <c r="E1215" s="1723">
        <v>1</v>
      </c>
      <c r="F1215" s="1723">
        <v>9</v>
      </c>
      <c r="G1215" s="1723">
        <v>5</v>
      </c>
      <c r="H1215" s="1723">
        <v>2</v>
      </c>
      <c r="I1215" s="1738">
        <v>1</v>
      </c>
      <c r="J1215" s="1738">
        <v>1</v>
      </c>
      <c r="L1215" s="1725">
        <v>3425.81</v>
      </c>
      <c r="N1215" s="1725">
        <f>O1215+Q1215</f>
        <v>2238.9299999999998</v>
      </c>
      <c r="O1215" s="1725">
        <v>1815.53</v>
      </c>
      <c r="P1215" s="1798">
        <f>IF(N1215&lt;=0,"",O1215/N1215)</f>
        <v>0.81089180992706344</v>
      </c>
      <c r="Q1215" s="1725">
        <v>423.4</v>
      </c>
      <c r="R1215" s="1798">
        <f>IF(N1215&lt;=0,"",Q1215/N1215)</f>
        <v>0.18910819007293664</v>
      </c>
      <c r="S1215" s="1785">
        <f>Q1215/$S$1</f>
        <v>16.936</v>
      </c>
      <c r="U1215" s="1725">
        <f>((1-I1215)*O1215)+((1-J1215)*Q1215)</f>
        <v>0</v>
      </c>
      <c r="V1215" s="1725">
        <f t="shared" si="268"/>
        <v>0</v>
      </c>
      <c r="W1215" s="1725">
        <f t="shared" si="269"/>
        <v>3425.81</v>
      </c>
      <c r="X1215" s="1728">
        <v>3425.81</v>
      </c>
      <c r="Y1215" s="1739">
        <v>617082</v>
      </c>
      <c r="Z1215" s="1730">
        <v>42772</v>
      </c>
      <c r="AA1215" s="1788" t="s">
        <v>213</v>
      </c>
      <c r="AB1215" s="1885"/>
      <c r="AC1215" s="1723"/>
      <c r="AE1215" s="1723"/>
      <c r="AF1215" s="1723"/>
      <c r="AG1215" s="1723"/>
      <c r="AH1215" s="1723"/>
      <c r="AI1215" s="1723"/>
      <c r="AJ1215" s="1723"/>
      <c r="AK1215" s="1723"/>
      <c r="AL1215" s="1723"/>
      <c r="AM1215" s="1723"/>
      <c r="AP1215" s="1723"/>
      <c r="AQ1215" s="1723"/>
      <c r="AR1215" s="1723"/>
      <c r="AS1215" s="1723"/>
      <c r="AT1215" s="1723"/>
      <c r="AU1215" s="1723"/>
      <c r="AV1215" s="1723"/>
      <c r="AW1215" s="1723"/>
      <c r="AZ1215" s="1723"/>
      <c r="BA1215" s="1723"/>
    </row>
    <row r="1216" spans="1:53" x14ac:dyDescent="0.2">
      <c r="A1216" s="1811">
        <v>2017094</v>
      </c>
      <c r="C1216" s="1737">
        <v>630617</v>
      </c>
      <c r="D1216" s="1723" t="s">
        <v>68</v>
      </c>
      <c r="E1216" s="1723">
        <v>1</v>
      </c>
      <c r="F1216" s="1723">
        <v>9</v>
      </c>
      <c r="G1216" s="1723">
        <v>5</v>
      </c>
      <c r="H1216" s="1723">
        <v>2</v>
      </c>
      <c r="I1216" s="1738">
        <v>1</v>
      </c>
      <c r="J1216" s="1738">
        <v>1</v>
      </c>
      <c r="L1216" s="1725">
        <v>3425.81</v>
      </c>
      <c r="N1216" s="1725">
        <f>O1216+Q1216</f>
        <v>2238.9299999999998</v>
      </c>
      <c r="O1216" s="1725">
        <v>1815.53</v>
      </c>
      <c r="P1216" s="1798">
        <f>IF(N1216&lt;=0,"",O1216/N1216)</f>
        <v>0.81089180992706344</v>
      </c>
      <c r="Q1216" s="1725">
        <v>423.4</v>
      </c>
      <c r="R1216" s="1798">
        <f>IF(N1216&lt;=0,"",Q1216/N1216)</f>
        <v>0.18910819007293664</v>
      </c>
      <c r="S1216" s="1785">
        <f>Q1216/$S$1</f>
        <v>16.936</v>
      </c>
      <c r="U1216" s="1725">
        <f>((1-I1216)*O1216)+((1-J1216)*Q1216)</f>
        <v>0</v>
      </c>
      <c r="V1216" s="1725">
        <f t="shared" si="268"/>
        <v>0</v>
      </c>
      <c r="W1216" s="1725">
        <f t="shared" si="269"/>
        <v>3425.81</v>
      </c>
      <c r="X1216" s="1728">
        <v>3425.81</v>
      </c>
      <c r="Y1216" s="1739">
        <v>617083</v>
      </c>
      <c r="Z1216" s="1730">
        <v>42772</v>
      </c>
      <c r="AA1216" s="1788" t="s">
        <v>213</v>
      </c>
      <c r="AB1216" s="1885"/>
      <c r="AC1216" s="1723"/>
      <c r="AE1216" s="1723"/>
      <c r="AF1216" s="1723"/>
      <c r="AG1216" s="1723"/>
      <c r="AH1216" s="1723"/>
      <c r="AI1216" s="1723"/>
      <c r="AJ1216" s="1723"/>
      <c r="AK1216" s="1723"/>
      <c r="AL1216" s="1723"/>
      <c r="AM1216" s="1723"/>
      <c r="AP1216" s="1723"/>
      <c r="AQ1216" s="1723"/>
      <c r="AR1216" s="1723"/>
      <c r="AS1216" s="1723"/>
      <c r="AT1216" s="1723"/>
      <c r="AU1216" s="1723"/>
      <c r="AV1216" s="1723"/>
      <c r="AW1216" s="1723"/>
      <c r="AZ1216" s="1723"/>
      <c r="BA1216" s="1723"/>
    </row>
    <row r="1217" spans="1:53" x14ac:dyDescent="0.2">
      <c r="A1217" s="1811">
        <v>2017095</v>
      </c>
      <c r="C1217" s="1737">
        <v>630717</v>
      </c>
      <c r="D1217" s="1723" t="s">
        <v>68</v>
      </c>
      <c r="E1217" s="1723">
        <v>1</v>
      </c>
      <c r="F1217" s="1723">
        <v>9</v>
      </c>
      <c r="G1217" s="1723">
        <v>5</v>
      </c>
      <c r="H1217" s="1723">
        <v>2</v>
      </c>
      <c r="I1217" s="1738">
        <v>1</v>
      </c>
      <c r="J1217" s="1738">
        <v>1</v>
      </c>
      <c r="L1217" s="1725">
        <v>3425.81</v>
      </c>
      <c r="N1217" s="1725">
        <f>O1217+Q1217</f>
        <v>2238.9299999999998</v>
      </c>
      <c r="O1217" s="1725">
        <v>1815.53</v>
      </c>
      <c r="P1217" s="1798">
        <f>IF(N1217&lt;=0,"",O1217/N1217)</f>
        <v>0.81089180992706344</v>
      </c>
      <c r="Q1217" s="1725">
        <v>423.4</v>
      </c>
      <c r="R1217" s="1798">
        <f>IF(N1217&lt;=0,"",Q1217/N1217)</f>
        <v>0.18910819007293664</v>
      </c>
      <c r="S1217" s="1785">
        <f>Q1217/$S$1</f>
        <v>16.936</v>
      </c>
      <c r="U1217" s="1725">
        <f>((1-I1217)*O1217)+((1-J1217)*Q1217)</f>
        <v>0</v>
      </c>
      <c r="V1217" s="1725">
        <f t="shared" si="268"/>
        <v>0</v>
      </c>
      <c r="W1217" s="1725">
        <f t="shared" si="269"/>
        <v>3425.81</v>
      </c>
      <c r="X1217" s="1728">
        <v>3425.81</v>
      </c>
      <c r="Y1217" s="1739">
        <v>617084</v>
      </c>
      <c r="Z1217" s="1730">
        <v>42772</v>
      </c>
      <c r="AA1217" s="1788" t="s">
        <v>213</v>
      </c>
      <c r="AB1217" s="1885"/>
      <c r="AC1217" s="1723"/>
      <c r="AE1217" s="1723"/>
      <c r="AF1217" s="1723"/>
      <c r="AG1217" s="1723"/>
      <c r="AH1217" s="1723"/>
      <c r="AI1217" s="1723"/>
      <c r="AJ1217" s="1723"/>
      <c r="AK1217" s="1723"/>
      <c r="AL1217" s="1723"/>
      <c r="AM1217" s="1723"/>
      <c r="AP1217" s="1723"/>
      <c r="AQ1217" s="1723"/>
      <c r="AR1217" s="1723"/>
      <c r="AS1217" s="1723"/>
      <c r="AT1217" s="1723"/>
      <c r="AU1217" s="1723"/>
      <c r="AV1217" s="1723"/>
      <c r="AW1217" s="1723"/>
      <c r="AZ1217" s="1723"/>
      <c r="BA1217" s="1723"/>
    </row>
    <row r="1218" spans="1:53" x14ac:dyDescent="0.2">
      <c r="A1218" s="1835">
        <v>2017096</v>
      </c>
      <c r="C1218" s="1737" t="s">
        <v>3112</v>
      </c>
      <c r="D1218" s="1723" t="s">
        <v>1575</v>
      </c>
      <c r="E1218" s="1723">
        <v>1</v>
      </c>
      <c r="F1218" s="1723">
        <v>4</v>
      </c>
      <c r="G1218" s="1723">
        <v>4</v>
      </c>
      <c r="H1218" s="1723">
        <v>0</v>
      </c>
      <c r="I1218" s="1738">
        <v>1</v>
      </c>
      <c r="J1218" s="1738">
        <v>1</v>
      </c>
      <c r="L1218" s="1725">
        <v>756.8</v>
      </c>
      <c r="N1218" s="1725">
        <f t="shared" si="263"/>
        <v>438.77</v>
      </c>
      <c r="O1218" s="1725">
        <v>289.79000000000002</v>
      </c>
      <c r="P1218" s="1798">
        <f t="shared" si="264"/>
        <v>0.66045992205483517</v>
      </c>
      <c r="Q1218" s="1725">
        <v>148.97999999999999</v>
      </c>
      <c r="R1218" s="1798">
        <f t="shared" si="265"/>
        <v>0.33954007794516489</v>
      </c>
      <c r="S1218" s="1785">
        <f t="shared" si="266"/>
        <v>5.9591999999999992</v>
      </c>
      <c r="U1218" s="1725">
        <f t="shared" si="267"/>
        <v>0</v>
      </c>
      <c r="V1218" s="1725">
        <f t="shared" si="268"/>
        <v>0</v>
      </c>
      <c r="W1218" s="1725">
        <f t="shared" si="269"/>
        <v>756.8</v>
      </c>
      <c r="X1218" s="1728">
        <v>756.8</v>
      </c>
      <c r="Y1218" s="1739">
        <v>617161</v>
      </c>
      <c r="Z1218" s="1730">
        <v>42802</v>
      </c>
      <c r="AA1218" s="1788" t="s">
        <v>213</v>
      </c>
      <c r="AB1218" s="1885"/>
      <c r="AC1218" s="1723"/>
      <c r="AE1218" s="1723"/>
      <c r="AF1218" s="1723"/>
      <c r="AG1218" s="1723"/>
      <c r="AH1218" s="1723"/>
      <c r="AI1218" s="1723"/>
      <c r="AJ1218" s="1723"/>
      <c r="AK1218" s="1723"/>
      <c r="AL1218" s="1723"/>
      <c r="AM1218" s="1723"/>
      <c r="AP1218" s="1723"/>
      <c r="AQ1218" s="1723"/>
      <c r="AR1218" s="1723"/>
      <c r="AS1218" s="1723"/>
      <c r="AT1218" s="1723"/>
      <c r="AU1218" s="1723"/>
      <c r="AV1218" s="1723"/>
      <c r="AW1218" s="1723"/>
      <c r="AZ1218" s="1723"/>
      <c r="BA1218" s="1723"/>
    </row>
    <row r="1219" spans="1:53" x14ac:dyDescent="0.2">
      <c r="A1219" s="1835">
        <v>2017097</v>
      </c>
      <c r="C1219" s="1737" t="s">
        <v>3113</v>
      </c>
      <c r="D1219" s="1723" t="s">
        <v>1575</v>
      </c>
      <c r="E1219" s="1723">
        <v>1</v>
      </c>
      <c r="F1219" s="1723">
        <v>3</v>
      </c>
      <c r="G1219" s="1723">
        <v>0</v>
      </c>
      <c r="H1219" s="1723">
        <v>0</v>
      </c>
      <c r="I1219" s="1738">
        <v>1</v>
      </c>
      <c r="J1219" s="1738">
        <v>1</v>
      </c>
      <c r="L1219" s="1725">
        <v>501.95</v>
      </c>
      <c r="N1219" s="1725">
        <f t="shared" si="263"/>
        <v>297.02</v>
      </c>
      <c r="O1219" s="1725">
        <v>235.95</v>
      </c>
      <c r="P1219" s="1798">
        <f t="shared" si="264"/>
        <v>0.79439095010437011</v>
      </c>
      <c r="Q1219" s="1725">
        <v>61.07</v>
      </c>
      <c r="R1219" s="1798">
        <f t="shared" si="265"/>
        <v>0.20560904989562995</v>
      </c>
      <c r="S1219" s="1785">
        <f t="shared" si="266"/>
        <v>2.4428000000000001</v>
      </c>
      <c r="U1219" s="1725">
        <f t="shared" si="267"/>
        <v>0</v>
      </c>
      <c r="V1219" s="1725">
        <f t="shared" si="268"/>
        <v>0</v>
      </c>
      <c r="W1219" s="1725">
        <f t="shared" si="269"/>
        <v>501.95</v>
      </c>
      <c r="X1219" s="1728">
        <v>501.95</v>
      </c>
      <c r="Y1219" s="1739">
        <v>617162</v>
      </c>
      <c r="Z1219" s="1730">
        <v>42802</v>
      </c>
      <c r="AA1219" s="1788" t="s">
        <v>213</v>
      </c>
      <c r="AB1219" s="1885"/>
      <c r="AC1219" s="1723"/>
      <c r="AE1219" s="1723"/>
      <c r="AF1219" s="1723"/>
      <c r="AG1219" s="1723"/>
      <c r="AH1219" s="1723"/>
      <c r="AI1219" s="1723"/>
      <c r="AJ1219" s="1723"/>
      <c r="AK1219" s="1723"/>
      <c r="AL1219" s="1723"/>
      <c r="AM1219" s="1723"/>
      <c r="AP1219" s="1723"/>
      <c r="AQ1219" s="1723"/>
      <c r="AR1219" s="1723"/>
      <c r="AS1219" s="1723"/>
      <c r="AT1219" s="1723"/>
      <c r="AU1219" s="1723"/>
      <c r="AV1219" s="1723"/>
      <c r="AW1219" s="1723"/>
      <c r="AZ1219" s="1723"/>
      <c r="BA1219" s="1723"/>
    </row>
    <row r="1220" spans="1:53" x14ac:dyDescent="0.2">
      <c r="A1220" s="1835">
        <v>2017098</v>
      </c>
      <c r="C1220" s="1737" t="s">
        <v>3114</v>
      </c>
      <c r="D1220" s="1723" t="s">
        <v>1575</v>
      </c>
      <c r="E1220" s="1723">
        <v>1</v>
      </c>
      <c r="F1220" s="1723">
        <v>11</v>
      </c>
      <c r="G1220" s="1723">
        <v>5</v>
      </c>
      <c r="H1220" s="1723">
        <v>1</v>
      </c>
      <c r="I1220" s="1738">
        <v>1</v>
      </c>
      <c r="J1220" s="1738">
        <v>1</v>
      </c>
      <c r="L1220" s="1725">
        <v>2381.98</v>
      </c>
      <c r="N1220" s="1725">
        <f t="shared" si="263"/>
        <v>1412.78</v>
      </c>
      <c r="O1220" s="1725">
        <v>1018.3</v>
      </c>
      <c r="P1220" s="1798">
        <f t="shared" si="264"/>
        <v>0.72077747419980465</v>
      </c>
      <c r="Q1220" s="1725">
        <v>394.48</v>
      </c>
      <c r="R1220" s="1798">
        <f t="shared" si="265"/>
        <v>0.27922252580019535</v>
      </c>
      <c r="S1220" s="1785">
        <f t="shared" si="266"/>
        <v>15.779200000000001</v>
      </c>
      <c r="U1220" s="1725">
        <f t="shared" si="267"/>
        <v>0</v>
      </c>
      <c r="V1220" s="1725">
        <f t="shared" si="268"/>
        <v>0</v>
      </c>
      <c r="W1220" s="1725">
        <f t="shared" si="269"/>
        <v>2381.98</v>
      </c>
      <c r="X1220" s="1728">
        <v>2381.98</v>
      </c>
      <c r="Y1220" s="1739">
        <v>617163</v>
      </c>
      <c r="Z1220" s="1730">
        <v>42802</v>
      </c>
      <c r="AA1220" s="1788" t="s">
        <v>213</v>
      </c>
      <c r="AB1220" s="1885"/>
      <c r="AC1220" s="1723"/>
      <c r="AE1220" s="1723"/>
      <c r="AF1220" s="1723"/>
      <c r="AG1220" s="1723"/>
      <c r="AH1220" s="1723"/>
      <c r="AI1220" s="1723"/>
      <c r="AJ1220" s="1723"/>
      <c r="AK1220" s="1723"/>
      <c r="AL1220" s="1723"/>
      <c r="AM1220" s="1723"/>
      <c r="AP1220" s="1723"/>
      <c r="AQ1220" s="1723"/>
      <c r="AR1220" s="1723"/>
      <c r="AS1220" s="1723"/>
      <c r="AT1220" s="1723"/>
      <c r="AU1220" s="1723"/>
      <c r="AV1220" s="1723"/>
      <c r="AW1220" s="1723"/>
      <c r="AZ1220" s="1723"/>
      <c r="BA1220" s="1723"/>
    </row>
    <row r="1221" spans="1:53" x14ac:dyDescent="0.2">
      <c r="A1221" s="1835">
        <v>2017099</v>
      </c>
      <c r="C1221" s="1737" t="s">
        <v>3115</v>
      </c>
      <c r="D1221" s="1723" t="s">
        <v>1575</v>
      </c>
      <c r="E1221" s="1723">
        <v>1</v>
      </c>
      <c r="F1221" s="1723">
        <v>10</v>
      </c>
      <c r="G1221" s="1723">
        <v>4</v>
      </c>
      <c r="H1221" s="1723">
        <v>1</v>
      </c>
      <c r="I1221" s="1738">
        <v>1</v>
      </c>
      <c r="J1221" s="1738">
        <v>1</v>
      </c>
      <c r="L1221" s="1725">
        <v>2160.8000000000002</v>
      </c>
      <c r="N1221" s="1725">
        <f t="shared" si="263"/>
        <v>1286.23</v>
      </c>
      <c r="O1221" s="1725">
        <v>928.85</v>
      </c>
      <c r="P1221" s="1798">
        <f t="shared" si="264"/>
        <v>0.72214922681013505</v>
      </c>
      <c r="Q1221" s="1725">
        <v>357.38</v>
      </c>
      <c r="R1221" s="1798">
        <f t="shared" si="265"/>
        <v>0.27785077318986495</v>
      </c>
      <c r="S1221" s="1785">
        <f t="shared" si="266"/>
        <v>14.295199999999999</v>
      </c>
      <c r="U1221" s="1725">
        <f t="shared" si="267"/>
        <v>0</v>
      </c>
      <c r="V1221" s="1725">
        <f t="shared" si="268"/>
        <v>0</v>
      </c>
      <c r="W1221" s="1725">
        <f t="shared" si="269"/>
        <v>2160.8000000000002</v>
      </c>
      <c r="X1221" s="1728">
        <v>2160.8000000000002</v>
      </c>
      <c r="Y1221" s="1739">
        <v>617164</v>
      </c>
      <c r="Z1221" s="1730">
        <v>42802</v>
      </c>
      <c r="AA1221" s="1788" t="s">
        <v>213</v>
      </c>
      <c r="AB1221" s="1885"/>
      <c r="AC1221" s="1723"/>
      <c r="AE1221" s="1723"/>
      <c r="AF1221" s="1723"/>
      <c r="AG1221" s="1723"/>
      <c r="AH1221" s="1723"/>
      <c r="AI1221" s="1723"/>
      <c r="AJ1221" s="1723"/>
      <c r="AK1221" s="1723"/>
      <c r="AL1221" s="1723"/>
      <c r="AM1221" s="1723"/>
      <c r="AP1221" s="1723"/>
      <c r="AQ1221" s="1723"/>
      <c r="AR1221" s="1723"/>
      <c r="AS1221" s="1723"/>
      <c r="AT1221" s="1723"/>
      <c r="AU1221" s="1723"/>
      <c r="AV1221" s="1723"/>
      <c r="AW1221" s="1723"/>
      <c r="AZ1221" s="1723"/>
      <c r="BA1221" s="1723"/>
    </row>
    <row r="1222" spans="1:53" x14ac:dyDescent="0.2">
      <c r="A1222" s="1811">
        <v>2017100</v>
      </c>
      <c r="C1222" s="1878" t="s">
        <v>2637</v>
      </c>
      <c r="D1222" s="1879" t="s">
        <v>1575</v>
      </c>
      <c r="E1222" s="1879">
        <v>1</v>
      </c>
      <c r="F1222" s="1879">
        <v>13</v>
      </c>
      <c r="G1222" s="1879">
        <v>10</v>
      </c>
      <c r="H1222" s="1879">
        <v>1</v>
      </c>
      <c r="I1222" s="1880">
        <v>1</v>
      </c>
      <c r="J1222" s="1880">
        <v>1</v>
      </c>
      <c r="K1222" s="1891"/>
      <c r="L1222" s="1881">
        <v>2539.21</v>
      </c>
      <c r="N1222" s="1725">
        <f t="shared" si="263"/>
        <v>1497.94</v>
      </c>
      <c r="O1222" s="1725">
        <v>1013.49</v>
      </c>
      <c r="P1222" s="1798">
        <f t="shared" si="264"/>
        <v>0.67658918247726874</v>
      </c>
      <c r="Q1222" s="1725">
        <v>484.45</v>
      </c>
      <c r="R1222" s="1798">
        <f t="shared" si="265"/>
        <v>0.32341081752273121</v>
      </c>
      <c r="S1222" s="1785">
        <f t="shared" si="266"/>
        <v>19.378</v>
      </c>
      <c r="U1222" s="1725">
        <f t="shared" si="267"/>
        <v>0</v>
      </c>
      <c r="V1222" s="1725">
        <f t="shared" si="268"/>
        <v>0</v>
      </c>
      <c r="W1222" s="1725">
        <f t="shared" si="269"/>
        <v>2539.21</v>
      </c>
      <c r="X1222" s="1728">
        <v>2539.21</v>
      </c>
      <c r="Y1222" s="1739">
        <v>617185</v>
      </c>
      <c r="Z1222" s="1730">
        <v>42811</v>
      </c>
      <c r="AA1222" s="1788" t="s">
        <v>213</v>
      </c>
      <c r="AB1222" s="1885"/>
      <c r="AC1222" s="1723"/>
      <c r="AE1222" s="1723"/>
      <c r="AF1222" s="1723"/>
      <c r="AG1222" s="1723"/>
      <c r="AH1222" s="1723"/>
      <c r="AI1222" s="1723"/>
      <c r="AJ1222" s="1723"/>
      <c r="AK1222" s="1723"/>
      <c r="AL1222" s="1723"/>
      <c r="AM1222" s="1723"/>
      <c r="AP1222" s="1723"/>
      <c r="AQ1222" s="1723"/>
      <c r="AR1222" s="1723"/>
      <c r="AS1222" s="1723"/>
      <c r="AT1222" s="1723"/>
      <c r="AU1222" s="1723"/>
      <c r="AV1222" s="1723"/>
      <c r="AW1222" s="1723"/>
      <c r="AZ1222" s="1723"/>
      <c r="BA1222" s="1723"/>
    </row>
    <row r="1223" spans="1:53" x14ac:dyDescent="0.2">
      <c r="A1223" s="1811">
        <v>2017101</v>
      </c>
      <c r="C1223" s="1878" t="s">
        <v>2638</v>
      </c>
      <c r="D1223" s="1879" t="s">
        <v>1575</v>
      </c>
      <c r="E1223" s="1879">
        <v>1</v>
      </c>
      <c r="F1223" s="1879">
        <v>9</v>
      </c>
      <c r="G1223" s="1879">
        <v>6</v>
      </c>
      <c r="H1223" s="1879">
        <v>1</v>
      </c>
      <c r="I1223" s="1880">
        <v>1</v>
      </c>
      <c r="J1223" s="1880">
        <v>1</v>
      </c>
      <c r="K1223" s="1891"/>
      <c r="L1223" s="1881">
        <v>2091.11</v>
      </c>
      <c r="N1223" s="1725">
        <f t="shared" si="263"/>
        <v>1185.4499999999998</v>
      </c>
      <c r="O1223" s="1725">
        <v>817.55</v>
      </c>
      <c r="P1223" s="1798">
        <f t="shared" si="264"/>
        <v>0.68965371799738506</v>
      </c>
      <c r="Q1223" s="1725">
        <v>367.9</v>
      </c>
      <c r="R1223" s="1798">
        <f t="shared" si="265"/>
        <v>0.31034628200261505</v>
      </c>
      <c r="S1223" s="1785">
        <f t="shared" si="266"/>
        <v>14.715999999999999</v>
      </c>
      <c r="U1223" s="1725">
        <f t="shared" si="267"/>
        <v>0</v>
      </c>
      <c r="V1223" s="1725">
        <f t="shared" si="268"/>
        <v>0</v>
      </c>
      <c r="W1223" s="1725">
        <f t="shared" si="269"/>
        <v>2091.11</v>
      </c>
      <c r="X1223" s="1728">
        <v>2091.11</v>
      </c>
      <c r="Y1223" s="1739">
        <v>617186</v>
      </c>
      <c r="Z1223" s="1730">
        <v>42811</v>
      </c>
      <c r="AA1223" s="1788" t="s">
        <v>213</v>
      </c>
      <c r="AB1223" s="1885"/>
      <c r="AC1223" s="1723"/>
      <c r="AE1223" s="1723"/>
      <c r="AF1223" s="1723"/>
      <c r="AG1223" s="1723"/>
      <c r="AH1223" s="1723"/>
      <c r="AI1223" s="1723"/>
      <c r="AJ1223" s="1723"/>
      <c r="AK1223" s="1723"/>
      <c r="AL1223" s="1723"/>
      <c r="AM1223" s="1723"/>
      <c r="AP1223" s="1723"/>
      <c r="AQ1223" s="1723"/>
      <c r="AR1223" s="1723"/>
      <c r="AS1223" s="1723"/>
      <c r="AT1223" s="1723"/>
      <c r="AU1223" s="1723"/>
      <c r="AV1223" s="1723"/>
      <c r="AW1223" s="1723"/>
      <c r="AZ1223" s="1723"/>
      <c r="BA1223" s="1723"/>
    </row>
    <row r="1224" spans="1:53" x14ac:dyDescent="0.2">
      <c r="A1224" s="1811">
        <v>2017102</v>
      </c>
      <c r="C1224" s="1737">
        <v>629017</v>
      </c>
      <c r="D1224" s="1723" t="s">
        <v>68</v>
      </c>
      <c r="E1224" s="1723">
        <v>1</v>
      </c>
      <c r="F1224" s="1723">
        <v>10</v>
      </c>
      <c r="G1224" s="1723">
        <v>5</v>
      </c>
      <c r="H1224" s="1723">
        <v>3</v>
      </c>
      <c r="I1224" s="1738">
        <v>1</v>
      </c>
      <c r="J1224" s="1738">
        <v>1</v>
      </c>
      <c r="L1224" s="1725">
        <v>2079.27</v>
      </c>
      <c r="N1224" s="1725">
        <f t="shared" si="263"/>
        <v>1599.07</v>
      </c>
      <c r="O1224" s="1725">
        <v>1177.28</v>
      </c>
      <c r="P1224" s="1798">
        <f t="shared" si="264"/>
        <v>0.73622793248575735</v>
      </c>
      <c r="Q1224" s="1725">
        <v>421.79</v>
      </c>
      <c r="R1224" s="1798">
        <f t="shared" si="265"/>
        <v>0.2637720675142427</v>
      </c>
      <c r="S1224" s="1785">
        <f t="shared" si="266"/>
        <v>16.871600000000001</v>
      </c>
      <c r="U1224" s="1725">
        <f t="shared" si="267"/>
        <v>0</v>
      </c>
      <c r="V1224" s="1725">
        <f t="shared" si="268"/>
        <v>0</v>
      </c>
      <c r="W1224" s="1725">
        <f t="shared" si="269"/>
        <v>2079.27</v>
      </c>
      <c r="X1224" s="1728">
        <v>2079.27</v>
      </c>
      <c r="Y1224" s="1739">
        <v>617100</v>
      </c>
      <c r="Z1224" s="1730">
        <v>42779</v>
      </c>
      <c r="AA1224" s="1788" t="s">
        <v>213</v>
      </c>
      <c r="AB1224" s="1885"/>
      <c r="AC1224" s="1723"/>
      <c r="AE1224" s="1723"/>
      <c r="AF1224" s="1723"/>
      <c r="AG1224" s="1723"/>
      <c r="AH1224" s="1723"/>
      <c r="AI1224" s="1723"/>
      <c r="AJ1224" s="1723"/>
      <c r="AK1224" s="1723"/>
      <c r="AL1224" s="1723"/>
      <c r="AM1224" s="1723"/>
      <c r="AP1224" s="1723"/>
      <c r="AQ1224" s="1723"/>
      <c r="AR1224" s="1723"/>
      <c r="AS1224" s="1723"/>
      <c r="AT1224" s="1723"/>
      <c r="AU1224" s="1723"/>
      <c r="AV1224" s="1723"/>
      <c r="AW1224" s="1723"/>
      <c r="AZ1224" s="1723"/>
      <c r="BA1224" s="1723"/>
    </row>
    <row r="1225" spans="1:53" x14ac:dyDescent="0.2">
      <c r="A1225" s="1811">
        <v>2017103</v>
      </c>
      <c r="C1225" s="1737">
        <v>647717</v>
      </c>
      <c r="D1225" s="1723" t="s">
        <v>68</v>
      </c>
      <c r="E1225" s="1723">
        <v>1</v>
      </c>
      <c r="F1225" s="1723">
        <v>8</v>
      </c>
      <c r="G1225" s="1723">
        <v>5</v>
      </c>
      <c r="H1225" s="1723">
        <v>3</v>
      </c>
      <c r="I1225" s="1738">
        <v>1</v>
      </c>
      <c r="J1225" s="1738">
        <v>1</v>
      </c>
      <c r="L1225" s="1725">
        <v>2480.83</v>
      </c>
      <c r="N1225" s="1725">
        <f t="shared" si="263"/>
        <v>1716.88</v>
      </c>
      <c r="O1225" s="1725">
        <v>1289.73</v>
      </c>
      <c r="P1225" s="1798">
        <f t="shared" si="264"/>
        <v>0.75120567541121097</v>
      </c>
      <c r="Q1225" s="1725">
        <v>427.15</v>
      </c>
      <c r="R1225" s="1798">
        <f t="shared" si="265"/>
        <v>0.24879432458878895</v>
      </c>
      <c r="S1225" s="1785">
        <f t="shared" si="266"/>
        <v>17.085999999999999</v>
      </c>
      <c r="U1225" s="1725">
        <f t="shared" si="267"/>
        <v>0</v>
      </c>
      <c r="V1225" s="1725">
        <f t="shared" si="268"/>
        <v>0</v>
      </c>
      <c r="W1225" s="1725">
        <f t="shared" si="269"/>
        <v>2480.83</v>
      </c>
      <c r="X1225" s="1728">
        <v>2480.83</v>
      </c>
      <c r="Y1225" s="1739">
        <v>617101</v>
      </c>
      <c r="Z1225" s="1730">
        <v>42779</v>
      </c>
      <c r="AA1225" s="1788" t="s">
        <v>213</v>
      </c>
      <c r="AB1225" s="1885"/>
      <c r="AC1225" s="1723"/>
      <c r="AE1225" s="1723"/>
      <c r="AF1225" s="1723"/>
      <c r="AG1225" s="1723"/>
      <c r="AH1225" s="1723"/>
      <c r="AI1225" s="1723"/>
      <c r="AJ1225" s="1723"/>
      <c r="AK1225" s="1723"/>
      <c r="AL1225" s="1723"/>
      <c r="AM1225" s="1723"/>
      <c r="AP1225" s="1723"/>
      <c r="AQ1225" s="1723"/>
      <c r="AR1225" s="1723"/>
      <c r="AS1225" s="1723"/>
      <c r="AT1225" s="1723"/>
      <c r="AU1225" s="1723"/>
      <c r="AV1225" s="1723"/>
      <c r="AW1225" s="1723"/>
      <c r="AZ1225" s="1723"/>
      <c r="BA1225" s="1723"/>
    </row>
    <row r="1226" spans="1:53" x14ac:dyDescent="0.2">
      <c r="A1226" s="1811">
        <v>2017104</v>
      </c>
      <c r="C1226" s="1737">
        <v>612617</v>
      </c>
      <c r="D1226" s="1723" t="s">
        <v>68</v>
      </c>
      <c r="E1226" s="1723">
        <v>1</v>
      </c>
      <c r="F1226" s="1723">
        <v>8</v>
      </c>
      <c r="G1226" s="1723">
        <v>5</v>
      </c>
      <c r="H1226" s="1723">
        <v>3</v>
      </c>
      <c r="I1226" s="1738">
        <v>1</v>
      </c>
      <c r="J1226" s="1738">
        <v>1</v>
      </c>
      <c r="L1226" s="1725">
        <v>2103.92</v>
      </c>
      <c r="N1226" s="1725">
        <f t="shared" ref="N1226:N1255" si="270">O1226+Q1226</f>
        <v>1570.93</v>
      </c>
      <c r="O1226" s="1725">
        <v>1143.68</v>
      </c>
      <c r="P1226" s="1798">
        <f t="shared" si="264"/>
        <v>0.72802734685823045</v>
      </c>
      <c r="Q1226" s="1725">
        <v>427.25</v>
      </c>
      <c r="R1226" s="1798">
        <f t="shared" si="265"/>
        <v>0.27197265314176949</v>
      </c>
      <c r="S1226" s="1785">
        <f t="shared" si="266"/>
        <v>17.09</v>
      </c>
      <c r="U1226" s="1725">
        <f t="shared" si="267"/>
        <v>0</v>
      </c>
      <c r="V1226" s="1725">
        <f t="shared" si="268"/>
        <v>0</v>
      </c>
      <c r="W1226" s="1725">
        <f t="shared" si="269"/>
        <v>2103.92</v>
      </c>
      <c r="X1226" s="1728">
        <v>2103.92</v>
      </c>
      <c r="Y1226" s="1739">
        <v>617102</v>
      </c>
      <c r="Z1226" s="1730">
        <v>42779</v>
      </c>
      <c r="AA1226" s="1788" t="s">
        <v>213</v>
      </c>
      <c r="AB1226" s="1885"/>
      <c r="AC1226" s="1723"/>
      <c r="AE1226" s="1723"/>
      <c r="AF1226" s="1723"/>
      <c r="AG1226" s="1723"/>
      <c r="AH1226" s="1723"/>
      <c r="AI1226" s="1723"/>
      <c r="AJ1226" s="1723"/>
      <c r="AK1226" s="1723"/>
      <c r="AL1226" s="1723"/>
      <c r="AM1226" s="1723"/>
      <c r="AP1226" s="1723"/>
      <c r="AQ1226" s="1723"/>
      <c r="AR1226" s="1723"/>
      <c r="AS1226" s="1723"/>
      <c r="AT1226" s="1723"/>
      <c r="AU1226" s="1723"/>
      <c r="AV1226" s="1723"/>
      <c r="AW1226" s="1723"/>
      <c r="AZ1226" s="1723"/>
      <c r="BA1226" s="1723"/>
    </row>
    <row r="1227" spans="1:53" x14ac:dyDescent="0.2">
      <c r="A1227" s="1811">
        <v>2017105</v>
      </c>
      <c r="B1227" s="1878"/>
      <c r="C1227" s="1878" t="s">
        <v>3121</v>
      </c>
      <c r="D1227" s="1879"/>
      <c r="E1227" s="1879">
        <v>0</v>
      </c>
      <c r="F1227" s="1879">
        <v>0</v>
      </c>
      <c r="G1227" s="1879">
        <v>0</v>
      </c>
      <c r="H1227" s="1879">
        <v>0</v>
      </c>
      <c r="I1227" s="1880">
        <v>1</v>
      </c>
      <c r="J1227" s="1880">
        <v>1</v>
      </c>
      <c r="K1227" s="1891"/>
      <c r="L1227" s="1881">
        <v>61.06</v>
      </c>
      <c r="N1227" s="1725">
        <f t="shared" si="270"/>
        <v>23.03</v>
      </c>
      <c r="O1227" s="1725">
        <v>23.03</v>
      </c>
      <c r="P1227" s="1798">
        <f t="shared" si="264"/>
        <v>1</v>
      </c>
      <c r="Q1227" s="1725">
        <v>0</v>
      </c>
      <c r="R1227" s="1798">
        <f t="shared" si="265"/>
        <v>0</v>
      </c>
      <c r="S1227" s="1785">
        <f t="shared" si="266"/>
        <v>0</v>
      </c>
      <c r="U1227" s="1725">
        <f t="shared" si="267"/>
        <v>0</v>
      </c>
      <c r="V1227" s="1725">
        <f t="shared" si="268"/>
        <v>0</v>
      </c>
      <c r="W1227" s="1725">
        <f t="shared" si="269"/>
        <v>61.06</v>
      </c>
      <c r="X1227" s="1728">
        <v>61.06</v>
      </c>
      <c r="Y1227" s="1739">
        <v>617128</v>
      </c>
      <c r="Z1227" s="1730">
        <v>42793</v>
      </c>
      <c r="AA1227" s="1788" t="s">
        <v>213</v>
      </c>
      <c r="AB1227" s="1885"/>
      <c r="AC1227" s="1723"/>
      <c r="AE1227" s="1723"/>
      <c r="AF1227" s="1723"/>
      <c r="AG1227" s="1723"/>
      <c r="AH1227" s="1723"/>
      <c r="AI1227" s="1723"/>
      <c r="AJ1227" s="1723"/>
      <c r="AK1227" s="1723"/>
      <c r="AL1227" s="1723"/>
      <c r="AM1227" s="1723"/>
      <c r="AP1227" s="1723"/>
      <c r="AQ1227" s="1723"/>
      <c r="AR1227" s="1723"/>
      <c r="AS1227" s="1723"/>
      <c r="AT1227" s="1723"/>
      <c r="AU1227" s="1723"/>
      <c r="AV1227" s="1723"/>
      <c r="AW1227" s="1723"/>
      <c r="AZ1227" s="1723"/>
      <c r="BA1227" s="1723"/>
    </row>
    <row r="1228" spans="1:53" x14ac:dyDescent="0.2">
      <c r="A1228" s="1811">
        <v>2017106</v>
      </c>
      <c r="C1228" s="1737">
        <v>611017</v>
      </c>
      <c r="D1228" s="1723" t="s">
        <v>68</v>
      </c>
      <c r="E1228" s="1723">
        <v>1</v>
      </c>
      <c r="F1228" s="1723">
        <v>8</v>
      </c>
      <c r="G1228" s="1723">
        <v>5</v>
      </c>
      <c r="H1228" s="1723">
        <v>3</v>
      </c>
      <c r="I1228" s="1738">
        <v>1</v>
      </c>
      <c r="J1228" s="1738">
        <v>1</v>
      </c>
      <c r="L1228" s="1725">
        <v>2103.92</v>
      </c>
      <c r="N1228" s="1725">
        <f t="shared" si="270"/>
        <v>1557.67</v>
      </c>
      <c r="O1228" s="1725">
        <v>1130.52</v>
      </c>
      <c r="P1228" s="1798">
        <f t="shared" si="264"/>
        <v>0.72577631975964096</v>
      </c>
      <c r="Q1228" s="1725">
        <v>427.15</v>
      </c>
      <c r="R1228" s="1798">
        <f t="shared" si="265"/>
        <v>0.27422368024035898</v>
      </c>
      <c r="S1228" s="1785">
        <f t="shared" si="266"/>
        <v>17.085999999999999</v>
      </c>
      <c r="U1228" s="1725">
        <f t="shared" si="267"/>
        <v>0</v>
      </c>
      <c r="V1228" s="1725">
        <f t="shared" si="268"/>
        <v>0</v>
      </c>
      <c r="W1228" s="1725">
        <f t="shared" si="269"/>
        <v>2103.92</v>
      </c>
      <c r="X1228" s="1728">
        <v>2103.92</v>
      </c>
      <c r="Y1228" s="1739">
        <v>617103</v>
      </c>
      <c r="Z1228" s="1730">
        <v>42779</v>
      </c>
      <c r="AA1228" s="1788" t="s">
        <v>213</v>
      </c>
      <c r="AB1228" s="1885"/>
      <c r="AC1228" s="1723"/>
      <c r="AE1228" s="1723"/>
      <c r="AF1228" s="1723"/>
      <c r="AG1228" s="1723"/>
      <c r="AH1228" s="1723"/>
      <c r="AI1228" s="1723"/>
      <c r="AJ1228" s="1723"/>
      <c r="AK1228" s="1723"/>
      <c r="AL1228" s="1723"/>
      <c r="AM1228" s="1723"/>
      <c r="AP1228" s="1723"/>
      <c r="AQ1228" s="1723"/>
      <c r="AR1228" s="1723"/>
      <c r="AS1228" s="1723"/>
      <c r="AT1228" s="1723"/>
      <c r="AU1228" s="1723"/>
      <c r="AV1228" s="1723"/>
      <c r="AW1228" s="1723"/>
      <c r="AZ1228" s="1723"/>
      <c r="BA1228" s="1723"/>
    </row>
    <row r="1229" spans="1:53" x14ac:dyDescent="0.2">
      <c r="A1229" s="1811">
        <v>2017107</v>
      </c>
      <c r="C1229" s="1737" t="s">
        <v>3127</v>
      </c>
      <c r="D1229" s="1723" t="s">
        <v>68</v>
      </c>
      <c r="E1229" s="1723">
        <v>0</v>
      </c>
      <c r="F1229" s="1723">
        <v>1</v>
      </c>
      <c r="G1229" s="1723">
        <v>1</v>
      </c>
      <c r="H1229" s="1723">
        <v>0</v>
      </c>
      <c r="I1229" s="1738">
        <v>1</v>
      </c>
      <c r="J1229" s="1738">
        <v>1</v>
      </c>
      <c r="L1229" s="1725">
        <v>415</v>
      </c>
      <c r="N1229" s="1725">
        <f t="shared" si="270"/>
        <v>243.58999999999997</v>
      </c>
      <c r="O1229" s="1725">
        <v>182.45</v>
      </c>
      <c r="P1229" s="1798">
        <f t="shared" si="264"/>
        <v>0.74900447473213194</v>
      </c>
      <c r="Q1229" s="1725">
        <v>61.14</v>
      </c>
      <c r="R1229" s="1798">
        <f t="shared" si="265"/>
        <v>0.25099552526786817</v>
      </c>
      <c r="S1229" s="1785">
        <f t="shared" si="266"/>
        <v>2.4456000000000002</v>
      </c>
      <c r="U1229" s="1725">
        <f t="shared" si="267"/>
        <v>0</v>
      </c>
      <c r="V1229" s="1725">
        <f t="shared" si="268"/>
        <v>0</v>
      </c>
      <c r="W1229" s="1725">
        <f t="shared" si="269"/>
        <v>415</v>
      </c>
      <c r="X1229" s="1728">
        <v>415</v>
      </c>
      <c r="Y1229" s="1739">
        <v>617128</v>
      </c>
      <c r="Z1229" s="1730">
        <v>42793</v>
      </c>
      <c r="AA1229" s="1788" t="s">
        <v>213</v>
      </c>
      <c r="AB1229" s="1885"/>
      <c r="AC1229" s="1723"/>
      <c r="AE1229" s="1723"/>
      <c r="AF1229" s="1723"/>
      <c r="AG1229" s="1723"/>
      <c r="AH1229" s="1723"/>
      <c r="AI1229" s="1723"/>
      <c r="AJ1229" s="1723"/>
      <c r="AK1229" s="1723"/>
      <c r="AL1229" s="1723"/>
      <c r="AM1229" s="1723"/>
      <c r="AP1229" s="1723"/>
      <c r="AQ1229" s="1723"/>
      <c r="AR1229" s="1723"/>
      <c r="AS1229" s="1723"/>
      <c r="AT1229" s="1723"/>
      <c r="AU1229" s="1723"/>
      <c r="AV1229" s="1723"/>
      <c r="AW1229" s="1723"/>
      <c r="AZ1229" s="1723"/>
      <c r="BA1229" s="1723"/>
    </row>
    <row r="1230" spans="1:53" x14ac:dyDescent="0.2">
      <c r="A1230" s="1811">
        <v>2017108</v>
      </c>
      <c r="C1230" s="1737">
        <v>632817</v>
      </c>
      <c r="D1230" s="1723" t="s">
        <v>68</v>
      </c>
      <c r="E1230" s="1723">
        <v>1</v>
      </c>
      <c r="F1230" s="1723">
        <v>6</v>
      </c>
      <c r="G1230" s="1723">
        <v>5</v>
      </c>
      <c r="H1230" s="1723">
        <v>2</v>
      </c>
      <c r="I1230" s="1738">
        <v>1</v>
      </c>
      <c r="J1230" s="1738">
        <v>1</v>
      </c>
      <c r="L1230" s="1725">
        <v>1567.4</v>
      </c>
      <c r="N1230" s="1725">
        <f t="shared" si="270"/>
        <v>1066.8200000000002</v>
      </c>
      <c r="O1230" s="1725">
        <v>753.7</v>
      </c>
      <c r="P1230" s="1798">
        <f t="shared" ref="P1230:P1260" si="271">IF(N1230&lt;=0,"",O1230/N1230)</f>
        <v>0.70649219174743627</v>
      </c>
      <c r="Q1230" s="1725">
        <v>313.12</v>
      </c>
      <c r="R1230" s="1798">
        <f t="shared" ref="R1230:R1260" si="272">IF(N1230&lt;=0,"",Q1230/N1230)</f>
        <v>0.29350780825256367</v>
      </c>
      <c r="S1230" s="1785">
        <f t="shared" ref="S1230:S1260" si="273">Q1230/$S$1</f>
        <v>12.524800000000001</v>
      </c>
      <c r="U1230" s="1725">
        <f t="shared" ref="U1230:U1260" si="274">((1-I1230)*O1230)+((1-J1230)*Q1230)</f>
        <v>0</v>
      </c>
      <c r="V1230" s="1725">
        <f t="shared" ref="V1230:V1260" si="275">L1230-W1230</f>
        <v>0</v>
      </c>
      <c r="W1230" s="1725">
        <f t="shared" ref="W1230:W1261" si="276">X1230+AC1230+AH1230+AM1230+AO1230+AR1230</f>
        <v>1567.4</v>
      </c>
      <c r="X1230" s="1728">
        <v>1567.4</v>
      </c>
      <c r="Y1230" s="1739">
        <v>617104</v>
      </c>
      <c r="Z1230" s="1730">
        <v>42779</v>
      </c>
      <c r="AA1230" s="1788" t="s">
        <v>213</v>
      </c>
      <c r="AB1230" s="1885"/>
      <c r="AC1230" s="1723"/>
      <c r="AE1230" s="1723"/>
      <c r="AF1230" s="1723"/>
      <c r="AG1230" s="1723"/>
      <c r="AH1230" s="1723"/>
      <c r="AI1230" s="1723"/>
      <c r="AJ1230" s="1723"/>
      <c r="AK1230" s="1723"/>
      <c r="AL1230" s="1723"/>
      <c r="AM1230" s="1723"/>
      <c r="AP1230" s="1723"/>
      <c r="AQ1230" s="1723"/>
      <c r="AR1230" s="1723"/>
      <c r="AS1230" s="1723"/>
      <c r="AT1230" s="1723"/>
      <c r="AU1230" s="1723"/>
      <c r="AV1230" s="1723"/>
      <c r="AW1230" s="1723"/>
      <c r="AZ1230" s="1723"/>
      <c r="BA1230" s="1723"/>
    </row>
    <row r="1231" spans="1:53" x14ac:dyDescent="0.2">
      <c r="A1231" s="1811">
        <v>2017109</v>
      </c>
      <c r="C1231" s="1737" t="s">
        <v>3129</v>
      </c>
      <c r="D1231" s="1723" t="s">
        <v>68</v>
      </c>
      <c r="E1231" s="1723">
        <v>1</v>
      </c>
      <c r="F1231" s="1723">
        <v>2</v>
      </c>
      <c r="G1231" s="1723">
        <v>0</v>
      </c>
      <c r="H1231" s="1723">
        <v>0</v>
      </c>
      <c r="I1231" s="1738">
        <v>1</v>
      </c>
      <c r="J1231" s="1738">
        <v>1</v>
      </c>
      <c r="L1231" s="1725">
        <v>723.29</v>
      </c>
      <c r="N1231" s="1725">
        <f t="shared" si="270"/>
        <v>481.33</v>
      </c>
      <c r="O1231" s="1725">
        <v>334.52</v>
      </c>
      <c r="P1231" s="1798">
        <f t="shared" si="271"/>
        <v>0.69499096254129178</v>
      </c>
      <c r="Q1231" s="1725">
        <v>146.81</v>
      </c>
      <c r="R1231" s="1798">
        <f t="shared" si="272"/>
        <v>0.30500903745870817</v>
      </c>
      <c r="S1231" s="1785">
        <f t="shared" si="273"/>
        <v>5.8723999999999998</v>
      </c>
      <c r="U1231" s="1725">
        <f t="shared" si="274"/>
        <v>0</v>
      </c>
      <c r="V1231" s="1725">
        <f t="shared" si="275"/>
        <v>0</v>
      </c>
      <c r="W1231" s="1725">
        <f t="shared" si="276"/>
        <v>723.29</v>
      </c>
      <c r="X1231" s="1728">
        <v>723.29</v>
      </c>
      <c r="Y1231" s="1739">
        <v>617105</v>
      </c>
      <c r="Z1231" s="1730">
        <v>42779</v>
      </c>
      <c r="AA1231" s="1788" t="s">
        <v>213</v>
      </c>
      <c r="AB1231" s="1885"/>
      <c r="AC1231" s="1723"/>
      <c r="AE1231" s="1723"/>
      <c r="AF1231" s="1723"/>
      <c r="AG1231" s="1723"/>
      <c r="AH1231" s="1723"/>
      <c r="AI1231" s="1723"/>
      <c r="AJ1231" s="1723"/>
      <c r="AK1231" s="1723"/>
      <c r="AL1231" s="1723"/>
      <c r="AM1231" s="1723"/>
      <c r="AP1231" s="1723"/>
      <c r="AQ1231" s="1723"/>
      <c r="AR1231" s="1723"/>
      <c r="AS1231" s="1723"/>
      <c r="AT1231" s="1723"/>
      <c r="AU1231" s="1723"/>
      <c r="AV1231" s="1723"/>
      <c r="AW1231" s="1723"/>
      <c r="AZ1231" s="1723"/>
      <c r="BA1231" s="1723"/>
    </row>
    <row r="1232" spans="1:53" x14ac:dyDescent="0.2">
      <c r="A1232" s="1811">
        <v>2017110</v>
      </c>
      <c r="C1232" s="1737" t="s">
        <v>3140</v>
      </c>
      <c r="D1232" s="1723" t="s">
        <v>68</v>
      </c>
      <c r="E1232" s="1723">
        <v>0</v>
      </c>
      <c r="F1232" s="1723">
        <v>0</v>
      </c>
      <c r="G1232" s="1723">
        <v>0</v>
      </c>
      <c r="H1232" s="1723">
        <v>0</v>
      </c>
      <c r="I1232" s="1738">
        <v>1</v>
      </c>
      <c r="J1232" s="1738">
        <v>1</v>
      </c>
      <c r="L1232" s="1725">
        <v>65.58</v>
      </c>
      <c r="N1232" s="1725">
        <f t="shared" si="270"/>
        <v>25.29</v>
      </c>
      <c r="O1232" s="1725">
        <v>25.29</v>
      </c>
      <c r="P1232" s="1798">
        <f t="shared" si="271"/>
        <v>1</v>
      </c>
      <c r="Q1232" s="1725">
        <v>0</v>
      </c>
      <c r="R1232" s="1798">
        <f t="shared" si="272"/>
        <v>0</v>
      </c>
      <c r="S1232" s="1785">
        <f t="shared" si="273"/>
        <v>0</v>
      </c>
      <c r="U1232" s="1725">
        <f t="shared" si="274"/>
        <v>0</v>
      </c>
      <c r="V1232" s="1725">
        <f t="shared" si="275"/>
        <v>0</v>
      </c>
      <c r="W1232" s="1725">
        <f t="shared" si="276"/>
        <v>65.58</v>
      </c>
      <c r="X1232" s="1728">
        <v>65.58</v>
      </c>
      <c r="Y1232" s="1739">
        <v>617128</v>
      </c>
      <c r="Z1232" s="1730">
        <v>42793</v>
      </c>
      <c r="AA1232" s="1788" t="s">
        <v>213</v>
      </c>
      <c r="AB1232" s="1885"/>
      <c r="AC1232" s="1723"/>
      <c r="AE1232" s="1723"/>
      <c r="AF1232" s="1723"/>
      <c r="AG1232" s="1723"/>
      <c r="AH1232" s="1723"/>
      <c r="AI1232" s="1723"/>
      <c r="AJ1232" s="1723"/>
      <c r="AK1232" s="1723"/>
      <c r="AL1232" s="1723"/>
      <c r="AM1232" s="1723"/>
      <c r="AP1232" s="1723"/>
      <c r="AQ1232" s="1723"/>
      <c r="AR1232" s="1723"/>
      <c r="AS1232" s="1723"/>
      <c r="AT1232" s="1723"/>
      <c r="AU1232" s="1723"/>
      <c r="AV1232" s="1723"/>
      <c r="AW1232" s="1723"/>
      <c r="AZ1232" s="1723"/>
      <c r="BA1232" s="1723"/>
    </row>
    <row r="1233" spans="1:53" x14ac:dyDescent="0.2">
      <c r="A1233" s="1811">
        <v>2017111</v>
      </c>
      <c r="C1233" s="1737" t="s">
        <v>3141</v>
      </c>
      <c r="D1233" s="1723" t="s">
        <v>68</v>
      </c>
      <c r="E1233" s="1723">
        <v>0</v>
      </c>
      <c r="F1233" s="1723">
        <v>0</v>
      </c>
      <c r="G1233" s="1723">
        <v>0</v>
      </c>
      <c r="H1233" s="1723">
        <v>0</v>
      </c>
      <c r="I1233" s="1738">
        <v>1</v>
      </c>
      <c r="J1233" s="1738">
        <v>1</v>
      </c>
      <c r="L1233" s="1725">
        <v>100.8</v>
      </c>
      <c r="N1233" s="1725">
        <f t="shared" si="270"/>
        <v>42.9</v>
      </c>
      <c r="O1233" s="1725">
        <v>42.9</v>
      </c>
      <c r="P1233" s="1798">
        <f t="shared" si="271"/>
        <v>1</v>
      </c>
      <c r="Q1233" s="1725">
        <v>0</v>
      </c>
      <c r="R1233" s="1798">
        <f t="shared" si="272"/>
        <v>0</v>
      </c>
      <c r="S1233" s="1785">
        <f t="shared" si="273"/>
        <v>0</v>
      </c>
      <c r="U1233" s="1725">
        <f t="shared" si="274"/>
        <v>0</v>
      </c>
      <c r="V1233" s="1725">
        <f t="shared" si="275"/>
        <v>0</v>
      </c>
      <c r="W1233" s="1725">
        <f t="shared" si="276"/>
        <v>100.8</v>
      </c>
      <c r="X1233" s="1728">
        <v>100.8</v>
      </c>
      <c r="Y1233" s="1739">
        <v>617237</v>
      </c>
      <c r="Z1233" s="1730">
        <v>42828</v>
      </c>
      <c r="AA1233" s="1788" t="s">
        <v>213</v>
      </c>
      <c r="AB1233" s="1885"/>
      <c r="AC1233" s="1723"/>
      <c r="AE1233" s="1723"/>
      <c r="AF1233" s="1723"/>
      <c r="AG1233" s="1723"/>
      <c r="AH1233" s="1723"/>
      <c r="AI1233" s="1723"/>
      <c r="AJ1233" s="1723"/>
      <c r="AK1233" s="1723"/>
      <c r="AL1233" s="1723"/>
      <c r="AM1233" s="1723"/>
      <c r="AP1233" s="1723"/>
      <c r="AQ1233" s="1723"/>
      <c r="AR1233" s="1723"/>
      <c r="AS1233" s="1723"/>
      <c r="AT1233" s="1723"/>
      <c r="AU1233" s="1723"/>
      <c r="AV1233" s="1723"/>
      <c r="AW1233" s="1723"/>
      <c r="AZ1233" s="1723"/>
      <c r="BA1233" s="1723"/>
    </row>
    <row r="1234" spans="1:53" x14ac:dyDescent="0.2">
      <c r="A1234" s="1811">
        <v>2017112</v>
      </c>
      <c r="C1234" s="1737" t="s">
        <v>3170</v>
      </c>
      <c r="D1234" s="1723" t="s">
        <v>68</v>
      </c>
      <c r="E1234" s="1723">
        <v>0</v>
      </c>
      <c r="F1234" s="1723">
        <v>2</v>
      </c>
      <c r="G1234" s="1723">
        <v>1</v>
      </c>
      <c r="H1234" s="1723">
        <v>0</v>
      </c>
      <c r="I1234" s="1738">
        <v>1</v>
      </c>
      <c r="J1234" s="1738">
        <v>1</v>
      </c>
      <c r="L1234" s="1725">
        <v>531</v>
      </c>
      <c r="N1234" s="1725">
        <f t="shared" si="270"/>
        <v>354.78</v>
      </c>
      <c r="O1234" s="1725">
        <v>288.08999999999997</v>
      </c>
      <c r="P1234" s="1798">
        <f t="shared" si="271"/>
        <v>0.81202435312024357</v>
      </c>
      <c r="Q1234" s="1725">
        <v>66.69</v>
      </c>
      <c r="R1234" s="1798">
        <f t="shared" si="272"/>
        <v>0.18797564687975649</v>
      </c>
      <c r="S1234" s="1785">
        <f t="shared" si="273"/>
        <v>2.6675999999999997</v>
      </c>
      <c r="U1234" s="1725">
        <f t="shared" si="274"/>
        <v>0</v>
      </c>
      <c r="V1234" s="1725">
        <f t="shared" si="275"/>
        <v>0</v>
      </c>
      <c r="W1234" s="1725">
        <f t="shared" si="276"/>
        <v>531</v>
      </c>
      <c r="X1234" s="1728">
        <v>531</v>
      </c>
      <c r="Y1234" s="1739">
        <v>617128</v>
      </c>
      <c r="Z1234" s="1730">
        <v>42793</v>
      </c>
      <c r="AA1234" s="1788" t="s">
        <v>213</v>
      </c>
      <c r="AB1234" s="1885"/>
      <c r="AC1234" s="1723"/>
      <c r="AE1234" s="1723"/>
      <c r="AF1234" s="1723"/>
      <c r="AG1234" s="1723"/>
      <c r="AH1234" s="1723"/>
      <c r="AI1234" s="1723"/>
      <c r="AJ1234" s="1723"/>
      <c r="AK1234" s="1723"/>
      <c r="AL1234" s="1723"/>
      <c r="AM1234" s="1723"/>
      <c r="AP1234" s="1723"/>
      <c r="AQ1234" s="1723"/>
      <c r="AR1234" s="1723"/>
      <c r="AS1234" s="1723"/>
      <c r="AT1234" s="1723"/>
      <c r="AU1234" s="1723"/>
      <c r="AV1234" s="1723"/>
      <c r="AW1234" s="1723"/>
      <c r="AZ1234" s="1723"/>
      <c r="BA1234" s="1723"/>
    </row>
    <row r="1235" spans="1:53" x14ac:dyDescent="0.2">
      <c r="A1235" s="1811">
        <v>2017113</v>
      </c>
      <c r="C1235" s="1737" t="s">
        <v>3144</v>
      </c>
      <c r="D1235" s="1723" t="s">
        <v>68</v>
      </c>
      <c r="E1235" s="1723">
        <v>0</v>
      </c>
      <c r="F1235" s="1723">
        <v>0</v>
      </c>
      <c r="G1235" s="1723">
        <v>0</v>
      </c>
      <c r="H1235" s="1723">
        <v>0</v>
      </c>
      <c r="I1235" s="1738">
        <v>1</v>
      </c>
      <c r="J1235" s="1738">
        <v>1</v>
      </c>
      <c r="L1235" s="1725">
        <v>180</v>
      </c>
      <c r="N1235" s="1725">
        <v>60</v>
      </c>
      <c r="O1235" s="1725">
        <v>0</v>
      </c>
      <c r="P1235" s="1798">
        <f t="shared" si="271"/>
        <v>0</v>
      </c>
      <c r="Q1235" s="1725">
        <v>15</v>
      </c>
      <c r="R1235" s="1798">
        <f t="shared" si="272"/>
        <v>0.25</v>
      </c>
      <c r="S1235" s="1785">
        <f t="shared" si="273"/>
        <v>0.6</v>
      </c>
      <c r="U1235" s="1725">
        <f t="shared" si="274"/>
        <v>0</v>
      </c>
      <c r="V1235" s="1725">
        <f t="shared" si="275"/>
        <v>0</v>
      </c>
      <c r="W1235" s="1725">
        <f t="shared" si="276"/>
        <v>180</v>
      </c>
      <c r="X1235" s="1728">
        <v>180</v>
      </c>
      <c r="Y1235" s="1739">
        <v>617128</v>
      </c>
      <c r="Z1235" s="1730">
        <v>42793</v>
      </c>
      <c r="AA1235" s="1788" t="s">
        <v>213</v>
      </c>
      <c r="AB1235" s="1885"/>
      <c r="AC1235" s="1723"/>
      <c r="AE1235" s="1723"/>
      <c r="AF1235" s="1723"/>
      <c r="AG1235" s="1723"/>
      <c r="AH1235" s="1723"/>
      <c r="AI1235" s="1723"/>
      <c r="AJ1235" s="1723"/>
      <c r="AK1235" s="1723"/>
      <c r="AL1235" s="1723"/>
      <c r="AM1235" s="1723"/>
      <c r="AP1235" s="1723"/>
      <c r="AQ1235" s="1723"/>
      <c r="AR1235" s="1723"/>
      <c r="AS1235" s="1723"/>
      <c r="AT1235" s="1723"/>
      <c r="AU1235" s="1723"/>
      <c r="AV1235" s="1723"/>
      <c r="AW1235" s="1723"/>
      <c r="AZ1235" s="1723"/>
      <c r="BA1235" s="1723"/>
    </row>
    <row r="1236" spans="1:53" x14ac:dyDescent="0.2">
      <c r="A1236" s="1811">
        <v>2017114</v>
      </c>
      <c r="C1236" s="1737" t="s">
        <v>3149</v>
      </c>
      <c r="D1236" s="1723" t="s">
        <v>68</v>
      </c>
      <c r="E1236" s="1723">
        <v>0</v>
      </c>
      <c r="F1236" s="1723">
        <v>0</v>
      </c>
      <c r="G1236" s="1723">
        <v>0</v>
      </c>
      <c r="H1236" s="1723">
        <v>0</v>
      </c>
      <c r="I1236" s="1738">
        <v>1</v>
      </c>
      <c r="J1236" s="1738">
        <v>1</v>
      </c>
      <c r="L1236" s="1725">
        <v>128.36000000000001</v>
      </c>
      <c r="N1236" s="1725">
        <f t="shared" si="270"/>
        <v>56.68</v>
      </c>
      <c r="O1236" s="1725">
        <v>56.68</v>
      </c>
      <c r="P1236" s="1798">
        <f t="shared" si="271"/>
        <v>1</v>
      </c>
      <c r="Q1236" s="1725">
        <v>0</v>
      </c>
      <c r="R1236" s="1798">
        <f t="shared" si="272"/>
        <v>0</v>
      </c>
      <c r="S1236" s="1785">
        <f t="shared" si="273"/>
        <v>0</v>
      </c>
      <c r="U1236" s="1725">
        <f t="shared" si="274"/>
        <v>0</v>
      </c>
      <c r="V1236" s="1725">
        <f t="shared" si="275"/>
        <v>0</v>
      </c>
      <c r="W1236" s="1725">
        <f t="shared" si="276"/>
        <v>128.36000000000001</v>
      </c>
      <c r="X1236" s="1728">
        <v>128.36000000000001</v>
      </c>
      <c r="Y1236" s="1739">
        <v>617237</v>
      </c>
      <c r="Z1236" s="1730">
        <v>42828</v>
      </c>
      <c r="AA1236" s="1788" t="s">
        <v>213</v>
      </c>
      <c r="AB1236" s="1885"/>
      <c r="AC1236" s="1723"/>
      <c r="AE1236" s="1723"/>
      <c r="AF1236" s="1723"/>
      <c r="AG1236" s="1723"/>
      <c r="AH1236" s="1723"/>
      <c r="AI1236" s="1723"/>
      <c r="AJ1236" s="1723"/>
      <c r="AK1236" s="1723"/>
      <c r="AL1236" s="1723"/>
      <c r="AM1236" s="1723"/>
      <c r="AP1236" s="1723"/>
      <c r="AQ1236" s="1723"/>
      <c r="AR1236" s="1723"/>
      <c r="AS1236" s="1723"/>
      <c r="AT1236" s="1723"/>
      <c r="AU1236" s="1723"/>
      <c r="AV1236" s="1723"/>
      <c r="AW1236" s="1723"/>
      <c r="AZ1236" s="1723"/>
      <c r="BA1236" s="1723"/>
    </row>
    <row r="1237" spans="1:53" x14ac:dyDescent="0.2">
      <c r="A1237" s="1811">
        <v>2017115</v>
      </c>
      <c r="C1237" s="1737" t="s">
        <v>3096</v>
      </c>
      <c r="D1237" s="1723" t="s">
        <v>3097</v>
      </c>
      <c r="E1237" s="1723">
        <v>1</v>
      </c>
      <c r="F1237" s="1723">
        <v>9</v>
      </c>
      <c r="G1237" s="1723">
        <v>2</v>
      </c>
      <c r="H1237" s="1723">
        <v>4</v>
      </c>
      <c r="I1237" s="1738">
        <v>1</v>
      </c>
      <c r="J1237" s="1738">
        <v>1</v>
      </c>
      <c r="L1237" s="1725">
        <v>4787.82</v>
      </c>
      <c r="N1237" s="1725">
        <f t="shared" si="270"/>
        <v>3308.13</v>
      </c>
      <c r="O1237" s="1725">
        <v>2759.57</v>
      </c>
      <c r="P1237" s="1798">
        <f t="shared" si="271"/>
        <v>0.83417822153301113</v>
      </c>
      <c r="Q1237" s="1725">
        <v>548.55999999999995</v>
      </c>
      <c r="R1237" s="1798">
        <f t="shared" si="272"/>
        <v>0.1658217784669889</v>
      </c>
      <c r="S1237" s="1785">
        <f t="shared" si="273"/>
        <v>21.942399999999999</v>
      </c>
      <c r="U1237" s="1725">
        <f t="shared" si="274"/>
        <v>0</v>
      </c>
      <c r="V1237" s="1725">
        <f t="shared" si="275"/>
        <v>0</v>
      </c>
      <c r="W1237" s="1725">
        <f t="shared" si="276"/>
        <v>4787.82</v>
      </c>
      <c r="X1237" s="1728">
        <v>4787.82</v>
      </c>
      <c r="Y1237" s="1739">
        <v>617183</v>
      </c>
      <c r="Z1237" s="1730">
        <v>42811</v>
      </c>
      <c r="AA1237" s="1788" t="s">
        <v>213</v>
      </c>
      <c r="AB1237" s="1885"/>
      <c r="AC1237" s="1723"/>
      <c r="AE1237" s="1723"/>
      <c r="AF1237" s="1723"/>
      <c r="AG1237" s="1723"/>
      <c r="AH1237" s="1723"/>
      <c r="AI1237" s="1723"/>
      <c r="AJ1237" s="1723"/>
      <c r="AK1237" s="1723"/>
      <c r="AL1237" s="1723"/>
      <c r="AM1237" s="1723"/>
      <c r="AP1237" s="1723"/>
      <c r="AQ1237" s="1723"/>
      <c r="AR1237" s="1723"/>
      <c r="AS1237" s="1723"/>
      <c r="AT1237" s="1723"/>
      <c r="AU1237" s="1723"/>
      <c r="AV1237" s="1723"/>
      <c r="AW1237" s="1723"/>
      <c r="AZ1237" s="1723"/>
      <c r="BA1237" s="1723"/>
    </row>
    <row r="1238" spans="1:53" x14ac:dyDescent="0.2">
      <c r="A1238" s="1811">
        <v>2017116</v>
      </c>
      <c r="C1238" s="1737" t="s">
        <v>3098</v>
      </c>
      <c r="D1238" s="1723" t="s">
        <v>3097</v>
      </c>
      <c r="E1238" s="1723">
        <v>1</v>
      </c>
      <c r="F1238" s="1723">
        <v>5</v>
      </c>
      <c r="G1238" s="1723">
        <v>3</v>
      </c>
      <c r="H1238" s="1723">
        <v>1</v>
      </c>
      <c r="I1238" s="1738">
        <v>1</v>
      </c>
      <c r="J1238" s="1738">
        <v>1</v>
      </c>
      <c r="L1238" s="1725">
        <v>3082.34</v>
      </c>
      <c r="N1238" s="1725">
        <f t="shared" si="270"/>
        <v>2141.4</v>
      </c>
      <c r="O1238" s="1725">
        <v>1753.33</v>
      </c>
      <c r="P1238" s="1798">
        <f t="shared" si="271"/>
        <v>0.81877743532268599</v>
      </c>
      <c r="Q1238" s="1725">
        <v>388.07</v>
      </c>
      <c r="R1238" s="1798">
        <f t="shared" si="272"/>
        <v>0.1812225646773139</v>
      </c>
      <c r="S1238" s="1785">
        <f t="shared" si="273"/>
        <v>15.5228</v>
      </c>
      <c r="U1238" s="1725">
        <f t="shared" si="274"/>
        <v>0</v>
      </c>
      <c r="V1238" s="1725">
        <f t="shared" si="275"/>
        <v>0</v>
      </c>
      <c r="W1238" s="1725">
        <f t="shared" si="276"/>
        <v>3082.34</v>
      </c>
      <c r="X1238" s="1728">
        <v>3082.34</v>
      </c>
      <c r="Y1238" s="1739">
        <v>617184</v>
      </c>
      <c r="Z1238" s="1730">
        <v>42811</v>
      </c>
      <c r="AA1238" s="1788" t="s">
        <v>213</v>
      </c>
      <c r="AB1238" s="1885"/>
      <c r="AC1238" s="1723"/>
      <c r="AE1238" s="1723"/>
      <c r="AF1238" s="1723"/>
      <c r="AG1238" s="1723"/>
      <c r="AH1238" s="1723"/>
      <c r="AI1238" s="1723"/>
      <c r="AJ1238" s="1723"/>
      <c r="AK1238" s="1723"/>
      <c r="AL1238" s="1723"/>
      <c r="AM1238" s="1723"/>
      <c r="AP1238" s="1723"/>
      <c r="AQ1238" s="1723"/>
      <c r="AR1238" s="1723"/>
      <c r="AS1238" s="1723"/>
      <c r="AT1238" s="1723"/>
      <c r="AU1238" s="1723"/>
      <c r="AV1238" s="1723"/>
      <c r="AW1238" s="1723"/>
      <c r="AZ1238" s="1723"/>
      <c r="BA1238" s="1723"/>
    </row>
    <row r="1239" spans="1:53" x14ac:dyDescent="0.2">
      <c r="A1239" s="1811">
        <v>2017117</v>
      </c>
      <c r="C1239" s="1737" t="s">
        <v>3161</v>
      </c>
      <c r="D1239" s="1723" t="s">
        <v>489</v>
      </c>
      <c r="E1239" s="1723">
        <v>1</v>
      </c>
      <c r="F1239" s="1723">
        <v>1</v>
      </c>
      <c r="G1239" s="1723">
        <v>0</v>
      </c>
      <c r="H1239" s="1723">
        <v>1</v>
      </c>
      <c r="I1239" s="1738">
        <v>1</v>
      </c>
      <c r="J1239" s="1738">
        <v>1</v>
      </c>
      <c r="L1239" s="1725">
        <v>495.66</v>
      </c>
      <c r="N1239" s="1725">
        <f>O1239+Q1239</f>
        <v>363.07</v>
      </c>
      <c r="O1239" s="1725">
        <v>253.56</v>
      </c>
      <c r="P1239" s="1798">
        <f>IF(N1239&lt;=0,"",O1239/N1239)</f>
        <v>0.69837772330404602</v>
      </c>
      <c r="Q1239" s="1725">
        <v>109.51</v>
      </c>
      <c r="R1239" s="1798">
        <f>IF(N1239&lt;=0,"",Q1239/N1239)</f>
        <v>0.30162227669595398</v>
      </c>
      <c r="S1239" s="1785">
        <f>Q1239/$S$1</f>
        <v>4.3803999999999998</v>
      </c>
      <c r="U1239" s="1725">
        <f>((1-I1239)*O1239)+((1-J1239)*Q1239)</f>
        <v>0</v>
      </c>
      <c r="V1239" s="1725">
        <f>L1239-W1239</f>
        <v>0</v>
      </c>
      <c r="W1239" s="1725">
        <f t="shared" si="276"/>
        <v>495.66</v>
      </c>
      <c r="X1239" s="1728">
        <v>495.66</v>
      </c>
      <c r="Y1239" s="1739">
        <v>617175</v>
      </c>
      <c r="Z1239" s="1730">
        <v>42811</v>
      </c>
      <c r="AA1239" s="1788" t="s">
        <v>213</v>
      </c>
      <c r="AB1239" s="1885"/>
      <c r="AC1239" s="1723"/>
      <c r="AE1239" s="1723"/>
      <c r="AF1239" s="1723"/>
      <c r="AG1239" s="1723"/>
      <c r="AH1239" s="1723"/>
      <c r="AI1239" s="1723"/>
      <c r="AJ1239" s="1723"/>
      <c r="AK1239" s="1723"/>
      <c r="AL1239" s="1723"/>
      <c r="AM1239" s="1723"/>
      <c r="AP1239" s="1723"/>
      <c r="AQ1239" s="1723"/>
      <c r="AR1239" s="1723"/>
      <c r="AS1239" s="1723"/>
      <c r="AT1239" s="1723"/>
      <c r="AU1239" s="1723"/>
      <c r="AV1239" s="1723"/>
      <c r="AW1239" s="1723"/>
      <c r="AZ1239" s="1723"/>
      <c r="BA1239" s="1723"/>
    </row>
    <row r="1240" spans="1:53" x14ac:dyDescent="0.2">
      <c r="A1240" s="1811">
        <v>2017118</v>
      </c>
      <c r="C1240" s="1737" t="s">
        <v>3162</v>
      </c>
      <c r="D1240" s="1723" t="s">
        <v>489</v>
      </c>
      <c r="E1240" s="1723">
        <v>1</v>
      </c>
      <c r="F1240" s="1723">
        <v>1</v>
      </c>
      <c r="G1240" s="1723">
        <v>0</v>
      </c>
      <c r="H1240" s="1723">
        <v>1</v>
      </c>
      <c r="I1240" s="1738">
        <v>1</v>
      </c>
      <c r="J1240" s="1738">
        <v>1</v>
      </c>
      <c r="L1240" s="1725">
        <v>495.66</v>
      </c>
      <c r="N1240" s="1725">
        <f t="shared" si="270"/>
        <v>363.07</v>
      </c>
      <c r="O1240" s="1725">
        <v>253.56</v>
      </c>
      <c r="P1240" s="1798">
        <f t="shared" si="271"/>
        <v>0.69837772330404602</v>
      </c>
      <c r="Q1240" s="1725">
        <v>109.51</v>
      </c>
      <c r="R1240" s="1798">
        <f t="shared" si="272"/>
        <v>0.30162227669595398</v>
      </c>
      <c r="S1240" s="1785">
        <f t="shared" si="273"/>
        <v>4.3803999999999998</v>
      </c>
      <c r="U1240" s="1725">
        <f t="shared" si="274"/>
        <v>0</v>
      </c>
      <c r="V1240" s="1725">
        <f t="shared" si="275"/>
        <v>0</v>
      </c>
      <c r="W1240" s="1725">
        <f t="shared" si="276"/>
        <v>495.66</v>
      </c>
      <c r="X1240" s="1728">
        <v>495.66</v>
      </c>
      <c r="Y1240" s="1739">
        <v>617176</v>
      </c>
      <c r="Z1240" s="1730">
        <v>42811</v>
      </c>
      <c r="AA1240" s="1788" t="s">
        <v>213</v>
      </c>
      <c r="AB1240" s="1885"/>
      <c r="AC1240" s="1723"/>
      <c r="AE1240" s="1723"/>
      <c r="AF1240" s="1723"/>
      <c r="AG1240" s="1723"/>
      <c r="AH1240" s="1723"/>
      <c r="AI1240" s="1723"/>
      <c r="AJ1240" s="1723"/>
      <c r="AK1240" s="1723"/>
      <c r="AL1240" s="1723"/>
      <c r="AM1240" s="1723"/>
      <c r="AP1240" s="1723"/>
      <c r="AQ1240" s="1723"/>
      <c r="AR1240" s="1723"/>
      <c r="AS1240" s="1723"/>
      <c r="AT1240" s="1723"/>
      <c r="AU1240" s="1723"/>
      <c r="AV1240" s="1723"/>
      <c r="AW1240" s="1723"/>
      <c r="AZ1240" s="1723"/>
      <c r="BA1240" s="1723"/>
    </row>
    <row r="1241" spans="1:53" x14ac:dyDescent="0.2">
      <c r="A1241" s="1811" t="s">
        <v>3154</v>
      </c>
      <c r="C1241" s="1737" t="s">
        <v>3183</v>
      </c>
      <c r="D1241" s="1723" t="s">
        <v>489</v>
      </c>
      <c r="E1241" s="1723">
        <v>0</v>
      </c>
      <c r="F1241" s="1723">
        <v>1</v>
      </c>
      <c r="G1241" s="1723">
        <v>0</v>
      </c>
      <c r="H1241" s="1723">
        <v>1</v>
      </c>
      <c r="I1241" s="1738">
        <v>1</v>
      </c>
      <c r="J1241" s="1738">
        <v>1</v>
      </c>
      <c r="L1241" s="1725">
        <v>502.39</v>
      </c>
      <c r="N1241" s="1725">
        <f>O1241+Q1241</f>
        <v>376.89</v>
      </c>
      <c r="O1241" s="1725">
        <v>279.45</v>
      </c>
      <c r="P1241" s="1798">
        <f>IF(N1241&lt;=0,"",O1241/N1241)</f>
        <v>0.74146302634721006</v>
      </c>
      <c r="Q1241" s="1725">
        <v>97.44</v>
      </c>
      <c r="R1241" s="1798">
        <f>IF(N1241&lt;=0,"",Q1241/N1241)</f>
        <v>0.25853697365278994</v>
      </c>
      <c r="S1241" s="1785">
        <f>Q1241/$S$1</f>
        <v>3.8975999999999997</v>
      </c>
      <c r="U1241" s="1725">
        <f t="shared" si="274"/>
        <v>0</v>
      </c>
      <c r="V1241" s="1725">
        <f t="shared" si="275"/>
        <v>0</v>
      </c>
      <c r="W1241" s="1725">
        <f t="shared" si="276"/>
        <v>502.39</v>
      </c>
      <c r="X1241" s="1728">
        <v>502.39</v>
      </c>
      <c r="Y1241" s="1739">
        <v>617143</v>
      </c>
      <c r="Z1241" s="1730">
        <v>42793</v>
      </c>
      <c r="AA1241" s="1788" t="s">
        <v>213</v>
      </c>
      <c r="AB1241" s="1885"/>
      <c r="AC1241" s="1723"/>
      <c r="AE1241" s="1723"/>
      <c r="AF1241" s="1723"/>
      <c r="AG1241" s="1723"/>
      <c r="AH1241" s="1723"/>
      <c r="AI1241" s="1723"/>
      <c r="AJ1241" s="1723"/>
      <c r="AK1241" s="1723"/>
      <c r="AL1241" s="1723"/>
      <c r="AM1241" s="1723"/>
      <c r="AP1241" s="1723"/>
      <c r="AQ1241" s="1723"/>
      <c r="AR1241" s="1723"/>
      <c r="AS1241" s="1723"/>
      <c r="AT1241" s="1723"/>
      <c r="AU1241" s="1723"/>
      <c r="AV1241" s="1723"/>
      <c r="AW1241" s="1723"/>
      <c r="AZ1241" s="1723"/>
      <c r="BA1241" s="1723"/>
    </row>
    <row r="1242" spans="1:53" x14ac:dyDescent="0.2">
      <c r="A1242" s="1811" t="s">
        <v>3156</v>
      </c>
      <c r="C1242" s="1737" t="s">
        <v>3184</v>
      </c>
      <c r="D1242" s="1723" t="s">
        <v>489</v>
      </c>
      <c r="E1242" s="1723">
        <v>0</v>
      </c>
      <c r="F1242" s="1723">
        <v>1</v>
      </c>
      <c r="G1242" s="1723">
        <v>0</v>
      </c>
      <c r="H1242" s="1723">
        <v>1</v>
      </c>
      <c r="I1242" s="1738">
        <v>1</v>
      </c>
      <c r="J1242" s="1738">
        <v>1</v>
      </c>
      <c r="L1242" s="1725">
        <v>502.39</v>
      </c>
      <c r="N1242" s="1725">
        <f>O1242+Q1242</f>
        <v>376.89</v>
      </c>
      <c r="O1242" s="1725">
        <v>279.45</v>
      </c>
      <c r="P1242" s="1798">
        <f>IF(N1242&lt;=0,"",O1242/N1242)</f>
        <v>0.74146302634721006</v>
      </c>
      <c r="Q1242" s="1725">
        <v>97.44</v>
      </c>
      <c r="R1242" s="1798">
        <f>IF(N1242&lt;=0,"",Q1242/N1242)</f>
        <v>0.25853697365278994</v>
      </c>
      <c r="S1242" s="1785">
        <f>Q1242/$S$1</f>
        <v>3.8975999999999997</v>
      </c>
      <c r="U1242" s="1725">
        <f t="shared" si="274"/>
        <v>0</v>
      </c>
      <c r="V1242" s="1725">
        <f t="shared" si="275"/>
        <v>0</v>
      </c>
      <c r="W1242" s="1725">
        <f t="shared" si="276"/>
        <v>502.39</v>
      </c>
      <c r="X1242" s="1728">
        <v>502.39</v>
      </c>
      <c r="Y1242" s="1739">
        <v>617144</v>
      </c>
      <c r="Z1242" s="1730">
        <v>42793</v>
      </c>
      <c r="AA1242" s="1788" t="s">
        <v>213</v>
      </c>
      <c r="AB1242" s="1885"/>
      <c r="AC1242" s="1723"/>
      <c r="AE1242" s="1723"/>
      <c r="AF1242" s="1723"/>
      <c r="AG1242" s="1723"/>
      <c r="AH1242" s="1723"/>
      <c r="AI1242" s="1723"/>
      <c r="AJ1242" s="1723"/>
      <c r="AK1242" s="1723"/>
      <c r="AL1242" s="1723"/>
      <c r="AM1242" s="1723"/>
      <c r="AP1242" s="1723"/>
      <c r="AQ1242" s="1723"/>
      <c r="AR1242" s="1723"/>
      <c r="AS1242" s="1723"/>
      <c r="AT1242" s="1723"/>
      <c r="AU1242" s="1723"/>
      <c r="AV1242" s="1723"/>
      <c r="AW1242" s="1723"/>
      <c r="AZ1242" s="1723"/>
      <c r="BA1242" s="1723"/>
    </row>
    <row r="1243" spans="1:53" x14ac:dyDescent="0.2">
      <c r="A1243" s="1811" t="s">
        <v>3157</v>
      </c>
      <c r="C1243" s="1737" t="s">
        <v>3185</v>
      </c>
      <c r="D1243" s="1723" t="s">
        <v>489</v>
      </c>
      <c r="E1243" s="1723">
        <v>0</v>
      </c>
      <c r="F1243" s="1723">
        <v>1</v>
      </c>
      <c r="G1243" s="1723">
        <v>0</v>
      </c>
      <c r="H1243" s="1723">
        <v>1</v>
      </c>
      <c r="I1243" s="1738">
        <v>1</v>
      </c>
      <c r="J1243" s="1738">
        <v>1</v>
      </c>
      <c r="L1243" s="1725">
        <v>502.39</v>
      </c>
      <c r="N1243" s="1725">
        <f>O1243+Q1243</f>
        <v>376.89</v>
      </c>
      <c r="O1243" s="1725">
        <v>279.45</v>
      </c>
      <c r="P1243" s="1798">
        <f>IF(N1243&lt;=0,"",O1243/N1243)</f>
        <v>0.74146302634721006</v>
      </c>
      <c r="Q1243" s="1725">
        <v>97.44</v>
      </c>
      <c r="R1243" s="1798">
        <f>IF(N1243&lt;=0,"",Q1243/N1243)</f>
        <v>0.25853697365278994</v>
      </c>
      <c r="S1243" s="1785">
        <f>Q1243/$S$1</f>
        <v>3.8975999999999997</v>
      </c>
      <c r="U1243" s="1725">
        <f t="shared" si="274"/>
        <v>0</v>
      </c>
      <c r="V1243" s="1725">
        <f t="shared" si="275"/>
        <v>0</v>
      </c>
      <c r="W1243" s="1725">
        <f t="shared" si="276"/>
        <v>502.39</v>
      </c>
      <c r="X1243" s="1728">
        <v>502.39</v>
      </c>
      <c r="Y1243" s="1739">
        <v>617145</v>
      </c>
      <c r="Z1243" s="1730">
        <v>42793</v>
      </c>
      <c r="AA1243" s="1788" t="s">
        <v>213</v>
      </c>
      <c r="AB1243" s="1885"/>
      <c r="AC1243" s="1723"/>
      <c r="AE1243" s="1723"/>
      <c r="AF1243" s="1723"/>
      <c r="AG1243" s="1723"/>
      <c r="AH1243" s="1723"/>
      <c r="AI1243" s="1723"/>
      <c r="AJ1243" s="1723"/>
      <c r="AK1243" s="1723"/>
      <c r="AL1243" s="1723"/>
      <c r="AM1243" s="1723"/>
      <c r="AP1243" s="1723"/>
      <c r="AQ1243" s="1723"/>
      <c r="AR1243" s="1723"/>
      <c r="AS1243" s="1723"/>
      <c r="AT1243" s="1723"/>
      <c r="AU1243" s="1723"/>
      <c r="AV1243" s="1723"/>
      <c r="AW1243" s="1723"/>
      <c r="AZ1243" s="1723"/>
      <c r="BA1243" s="1723"/>
    </row>
    <row r="1244" spans="1:53" x14ac:dyDescent="0.2">
      <c r="A1244" s="1811">
        <v>2017119</v>
      </c>
      <c r="C1244" s="1737" t="s">
        <v>3160</v>
      </c>
      <c r="D1244" s="1723" t="s">
        <v>489</v>
      </c>
      <c r="E1244" s="1723">
        <v>2</v>
      </c>
      <c r="F1244" s="1723">
        <v>8</v>
      </c>
      <c r="G1244" s="1723">
        <v>2</v>
      </c>
      <c r="H1244" s="1723">
        <v>4</v>
      </c>
      <c r="I1244" s="1738">
        <v>1</v>
      </c>
      <c r="J1244" s="1738">
        <v>1</v>
      </c>
      <c r="L1244" s="1725">
        <v>2827.94</v>
      </c>
      <c r="N1244" s="1725">
        <f t="shared" si="270"/>
        <v>2095.5</v>
      </c>
      <c r="O1244" s="1725">
        <v>1650</v>
      </c>
      <c r="P1244" s="1798">
        <f t="shared" si="271"/>
        <v>0.78740157480314965</v>
      </c>
      <c r="Q1244" s="1725">
        <v>445.5</v>
      </c>
      <c r="R1244" s="1798">
        <f t="shared" si="272"/>
        <v>0.2125984251968504</v>
      </c>
      <c r="S1244" s="1785">
        <f t="shared" si="273"/>
        <v>17.82</v>
      </c>
      <c r="U1244" s="1725">
        <f t="shared" si="274"/>
        <v>0</v>
      </c>
      <c r="V1244" s="1725">
        <f t="shared" si="275"/>
        <v>0</v>
      </c>
      <c r="W1244" s="1725">
        <f t="shared" si="276"/>
        <v>2827.94</v>
      </c>
      <c r="X1244" s="1728">
        <v>2827.94</v>
      </c>
      <c r="Y1244" s="1739">
        <v>617215</v>
      </c>
      <c r="Z1244" s="1730">
        <v>42823</v>
      </c>
      <c r="AA1244" s="1788" t="s">
        <v>213</v>
      </c>
      <c r="AB1244" s="1885"/>
      <c r="AC1244" s="1723"/>
      <c r="AE1244" s="1723"/>
      <c r="AF1244" s="1723"/>
      <c r="AG1244" s="1723"/>
      <c r="AH1244" s="1723"/>
      <c r="AI1244" s="1723"/>
      <c r="AJ1244" s="1723"/>
      <c r="AK1244" s="1723"/>
      <c r="AL1244" s="1723"/>
      <c r="AM1244" s="1723"/>
      <c r="AP1244" s="1723"/>
      <c r="AQ1244" s="1723"/>
      <c r="AR1244" s="1723"/>
      <c r="AS1244" s="1723"/>
      <c r="AT1244" s="1723"/>
      <c r="AU1244" s="1723"/>
      <c r="AV1244" s="1723"/>
      <c r="AW1244" s="1723"/>
      <c r="AZ1244" s="1723"/>
      <c r="BA1244" s="1723"/>
    </row>
    <row r="1245" spans="1:53" x14ac:dyDescent="0.2">
      <c r="A1245" s="1811">
        <v>2017120</v>
      </c>
      <c r="C1245" s="1737" t="s">
        <v>3163</v>
      </c>
      <c r="D1245" s="1723" t="s">
        <v>489</v>
      </c>
      <c r="E1245" s="1723">
        <v>1</v>
      </c>
      <c r="F1245" s="1723">
        <v>10</v>
      </c>
      <c r="G1245" s="1723">
        <v>6</v>
      </c>
      <c r="H1245" s="1723">
        <v>4</v>
      </c>
      <c r="I1245" s="1738">
        <v>1</v>
      </c>
      <c r="J1245" s="1738">
        <v>1</v>
      </c>
      <c r="L1245" s="1725">
        <v>3079.08</v>
      </c>
      <c r="N1245" s="1725">
        <f t="shared" si="270"/>
        <v>2282.31</v>
      </c>
      <c r="O1245" s="1725">
        <v>1687.67</v>
      </c>
      <c r="P1245" s="1798">
        <f t="shared" si="271"/>
        <v>0.73945695370041764</v>
      </c>
      <c r="Q1245" s="1725">
        <v>594.64</v>
      </c>
      <c r="R1245" s="1798">
        <f t="shared" si="272"/>
        <v>0.26054304629958241</v>
      </c>
      <c r="S1245" s="1785">
        <f t="shared" si="273"/>
        <v>23.785599999999999</v>
      </c>
      <c r="U1245" s="1725">
        <f t="shared" si="274"/>
        <v>0</v>
      </c>
      <c r="V1245" s="1725">
        <f t="shared" si="275"/>
        <v>0</v>
      </c>
      <c r="W1245" s="1725">
        <f t="shared" si="276"/>
        <v>3079.08</v>
      </c>
      <c r="X1245" s="1728">
        <v>3079.08</v>
      </c>
      <c r="Y1245" s="1739">
        <v>617216</v>
      </c>
      <c r="Z1245" s="1730">
        <v>42823</v>
      </c>
      <c r="AA1245" s="1788" t="s">
        <v>213</v>
      </c>
      <c r="AB1245" s="1885"/>
      <c r="AC1245" s="1723"/>
      <c r="AE1245" s="1723"/>
      <c r="AF1245" s="1723"/>
      <c r="AG1245" s="1723"/>
      <c r="AH1245" s="1723"/>
      <c r="AI1245" s="1723"/>
      <c r="AJ1245" s="1723"/>
      <c r="AK1245" s="1723"/>
      <c r="AL1245" s="1723"/>
      <c r="AM1245" s="1723"/>
      <c r="AP1245" s="1723"/>
      <c r="AQ1245" s="1723"/>
      <c r="AR1245" s="1723"/>
      <c r="AS1245" s="1723"/>
      <c r="AT1245" s="1723"/>
      <c r="AU1245" s="1723"/>
      <c r="AV1245" s="1723"/>
      <c r="AW1245" s="1723"/>
      <c r="AZ1245" s="1723"/>
      <c r="BA1245" s="1723"/>
    </row>
    <row r="1246" spans="1:53" x14ac:dyDescent="0.2">
      <c r="A1246" s="1811" t="s">
        <v>3228</v>
      </c>
      <c r="C1246" s="1737" t="s">
        <v>3229</v>
      </c>
      <c r="D1246" s="1723" t="s">
        <v>489</v>
      </c>
      <c r="E1246" s="1723">
        <v>1</v>
      </c>
      <c r="F1246" s="1723">
        <v>15</v>
      </c>
      <c r="G1246" s="1723">
        <v>0</v>
      </c>
      <c r="H1246" s="1723">
        <v>0</v>
      </c>
      <c r="I1246" s="1738">
        <v>1</v>
      </c>
      <c r="J1246" s="1738">
        <v>1</v>
      </c>
      <c r="L1246" s="1725">
        <v>1823.23</v>
      </c>
      <c r="N1246" s="1725">
        <f t="shared" si="270"/>
        <v>1270.52</v>
      </c>
      <c r="O1246" s="1725">
        <v>949.22</v>
      </c>
      <c r="P1246" s="1798">
        <f t="shared" si="271"/>
        <v>0.74711141894657307</v>
      </c>
      <c r="Q1246" s="1725">
        <v>321.3</v>
      </c>
      <c r="R1246" s="1798">
        <f t="shared" si="272"/>
        <v>0.25288858105342693</v>
      </c>
      <c r="S1246" s="1785">
        <f t="shared" si="273"/>
        <v>12.852</v>
      </c>
      <c r="U1246" s="1725">
        <f t="shared" si="274"/>
        <v>0</v>
      </c>
      <c r="V1246" s="1725">
        <f t="shared" si="275"/>
        <v>0</v>
      </c>
      <c r="W1246" s="1725">
        <f t="shared" si="276"/>
        <v>1823.23</v>
      </c>
      <c r="X1246" s="1728">
        <v>1823.23</v>
      </c>
      <c r="Y1246" s="1739">
        <v>617217</v>
      </c>
      <c r="Z1246" s="1730">
        <v>42823</v>
      </c>
      <c r="AA1246" s="1788" t="s">
        <v>213</v>
      </c>
      <c r="AB1246" s="1885"/>
      <c r="AC1246" s="1723"/>
      <c r="AE1246" s="1723"/>
      <c r="AF1246" s="1723"/>
      <c r="AG1246" s="1723"/>
      <c r="AH1246" s="1723"/>
      <c r="AI1246" s="1723"/>
      <c r="AJ1246" s="1723"/>
      <c r="AK1246" s="1723"/>
      <c r="AL1246" s="1723"/>
      <c r="AM1246" s="1723"/>
      <c r="AP1246" s="1723"/>
      <c r="AQ1246" s="1723"/>
      <c r="AR1246" s="1723"/>
      <c r="AS1246" s="1723"/>
      <c r="AT1246" s="1723"/>
      <c r="AU1246" s="1723"/>
      <c r="AV1246" s="1723"/>
      <c r="AW1246" s="1723"/>
      <c r="AZ1246" s="1723"/>
      <c r="BA1246" s="1723"/>
    </row>
    <row r="1247" spans="1:53" x14ac:dyDescent="0.2">
      <c r="A1247" s="1811">
        <v>2017122</v>
      </c>
      <c r="C1247" s="1737" t="s">
        <v>3164</v>
      </c>
      <c r="D1247" s="1723" t="s">
        <v>489</v>
      </c>
      <c r="E1247" s="1723">
        <v>1</v>
      </c>
      <c r="F1247" s="1723">
        <v>7</v>
      </c>
      <c r="G1247" s="1723">
        <v>6</v>
      </c>
      <c r="H1247" s="1723">
        <v>1</v>
      </c>
      <c r="I1247" s="1738">
        <v>1</v>
      </c>
      <c r="J1247" s="1738">
        <v>1</v>
      </c>
      <c r="L1247" s="1725">
        <v>1989.59</v>
      </c>
      <c r="N1247" s="1725">
        <f t="shared" si="270"/>
        <v>1486.44</v>
      </c>
      <c r="O1247" s="1725">
        <v>1063.2</v>
      </c>
      <c r="P1247" s="1798">
        <f t="shared" si="271"/>
        <v>0.71526600468232826</v>
      </c>
      <c r="Q1247" s="1725">
        <v>423.24</v>
      </c>
      <c r="R1247" s="1798">
        <f t="shared" si="272"/>
        <v>0.28473399531767174</v>
      </c>
      <c r="S1247" s="1785">
        <f t="shared" si="273"/>
        <v>16.929600000000001</v>
      </c>
      <c r="U1247" s="1725">
        <f t="shared" si="274"/>
        <v>0</v>
      </c>
      <c r="V1247" s="1725">
        <f t="shared" si="275"/>
        <v>0</v>
      </c>
      <c r="W1247" s="1725">
        <f t="shared" si="276"/>
        <v>1989.59</v>
      </c>
      <c r="X1247" s="1728">
        <v>1989.59</v>
      </c>
      <c r="Y1247" s="1739">
        <v>617218</v>
      </c>
      <c r="Z1247" s="1730">
        <v>42823</v>
      </c>
      <c r="AA1247" s="1788" t="s">
        <v>213</v>
      </c>
      <c r="AB1247" s="1885"/>
      <c r="AC1247" s="1723"/>
      <c r="AE1247" s="1723"/>
      <c r="AF1247" s="1723"/>
      <c r="AG1247" s="1723"/>
      <c r="AH1247" s="1723"/>
      <c r="AI1247" s="1723"/>
      <c r="AJ1247" s="1723"/>
      <c r="AK1247" s="1723"/>
      <c r="AL1247" s="1723"/>
      <c r="AM1247" s="1723"/>
      <c r="AP1247" s="1723"/>
      <c r="AQ1247" s="1723"/>
      <c r="AR1247" s="1723"/>
      <c r="AS1247" s="1723"/>
      <c r="AT1247" s="1723"/>
      <c r="AU1247" s="1723"/>
      <c r="AV1247" s="1723"/>
      <c r="AW1247" s="1723"/>
      <c r="AZ1247" s="1723"/>
      <c r="BA1247" s="1723"/>
    </row>
    <row r="1248" spans="1:53" x14ac:dyDescent="0.2">
      <c r="A1248" s="1811">
        <v>2017123</v>
      </c>
      <c r="C1248" s="1737" t="s">
        <v>3165</v>
      </c>
      <c r="D1248" s="1723" t="s">
        <v>489</v>
      </c>
      <c r="E1248" s="1723">
        <v>1</v>
      </c>
      <c r="F1248" s="1723">
        <v>10</v>
      </c>
      <c r="G1248" s="1723">
        <v>7</v>
      </c>
      <c r="H1248" s="1723">
        <v>4</v>
      </c>
      <c r="I1248" s="1738">
        <v>1</v>
      </c>
      <c r="J1248" s="1738">
        <v>1</v>
      </c>
      <c r="L1248" s="1725">
        <v>3200.1</v>
      </c>
      <c r="N1248" s="1725">
        <f t="shared" si="270"/>
        <v>2365.3000000000002</v>
      </c>
      <c r="O1248" s="1725">
        <v>1684.44</v>
      </c>
      <c r="P1248" s="1798">
        <f t="shared" si="271"/>
        <v>0.71214645076734451</v>
      </c>
      <c r="Q1248" s="1725">
        <v>680.86</v>
      </c>
      <c r="R1248" s="1798">
        <f t="shared" si="272"/>
        <v>0.28785354923265544</v>
      </c>
      <c r="S1248" s="1785">
        <f t="shared" si="273"/>
        <v>27.234400000000001</v>
      </c>
      <c r="U1248" s="1725">
        <f t="shared" si="274"/>
        <v>0</v>
      </c>
      <c r="V1248" s="1725">
        <f t="shared" si="275"/>
        <v>0</v>
      </c>
      <c r="W1248" s="1725">
        <f t="shared" si="276"/>
        <v>3200.1</v>
      </c>
      <c r="X1248" s="1728">
        <v>3200.1</v>
      </c>
      <c r="Y1248" s="1739">
        <v>617219</v>
      </c>
      <c r="Z1248" s="1730">
        <v>42823</v>
      </c>
      <c r="AA1248" s="1788" t="s">
        <v>213</v>
      </c>
      <c r="AB1248" s="1885"/>
      <c r="AC1248" s="1723"/>
      <c r="AE1248" s="1723"/>
      <c r="AF1248" s="1723"/>
      <c r="AG1248" s="1723"/>
      <c r="AH1248" s="1723"/>
      <c r="AI1248" s="1723"/>
      <c r="AJ1248" s="1723"/>
      <c r="AK1248" s="1723"/>
      <c r="AL1248" s="1723"/>
      <c r="AM1248" s="1723"/>
      <c r="AP1248" s="1723"/>
      <c r="AQ1248" s="1723"/>
      <c r="AR1248" s="1723"/>
      <c r="AS1248" s="1723"/>
      <c r="AT1248" s="1723"/>
      <c r="AU1248" s="1723"/>
      <c r="AV1248" s="1723"/>
      <c r="AW1248" s="1723"/>
      <c r="AZ1248" s="1723"/>
      <c r="BA1248" s="1723"/>
    </row>
    <row r="1249" spans="1:53" x14ac:dyDescent="0.2">
      <c r="A1249" s="1811" t="s">
        <v>3230</v>
      </c>
      <c r="C1249" s="1737" t="s">
        <v>3166</v>
      </c>
      <c r="D1249" s="1723" t="s">
        <v>489</v>
      </c>
      <c r="E1249" s="1723">
        <v>1</v>
      </c>
      <c r="F1249" s="1723">
        <v>13</v>
      </c>
      <c r="G1249" s="1723">
        <v>0</v>
      </c>
      <c r="H1249" s="1723">
        <v>0</v>
      </c>
      <c r="I1249" s="1738">
        <v>1</v>
      </c>
      <c r="J1249" s="1738">
        <v>1</v>
      </c>
      <c r="L1249" s="1725">
        <v>1489.05</v>
      </c>
      <c r="N1249" s="1725">
        <f t="shared" si="270"/>
        <v>1154.23</v>
      </c>
      <c r="O1249" s="1725">
        <v>875.77</v>
      </c>
      <c r="P1249" s="1798">
        <f t="shared" si="271"/>
        <v>0.75874825641336641</v>
      </c>
      <c r="Q1249" s="1725">
        <v>278.45999999999998</v>
      </c>
      <c r="R1249" s="1798">
        <f t="shared" si="272"/>
        <v>0.24125174358663348</v>
      </c>
      <c r="S1249" s="1785">
        <f t="shared" si="273"/>
        <v>11.138399999999999</v>
      </c>
      <c r="U1249" s="1725">
        <f t="shared" si="274"/>
        <v>0</v>
      </c>
      <c r="V1249" s="1725">
        <f t="shared" si="275"/>
        <v>0</v>
      </c>
      <c r="W1249" s="1725">
        <f t="shared" si="276"/>
        <v>1489.05</v>
      </c>
      <c r="X1249" s="1728">
        <v>1489.05</v>
      </c>
      <c r="Y1249" s="1739">
        <v>617220</v>
      </c>
      <c r="Z1249" s="1730">
        <v>42823</v>
      </c>
      <c r="AA1249" s="1788" t="s">
        <v>213</v>
      </c>
      <c r="AB1249" s="1885"/>
      <c r="AC1249" s="1723"/>
      <c r="AE1249" s="1723"/>
      <c r="AF1249" s="1723"/>
      <c r="AG1249" s="1723"/>
      <c r="AH1249" s="1723"/>
      <c r="AI1249" s="1723"/>
      <c r="AJ1249" s="1723"/>
      <c r="AK1249" s="1723"/>
      <c r="AL1249" s="1723"/>
      <c r="AM1249" s="1723"/>
      <c r="AP1249" s="1723"/>
      <c r="AQ1249" s="1723"/>
      <c r="AR1249" s="1723"/>
      <c r="AS1249" s="1723"/>
      <c r="AT1249" s="1723"/>
      <c r="AU1249" s="1723"/>
      <c r="AV1249" s="1723"/>
      <c r="AW1249" s="1723"/>
      <c r="AZ1249" s="1723"/>
      <c r="BA1249" s="1723"/>
    </row>
    <row r="1250" spans="1:53" x14ac:dyDescent="0.2">
      <c r="A1250" s="1811">
        <v>2017125</v>
      </c>
      <c r="C1250" s="1737" t="s">
        <v>3167</v>
      </c>
      <c r="D1250" s="1723" t="s">
        <v>489</v>
      </c>
      <c r="E1250" s="1723">
        <v>1</v>
      </c>
      <c r="F1250" s="1723">
        <v>8</v>
      </c>
      <c r="G1250" s="1723">
        <v>5</v>
      </c>
      <c r="H1250" s="1723">
        <v>3</v>
      </c>
      <c r="I1250" s="1738">
        <v>1</v>
      </c>
      <c r="J1250" s="1738">
        <v>1</v>
      </c>
      <c r="L1250" s="1725">
        <v>2439.0300000000002</v>
      </c>
      <c r="N1250" s="1725">
        <f t="shared" si="270"/>
        <v>1807.46</v>
      </c>
      <c r="O1250" s="1725">
        <v>1333.94</v>
      </c>
      <c r="P1250" s="1798">
        <f t="shared" si="271"/>
        <v>0.73801909862458925</v>
      </c>
      <c r="Q1250" s="1725">
        <v>473.52</v>
      </c>
      <c r="R1250" s="1798">
        <f t="shared" si="272"/>
        <v>0.2619809013754108</v>
      </c>
      <c r="S1250" s="1785">
        <f t="shared" si="273"/>
        <v>18.940799999999999</v>
      </c>
      <c r="U1250" s="1725">
        <f t="shared" si="274"/>
        <v>0</v>
      </c>
      <c r="V1250" s="1725">
        <f t="shared" si="275"/>
        <v>0</v>
      </c>
      <c r="W1250" s="1725">
        <f t="shared" si="276"/>
        <v>2439.0300000000002</v>
      </c>
      <c r="X1250" s="1728">
        <v>2439.0300000000002</v>
      </c>
      <c r="Y1250" s="1739">
        <v>617221</v>
      </c>
      <c r="Z1250" s="1730">
        <v>42823</v>
      </c>
      <c r="AA1250" s="1788" t="s">
        <v>213</v>
      </c>
      <c r="AB1250" s="1885"/>
      <c r="AC1250" s="1723"/>
      <c r="AE1250" s="1723"/>
      <c r="AF1250" s="1723"/>
      <c r="AG1250" s="1723"/>
      <c r="AH1250" s="1723"/>
      <c r="AI1250" s="1723"/>
      <c r="AJ1250" s="1723"/>
      <c r="AK1250" s="1723"/>
      <c r="AL1250" s="1723"/>
      <c r="AM1250" s="1723"/>
      <c r="AP1250" s="1723"/>
      <c r="AQ1250" s="1723"/>
      <c r="AR1250" s="1723"/>
      <c r="AS1250" s="1723"/>
      <c r="AT1250" s="1723"/>
      <c r="AU1250" s="1723"/>
      <c r="AV1250" s="1723"/>
      <c r="AW1250" s="1723"/>
      <c r="AZ1250" s="1723"/>
      <c r="BA1250" s="1723"/>
    </row>
    <row r="1251" spans="1:53" x14ac:dyDescent="0.2">
      <c r="A1251" s="1811">
        <v>2017126</v>
      </c>
      <c r="C1251" s="1737" t="s">
        <v>3171</v>
      </c>
      <c r="D1251" s="1723" t="s">
        <v>68</v>
      </c>
      <c r="E1251" s="1723">
        <v>0</v>
      </c>
      <c r="F1251" s="1723">
        <v>0</v>
      </c>
      <c r="G1251" s="1723">
        <v>0</v>
      </c>
      <c r="H1251" s="1723">
        <v>0</v>
      </c>
      <c r="I1251" s="1738">
        <v>1</v>
      </c>
      <c r="J1251" s="1738">
        <v>1</v>
      </c>
      <c r="L1251" s="1725">
        <v>314</v>
      </c>
      <c r="N1251" s="1725">
        <f>O1251+Q1251</f>
        <v>157</v>
      </c>
      <c r="O1251" s="1725">
        <v>130</v>
      </c>
      <c r="P1251" s="1798">
        <f>IF(N1251&lt;=0,"",O1251/N1251)</f>
        <v>0.82802547770700641</v>
      </c>
      <c r="Q1251" s="1725">
        <v>27</v>
      </c>
      <c r="R1251" s="1798">
        <f>IF(N1251&lt;=0,"",Q1251/N1251)</f>
        <v>0.17197452229299362</v>
      </c>
      <c r="S1251" s="1785">
        <f>Q1251/$S$1</f>
        <v>1.08</v>
      </c>
      <c r="U1251" s="1725">
        <f>((1-I1251)*O1251)+((1-J1251)*Q1251)</f>
        <v>0</v>
      </c>
      <c r="V1251" s="1725">
        <f>L1251-W1251</f>
        <v>0</v>
      </c>
      <c r="W1251" s="1725">
        <f t="shared" si="276"/>
        <v>314</v>
      </c>
      <c r="X1251" s="1728">
        <v>314</v>
      </c>
      <c r="Y1251" s="1739">
        <v>617237</v>
      </c>
      <c r="Z1251" s="1730">
        <v>42828</v>
      </c>
      <c r="AA1251" s="1788" t="s">
        <v>213</v>
      </c>
      <c r="AB1251" s="1885"/>
      <c r="AC1251" s="1723"/>
      <c r="AE1251" s="1723"/>
      <c r="AF1251" s="1723"/>
      <c r="AG1251" s="1723"/>
      <c r="AH1251" s="1723"/>
      <c r="AI1251" s="1723"/>
      <c r="AJ1251" s="1723"/>
      <c r="AK1251" s="1723"/>
      <c r="AL1251" s="1723"/>
      <c r="AM1251" s="1723"/>
      <c r="AP1251" s="1723"/>
      <c r="AQ1251" s="1723"/>
      <c r="AR1251" s="1723"/>
      <c r="AS1251" s="1723"/>
      <c r="AT1251" s="1723"/>
      <c r="AU1251" s="1723"/>
      <c r="AV1251" s="1723"/>
      <c r="AW1251" s="1723"/>
      <c r="AZ1251" s="1723"/>
      <c r="BA1251" s="1723"/>
    </row>
    <row r="1252" spans="1:53" x14ac:dyDescent="0.2">
      <c r="A1252" s="1811">
        <v>2017127</v>
      </c>
      <c r="C1252" s="1737" t="s">
        <v>3172</v>
      </c>
      <c r="D1252" s="1723" t="s">
        <v>68</v>
      </c>
      <c r="E1252" s="1723">
        <v>1</v>
      </c>
      <c r="F1252" s="1723">
        <v>11</v>
      </c>
      <c r="G1252" s="1723">
        <v>4</v>
      </c>
      <c r="H1252" s="1723">
        <v>12</v>
      </c>
      <c r="I1252" s="1738">
        <v>1</v>
      </c>
      <c r="J1252" s="1738">
        <v>1</v>
      </c>
      <c r="L1252" s="1725">
        <v>10800.45</v>
      </c>
      <c r="N1252" s="1725">
        <f>O1252+Q1252</f>
        <v>6667.4500000000007</v>
      </c>
      <c r="O1252" s="1725">
        <v>5319.3</v>
      </c>
      <c r="P1252" s="1798">
        <f>IF(N1252&lt;=0,"",O1252/N1252)</f>
        <v>0.79780125835214355</v>
      </c>
      <c r="Q1252" s="1725">
        <v>1348.15</v>
      </c>
      <c r="R1252" s="1798">
        <f>IF(N1252&lt;=0,"",Q1252/N1252)</f>
        <v>0.20219874164785637</v>
      </c>
      <c r="S1252" s="1785">
        <f>Q1252/$S$1</f>
        <v>53.926000000000002</v>
      </c>
      <c r="U1252" s="1725">
        <f>((1-I1252)*O1252)+((1-J1252)*Q1252)</f>
        <v>0</v>
      </c>
      <c r="V1252" s="1725">
        <f t="shared" si="275"/>
        <v>0</v>
      </c>
      <c r="W1252" s="1725">
        <f t="shared" si="276"/>
        <v>10800.45</v>
      </c>
      <c r="X1252" s="1728">
        <v>10800.45</v>
      </c>
      <c r="Y1252" s="1739">
        <v>617116</v>
      </c>
      <c r="Z1252" s="1730">
        <v>42783</v>
      </c>
      <c r="AA1252" s="1788" t="s">
        <v>213</v>
      </c>
      <c r="AB1252" s="1885"/>
      <c r="AC1252" s="1723"/>
      <c r="AE1252" s="1723"/>
      <c r="AF1252" s="1723"/>
      <c r="AG1252" s="1723"/>
      <c r="AH1252" s="1723"/>
      <c r="AI1252" s="1723"/>
      <c r="AJ1252" s="1723"/>
      <c r="AK1252" s="1723"/>
      <c r="AL1252" s="1723"/>
      <c r="AM1252" s="1723"/>
      <c r="AP1252" s="1723"/>
      <c r="AQ1252" s="1723"/>
      <c r="AR1252" s="1723"/>
      <c r="AS1252" s="1723"/>
      <c r="AT1252" s="1723"/>
      <c r="AU1252" s="1723"/>
      <c r="AV1252" s="1723"/>
      <c r="AW1252" s="1723"/>
      <c r="AZ1252" s="1723"/>
      <c r="BA1252" s="1723"/>
    </row>
    <row r="1253" spans="1:53" x14ac:dyDescent="0.2">
      <c r="A1253" s="1811">
        <v>2017128</v>
      </c>
      <c r="C1253" s="1737" t="s">
        <v>3176</v>
      </c>
      <c r="D1253" s="1723" t="s">
        <v>68</v>
      </c>
      <c r="E1253" s="1723">
        <v>0</v>
      </c>
      <c r="F1253" s="1723">
        <v>0</v>
      </c>
      <c r="G1253" s="1723">
        <v>0</v>
      </c>
      <c r="H1253" s="1723">
        <v>0</v>
      </c>
      <c r="I1253" s="1738">
        <v>1</v>
      </c>
      <c r="J1253" s="1738">
        <v>1</v>
      </c>
      <c r="L1253" s="1725">
        <v>92.88</v>
      </c>
      <c r="N1253" s="1725">
        <f t="shared" si="270"/>
        <v>38.94</v>
      </c>
      <c r="O1253" s="1725">
        <v>38.94</v>
      </c>
      <c r="P1253" s="1798">
        <f t="shared" si="271"/>
        <v>1</v>
      </c>
      <c r="Q1253" s="1725">
        <v>0</v>
      </c>
      <c r="R1253" s="1798">
        <f t="shared" si="272"/>
        <v>0</v>
      </c>
      <c r="S1253" s="1785">
        <f t="shared" si="273"/>
        <v>0</v>
      </c>
      <c r="U1253" s="1725">
        <f t="shared" si="274"/>
        <v>0</v>
      </c>
      <c r="V1253" s="1725">
        <f t="shared" si="275"/>
        <v>0</v>
      </c>
      <c r="W1253" s="1725">
        <f t="shared" si="276"/>
        <v>92.88</v>
      </c>
      <c r="X1253" s="1728">
        <v>92.88</v>
      </c>
      <c r="Y1253" s="1739">
        <v>617237</v>
      </c>
      <c r="Z1253" s="1730">
        <v>42828</v>
      </c>
      <c r="AA1253" s="1788" t="s">
        <v>213</v>
      </c>
      <c r="AB1253" s="1885"/>
      <c r="AC1253" s="1723"/>
      <c r="AE1253" s="1723"/>
      <c r="AF1253" s="1723"/>
      <c r="AG1253" s="1723"/>
      <c r="AH1253" s="1723"/>
      <c r="AI1253" s="1723"/>
      <c r="AJ1253" s="1723"/>
      <c r="AK1253" s="1723"/>
      <c r="AL1253" s="1723"/>
      <c r="AM1253" s="1723"/>
      <c r="AP1253" s="1723"/>
      <c r="AQ1253" s="1723"/>
      <c r="AR1253" s="1723"/>
      <c r="AS1253" s="1723"/>
      <c r="AT1253" s="1723"/>
      <c r="AU1253" s="1723"/>
      <c r="AV1253" s="1723"/>
      <c r="AW1253" s="1723"/>
      <c r="AZ1253" s="1723"/>
      <c r="BA1253" s="1723"/>
    </row>
    <row r="1254" spans="1:53" x14ac:dyDescent="0.2">
      <c r="A1254" s="1811">
        <v>2017129</v>
      </c>
      <c r="C1254" s="1737" t="s">
        <v>3177</v>
      </c>
      <c r="D1254" s="1723" t="s">
        <v>68</v>
      </c>
      <c r="E1254" s="1723">
        <v>0</v>
      </c>
      <c r="F1254" s="1723">
        <v>0</v>
      </c>
      <c r="G1254" s="1723">
        <v>0</v>
      </c>
      <c r="H1254" s="1723">
        <v>0</v>
      </c>
      <c r="I1254" s="1738">
        <v>1</v>
      </c>
      <c r="J1254" s="1738">
        <v>1</v>
      </c>
      <c r="L1254" s="1725">
        <v>90.62</v>
      </c>
      <c r="N1254" s="1725">
        <f t="shared" si="270"/>
        <v>31.81</v>
      </c>
      <c r="O1254" s="1725">
        <v>31.81</v>
      </c>
      <c r="P1254" s="1798">
        <f t="shared" si="271"/>
        <v>1</v>
      </c>
      <c r="Q1254" s="1725">
        <v>0</v>
      </c>
      <c r="R1254" s="1798">
        <f t="shared" si="272"/>
        <v>0</v>
      </c>
      <c r="S1254" s="1785">
        <f t="shared" si="273"/>
        <v>0</v>
      </c>
      <c r="U1254" s="1725">
        <f t="shared" si="274"/>
        <v>0</v>
      </c>
      <c r="V1254" s="1725">
        <f t="shared" si="275"/>
        <v>0</v>
      </c>
      <c r="W1254" s="1725">
        <f t="shared" si="276"/>
        <v>90.62</v>
      </c>
      <c r="X1254" s="1728">
        <v>90.62</v>
      </c>
      <c r="Y1254" s="1739">
        <v>617128</v>
      </c>
      <c r="Z1254" s="1730">
        <v>42793</v>
      </c>
      <c r="AA1254" s="1788" t="s">
        <v>213</v>
      </c>
      <c r="AB1254" s="1885"/>
      <c r="AC1254" s="1723"/>
      <c r="AE1254" s="1723"/>
      <c r="AF1254" s="1723"/>
      <c r="AG1254" s="1723"/>
      <c r="AH1254" s="1723"/>
      <c r="AI1254" s="1723"/>
      <c r="AJ1254" s="1723"/>
      <c r="AK1254" s="1723"/>
      <c r="AL1254" s="1723"/>
      <c r="AM1254" s="1723"/>
      <c r="AP1254" s="1723"/>
      <c r="AQ1254" s="1723"/>
      <c r="AR1254" s="1723"/>
      <c r="AS1254" s="1723"/>
      <c r="AT1254" s="1723"/>
      <c r="AU1254" s="1723"/>
      <c r="AV1254" s="1723"/>
      <c r="AW1254" s="1723"/>
      <c r="AZ1254" s="1723"/>
      <c r="BA1254" s="1723"/>
    </row>
    <row r="1255" spans="1:53" x14ac:dyDescent="0.2">
      <c r="A1255" s="1811">
        <v>2017130</v>
      </c>
      <c r="C1255" s="1737">
        <v>636217</v>
      </c>
      <c r="D1255" s="1723" t="s">
        <v>68</v>
      </c>
      <c r="E1255" s="1723">
        <v>1</v>
      </c>
      <c r="F1255" s="1723">
        <v>8</v>
      </c>
      <c r="G1255" s="1723">
        <v>5</v>
      </c>
      <c r="H1255" s="1723">
        <v>3</v>
      </c>
      <c r="I1255" s="1738">
        <v>1</v>
      </c>
      <c r="J1255" s="1738">
        <v>1</v>
      </c>
      <c r="L1255" s="1725">
        <v>3078.22</v>
      </c>
      <c r="N1255" s="1725">
        <f t="shared" si="270"/>
        <v>2060.96</v>
      </c>
      <c r="O1255" s="1725">
        <v>1572.2</v>
      </c>
      <c r="P1255" s="1798">
        <f t="shared" si="271"/>
        <v>0.76284838133685273</v>
      </c>
      <c r="Q1255" s="1725">
        <v>488.76</v>
      </c>
      <c r="R1255" s="1798">
        <f t="shared" si="272"/>
        <v>0.23715161866314727</v>
      </c>
      <c r="S1255" s="1785">
        <f t="shared" si="273"/>
        <v>19.5504</v>
      </c>
      <c r="U1255" s="1725">
        <f t="shared" si="274"/>
        <v>0</v>
      </c>
      <c r="V1255" s="1725">
        <f t="shared" si="275"/>
        <v>0</v>
      </c>
      <c r="W1255" s="1725">
        <f t="shared" si="276"/>
        <v>3078.22</v>
      </c>
      <c r="X1255" s="1728">
        <v>3078.22</v>
      </c>
      <c r="Y1255" s="1739">
        <v>617117</v>
      </c>
      <c r="Z1255" s="1730">
        <v>42783</v>
      </c>
      <c r="AA1255" s="1788" t="s">
        <v>213</v>
      </c>
      <c r="AB1255" s="1885"/>
      <c r="AC1255" s="1723"/>
      <c r="AE1255" s="1723"/>
      <c r="AF1255" s="1723"/>
      <c r="AG1255" s="1723"/>
      <c r="AH1255" s="1723"/>
      <c r="AI1255" s="1723"/>
      <c r="AJ1255" s="1723"/>
      <c r="AK1255" s="1723"/>
      <c r="AL1255" s="1723"/>
      <c r="AM1255" s="1723"/>
      <c r="AP1255" s="1723"/>
      <c r="AQ1255" s="1723"/>
      <c r="AR1255" s="1723"/>
      <c r="AS1255" s="1723"/>
      <c r="AT1255" s="1723"/>
      <c r="AU1255" s="1723"/>
      <c r="AV1255" s="1723"/>
      <c r="AW1255" s="1723"/>
      <c r="AZ1255" s="1723"/>
      <c r="BA1255" s="1723"/>
    </row>
    <row r="1256" spans="1:53" x14ac:dyDescent="0.2">
      <c r="A1256" s="1811" t="s">
        <v>3179</v>
      </c>
      <c r="C1256" s="1737" t="s">
        <v>3180</v>
      </c>
      <c r="D1256" s="1723" t="s">
        <v>489</v>
      </c>
      <c r="E1256" s="1723">
        <v>1</v>
      </c>
      <c r="F1256" s="1723">
        <v>12</v>
      </c>
      <c r="G1256" s="1723">
        <v>8</v>
      </c>
      <c r="H1256" s="1723">
        <v>3</v>
      </c>
      <c r="I1256" s="1738">
        <v>1</v>
      </c>
      <c r="J1256" s="1738">
        <v>1</v>
      </c>
      <c r="L1256" s="1725">
        <v>4321.22</v>
      </c>
      <c r="N1256" s="1725">
        <f>O1256+Q1256</f>
        <v>3375.37</v>
      </c>
      <c r="O1256" s="1725">
        <v>2613.88</v>
      </c>
      <c r="P1256" s="1798">
        <f>IF(N1256&lt;=0,"",O1256/N1256)</f>
        <v>0.77439806598980265</v>
      </c>
      <c r="Q1256" s="1725">
        <v>761.49</v>
      </c>
      <c r="R1256" s="1798">
        <f>IF(N1256&lt;=0,"",Q1256/N1256)</f>
        <v>0.2256019340101974</v>
      </c>
      <c r="S1256" s="1785">
        <f>Q1256/$S$1</f>
        <v>30.459600000000002</v>
      </c>
      <c r="U1256" s="1725">
        <f>((1-I1256)*O1256)+((1-J1256)*Q1256)</f>
        <v>0</v>
      </c>
      <c r="V1256" s="1725">
        <f>L1256-W1256</f>
        <v>0</v>
      </c>
      <c r="W1256" s="1725">
        <f t="shared" si="276"/>
        <v>4321.22</v>
      </c>
      <c r="X1256" s="1728">
        <v>4321.22</v>
      </c>
      <c r="Y1256" s="1739">
        <v>617213</v>
      </c>
      <c r="Z1256" s="1730">
        <v>42823</v>
      </c>
      <c r="AA1256" s="1788" t="s">
        <v>213</v>
      </c>
      <c r="AB1256" s="1885"/>
      <c r="AC1256" s="1723"/>
      <c r="AE1256" s="1723"/>
      <c r="AF1256" s="1723"/>
      <c r="AG1256" s="1723"/>
      <c r="AH1256" s="1723"/>
      <c r="AI1256" s="1723"/>
      <c r="AJ1256" s="1723"/>
      <c r="AK1256" s="1723"/>
      <c r="AL1256" s="1723"/>
      <c r="AM1256" s="1723"/>
      <c r="AP1256" s="1723"/>
      <c r="AQ1256" s="1723"/>
      <c r="AR1256" s="1723"/>
      <c r="AS1256" s="1723"/>
      <c r="AT1256" s="1723"/>
      <c r="AU1256" s="1723"/>
      <c r="AV1256" s="1723"/>
      <c r="AW1256" s="1723"/>
      <c r="AZ1256" s="1723"/>
      <c r="BA1256" s="1723"/>
    </row>
    <row r="1257" spans="1:53" x14ac:dyDescent="0.2">
      <c r="A1257" s="1811" t="s">
        <v>3181</v>
      </c>
      <c r="C1257" s="1737" t="s">
        <v>3182</v>
      </c>
      <c r="D1257" s="1723" t="s">
        <v>489</v>
      </c>
      <c r="E1257" s="1723">
        <v>0</v>
      </c>
      <c r="F1257" s="1723">
        <v>1</v>
      </c>
      <c r="G1257" s="1723">
        <v>0</v>
      </c>
      <c r="H1257" s="1723">
        <v>1</v>
      </c>
      <c r="I1257" s="1738">
        <v>1</v>
      </c>
      <c r="J1257" s="1738">
        <v>1</v>
      </c>
      <c r="L1257" s="1725">
        <v>502.39</v>
      </c>
      <c r="N1257" s="1725">
        <f>O1257+Q1257</f>
        <v>376.89</v>
      </c>
      <c r="O1257" s="1725">
        <v>279.45</v>
      </c>
      <c r="P1257" s="1798">
        <f>IF(N1257&lt;=0,"",O1257/N1257)</f>
        <v>0.74146302634721006</v>
      </c>
      <c r="Q1257" s="1725">
        <v>97.44</v>
      </c>
      <c r="R1257" s="1798">
        <f>IF(N1257&lt;=0,"",Q1257/N1257)</f>
        <v>0.25853697365278994</v>
      </c>
      <c r="S1257" s="1785">
        <f>Q1257/$S$1</f>
        <v>3.8975999999999997</v>
      </c>
      <c r="U1257" s="1725">
        <f>((1-I1257)*O1257)+((1-J1257)*Q1257)</f>
        <v>0</v>
      </c>
      <c r="V1257" s="1725">
        <f>L1257-W1257</f>
        <v>0</v>
      </c>
      <c r="W1257" s="1725">
        <f t="shared" si="276"/>
        <v>502.39</v>
      </c>
      <c r="X1257" s="1728">
        <v>502.39</v>
      </c>
      <c r="Y1257" s="1739">
        <v>617180</v>
      </c>
      <c r="Z1257" s="1730">
        <v>42811</v>
      </c>
      <c r="AA1257" s="1788" t="s">
        <v>213</v>
      </c>
      <c r="AB1257" s="1885"/>
      <c r="AC1257" s="1723"/>
      <c r="AE1257" s="1723"/>
      <c r="AF1257" s="1723"/>
      <c r="AG1257" s="1723"/>
      <c r="AH1257" s="1723"/>
      <c r="AI1257" s="1723"/>
      <c r="AJ1257" s="1723"/>
      <c r="AK1257" s="1723"/>
      <c r="AL1257" s="1723"/>
      <c r="AM1257" s="1723"/>
      <c r="AP1257" s="1723"/>
      <c r="AQ1257" s="1723"/>
      <c r="AR1257" s="1723"/>
      <c r="AS1257" s="1723"/>
      <c r="AT1257" s="1723"/>
      <c r="AU1257" s="1723"/>
      <c r="AV1257" s="1723"/>
      <c r="AW1257" s="1723"/>
      <c r="AZ1257" s="1723"/>
      <c r="BA1257" s="1723"/>
    </row>
    <row r="1258" spans="1:53" x14ac:dyDescent="0.2">
      <c r="A1258" s="1811" t="s">
        <v>3186</v>
      </c>
      <c r="C1258" s="1737" t="s">
        <v>3188</v>
      </c>
      <c r="D1258" s="1723" t="s">
        <v>489</v>
      </c>
      <c r="E1258" s="1723">
        <v>1</v>
      </c>
      <c r="F1258" s="1723">
        <v>12</v>
      </c>
      <c r="G1258" s="1723">
        <v>8</v>
      </c>
      <c r="H1258" s="1723">
        <v>3</v>
      </c>
      <c r="I1258" s="1738">
        <v>1</v>
      </c>
      <c r="J1258" s="1738">
        <v>1</v>
      </c>
      <c r="L1258" s="1725">
        <v>4321.22</v>
      </c>
      <c r="N1258" s="1725">
        <f>O1258+Q1258</f>
        <v>3375.37</v>
      </c>
      <c r="O1258" s="1725">
        <v>2613.88</v>
      </c>
      <c r="P1258" s="1798">
        <f>IF(N1258&lt;=0,"",O1258/N1258)</f>
        <v>0.77439806598980265</v>
      </c>
      <c r="Q1258" s="1725">
        <v>761.49</v>
      </c>
      <c r="R1258" s="1798">
        <f>IF(N1258&lt;=0,"",Q1258/N1258)</f>
        <v>0.2256019340101974</v>
      </c>
      <c r="S1258" s="1785">
        <f>Q1258/$S$1</f>
        <v>30.459600000000002</v>
      </c>
      <c r="U1258" s="1725">
        <f>((1-I1258)*O1258)+((1-J1258)*Q1258)</f>
        <v>0</v>
      </c>
      <c r="V1258" s="1725">
        <f>L1258-W1258</f>
        <v>0</v>
      </c>
      <c r="W1258" s="1725">
        <f t="shared" si="276"/>
        <v>4321.22</v>
      </c>
      <c r="X1258" s="1728">
        <v>4321.22</v>
      </c>
      <c r="Y1258" s="1739">
        <v>617214</v>
      </c>
      <c r="Z1258" s="1730">
        <v>42823</v>
      </c>
      <c r="AA1258" s="1788" t="s">
        <v>213</v>
      </c>
      <c r="AB1258" s="1885"/>
      <c r="AC1258" s="1723"/>
      <c r="AE1258" s="1723"/>
      <c r="AF1258" s="1723"/>
      <c r="AG1258" s="1723"/>
      <c r="AH1258" s="1723"/>
      <c r="AI1258" s="1723"/>
      <c r="AJ1258" s="1723"/>
      <c r="AK1258" s="1723"/>
      <c r="AL1258" s="1723"/>
      <c r="AM1258" s="1723"/>
      <c r="AP1258" s="1723"/>
      <c r="AQ1258" s="1723"/>
      <c r="AR1258" s="1723"/>
      <c r="AS1258" s="1723"/>
      <c r="AT1258" s="1723"/>
      <c r="AU1258" s="1723"/>
      <c r="AV1258" s="1723"/>
      <c r="AW1258" s="1723"/>
      <c r="AZ1258" s="1723"/>
      <c r="BA1258" s="1723"/>
    </row>
    <row r="1259" spans="1:53" x14ac:dyDescent="0.2">
      <c r="A1259" s="1811" t="s">
        <v>3187</v>
      </c>
      <c r="C1259" s="1737" t="s">
        <v>3189</v>
      </c>
      <c r="D1259" s="1723" t="s">
        <v>489</v>
      </c>
      <c r="E1259" s="1723">
        <v>0</v>
      </c>
      <c r="F1259" s="1723">
        <v>1</v>
      </c>
      <c r="G1259" s="1723">
        <v>0</v>
      </c>
      <c r="H1259" s="1723">
        <v>1</v>
      </c>
      <c r="I1259" s="1738">
        <v>1</v>
      </c>
      <c r="J1259" s="1738">
        <v>1</v>
      </c>
      <c r="L1259" s="1725">
        <v>502.39</v>
      </c>
      <c r="N1259" s="1725">
        <f>O1259+Q1259</f>
        <v>376.89</v>
      </c>
      <c r="O1259" s="1725">
        <v>279.45</v>
      </c>
      <c r="P1259" s="1798">
        <f>IF(N1259&lt;=0,"",O1259/N1259)</f>
        <v>0.74146302634721006</v>
      </c>
      <c r="Q1259" s="1725">
        <v>97.44</v>
      </c>
      <c r="R1259" s="1798">
        <f>IF(N1259&lt;=0,"",Q1259/N1259)</f>
        <v>0.25853697365278994</v>
      </c>
      <c r="S1259" s="1785">
        <f>Q1259/$S$1</f>
        <v>3.8975999999999997</v>
      </c>
      <c r="U1259" s="1725">
        <f>((1-I1259)*O1259)+((1-J1259)*Q1259)</f>
        <v>0</v>
      </c>
      <c r="V1259" s="1725">
        <f>L1259-W1259</f>
        <v>0</v>
      </c>
      <c r="W1259" s="1725">
        <f t="shared" si="276"/>
        <v>502.39</v>
      </c>
      <c r="X1259" s="1728">
        <v>502.39</v>
      </c>
      <c r="Y1259" s="1739">
        <v>617181</v>
      </c>
      <c r="Z1259" s="1730">
        <v>42811</v>
      </c>
      <c r="AA1259" s="1788" t="s">
        <v>213</v>
      </c>
      <c r="AB1259" s="1885"/>
      <c r="AC1259" s="1723"/>
      <c r="AE1259" s="1723"/>
      <c r="AF1259" s="1723"/>
      <c r="AG1259" s="1723"/>
      <c r="AH1259" s="1723"/>
      <c r="AI1259" s="1723"/>
      <c r="AJ1259" s="1723"/>
      <c r="AK1259" s="1723"/>
      <c r="AL1259" s="1723"/>
      <c r="AM1259" s="1723"/>
      <c r="AP1259" s="1723"/>
      <c r="AQ1259" s="1723"/>
      <c r="AR1259" s="1723"/>
      <c r="AS1259" s="1723"/>
      <c r="AT1259" s="1723"/>
      <c r="AU1259" s="1723"/>
      <c r="AV1259" s="1723"/>
      <c r="AW1259" s="1723"/>
      <c r="AZ1259" s="1723"/>
      <c r="BA1259" s="1723"/>
    </row>
    <row r="1260" spans="1:53" x14ac:dyDescent="0.2">
      <c r="A1260" s="1811" t="s">
        <v>3191</v>
      </c>
      <c r="C1260" s="1737" t="s">
        <v>3190</v>
      </c>
      <c r="D1260" s="1723" t="s">
        <v>489</v>
      </c>
      <c r="E1260" s="1723">
        <v>1</v>
      </c>
      <c r="F1260" s="1723">
        <v>7</v>
      </c>
      <c r="G1260" s="1723">
        <v>2</v>
      </c>
      <c r="H1260" s="1723">
        <v>3</v>
      </c>
      <c r="I1260" s="1738">
        <v>1</v>
      </c>
      <c r="J1260" s="1738">
        <v>1</v>
      </c>
      <c r="L1260" s="1725">
        <v>3119.59</v>
      </c>
      <c r="N1260" s="1725">
        <f t="shared" ref="N1260:N1288" si="277">O1260+Q1260</f>
        <v>2444.71</v>
      </c>
      <c r="O1260" s="1725">
        <v>1976.67</v>
      </c>
      <c r="P1260" s="1798">
        <f t="shared" si="271"/>
        <v>0.80854988935292937</v>
      </c>
      <c r="Q1260" s="1725">
        <v>468.04</v>
      </c>
      <c r="R1260" s="1798">
        <f t="shared" si="272"/>
        <v>0.19145011064707063</v>
      </c>
      <c r="S1260" s="1785">
        <f t="shared" si="273"/>
        <v>18.721600000000002</v>
      </c>
      <c r="U1260" s="1725">
        <f t="shared" si="274"/>
        <v>0</v>
      </c>
      <c r="V1260" s="1725">
        <f t="shared" si="275"/>
        <v>0</v>
      </c>
      <c r="W1260" s="1725">
        <f t="shared" si="276"/>
        <v>3119.59</v>
      </c>
      <c r="X1260" s="1728">
        <v>3119.59</v>
      </c>
      <c r="Y1260" s="1739">
        <v>617179</v>
      </c>
      <c r="Z1260" s="1730">
        <v>42811</v>
      </c>
      <c r="AA1260" s="1788" t="s">
        <v>213</v>
      </c>
      <c r="AB1260" s="1885"/>
      <c r="AC1260" s="1723"/>
      <c r="AE1260" s="1723"/>
      <c r="AF1260" s="1723"/>
      <c r="AG1260" s="1723"/>
      <c r="AH1260" s="1723"/>
      <c r="AI1260" s="1723"/>
      <c r="AJ1260" s="1723"/>
      <c r="AK1260" s="1723"/>
      <c r="AL1260" s="1723"/>
      <c r="AM1260" s="1723"/>
      <c r="AP1260" s="1723"/>
      <c r="AQ1260" s="1723"/>
      <c r="AR1260" s="1723"/>
      <c r="AS1260" s="1723"/>
      <c r="AT1260" s="1723"/>
      <c r="AU1260" s="1723"/>
      <c r="AV1260" s="1723"/>
      <c r="AW1260" s="1723"/>
      <c r="AZ1260" s="1723"/>
      <c r="BA1260" s="1723"/>
    </row>
    <row r="1261" spans="1:53" x14ac:dyDescent="0.2">
      <c r="A1261" s="1811" t="s">
        <v>3193</v>
      </c>
      <c r="C1261" s="1737" t="s">
        <v>3192</v>
      </c>
      <c r="D1261" s="1723" t="s">
        <v>489</v>
      </c>
      <c r="E1261" s="1723">
        <v>0</v>
      </c>
      <c r="F1261" s="1723">
        <v>1</v>
      </c>
      <c r="G1261" s="1723">
        <v>0</v>
      </c>
      <c r="H1261" s="1723">
        <v>1</v>
      </c>
      <c r="I1261" s="1738">
        <v>1</v>
      </c>
      <c r="J1261" s="1738">
        <v>1</v>
      </c>
      <c r="L1261" s="1725">
        <v>502.39</v>
      </c>
      <c r="N1261" s="1725">
        <f>O1261+Q1261</f>
        <v>376.89</v>
      </c>
      <c r="O1261" s="1725">
        <v>279.45</v>
      </c>
      <c r="P1261" s="1798">
        <f>IF(N1261&lt;=0,"",O1261/N1261)</f>
        <v>0.74146302634721006</v>
      </c>
      <c r="Q1261" s="1725">
        <v>97.44</v>
      </c>
      <c r="R1261" s="1798">
        <f>IF(N1261&lt;=0,"",Q1261/N1261)</f>
        <v>0.25853697365278994</v>
      </c>
      <c r="S1261" s="1785">
        <f>Q1261/$S$1</f>
        <v>3.8975999999999997</v>
      </c>
      <c r="U1261" s="1725">
        <f>((1-I1261)*O1261)+((1-J1261)*Q1261)</f>
        <v>0</v>
      </c>
      <c r="V1261" s="1725">
        <f>L1261-W1261</f>
        <v>0</v>
      </c>
      <c r="W1261" s="1725">
        <f t="shared" si="276"/>
        <v>502.39</v>
      </c>
      <c r="X1261" s="1728">
        <v>502.39</v>
      </c>
      <c r="Y1261" s="1739">
        <v>617142</v>
      </c>
      <c r="Z1261" s="1730">
        <v>42793</v>
      </c>
      <c r="AA1261" s="1788" t="s">
        <v>213</v>
      </c>
      <c r="AB1261" s="1788"/>
      <c r="AG1261" s="1723"/>
      <c r="AH1261" s="1723"/>
      <c r="AI1261" s="1723"/>
      <c r="AJ1261" s="1723"/>
      <c r="AK1261" s="1723"/>
      <c r="AL1261" s="1723"/>
      <c r="AM1261" s="1723"/>
      <c r="AP1261" s="1723"/>
      <c r="AQ1261" s="1723"/>
      <c r="AR1261" s="1723"/>
      <c r="AS1261" s="1723"/>
      <c r="AT1261" s="1723"/>
      <c r="AU1261" s="1723"/>
      <c r="AV1261" s="1723"/>
      <c r="AW1261" s="1723"/>
      <c r="AZ1261" s="1723"/>
      <c r="BA1261" s="1723"/>
    </row>
    <row r="1262" spans="1:53" x14ac:dyDescent="0.2">
      <c r="A1262" s="1811" t="s">
        <v>3196</v>
      </c>
      <c r="C1262" s="1737" t="s">
        <v>3194</v>
      </c>
      <c r="D1262" s="1723" t="s">
        <v>489</v>
      </c>
      <c r="E1262" s="1723">
        <v>1</v>
      </c>
      <c r="F1262" s="1723">
        <v>7</v>
      </c>
      <c r="G1262" s="1723">
        <v>2</v>
      </c>
      <c r="H1262" s="1723">
        <v>3</v>
      </c>
      <c r="I1262" s="1738">
        <v>1</v>
      </c>
      <c r="J1262" s="1738">
        <v>1</v>
      </c>
      <c r="L1262" s="1725">
        <v>3119.59</v>
      </c>
      <c r="N1262" s="1725">
        <f>O1262+Q1262</f>
        <v>2444.71</v>
      </c>
      <c r="O1262" s="1725">
        <v>1976.67</v>
      </c>
      <c r="P1262" s="1798">
        <f>IF(N1262&lt;=0,"",O1262/N1262)</f>
        <v>0.80854988935292937</v>
      </c>
      <c r="Q1262" s="1725">
        <v>468.04</v>
      </c>
      <c r="R1262" s="1798">
        <f>IF(N1262&lt;=0,"",Q1262/N1262)</f>
        <v>0.19145011064707063</v>
      </c>
      <c r="S1262" s="1785">
        <f>Q1262/$S$1</f>
        <v>18.721600000000002</v>
      </c>
      <c r="U1262" s="1725">
        <f>((1-I1262)*O1262)+((1-J1262)*Q1262)</f>
        <v>0</v>
      </c>
      <c r="V1262" s="1725">
        <f>L1262-W1262</f>
        <v>0</v>
      </c>
      <c r="W1262" s="1725">
        <f t="shared" ref="W1262:W1292" si="278">X1262+AC1262+AH1262+AM1262+AO1262+AR1262</f>
        <v>3119.59</v>
      </c>
      <c r="X1262" s="1728">
        <v>3119.59</v>
      </c>
      <c r="Y1262" s="1739">
        <v>617178</v>
      </c>
      <c r="Z1262" s="1730">
        <v>42811</v>
      </c>
      <c r="AA1262" s="1788" t="s">
        <v>213</v>
      </c>
      <c r="AB1262" s="1788"/>
      <c r="AG1262" s="1723"/>
      <c r="AH1262" s="1723"/>
      <c r="AI1262" s="1723"/>
      <c r="AJ1262" s="1723"/>
      <c r="AK1262" s="1723"/>
      <c r="AL1262" s="1723"/>
      <c r="AM1262" s="1723"/>
      <c r="AP1262" s="1723"/>
      <c r="AQ1262" s="1723"/>
      <c r="AR1262" s="1723"/>
      <c r="AS1262" s="1723"/>
      <c r="AT1262" s="1723"/>
      <c r="AU1262" s="1723"/>
      <c r="AV1262" s="1723"/>
      <c r="AW1262" s="1723"/>
      <c r="AZ1262" s="1723"/>
      <c r="BA1262" s="1723"/>
    </row>
    <row r="1263" spans="1:53" x14ac:dyDescent="0.2">
      <c r="A1263" s="1811" t="s">
        <v>3197</v>
      </c>
      <c r="C1263" s="1737" t="s">
        <v>3318</v>
      </c>
      <c r="D1263" s="1723" t="s">
        <v>489</v>
      </c>
      <c r="E1263" s="1723">
        <v>0</v>
      </c>
      <c r="F1263" s="1723">
        <v>1</v>
      </c>
      <c r="G1263" s="1723">
        <v>0</v>
      </c>
      <c r="H1263" s="1723">
        <v>1</v>
      </c>
      <c r="I1263" s="1738">
        <v>1</v>
      </c>
      <c r="J1263" s="1738">
        <v>1</v>
      </c>
      <c r="L1263" s="1725">
        <v>502.39</v>
      </c>
      <c r="N1263" s="1725">
        <f>O1263+Q1263</f>
        <v>376.89</v>
      </c>
      <c r="O1263" s="1725">
        <v>279.45</v>
      </c>
      <c r="P1263" s="1798">
        <f>IF(N1263&lt;=0,"",O1263/N1263)</f>
        <v>0.74146302634721006</v>
      </c>
      <c r="Q1263" s="1725">
        <v>97.44</v>
      </c>
      <c r="R1263" s="1798">
        <f>IF(N1263&lt;=0,"",Q1263/N1263)</f>
        <v>0.25853697365278994</v>
      </c>
      <c r="S1263" s="1785">
        <f>Q1263/$S$1</f>
        <v>3.8975999999999997</v>
      </c>
      <c r="U1263" s="1725">
        <f>((1-I1263)*O1263)+((1-J1263)*Q1263)</f>
        <v>0</v>
      </c>
      <c r="V1263" s="1725">
        <f>L1263-W1263</f>
        <v>0</v>
      </c>
      <c r="W1263" s="1725">
        <f t="shared" si="278"/>
        <v>502.39</v>
      </c>
      <c r="X1263" s="1728">
        <v>502.39</v>
      </c>
      <c r="Y1263" s="1739">
        <v>617141</v>
      </c>
      <c r="Z1263" s="1730">
        <v>42793</v>
      </c>
      <c r="AA1263" s="1788" t="s">
        <v>213</v>
      </c>
      <c r="AB1263" s="1788"/>
      <c r="AG1263" s="1723"/>
      <c r="AH1263" s="1723"/>
      <c r="AI1263" s="1723"/>
      <c r="AJ1263" s="1723"/>
      <c r="AK1263" s="1723"/>
      <c r="AL1263" s="1723"/>
      <c r="AM1263" s="1723"/>
      <c r="AP1263" s="1723"/>
      <c r="AQ1263" s="1723"/>
      <c r="AR1263" s="1723"/>
      <c r="AS1263" s="1723"/>
      <c r="AT1263" s="1723"/>
      <c r="AU1263" s="1723"/>
      <c r="AV1263" s="1723"/>
      <c r="AW1263" s="1723"/>
      <c r="AZ1263" s="1723"/>
      <c r="BA1263" s="1723"/>
    </row>
    <row r="1264" spans="1:53" x14ac:dyDescent="0.2">
      <c r="A1264" s="1811" t="s">
        <v>3198</v>
      </c>
      <c r="C1264" s="1737" t="s">
        <v>3200</v>
      </c>
      <c r="D1264" s="1723" t="s">
        <v>489</v>
      </c>
      <c r="E1264" s="1723">
        <v>1</v>
      </c>
      <c r="F1264" s="1723">
        <v>7</v>
      </c>
      <c r="G1264" s="1723">
        <v>2</v>
      </c>
      <c r="H1264" s="1723">
        <v>3</v>
      </c>
      <c r="I1264" s="1738">
        <v>1</v>
      </c>
      <c r="J1264" s="1738">
        <v>1</v>
      </c>
      <c r="L1264" s="1725">
        <v>3086.35</v>
      </c>
      <c r="N1264" s="1725">
        <f>O1264+Q1264</f>
        <v>2444.71</v>
      </c>
      <c r="O1264" s="1725">
        <v>1976.67</v>
      </c>
      <c r="P1264" s="1798">
        <f>IF(N1264&lt;=0,"",O1264/N1264)</f>
        <v>0.80854988935292937</v>
      </c>
      <c r="Q1264" s="1725">
        <v>468.04</v>
      </c>
      <c r="R1264" s="1798">
        <f>IF(N1264&lt;=0,"",Q1264/N1264)</f>
        <v>0.19145011064707063</v>
      </c>
      <c r="S1264" s="1785">
        <f>Q1264/$S$1</f>
        <v>18.721600000000002</v>
      </c>
      <c r="U1264" s="1725">
        <f>((1-I1264)*O1264)+((1-J1264)*Q1264)</f>
        <v>0</v>
      </c>
      <c r="V1264" s="1725">
        <f>L1264-W1264</f>
        <v>0</v>
      </c>
      <c r="W1264" s="1725">
        <f t="shared" si="278"/>
        <v>3086.35</v>
      </c>
      <c r="X1264" s="1728">
        <v>3086.35</v>
      </c>
      <c r="Y1264" s="1739">
        <v>617177</v>
      </c>
      <c r="Z1264" s="1730">
        <v>42811</v>
      </c>
      <c r="AA1264" s="1788" t="s">
        <v>213</v>
      </c>
      <c r="AB1264" s="1788"/>
      <c r="AG1264" s="1723"/>
      <c r="AH1264" s="1723"/>
      <c r="AI1264" s="1723"/>
      <c r="AJ1264" s="1723"/>
      <c r="AK1264" s="1723"/>
      <c r="AL1264" s="1723"/>
      <c r="AM1264" s="1723"/>
      <c r="AP1264" s="1723"/>
      <c r="AQ1264" s="1723"/>
      <c r="AR1264" s="1723"/>
      <c r="AS1264" s="1723"/>
      <c r="AT1264" s="1723"/>
      <c r="AU1264" s="1723"/>
      <c r="AV1264" s="1723"/>
      <c r="AW1264" s="1723"/>
      <c r="AZ1264" s="1723"/>
      <c r="BA1264" s="1723"/>
    </row>
    <row r="1265" spans="1:53" x14ac:dyDescent="0.2">
      <c r="A1265" s="1811" t="s">
        <v>3199</v>
      </c>
      <c r="C1265" s="1737" t="s">
        <v>3201</v>
      </c>
      <c r="D1265" s="1723" t="s">
        <v>489</v>
      </c>
      <c r="E1265" s="1723">
        <v>0</v>
      </c>
      <c r="F1265" s="1723">
        <v>1</v>
      </c>
      <c r="G1265" s="1723">
        <v>0</v>
      </c>
      <c r="H1265" s="1723">
        <v>1</v>
      </c>
      <c r="I1265" s="1738">
        <v>1</v>
      </c>
      <c r="J1265" s="1738">
        <v>1</v>
      </c>
      <c r="L1265" s="1725">
        <v>502.39</v>
      </c>
      <c r="N1265" s="1725">
        <f>O1265+Q1265</f>
        <v>376.89</v>
      </c>
      <c r="O1265" s="1725">
        <v>279.45</v>
      </c>
      <c r="P1265" s="1798">
        <f>IF(N1265&lt;=0,"",O1265/N1265)</f>
        <v>0.74146302634721006</v>
      </c>
      <c r="Q1265" s="1725">
        <v>97.44</v>
      </c>
      <c r="R1265" s="1798">
        <f>IF(N1265&lt;=0,"",Q1265/N1265)</f>
        <v>0.25853697365278994</v>
      </c>
      <c r="S1265" s="1785">
        <f>Q1265/$S$1</f>
        <v>3.8975999999999997</v>
      </c>
      <c r="U1265" s="1725">
        <f>((1-I1265)*O1265)+((1-J1265)*Q1265)</f>
        <v>0</v>
      </c>
      <c r="V1265" s="1725">
        <f>L1265-W1265</f>
        <v>0</v>
      </c>
      <c r="W1265" s="1725">
        <f t="shared" si="278"/>
        <v>502.39</v>
      </c>
      <c r="X1265" s="1728">
        <v>502.39</v>
      </c>
      <c r="Y1265" s="1739">
        <v>617140</v>
      </c>
      <c r="Z1265" s="1730">
        <v>42793</v>
      </c>
      <c r="AA1265" s="1788" t="s">
        <v>213</v>
      </c>
      <c r="AB1265" s="1788"/>
      <c r="AG1265" s="1723"/>
      <c r="AH1265" s="1723"/>
      <c r="AI1265" s="1723"/>
      <c r="AJ1265" s="1723"/>
      <c r="AK1265" s="1723"/>
      <c r="AL1265" s="1723"/>
      <c r="AM1265" s="1723"/>
      <c r="AP1265" s="1723"/>
      <c r="AQ1265" s="1723"/>
      <c r="AR1265" s="1723"/>
      <c r="AS1265" s="1723"/>
      <c r="AT1265" s="1723"/>
      <c r="AU1265" s="1723"/>
      <c r="AV1265" s="1723"/>
      <c r="AW1265" s="1723"/>
      <c r="AZ1265" s="1723"/>
      <c r="BA1265" s="1723"/>
    </row>
    <row r="1266" spans="1:53" x14ac:dyDescent="0.2">
      <c r="A1266" s="1811">
        <v>2017131</v>
      </c>
      <c r="C1266" s="1737" t="s">
        <v>3202</v>
      </c>
      <c r="D1266" s="1723" t="s">
        <v>451</v>
      </c>
      <c r="E1266" s="1723">
        <v>1</v>
      </c>
      <c r="F1266" s="1723">
        <v>14</v>
      </c>
      <c r="G1266" s="1723">
        <v>6</v>
      </c>
      <c r="H1266" s="1723">
        <v>6</v>
      </c>
      <c r="I1266" s="1738">
        <v>1</v>
      </c>
      <c r="J1266" s="1738">
        <v>1</v>
      </c>
      <c r="L1266" s="1725">
        <v>6307.99</v>
      </c>
      <c r="N1266" s="1725">
        <f t="shared" si="277"/>
        <v>4164.2000000000007</v>
      </c>
      <c r="O1266" s="1725">
        <v>3103.82</v>
      </c>
      <c r="P1266" s="1798">
        <f t="shared" ref="P1266:P1292" si="279">IF(N1266&lt;=0,"",O1266/N1266)</f>
        <v>0.74535805196676419</v>
      </c>
      <c r="Q1266" s="1725">
        <v>1060.3800000000001</v>
      </c>
      <c r="R1266" s="1798">
        <f t="shared" ref="R1266:R1292" si="280">IF(N1266&lt;=0,"",Q1266/N1266)</f>
        <v>0.25464194803323564</v>
      </c>
      <c r="S1266" s="1785">
        <f t="shared" ref="S1266:S1292" si="281">Q1266/$S$1</f>
        <v>42.415200000000006</v>
      </c>
      <c r="U1266" s="1725">
        <f t="shared" ref="U1266:U1292" si="282">((1-I1266)*O1266)+((1-J1266)*Q1266)</f>
        <v>0</v>
      </c>
      <c r="V1266" s="1725">
        <f t="shared" ref="V1266:V1292" si="283">L1266-W1266</f>
        <v>0</v>
      </c>
      <c r="W1266" s="1725">
        <f t="shared" si="278"/>
        <v>6307.99</v>
      </c>
      <c r="X1266" s="1728">
        <v>6307.99</v>
      </c>
      <c r="Y1266" s="1739">
        <v>617172</v>
      </c>
      <c r="Z1266" s="1730">
        <v>42811</v>
      </c>
      <c r="AA1266" s="1788" t="s">
        <v>213</v>
      </c>
      <c r="AB1266" s="1788"/>
      <c r="AG1266" s="1723"/>
      <c r="AH1266" s="1723"/>
      <c r="AI1266" s="1723"/>
      <c r="AJ1266" s="1723"/>
      <c r="AK1266" s="1723"/>
      <c r="AL1266" s="1723"/>
      <c r="AM1266" s="1723"/>
      <c r="AP1266" s="1723"/>
      <c r="AQ1266" s="1723"/>
      <c r="AR1266" s="1723"/>
      <c r="AS1266" s="1723"/>
      <c r="AT1266" s="1723"/>
      <c r="AU1266" s="1723"/>
      <c r="AV1266" s="1723"/>
      <c r="AW1266" s="1723"/>
      <c r="AZ1266" s="1723"/>
      <c r="BA1266" s="1723"/>
    </row>
    <row r="1267" spans="1:53" x14ac:dyDescent="0.2">
      <c r="A1267" s="1811">
        <v>2017133</v>
      </c>
      <c r="C1267" s="1737" t="s">
        <v>3214</v>
      </c>
      <c r="D1267" s="1723" t="s">
        <v>68</v>
      </c>
      <c r="E1267" s="1723">
        <v>0</v>
      </c>
      <c r="F1267" s="1723">
        <v>0</v>
      </c>
      <c r="G1267" s="1723">
        <v>0</v>
      </c>
      <c r="H1267" s="1723">
        <v>0</v>
      </c>
      <c r="I1267" s="1738">
        <v>1</v>
      </c>
      <c r="J1267" s="1738">
        <v>1</v>
      </c>
      <c r="L1267" s="1725">
        <v>60.08</v>
      </c>
      <c r="N1267" s="1725">
        <f t="shared" si="277"/>
        <v>22.54</v>
      </c>
      <c r="O1267" s="1725">
        <v>22.54</v>
      </c>
      <c r="P1267" s="1798">
        <f t="shared" si="279"/>
        <v>1</v>
      </c>
      <c r="Q1267" s="1725">
        <v>0</v>
      </c>
      <c r="R1267" s="1798">
        <f t="shared" si="280"/>
        <v>0</v>
      </c>
      <c r="S1267" s="1785">
        <f t="shared" si="281"/>
        <v>0</v>
      </c>
      <c r="U1267" s="1725">
        <f t="shared" si="282"/>
        <v>0</v>
      </c>
      <c r="V1267" s="1725">
        <f t="shared" si="283"/>
        <v>0</v>
      </c>
      <c r="W1267" s="1725">
        <f t="shared" si="278"/>
        <v>60.08</v>
      </c>
      <c r="X1267" s="1728">
        <v>60.08</v>
      </c>
      <c r="Y1267" s="1739">
        <v>617304</v>
      </c>
      <c r="Z1267" s="1730">
        <v>42867</v>
      </c>
      <c r="AA1267" s="1788" t="s">
        <v>213</v>
      </c>
      <c r="AB1267" s="1788"/>
      <c r="AG1267" s="1723"/>
      <c r="AH1267" s="1723"/>
      <c r="AI1267" s="1723"/>
      <c r="AJ1267" s="1723"/>
      <c r="AK1267" s="1723"/>
      <c r="AL1267" s="1723"/>
      <c r="AM1267" s="1723"/>
      <c r="AP1267" s="1723"/>
      <c r="AQ1267" s="1723"/>
      <c r="AR1267" s="1723"/>
      <c r="AS1267" s="1723"/>
      <c r="AT1267" s="1723"/>
      <c r="AU1267" s="1723"/>
      <c r="AV1267" s="1723"/>
      <c r="AW1267" s="1723"/>
      <c r="AZ1267" s="1723"/>
      <c r="BA1267" s="1723"/>
    </row>
    <row r="1268" spans="1:53" x14ac:dyDescent="0.2">
      <c r="A1268" s="1811">
        <v>2017134</v>
      </c>
      <c r="C1268" s="1737" t="s">
        <v>3213</v>
      </c>
      <c r="D1268" s="1723" t="s">
        <v>68</v>
      </c>
      <c r="E1268" s="1723">
        <v>1</v>
      </c>
      <c r="F1268" s="1723">
        <v>2</v>
      </c>
      <c r="G1268" s="1723">
        <v>1</v>
      </c>
      <c r="H1268" s="1723">
        <v>1</v>
      </c>
      <c r="I1268" s="1738">
        <v>1</v>
      </c>
      <c r="J1268" s="1738">
        <v>1</v>
      </c>
      <c r="L1268" s="1725">
        <v>599.77</v>
      </c>
      <c r="N1268" s="1725">
        <f t="shared" si="277"/>
        <v>449.14</v>
      </c>
      <c r="O1268" s="1725">
        <v>310.58</v>
      </c>
      <c r="P1268" s="1798">
        <f t="shared" si="279"/>
        <v>0.69149930979204699</v>
      </c>
      <c r="Q1268" s="1725">
        <v>138.56</v>
      </c>
      <c r="R1268" s="1798">
        <f t="shared" si="280"/>
        <v>0.30850069020795301</v>
      </c>
      <c r="S1268" s="1785">
        <f t="shared" si="281"/>
        <v>5.5423999999999998</v>
      </c>
      <c r="U1268" s="1725">
        <f t="shared" si="282"/>
        <v>0</v>
      </c>
      <c r="V1268" s="1725">
        <f t="shared" si="283"/>
        <v>0</v>
      </c>
      <c r="W1268" s="1725">
        <f t="shared" si="278"/>
        <v>599.77</v>
      </c>
      <c r="X1268" s="1728">
        <v>599.77</v>
      </c>
      <c r="Y1268" s="1739">
        <v>617118</v>
      </c>
      <c r="Z1268" s="1730">
        <v>42783</v>
      </c>
      <c r="AA1268" s="1788" t="s">
        <v>213</v>
      </c>
      <c r="AB1268" s="1788"/>
      <c r="AG1268" s="1723"/>
      <c r="AH1268" s="1723"/>
      <c r="AI1268" s="1723"/>
      <c r="AJ1268" s="1723"/>
      <c r="AK1268" s="1723"/>
      <c r="AL1268" s="1723"/>
      <c r="AM1268" s="1723"/>
      <c r="AP1268" s="1723"/>
      <c r="AQ1268" s="1723"/>
      <c r="AR1268" s="1723"/>
      <c r="AS1268" s="1723"/>
      <c r="AT1268" s="1723"/>
      <c r="AU1268" s="1723"/>
      <c r="AV1268" s="1723"/>
      <c r="AW1268" s="1723"/>
      <c r="AZ1268" s="1723"/>
      <c r="BA1268" s="1723"/>
    </row>
    <row r="1269" spans="1:53" x14ac:dyDescent="0.2">
      <c r="A1269" s="1811">
        <v>2017135</v>
      </c>
      <c r="C1269" s="1737">
        <v>635017</v>
      </c>
      <c r="D1269" s="1723" t="s">
        <v>68</v>
      </c>
      <c r="E1269" s="1723">
        <v>1</v>
      </c>
      <c r="F1269" s="1723">
        <v>8</v>
      </c>
      <c r="G1269" s="1723">
        <v>5</v>
      </c>
      <c r="H1269" s="1723">
        <v>3</v>
      </c>
      <c r="I1269" s="1738">
        <v>1</v>
      </c>
      <c r="J1269" s="1738">
        <v>1</v>
      </c>
      <c r="L1269" s="1725">
        <v>2480.83</v>
      </c>
      <c r="N1269" s="1725">
        <f t="shared" si="277"/>
        <v>1740.4499999999998</v>
      </c>
      <c r="O1269" s="1725">
        <v>1313.3</v>
      </c>
      <c r="P1269" s="1798">
        <f t="shared" si="279"/>
        <v>0.75457496624436216</v>
      </c>
      <c r="Q1269" s="1725">
        <v>427.15</v>
      </c>
      <c r="R1269" s="1798">
        <f t="shared" si="280"/>
        <v>0.24542503375563793</v>
      </c>
      <c r="S1269" s="1785">
        <f t="shared" si="281"/>
        <v>17.085999999999999</v>
      </c>
      <c r="U1269" s="1725">
        <f t="shared" si="282"/>
        <v>0</v>
      </c>
      <c r="V1269" s="1725">
        <f t="shared" si="283"/>
        <v>0</v>
      </c>
      <c r="W1269" s="1725">
        <f t="shared" si="278"/>
        <v>2480.83</v>
      </c>
      <c r="X1269" s="1728">
        <v>2480.83</v>
      </c>
      <c r="Y1269" s="1739">
        <v>617119</v>
      </c>
      <c r="Z1269" s="1730">
        <v>42783</v>
      </c>
      <c r="AA1269" s="1788" t="s">
        <v>213</v>
      </c>
      <c r="AB1269" s="1788"/>
      <c r="AG1269" s="1723"/>
      <c r="AH1269" s="1723"/>
      <c r="AI1269" s="1723"/>
      <c r="AJ1269" s="1723"/>
      <c r="AK1269" s="1723"/>
      <c r="AL1269" s="1723"/>
      <c r="AM1269" s="1723"/>
      <c r="AP1269" s="1723"/>
      <c r="AQ1269" s="1723"/>
      <c r="AR1269" s="1723"/>
      <c r="AS1269" s="1723"/>
      <c r="AT1269" s="1723"/>
      <c r="AU1269" s="1723"/>
      <c r="AV1269" s="1723"/>
      <c r="AW1269" s="1723"/>
      <c r="AZ1269" s="1723"/>
      <c r="BA1269" s="1723"/>
    </row>
    <row r="1270" spans="1:53" x14ac:dyDescent="0.2">
      <c r="A1270" s="1811">
        <v>2017136</v>
      </c>
      <c r="C1270" s="1737">
        <v>636617</v>
      </c>
      <c r="D1270" s="1723" t="s">
        <v>68</v>
      </c>
      <c r="E1270" s="1723">
        <v>1</v>
      </c>
      <c r="F1270" s="1723">
        <v>7</v>
      </c>
      <c r="G1270" s="1723">
        <v>4</v>
      </c>
      <c r="H1270" s="1723">
        <v>3</v>
      </c>
      <c r="I1270" s="1738">
        <v>1</v>
      </c>
      <c r="J1270" s="1738">
        <v>1</v>
      </c>
      <c r="L1270" s="1725">
        <v>2391.88</v>
      </c>
      <c r="N1270" s="1725">
        <f t="shared" si="277"/>
        <v>1672.22</v>
      </c>
      <c r="O1270" s="1725">
        <v>1279.05</v>
      </c>
      <c r="P1270" s="1798">
        <f t="shared" si="279"/>
        <v>0.76488141512480412</v>
      </c>
      <c r="Q1270" s="1725">
        <v>393.17</v>
      </c>
      <c r="R1270" s="1798">
        <f t="shared" si="280"/>
        <v>0.23511858487519585</v>
      </c>
      <c r="S1270" s="1785">
        <f t="shared" si="281"/>
        <v>15.726800000000001</v>
      </c>
      <c r="U1270" s="1725">
        <f t="shared" si="282"/>
        <v>0</v>
      </c>
      <c r="V1270" s="1725">
        <f t="shared" si="283"/>
        <v>0</v>
      </c>
      <c r="W1270" s="1725">
        <f t="shared" si="278"/>
        <v>2391.88</v>
      </c>
      <c r="X1270" s="1728">
        <v>2391.88</v>
      </c>
      <c r="Y1270" s="1739">
        <v>617120</v>
      </c>
      <c r="Z1270" s="1730">
        <v>42783</v>
      </c>
      <c r="AA1270" s="1788" t="s">
        <v>213</v>
      </c>
      <c r="AB1270" s="1788"/>
      <c r="AG1270" s="1723"/>
      <c r="AH1270" s="1723"/>
      <c r="AI1270" s="1723"/>
      <c r="AJ1270" s="1723"/>
      <c r="AK1270" s="1723"/>
      <c r="AL1270" s="1723"/>
      <c r="AM1270" s="1723"/>
      <c r="AP1270" s="1723"/>
      <c r="AQ1270" s="1723"/>
      <c r="AR1270" s="1723"/>
      <c r="AS1270" s="1723"/>
      <c r="AT1270" s="1723"/>
      <c r="AU1270" s="1723"/>
      <c r="AV1270" s="1723"/>
      <c r="AW1270" s="1723"/>
      <c r="AZ1270" s="1723"/>
      <c r="BA1270" s="1723"/>
    </row>
    <row r="1271" spans="1:53" x14ac:dyDescent="0.2">
      <c r="A1271" s="1811">
        <v>2017137</v>
      </c>
      <c r="C1271" s="1737">
        <v>636117</v>
      </c>
      <c r="D1271" s="1723" t="s">
        <v>68</v>
      </c>
      <c r="E1271" s="1723">
        <v>1</v>
      </c>
      <c r="F1271" s="1723">
        <v>8</v>
      </c>
      <c r="G1271" s="1723">
        <v>5</v>
      </c>
      <c r="H1271" s="1723">
        <v>3</v>
      </c>
      <c r="I1271" s="1738">
        <v>1</v>
      </c>
      <c r="J1271" s="1738">
        <v>1</v>
      </c>
      <c r="L1271" s="1725">
        <v>2531.15</v>
      </c>
      <c r="N1271" s="1725">
        <f t="shared" si="277"/>
        <v>1749.63</v>
      </c>
      <c r="O1271" s="1725">
        <v>1322.38</v>
      </c>
      <c r="P1271" s="1798">
        <f t="shared" si="279"/>
        <v>0.75580551316564071</v>
      </c>
      <c r="Q1271" s="1725">
        <v>427.25</v>
      </c>
      <c r="R1271" s="1798">
        <f t="shared" si="280"/>
        <v>0.24419448683435924</v>
      </c>
      <c r="S1271" s="1785">
        <f t="shared" si="281"/>
        <v>17.09</v>
      </c>
      <c r="U1271" s="1725">
        <f t="shared" si="282"/>
        <v>0</v>
      </c>
      <c r="V1271" s="1725">
        <f t="shared" si="283"/>
        <v>0</v>
      </c>
      <c r="W1271" s="1725">
        <f t="shared" si="278"/>
        <v>2531.15</v>
      </c>
      <c r="X1271" s="1728">
        <v>2531.15</v>
      </c>
      <c r="Y1271" s="1739">
        <v>617121</v>
      </c>
      <c r="Z1271" s="1730">
        <v>42783</v>
      </c>
      <c r="AA1271" s="1788" t="s">
        <v>213</v>
      </c>
      <c r="AB1271" s="1788"/>
      <c r="AG1271" s="1723"/>
      <c r="AH1271" s="1723"/>
      <c r="AI1271" s="1723"/>
      <c r="AJ1271" s="1723"/>
      <c r="AK1271" s="1723"/>
      <c r="AL1271" s="1723"/>
      <c r="AM1271" s="1723"/>
      <c r="AP1271" s="1723"/>
      <c r="AQ1271" s="1723"/>
      <c r="AR1271" s="1723"/>
      <c r="AS1271" s="1723"/>
      <c r="AT1271" s="1723"/>
      <c r="AU1271" s="1723"/>
      <c r="AV1271" s="1723"/>
      <c r="AW1271" s="1723"/>
      <c r="AZ1271" s="1723"/>
      <c r="BA1271" s="1723"/>
    </row>
    <row r="1272" spans="1:53" x14ac:dyDescent="0.2">
      <c r="A1272" s="1811">
        <v>2017138</v>
      </c>
      <c r="C1272" s="1737">
        <v>635917</v>
      </c>
      <c r="D1272" s="1723" t="s">
        <v>68</v>
      </c>
      <c r="E1272" s="1723">
        <v>1</v>
      </c>
      <c r="F1272" s="1723">
        <v>9</v>
      </c>
      <c r="G1272" s="1723">
        <v>5</v>
      </c>
      <c r="H1272" s="1723">
        <v>3</v>
      </c>
      <c r="I1272" s="1738">
        <v>1</v>
      </c>
      <c r="J1272" s="1738">
        <v>1</v>
      </c>
      <c r="L1272" s="1725">
        <v>2953.65</v>
      </c>
      <c r="N1272" s="1725">
        <f t="shared" si="277"/>
        <v>1918.38</v>
      </c>
      <c r="O1272" s="1725">
        <v>1411.25</v>
      </c>
      <c r="P1272" s="1798">
        <f t="shared" si="279"/>
        <v>0.73564674360658466</v>
      </c>
      <c r="Q1272" s="1725">
        <v>507.13</v>
      </c>
      <c r="R1272" s="1798">
        <f t="shared" si="280"/>
        <v>0.26435325639341528</v>
      </c>
      <c r="S1272" s="1785">
        <f t="shared" si="281"/>
        <v>20.2852</v>
      </c>
      <c r="U1272" s="1725">
        <f t="shared" si="282"/>
        <v>0</v>
      </c>
      <c r="V1272" s="1725">
        <f t="shared" si="283"/>
        <v>0</v>
      </c>
      <c r="W1272" s="1725">
        <f t="shared" si="278"/>
        <v>2953.65</v>
      </c>
      <c r="X1272" s="1728">
        <v>2953.65</v>
      </c>
      <c r="Y1272" s="1739">
        <v>617122</v>
      </c>
      <c r="Z1272" s="1730">
        <v>42783</v>
      </c>
      <c r="AA1272" s="1788" t="s">
        <v>213</v>
      </c>
      <c r="AB1272" s="1788"/>
      <c r="AG1272" s="1723"/>
      <c r="AH1272" s="1723"/>
      <c r="AI1272" s="1723"/>
      <c r="AJ1272" s="1723"/>
      <c r="AK1272" s="1723"/>
      <c r="AL1272" s="1723"/>
      <c r="AM1272" s="1723"/>
      <c r="AP1272" s="1723"/>
      <c r="AQ1272" s="1723"/>
      <c r="AR1272" s="1723"/>
      <c r="AS1272" s="1723"/>
      <c r="AT1272" s="1723"/>
      <c r="AU1272" s="1723"/>
      <c r="AV1272" s="1723"/>
      <c r="AW1272" s="1723"/>
      <c r="AZ1272" s="1723"/>
      <c r="BA1272" s="1723"/>
    </row>
    <row r="1273" spans="1:53" x14ac:dyDescent="0.2">
      <c r="A1273" s="1811" t="s">
        <v>3215</v>
      </c>
      <c r="C1273" s="1737" t="s">
        <v>3216</v>
      </c>
      <c r="D1273" s="1723" t="s">
        <v>68</v>
      </c>
      <c r="E1273" s="1723">
        <v>0</v>
      </c>
      <c r="F1273" s="1723">
        <v>16</v>
      </c>
      <c r="G1273" s="1723">
        <v>0</v>
      </c>
      <c r="H1273" s="1723">
        <v>0</v>
      </c>
      <c r="I1273" s="1738">
        <v>1</v>
      </c>
      <c r="J1273" s="1738">
        <v>1</v>
      </c>
      <c r="L1273" s="1725">
        <v>1611.44</v>
      </c>
      <c r="N1273" s="1725">
        <f t="shared" si="277"/>
        <v>1233.78</v>
      </c>
      <c r="O1273" s="1725">
        <v>928.12</v>
      </c>
      <c r="P1273" s="1798">
        <f t="shared" si="279"/>
        <v>0.75225729060286273</v>
      </c>
      <c r="Q1273" s="1725">
        <v>305.66000000000003</v>
      </c>
      <c r="R1273" s="1798">
        <f t="shared" si="280"/>
        <v>0.24774270939713727</v>
      </c>
      <c r="S1273" s="1785">
        <f t="shared" si="281"/>
        <v>12.226400000000002</v>
      </c>
      <c r="U1273" s="1725">
        <f t="shared" si="282"/>
        <v>0</v>
      </c>
      <c r="V1273" s="1725">
        <f t="shared" si="283"/>
        <v>0</v>
      </c>
      <c r="W1273" s="1725">
        <f t="shared" si="278"/>
        <v>1611.44</v>
      </c>
      <c r="X1273" s="1728">
        <v>1848.46</v>
      </c>
      <c r="Y1273" s="1739">
        <v>617123</v>
      </c>
      <c r="Z1273" s="1730">
        <v>42783</v>
      </c>
      <c r="AA1273" s="1788" t="s">
        <v>213</v>
      </c>
      <c r="AB1273" s="1788"/>
      <c r="AC1273" s="1725">
        <v>-237.02</v>
      </c>
      <c r="AD1273" s="1723">
        <v>617147</v>
      </c>
      <c r="AE1273" s="1733">
        <v>42797</v>
      </c>
      <c r="AF1273" s="1789" t="s">
        <v>213</v>
      </c>
      <c r="AG1273" s="1723"/>
      <c r="AH1273" s="1723"/>
      <c r="AI1273" s="1723"/>
      <c r="AJ1273" s="1723"/>
      <c r="AK1273" s="1723"/>
      <c r="AL1273" s="1723"/>
      <c r="AM1273" s="1723"/>
      <c r="AP1273" s="1723"/>
      <c r="AQ1273" s="1723"/>
      <c r="AR1273" s="1723"/>
      <c r="AS1273" s="1723"/>
      <c r="AT1273" s="1723"/>
      <c r="AU1273" s="1723"/>
      <c r="AV1273" s="1723"/>
      <c r="AW1273" s="1723"/>
      <c r="AZ1273" s="1723"/>
      <c r="BA1273" s="1723"/>
    </row>
    <row r="1274" spans="1:53" x14ac:dyDescent="0.2">
      <c r="A1274" s="1811">
        <v>2017140</v>
      </c>
      <c r="C1274" s="1737">
        <v>636517</v>
      </c>
      <c r="D1274" s="1723" t="s">
        <v>68</v>
      </c>
      <c r="E1274" s="1723">
        <v>1</v>
      </c>
      <c r="F1274" s="1723">
        <v>8</v>
      </c>
      <c r="G1274" s="1723">
        <v>5</v>
      </c>
      <c r="H1274" s="1723">
        <v>3</v>
      </c>
      <c r="I1274" s="1738">
        <v>1</v>
      </c>
      <c r="J1274" s="1738">
        <v>1</v>
      </c>
      <c r="L1274" s="1725">
        <v>2480.83</v>
      </c>
      <c r="N1274" s="1725">
        <f t="shared" si="277"/>
        <v>1736.4499999999998</v>
      </c>
      <c r="O1274" s="1725">
        <v>1309.3</v>
      </c>
      <c r="P1274" s="1798">
        <f t="shared" si="279"/>
        <v>0.75400961732269867</v>
      </c>
      <c r="Q1274" s="1725">
        <v>427.15</v>
      </c>
      <c r="R1274" s="1798">
        <f t="shared" si="280"/>
        <v>0.24599038267730142</v>
      </c>
      <c r="S1274" s="1785">
        <f t="shared" si="281"/>
        <v>17.085999999999999</v>
      </c>
      <c r="U1274" s="1725">
        <f t="shared" si="282"/>
        <v>0</v>
      </c>
      <c r="V1274" s="1725">
        <f t="shared" si="283"/>
        <v>0</v>
      </c>
      <c r="W1274" s="1725">
        <f t="shared" si="278"/>
        <v>2480.83</v>
      </c>
      <c r="X1274" s="1728">
        <v>2480.83</v>
      </c>
      <c r="Y1274" s="1739">
        <v>617124</v>
      </c>
      <c r="Z1274" s="1730">
        <v>42783</v>
      </c>
      <c r="AA1274" s="1788" t="s">
        <v>213</v>
      </c>
      <c r="AB1274" s="1788"/>
      <c r="AG1274" s="1723"/>
      <c r="AH1274" s="1723"/>
      <c r="AI1274" s="1723"/>
      <c r="AJ1274" s="1723"/>
      <c r="AK1274" s="1723"/>
      <c r="AL1274" s="1723"/>
      <c r="AM1274" s="1723"/>
      <c r="AP1274" s="1723"/>
      <c r="AQ1274" s="1723"/>
      <c r="AR1274" s="1723"/>
      <c r="AS1274" s="1723"/>
      <c r="AT1274" s="1723"/>
      <c r="AU1274" s="1723"/>
      <c r="AV1274" s="1723"/>
      <c r="AW1274" s="1723"/>
      <c r="AZ1274" s="1723"/>
      <c r="BA1274" s="1723"/>
    </row>
    <row r="1275" spans="1:53" x14ac:dyDescent="0.2">
      <c r="A1275" s="1811">
        <v>2017141</v>
      </c>
      <c r="C1275" s="1737" t="s">
        <v>3222</v>
      </c>
      <c r="D1275" s="1723" t="s">
        <v>68</v>
      </c>
      <c r="E1275" s="1723">
        <v>6</v>
      </c>
      <c r="F1275" s="1723">
        <v>54</v>
      </c>
      <c r="G1275" s="1723">
        <v>42</v>
      </c>
      <c r="H1275" s="1723">
        <v>18</v>
      </c>
      <c r="I1275" s="1738">
        <v>1</v>
      </c>
      <c r="J1275" s="1738">
        <v>1</v>
      </c>
      <c r="L1275" s="1725">
        <v>18599.22</v>
      </c>
      <c r="N1275" s="1725">
        <f t="shared" si="277"/>
        <v>12636.210000000001</v>
      </c>
      <c r="O1275" s="1725">
        <v>9495.93</v>
      </c>
      <c r="P1275" s="1798">
        <f t="shared" si="279"/>
        <v>0.75148561158765159</v>
      </c>
      <c r="Q1275" s="1725">
        <v>3140.28</v>
      </c>
      <c r="R1275" s="1798">
        <f t="shared" si="280"/>
        <v>0.24851438841234832</v>
      </c>
      <c r="S1275" s="1785">
        <f t="shared" si="281"/>
        <v>125.61120000000001</v>
      </c>
      <c r="U1275" s="1725">
        <f t="shared" si="282"/>
        <v>0</v>
      </c>
      <c r="V1275" s="1725">
        <f t="shared" si="283"/>
        <v>0</v>
      </c>
      <c r="W1275" s="1725">
        <f t="shared" si="278"/>
        <v>18599.22</v>
      </c>
      <c r="X1275" s="1728">
        <v>20455.14</v>
      </c>
      <c r="Y1275" s="1739">
        <v>617106</v>
      </c>
      <c r="Z1275" s="1730">
        <v>42781</v>
      </c>
      <c r="AA1275" s="1788" t="s">
        <v>213</v>
      </c>
      <c r="AB1275" s="1788"/>
      <c r="AC1275" s="1725">
        <v>-1855.92</v>
      </c>
      <c r="AD1275" s="1723">
        <v>617137</v>
      </c>
      <c r="AE1275" s="1733">
        <v>42793</v>
      </c>
      <c r="AF1275" s="1789" t="s">
        <v>213</v>
      </c>
      <c r="AG1275" s="1723"/>
      <c r="AH1275" s="1723"/>
      <c r="AI1275" s="1723"/>
      <c r="AJ1275" s="1723"/>
      <c r="AK1275" s="1723"/>
      <c r="AL1275" s="1723"/>
      <c r="AM1275" s="1723"/>
      <c r="AP1275" s="1723"/>
      <c r="AQ1275" s="1723"/>
      <c r="AR1275" s="1723"/>
      <c r="AS1275" s="1723"/>
      <c r="AT1275" s="1723"/>
      <c r="AU1275" s="1723"/>
      <c r="AV1275" s="1723"/>
      <c r="AW1275" s="1723"/>
      <c r="AZ1275" s="1723"/>
      <c r="BA1275" s="1723"/>
    </row>
    <row r="1276" spans="1:53" x14ac:dyDescent="0.2">
      <c r="A1276" s="1811">
        <v>2017142</v>
      </c>
      <c r="C1276" s="1737" t="s">
        <v>3231</v>
      </c>
      <c r="D1276" s="1723" t="s">
        <v>3000</v>
      </c>
      <c r="E1276" s="1723">
        <v>1</v>
      </c>
      <c r="F1276" s="1723">
        <v>9</v>
      </c>
      <c r="G1276" s="1723">
        <v>7</v>
      </c>
      <c r="H1276" s="1723">
        <v>3</v>
      </c>
      <c r="I1276" s="1738">
        <v>1</v>
      </c>
      <c r="J1276" s="1738">
        <v>1</v>
      </c>
      <c r="L1276" s="1725">
        <v>3259.81</v>
      </c>
      <c r="N1276" s="1725">
        <f t="shared" si="277"/>
        <v>2033.54</v>
      </c>
      <c r="O1276" s="1725">
        <v>1510.54</v>
      </c>
      <c r="P1276" s="1798">
        <f>IF(N1276&lt;=0,"",O1276/N1276)</f>
        <v>0.74281302556133644</v>
      </c>
      <c r="Q1276" s="1725">
        <v>523</v>
      </c>
      <c r="R1276" s="1798">
        <f t="shared" si="280"/>
        <v>0.25718697443866362</v>
      </c>
      <c r="S1276" s="1785">
        <f t="shared" si="281"/>
        <v>20.92</v>
      </c>
      <c r="U1276" s="1725">
        <f t="shared" si="282"/>
        <v>0</v>
      </c>
      <c r="V1276" s="1725">
        <f t="shared" si="283"/>
        <v>0</v>
      </c>
      <c r="W1276" s="1725">
        <f t="shared" si="278"/>
        <v>3259.81</v>
      </c>
      <c r="X1276" s="1728">
        <v>3259.81</v>
      </c>
      <c r="Y1276" s="1739">
        <v>617166</v>
      </c>
      <c r="Z1276" s="1730">
        <v>42811</v>
      </c>
      <c r="AA1276" s="1788" t="s">
        <v>213</v>
      </c>
      <c r="AB1276" s="1788"/>
      <c r="AG1276" s="1723"/>
      <c r="AH1276" s="1723"/>
      <c r="AI1276" s="1723"/>
      <c r="AJ1276" s="1723"/>
      <c r="AK1276" s="1723"/>
      <c r="AL1276" s="1723"/>
      <c r="AM1276" s="1723"/>
      <c r="AP1276" s="1723"/>
      <c r="AQ1276" s="1723"/>
      <c r="AR1276" s="1723"/>
      <c r="AS1276" s="1723"/>
      <c r="AT1276" s="1723"/>
      <c r="AU1276" s="1723"/>
      <c r="AV1276" s="1723"/>
      <c r="AW1276" s="1723"/>
      <c r="AZ1276" s="1723"/>
      <c r="BA1276" s="1723"/>
    </row>
    <row r="1277" spans="1:53" x14ac:dyDescent="0.2">
      <c r="A1277" s="1811">
        <v>2017143</v>
      </c>
      <c r="C1277" s="1737" t="s">
        <v>3232</v>
      </c>
      <c r="D1277" s="1723" t="s">
        <v>3000</v>
      </c>
      <c r="E1277" s="1723">
        <v>1</v>
      </c>
      <c r="F1277" s="1723">
        <v>10</v>
      </c>
      <c r="G1277" s="1723">
        <v>5</v>
      </c>
      <c r="H1277" s="1723">
        <v>2</v>
      </c>
      <c r="I1277" s="1738">
        <v>1</v>
      </c>
      <c r="J1277" s="1738">
        <v>1</v>
      </c>
      <c r="L1277" s="1725">
        <v>3358.84</v>
      </c>
      <c r="N1277" s="1725">
        <f t="shared" si="277"/>
        <v>2098.8000000000002</v>
      </c>
      <c r="O1277" s="1725">
        <v>1651.27</v>
      </c>
      <c r="P1277" s="1798">
        <f t="shared" si="279"/>
        <v>0.78676862969315797</v>
      </c>
      <c r="Q1277" s="1725">
        <v>447.53</v>
      </c>
      <c r="R1277" s="1798">
        <f t="shared" si="280"/>
        <v>0.21323137030684197</v>
      </c>
      <c r="S1277" s="1785">
        <f t="shared" si="281"/>
        <v>17.901199999999999</v>
      </c>
      <c r="U1277" s="1725">
        <f t="shared" si="282"/>
        <v>0</v>
      </c>
      <c r="V1277" s="1725">
        <f t="shared" si="283"/>
        <v>0</v>
      </c>
      <c r="W1277" s="1725">
        <f>X1277+AC1277+AH1277+AM1277+AO1277+AR1277</f>
        <v>3358.84</v>
      </c>
      <c r="X1277" s="1728">
        <v>3358.84</v>
      </c>
      <c r="Y1277" s="1739">
        <v>617167</v>
      </c>
      <c r="Z1277" s="1730">
        <v>42811</v>
      </c>
      <c r="AA1277" s="1788" t="s">
        <v>213</v>
      </c>
      <c r="AB1277" s="1885"/>
      <c r="AC1277" s="1723"/>
      <c r="AE1277" s="1723"/>
      <c r="AF1277" s="1723"/>
      <c r="AG1277" s="1723"/>
      <c r="AH1277" s="1723"/>
      <c r="AI1277" s="1723"/>
      <c r="AJ1277" s="1723"/>
      <c r="AK1277" s="1723"/>
      <c r="AL1277" s="1723"/>
      <c r="AM1277" s="1723"/>
      <c r="AP1277" s="1723"/>
      <c r="AQ1277" s="1723"/>
      <c r="AR1277" s="1723"/>
      <c r="AS1277" s="1723"/>
      <c r="AT1277" s="1723"/>
      <c r="AU1277" s="1723"/>
      <c r="AV1277" s="1723"/>
      <c r="AW1277" s="1723"/>
      <c r="AZ1277" s="1723"/>
      <c r="BA1277" s="1723"/>
    </row>
    <row r="1278" spans="1:53" x14ac:dyDescent="0.2">
      <c r="A1278" s="1811">
        <v>2017144</v>
      </c>
      <c r="C1278" s="1737" t="s">
        <v>3240</v>
      </c>
      <c r="D1278" s="1723" t="s">
        <v>68</v>
      </c>
      <c r="E1278" s="1723">
        <v>0</v>
      </c>
      <c r="F1278" s="1723">
        <v>0</v>
      </c>
      <c r="G1278" s="1723">
        <v>0</v>
      </c>
      <c r="H1278" s="1723">
        <v>0</v>
      </c>
      <c r="I1278" s="1738">
        <v>1</v>
      </c>
      <c r="J1278" s="1738">
        <v>1</v>
      </c>
      <c r="L1278" s="1725">
        <v>518</v>
      </c>
      <c r="N1278" s="1725">
        <f t="shared" si="277"/>
        <v>251.5</v>
      </c>
      <c r="O1278" s="1725">
        <v>251.5</v>
      </c>
      <c r="P1278" s="1798">
        <f t="shared" si="279"/>
        <v>1</v>
      </c>
      <c r="Q1278" s="1725">
        <v>0</v>
      </c>
      <c r="R1278" s="1798">
        <f t="shared" si="280"/>
        <v>0</v>
      </c>
      <c r="S1278" s="1785">
        <f t="shared" si="281"/>
        <v>0</v>
      </c>
      <c r="U1278" s="1725">
        <f t="shared" si="282"/>
        <v>0</v>
      </c>
      <c r="V1278" s="1725">
        <f t="shared" si="283"/>
        <v>0</v>
      </c>
      <c r="W1278" s="1725">
        <f t="shared" si="278"/>
        <v>518</v>
      </c>
      <c r="X1278" s="1728">
        <v>518</v>
      </c>
      <c r="Y1278" s="1739">
        <v>617304</v>
      </c>
      <c r="Z1278" s="1730">
        <v>42867</v>
      </c>
      <c r="AA1278" s="1788" t="s">
        <v>213</v>
      </c>
      <c r="AB1278" s="1885"/>
      <c r="AC1278" s="1723"/>
      <c r="AE1278" s="1723"/>
      <c r="AF1278" s="1723"/>
      <c r="AG1278" s="1723"/>
      <c r="AH1278" s="1723"/>
      <c r="AI1278" s="1723"/>
      <c r="AJ1278" s="1723"/>
      <c r="AK1278" s="1723"/>
      <c r="AL1278" s="1723"/>
      <c r="AM1278" s="1723"/>
      <c r="AP1278" s="1723"/>
      <c r="AQ1278" s="1723"/>
      <c r="AR1278" s="1723"/>
      <c r="AS1278" s="1723"/>
      <c r="AT1278" s="1723"/>
      <c r="AU1278" s="1723"/>
      <c r="AV1278" s="1723"/>
      <c r="AW1278" s="1723"/>
      <c r="AZ1278" s="1723"/>
      <c r="BA1278" s="1723"/>
    </row>
    <row r="1279" spans="1:53" x14ac:dyDescent="0.2">
      <c r="A1279" s="1811">
        <v>2017145</v>
      </c>
      <c r="C1279" s="1737">
        <v>634217</v>
      </c>
      <c r="D1279" s="1723" t="s">
        <v>68</v>
      </c>
      <c r="E1279" s="1723">
        <v>1</v>
      </c>
      <c r="F1279" s="1723">
        <v>13</v>
      </c>
      <c r="G1279" s="1723">
        <v>7</v>
      </c>
      <c r="H1279" s="1723">
        <v>3</v>
      </c>
      <c r="I1279" s="1738">
        <v>1</v>
      </c>
      <c r="J1279" s="1738">
        <v>1</v>
      </c>
      <c r="L1279" s="1725">
        <v>3855.17</v>
      </c>
      <c r="N1279" s="1725">
        <f t="shared" si="277"/>
        <v>2648.33</v>
      </c>
      <c r="O1279" s="1725">
        <v>2071.5300000000002</v>
      </c>
      <c r="P1279" s="1798">
        <f t="shared" si="279"/>
        <v>0.7822023690401122</v>
      </c>
      <c r="Q1279" s="1725">
        <v>576.79999999999995</v>
      </c>
      <c r="R1279" s="1798">
        <f t="shared" si="280"/>
        <v>0.21779763095988791</v>
      </c>
      <c r="S1279" s="1785">
        <f t="shared" si="281"/>
        <v>23.071999999999999</v>
      </c>
      <c r="U1279" s="1725">
        <f t="shared" si="282"/>
        <v>0</v>
      </c>
      <c r="V1279" s="1725">
        <f t="shared" si="283"/>
        <v>0</v>
      </c>
      <c r="W1279" s="1725">
        <f t="shared" si="278"/>
        <v>3855.17</v>
      </c>
      <c r="X1279" s="1728">
        <v>3855.17</v>
      </c>
      <c r="Y1279" s="1739">
        <v>617125</v>
      </c>
      <c r="Z1279" s="1730">
        <v>42783</v>
      </c>
      <c r="AA1279" s="1788" t="s">
        <v>213</v>
      </c>
      <c r="AB1279" s="1885"/>
      <c r="AC1279" s="1723"/>
      <c r="AE1279" s="1723"/>
      <c r="AF1279" s="1723"/>
      <c r="AG1279" s="1723"/>
      <c r="AH1279" s="1723"/>
      <c r="AI1279" s="1723"/>
      <c r="AJ1279" s="1723"/>
      <c r="AK1279" s="1723"/>
      <c r="AL1279" s="1723"/>
      <c r="AM1279" s="1723"/>
      <c r="AP1279" s="1723"/>
      <c r="AQ1279" s="1723"/>
      <c r="AR1279" s="1723"/>
      <c r="AS1279" s="1723"/>
      <c r="AT1279" s="1723"/>
      <c r="AU1279" s="1723"/>
      <c r="AV1279" s="1723"/>
      <c r="AW1279" s="1723"/>
      <c r="AZ1279" s="1723"/>
      <c r="BA1279" s="1723"/>
    </row>
    <row r="1280" spans="1:53" x14ac:dyDescent="0.2">
      <c r="A1280" s="1811" t="s">
        <v>3304</v>
      </c>
      <c r="C1280" s="1737" t="s">
        <v>3241</v>
      </c>
      <c r="D1280" s="1723" t="s">
        <v>489</v>
      </c>
      <c r="E1280" s="1723">
        <v>1</v>
      </c>
      <c r="F1280" s="1723">
        <v>0</v>
      </c>
      <c r="G1280" s="1723">
        <v>0</v>
      </c>
      <c r="H1280" s="1723">
        <v>7</v>
      </c>
      <c r="I1280" s="1738">
        <v>1</v>
      </c>
      <c r="J1280" s="1738">
        <v>1</v>
      </c>
      <c r="L1280" s="1725">
        <v>3516.73</v>
      </c>
      <c r="N1280" s="1725">
        <f t="shared" si="277"/>
        <v>2635.08</v>
      </c>
      <c r="O1280" s="1725">
        <v>1953</v>
      </c>
      <c r="P1280" s="1798">
        <f t="shared" si="279"/>
        <v>0.74115396875996176</v>
      </c>
      <c r="Q1280" s="1725">
        <v>682.08</v>
      </c>
      <c r="R1280" s="1798">
        <f t="shared" si="280"/>
        <v>0.2588460312400383</v>
      </c>
      <c r="S1280" s="1785">
        <f t="shared" si="281"/>
        <v>27.283200000000001</v>
      </c>
      <c r="U1280" s="1725">
        <f t="shared" si="282"/>
        <v>0</v>
      </c>
      <c r="V1280" s="1725">
        <f t="shared" si="283"/>
        <v>0</v>
      </c>
      <c r="W1280" s="1725">
        <f t="shared" si="278"/>
        <v>3516.73</v>
      </c>
      <c r="X1280" s="1728">
        <v>3516.73</v>
      </c>
      <c r="Y1280" s="1739">
        <v>617182</v>
      </c>
      <c r="Z1280" s="1730">
        <v>42811</v>
      </c>
      <c r="AA1280" s="1788" t="s">
        <v>213</v>
      </c>
      <c r="AB1280" s="1885"/>
      <c r="AC1280" s="1723"/>
      <c r="AE1280" s="1723"/>
      <c r="AF1280" s="1723"/>
      <c r="AG1280" s="1723"/>
      <c r="AH1280" s="1723"/>
      <c r="AI1280" s="1723"/>
      <c r="AJ1280" s="1723"/>
      <c r="AK1280" s="1723"/>
      <c r="AL1280" s="1723"/>
      <c r="AM1280" s="1723"/>
      <c r="AP1280" s="1723"/>
      <c r="AQ1280" s="1723"/>
      <c r="AR1280" s="1723"/>
      <c r="AS1280" s="1723"/>
      <c r="AT1280" s="1723"/>
      <c r="AU1280" s="1723"/>
      <c r="AV1280" s="1723"/>
      <c r="AW1280" s="1723"/>
      <c r="AZ1280" s="1723"/>
      <c r="BA1280" s="1723"/>
    </row>
    <row r="1281" spans="1:53" x14ac:dyDescent="0.2">
      <c r="A1281" s="1811">
        <v>2017147</v>
      </c>
      <c r="C1281" s="1737" t="s">
        <v>3248</v>
      </c>
      <c r="D1281" s="1723" t="s">
        <v>68</v>
      </c>
      <c r="E1281" s="1723">
        <v>1</v>
      </c>
      <c r="F1281" s="1723">
        <v>2</v>
      </c>
      <c r="G1281" s="1723">
        <v>1</v>
      </c>
      <c r="H1281" s="1723">
        <v>1</v>
      </c>
      <c r="I1281" s="1738">
        <v>1</v>
      </c>
      <c r="J1281" s="1738">
        <v>1</v>
      </c>
      <c r="L1281" s="1725">
        <v>723.29</v>
      </c>
      <c r="N1281" s="1725">
        <f t="shared" si="277"/>
        <v>498.73</v>
      </c>
      <c r="O1281" s="1725">
        <v>351.92</v>
      </c>
      <c r="P1281" s="1798">
        <f t="shared" si="279"/>
        <v>0.70563230605738581</v>
      </c>
      <c r="Q1281" s="1725">
        <v>146.81</v>
      </c>
      <c r="R1281" s="1798">
        <f t="shared" si="280"/>
        <v>0.29436769394261425</v>
      </c>
      <c r="S1281" s="1785">
        <f t="shared" si="281"/>
        <v>5.8723999999999998</v>
      </c>
      <c r="U1281" s="1725">
        <f t="shared" si="282"/>
        <v>0</v>
      </c>
      <c r="V1281" s="1725">
        <f t="shared" si="283"/>
        <v>0</v>
      </c>
      <c r="W1281" s="1725">
        <f t="shared" si="278"/>
        <v>723.29</v>
      </c>
      <c r="X1281" s="1728">
        <v>723.29</v>
      </c>
      <c r="Y1281" s="1739">
        <v>617126</v>
      </c>
      <c r="Z1281" s="1730">
        <v>42783</v>
      </c>
      <c r="AA1281" s="1788" t="s">
        <v>213</v>
      </c>
      <c r="AB1281" s="1885"/>
      <c r="AC1281" s="1723"/>
      <c r="AE1281" s="1723"/>
      <c r="AF1281" s="1723"/>
      <c r="AG1281" s="1723"/>
      <c r="AH1281" s="1723"/>
      <c r="AI1281" s="1723"/>
      <c r="AJ1281" s="1723"/>
      <c r="AK1281" s="1723"/>
      <c r="AL1281" s="1723"/>
      <c r="AM1281" s="1723"/>
      <c r="AP1281" s="1723"/>
      <c r="AQ1281" s="1723"/>
      <c r="AR1281" s="1723"/>
      <c r="AS1281" s="1723"/>
      <c r="AT1281" s="1723"/>
      <c r="AU1281" s="1723"/>
      <c r="AV1281" s="1723"/>
      <c r="AW1281" s="1723"/>
      <c r="AZ1281" s="1723"/>
      <c r="BA1281" s="1723"/>
    </row>
    <row r="1282" spans="1:53" x14ac:dyDescent="0.2">
      <c r="A1282" s="1811">
        <v>2017148</v>
      </c>
      <c r="C1282" s="1737">
        <v>636717</v>
      </c>
      <c r="D1282" s="1723" t="s">
        <v>68</v>
      </c>
      <c r="E1282" s="1723">
        <v>1</v>
      </c>
      <c r="F1282" s="1723">
        <v>8</v>
      </c>
      <c r="G1282" s="1723">
        <v>5</v>
      </c>
      <c r="H1282" s="1723">
        <v>3</v>
      </c>
      <c r="I1282" s="1738">
        <v>1</v>
      </c>
      <c r="J1282" s="1738">
        <v>1</v>
      </c>
      <c r="L1282" s="1725">
        <v>2628.88</v>
      </c>
      <c r="N1282" s="1725">
        <f t="shared" si="277"/>
        <v>1773.0700000000002</v>
      </c>
      <c r="O1282" s="1725">
        <v>1345.92</v>
      </c>
      <c r="P1282" s="1798">
        <f t="shared" si="279"/>
        <v>0.7590901656448984</v>
      </c>
      <c r="Q1282" s="1725">
        <v>427.15</v>
      </c>
      <c r="R1282" s="1798">
        <f t="shared" si="280"/>
        <v>0.24090983435510158</v>
      </c>
      <c r="S1282" s="1785">
        <f t="shared" si="281"/>
        <v>17.085999999999999</v>
      </c>
      <c r="U1282" s="1725">
        <f t="shared" si="282"/>
        <v>0</v>
      </c>
      <c r="V1282" s="1725">
        <f t="shared" si="283"/>
        <v>0</v>
      </c>
      <c r="W1282" s="1725">
        <f t="shared" si="278"/>
        <v>2628.88</v>
      </c>
      <c r="X1282" s="1728">
        <v>2628.88</v>
      </c>
      <c r="Y1282" s="1739">
        <v>617129</v>
      </c>
      <c r="Z1282" s="1730">
        <v>42793</v>
      </c>
      <c r="AA1282" s="1788" t="s">
        <v>213</v>
      </c>
      <c r="AB1282" s="1885"/>
      <c r="AC1282" s="1723"/>
      <c r="AE1282" s="1723"/>
      <c r="AF1282" s="1723"/>
      <c r="AG1282" s="1723"/>
      <c r="AH1282" s="1723"/>
      <c r="AI1282" s="1723"/>
      <c r="AJ1282" s="1723"/>
      <c r="AK1282" s="1723"/>
      <c r="AL1282" s="1723"/>
      <c r="AM1282" s="1723"/>
      <c r="AP1282" s="1723"/>
      <c r="AQ1282" s="1723"/>
      <c r="AR1282" s="1723"/>
      <c r="AS1282" s="1723"/>
      <c r="AT1282" s="1723"/>
      <c r="AU1282" s="1723"/>
      <c r="AV1282" s="1723"/>
      <c r="AW1282" s="1723"/>
      <c r="AZ1282" s="1723"/>
      <c r="BA1282" s="1723"/>
    </row>
    <row r="1283" spans="1:53" x14ac:dyDescent="0.2">
      <c r="A1283" s="1811">
        <v>2017149</v>
      </c>
      <c r="C1283" s="1737">
        <v>633817</v>
      </c>
      <c r="D1283" s="1723" t="s">
        <v>68</v>
      </c>
      <c r="E1283" s="1723">
        <v>1</v>
      </c>
      <c r="F1283" s="1723">
        <v>8</v>
      </c>
      <c r="G1283" s="1723">
        <v>6</v>
      </c>
      <c r="H1283" s="1723">
        <v>3</v>
      </c>
      <c r="I1283" s="1738">
        <v>1</v>
      </c>
      <c r="J1283" s="1738">
        <v>1</v>
      </c>
      <c r="L1283" s="1725">
        <v>2778.21</v>
      </c>
      <c r="N1283" s="1725">
        <f t="shared" si="277"/>
        <v>1903.65</v>
      </c>
      <c r="O1283" s="1725">
        <v>1462.38</v>
      </c>
      <c r="P1283" s="1798">
        <f t="shared" si="279"/>
        <v>0.76819793554487437</v>
      </c>
      <c r="Q1283" s="1725">
        <v>441.27</v>
      </c>
      <c r="R1283" s="1798">
        <f t="shared" si="280"/>
        <v>0.23180206445512566</v>
      </c>
      <c r="S1283" s="1785">
        <f t="shared" si="281"/>
        <v>17.6508</v>
      </c>
      <c r="U1283" s="1725">
        <f t="shared" si="282"/>
        <v>0</v>
      </c>
      <c r="V1283" s="1725">
        <f t="shared" si="283"/>
        <v>0</v>
      </c>
      <c r="W1283" s="1725">
        <f t="shared" si="278"/>
        <v>2778.21</v>
      </c>
      <c r="X1283" s="1728">
        <v>2778.21</v>
      </c>
      <c r="Y1283" s="1739">
        <v>617130</v>
      </c>
      <c r="Z1283" s="1730">
        <v>42793</v>
      </c>
      <c r="AA1283" s="1788" t="s">
        <v>213</v>
      </c>
      <c r="AB1283" s="1885"/>
      <c r="AC1283" s="1723"/>
      <c r="AE1283" s="1723"/>
      <c r="AF1283" s="1723"/>
      <c r="AG1283" s="1723"/>
      <c r="AH1283" s="1723"/>
      <c r="AI1283" s="1723"/>
      <c r="AJ1283" s="1723"/>
      <c r="AK1283" s="1723"/>
      <c r="AL1283" s="1723"/>
      <c r="AM1283" s="1723"/>
      <c r="AP1283" s="1723"/>
      <c r="AQ1283" s="1723"/>
      <c r="AR1283" s="1723"/>
      <c r="AS1283" s="1723"/>
      <c r="AT1283" s="1723"/>
      <c r="AU1283" s="1723"/>
      <c r="AV1283" s="1723"/>
      <c r="AW1283" s="1723"/>
      <c r="AZ1283" s="1723"/>
      <c r="BA1283" s="1723"/>
    </row>
    <row r="1284" spans="1:53" x14ac:dyDescent="0.2">
      <c r="A1284" s="1811">
        <v>2017150</v>
      </c>
      <c r="C1284" s="1737">
        <v>633117</v>
      </c>
      <c r="D1284" s="1723" t="s">
        <v>68</v>
      </c>
      <c r="E1284" s="1723">
        <v>1</v>
      </c>
      <c r="F1284" s="1723">
        <v>7</v>
      </c>
      <c r="G1284" s="1723">
        <v>6</v>
      </c>
      <c r="H1284" s="1723">
        <v>2</v>
      </c>
      <c r="I1284" s="1738">
        <v>1</v>
      </c>
      <c r="J1284" s="1738">
        <v>1</v>
      </c>
      <c r="L1284" s="1725">
        <v>1925.71</v>
      </c>
      <c r="N1284" s="1725">
        <f t="shared" si="277"/>
        <v>1294.8200000000002</v>
      </c>
      <c r="O1284" s="1725">
        <v>950.45</v>
      </c>
      <c r="P1284" s="1798">
        <f t="shared" si="279"/>
        <v>0.7340402526992168</v>
      </c>
      <c r="Q1284" s="1725">
        <v>344.37</v>
      </c>
      <c r="R1284" s="1798">
        <f t="shared" si="280"/>
        <v>0.26595974730078309</v>
      </c>
      <c r="S1284" s="1785">
        <f t="shared" si="281"/>
        <v>13.774800000000001</v>
      </c>
      <c r="U1284" s="1725">
        <f t="shared" si="282"/>
        <v>0</v>
      </c>
      <c r="V1284" s="1725">
        <f t="shared" si="283"/>
        <v>0</v>
      </c>
      <c r="W1284" s="1725">
        <f t="shared" si="278"/>
        <v>1925.71</v>
      </c>
      <c r="X1284" s="1728">
        <v>1925.71</v>
      </c>
      <c r="Y1284" s="1739">
        <v>617131</v>
      </c>
      <c r="Z1284" s="1730">
        <v>42793</v>
      </c>
      <c r="AA1284" s="1788" t="s">
        <v>213</v>
      </c>
      <c r="AB1284" s="1885"/>
      <c r="AC1284" s="1723"/>
      <c r="AE1284" s="1723"/>
      <c r="AF1284" s="1723"/>
      <c r="AG1284" s="1723"/>
      <c r="AH1284" s="1723"/>
      <c r="AI1284" s="1723"/>
      <c r="AJ1284" s="1723"/>
      <c r="AK1284" s="1723"/>
      <c r="AL1284" s="1723"/>
      <c r="AM1284" s="1723"/>
      <c r="AP1284" s="1723"/>
      <c r="AQ1284" s="1723"/>
      <c r="AR1284" s="1723"/>
      <c r="AS1284" s="1723"/>
      <c r="AT1284" s="1723"/>
      <c r="AU1284" s="1723"/>
      <c r="AV1284" s="1723"/>
      <c r="AW1284" s="1723"/>
      <c r="AZ1284" s="1723"/>
      <c r="BA1284" s="1723"/>
    </row>
    <row r="1285" spans="1:53" x14ac:dyDescent="0.2">
      <c r="A1285" s="1811">
        <v>2017151</v>
      </c>
      <c r="C1285" s="1737" t="s">
        <v>3252</v>
      </c>
      <c r="D1285" s="1723" t="s">
        <v>68</v>
      </c>
      <c r="E1285" s="1723">
        <v>0</v>
      </c>
      <c r="F1285" s="1723">
        <v>0</v>
      </c>
      <c r="G1285" s="1723">
        <v>0</v>
      </c>
      <c r="H1285" s="1723">
        <v>0</v>
      </c>
      <c r="I1285" s="1738">
        <v>1</v>
      </c>
      <c r="J1285" s="1738">
        <v>1</v>
      </c>
      <c r="L1285" s="1725">
        <v>28.78</v>
      </c>
      <c r="N1285" s="1725">
        <f t="shared" si="277"/>
        <v>13.78</v>
      </c>
      <c r="O1285" s="1725">
        <v>13.78</v>
      </c>
      <c r="P1285" s="1798">
        <f t="shared" si="279"/>
        <v>1</v>
      </c>
      <c r="Q1285" s="1725">
        <v>0</v>
      </c>
      <c r="R1285" s="1798">
        <f t="shared" si="280"/>
        <v>0</v>
      </c>
      <c r="S1285" s="1785">
        <f t="shared" si="281"/>
        <v>0</v>
      </c>
      <c r="U1285" s="1725">
        <f t="shared" si="282"/>
        <v>0</v>
      </c>
      <c r="V1285" s="1725">
        <f t="shared" si="283"/>
        <v>0</v>
      </c>
      <c r="W1285" s="1725">
        <f t="shared" si="278"/>
        <v>28.78</v>
      </c>
      <c r="X1285" s="1728">
        <v>28.78</v>
      </c>
      <c r="Y1285" s="1739">
        <v>617304</v>
      </c>
      <c r="Z1285" s="1730">
        <v>42867</v>
      </c>
      <c r="AA1285" s="1788" t="s">
        <v>213</v>
      </c>
      <c r="AB1285" s="1885"/>
      <c r="AC1285" s="1723"/>
      <c r="AE1285" s="1723"/>
      <c r="AF1285" s="1723"/>
      <c r="AG1285" s="1723"/>
      <c r="AH1285" s="1723"/>
      <c r="AI1285" s="1723"/>
      <c r="AJ1285" s="1723"/>
      <c r="AK1285" s="1723"/>
      <c r="AL1285" s="1723"/>
      <c r="AM1285" s="1723"/>
      <c r="AP1285" s="1723"/>
      <c r="AQ1285" s="1723"/>
      <c r="AR1285" s="1723"/>
      <c r="AS1285" s="1723"/>
      <c r="AT1285" s="1723"/>
      <c r="AU1285" s="1723"/>
      <c r="AV1285" s="1723"/>
      <c r="AW1285" s="1723"/>
      <c r="AZ1285" s="1723"/>
      <c r="BA1285" s="1723"/>
    </row>
    <row r="1286" spans="1:53" x14ac:dyDescent="0.2">
      <c r="A1286" s="1811">
        <v>2017152</v>
      </c>
      <c r="C1286" s="1737" t="s">
        <v>3254</v>
      </c>
      <c r="D1286" s="1723" t="s">
        <v>68</v>
      </c>
      <c r="E1286" s="1723">
        <v>0</v>
      </c>
      <c r="F1286" s="1723">
        <v>0</v>
      </c>
      <c r="G1286" s="1723">
        <v>0</v>
      </c>
      <c r="H1286" s="1723">
        <v>0</v>
      </c>
      <c r="I1286" s="1738">
        <v>1</v>
      </c>
      <c r="J1286" s="1738">
        <v>1</v>
      </c>
      <c r="L1286" s="1725">
        <v>286.66000000000003</v>
      </c>
      <c r="N1286" s="1725">
        <f t="shared" si="277"/>
        <v>135.83000000000001</v>
      </c>
      <c r="O1286" s="1725">
        <v>135.83000000000001</v>
      </c>
      <c r="P1286" s="1798">
        <f t="shared" si="279"/>
        <v>1</v>
      </c>
      <c r="Q1286" s="1725">
        <v>0</v>
      </c>
      <c r="R1286" s="1798">
        <f t="shared" si="280"/>
        <v>0</v>
      </c>
      <c r="S1286" s="1785">
        <f t="shared" si="281"/>
        <v>0</v>
      </c>
      <c r="U1286" s="1725">
        <f t="shared" si="282"/>
        <v>0</v>
      </c>
      <c r="V1286" s="1725">
        <f t="shared" si="283"/>
        <v>0</v>
      </c>
      <c r="W1286" s="1725">
        <f t="shared" si="278"/>
        <v>286.66000000000003</v>
      </c>
      <c r="X1286" s="1728">
        <v>286.66000000000003</v>
      </c>
      <c r="Y1286" s="1739">
        <v>617237</v>
      </c>
      <c r="Z1286" s="1730">
        <v>42828</v>
      </c>
      <c r="AA1286" s="1788" t="s">
        <v>213</v>
      </c>
      <c r="AB1286" s="1885"/>
      <c r="AC1286" s="1723"/>
      <c r="AE1286" s="1723"/>
      <c r="AF1286" s="1723"/>
      <c r="AG1286" s="1723"/>
      <c r="AH1286" s="1723"/>
      <c r="AI1286" s="1723"/>
      <c r="AJ1286" s="1723"/>
      <c r="AK1286" s="1723"/>
      <c r="AL1286" s="1723"/>
      <c r="AM1286" s="1723"/>
      <c r="AP1286" s="1723"/>
      <c r="AQ1286" s="1723"/>
      <c r="AR1286" s="1723"/>
      <c r="AS1286" s="1723"/>
      <c r="AT1286" s="1723"/>
      <c r="AU1286" s="1723"/>
      <c r="AV1286" s="1723"/>
      <c r="AW1286" s="1723"/>
      <c r="AZ1286" s="1723"/>
      <c r="BA1286" s="1723"/>
    </row>
    <row r="1287" spans="1:53" x14ac:dyDescent="0.2">
      <c r="A1287" s="1811">
        <v>2017153</v>
      </c>
      <c r="C1287" s="1737">
        <v>635217</v>
      </c>
      <c r="D1287" s="1723" t="s">
        <v>68</v>
      </c>
      <c r="E1287" s="1723">
        <v>1</v>
      </c>
      <c r="F1287" s="1723">
        <v>10</v>
      </c>
      <c r="G1287" s="1723">
        <v>5</v>
      </c>
      <c r="H1287" s="1723">
        <v>3</v>
      </c>
      <c r="I1287" s="1738">
        <v>1</v>
      </c>
      <c r="J1287" s="1738">
        <v>1</v>
      </c>
      <c r="L1287" s="1725">
        <v>2655.58</v>
      </c>
      <c r="N1287" s="1725">
        <f t="shared" si="277"/>
        <v>1795.03</v>
      </c>
      <c r="O1287" s="1725">
        <v>1326.36</v>
      </c>
      <c r="P1287" s="1798">
        <f t="shared" si="279"/>
        <v>0.73890687063725946</v>
      </c>
      <c r="Q1287" s="1725">
        <v>468.67</v>
      </c>
      <c r="R1287" s="1798">
        <f t="shared" si="280"/>
        <v>0.26109312936274048</v>
      </c>
      <c r="S1287" s="1785">
        <f t="shared" si="281"/>
        <v>18.7468</v>
      </c>
      <c r="U1287" s="1725">
        <f t="shared" si="282"/>
        <v>0</v>
      </c>
      <c r="V1287" s="1725">
        <f t="shared" si="283"/>
        <v>0</v>
      </c>
      <c r="W1287" s="1725">
        <f t="shared" si="278"/>
        <v>2655.58</v>
      </c>
      <c r="X1287" s="1728">
        <v>2655.58</v>
      </c>
      <c r="Y1287" s="1739">
        <v>617132</v>
      </c>
      <c r="Z1287" s="1730">
        <v>42793</v>
      </c>
      <c r="AA1287" s="1788" t="s">
        <v>213</v>
      </c>
      <c r="AB1287" s="1885"/>
      <c r="AC1287" s="1723"/>
      <c r="AE1287" s="1723"/>
      <c r="AF1287" s="1723"/>
      <c r="AG1287" s="1723"/>
      <c r="AH1287" s="1723"/>
      <c r="AI1287" s="1723"/>
      <c r="AJ1287" s="1723"/>
      <c r="AK1287" s="1723"/>
      <c r="AL1287" s="1723"/>
      <c r="AM1287" s="1723"/>
      <c r="AP1287" s="1723"/>
      <c r="AQ1287" s="1723"/>
      <c r="AR1287" s="1723"/>
      <c r="AS1287" s="1723"/>
      <c r="AT1287" s="1723"/>
      <c r="AU1287" s="1723"/>
      <c r="AV1287" s="1723"/>
      <c r="AW1287" s="1723"/>
      <c r="AZ1287" s="1723"/>
      <c r="BA1287" s="1723"/>
    </row>
    <row r="1288" spans="1:53" x14ac:dyDescent="0.2">
      <c r="A1288" s="1811">
        <v>2017154</v>
      </c>
      <c r="C1288" s="1737">
        <v>638317</v>
      </c>
      <c r="D1288" s="1723" t="s">
        <v>68</v>
      </c>
      <c r="E1288" s="1723">
        <v>1</v>
      </c>
      <c r="F1288" s="1723">
        <v>8</v>
      </c>
      <c r="G1288" s="1723">
        <v>5</v>
      </c>
      <c r="H1288" s="1723">
        <v>3</v>
      </c>
      <c r="I1288" s="1738">
        <v>1</v>
      </c>
      <c r="J1288" s="1738">
        <v>1</v>
      </c>
      <c r="L1288" s="1725">
        <v>2626.78</v>
      </c>
      <c r="N1288" s="1725">
        <f t="shared" si="277"/>
        <v>1771.77</v>
      </c>
      <c r="O1288" s="1725">
        <v>1349.12</v>
      </c>
      <c r="P1288" s="1798">
        <f t="shared" si="279"/>
        <v>0.76145323602950721</v>
      </c>
      <c r="Q1288" s="1725">
        <v>422.65</v>
      </c>
      <c r="R1288" s="1798">
        <f t="shared" si="280"/>
        <v>0.23854676397049276</v>
      </c>
      <c r="S1288" s="1785">
        <f t="shared" si="281"/>
        <v>16.905999999999999</v>
      </c>
      <c r="U1288" s="1725">
        <f t="shared" si="282"/>
        <v>0</v>
      </c>
      <c r="V1288" s="1725">
        <f t="shared" si="283"/>
        <v>0</v>
      </c>
      <c r="W1288" s="1725">
        <f t="shared" si="278"/>
        <v>2626.78</v>
      </c>
      <c r="X1288" s="1728">
        <v>2626.78</v>
      </c>
      <c r="Y1288" s="1739">
        <v>617133</v>
      </c>
      <c r="Z1288" s="1730">
        <v>42793</v>
      </c>
      <c r="AA1288" s="1788" t="s">
        <v>213</v>
      </c>
      <c r="AB1288" s="1885"/>
      <c r="AC1288" s="1723"/>
      <c r="AE1288" s="1723"/>
      <c r="AF1288" s="1723"/>
      <c r="AG1288" s="1723"/>
      <c r="AH1288" s="1723"/>
      <c r="AI1288" s="1723"/>
      <c r="AJ1288" s="1723"/>
      <c r="AK1288" s="1723"/>
      <c r="AL1288" s="1723"/>
      <c r="AM1288" s="1723"/>
      <c r="AP1288" s="1723"/>
      <c r="AQ1288" s="1723"/>
      <c r="AR1288" s="1723"/>
      <c r="AS1288" s="1723"/>
      <c r="AT1288" s="1723"/>
      <c r="AU1288" s="1723"/>
      <c r="AV1288" s="1723"/>
      <c r="AW1288" s="1723"/>
      <c r="AZ1288" s="1723"/>
      <c r="BA1288" s="1723"/>
    </row>
    <row r="1289" spans="1:53" x14ac:dyDescent="0.2">
      <c r="A1289" s="1811">
        <v>2017155</v>
      </c>
      <c r="C1289" s="1737">
        <v>633417</v>
      </c>
      <c r="D1289" s="1723" t="s">
        <v>68</v>
      </c>
      <c r="E1289" s="1723">
        <v>1</v>
      </c>
      <c r="F1289" s="1723">
        <v>6</v>
      </c>
      <c r="G1289" s="1723">
        <v>7</v>
      </c>
      <c r="H1289" s="1723">
        <v>2</v>
      </c>
      <c r="I1289" s="1738">
        <v>1</v>
      </c>
      <c r="J1289" s="1738">
        <v>1</v>
      </c>
      <c r="L1289" s="1725">
        <v>2214.58</v>
      </c>
      <c r="N1289" s="1725">
        <f>O1289+Q1289</f>
        <v>1554.38</v>
      </c>
      <c r="O1289" s="1725">
        <v>1161.01</v>
      </c>
      <c r="P1289" s="1798">
        <f t="shared" si="279"/>
        <v>0.74692803561548649</v>
      </c>
      <c r="Q1289" s="1725">
        <v>393.37</v>
      </c>
      <c r="R1289" s="1798">
        <f t="shared" si="280"/>
        <v>0.2530719643845134</v>
      </c>
      <c r="S1289" s="1785">
        <f t="shared" si="281"/>
        <v>15.7348</v>
      </c>
      <c r="U1289" s="1725">
        <f t="shared" si="282"/>
        <v>0</v>
      </c>
      <c r="V1289" s="1725">
        <f t="shared" si="283"/>
        <v>0</v>
      </c>
      <c r="W1289" s="1725">
        <f t="shared" si="278"/>
        <v>2214.58</v>
      </c>
      <c r="X1289" s="1728">
        <v>2214.58</v>
      </c>
      <c r="Y1289" s="1739">
        <v>617134</v>
      </c>
      <c r="Z1289" s="1730">
        <v>42793</v>
      </c>
      <c r="AA1289" s="1788" t="s">
        <v>213</v>
      </c>
      <c r="AB1289" s="1885"/>
      <c r="AC1289" s="1723"/>
      <c r="AE1289" s="1723"/>
      <c r="AF1289" s="1723"/>
      <c r="AG1289" s="1723"/>
      <c r="AH1289" s="1723"/>
      <c r="AI1289" s="1723"/>
      <c r="AJ1289" s="1723"/>
      <c r="AK1289" s="1723"/>
      <c r="AL1289" s="1723"/>
      <c r="AM1289" s="1723"/>
      <c r="AP1289" s="1723"/>
      <c r="AQ1289" s="1723"/>
      <c r="AR1289" s="1723"/>
      <c r="AS1289" s="1723"/>
      <c r="AT1289" s="1723"/>
      <c r="AU1289" s="1723"/>
      <c r="AV1289" s="1723"/>
      <c r="AW1289" s="1723"/>
      <c r="AZ1289" s="1723"/>
      <c r="BA1289" s="1723"/>
    </row>
    <row r="1290" spans="1:53" x14ac:dyDescent="0.2">
      <c r="A1290" s="1811" t="s">
        <v>3284</v>
      </c>
      <c r="C1290" s="1737" t="s">
        <v>3142</v>
      </c>
      <c r="D1290" s="1723" t="s">
        <v>2383</v>
      </c>
      <c r="E1290" s="1723">
        <v>1</v>
      </c>
      <c r="F1290" s="1723">
        <v>7</v>
      </c>
      <c r="G1290" s="1723">
        <v>6</v>
      </c>
      <c r="H1290" s="1723">
        <v>2</v>
      </c>
      <c r="I1290" s="1738">
        <v>1</v>
      </c>
      <c r="J1290" s="1738">
        <v>1</v>
      </c>
      <c r="L1290" s="1725">
        <v>3612.87</v>
      </c>
      <c r="N1290" s="1725">
        <f>O1290+Q1290</f>
        <v>2299.6</v>
      </c>
      <c r="O1290" s="1725">
        <v>1684.26</v>
      </c>
      <c r="P1290" s="1798">
        <f t="shared" si="279"/>
        <v>0.73241433292746572</v>
      </c>
      <c r="Q1290" s="1725">
        <v>615.34</v>
      </c>
      <c r="R1290" s="1798">
        <f t="shared" si="280"/>
        <v>0.26758566707253439</v>
      </c>
      <c r="S1290" s="1785">
        <f t="shared" si="281"/>
        <v>24.613600000000002</v>
      </c>
      <c r="U1290" s="1725">
        <f t="shared" si="282"/>
        <v>0</v>
      </c>
      <c r="V1290" s="1725">
        <f t="shared" si="283"/>
        <v>0</v>
      </c>
      <c r="W1290" s="1725">
        <f t="shared" si="278"/>
        <v>3612.87</v>
      </c>
      <c r="X1290" s="1728">
        <v>3612.87</v>
      </c>
      <c r="Y1290" s="1739">
        <v>617223</v>
      </c>
      <c r="Z1290" s="1730">
        <v>42823</v>
      </c>
      <c r="AA1290" s="1788" t="s">
        <v>213</v>
      </c>
      <c r="AB1290" s="1885"/>
      <c r="AC1290" s="1723"/>
      <c r="AE1290" s="1723"/>
      <c r="AF1290" s="1723"/>
      <c r="AG1290" s="1723"/>
      <c r="AH1290" s="1723"/>
      <c r="AI1290" s="1723"/>
      <c r="AJ1290" s="1723"/>
      <c r="AK1290" s="1723"/>
      <c r="AL1290" s="1723"/>
      <c r="AM1290" s="1723"/>
      <c r="AP1290" s="1723"/>
      <c r="AQ1290" s="1723"/>
      <c r="AR1290" s="1723"/>
      <c r="AS1290" s="1723"/>
      <c r="AT1290" s="1723"/>
      <c r="AU1290" s="1723"/>
      <c r="AV1290" s="1723"/>
      <c r="AW1290" s="1723"/>
      <c r="AZ1290" s="1723"/>
      <c r="BA1290" s="1723"/>
    </row>
    <row r="1291" spans="1:53" x14ac:dyDescent="0.2">
      <c r="A1291" s="1811">
        <v>2017157</v>
      </c>
      <c r="C1291" s="1737" t="s">
        <v>3218</v>
      </c>
      <c r="D1291" s="1723" t="s">
        <v>451</v>
      </c>
      <c r="E1291" s="1723">
        <v>1</v>
      </c>
      <c r="F1291" s="1723">
        <v>10</v>
      </c>
      <c r="G1291" s="1723">
        <v>7</v>
      </c>
      <c r="H1291" s="1723">
        <v>3</v>
      </c>
      <c r="I1291" s="1738">
        <v>1</v>
      </c>
      <c r="J1291" s="1738">
        <v>1</v>
      </c>
      <c r="L1291" s="1725">
        <v>3715.12</v>
      </c>
      <c r="N1291" s="1725">
        <f>O1291+Q1291</f>
        <v>2472.09</v>
      </c>
      <c r="O1291" s="1725">
        <v>1847.39</v>
      </c>
      <c r="P1291" s="1798">
        <f t="shared" si="279"/>
        <v>0.74729884429773996</v>
      </c>
      <c r="Q1291" s="1725">
        <v>624.70000000000005</v>
      </c>
      <c r="R1291" s="1798">
        <f t="shared" si="280"/>
        <v>0.25270115570226004</v>
      </c>
      <c r="S1291" s="1785">
        <f t="shared" si="281"/>
        <v>24.988000000000003</v>
      </c>
      <c r="U1291" s="1725">
        <f t="shared" si="282"/>
        <v>0</v>
      </c>
      <c r="V1291" s="1725">
        <f t="shared" si="283"/>
        <v>0</v>
      </c>
      <c r="W1291" s="1725">
        <f t="shared" si="278"/>
        <v>3715.12</v>
      </c>
      <c r="X1291" s="1728">
        <v>3715.12</v>
      </c>
      <c r="Y1291" s="1739">
        <v>617209</v>
      </c>
      <c r="Z1291" s="1730">
        <v>42823</v>
      </c>
      <c r="AA1291" s="1788" t="s">
        <v>213</v>
      </c>
      <c r="AB1291" s="1885"/>
      <c r="AC1291" s="1723"/>
      <c r="AE1291" s="1723"/>
      <c r="AF1291" s="1723"/>
      <c r="AG1291" s="1723"/>
      <c r="AH1291" s="1723"/>
      <c r="AI1291" s="1723"/>
      <c r="AJ1291" s="1723"/>
      <c r="AK1291" s="1723"/>
      <c r="AL1291" s="1723"/>
      <c r="AM1291" s="1723"/>
      <c r="AP1291" s="1723"/>
      <c r="AQ1291" s="1723"/>
      <c r="AR1291" s="1723"/>
      <c r="AS1291" s="1723"/>
      <c r="AT1291" s="1723"/>
      <c r="AU1291" s="1723"/>
      <c r="AV1291" s="1723"/>
      <c r="AW1291" s="1723"/>
      <c r="AZ1291" s="1723"/>
      <c r="BA1291" s="1723"/>
    </row>
    <row r="1292" spans="1:53" x14ac:dyDescent="0.2">
      <c r="A1292" s="1811">
        <v>2017158</v>
      </c>
      <c r="C1292" s="1737" t="s">
        <v>3255</v>
      </c>
      <c r="D1292" s="1723" t="s">
        <v>451</v>
      </c>
      <c r="E1292" s="1723">
        <v>1</v>
      </c>
      <c r="F1292" s="1723">
        <v>13</v>
      </c>
      <c r="G1292" s="1723">
        <v>9</v>
      </c>
      <c r="H1292" s="1723">
        <v>3</v>
      </c>
      <c r="I1292" s="1738">
        <v>1</v>
      </c>
      <c r="J1292" s="1738">
        <v>1</v>
      </c>
      <c r="L1292" s="1725">
        <v>3906.11</v>
      </c>
      <c r="N1292" s="1725">
        <f>O1292+Q1292</f>
        <v>2631.27</v>
      </c>
      <c r="O1292" s="1725">
        <v>1939.5</v>
      </c>
      <c r="P1292" s="1798">
        <f t="shared" si="279"/>
        <v>0.7370965351332246</v>
      </c>
      <c r="Q1292" s="1725">
        <v>691.77</v>
      </c>
      <c r="R1292" s="1798">
        <f t="shared" si="280"/>
        <v>0.26290346486677535</v>
      </c>
      <c r="S1292" s="1785">
        <f t="shared" si="281"/>
        <v>27.6708</v>
      </c>
      <c r="U1292" s="1725">
        <f t="shared" si="282"/>
        <v>0</v>
      </c>
      <c r="V1292" s="1725">
        <f t="shared" si="283"/>
        <v>0</v>
      </c>
      <c r="W1292" s="1725">
        <f t="shared" si="278"/>
        <v>3906.11</v>
      </c>
      <c r="X1292" s="1728">
        <v>3906.11</v>
      </c>
      <c r="Y1292" s="1739">
        <v>617210</v>
      </c>
      <c r="Z1292" s="1730">
        <v>42823</v>
      </c>
      <c r="AA1292" s="1788" t="s">
        <v>213</v>
      </c>
      <c r="AB1292" s="1885"/>
      <c r="AC1292" s="1723"/>
      <c r="AE1292" s="1723"/>
      <c r="AF1292" s="1723"/>
      <c r="AG1292" s="1723"/>
      <c r="AH1292" s="1723"/>
      <c r="AI1292" s="1723"/>
      <c r="AJ1292" s="1723"/>
      <c r="AK1292" s="1723"/>
      <c r="AL1292" s="1723"/>
      <c r="AM1292" s="1723"/>
      <c r="AP1292" s="1723"/>
      <c r="AQ1292" s="1723"/>
      <c r="AR1292" s="1723"/>
      <c r="AS1292" s="1723"/>
      <c r="AT1292" s="1723"/>
      <c r="AU1292" s="1723"/>
      <c r="AV1292" s="1723"/>
      <c r="AW1292" s="1723"/>
      <c r="AZ1292" s="1723"/>
      <c r="BA1292" s="1723"/>
    </row>
    <row r="1293" spans="1:53" x14ac:dyDescent="0.2">
      <c r="A1293" s="1811" t="s">
        <v>3269</v>
      </c>
      <c r="C1293" s="1737" t="s">
        <v>3270</v>
      </c>
      <c r="D1293" s="1723" t="s">
        <v>489</v>
      </c>
      <c r="E1293" s="1723">
        <v>1</v>
      </c>
      <c r="F1293" s="1723">
        <v>12</v>
      </c>
      <c r="G1293" s="1723">
        <v>8</v>
      </c>
      <c r="H1293" s="1723">
        <v>3</v>
      </c>
      <c r="I1293" s="1738">
        <v>1</v>
      </c>
      <c r="J1293" s="1738">
        <v>1</v>
      </c>
      <c r="L1293" s="1725">
        <v>4321.22</v>
      </c>
      <c r="N1293" s="1725">
        <f t="shared" ref="N1293:N1318" si="284">O1293+Q1293</f>
        <v>3375.37</v>
      </c>
      <c r="O1293" s="1725">
        <v>2613.88</v>
      </c>
      <c r="P1293" s="1798">
        <f t="shared" ref="P1293:P1318" si="285">IF(N1293&lt;=0,"",O1293/N1293)</f>
        <v>0.77439806598980265</v>
      </c>
      <c r="Q1293" s="1725">
        <v>761.49</v>
      </c>
      <c r="R1293" s="1798">
        <f t="shared" ref="R1293:R1318" si="286">IF(N1293&lt;=0,"",Q1293/N1293)</f>
        <v>0.2256019340101974</v>
      </c>
      <c r="S1293" s="1785">
        <f t="shared" ref="S1293:S1318" si="287">Q1293/$S$1</f>
        <v>30.459600000000002</v>
      </c>
      <c r="U1293" s="1725">
        <f t="shared" ref="U1293:U1318" si="288">((1-I1293)*O1293)+((1-J1293)*Q1293)</f>
        <v>0</v>
      </c>
      <c r="V1293" s="1725">
        <f t="shared" ref="V1293:V1318" si="289">L1293-W1293</f>
        <v>0</v>
      </c>
      <c r="W1293" s="1725">
        <f t="shared" ref="W1293:W1318" si="290">X1293+AC1293+AH1293+AM1293+AO1293+AR1293</f>
        <v>4321.22</v>
      </c>
      <c r="X1293" s="1728">
        <v>4321.22</v>
      </c>
      <c r="Y1293" s="1739">
        <v>617262</v>
      </c>
      <c r="Z1293" s="1730">
        <v>42845</v>
      </c>
      <c r="AA1293" s="1788" t="s">
        <v>213</v>
      </c>
      <c r="AB1293" s="1788"/>
      <c r="AH1293" s="2307"/>
      <c r="AK1293" s="2306"/>
      <c r="AL1293" s="2306"/>
      <c r="AZ1293" s="1723"/>
      <c r="BA1293" s="1723"/>
    </row>
    <row r="1294" spans="1:53" x14ac:dyDescent="0.2">
      <c r="A1294" s="1811" t="s">
        <v>3288</v>
      </c>
      <c r="C1294" s="1737" t="s">
        <v>3289</v>
      </c>
      <c r="D1294" s="1723" t="s">
        <v>451</v>
      </c>
      <c r="E1294" s="1723">
        <v>1</v>
      </c>
      <c r="F1294" s="1723">
        <v>2</v>
      </c>
      <c r="G1294" s="1723">
        <v>0</v>
      </c>
      <c r="H1294" s="1723">
        <v>0</v>
      </c>
      <c r="I1294" s="1738">
        <v>1</v>
      </c>
      <c r="J1294" s="1738">
        <v>1</v>
      </c>
      <c r="L1294" s="1725">
        <v>226.33</v>
      </c>
      <c r="N1294" s="1725">
        <f t="shared" si="284"/>
        <v>166.75</v>
      </c>
      <c r="O1294" s="1725">
        <v>123.48</v>
      </c>
      <c r="P1294" s="1798">
        <f t="shared" si="285"/>
        <v>0.74050974512743628</v>
      </c>
      <c r="Q1294" s="1725">
        <v>43.27</v>
      </c>
      <c r="R1294" s="1798">
        <f t="shared" si="286"/>
        <v>0.25949025487256372</v>
      </c>
      <c r="S1294" s="1785">
        <f t="shared" si="287"/>
        <v>1.7308000000000001</v>
      </c>
      <c r="U1294" s="1725">
        <f t="shared" si="288"/>
        <v>0</v>
      </c>
      <c r="V1294" s="1725">
        <f t="shared" si="289"/>
        <v>0</v>
      </c>
      <c r="W1294" s="1725">
        <f t="shared" si="290"/>
        <v>226.33</v>
      </c>
      <c r="X1294" s="1728">
        <v>226.33</v>
      </c>
      <c r="Y1294" s="1739">
        <v>617211</v>
      </c>
      <c r="Z1294" s="1730">
        <v>42823</v>
      </c>
      <c r="AA1294" s="1788" t="s">
        <v>213</v>
      </c>
      <c r="AB1294" s="1788"/>
      <c r="AH1294" s="2307"/>
      <c r="AK1294" s="2306"/>
      <c r="AL1294" s="2306"/>
      <c r="AZ1294" s="1723"/>
      <c r="BA1294" s="1723"/>
    </row>
    <row r="1295" spans="1:53" x14ac:dyDescent="0.2">
      <c r="A1295" s="1811" t="s">
        <v>3285</v>
      </c>
      <c r="C1295" s="1737" t="s">
        <v>3286</v>
      </c>
      <c r="D1295" s="1723" t="s">
        <v>451</v>
      </c>
      <c r="E1295" s="1723">
        <v>1</v>
      </c>
      <c r="F1295" s="1723">
        <v>4</v>
      </c>
      <c r="G1295" s="1723">
        <v>0</v>
      </c>
      <c r="H1295" s="1723">
        <v>0</v>
      </c>
      <c r="I1295" s="1738">
        <v>1</v>
      </c>
      <c r="J1295" s="1738">
        <v>1</v>
      </c>
      <c r="L1295" s="1725">
        <v>456.5</v>
      </c>
      <c r="N1295" s="1725">
        <f t="shared" si="284"/>
        <v>346.46000000000004</v>
      </c>
      <c r="O1295" s="1725">
        <v>273.42</v>
      </c>
      <c r="P1295" s="1798">
        <f t="shared" si="285"/>
        <v>0.78918201235351837</v>
      </c>
      <c r="Q1295" s="1725">
        <v>73.040000000000006</v>
      </c>
      <c r="R1295" s="1798">
        <f t="shared" si="286"/>
        <v>0.21081798764648155</v>
      </c>
      <c r="S1295" s="1785">
        <f t="shared" si="287"/>
        <v>2.9216000000000002</v>
      </c>
      <c r="U1295" s="1725">
        <f t="shared" si="288"/>
        <v>0</v>
      </c>
      <c r="V1295" s="1725">
        <f t="shared" si="289"/>
        <v>0</v>
      </c>
      <c r="W1295" s="1725">
        <f t="shared" si="290"/>
        <v>456.5</v>
      </c>
      <c r="X1295" s="1728">
        <v>456.5</v>
      </c>
      <c r="Y1295" s="1739">
        <v>617212</v>
      </c>
      <c r="Z1295" s="1730">
        <v>42823</v>
      </c>
      <c r="AA1295" s="1788" t="s">
        <v>213</v>
      </c>
      <c r="AB1295" s="1788"/>
      <c r="AH1295" s="2307"/>
      <c r="AK1295" s="2306"/>
      <c r="AL1295" s="2306"/>
      <c r="AZ1295" s="1723"/>
      <c r="BA1295" s="1723"/>
    </row>
    <row r="1296" spans="1:53" x14ac:dyDescent="0.2">
      <c r="A1296" s="1811">
        <v>2017161</v>
      </c>
      <c r="C1296" s="1737">
        <v>630817</v>
      </c>
      <c r="D1296" s="1723" t="s">
        <v>68</v>
      </c>
      <c r="E1296" s="1723">
        <v>1</v>
      </c>
      <c r="F1296" s="1723">
        <v>10</v>
      </c>
      <c r="G1296" s="1723">
        <v>6</v>
      </c>
      <c r="H1296" s="1723">
        <v>2</v>
      </c>
      <c r="I1296" s="1738">
        <v>1</v>
      </c>
      <c r="J1296" s="1738">
        <v>1</v>
      </c>
      <c r="L1296" s="1725">
        <v>3066.19</v>
      </c>
      <c r="N1296" s="1725">
        <f t="shared" si="284"/>
        <v>2069.9700000000003</v>
      </c>
      <c r="O1296" s="1725">
        <v>1605.24</v>
      </c>
      <c r="P1296" s="1798">
        <f t="shared" si="285"/>
        <v>0.77548949984782378</v>
      </c>
      <c r="Q1296" s="1725">
        <v>464.73</v>
      </c>
      <c r="R1296" s="1798">
        <f t="shared" si="286"/>
        <v>0.22451050015217611</v>
      </c>
      <c r="S1296" s="1785">
        <f t="shared" si="287"/>
        <v>18.589200000000002</v>
      </c>
      <c r="U1296" s="1725">
        <f t="shared" si="288"/>
        <v>0</v>
      </c>
      <c r="V1296" s="1725">
        <f t="shared" si="289"/>
        <v>0</v>
      </c>
      <c r="W1296" s="1725">
        <f t="shared" si="290"/>
        <v>3066.19</v>
      </c>
      <c r="X1296" s="1728">
        <v>3066.19</v>
      </c>
      <c r="Y1296" s="1739">
        <v>617135</v>
      </c>
      <c r="Z1296" s="1730">
        <v>42793</v>
      </c>
      <c r="AA1296" s="1788" t="s">
        <v>213</v>
      </c>
      <c r="AB1296" s="1788"/>
      <c r="AH1296" s="2307"/>
      <c r="AK1296" s="2306"/>
      <c r="AL1296" s="2306"/>
      <c r="AZ1296" s="1723"/>
      <c r="BA1296" s="1723"/>
    </row>
    <row r="1297" spans="1:53" x14ac:dyDescent="0.2">
      <c r="A1297" s="1811">
        <v>2017162</v>
      </c>
      <c r="C1297" s="1737">
        <v>634017</v>
      </c>
      <c r="D1297" s="1723" t="s">
        <v>68</v>
      </c>
      <c r="E1297" s="1723">
        <v>1</v>
      </c>
      <c r="F1297" s="1723">
        <v>12</v>
      </c>
      <c r="G1297" s="1723">
        <v>12</v>
      </c>
      <c r="H1297" s="1723">
        <v>2</v>
      </c>
      <c r="I1297" s="1738">
        <v>1</v>
      </c>
      <c r="J1297" s="1738">
        <v>1</v>
      </c>
      <c r="L1297" s="1725">
        <v>2666.1</v>
      </c>
      <c r="N1297" s="1725">
        <f t="shared" si="284"/>
        <v>1802.97</v>
      </c>
      <c r="O1297" s="1725">
        <v>1322.93</v>
      </c>
      <c r="P1297" s="1798">
        <f t="shared" si="285"/>
        <v>0.73375042291330417</v>
      </c>
      <c r="Q1297" s="1725">
        <v>480.04</v>
      </c>
      <c r="R1297" s="1798">
        <f t="shared" si="286"/>
        <v>0.26624957708669583</v>
      </c>
      <c r="S1297" s="1785">
        <f t="shared" si="287"/>
        <v>19.201599999999999</v>
      </c>
      <c r="U1297" s="1725">
        <f t="shared" si="288"/>
        <v>0</v>
      </c>
      <c r="V1297" s="1725">
        <f t="shared" si="289"/>
        <v>0</v>
      </c>
      <c r="W1297" s="1725">
        <f t="shared" si="290"/>
        <v>2666.1</v>
      </c>
      <c r="X1297" s="1728">
        <v>2666.1</v>
      </c>
      <c r="Y1297" s="1739">
        <v>617136</v>
      </c>
      <c r="Z1297" s="1730">
        <v>42793</v>
      </c>
      <c r="AA1297" s="1788" t="s">
        <v>213</v>
      </c>
      <c r="AB1297" s="1788"/>
      <c r="AH1297" s="2307"/>
      <c r="AK1297" s="2306"/>
      <c r="AL1297" s="2306"/>
      <c r="AZ1297" s="1723"/>
      <c r="BA1297" s="1723"/>
    </row>
    <row r="1298" spans="1:53" x14ac:dyDescent="0.2">
      <c r="A1298" s="1811" t="s">
        <v>3273</v>
      </c>
      <c r="C1298" s="1737">
        <v>606517</v>
      </c>
      <c r="D1298" s="1723" t="s">
        <v>68</v>
      </c>
      <c r="E1298" s="1723">
        <v>1</v>
      </c>
      <c r="F1298" s="1723">
        <v>10</v>
      </c>
      <c r="G1298" s="1723">
        <v>7</v>
      </c>
      <c r="H1298" s="1723">
        <v>2</v>
      </c>
      <c r="I1298" s="1738">
        <v>1</v>
      </c>
      <c r="J1298" s="1738">
        <v>1</v>
      </c>
      <c r="L1298" s="1725">
        <v>6621.14</v>
      </c>
      <c r="N1298" s="1725">
        <f t="shared" si="284"/>
        <v>4429.18</v>
      </c>
      <c r="O1298" s="1725">
        <v>3644.53</v>
      </c>
      <c r="P1298" s="1798">
        <f t="shared" si="285"/>
        <v>0.82284531222483615</v>
      </c>
      <c r="Q1298" s="1725">
        <v>784.65</v>
      </c>
      <c r="R1298" s="1798">
        <f t="shared" si="286"/>
        <v>0.17715468777516377</v>
      </c>
      <c r="S1298" s="1785">
        <f t="shared" si="287"/>
        <v>31.385999999999999</v>
      </c>
      <c r="U1298" s="1725">
        <f t="shared" si="288"/>
        <v>0</v>
      </c>
      <c r="V1298" s="1725">
        <f t="shared" si="289"/>
        <v>0</v>
      </c>
      <c r="W1298" s="1725">
        <f t="shared" si="290"/>
        <v>6621.14</v>
      </c>
      <c r="X1298" s="1728">
        <v>6621.14</v>
      </c>
      <c r="Y1298" s="1739">
        <v>617148</v>
      </c>
      <c r="Z1298" s="1730">
        <v>42797</v>
      </c>
      <c r="AA1298" s="1788" t="s">
        <v>213</v>
      </c>
      <c r="AB1298" s="1788"/>
      <c r="AH1298" s="2307"/>
      <c r="AK1298" s="2306"/>
      <c r="AL1298" s="2306"/>
      <c r="AZ1298" s="1723"/>
      <c r="BA1298" s="1723"/>
    </row>
    <row r="1299" spans="1:53" x14ac:dyDescent="0.2">
      <c r="A1299" s="1811">
        <v>2017164</v>
      </c>
      <c r="C1299" s="1737" t="s">
        <v>3274</v>
      </c>
      <c r="D1299" s="1723" t="s">
        <v>68</v>
      </c>
      <c r="E1299" s="1723">
        <v>1</v>
      </c>
      <c r="F1299" s="1723">
        <v>2</v>
      </c>
      <c r="G1299" s="1723">
        <v>1</v>
      </c>
      <c r="H1299" s="1723">
        <v>1</v>
      </c>
      <c r="I1299" s="1738">
        <v>1</v>
      </c>
      <c r="J1299" s="1738">
        <v>1</v>
      </c>
      <c r="L1299" s="1725">
        <v>747.27</v>
      </c>
      <c r="N1299" s="1725">
        <f t="shared" si="284"/>
        <v>500.98</v>
      </c>
      <c r="O1299" s="1725">
        <v>354.17</v>
      </c>
      <c r="P1299" s="1798">
        <f t="shared" si="285"/>
        <v>0.70695436943590562</v>
      </c>
      <c r="Q1299" s="1725">
        <v>146.81</v>
      </c>
      <c r="R1299" s="1798">
        <f t="shared" si="286"/>
        <v>0.29304563056409438</v>
      </c>
      <c r="S1299" s="1785">
        <f t="shared" si="287"/>
        <v>5.8723999999999998</v>
      </c>
      <c r="U1299" s="1725">
        <f t="shared" si="288"/>
        <v>0</v>
      </c>
      <c r="V1299" s="1725">
        <f t="shared" si="289"/>
        <v>0</v>
      </c>
      <c r="W1299" s="1725">
        <f t="shared" si="290"/>
        <v>747.27</v>
      </c>
      <c r="X1299" s="1728">
        <v>747.27</v>
      </c>
      <c r="Y1299" s="1739">
        <v>617149</v>
      </c>
      <c r="Z1299" s="1730">
        <v>42797</v>
      </c>
      <c r="AA1299" s="1788" t="s">
        <v>213</v>
      </c>
      <c r="AB1299" s="1788"/>
      <c r="AH1299" s="2307"/>
      <c r="AK1299" s="2306"/>
      <c r="AL1299" s="2306"/>
      <c r="AZ1299" s="1723"/>
      <c r="BA1299" s="1723"/>
    </row>
    <row r="1300" spans="1:53" x14ac:dyDescent="0.2">
      <c r="A1300" s="1811">
        <v>2017165</v>
      </c>
      <c r="C1300" s="1737" t="s">
        <v>3292</v>
      </c>
      <c r="D1300" s="1723" t="s">
        <v>68</v>
      </c>
      <c r="E1300" s="1723">
        <v>0</v>
      </c>
      <c r="F1300" s="1723">
        <v>1</v>
      </c>
      <c r="G1300" s="1723">
        <v>0</v>
      </c>
      <c r="H1300" s="1723">
        <v>1</v>
      </c>
      <c r="I1300" s="1738">
        <v>1</v>
      </c>
      <c r="J1300" s="1738">
        <v>1</v>
      </c>
      <c r="L1300" s="1725">
        <v>588.92999999999995</v>
      </c>
      <c r="N1300" s="1725">
        <f t="shared" si="284"/>
        <v>358.51</v>
      </c>
      <c r="O1300" s="1725">
        <v>274.39999999999998</v>
      </c>
      <c r="P1300" s="1798">
        <f t="shared" si="285"/>
        <v>0.76539008674792886</v>
      </c>
      <c r="Q1300" s="1725">
        <v>84.11</v>
      </c>
      <c r="R1300" s="1798">
        <f t="shared" si="286"/>
        <v>0.23460991325207109</v>
      </c>
      <c r="S1300" s="1785">
        <f t="shared" si="287"/>
        <v>3.3643999999999998</v>
      </c>
      <c r="U1300" s="1725">
        <f t="shared" si="288"/>
        <v>0</v>
      </c>
      <c r="V1300" s="1725">
        <f t="shared" si="289"/>
        <v>0</v>
      </c>
      <c r="W1300" s="1725">
        <f t="shared" si="290"/>
        <v>588.92999999999995</v>
      </c>
      <c r="X1300" s="1728">
        <v>588.92999999999995</v>
      </c>
      <c r="Y1300" s="1739">
        <v>617160</v>
      </c>
      <c r="Z1300" s="1730">
        <v>42797</v>
      </c>
      <c r="AA1300" s="1788" t="s">
        <v>213</v>
      </c>
      <c r="AB1300" s="1788"/>
      <c r="AH1300" s="2307"/>
      <c r="AK1300" s="2306"/>
      <c r="AL1300" s="2306"/>
      <c r="AZ1300" s="1723"/>
      <c r="BA1300" s="1723"/>
    </row>
    <row r="1301" spans="1:53" x14ac:dyDescent="0.2">
      <c r="A1301" s="1811">
        <v>2017167</v>
      </c>
      <c r="C1301" s="1737" t="s">
        <v>3301</v>
      </c>
      <c r="D1301" s="1723" t="s">
        <v>68</v>
      </c>
      <c r="E1301" s="1723">
        <v>10</v>
      </c>
      <c r="F1301" s="1723">
        <v>100</v>
      </c>
      <c r="G1301" s="1723">
        <v>50</v>
      </c>
      <c r="H1301" s="1723">
        <v>30</v>
      </c>
      <c r="I1301" s="1738">
        <v>1</v>
      </c>
      <c r="J1301" s="1738">
        <v>1</v>
      </c>
      <c r="L1301" s="1725">
        <v>30382.9</v>
      </c>
      <c r="N1301" s="1725">
        <f t="shared" si="284"/>
        <v>20468.2</v>
      </c>
      <c r="O1301" s="1725">
        <v>15803.34</v>
      </c>
      <c r="P1301" s="1798">
        <f t="shared" si="285"/>
        <v>0.77209231881650553</v>
      </c>
      <c r="Q1301" s="1725">
        <v>4664.8599999999997</v>
      </c>
      <c r="R1301" s="1798">
        <f t="shared" si="286"/>
        <v>0.22790768118349436</v>
      </c>
      <c r="S1301" s="1785">
        <f t="shared" si="287"/>
        <v>186.59439999999998</v>
      </c>
      <c r="U1301" s="1725">
        <f t="shared" si="288"/>
        <v>0</v>
      </c>
      <c r="V1301" s="1725">
        <f t="shared" si="289"/>
        <v>0</v>
      </c>
      <c r="W1301" s="1725">
        <f t="shared" si="290"/>
        <v>30382.9</v>
      </c>
      <c r="X1301" s="1728">
        <v>30382.9</v>
      </c>
      <c r="Y1301" s="1739">
        <v>617235</v>
      </c>
      <c r="Z1301" s="1730">
        <v>42828</v>
      </c>
      <c r="AA1301" s="1788" t="s">
        <v>213</v>
      </c>
      <c r="AB1301" s="1788"/>
      <c r="AH1301" s="2307"/>
      <c r="AK1301" s="2306"/>
      <c r="AL1301" s="2306"/>
      <c r="AZ1301" s="1723"/>
      <c r="BA1301" s="1723"/>
    </row>
    <row r="1302" spans="1:53" x14ac:dyDescent="0.2">
      <c r="A1302" s="1811">
        <v>2017168</v>
      </c>
      <c r="C1302" s="1737" t="s">
        <v>3312</v>
      </c>
      <c r="D1302" s="1723" t="s">
        <v>68</v>
      </c>
      <c r="E1302" s="1723">
        <v>0</v>
      </c>
      <c r="F1302" s="1723">
        <v>0</v>
      </c>
      <c r="G1302" s="1723">
        <v>0</v>
      </c>
      <c r="H1302" s="1723">
        <v>0</v>
      </c>
      <c r="I1302" s="1738">
        <v>1</v>
      </c>
      <c r="J1302" s="1738">
        <v>1</v>
      </c>
      <c r="L1302" s="1725">
        <v>135</v>
      </c>
      <c r="N1302" s="1725">
        <f t="shared" si="284"/>
        <v>55</v>
      </c>
      <c r="O1302" s="1725">
        <v>55</v>
      </c>
      <c r="P1302" s="1798">
        <f t="shared" si="285"/>
        <v>1</v>
      </c>
      <c r="Q1302" s="1725">
        <v>0</v>
      </c>
      <c r="R1302" s="1798">
        <f t="shared" si="286"/>
        <v>0</v>
      </c>
      <c r="S1302" s="1785">
        <f t="shared" si="287"/>
        <v>0</v>
      </c>
      <c r="U1302" s="1725">
        <f t="shared" si="288"/>
        <v>0</v>
      </c>
      <c r="V1302" s="1725">
        <f t="shared" si="289"/>
        <v>0</v>
      </c>
      <c r="W1302" s="1725">
        <f t="shared" si="290"/>
        <v>135</v>
      </c>
      <c r="X1302" s="1728">
        <v>135</v>
      </c>
      <c r="Y1302" s="1739">
        <v>617237</v>
      </c>
      <c r="Z1302" s="1730">
        <v>42828</v>
      </c>
      <c r="AA1302" s="1788" t="s">
        <v>213</v>
      </c>
      <c r="AB1302" s="1788"/>
      <c r="AH1302" s="2307"/>
      <c r="AK1302" s="2306"/>
      <c r="AL1302" s="2306"/>
      <c r="AZ1302" s="1723"/>
      <c r="BA1302" s="1723"/>
    </row>
    <row r="1303" spans="1:53" x14ac:dyDescent="0.2">
      <c r="A1303" s="1811">
        <v>2017169</v>
      </c>
      <c r="C1303" s="1737">
        <v>633317</v>
      </c>
      <c r="D1303" s="1723" t="s">
        <v>68</v>
      </c>
      <c r="E1303" s="1723">
        <v>1</v>
      </c>
      <c r="F1303" s="1723">
        <v>15</v>
      </c>
      <c r="G1303" s="1723">
        <v>7</v>
      </c>
      <c r="H1303" s="1723">
        <v>2</v>
      </c>
      <c r="I1303" s="1738">
        <v>1</v>
      </c>
      <c r="J1303" s="1738">
        <v>1</v>
      </c>
      <c r="L1303" s="1725">
        <v>3742.24</v>
      </c>
      <c r="N1303" s="1725">
        <f t="shared" si="284"/>
        <v>2527.66</v>
      </c>
      <c r="O1303" s="1725">
        <v>1941.04</v>
      </c>
      <c r="P1303" s="1798">
        <f t="shared" si="285"/>
        <v>0.7679197360404485</v>
      </c>
      <c r="Q1303" s="1725">
        <v>586.62</v>
      </c>
      <c r="R1303" s="1798">
        <f t="shared" si="286"/>
        <v>0.23208026395955153</v>
      </c>
      <c r="S1303" s="1785">
        <f t="shared" si="287"/>
        <v>23.4648</v>
      </c>
      <c r="U1303" s="1725">
        <f t="shared" si="288"/>
        <v>0</v>
      </c>
      <c r="V1303" s="1725">
        <f t="shared" si="289"/>
        <v>0</v>
      </c>
      <c r="W1303" s="1725">
        <f t="shared" si="290"/>
        <v>3742.24</v>
      </c>
      <c r="X1303" s="1728">
        <v>3742.24</v>
      </c>
      <c r="Y1303" s="1739">
        <v>617150</v>
      </c>
      <c r="Z1303" s="1730">
        <v>42797</v>
      </c>
      <c r="AA1303" s="1788" t="s">
        <v>213</v>
      </c>
      <c r="AB1303" s="1788"/>
      <c r="AH1303" s="2307"/>
      <c r="AK1303" s="2306"/>
      <c r="AL1303" s="2306"/>
      <c r="AZ1303" s="1723"/>
      <c r="BA1303" s="1723"/>
    </row>
    <row r="1304" spans="1:53" x14ac:dyDescent="0.2">
      <c r="A1304" s="1811">
        <v>2017170</v>
      </c>
      <c r="C1304" s="1737" t="s">
        <v>3305</v>
      </c>
      <c r="D1304" s="1723" t="s">
        <v>68</v>
      </c>
      <c r="E1304" s="1723">
        <v>1</v>
      </c>
      <c r="F1304" s="1723">
        <v>2</v>
      </c>
      <c r="G1304" s="1723">
        <v>1</v>
      </c>
      <c r="H1304" s="1723">
        <v>1</v>
      </c>
      <c r="I1304" s="1738">
        <v>1</v>
      </c>
      <c r="J1304" s="1738">
        <v>1</v>
      </c>
      <c r="L1304" s="1725">
        <v>634.52</v>
      </c>
      <c r="N1304" s="1725">
        <f t="shared" si="284"/>
        <v>564.35</v>
      </c>
      <c r="O1304" s="1725">
        <v>425.79</v>
      </c>
      <c r="P1304" s="1798">
        <f t="shared" si="285"/>
        <v>0.75447860370337561</v>
      </c>
      <c r="Q1304" s="1725">
        <v>138.56</v>
      </c>
      <c r="R1304" s="1798">
        <f t="shared" si="286"/>
        <v>0.24552139629662442</v>
      </c>
      <c r="S1304" s="1785">
        <f t="shared" si="287"/>
        <v>5.5423999999999998</v>
      </c>
      <c r="U1304" s="1725">
        <f t="shared" si="288"/>
        <v>0</v>
      </c>
      <c r="V1304" s="1725">
        <f t="shared" si="289"/>
        <v>0</v>
      </c>
      <c r="W1304" s="1725">
        <f t="shared" si="290"/>
        <v>634.52</v>
      </c>
      <c r="X1304" s="1728">
        <v>634.52</v>
      </c>
      <c r="Y1304" s="1739">
        <v>617151</v>
      </c>
      <c r="Z1304" s="1730">
        <v>42797</v>
      </c>
      <c r="AA1304" s="1788" t="s">
        <v>213</v>
      </c>
      <c r="AB1304" s="1788"/>
      <c r="AH1304" s="2307"/>
      <c r="AK1304" s="2306"/>
      <c r="AL1304" s="2306"/>
      <c r="AZ1304" s="1723"/>
      <c r="BA1304" s="1723"/>
    </row>
    <row r="1305" spans="1:53" x14ac:dyDescent="0.2">
      <c r="A1305" s="1811">
        <v>2017171</v>
      </c>
      <c r="C1305" s="1737" t="s">
        <v>3306</v>
      </c>
      <c r="D1305" s="1723" t="s">
        <v>68</v>
      </c>
      <c r="E1305" s="1723">
        <v>0</v>
      </c>
      <c r="F1305" s="1723">
        <v>0</v>
      </c>
      <c r="G1305" s="1723">
        <v>0</v>
      </c>
      <c r="H1305" s="1723">
        <v>0</v>
      </c>
      <c r="I1305" s="1738">
        <v>1</v>
      </c>
      <c r="J1305" s="1738">
        <v>1</v>
      </c>
      <c r="L1305" s="1725">
        <v>132</v>
      </c>
      <c r="N1305" s="1725">
        <f t="shared" si="284"/>
        <v>117</v>
      </c>
      <c r="O1305" s="1725">
        <v>117</v>
      </c>
      <c r="P1305" s="1798">
        <f t="shared" si="285"/>
        <v>1</v>
      </c>
      <c r="Q1305" s="1725">
        <v>0</v>
      </c>
      <c r="R1305" s="1798">
        <f t="shared" si="286"/>
        <v>0</v>
      </c>
      <c r="S1305" s="1785">
        <f t="shared" si="287"/>
        <v>0</v>
      </c>
      <c r="U1305" s="1725">
        <f t="shared" si="288"/>
        <v>0</v>
      </c>
      <c r="V1305" s="1725">
        <f t="shared" si="289"/>
        <v>0</v>
      </c>
      <c r="W1305" s="1725">
        <f t="shared" si="290"/>
        <v>132</v>
      </c>
      <c r="X1305" s="1728">
        <v>132</v>
      </c>
      <c r="Y1305" s="1739">
        <v>617237</v>
      </c>
      <c r="Z1305" s="1730">
        <v>42828</v>
      </c>
      <c r="AA1305" s="1788" t="s">
        <v>213</v>
      </c>
      <c r="AB1305" s="1788"/>
      <c r="AH1305" s="2307"/>
      <c r="AK1305" s="2306"/>
      <c r="AL1305" s="2306"/>
      <c r="AZ1305" s="1723"/>
      <c r="BA1305" s="1723"/>
    </row>
    <row r="1306" spans="1:53" x14ac:dyDescent="0.2">
      <c r="A1306" s="1811">
        <v>2017172</v>
      </c>
      <c r="C1306" s="1737" t="s">
        <v>3307</v>
      </c>
      <c r="D1306" s="1723" t="s">
        <v>68</v>
      </c>
      <c r="E1306" s="1723">
        <v>0</v>
      </c>
      <c r="F1306" s="1723">
        <v>0</v>
      </c>
      <c r="G1306" s="1723">
        <v>1</v>
      </c>
      <c r="H1306" s="1723">
        <v>1</v>
      </c>
      <c r="I1306" s="1738">
        <v>1</v>
      </c>
      <c r="J1306" s="1738">
        <v>1</v>
      </c>
      <c r="L1306" s="1725">
        <v>536</v>
      </c>
      <c r="N1306" s="1725">
        <f t="shared" si="284"/>
        <v>320</v>
      </c>
      <c r="O1306" s="1725">
        <v>235</v>
      </c>
      <c r="P1306" s="1798">
        <f t="shared" si="285"/>
        <v>0.734375</v>
      </c>
      <c r="Q1306" s="1725">
        <v>85</v>
      </c>
      <c r="R1306" s="1798">
        <f t="shared" si="286"/>
        <v>0.265625</v>
      </c>
      <c r="S1306" s="1785">
        <f t="shared" si="287"/>
        <v>3.4</v>
      </c>
      <c r="U1306" s="1725">
        <f t="shared" si="288"/>
        <v>0</v>
      </c>
      <c r="V1306" s="1725">
        <f t="shared" si="289"/>
        <v>536</v>
      </c>
      <c r="W1306" s="1725">
        <f t="shared" si="290"/>
        <v>0</v>
      </c>
      <c r="X1306" s="1728"/>
      <c r="Y1306" s="1739"/>
      <c r="Z1306" s="1730"/>
      <c r="AA1306" s="1788"/>
      <c r="AB1306" s="1788"/>
      <c r="AH1306" s="2307"/>
      <c r="AK1306" s="2306"/>
      <c r="AL1306" s="2306"/>
      <c r="AZ1306" s="1723"/>
      <c r="BA1306" s="1723"/>
    </row>
    <row r="1307" spans="1:53" x14ac:dyDescent="0.2">
      <c r="A1307" s="2092">
        <v>2017173</v>
      </c>
      <c r="C1307" s="1737" t="s">
        <v>3834</v>
      </c>
      <c r="D1307" s="1723" t="s">
        <v>441</v>
      </c>
      <c r="E1307" s="1723">
        <v>0</v>
      </c>
      <c r="F1307" s="1723">
        <v>0</v>
      </c>
      <c r="G1307" s="1723">
        <v>0</v>
      </c>
      <c r="H1307" s="1723">
        <v>0</v>
      </c>
      <c r="I1307" s="1738">
        <v>1</v>
      </c>
      <c r="J1307" s="1738">
        <v>1</v>
      </c>
      <c r="L1307" s="1725">
        <v>25</v>
      </c>
      <c r="N1307" s="1725">
        <f t="shared" si="284"/>
        <v>11.92</v>
      </c>
      <c r="O1307" s="1725">
        <v>11.92</v>
      </c>
      <c r="P1307" s="1798">
        <f t="shared" si="285"/>
        <v>1</v>
      </c>
      <c r="Q1307" s="1725">
        <v>0</v>
      </c>
      <c r="R1307" s="1798">
        <f t="shared" si="286"/>
        <v>0</v>
      </c>
      <c r="S1307" s="1785">
        <f t="shared" si="287"/>
        <v>0</v>
      </c>
      <c r="U1307" s="1725">
        <f t="shared" si="288"/>
        <v>0</v>
      </c>
      <c r="V1307" s="1725">
        <f t="shared" si="289"/>
        <v>25</v>
      </c>
      <c r="W1307" s="1725">
        <f t="shared" si="290"/>
        <v>0</v>
      </c>
      <c r="X1307" s="1728"/>
      <c r="Y1307" s="1739"/>
      <c r="Z1307" s="1730"/>
      <c r="AA1307" s="1788"/>
      <c r="AB1307" s="1788"/>
      <c r="AH1307" s="2307"/>
      <c r="AK1307" s="2306"/>
      <c r="AL1307" s="2306"/>
      <c r="AZ1307" s="1723"/>
      <c r="BA1307" s="1723"/>
    </row>
    <row r="1308" spans="1:53" x14ac:dyDescent="0.2">
      <c r="A1308" s="1811">
        <v>2017174</v>
      </c>
      <c r="C1308" s="1737">
        <v>646417</v>
      </c>
      <c r="D1308" s="1723" t="s">
        <v>68</v>
      </c>
      <c r="E1308" s="1723">
        <v>1</v>
      </c>
      <c r="F1308" s="1723">
        <v>12</v>
      </c>
      <c r="G1308" s="1723">
        <v>7</v>
      </c>
      <c r="H1308" s="1723">
        <v>4</v>
      </c>
      <c r="I1308" s="1738">
        <v>1</v>
      </c>
      <c r="J1308" s="1738">
        <v>1</v>
      </c>
      <c r="L1308" s="1725">
        <v>3750.25</v>
      </c>
      <c r="N1308" s="1725">
        <f t="shared" si="284"/>
        <v>2526.5500000000002</v>
      </c>
      <c r="O1308" s="1725">
        <v>1916.49</v>
      </c>
      <c r="P1308" s="1798">
        <f t="shared" si="285"/>
        <v>0.75854030199283606</v>
      </c>
      <c r="Q1308" s="1725">
        <v>610.05999999999995</v>
      </c>
      <c r="R1308" s="1798">
        <f t="shared" si="286"/>
        <v>0.24145969800716388</v>
      </c>
      <c r="S1308" s="1785">
        <f t="shared" si="287"/>
        <v>24.402399999999997</v>
      </c>
      <c r="U1308" s="1725">
        <f t="shared" si="288"/>
        <v>0</v>
      </c>
      <c r="V1308" s="1725">
        <f t="shared" si="289"/>
        <v>0</v>
      </c>
      <c r="W1308" s="1725">
        <f t="shared" si="290"/>
        <v>3750.25</v>
      </c>
      <c r="X1308" s="1728">
        <v>3750.25</v>
      </c>
      <c r="Y1308" s="1739">
        <v>617152</v>
      </c>
      <c r="Z1308" s="1730">
        <v>42797</v>
      </c>
      <c r="AA1308" s="1788" t="s">
        <v>213</v>
      </c>
      <c r="AB1308" s="1788"/>
      <c r="AH1308" s="2307"/>
      <c r="AK1308" s="2306"/>
      <c r="AL1308" s="2306"/>
      <c r="AZ1308" s="1723"/>
      <c r="BA1308" s="1723"/>
    </row>
    <row r="1309" spans="1:53" x14ac:dyDescent="0.2">
      <c r="A1309" s="1811">
        <v>2017175</v>
      </c>
      <c r="C1309" s="1737" t="s">
        <v>3321</v>
      </c>
      <c r="D1309" s="1723" t="s">
        <v>636</v>
      </c>
      <c r="E1309" s="1723">
        <v>1</v>
      </c>
      <c r="F1309" s="1723">
        <v>10</v>
      </c>
      <c r="G1309" s="1723">
        <v>0</v>
      </c>
      <c r="H1309" s="1723">
        <v>10</v>
      </c>
      <c r="I1309" s="1738">
        <v>1</v>
      </c>
      <c r="J1309" s="1738">
        <v>1</v>
      </c>
      <c r="L1309" s="1725">
        <v>5315.2</v>
      </c>
      <c r="N1309" s="1725">
        <f t="shared" si="284"/>
        <v>3575.3999999999996</v>
      </c>
      <c r="O1309" s="1725">
        <v>2694.43</v>
      </c>
      <c r="P1309" s="1798">
        <f t="shared" si="285"/>
        <v>0.7536023941377189</v>
      </c>
      <c r="Q1309" s="1725">
        <v>880.97</v>
      </c>
      <c r="R1309" s="1798">
        <f t="shared" si="286"/>
        <v>0.24639760586228118</v>
      </c>
      <c r="S1309" s="1785">
        <f t="shared" si="287"/>
        <v>35.238799999999998</v>
      </c>
      <c r="U1309" s="1725">
        <f t="shared" si="288"/>
        <v>0</v>
      </c>
      <c r="V1309" s="1725">
        <f t="shared" si="289"/>
        <v>0</v>
      </c>
      <c r="W1309" s="1725">
        <f t="shared" si="290"/>
        <v>5315.2</v>
      </c>
      <c r="X1309" s="1728">
        <v>5315.2</v>
      </c>
      <c r="Y1309" s="1739">
        <v>617224</v>
      </c>
      <c r="Z1309" s="1730">
        <v>42823</v>
      </c>
      <c r="AA1309" s="1788" t="s">
        <v>213</v>
      </c>
      <c r="AB1309" s="1788"/>
      <c r="AH1309" s="2307"/>
      <c r="AK1309" s="2306"/>
      <c r="AL1309" s="2306"/>
      <c r="AZ1309" s="1723"/>
      <c r="BA1309" s="1723"/>
    </row>
    <row r="1310" spans="1:53" x14ac:dyDescent="0.2">
      <c r="A1310" s="1811">
        <v>2017176</v>
      </c>
      <c r="C1310" s="1737" t="s">
        <v>3325</v>
      </c>
      <c r="D1310" s="1723" t="s">
        <v>68</v>
      </c>
      <c r="E1310" s="1723">
        <v>5</v>
      </c>
      <c r="F1310" s="1723">
        <v>40</v>
      </c>
      <c r="G1310" s="1723">
        <v>25</v>
      </c>
      <c r="H1310" s="1723">
        <v>15</v>
      </c>
      <c r="I1310" s="1738">
        <v>1</v>
      </c>
      <c r="J1310" s="1738">
        <v>1</v>
      </c>
      <c r="L1310" s="1725">
        <v>11767.9</v>
      </c>
      <c r="N1310" s="1725">
        <f t="shared" si="284"/>
        <v>7943.25</v>
      </c>
      <c r="O1310" s="1725">
        <v>5814.82</v>
      </c>
      <c r="P1310" s="1798">
        <f t="shared" si="285"/>
        <v>0.73204544739244004</v>
      </c>
      <c r="Q1310" s="1725">
        <v>2128.4299999999998</v>
      </c>
      <c r="R1310" s="1798">
        <f t="shared" si="286"/>
        <v>0.26795455260755985</v>
      </c>
      <c r="S1310" s="1785">
        <f t="shared" si="287"/>
        <v>85.137199999999993</v>
      </c>
      <c r="U1310" s="1725">
        <f t="shared" si="288"/>
        <v>0</v>
      </c>
      <c r="V1310" s="1725">
        <f t="shared" si="289"/>
        <v>0</v>
      </c>
      <c r="W1310" s="1725">
        <f t="shared" si="290"/>
        <v>11767.9</v>
      </c>
      <c r="X1310" s="1728">
        <v>11767.9</v>
      </c>
      <c r="Y1310" s="1739">
        <v>617153</v>
      </c>
      <c r="Z1310" s="1730">
        <v>42797</v>
      </c>
      <c r="AA1310" s="1788" t="s">
        <v>213</v>
      </c>
      <c r="AB1310" s="1788"/>
      <c r="AH1310" s="2307"/>
      <c r="AK1310" s="2306"/>
      <c r="AL1310" s="2306"/>
      <c r="AZ1310" s="1723"/>
      <c r="BA1310" s="1723"/>
    </row>
    <row r="1311" spans="1:53" x14ac:dyDescent="0.2">
      <c r="A1311" s="1811">
        <v>2017177</v>
      </c>
      <c r="C1311" s="1737" t="s">
        <v>3328</v>
      </c>
      <c r="D1311" s="1723" t="s">
        <v>68</v>
      </c>
      <c r="E1311" s="1723">
        <v>0</v>
      </c>
      <c r="F1311" s="1723">
        <v>0</v>
      </c>
      <c r="G1311" s="1723">
        <v>0</v>
      </c>
      <c r="H1311" s="1723">
        <v>0</v>
      </c>
      <c r="I1311" s="1738">
        <v>1</v>
      </c>
      <c r="J1311" s="1738">
        <v>1</v>
      </c>
      <c r="L1311" s="1725">
        <v>0</v>
      </c>
      <c r="N1311" s="1725">
        <f t="shared" si="284"/>
        <v>0</v>
      </c>
      <c r="O1311" s="1725">
        <v>0</v>
      </c>
      <c r="P1311" s="1798" t="str">
        <f t="shared" si="285"/>
        <v/>
      </c>
      <c r="Q1311" s="1725">
        <v>0</v>
      </c>
      <c r="R1311" s="1798" t="str">
        <f t="shared" si="286"/>
        <v/>
      </c>
      <c r="S1311" s="1785">
        <f t="shared" si="287"/>
        <v>0</v>
      </c>
      <c r="U1311" s="1725">
        <f t="shared" si="288"/>
        <v>0</v>
      </c>
      <c r="V1311" s="1725">
        <f t="shared" si="289"/>
        <v>0</v>
      </c>
      <c r="W1311" s="1725">
        <f t="shared" si="290"/>
        <v>0</v>
      </c>
      <c r="X1311" s="1728"/>
      <c r="Y1311" s="1739"/>
      <c r="Z1311" s="1730"/>
      <c r="AA1311" s="1788"/>
      <c r="AB1311" s="1788"/>
      <c r="AH1311" s="2307"/>
      <c r="AK1311" s="2306"/>
      <c r="AL1311" s="2306"/>
      <c r="AZ1311" s="1723"/>
      <c r="BA1311" s="1723"/>
    </row>
    <row r="1312" spans="1:53" x14ac:dyDescent="0.2">
      <c r="A1312" s="1811">
        <v>2017178</v>
      </c>
      <c r="C1312" s="1737" t="s">
        <v>3333</v>
      </c>
      <c r="D1312" s="1723" t="s">
        <v>68</v>
      </c>
      <c r="E1312" s="1723">
        <v>5</v>
      </c>
      <c r="F1312" s="1723">
        <v>45</v>
      </c>
      <c r="G1312" s="1723">
        <v>30</v>
      </c>
      <c r="H1312" s="1723">
        <v>10</v>
      </c>
      <c r="I1312" s="1738">
        <v>1</v>
      </c>
      <c r="J1312" s="1738">
        <v>1</v>
      </c>
      <c r="L1312" s="1725">
        <v>10141.700000000001</v>
      </c>
      <c r="N1312" s="1725">
        <f t="shared" si="284"/>
        <v>6839.15</v>
      </c>
      <c r="O1312" s="1725">
        <v>4939.3999999999996</v>
      </c>
      <c r="P1312" s="1798">
        <f t="shared" si="285"/>
        <v>0.72222425301389792</v>
      </c>
      <c r="Q1312" s="1725">
        <v>1899.75</v>
      </c>
      <c r="R1312" s="1798">
        <f t="shared" si="286"/>
        <v>0.27777574698610208</v>
      </c>
      <c r="S1312" s="1785">
        <f t="shared" si="287"/>
        <v>75.989999999999995</v>
      </c>
      <c r="U1312" s="1725">
        <f t="shared" si="288"/>
        <v>0</v>
      </c>
      <c r="V1312" s="1725">
        <f t="shared" si="289"/>
        <v>0</v>
      </c>
      <c r="W1312" s="1725">
        <f t="shared" si="290"/>
        <v>10141.700000000001</v>
      </c>
      <c r="X1312" s="1728">
        <v>10141.700000000001</v>
      </c>
      <c r="Y1312" s="1739">
        <v>617154</v>
      </c>
      <c r="Z1312" s="1730">
        <v>42797</v>
      </c>
      <c r="AA1312" s="1788" t="s">
        <v>213</v>
      </c>
      <c r="AB1312" s="1788"/>
      <c r="AH1312" s="2307"/>
      <c r="AK1312" s="2306"/>
      <c r="AL1312" s="2306"/>
      <c r="AZ1312" s="1723"/>
      <c r="BA1312" s="1723"/>
    </row>
    <row r="1313" spans="1:53" x14ac:dyDescent="0.2">
      <c r="A1313" s="1811">
        <v>2017179</v>
      </c>
      <c r="C1313" s="1737" t="s">
        <v>3335</v>
      </c>
      <c r="D1313" s="1723" t="s">
        <v>451</v>
      </c>
      <c r="E1313" s="1723">
        <v>1</v>
      </c>
      <c r="F1313" s="1723">
        <v>10</v>
      </c>
      <c r="G1313" s="1723">
        <v>6</v>
      </c>
      <c r="H1313" s="1723">
        <v>3</v>
      </c>
      <c r="I1313" s="1738">
        <v>1</v>
      </c>
      <c r="J1313" s="1738">
        <v>1</v>
      </c>
      <c r="L1313" s="1725">
        <v>3505.38</v>
      </c>
      <c r="N1313" s="1725">
        <f t="shared" si="284"/>
        <v>2318.6800000000003</v>
      </c>
      <c r="O1313" s="1725">
        <v>1725.95</v>
      </c>
      <c r="P1313" s="1798">
        <f t="shared" si="285"/>
        <v>0.7443674849483326</v>
      </c>
      <c r="Q1313" s="1725">
        <v>592.73</v>
      </c>
      <c r="R1313" s="1798">
        <f t="shared" si="286"/>
        <v>0.25563251505166729</v>
      </c>
      <c r="S1313" s="1785">
        <f t="shared" si="287"/>
        <v>23.709199999999999</v>
      </c>
      <c r="U1313" s="1725">
        <f t="shared" si="288"/>
        <v>0</v>
      </c>
      <c r="V1313" s="1725">
        <f t="shared" si="289"/>
        <v>0</v>
      </c>
      <c r="W1313" s="1725">
        <f t="shared" si="290"/>
        <v>3505.38</v>
      </c>
      <c r="X1313" s="1728">
        <v>3505.38</v>
      </c>
      <c r="Y1313" s="1739">
        <v>617259</v>
      </c>
      <c r="Z1313" s="1730">
        <v>42845</v>
      </c>
      <c r="AA1313" s="1788" t="s">
        <v>213</v>
      </c>
      <c r="AB1313" s="1788"/>
      <c r="AH1313" s="2307"/>
      <c r="AK1313" s="2306"/>
      <c r="AL1313" s="2306"/>
      <c r="AZ1313" s="1723"/>
      <c r="BA1313" s="1723"/>
    </row>
    <row r="1314" spans="1:53" x14ac:dyDescent="0.2">
      <c r="A1314" s="1811">
        <v>2017180</v>
      </c>
      <c r="C1314" s="1737" t="s">
        <v>3334</v>
      </c>
      <c r="D1314" s="1723" t="s">
        <v>68</v>
      </c>
      <c r="E1314" s="1723">
        <v>1</v>
      </c>
      <c r="F1314" s="1723">
        <v>7</v>
      </c>
      <c r="G1314" s="1723">
        <v>14</v>
      </c>
      <c r="H1314" s="1723">
        <v>0</v>
      </c>
      <c r="I1314" s="1738">
        <v>1</v>
      </c>
      <c r="J1314" s="1738">
        <v>1</v>
      </c>
      <c r="L1314" s="1725">
        <v>3649.57</v>
      </c>
      <c r="N1314" s="1725">
        <f t="shared" si="284"/>
        <v>2059.13</v>
      </c>
      <c r="O1314" s="1725">
        <v>1486.1</v>
      </c>
      <c r="P1314" s="1798">
        <f t="shared" si="285"/>
        <v>0.72171256792917393</v>
      </c>
      <c r="Q1314" s="1725">
        <v>573.03</v>
      </c>
      <c r="R1314" s="1798">
        <f t="shared" si="286"/>
        <v>0.27828743207082601</v>
      </c>
      <c r="S1314" s="1785">
        <f t="shared" si="287"/>
        <v>22.921199999999999</v>
      </c>
      <c r="U1314" s="1725">
        <f t="shared" si="288"/>
        <v>0</v>
      </c>
      <c r="V1314" s="1725">
        <f t="shared" si="289"/>
        <v>0</v>
      </c>
      <c r="W1314" s="1725">
        <f t="shared" si="290"/>
        <v>3649.57</v>
      </c>
      <c r="X1314" s="1728">
        <v>3649.57</v>
      </c>
      <c r="Y1314" s="1739">
        <v>617155</v>
      </c>
      <c r="Z1314" s="1730">
        <v>42797</v>
      </c>
      <c r="AA1314" s="1788" t="s">
        <v>213</v>
      </c>
      <c r="AB1314" s="1788"/>
      <c r="AH1314" s="2307"/>
      <c r="AK1314" s="2306"/>
      <c r="AL1314" s="2306"/>
      <c r="AZ1314" s="1723"/>
      <c r="BA1314" s="1723"/>
    </row>
    <row r="1315" spans="1:53" x14ac:dyDescent="0.2">
      <c r="A1315" s="1811">
        <v>2017181</v>
      </c>
      <c r="C1315" s="1737" t="s">
        <v>3338</v>
      </c>
      <c r="D1315" s="1723" t="s">
        <v>68</v>
      </c>
      <c r="E1315" s="1723">
        <v>0</v>
      </c>
      <c r="F1315" s="1723">
        <v>0</v>
      </c>
      <c r="G1315" s="1723">
        <v>0</v>
      </c>
      <c r="H1315" s="1723">
        <v>0</v>
      </c>
      <c r="I1315" s="1738">
        <v>1</v>
      </c>
      <c r="J1315" s="1738">
        <v>1</v>
      </c>
      <c r="L1315" s="1725">
        <v>73.5</v>
      </c>
      <c r="N1315" s="1725">
        <f t="shared" si="284"/>
        <v>48.5</v>
      </c>
      <c r="O1315" s="1725">
        <v>48.5</v>
      </c>
      <c r="P1315" s="1798">
        <f t="shared" si="285"/>
        <v>1</v>
      </c>
      <c r="Q1315" s="1725">
        <v>0</v>
      </c>
      <c r="R1315" s="1798">
        <f t="shared" si="286"/>
        <v>0</v>
      </c>
      <c r="S1315" s="1785">
        <f t="shared" si="287"/>
        <v>0</v>
      </c>
      <c r="U1315" s="1725">
        <f t="shared" si="288"/>
        <v>0</v>
      </c>
      <c r="V1315" s="1725">
        <f t="shared" si="289"/>
        <v>0</v>
      </c>
      <c r="W1315" s="1725">
        <f t="shared" si="290"/>
        <v>73.5</v>
      </c>
      <c r="X1315" s="1728">
        <v>73.5</v>
      </c>
      <c r="Y1315" s="1739">
        <v>617237</v>
      </c>
      <c r="Z1315" s="1730">
        <v>42828</v>
      </c>
      <c r="AA1315" s="1788" t="s">
        <v>213</v>
      </c>
      <c r="AB1315" s="1788"/>
      <c r="AH1315" s="2307"/>
      <c r="AK1315" s="2306"/>
      <c r="AL1315" s="2306"/>
      <c r="AZ1315" s="1723"/>
      <c r="BA1315" s="1723"/>
    </row>
    <row r="1316" spans="1:53" x14ac:dyDescent="0.2">
      <c r="A1316" s="1811">
        <v>2017182</v>
      </c>
      <c r="C1316" s="1737">
        <v>639817</v>
      </c>
      <c r="D1316" s="1723" t="s">
        <v>68</v>
      </c>
      <c r="E1316" s="1723">
        <v>1</v>
      </c>
      <c r="F1316" s="1723">
        <v>8</v>
      </c>
      <c r="G1316" s="1723">
        <v>5</v>
      </c>
      <c r="H1316" s="1723">
        <v>3</v>
      </c>
      <c r="I1316" s="1738">
        <v>1</v>
      </c>
      <c r="J1316" s="1738">
        <v>1</v>
      </c>
      <c r="L1316" s="1725">
        <v>2614.66</v>
      </c>
      <c r="N1316" s="1725">
        <f t="shared" si="284"/>
        <v>1763.6</v>
      </c>
      <c r="O1316" s="1725">
        <v>1335.87</v>
      </c>
      <c r="P1316" s="1798">
        <f t="shared" si="285"/>
        <v>0.75746767974597418</v>
      </c>
      <c r="Q1316" s="1725">
        <v>427.73</v>
      </c>
      <c r="R1316" s="1798">
        <f t="shared" si="286"/>
        <v>0.24253232025402588</v>
      </c>
      <c r="S1316" s="1785">
        <f t="shared" si="287"/>
        <v>17.109200000000001</v>
      </c>
      <c r="U1316" s="1725">
        <f t="shared" si="288"/>
        <v>0</v>
      </c>
      <c r="V1316" s="1725">
        <f t="shared" si="289"/>
        <v>0</v>
      </c>
      <c r="W1316" s="1725">
        <f t="shared" si="290"/>
        <v>2614.66</v>
      </c>
      <c r="X1316" s="1728">
        <v>2614.66</v>
      </c>
      <c r="Y1316" s="1739">
        <v>617156</v>
      </c>
      <c r="Z1316" s="1730">
        <v>42797</v>
      </c>
      <c r="AA1316" s="1788" t="s">
        <v>213</v>
      </c>
      <c r="AB1316" s="1788"/>
      <c r="AH1316" s="2307"/>
      <c r="AK1316" s="2306"/>
      <c r="AL1316" s="2306"/>
      <c r="AZ1316" s="1723"/>
      <c r="BA1316" s="1723"/>
    </row>
    <row r="1317" spans="1:53" x14ac:dyDescent="0.2">
      <c r="A1317" s="1811">
        <v>2017183</v>
      </c>
      <c r="C1317" s="1737" t="s">
        <v>3339</v>
      </c>
      <c r="D1317" s="1723" t="s">
        <v>68</v>
      </c>
      <c r="E1317" s="1723">
        <v>0</v>
      </c>
      <c r="F1317" s="1723">
        <v>0</v>
      </c>
      <c r="G1317" s="1723">
        <v>0</v>
      </c>
      <c r="H1317" s="1723">
        <v>0</v>
      </c>
      <c r="I1317" s="1738">
        <v>1</v>
      </c>
      <c r="J1317" s="1738">
        <v>1</v>
      </c>
      <c r="L1317" s="1725">
        <v>77</v>
      </c>
      <c r="N1317" s="1725">
        <f t="shared" si="284"/>
        <v>31</v>
      </c>
      <c r="O1317" s="1725">
        <v>31</v>
      </c>
      <c r="P1317" s="1798">
        <f t="shared" si="285"/>
        <v>1</v>
      </c>
      <c r="Q1317" s="1725">
        <v>0</v>
      </c>
      <c r="R1317" s="1798">
        <f t="shared" si="286"/>
        <v>0</v>
      </c>
      <c r="S1317" s="1785">
        <f t="shared" si="287"/>
        <v>0</v>
      </c>
      <c r="U1317" s="1725">
        <f t="shared" si="288"/>
        <v>0</v>
      </c>
      <c r="V1317" s="1725">
        <f t="shared" si="289"/>
        <v>0</v>
      </c>
      <c r="W1317" s="1725">
        <f t="shared" si="290"/>
        <v>77</v>
      </c>
      <c r="X1317" s="1728">
        <v>77</v>
      </c>
      <c r="Y1317" s="1739">
        <v>617237</v>
      </c>
      <c r="Z1317" s="1730">
        <v>42828</v>
      </c>
      <c r="AA1317" s="1788" t="s">
        <v>213</v>
      </c>
      <c r="AB1317" s="1788"/>
      <c r="AH1317" s="2307"/>
      <c r="AK1317" s="2306"/>
      <c r="AL1317" s="2306"/>
      <c r="AZ1317" s="1723"/>
      <c r="BA1317" s="1723"/>
    </row>
    <row r="1318" spans="1:53" x14ac:dyDescent="0.2">
      <c r="A1318" s="1811">
        <v>2017184</v>
      </c>
      <c r="C1318" s="1737" t="s">
        <v>3340</v>
      </c>
      <c r="D1318" s="1723" t="s">
        <v>68</v>
      </c>
      <c r="E1318" s="1723">
        <v>1</v>
      </c>
      <c r="F1318" s="1723">
        <v>10</v>
      </c>
      <c r="G1318" s="1723">
        <v>5</v>
      </c>
      <c r="H1318" s="1723">
        <v>3</v>
      </c>
      <c r="I1318" s="1738">
        <v>1</v>
      </c>
      <c r="J1318" s="1738">
        <v>1</v>
      </c>
      <c r="L1318" s="1725">
        <v>4369.6000000000004</v>
      </c>
      <c r="N1318" s="1725">
        <f t="shared" si="284"/>
        <v>3029.5</v>
      </c>
      <c r="O1318" s="1725">
        <v>2561.61</v>
      </c>
      <c r="P1318" s="1798">
        <f t="shared" si="285"/>
        <v>0.84555537217362609</v>
      </c>
      <c r="Q1318" s="1725">
        <v>467.89</v>
      </c>
      <c r="R1318" s="1798">
        <f t="shared" si="286"/>
        <v>0.154444627826374</v>
      </c>
      <c r="S1318" s="1785">
        <f t="shared" si="287"/>
        <v>18.715599999999998</v>
      </c>
      <c r="U1318" s="1725">
        <f t="shared" si="288"/>
        <v>0</v>
      </c>
      <c r="V1318" s="1725">
        <f t="shared" si="289"/>
        <v>0</v>
      </c>
      <c r="W1318" s="1725">
        <f t="shared" si="290"/>
        <v>4369.6000000000004</v>
      </c>
      <c r="X1318" s="1728">
        <v>4369.6000000000004</v>
      </c>
      <c r="Y1318" s="1739">
        <v>617157</v>
      </c>
      <c r="Z1318" s="1730">
        <v>42797</v>
      </c>
      <c r="AA1318" s="1788" t="s">
        <v>213</v>
      </c>
      <c r="AB1318" s="1788"/>
      <c r="AH1318" s="2307"/>
      <c r="AK1318" s="2306"/>
      <c r="AL1318" s="2306"/>
      <c r="AZ1318" s="1723"/>
      <c r="BA1318" s="1723"/>
    </row>
    <row r="1319" spans="1:53" x14ac:dyDescent="0.2">
      <c r="A1319" s="1811">
        <v>2017185</v>
      </c>
      <c r="C1319" s="1737">
        <v>615217</v>
      </c>
      <c r="D1319" s="1723" t="s">
        <v>68</v>
      </c>
      <c r="E1319" s="1723">
        <v>1</v>
      </c>
      <c r="F1319" s="1723">
        <v>10</v>
      </c>
      <c r="G1319" s="1723">
        <v>7</v>
      </c>
      <c r="H1319" s="1723">
        <v>4</v>
      </c>
      <c r="I1319" s="1738">
        <v>1</v>
      </c>
      <c r="J1319" s="1738">
        <v>1</v>
      </c>
      <c r="L1319" s="1725">
        <v>3256.07</v>
      </c>
      <c r="N1319" s="1725">
        <f t="shared" ref="N1319:N1348" si="291">O1319+Q1319</f>
        <v>2189.88</v>
      </c>
      <c r="O1319" s="1725">
        <v>1607.87</v>
      </c>
      <c r="P1319" s="1798">
        <f t="shared" ref="P1319:P1348" si="292">IF(N1319&lt;=0,"",O1319/N1319)</f>
        <v>0.73422744625276259</v>
      </c>
      <c r="Q1319" s="1725">
        <v>582.01</v>
      </c>
      <c r="R1319" s="1798">
        <f t="shared" ref="R1319:R1348" si="293">IF(N1319&lt;=0,"",Q1319/N1319)</f>
        <v>0.26577255374723729</v>
      </c>
      <c r="S1319" s="1785">
        <f t="shared" ref="S1319:S1348" si="294">Q1319/$S$1</f>
        <v>23.2804</v>
      </c>
      <c r="U1319" s="1725">
        <f t="shared" ref="U1319:U1348" si="295">((1-I1319)*O1319)+((1-J1319)*Q1319)</f>
        <v>0</v>
      </c>
      <c r="V1319" s="1725">
        <f t="shared" ref="V1319:V1348" si="296">L1319-W1319</f>
        <v>0</v>
      </c>
      <c r="W1319" s="1725">
        <f t="shared" ref="W1319:W1348" si="297">X1319+AC1319+AH1319+AM1319+AO1319+AR1319</f>
        <v>3256.07</v>
      </c>
      <c r="X1319" s="1728">
        <v>3256.07</v>
      </c>
      <c r="Y1319" s="1739">
        <v>617158</v>
      </c>
      <c r="Z1319" s="1730">
        <v>42797</v>
      </c>
      <c r="AA1319" s="1788" t="s">
        <v>213</v>
      </c>
      <c r="AB1319" s="1788"/>
      <c r="AH1319" s="2307"/>
      <c r="AK1319" s="2306"/>
      <c r="AL1319" s="2306"/>
      <c r="AZ1319" s="1723"/>
      <c r="BA1319" s="1723"/>
    </row>
    <row r="1320" spans="1:53" x14ac:dyDescent="0.2">
      <c r="A1320" s="1835" t="s">
        <v>3361</v>
      </c>
      <c r="C1320" s="1737">
        <v>635317</v>
      </c>
      <c r="D1320" s="1723" t="s">
        <v>68</v>
      </c>
      <c r="E1320" s="1723">
        <v>1</v>
      </c>
      <c r="F1320" s="1723">
        <v>8</v>
      </c>
      <c r="G1320" s="1723">
        <v>5</v>
      </c>
      <c r="H1320" s="1723">
        <v>2</v>
      </c>
      <c r="I1320" s="1738">
        <v>1</v>
      </c>
      <c r="J1320" s="1738">
        <v>1</v>
      </c>
      <c r="L1320" s="1725">
        <v>5983.5</v>
      </c>
      <c r="N1320" s="1725">
        <f>O1320+Q1320</f>
        <v>4034.59</v>
      </c>
      <c r="O1320" s="1725">
        <v>3321.89</v>
      </c>
      <c r="P1320" s="1798">
        <f t="shared" si="292"/>
        <v>0.82335255874822466</v>
      </c>
      <c r="Q1320" s="1725">
        <v>712.7</v>
      </c>
      <c r="R1320" s="1798">
        <f t="shared" si="293"/>
        <v>0.17664744125177528</v>
      </c>
      <c r="S1320" s="1785">
        <f t="shared" si="294"/>
        <v>28.508000000000003</v>
      </c>
      <c r="U1320" s="1725">
        <f t="shared" si="295"/>
        <v>0</v>
      </c>
      <c r="V1320" s="1725">
        <f t="shared" si="296"/>
        <v>0</v>
      </c>
      <c r="W1320" s="1725">
        <f t="shared" si="297"/>
        <v>5983.5</v>
      </c>
      <c r="X1320" s="1728">
        <v>5983.5</v>
      </c>
      <c r="Y1320" s="1739">
        <v>617188</v>
      </c>
      <c r="Z1320" s="1730">
        <v>42811</v>
      </c>
      <c r="AA1320" s="1788" t="s">
        <v>213</v>
      </c>
      <c r="AB1320" s="1788"/>
      <c r="AH1320" s="2307"/>
      <c r="AK1320" s="2306"/>
      <c r="AL1320" s="2306"/>
      <c r="AZ1320" s="1723"/>
      <c r="BA1320" s="1723"/>
    </row>
    <row r="1321" spans="1:53" x14ac:dyDescent="0.2">
      <c r="A1321" s="1835" t="s">
        <v>3362</v>
      </c>
      <c r="C1321" s="1737">
        <v>625117</v>
      </c>
      <c r="D1321" s="1723" t="s">
        <v>68</v>
      </c>
      <c r="E1321" s="1723">
        <v>1</v>
      </c>
      <c r="F1321" s="1723">
        <v>8</v>
      </c>
      <c r="G1321" s="1723">
        <v>5</v>
      </c>
      <c r="H1321" s="1723">
        <v>2</v>
      </c>
      <c r="I1321" s="1738">
        <v>1</v>
      </c>
      <c r="J1321" s="1738">
        <v>1</v>
      </c>
      <c r="L1321" s="1725">
        <v>6016.42</v>
      </c>
      <c r="N1321" s="1725">
        <f t="shared" si="291"/>
        <v>4056.79</v>
      </c>
      <c r="O1321" s="1725">
        <v>3339.51</v>
      </c>
      <c r="P1321" s="1798">
        <f t="shared" si="292"/>
        <v>0.82319025633567433</v>
      </c>
      <c r="Q1321" s="1725">
        <v>717.28</v>
      </c>
      <c r="R1321" s="1798">
        <f t="shared" si="293"/>
        <v>0.17680974366432572</v>
      </c>
      <c r="S1321" s="1785">
        <f t="shared" si="294"/>
        <v>28.691199999999998</v>
      </c>
      <c r="U1321" s="1725">
        <f t="shared" si="295"/>
        <v>0</v>
      </c>
      <c r="V1321" s="1725">
        <f t="shared" si="296"/>
        <v>0</v>
      </c>
      <c r="W1321" s="1725">
        <f t="shared" si="297"/>
        <v>6016.42</v>
      </c>
      <c r="X1321" s="1728">
        <v>6016.42</v>
      </c>
      <c r="Y1321" s="1739">
        <v>617189</v>
      </c>
      <c r="Z1321" s="1730">
        <v>42811</v>
      </c>
      <c r="AA1321" s="1788" t="s">
        <v>213</v>
      </c>
      <c r="AB1321" s="1788"/>
      <c r="AH1321" s="2307"/>
      <c r="AK1321" s="2306"/>
      <c r="AL1321" s="2306"/>
      <c r="AZ1321" s="1723"/>
      <c r="BA1321" s="1723"/>
    </row>
    <row r="1322" spans="1:53" x14ac:dyDescent="0.2">
      <c r="A1322" s="1835">
        <v>2017188</v>
      </c>
      <c r="C1322" s="1737">
        <v>633717</v>
      </c>
      <c r="D1322" s="1723" t="s">
        <v>68</v>
      </c>
      <c r="E1322" s="1723">
        <v>1</v>
      </c>
      <c r="F1322" s="1723">
        <v>8</v>
      </c>
      <c r="G1322" s="1723">
        <v>6</v>
      </c>
      <c r="H1322" s="1723">
        <v>3</v>
      </c>
      <c r="I1322" s="1738">
        <v>1</v>
      </c>
      <c r="J1322" s="1738">
        <v>1</v>
      </c>
      <c r="L1322" s="1725">
        <v>2427.52</v>
      </c>
      <c r="N1322" s="1725">
        <f t="shared" si="291"/>
        <v>1666.51</v>
      </c>
      <c r="O1322" s="1725">
        <v>1228.2</v>
      </c>
      <c r="P1322" s="1798">
        <f t="shared" si="292"/>
        <v>0.73698927699203731</v>
      </c>
      <c r="Q1322" s="1725">
        <v>438.31</v>
      </c>
      <c r="R1322" s="1798">
        <f t="shared" si="293"/>
        <v>0.26301072300796274</v>
      </c>
      <c r="S1322" s="1785">
        <f t="shared" si="294"/>
        <v>17.532399999999999</v>
      </c>
      <c r="U1322" s="1725">
        <f t="shared" si="295"/>
        <v>0</v>
      </c>
      <c r="V1322" s="1725">
        <f t="shared" si="296"/>
        <v>0</v>
      </c>
      <c r="W1322" s="1725">
        <f t="shared" si="297"/>
        <v>2427.52</v>
      </c>
      <c r="X1322" s="1728">
        <v>2427.52</v>
      </c>
      <c r="Y1322" s="1739">
        <v>617190</v>
      </c>
      <c r="Z1322" s="1730">
        <v>42811</v>
      </c>
      <c r="AA1322" s="1788" t="s">
        <v>213</v>
      </c>
      <c r="AB1322" s="1788"/>
      <c r="AH1322" s="2307"/>
      <c r="AK1322" s="2306"/>
      <c r="AL1322" s="2306"/>
      <c r="AZ1322" s="1723"/>
      <c r="BA1322" s="1723"/>
    </row>
    <row r="1323" spans="1:53" x14ac:dyDescent="0.2">
      <c r="A1323" s="1835">
        <v>2017189</v>
      </c>
      <c r="C1323" s="1737">
        <v>645717</v>
      </c>
      <c r="D1323" s="1723" t="s">
        <v>68</v>
      </c>
      <c r="E1323" s="1723">
        <v>1</v>
      </c>
      <c r="F1323" s="1723">
        <v>10</v>
      </c>
      <c r="G1323" s="1723">
        <v>5</v>
      </c>
      <c r="H1323" s="1723">
        <v>3</v>
      </c>
      <c r="I1323" s="1738">
        <v>1</v>
      </c>
      <c r="J1323" s="1738">
        <v>1</v>
      </c>
      <c r="L1323" s="1725">
        <v>5604.04</v>
      </c>
      <c r="N1323" s="1725">
        <f t="shared" si="291"/>
        <v>3804.34</v>
      </c>
      <c r="O1323" s="1725">
        <v>3151.86</v>
      </c>
      <c r="P1323" s="1798">
        <f t="shared" si="292"/>
        <v>0.82849061860927253</v>
      </c>
      <c r="Q1323" s="1725">
        <v>652.48</v>
      </c>
      <c r="R1323" s="1798">
        <f t="shared" si="293"/>
        <v>0.17150938139072744</v>
      </c>
      <c r="S1323" s="1785">
        <f t="shared" si="294"/>
        <v>26.0992</v>
      </c>
      <c r="U1323" s="1725">
        <f t="shared" si="295"/>
        <v>0</v>
      </c>
      <c r="V1323" s="1725">
        <f t="shared" si="296"/>
        <v>0</v>
      </c>
      <c r="W1323" s="1725">
        <f t="shared" si="297"/>
        <v>5604.04</v>
      </c>
      <c r="X1323" s="1728">
        <v>5604.04</v>
      </c>
      <c r="Y1323" s="1739">
        <v>617191</v>
      </c>
      <c r="Z1323" s="1730">
        <v>42811</v>
      </c>
      <c r="AA1323" s="1788" t="s">
        <v>213</v>
      </c>
      <c r="AB1323" s="1788"/>
      <c r="AH1323" s="2307"/>
      <c r="AK1323" s="2306"/>
      <c r="AL1323" s="2306"/>
      <c r="AZ1323" s="1723"/>
      <c r="BA1323" s="1723"/>
    </row>
    <row r="1324" spans="1:53" x14ac:dyDescent="0.2">
      <c r="A1324" s="1835">
        <v>2017190</v>
      </c>
      <c r="C1324" s="1737">
        <v>650617</v>
      </c>
      <c r="D1324" s="1723" t="s">
        <v>68</v>
      </c>
      <c r="E1324" s="1723">
        <v>1</v>
      </c>
      <c r="F1324" s="1723">
        <v>10</v>
      </c>
      <c r="G1324" s="1723">
        <v>4</v>
      </c>
      <c r="H1324" s="1723">
        <v>4</v>
      </c>
      <c r="I1324" s="1738">
        <v>1</v>
      </c>
      <c r="J1324" s="1738">
        <v>1</v>
      </c>
      <c r="L1324" s="1725">
        <v>3375.59</v>
      </c>
      <c r="N1324" s="1725">
        <f t="shared" si="291"/>
        <v>2270.7800000000002</v>
      </c>
      <c r="O1324" s="1725">
        <v>1740.18</v>
      </c>
      <c r="P1324" s="1798">
        <f t="shared" si="292"/>
        <v>0.76633579651045014</v>
      </c>
      <c r="Q1324" s="1725">
        <v>530.6</v>
      </c>
      <c r="R1324" s="1798">
        <f t="shared" si="293"/>
        <v>0.23366420348954983</v>
      </c>
      <c r="S1324" s="1785">
        <f t="shared" si="294"/>
        <v>21.224</v>
      </c>
      <c r="U1324" s="1725">
        <f t="shared" si="295"/>
        <v>0</v>
      </c>
      <c r="V1324" s="1725">
        <f t="shared" si="296"/>
        <v>0</v>
      </c>
      <c r="W1324" s="1725">
        <f t="shared" si="297"/>
        <v>3375.59</v>
      </c>
      <c r="X1324" s="1728">
        <v>3375.59</v>
      </c>
      <c r="Y1324" s="1739">
        <v>617192</v>
      </c>
      <c r="Z1324" s="1730">
        <v>42814</v>
      </c>
      <c r="AA1324" s="1788" t="s">
        <v>213</v>
      </c>
      <c r="AB1324" s="1885"/>
      <c r="AC1324" s="1723"/>
      <c r="AE1324" s="1723"/>
      <c r="AF1324" s="1723"/>
      <c r="AG1324" s="1723"/>
      <c r="AH1324" s="1723"/>
      <c r="AI1324" s="1723"/>
      <c r="AJ1324" s="1723"/>
      <c r="AK1324" s="1723"/>
      <c r="AL1324" s="1723"/>
      <c r="AM1324" s="1723"/>
      <c r="AP1324" s="1723"/>
      <c r="AQ1324" s="1723"/>
      <c r="AR1324" s="1723"/>
      <c r="AS1324" s="1723"/>
      <c r="AT1324" s="1723"/>
      <c r="AU1324" s="1723"/>
      <c r="AV1324" s="1723"/>
      <c r="AW1324" s="1723"/>
      <c r="AZ1324" s="1723"/>
      <c r="BA1324" s="1723"/>
    </row>
    <row r="1325" spans="1:53" x14ac:dyDescent="0.2">
      <c r="A1325" s="1811">
        <v>2017191</v>
      </c>
      <c r="C1325" s="1737" t="s">
        <v>3357</v>
      </c>
      <c r="D1325" s="1723" t="s">
        <v>68</v>
      </c>
      <c r="E1325" s="1723">
        <v>10</v>
      </c>
      <c r="F1325" s="1723">
        <v>70</v>
      </c>
      <c r="G1325" s="1723">
        <v>50</v>
      </c>
      <c r="H1325" s="1723">
        <v>0</v>
      </c>
      <c r="I1325" s="1738">
        <v>1</v>
      </c>
      <c r="J1325" s="1738">
        <v>1</v>
      </c>
      <c r="L1325" s="1725">
        <v>23331.9</v>
      </c>
      <c r="N1325" s="1725">
        <f t="shared" si="291"/>
        <v>15666.8</v>
      </c>
      <c r="O1325" s="1725">
        <v>11676.9</v>
      </c>
      <c r="P1325" s="1798">
        <f t="shared" si="292"/>
        <v>0.745327699338729</v>
      </c>
      <c r="Q1325" s="1725">
        <v>3989.9</v>
      </c>
      <c r="R1325" s="1798">
        <f t="shared" si="293"/>
        <v>0.254672300661271</v>
      </c>
      <c r="S1325" s="1785">
        <f t="shared" si="294"/>
        <v>159.596</v>
      </c>
      <c r="U1325" s="1725">
        <f t="shared" si="295"/>
        <v>0</v>
      </c>
      <c r="V1325" s="1725">
        <f t="shared" si="296"/>
        <v>0</v>
      </c>
      <c r="W1325" s="1725">
        <f t="shared" si="297"/>
        <v>23331.9</v>
      </c>
      <c r="X1325" s="1728">
        <v>23331.9</v>
      </c>
      <c r="Y1325" s="1739">
        <v>617159</v>
      </c>
      <c r="Z1325" s="1730">
        <v>42797</v>
      </c>
      <c r="AA1325" s="1788" t="s">
        <v>213</v>
      </c>
      <c r="AB1325" s="1885"/>
      <c r="AC1325" s="1723"/>
      <c r="AE1325" s="1723"/>
      <c r="AF1325" s="1723"/>
      <c r="AG1325" s="1723"/>
      <c r="AH1325" s="1723"/>
      <c r="AI1325" s="1723"/>
      <c r="AJ1325" s="1723"/>
      <c r="AK1325" s="1723"/>
      <c r="AL1325" s="1723"/>
      <c r="AM1325" s="1723"/>
      <c r="AP1325" s="1723"/>
      <c r="AQ1325" s="1723"/>
      <c r="AR1325" s="1723"/>
      <c r="AS1325" s="1723"/>
      <c r="AT1325" s="1723"/>
      <c r="AU1325" s="1723"/>
      <c r="AV1325" s="1723"/>
      <c r="AW1325" s="1723"/>
      <c r="AZ1325" s="1723"/>
      <c r="BA1325" s="1723"/>
    </row>
    <row r="1326" spans="1:53" x14ac:dyDescent="0.2">
      <c r="A1326" s="1811">
        <v>2017192</v>
      </c>
      <c r="C1326" s="1737">
        <v>648717</v>
      </c>
      <c r="D1326" s="1723" t="s">
        <v>68</v>
      </c>
      <c r="E1326" s="1723">
        <v>1</v>
      </c>
      <c r="F1326" s="1723">
        <v>8</v>
      </c>
      <c r="G1326" s="1723">
        <v>5</v>
      </c>
      <c r="H1326" s="1723">
        <v>3</v>
      </c>
      <c r="I1326" s="1738">
        <v>1</v>
      </c>
      <c r="J1326" s="1738">
        <v>1</v>
      </c>
      <c r="L1326" s="1725">
        <v>2325.87</v>
      </c>
      <c r="N1326" s="1725">
        <f t="shared" si="291"/>
        <v>1569.2199999999998</v>
      </c>
      <c r="O1326" s="1725">
        <v>1144.3499999999999</v>
      </c>
      <c r="P1326" s="1798">
        <f t="shared" si="292"/>
        <v>0.72924765169957051</v>
      </c>
      <c r="Q1326" s="1725">
        <v>424.87</v>
      </c>
      <c r="R1326" s="1798">
        <f t="shared" si="293"/>
        <v>0.27075234830042955</v>
      </c>
      <c r="S1326" s="1785">
        <f t="shared" si="294"/>
        <v>16.994800000000001</v>
      </c>
      <c r="U1326" s="1725">
        <f t="shared" si="295"/>
        <v>0</v>
      </c>
      <c r="V1326" s="1725">
        <f t="shared" si="296"/>
        <v>0</v>
      </c>
      <c r="W1326" s="1725">
        <f t="shared" si="297"/>
        <v>2325.87</v>
      </c>
      <c r="X1326" s="1728">
        <v>2325.87</v>
      </c>
      <c r="Y1326" s="1739">
        <v>617193</v>
      </c>
      <c r="Z1326" s="1730">
        <v>42814</v>
      </c>
      <c r="AA1326" s="1788" t="s">
        <v>213</v>
      </c>
      <c r="AB1326" s="1885"/>
      <c r="AC1326" s="1723"/>
      <c r="AE1326" s="1723"/>
      <c r="AF1326" s="1723"/>
      <c r="AG1326" s="1723"/>
      <c r="AH1326" s="1723"/>
      <c r="AI1326" s="1723"/>
      <c r="AJ1326" s="1723"/>
      <c r="AK1326" s="1723"/>
      <c r="AL1326" s="1723"/>
      <c r="AM1326" s="1723"/>
      <c r="AP1326" s="1723"/>
      <c r="AQ1326" s="1723"/>
      <c r="AR1326" s="1723"/>
      <c r="AS1326" s="1723"/>
      <c r="AT1326" s="1723"/>
      <c r="AU1326" s="1723"/>
      <c r="AV1326" s="1723"/>
      <c r="AW1326" s="1723"/>
      <c r="AZ1326" s="1723"/>
      <c r="BA1326" s="1723"/>
    </row>
    <row r="1327" spans="1:53" x14ac:dyDescent="0.2">
      <c r="A1327" s="1811">
        <v>2017193</v>
      </c>
      <c r="C1327" s="1737" t="s">
        <v>3363</v>
      </c>
      <c r="D1327" s="1723" t="s">
        <v>3000</v>
      </c>
      <c r="E1327" s="1723">
        <v>1</v>
      </c>
      <c r="F1327" s="1723">
        <v>9</v>
      </c>
      <c r="G1327" s="1723">
        <v>6</v>
      </c>
      <c r="H1327" s="1723">
        <v>3</v>
      </c>
      <c r="I1327" s="1738">
        <v>1</v>
      </c>
      <c r="J1327" s="1738">
        <v>1</v>
      </c>
      <c r="L1327" s="1725">
        <v>3566.35</v>
      </c>
      <c r="N1327" s="1725">
        <f t="shared" si="291"/>
        <v>2284.0500000000002</v>
      </c>
      <c r="O1327" s="1725">
        <v>1754.38</v>
      </c>
      <c r="P1327" s="1798">
        <f t="shared" si="292"/>
        <v>0.76810052319345024</v>
      </c>
      <c r="Q1327" s="1725">
        <v>529.66999999999996</v>
      </c>
      <c r="R1327" s="1798">
        <f t="shared" si="293"/>
        <v>0.23189947680654974</v>
      </c>
      <c r="S1327" s="1785">
        <f t="shared" si="294"/>
        <v>21.186799999999998</v>
      </c>
      <c r="U1327" s="1725">
        <f t="shared" si="295"/>
        <v>0</v>
      </c>
      <c r="V1327" s="1725">
        <f t="shared" si="296"/>
        <v>0</v>
      </c>
      <c r="W1327" s="1725">
        <f t="shared" si="297"/>
        <v>3566.35</v>
      </c>
      <c r="X1327" s="1728">
        <v>3566.35</v>
      </c>
      <c r="Y1327" s="1739">
        <v>617168</v>
      </c>
      <c r="Z1327" s="1730">
        <v>42811</v>
      </c>
      <c r="AA1327" s="1788" t="s">
        <v>213</v>
      </c>
      <c r="AB1327" s="1885"/>
      <c r="AC1327" s="1723"/>
      <c r="AE1327" s="1723"/>
      <c r="AF1327" s="1723"/>
      <c r="AG1327" s="1723"/>
      <c r="AH1327" s="1723"/>
      <c r="AI1327" s="1723"/>
      <c r="AJ1327" s="1723"/>
      <c r="AK1327" s="1723"/>
      <c r="AL1327" s="1723"/>
      <c r="AM1327" s="1723"/>
      <c r="AP1327" s="1723"/>
      <c r="AQ1327" s="1723"/>
      <c r="AR1327" s="1723"/>
      <c r="AS1327" s="1723"/>
      <c r="AT1327" s="1723"/>
      <c r="AU1327" s="1723"/>
      <c r="AV1327" s="1723"/>
      <c r="AW1327" s="1723"/>
      <c r="AZ1327" s="1723"/>
      <c r="BA1327" s="1723"/>
    </row>
    <row r="1328" spans="1:53" ht="12.75" x14ac:dyDescent="0.2">
      <c r="A1328" s="1811" t="s">
        <v>3373</v>
      </c>
      <c r="C1328" s="1765" t="s">
        <v>3374</v>
      </c>
      <c r="D1328" s="1908" t="s">
        <v>489</v>
      </c>
      <c r="E1328" s="1723">
        <v>1</v>
      </c>
      <c r="F1328" s="1723">
        <v>7</v>
      </c>
      <c r="G1328" s="1723">
        <v>2</v>
      </c>
      <c r="H1328" s="1723">
        <v>3</v>
      </c>
      <c r="I1328" s="1738">
        <v>1</v>
      </c>
      <c r="J1328" s="1738">
        <v>1</v>
      </c>
      <c r="L1328" s="1725">
        <v>3086.35</v>
      </c>
      <c r="N1328" s="1725">
        <f>O1328+Q1328</f>
        <v>2314.8000000000002</v>
      </c>
      <c r="O1328" s="1725">
        <v>1842.78</v>
      </c>
      <c r="P1328" s="1798">
        <f>IF(N1328&lt;=0,"",O1328/N1328)</f>
        <v>0.79608605495075158</v>
      </c>
      <c r="Q1328" s="1725">
        <v>472.02</v>
      </c>
      <c r="R1328" s="1798">
        <f>IF(N1328&lt;=0,"",Q1328/N1328)</f>
        <v>0.20391394504924829</v>
      </c>
      <c r="S1328" s="1785">
        <f>Q1328/$S$1</f>
        <v>18.880800000000001</v>
      </c>
      <c r="U1328" s="1725">
        <f t="shared" si="295"/>
        <v>0</v>
      </c>
      <c r="V1328" s="1725">
        <f t="shared" si="296"/>
        <v>0</v>
      </c>
      <c r="W1328" s="1725">
        <f t="shared" si="297"/>
        <v>3086.35</v>
      </c>
      <c r="X1328" s="1728">
        <v>3086.35</v>
      </c>
      <c r="Y1328" s="1739">
        <v>617263</v>
      </c>
      <c r="Z1328" s="1730">
        <v>42845</v>
      </c>
      <c r="AA1328" s="1788" t="s">
        <v>213</v>
      </c>
      <c r="AB1328" s="1885"/>
      <c r="AC1328" s="1723"/>
      <c r="AE1328" s="1723"/>
      <c r="AF1328" s="1723"/>
      <c r="AG1328" s="1723"/>
      <c r="AH1328" s="1723"/>
      <c r="AI1328" s="1723"/>
      <c r="AJ1328" s="1723"/>
      <c r="AK1328" s="1723"/>
      <c r="AL1328" s="1723"/>
      <c r="AM1328" s="1723"/>
      <c r="AP1328" s="1723"/>
      <c r="AQ1328" s="1723"/>
      <c r="AR1328" s="1723"/>
      <c r="AS1328" s="1723"/>
      <c r="AT1328" s="1723"/>
      <c r="AU1328" s="1723"/>
      <c r="AV1328" s="1723"/>
      <c r="AW1328" s="1723"/>
      <c r="AZ1328" s="1723"/>
      <c r="BA1328" s="1723"/>
    </row>
    <row r="1329" spans="1:53" ht="12.75" x14ac:dyDescent="0.2">
      <c r="A1329" s="1811" t="s">
        <v>3375</v>
      </c>
      <c r="C1329" s="1909" t="s">
        <v>3376</v>
      </c>
      <c r="D1329" s="1908" t="s">
        <v>489</v>
      </c>
      <c r="E1329" s="1723">
        <v>0</v>
      </c>
      <c r="F1329" s="1723">
        <v>1</v>
      </c>
      <c r="G1329" s="1723">
        <v>0</v>
      </c>
      <c r="H1329" s="1723">
        <v>1</v>
      </c>
      <c r="I1329" s="1738">
        <v>1</v>
      </c>
      <c r="J1329" s="1738">
        <v>1</v>
      </c>
      <c r="L1329" s="1725">
        <v>502.39</v>
      </c>
      <c r="N1329" s="1725">
        <f>O1329+Q1329</f>
        <v>376.89</v>
      </c>
      <c r="O1329" s="1725">
        <v>279.45</v>
      </c>
      <c r="P1329" s="1798">
        <f>IF(N1329&lt;=0,"",O1329/N1329)</f>
        <v>0.74146302634721006</v>
      </c>
      <c r="Q1329" s="1725">
        <v>97.44</v>
      </c>
      <c r="R1329" s="1798">
        <f>IF(N1329&lt;=0,"",Q1329/N1329)</f>
        <v>0.25853697365278994</v>
      </c>
      <c r="S1329" s="1785">
        <f>Q1329/$S$1</f>
        <v>3.8975999999999997</v>
      </c>
      <c r="U1329" s="1725">
        <f t="shared" si="295"/>
        <v>0</v>
      </c>
      <c r="V1329" s="1725">
        <f t="shared" si="296"/>
        <v>0</v>
      </c>
      <c r="W1329" s="1725">
        <f t="shared" si="297"/>
        <v>502.39</v>
      </c>
      <c r="X1329" s="1728">
        <v>502.39</v>
      </c>
      <c r="Y1329" s="1739">
        <v>617264</v>
      </c>
      <c r="Z1329" s="1730">
        <v>42845</v>
      </c>
      <c r="AA1329" s="1788" t="s">
        <v>213</v>
      </c>
      <c r="AB1329" s="1885"/>
      <c r="AC1329" s="1723"/>
      <c r="AE1329" s="1723"/>
      <c r="AF1329" s="1723"/>
      <c r="AG1329" s="1723"/>
      <c r="AH1329" s="1723"/>
      <c r="AI1329" s="1723"/>
      <c r="AJ1329" s="1723"/>
      <c r="AK1329" s="1723"/>
      <c r="AL1329" s="1723"/>
      <c r="AM1329" s="1723"/>
      <c r="AP1329" s="1723"/>
      <c r="AQ1329" s="1723"/>
      <c r="AR1329" s="1723"/>
      <c r="AS1329" s="1723"/>
      <c r="AT1329" s="1723"/>
      <c r="AU1329" s="1723"/>
      <c r="AV1329" s="1723"/>
      <c r="AW1329" s="1723"/>
      <c r="AZ1329" s="1723"/>
      <c r="BA1329" s="1723"/>
    </row>
    <row r="1330" spans="1:53" ht="12.75" x14ac:dyDescent="0.2">
      <c r="A1330" s="1811" t="s">
        <v>3377</v>
      </c>
      <c r="C1330" s="1765" t="s">
        <v>3379</v>
      </c>
      <c r="D1330" s="1908" t="s">
        <v>489</v>
      </c>
      <c r="E1330" s="1723">
        <v>1</v>
      </c>
      <c r="F1330" s="1723">
        <v>7</v>
      </c>
      <c r="G1330" s="1723">
        <v>2</v>
      </c>
      <c r="H1330" s="1723">
        <v>3</v>
      </c>
      <c r="I1330" s="1738">
        <v>1</v>
      </c>
      <c r="J1330" s="1738">
        <v>1</v>
      </c>
      <c r="L1330" s="1725">
        <v>3086.35</v>
      </c>
      <c r="N1330" s="1725">
        <f t="shared" si="291"/>
        <v>2314.8000000000002</v>
      </c>
      <c r="O1330" s="1725">
        <v>1842.78</v>
      </c>
      <c r="P1330" s="1798">
        <f t="shared" si="292"/>
        <v>0.79608605495075158</v>
      </c>
      <c r="Q1330" s="1725">
        <v>472.02</v>
      </c>
      <c r="R1330" s="1798">
        <f t="shared" si="293"/>
        <v>0.20391394504924829</v>
      </c>
      <c r="S1330" s="1785">
        <f t="shared" si="294"/>
        <v>18.880800000000001</v>
      </c>
      <c r="U1330" s="1725">
        <f t="shared" si="295"/>
        <v>0</v>
      </c>
      <c r="V1330" s="1725">
        <f t="shared" si="296"/>
        <v>0</v>
      </c>
      <c r="W1330" s="1725">
        <f t="shared" si="297"/>
        <v>3086.35</v>
      </c>
      <c r="X1330" s="1728">
        <v>3086.35</v>
      </c>
      <c r="Y1330" s="1739">
        <v>617265</v>
      </c>
      <c r="Z1330" s="1730">
        <v>42845</v>
      </c>
      <c r="AA1330" s="1788" t="s">
        <v>213</v>
      </c>
      <c r="AB1330" s="1885"/>
      <c r="AC1330" s="1723"/>
      <c r="AE1330" s="1723"/>
      <c r="AF1330" s="1723"/>
      <c r="AG1330" s="1723"/>
      <c r="AH1330" s="1723"/>
      <c r="AI1330" s="1723"/>
      <c r="AJ1330" s="1723"/>
      <c r="AK1330" s="1723"/>
      <c r="AL1330" s="1723"/>
      <c r="AM1330" s="1723"/>
      <c r="AP1330" s="1723"/>
      <c r="AQ1330" s="1723"/>
      <c r="AR1330" s="1723"/>
      <c r="AS1330" s="1723"/>
      <c r="AT1330" s="1723"/>
      <c r="AU1330" s="1723"/>
      <c r="AV1330" s="1723"/>
      <c r="AW1330" s="1723"/>
      <c r="AZ1330" s="1723"/>
      <c r="BA1330" s="1723"/>
    </row>
    <row r="1331" spans="1:53" x14ac:dyDescent="0.2">
      <c r="A1331" s="1811" t="s">
        <v>3378</v>
      </c>
      <c r="C1331" s="1910" t="s">
        <v>3380</v>
      </c>
      <c r="D1331" s="1911" t="s">
        <v>489</v>
      </c>
      <c r="E1331" s="1723">
        <v>0</v>
      </c>
      <c r="F1331" s="1723">
        <v>1</v>
      </c>
      <c r="G1331" s="1723">
        <v>0</v>
      </c>
      <c r="H1331" s="1723">
        <v>1</v>
      </c>
      <c r="I1331" s="1738">
        <v>1</v>
      </c>
      <c r="J1331" s="1738">
        <v>1</v>
      </c>
      <c r="L1331" s="1725">
        <v>502.39</v>
      </c>
      <c r="N1331" s="1725">
        <f>O1331+Q1331</f>
        <v>376.89</v>
      </c>
      <c r="O1331" s="1725">
        <v>279.45</v>
      </c>
      <c r="P1331" s="1798">
        <f>IF(N1331&lt;=0,"",O1331/N1331)</f>
        <v>0.74146302634721006</v>
      </c>
      <c r="Q1331" s="1725">
        <v>97.44</v>
      </c>
      <c r="R1331" s="1798">
        <f>IF(N1331&lt;=0,"",Q1331/N1331)</f>
        <v>0.25853697365278994</v>
      </c>
      <c r="S1331" s="1785">
        <f>Q1331/$S$1</f>
        <v>3.8975999999999997</v>
      </c>
      <c r="U1331" s="1725">
        <f>((1-I1331)*O1331)+((1-J1331)*Q1331)</f>
        <v>0</v>
      </c>
      <c r="V1331" s="1725">
        <f t="shared" si="296"/>
        <v>0</v>
      </c>
      <c r="W1331" s="1725">
        <f t="shared" si="297"/>
        <v>502.39</v>
      </c>
      <c r="X1331" s="1728">
        <v>502.39</v>
      </c>
      <c r="Y1331" s="1739">
        <v>617266</v>
      </c>
      <c r="Z1331" s="1730">
        <v>42845</v>
      </c>
      <c r="AA1331" s="1788" t="s">
        <v>213</v>
      </c>
      <c r="AB1331" s="1885"/>
      <c r="AC1331" s="1723"/>
      <c r="AE1331" s="1723"/>
      <c r="AF1331" s="1723"/>
      <c r="AG1331" s="1723"/>
      <c r="AH1331" s="1723"/>
      <c r="AI1331" s="1723"/>
      <c r="AJ1331" s="1723"/>
      <c r="AK1331" s="1723"/>
      <c r="AL1331" s="1723"/>
      <c r="AM1331" s="1723"/>
      <c r="AP1331" s="1723"/>
      <c r="AQ1331" s="1723"/>
      <c r="AR1331" s="1723"/>
      <c r="AS1331" s="1723"/>
      <c r="AT1331" s="1723"/>
      <c r="AU1331" s="1723"/>
      <c r="AV1331" s="1723"/>
      <c r="AW1331" s="1723"/>
      <c r="AZ1331" s="1723"/>
      <c r="BA1331" s="1723"/>
    </row>
    <row r="1332" spans="1:53" x14ac:dyDescent="0.2">
      <c r="A1332" s="1811" t="s">
        <v>3388</v>
      </c>
      <c r="C1332" s="1910" t="s">
        <v>3387</v>
      </c>
      <c r="D1332" s="1911" t="s">
        <v>489</v>
      </c>
      <c r="E1332" s="1723">
        <v>1</v>
      </c>
      <c r="F1332" s="1723">
        <v>7</v>
      </c>
      <c r="G1332" s="1723">
        <v>2</v>
      </c>
      <c r="H1332" s="1723">
        <v>3</v>
      </c>
      <c r="I1332" s="1738">
        <v>1</v>
      </c>
      <c r="J1332" s="1738">
        <v>1</v>
      </c>
      <c r="L1332" s="1725">
        <v>3086.35</v>
      </c>
      <c r="N1332" s="1725">
        <f>O1332+Q1332</f>
        <v>2314.8000000000002</v>
      </c>
      <c r="O1332" s="1725">
        <v>1842.78</v>
      </c>
      <c r="P1332" s="1798">
        <f>IF(N1332&lt;=0,"",O1332/N1332)</f>
        <v>0.79608605495075158</v>
      </c>
      <c r="Q1332" s="1725">
        <v>472.02</v>
      </c>
      <c r="R1332" s="1798">
        <f>IF(N1332&lt;=0,"",Q1332/N1332)</f>
        <v>0.20391394504924829</v>
      </c>
      <c r="S1332" s="1785">
        <f>Q1332/$S$1</f>
        <v>18.880800000000001</v>
      </c>
      <c r="U1332" s="1725">
        <f t="shared" si="295"/>
        <v>0</v>
      </c>
      <c r="V1332" s="1725">
        <f t="shared" si="296"/>
        <v>0</v>
      </c>
      <c r="W1332" s="1725">
        <f t="shared" si="297"/>
        <v>3086.35</v>
      </c>
      <c r="X1332" s="1728">
        <v>3086.35</v>
      </c>
      <c r="Y1332" s="1739">
        <v>617267</v>
      </c>
      <c r="Z1332" s="1730">
        <v>42845</v>
      </c>
      <c r="AA1332" s="1788" t="s">
        <v>213</v>
      </c>
      <c r="AB1332" s="1885"/>
      <c r="AC1332" s="1723"/>
      <c r="AE1332" s="1723"/>
      <c r="AF1332" s="1723"/>
      <c r="AG1332" s="1723"/>
      <c r="AH1332" s="1723"/>
      <c r="AI1332" s="1723"/>
      <c r="AJ1332" s="1723"/>
      <c r="AK1332" s="1723"/>
      <c r="AL1332" s="1723"/>
      <c r="AM1332" s="1723"/>
      <c r="AP1332" s="1723"/>
      <c r="AQ1332" s="1723"/>
      <c r="AR1332" s="1723"/>
      <c r="AS1332" s="1723"/>
      <c r="AT1332" s="1723"/>
      <c r="AU1332" s="1723"/>
      <c r="AV1332" s="1723"/>
      <c r="AW1332" s="1723"/>
      <c r="AZ1332" s="1723"/>
      <c r="BA1332" s="1723"/>
    </row>
    <row r="1333" spans="1:53" x14ac:dyDescent="0.2">
      <c r="A1333" s="1811" t="s">
        <v>3389</v>
      </c>
      <c r="C1333" s="1737" t="s">
        <v>3390</v>
      </c>
      <c r="D1333" s="1723" t="s">
        <v>489</v>
      </c>
      <c r="E1333" s="1723">
        <v>0</v>
      </c>
      <c r="F1333" s="1723">
        <v>1</v>
      </c>
      <c r="G1333" s="1723">
        <v>0</v>
      </c>
      <c r="H1333" s="1723">
        <v>1</v>
      </c>
      <c r="I1333" s="1738">
        <v>1</v>
      </c>
      <c r="J1333" s="1738">
        <v>1</v>
      </c>
      <c r="L1333" s="1725">
        <v>502.39</v>
      </c>
      <c r="N1333" s="1725">
        <f>O1333+Q1333</f>
        <v>376.89</v>
      </c>
      <c r="O1333" s="1725">
        <v>279.45</v>
      </c>
      <c r="P1333" s="1798">
        <f>IF(N1333&lt;=0,"",O1333/N1333)</f>
        <v>0.74146302634721006</v>
      </c>
      <c r="Q1333" s="1725">
        <v>97.44</v>
      </c>
      <c r="R1333" s="1798">
        <f>IF(N1333&lt;=0,"",Q1333/N1333)</f>
        <v>0.25853697365278994</v>
      </c>
      <c r="S1333" s="1785">
        <f>Q1333/$S$1</f>
        <v>3.8975999999999997</v>
      </c>
      <c r="U1333" s="1725">
        <f t="shared" si="295"/>
        <v>0</v>
      </c>
      <c r="V1333" s="1725">
        <f t="shared" si="296"/>
        <v>0</v>
      </c>
      <c r="W1333" s="1725">
        <f t="shared" si="297"/>
        <v>502.39</v>
      </c>
      <c r="X1333" s="1728">
        <v>502.39</v>
      </c>
      <c r="Y1333" s="1739">
        <v>617268</v>
      </c>
      <c r="Z1333" s="1730">
        <v>42845</v>
      </c>
      <c r="AA1333" s="1788" t="s">
        <v>213</v>
      </c>
      <c r="AB1333" s="1885"/>
      <c r="AC1333" s="1723"/>
      <c r="AE1333" s="1723"/>
      <c r="AF1333" s="1723"/>
      <c r="AG1333" s="1723"/>
      <c r="AH1333" s="1723"/>
      <c r="AI1333" s="1723"/>
      <c r="AJ1333" s="1723"/>
      <c r="AK1333" s="1723"/>
      <c r="AL1333" s="1723"/>
      <c r="AM1333" s="1723"/>
      <c r="AP1333" s="1723"/>
      <c r="AQ1333" s="1723"/>
      <c r="AR1333" s="1723"/>
      <c r="AS1333" s="1723"/>
      <c r="AT1333" s="1723"/>
      <c r="AU1333" s="1723"/>
      <c r="AV1333" s="1723"/>
      <c r="AW1333" s="1723"/>
      <c r="AZ1333" s="1723"/>
      <c r="BA1333" s="1723"/>
    </row>
    <row r="1334" spans="1:53" x14ac:dyDescent="0.2">
      <c r="A1334" s="1811" t="s">
        <v>3381</v>
      </c>
      <c r="C1334" s="1737" t="s">
        <v>3382</v>
      </c>
      <c r="D1334" s="1723" t="s">
        <v>489</v>
      </c>
      <c r="E1334" s="1723">
        <v>1</v>
      </c>
      <c r="F1334" s="1723">
        <v>7</v>
      </c>
      <c r="G1334" s="1723">
        <v>2</v>
      </c>
      <c r="H1334" s="1723">
        <v>3</v>
      </c>
      <c r="I1334" s="1738">
        <v>1</v>
      </c>
      <c r="J1334" s="1738">
        <v>1</v>
      </c>
      <c r="L1334" s="1725">
        <v>3119.59</v>
      </c>
      <c r="N1334" s="1725">
        <f t="shared" si="291"/>
        <v>2413.8000000000002</v>
      </c>
      <c r="O1334" s="1725">
        <v>1941.78</v>
      </c>
      <c r="P1334" s="1798">
        <f t="shared" si="292"/>
        <v>0.8044494158588118</v>
      </c>
      <c r="Q1334" s="1725">
        <v>472.02</v>
      </c>
      <c r="R1334" s="1798">
        <f t="shared" si="293"/>
        <v>0.19555058414118814</v>
      </c>
      <c r="S1334" s="1785">
        <f t="shared" si="294"/>
        <v>18.880800000000001</v>
      </c>
      <c r="U1334" s="1725">
        <f t="shared" si="295"/>
        <v>0</v>
      </c>
      <c r="V1334" s="1725">
        <f t="shared" si="296"/>
        <v>0</v>
      </c>
      <c r="W1334" s="1725">
        <f t="shared" si="297"/>
        <v>3119.59</v>
      </c>
      <c r="X1334" s="1728">
        <v>3119.59</v>
      </c>
      <c r="Y1334" s="1739">
        <v>617269</v>
      </c>
      <c r="Z1334" s="1730">
        <v>42845</v>
      </c>
      <c r="AA1334" s="1788" t="s">
        <v>213</v>
      </c>
      <c r="AB1334" s="1885"/>
      <c r="AC1334" s="1723"/>
      <c r="AE1334" s="1723"/>
      <c r="AF1334" s="1723"/>
      <c r="AG1334" s="1723"/>
      <c r="AH1334" s="1723"/>
      <c r="AI1334" s="1723"/>
      <c r="AJ1334" s="1723"/>
      <c r="AK1334" s="1723"/>
      <c r="AL1334" s="1723"/>
      <c r="AM1334" s="1723"/>
      <c r="AP1334" s="1723"/>
      <c r="AQ1334" s="1723"/>
      <c r="AR1334" s="1723"/>
      <c r="AS1334" s="1723"/>
      <c r="AT1334" s="1723"/>
      <c r="AU1334" s="1723"/>
      <c r="AV1334" s="1723"/>
      <c r="AW1334" s="1723"/>
      <c r="AZ1334" s="1723"/>
      <c r="BA1334" s="1723"/>
    </row>
    <row r="1335" spans="1:53" x14ac:dyDescent="0.2">
      <c r="A1335" s="1811" t="s">
        <v>3384</v>
      </c>
      <c r="C1335" s="1737" t="s">
        <v>3383</v>
      </c>
      <c r="D1335" s="1723" t="s">
        <v>489</v>
      </c>
      <c r="E1335" s="1723">
        <v>0</v>
      </c>
      <c r="F1335" s="1723">
        <v>1</v>
      </c>
      <c r="G1335" s="1723">
        <v>0</v>
      </c>
      <c r="H1335" s="1723">
        <v>1</v>
      </c>
      <c r="I1335" s="1738">
        <v>1</v>
      </c>
      <c r="J1335" s="1738">
        <v>1</v>
      </c>
      <c r="L1335" s="1725">
        <v>502.39</v>
      </c>
      <c r="N1335" s="1725">
        <f>O1335+Q1335</f>
        <v>376.89</v>
      </c>
      <c r="O1335" s="1725">
        <v>279.45</v>
      </c>
      <c r="P1335" s="1798">
        <f>IF(N1335&lt;=0,"",O1335/N1335)</f>
        <v>0.74146302634721006</v>
      </c>
      <c r="Q1335" s="1725">
        <v>97.44</v>
      </c>
      <c r="R1335" s="1798">
        <f>IF(N1335&lt;=0,"",Q1335/N1335)</f>
        <v>0.25853697365278994</v>
      </c>
      <c r="S1335" s="1785">
        <f>Q1335/$S$1</f>
        <v>3.8975999999999997</v>
      </c>
      <c r="U1335" s="1725">
        <f t="shared" si="295"/>
        <v>0</v>
      </c>
      <c r="V1335" s="1725">
        <f t="shared" si="296"/>
        <v>0</v>
      </c>
      <c r="W1335" s="1725">
        <f t="shared" si="297"/>
        <v>502.39</v>
      </c>
      <c r="X1335" s="1728">
        <v>502.39</v>
      </c>
      <c r="Y1335" s="1739">
        <v>617270</v>
      </c>
      <c r="Z1335" s="1730">
        <v>42845</v>
      </c>
      <c r="AA1335" s="1788" t="s">
        <v>213</v>
      </c>
      <c r="AB1335" s="1885"/>
      <c r="AC1335" s="1723"/>
      <c r="AE1335" s="1723"/>
      <c r="AF1335" s="1723"/>
      <c r="AG1335" s="1723"/>
      <c r="AH1335" s="1723"/>
      <c r="AI1335" s="1723"/>
      <c r="AJ1335" s="1723"/>
      <c r="AK1335" s="1723"/>
      <c r="AL1335" s="1723"/>
      <c r="AM1335" s="1723"/>
      <c r="AP1335" s="1723"/>
      <c r="AQ1335" s="1723"/>
      <c r="AR1335" s="1723"/>
      <c r="AS1335" s="1723"/>
      <c r="AT1335" s="1723"/>
      <c r="AU1335" s="1723"/>
      <c r="AV1335" s="1723"/>
      <c r="AW1335" s="1723"/>
      <c r="AZ1335" s="1723"/>
      <c r="BA1335" s="1723"/>
    </row>
    <row r="1336" spans="1:53" x14ac:dyDescent="0.2">
      <c r="A1336" s="1811" t="s">
        <v>3391</v>
      </c>
      <c r="C1336" s="1737" t="s">
        <v>3392</v>
      </c>
      <c r="D1336" s="1723" t="s">
        <v>489</v>
      </c>
      <c r="E1336" s="1723">
        <v>1</v>
      </c>
      <c r="F1336" s="1723">
        <v>7</v>
      </c>
      <c r="G1336" s="1723">
        <v>2</v>
      </c>
      <c r="H1336" s="1723">
        <v>3</v>
      </c>
      <c r="I1336" s="1738">
        <v>1</v>
      </c>
      <c r="J1336" s="1738">
        <v>1</v>
      </c>
      <c r="L1336" s="1725">
        <v>3119.59</v>
      </c>
      <c r="N1336" s="1725">
        <f>O1336+Q1336</f>
        <v>2413.8000000000002</v>
      </c>
      <c r="O1336" s="1725">
        <v>1941.78</v>
      </c>
      <c r="P1336" s="1798">
        <f>IF(N1336&lt;=0,"",O1336/N1336)</f>
        <v>0.8044494158588118</v>
      </c>
      <c r="Q1336" s="1725">
        <v>472.02</v>
      </c>
      <c r="R1336" s="1798">
        <f>IF(N1336&lt;=0,"",Q1336/N1336)</f>
        <v>0.19555058414118814</v>
      </c>
      <c r="S1336" s="1785">
        <f>Q1336/$S$1</f>
        <v>18.880800000000001</v>
      </c>
      <c r="U1336" s="1725">
        <f t="shared" si="295"/>
        <v>0</v>
      </c>
      <c r="V1336" s="1725">
        <f t="shared" si="296"/>
        <v>0</v>
      </c>
      <c r="W1336" s="1725">
        <f t="shared" si="297"/>
        <v>3119.59</v>
      </c>
      <c r="X1336" s="1728">
        <v>3119.59</v>
      </c>
      <c r="Y1336" s="1739">
        <v>617271</v>
      </c>
      <c r="Z1336" s="1730">
        <v>42845</v>
      </c>
      <c r="AA1336" s="1788" t="s">
        <v>213</v>
      </c>
      <c r="AB1336" s="1885"/>
      <c r="AC1336" s="1723"/>
      <c r="AE1336" s="1723"/>
      <c r="AF1336" s="1723"/>
      <c r="AG1336" s="1723"/>
      <c r="AH1336" s="1723"/>
      <c r="AI1336" s="1723"/>
      <c r="AJ1336" s="1723"/>
      <c r="AK1336" s="1723"/>
      <c r="AL1336" s="1723"/>
      <c r="AM1336" s="1723"/>
      <c r="AP1336" s="1723"/>
      <c r="AQ1336" s="1723"/>
      <c r="AR1336" s="1723"/>
      <c r="AS1336" s="1723"/>
      <c r="AT1336" s="1723"/>
      <c r="AU1336" s="1723"/>
      <c r="AV1336" s="1723"/>
      <c r="AW1336" s="1723"/>
      <c r="AZ1336" s="1723"/>
      <c r="BA1336" s="1723"/>
    </row>
    <row r="1337" spans="1:53" x14ac:dyDescent="0.2">
      <c r="A1337" s="1811" t="s">
        <v>3393</v>
      </c>
      <c r="C1337" s="1737" t="s">
        <v>3394</v>
      </c>
      <c r="D1337" s="1723" t="s">
        <v>489</v>
      </c>
      <c r="E1337" s="1723">
        <v>0</v>
      </c>
      <c r="F1337" s="1723">
        <v>1</v>
      </c>
      <c r="G1337" s="1723">
        <v>0</v>
      </c>
      <c r="H1337" s="1723">
        <v>1</v>
      </c>
      <c r="I1337" s="1738">
        <v>1</v>
      </c>
      <c r="J1337" s="1738">
        <v>1</v>
      </c>
      <c r="L1337" s="1725">
        <v>502.39</v>
      </c>
      <c r="N1337" s="1725">
        <f>O1337+Q1337</f>
        <v>376.89</v>
      </c>
      <c r="O1337" s="1725">
        <v>279.45</v>
      </c>
      <c r="P1337" s="1798">
        <f>IF(N1337&lt;=0,"",O1337/N1337)</f>
        <v>0.74146302634721006</v>
      </c>
      <c r="Q1337" s="1725">
        <v>97.44</v>
      </c>
      <c r="R1337" s="1798">
        <f>IF(N1337&lt;=0,"",Q1337/N1337)</f>
        <v>0.25853697365278994</v>
      </c>
      <c r="S1337" s="1785">
        <f>Q1337/$S$1</f>
        <v>3.8975999999999997</v>
      </c>
      <c r="U1337" s="1725">
        <f t="shared" si="295"/>
        <v>0</v>
      </c>
      <c r="V1337" s="1725">
        <f t="shared" si="296"/>
        <v>0</v>
      </c>
      <c r="W1337" s="1725">
        <f t="shared" si="297"/>
        <v>502.39</v>
      </c>
      <c r="X1337" s="1728">
        <v>502.39</v>
      </c>
      <c r="Y1337" s="1739">
        <v>617272</v>
      </c>
      <c r="Z1337" s="1730">
        <v>42845</v>
      </c>
      <c r="AA1337" s="1788" t="s">
        <v>213</v>
      </c>
      <c r="AB1337" s="1885"/>
      <c r="AC1337" s="1723"/>
      <c r="AE1337" s="1723"/>
      <c r="AF1337" s="1723"/>
      <c r="AG1337" s="1723"/>
      <c r="AH1337" s="1723"/>
      <c r="AI1337" s="1723"/>
      <c r="AJ1337" s="1723"/>
      <c r="AK1337" s="1723"/>
      <c r="AL1337" s="1723"/>
      <c r="AM1337" s="1723"/>
      <c r="AP1337" s="1723"/>
      <c r="AQ1337" s="1723"/>
      <c r="AR1337" s="1723"/>
      <c r="AS1337" s="1723"/>
      <c r="AT1337" s="1723"/>
      <c r="AU1337" s="1723"/>
      <c r="AV1337" s="1723"/>
      <c r="AW1337" s="1723"/>
      <c r="AZ1337" s="1723"/>
      <c r="BA1337" s="1723"/>
    </row>
    <row r="1338" spans="1:53" x14ac:dyDescent="0.2">
      <c r="A1338" s="1835" t="s">
        <v>3385</v>
      </c>
      <c r="C1338" s="1805" t="s">
        <v>3386</v>
      </c>
      <c r="D1338" s="1723" t="s">
        <v>489</v>
      </c>
      <c r="E1338" s="1723">
        <v>1</v>
      </c>
      <c r="F1338" s="1723">
        <v>8</v>
      </c>
      <c r="G1338" s="1723">
        <v>4</v>
      </c>
      <c r="H1338" s="1723">
        <v>3</v>
      </c>
      <c r="I1338" s="1738">
        <v>1</v>
      </c>
      <c r="J1338" s="1738">
        <v>1</v>
      </c>
      <c r="L1338" s="1725">
        <v>3413.06</v>
      </c>
      <c r="N1338" s="1725">
        <f t="shared" si="291"/>
        <v>2658.98</v>
      </c>
      <c r="O1338" s="1725">
        <v>2110.33</v>
      </c>
      <c r="P1338" s="1798">
        <f t="shared" si="292"/>
        <v>0.7936614792138339</v>
      </c>
      <c r="Q1338" s="1725">
        <v>548.65</v>
      </c>
      <c r="R1338" s="1798">
        <f t="shared" si="293"/>
        <v>0.2063385207861661</v>
      </c>
      <c r="S1338" s="1785">
        <f t="shared" si="294"/>
        <v>21.945999999999998</v>
      </c>
      <c r="U1338" s="1725">
        <f t="shared" si="295"/>
        <v>0</v>
      </c>
      <c r="V1338" s="1725">
        <f t="shared" si="296"/>
        <v>0</v>
      </c>
      <c r="W1338" s="1725">
        <f t="shared" si="297"/>
        <v>3413.06</v>
      </c>
      <c r="X1338" s="1728">
        <v>3413.06</v>
      </c>
      <c r="Y1338" s="1739">
        <v>617273</v>
      </c>
      <c r="Z1338" s="1730">
        <v>42845</v>
      </c>
      <c r="AA1338" s="1788" t="s">
        <v>213</v>
      </c>
      <c r="AB1338" s="1885"/>
      <c r="AC1338" s="1723"/>
      <c r="AE1338" s="1723"/>
      <c r="AF1338" s="1723"/>
      <c r="AG1338" s="1723"/>
      <c r="AH1338" s="1723"/>
      <c r="AI1338" s="1723"/>
      <c r="AJ1338" s="1723"/>
      <c r="AK1338" s="1723"/>
      <c r="AL1338" s="1723"/>
      <c r="AM1338" s="1723"/>
      <c r="AP1338" s="1723"/>
      <c r="AQ1338" s="1723"/>
      <c r="AR1338" s="1723"/>
      <c r="AS1338" s="1723"/>
      <c r="AT1338" s="1723"/>
      <c r="AU1338" s="1723"/>
      <c r="AV1338" s="1723"/>
      <c r="AW1338" s="1723"/>
      <c r="AZ1338" s="1723"/>
      <c r="BA1338" s="1723"/>
    </row>
    <row r="1339" spans="1:53" x14ac:dyDescent="0.2">
      <c r="A1339" s="1811" t="s">
        <v>3396</v>
      </c>
      <c r="C1339" s="1737" t="s">
        <v>3395</v>
      </c>
      <c r="D1339" s="1723" t="s">
        <v>489</v>
      </c>
      <c r="E1339" s="1913">
        <v>1</v>
      </c>
      <c r="F1339" s="1723">
        <v>8</v>
      </c>
      <c r="G1339" s="1723">
        <v>4</v>
      </c>
      <c r="H1339" s="1723">
        <v>3</v>
      </c>
      <c r="I1339" s="1738">
        <v>1</v>
      </c>
      <c r="J1339" s="1738">
        <v>1</v>
      </c>
      <c r="L1339" s="1725">
        <v>3440.14</v>
      </c>
      <c r="N1339" s="1725">
        <f>O1339+Q1339</f>
        <v>2673.5499999999997</v>
      </c>
      <c r="O1339" s="1725">
        <v>2120.6999999999998</v>
      </c>
      <c r="P1339" s="1798">
        <f>IF(N1339&lt;=0,"",O1339/N1339)</f>
        <v>0.79321501374576875</v>
      </c>
      <c r="Q1339" s="1725">
        <v>552.85</v>
      </c>
      <c r="R1339" s="1798">
        <f>IF(N1339&lt;=0,"",Q1339/N1339)</f>
        <v>0.20678498625423131</v>
      </c>
      <c r="S1339" s="1785">
        <f>Q1339/$S$1</f>
        <v>22.114000000000001</v>
      </c>
      <c r="U1339" s="1725">
        <f t="shared" si="295"/>
        <v>0</v>
      </c>
      <c r="V1339" s="1725">
        <f t="shared" si="296"/>
        <v>0</v>
      </c>
      <c r="W1339" s="1725">
        <f t="shared" si="297"/>
        <v>3440.14</v>
      </c>
      <c r="X1339" s="1885">
        <v>3440.14</v>
      </c>
      <c r="Y1339" s="1885">
        <v>617274</v>
      </c>
      <c r="Z1339" s="1886">
        <v>42845</v>
      </c>
      <c r="AA1339" s="1885" t="s">
        <v>213</v>
      </c>
      <c r="AB1339" s="1885"/>
      <c r="AC1339" s="1723"/>
      <c r="AE1339" s="1723"/>
      <c r="AF1339" s="1723"/>
      <c r="AG1339" s="1723"/>
      <c r="AH1339" s="1723"/>
      <c r="AI1339" s="1723"/>
      <c r="AJ1339" s="1723"/>
      <c r="AK1339" s="1723"/>
      <c r="AL1339" s="1723"/>
      <c r="AM1339" s="1723"/>
      <c r="AP1339" s="1723"/>
      <c r="AQ1339" s="1723"/>
      <c r="AR1339" s="1723"/>
      <c r="AS1339" s="1723"/>
      <c r="AT1339" s="1723"/>
      <c r="AU1339" s="1723"/>
      <c r="AV1339" s="1723"/>
      <c r="AW1339" s="1723"/>
      <c r="AZ1339" s="1723"/>
      <c r="BA1339" s="1723"/>
    </row>
    <row r="1340" spans="1:53" x14ac:dyDescent="0.2">
      <c r="A1340" s="1811" t="s">
        <v>3397</v>
      </c>
      <c r="C1340" s="1737" t="s">
        <v>3398</v>
      </c>
      <c r="D1340" s="1723" t="s">
        <v>489</v>
      </c>
      <c r="E1340" s="1913">
        <v>1</v>
      </c>
      <c r="F1340" s="1723">
        <v>8</v>
      </c>
      <c r="G1340" s="1723">
        <v>4</v>
      </c>
      <c r="H1340" s="1723">
        <v>3</v>
      </c>
      <c r="I1340" s="1738">
        <v>1</v>
      </c>
      <c r="J1340" s="1738">
        <v>1</v>
      </c>
      <c r="L1340" s="1725">
        <v>3440.14</v>
      </c>
      <c r="N1340" s="1725">
        <f>O1340+Q1340</f>
        <v>2673.5499999999997</v>
      </c>
      <c r="O1340" s="1725">
        <v>2120.6999999999998</v>
      </c>
      <c r="P1340" s="1798">
        <f>IF(N1340&lt;=0,"",O1340/N1340)</f>
        <v>0.79321501374576875</v>
      </c>
      <c r="Q1340" s="1725">
        <v>552.85</v>
      </c>
      <c r="R1340" s="1798">
        <f>IF(N1340&lt;=0,"",Q1340/N1340)</f>
        <v>0.20678498625423131</v>
      </c>
      <c r="S1340" s="1785">
        <f>Q1340/$S$1</f>
        <v>22.114000000000001</v>
      </c>
      <c r="U1340" s="1725">
        <f>((1-I1340)*O1340)+((1-J1340)*Q1340)</f>
        <v>0</v>
      </c>
      <c r="V1340" s="1725">
        <f>L1340-W1340</f>
        <v>0</v>
      </c>
      <c r="W1340" s="1725">
        <f t="shared" si="297"/>
        <v>3440.14</v>
      </c>
      <c r="X1340" s="1885">
        <v>3440.14</v>
      </c>
      <c r="Y1340" s="1885">
        <v>617275</v>
      </c>
      <c r="Z1340" s="1886">
        <v>42845</v>
      </c>
      <c r="AA1340" s="1885" t="s">
        <v>213</v>
      </c>
      <c r="AB1340" s="1885"/>
      <c r="AC1340" s="1723"/>
      <c r="AE1340" s="1723"/>
      <c r="AF1340" s="1723"/>
      <c r="AG1340" s="1723"/>
      <c r="AH1340" s="1723"/>
      <c r="AI1340" s="1723"/>
      <c r="AJ1340" s="1723"/>
      <c r="AK1340" s="1723"/>
      <c r="AL1340" s="1723"/>
      <c r="AM1340" s="1723"/>
      <c r="AP1340" s="1723"/>
      <c r="AQ1340" s="1723"/>
      <c r="AR1340" s="1723"/>
      <c r="AS1340" s="1723"/>
      <c r="AT1340" s="1723"/>
      <c r="AU1340" s="1723"/>
      <c r="AV1340" s="1723"/>
      <c r="AW1340" s="1723"/>
      <c r="AZ1340" s="1723"/>
      <c r="BA1340" s="1723"/>
    </row>
    <row r="1341" spans="1:53" x14ac:dyDescent="0.2">
      <c r="A1341" s="1835" t="s">
        <v>3399</v>
      </c>
      <c r="C1341" s="1805" t="s">
        <v>3400</v>
      </c>
      <c r="D1341" s="1723" t="s">
        <v>489</v>
      </c>
      <c r="E1341" s="1723">
        <v>1</v>
      </c>
      <c r="F1341" s="1723">
        <v>8</v>
      </c>
      <c r="G1341" s="1723">
        <v>4</v>
      </c>
      <c r="H1341" s="1723">
        <v>3</v>
      </c>
      <c r="I1341" s="1738">
        <v>1</v>
      </c>
      <c r="J1341" s="1738">
        <v>1</v>
      </c>
      <c r="L1341" s="1725">
        <v>3413.07</v>
      </c>
      <c r="N1341" s="1725">
        <f t="shared" si="291"/>
        <v>2661.15</v>
      </c>
      <c r="O1341" s="1725">
        <v>2108.9</v>
      </c>
      <c r="P1341" s="1798">
        <f t="shared" si="292"/>
        <v>0.79247693666272101</v>
      </c>
      <c r="Q1341" s="1725">
        <v>552.25</v>
      </c>
      <c r="R1341" s="1798">
        <f t="shared" si="293"/>
        <v>0.20752306333727899</v>
      </c>
      <c r="S1341" s="1785">
        <f t="shared" si="294"/>
        <v>22.09</v>
      </c>
      <c r="U1341" s="1725">
        <f t="shared" si="295"/>
        <v>0</v>
      </c>
      <c r="V1341" s="1725">
        <f t="shared" si="296"/>
        <v>0</v>
      </c>
      <c r="W1341" s="1725">
        <f t="shared" si="297"/>
        <v>3413.07</v>
      </c>
      <c r="X1341" s="1885">
        <v>3413.07</v>
      </c>
      <c r="Y1341" s="1885">
        <v>617276</v>
      </c>
      <c r="Z1341" s="1886">
        <v>42845</v>
      </c>
      <c r="AA1341" s="1885" t="s">
        <v>213</v>
      </c>
      <c r="AB1341" s="1885"/>
      <c r="AC1341" s="1723"/>
      <c r="AE1341" s="1723"/>
      <c r="AF1341" s="1723"/>
      <c r="AG1341" s="1723"/>
      <c r="AH1341" s="1723"/>
      <c r="AI1341" s="1723"/>
      <c r="AJ1341" s="1723"/>
      <c r="AK1341" s="1723"/>
      <c r="AL1341" s="1723"/>
      <c r="AM1341" s="1723"/>
      <c r="AP1341" s="1723"/>
      <c r="AQ1341" s="1723"/>
      <c r="AR1341" s="1723"/>
      <c r="AS1341" s="1723"/>
      <c r="AT1341" s="1723"/>
      <c r="AU1341" s="1723"/>
      <c r="AV1341" s="1723"/>
      <c r="AW1341" s="1723"/>
      <c r="AZ1341" s="1723"/>
      <c r="BA1341" s="1723"/>
    </row>
    <row r="1342" spans="1:53" x14ac:dyDescent="0.2">
      <c r="A1342" s="1811" t="s">
        <v>3401</v>
      </c>
      <c r="C1342" s="1737" t="s">
        <v>3402</v>
      </c>
      <c r="D1342" s="1723" t="s">
        <v>489</v>
      </c>
      <c r="E1342" s="1913">
        <v>1</v>
      </c>
      <c r="F1342" s="1723">
        <v>8</v>
      </c>
      <c r="G1342" s="1723">
        <v>4</v>
      </c>
      <c r="H1342" s="1723">
        <v>3</v>
      </c>
      <c r="I1342" s="1738">
        <v>1</v>
      </c>
      <c r="J1342" s="1738">
        <v>1</v>
      </c>
      <c r="L1342" s="1725">
        <v>3440.14</v>
      </c>
      <c r="N1342" s="1725">
        <f>O1342+Q1342</f>
        <v>2673.5499999999997</v>
      </c>
      <c r="O1342" s="1725">
        <v>2120.6999999999998</v>
      </c>
      <c r="P1342" s="1798">
        <f>IF(N1342&lt;=0,"",O1342/N1342)</f>
        <v>0.79321501374576875</v>
      </c>
      <c r="Q1342" s="1725">
        <v>552.85</v>
      </c>
      <c r="R1342" s="1798">
        <f>IF(N1342&lt;=0,"",Q1342/N1342)</f>
        <v>0.20678498625423131</v>
      </c>
      <c r="S1342" s="1785">
        <f t="shared" si="294"/>
        <v>22.114000000000001</v>
      </c>
      <c r="U1342" s="1725">
        <f t="shared" si="295"/>
        <v>0</v>
      </c>
      <c r="V1342" s="1725">
        <f t="shared" si="296"/>
        <v>0</v>
      </c>
      <c r="W1342" s="1725">
        <f t="shared" si="297"/>
        <v>3440.14</v>
      </c>
      <c r="X1342" s="1885">
        <v>3440.14</v>
      </c>
      <c r="Y1342" s="1885">
        <v>617277</v>
      </c>
      <c r="Z1342" s="1886">
        <v>42845</v>
      </c>
      <c r="AA1342" s="1885" t="s">
        <v>213</v>
      </c>
      <c r="AB1342" s="1885"/>
      <c r="AC1342" s="1723"/>
      <c r="AE1342" s="1723"/>
      <c r="AF1342" s="1723"/>
      <c r="AG1342" s="1723"/>
      <c r="AH1342" s="1723"/>
      <c r="AI1342" s="1723"/>
      <c r="AJ1342" s="1723"/>
      <c r="AK1342" s="1723"/>
      <c r="AL1342" s="1723"/>
      <c r="AM1342" s="1723"/>
      <c r="AP1342" s="1723"/>
      <c r="AQ1342" s="1723"/>
      <c r="AR1342" s="1723"/>
      <c r="AS1342" s="1723"/>
      <c r="AT1342" s="1723"/>
      <c r="AU1342" s="1723"/>
      <c r="AV1342" s="1723"/>
      <c r="AW1342" s="1723"/>
      <c r="AZ1342" s="1723"/>
      <c r="BA1342" s="1723"/>
    </row>
    <row r="1343" spans="1:53" x14ac:dyDescent="0.2">
      <c r="A1343" s="1811" t="s">
        <v>3403</v>
      </c>
      <c r="C1343" s="1737" t="s">
        <v>3404</v>
      </c>
      <c r="D1343" s="1723" t="s">
        <v>489</v>
      </c>
      <c r="E1343" s="1913">
        <v>1</v>
      </c>
      <c r="F1343" s="1723">
        <v>8</v>
      </c>
      <c r="G1343" s="1723">
        <v>4</v>
      </c>
      <c r="H1343" s="1723">
        <v>3</v>
      </c>
      <c r="I1343" s="1738">
        <v>1</v>
      </c>
      <c r="J1343" s="1738">
        <v>1</v>
      </c>
      <c r="L1343" s="1725">
        <v>3440.14</v>
      </c>
      <c r="N1343" s="1725">
        <f>O1343+Q1343</f>
        <v>2673.5499999999997</v>
      </c>
      <c r="O1343" s="1725">
        <v>2120.6999999999998</v>
      </c>
      <c r="P1343" s="1798">
        <f>IF(N1343&lt;=0,"",O1343/N1343)</f>
        <v>0.79321501374576875</v>
      </c>
      <c r="Q1343" s="1725">
        <v>552.85</v>
      </c>
      <c r="R1343" s="1798">
        <f>IF(N1343&lt;=0,"",Q1343/N1343)</f>
        <v>0.20678498625423131</v>
      </c>
      <c r="S1343" s="1785">
        <f>Q1343/$S$1</f>
        <v>22.114000000000001</v>
      </c>
      <c r="U1343" s="1725">
        <f t="shared" si="295"/>
        <v>0</v>
      </c>
      <c r="V1343" s="1725">
        <f t="shared" si="296"/>
        <v>0</v>
      </c>
      <c r="W1343" s="1725">
        <f t="shared" si="297"/>
        <v>3440.14</v>
      </c>
      <c r="X1343" s="1885">
        <v>3440.14</v>
      </c>
      <c r="Y1343" s="1885">
        <v>617278</v>
      </c>
      <c r="Z1343" s="1886">
        <v>42845</v>
      </c>
      <c r="AA1343" s="1885" t="s">
        <v>213</v>
      </c>
      <c r="AB1343" s="1885"/>
      <c r="AC1343" s="1723"/>
      <c r="AE1343" s="1723"/>
      <c r="AF1343" s="1723"/>
      <c r="AG1343" s="1723"/>
      <c r="AH1343" s="1723"/>
      <c r="AI1343" s="1723"/>
      <c r="AJ1343" s="1723"/>
      <c r="AK1343" s="1723"/>
      <c r="AL1343" s="1723"/>
      <c r="AM1343" s="1723"/>
      <c r="AP1343" s="1723"/>
      <c r="AQ1343" s="1723"/>
      <c r="AR1343" s="1723"/>
      <c r="AS1343" s="1723"/>
      <c r="AT1343" s="1723"/>
      <c r="AU1343" s="1723"/>
      <c r="AV1343" s="1723"/>
      <c r="AW1343" s="1723"/>
      <c r="AZ1343" s="1723"/>
      <c r="BA1343" s="1723"/>
    </row>
    <row r="1344" spans="1:53" x14ac:dyDescent="0.2">
      <c r="A1344" s="1811">
        <v>2017194</v>
      </c>
      <c r="C1344" s="1737" t="s">
        <v>3406</v>
      </c>
      <c r="D1344" s="1723" t="s">
        <v>68</v>
      </c>
      <c r="E1344" s="1723">
        <v>0</v>
      </c>
      <c r="F1344" s="1723">
        <v>0</v>
      </c>
      <c r="G1344" s="1723">
        <v>0</v>
      </c>
      <c r="H1344" s="1723">
        <v>0</v>
      </c>
      <c r="I1344" s="1738">
        <v>1</v>
      </c>
      <c r="J1344" s="1738">
        <v>1</v>
      </c>
      <c r="L1344" s="1725">
        <v>365</v>
      </c>
      <c r="N1344" s="1725">
        <f>O1344+Q1344</f>
        <v>275</v>
      </c>
      <c r="O1344" s="1725">
        <v>225</v>
      </c>
      <c r="P1344" s="1798">
        <f>IF(N1344&lt;=0,"",O1344/N1344)</f>
        <v>0.81818181818181823</v>
      </c>
      <c r="Q1344" s="1725">
        <v>50</v>
      </c>
      <c r="R1344" s="1798">
        <f>IF(N1344&lt;=0,"",Q1344/N1344)</f>
        <v>0.18181818181818182</v>
      </c>
      <c r="S1344" s="1785">
        <f t="shared" si="294"/>
        <v>2</v>
      </c>
      <c r="U1344" s="1725">
        <f t="shared" si="295"/>
        <v>0</v>
      </c>
      <c r="V1344" s="1725">
        <f t="shared" si="296"/>
        <v>0</v>
      </c>
      <c r="W1344" s="1725">
        <f t="shared" si="297"/>
        <v>365</v>
      </c>
      <c r="X1344" s="1885">
        <v>365</v>
      </c>
      <c r="Y1344" s="1885">
        <v>617292</v>
      </c>
      <c r="Z1344" s="1886">
        <v>42856</v>
      </c>
      <c r="AA1344" s="1885" t="s">
        <v>213</v>
      </c>
      <c r="AB1344" s="1885"/>
      <c r="AC1344" s="1723"/>
      <c r="AE1344" s="1723"/>
      <c r="AF1344" s="1723"/>
      <c r="AG1344" s="1723"/>
      <c r="AH1344" s="1723"/>
      <c r="AI1344" s="1723"/>
      <c r="AJ1344" s="1723"/>
      <c r="AK1344" s="1723"/>
      <c r="AL1344" s="1723"/>
      <c r="AM1344" s="1723"/>
      <c r="AP1344" s="1723"/>
      <c r="AQ1344" s="1723"/>
      <c r="AR1344" s="1723"/>
      <c r="AS1344" s="1723"/>
      <c r="AT1344" s="1723"/>
      <c r="AU1344" s="1723"/>
      <c r="AV1344" s="1723"/>
      <c r="AW1344" s="1723"/>
      <c r="AZ1344" s="1723"/>
      <c r="BA1344" s="1723"/>
    </row>
    <row r="1345" spans="1:53" x14ac:dyDescent="0.2">
      <c r="A1345" s="1811">
        <v>2017195</v>
      </c>
      <c r="C1345" s="1737" t="s">
        <v>3410</v>
      </c>
      <c r="D1345" s="1723" t="s">
        <v>489</v>
      </c>
      <c r="E1345" s="1723">
        <v>0</v>
      </c>
      <c r="F1345" s="1723">
        <v>1</v>
      </c>
      <c r="G1345" s="1723">
        <v>1</v>
      </c>
      <c r="H1345" s="1723">
        <v>0</v>
      </c>
      <c r="I1345" s="1738">
        <v>1</v>
      </c>
      <c r="J1345" s="1738">
        <v>1</v>
      </c>
      <c r="L1345" s="1725">
        <v>356.44</v>
      </c>
      <c r="N1345" s="1725">
        <f t="shared" si="291"/>
        <v>228.14</v>
      </c>
      <c r="O1345" s="1725">
        <v>136.38999999999999</v>
      </c>
      <c r="P1345" s="1798">
        <f t="shared" si="292"/>
        <v>0.5978346629262733</v>
      </c>
      <c r="Q1345" s="1725">
        <v>91.75</v>
      </c>
      <c r="R1345" s="1798">
        <f t="shared" si="293"/>
        <v>0.4021653370737267</v>
      </c>
      <c r="S1345" s="1785">
        <f t="shared" si="294"/>
        <v>3.67</v>
      </c>
      <c r="U1345" s="1725">
        <f t="shared" si="295"/>
        <v>0</v>
      </c>
      <c r="V1345" s="1725">
        <f t="shared" si="296"/>
        <v>0</v>
      </c>
      <c r="W1345" s="1725">
        <f t="shared" si="297"/>
        <v>356.44</v>
      </c>
      <c r="X1345" s="1885">
        <v>356.44</v>
      </c>
      <c r="Y1345" s="1885">
        <v>617222</v>
      </c>
      <c r="Z1345" s="1886">
        <v>42823</v>
      </c>
      <c r="AA1345" s="1885" t="s">
        <v>213</v>
      </c>
      <c r="AB1345" s="1885"/>
      <c r="AC1345" s="1723"/>
      <c r="AE1345" s="1723"/>
      <c r="AF1345" s="1723"/>
      <c r="AG1345" s="1723"/>
      <c r="AH1345" s="1723"/>
      <c r="AI1345" s="1723"/>
      <c r="AJ1345" s="1723"/>
      <c r="AK1345" s="1723"/>
      <c r="AL1345" s="1723"/>
      <c r="AM1345" s="1723"/>
      <c r="AP1345" s="1723"/>
      <c r="AQ1345" s="1723"/>
      <c r="AR1345" s="1723"/>
      <c r="AS1345" s="1723"/>
      <c r="AT1345" s="1723"/>
      <c r="AU1345" s="1723"/>
      <c r="AV1345" s="1723"/>
      <c r="AW1345" s="1723"/>
      <c r="AZ1345" s="1723"/>
      <c r="BA1345" s="1723"/>
    </row>
    <row r="1346" spans="1:53" x14ac:dyDescent="0.2">
      <c r="A1346" s="1736">
        <v>2017196</v>
      </c>
      <c r="C1346" s="1737" t="s">
        <v>3412</v>
      </c>
      <c r="D1346" s="1723" t="s">
        <v>3259</v>
      </c>
      <c r="E1346" s="1723">
        <v>0</v>
      </c>
      <c r="F1346" s="1723">
        <v>0</v>
      </c>
      <c r="G1346" s="1723">
        <v>0</v>
      </c>
      <c r="H1346" s="1723">
        <v>0</v>
      </c>
      <c r="I1346" s="1738">
        <v>0</v>
      </c>
      <c r="J1346" s="1738">
        <v>0</v>
      </c>
      <c r="L1346" s="1725">
        <v>0</v>
      </c>
      <c r="N1346" s="1725">
        <f t="shared" si="291"/>
        <v>0</v>
      </c>
      <c r="O1346" s="1725">
        <v>0</v>
      </c>
      <c r="P1346" s="1798" t="str">
        <f t="shared" si="292"/>
        <v/>
      </c>
      <c r="Q1346" s="1725">
        <v>0</v>
      </c>
      <c r="R1346" s="1798" t="str">
        <f t="shared" si="293"/>
        <v/>
      </c>
      <c r="S1346" s="1785">
        <f t="shared" si="294"/>
        <v>0</v>
      </c>
      <c r="U1346" s="1725">
        <f t="shared" si="295"/>
        <v>0</v>
      </c>
      <c r="V1346" s="1725">
        <f t="shared" si="296"/>
        <v>0</v>
      </c>
      <c r="W1346" s="1725">
        <f t="shared" si="297"/>
        <v>0</v>
      </c>
      <c r="X1346" s="1885"/>
      <c r="Y1346" s="1885"/>
      <c r="Z1346" s="1886"/>
      <c r="AA1346" s="1885"/>
      <c r="AB1346" s="1885"/>
      <c r="AC1346" s="1723"/>
      <c r="AE1346" s="1723"/>
      <c r="AF1346" s="1723"/>
      <c r="AG1346" s="1723"/>
      <c r="AH1346" s="1723"/>
      <c r="AI1346" s="1723"/>
      <c r="AJ1346" s="1723"/>
      <c r="AK1346" s="1723"/>
      <c r="AL1346" s="1723"/>
      <c r="AM1346" s="1723"/>
      <c r="AP1346" s="1723"/>
      <c r="AQ1346" s="1723"/>
      <c r="AR1346" s="1723"/>
      <c r="AS1346" s="1723"/>
      <c r="AT1346" s="1723"/>
      <c r="AU1346" s="1723"/>
      <c r="AV1346" s="1723"/>
      <c r="AW1346" s="1723"/>
      <c r="AZ1346" s="1723"/>
      <c r="BA1346" s="1723"/>
    </row>
    <row r="1347" spans="1:53" x14ac:dyDescent="0.2">
      <c r="A1347" s="1811">
        <v>2017198</v>
      </c>
      <c r="C1347" s="1737" t="s">
        <v>3415</v>
      </c>
      <c r="D1347" s="1723" t="s">
        <v>68</v>
      </c>
      <c r="E1347" s="1723">
        <v>0</v>
      </c>
      <c r="F1347" s="1723">
        <v>1</v>
      </c>
      <c r="G1347" s="1723">
        <v>0</v>
      </c>
      <c r="H1347" s="1723">
        <v>1</v>
      </c>
      <c r="I1347" s="1738">
        <v>1</v>
      </c>
      <c r="J1347" s="1738">
        <v>1</v>
      </c>
      <c r="L1347" s="1725">
        <v>483.26</v>
      </c>
      <c r="N1347" s="1725">
        <f t="shared" si="291"/>
        <v>323.95</v>
      </c>
      <c r="O1347" s="1725">
        <v>219.46</v>
      </c>
      <c r="P1347" s="1798">
        <f t="shared" si="292"/>
        <v>0.67745022379996922</v>
      </c>
      <c r="Q1347" s="1725">
        <v>104.49</v>
      </c>
      <c r="R1347" s="1798">
        <f t="shared" si="293"/>
        <v>0.32254977620003089</v>
      </c>
      <c r="S1347" s="1785">
        <f t="shared" si="294"/>
        <v>4.1795999999999998</v>
      </c>
      <c r="U1347" s="1725">
        <f t="shared" si="295"/>
        <v>0</v>
      </c>
      <c r="V1347" s="1725">
        <f t="shared" si="296"/>
        <v>0</v>
      </c>
      <c r="W1347" s="1725">
        <f t="shared" si="297"/>
        <v>483.26</v>
      </c>
      <c r="X1347" s="1885">
        <v>483.26</v>
      </c>
      <c r="Y1347" s="1885">
        <v>617194</v>
      </c>
      <c r="Z1347" s="1886">
        <v>42814</v>
      </c>
      <c r="AA1347" s="1885" t="s">
        <v>213</v>
      </c>
      <c r="AB1347" s="1885"/>
      <c r="AC1347" s="1723"/>
      <c r="AE1347" s="1723"/>
      <c r="AF1347" s="1723"/>
      <c r="AG1347" s="1723"/>
      <c r="AH1347" s="1723"/>
      <c r="AI1347" s="1723"/>
      <c r="AJ1347" s="1723"/>
      <c r="AK1347" s="1723"/>
      <c r="AL1347" s="1723"/>
      <c r="AM1347" s="1723"/>
      <c r="AP1347" s="1723"/>
      <c r="AQ1347" s="1723"/>
      <c r="AR1347" s="1723"/>
      <c r="AS1347" s="1723"/>
      <c r="AT1347" s="1723"/>
      <c r="AU1347" s="1723"/>
      <c r="AV1347" s="1723"/>
      <c r="AW1347" s="1723"/>
      <c r="AZ1347" s="1723"/>
      <c r="BA1347" s="1723"/>
    </row>
    <row r="1348" spans="1:53" x14ac:dyDescent="0.2">
      <c r="A1348" s="1811">
        <v>2017199</v>
      </c>
      <c r="C1348" s="1737" t="s">
        <v>3419</v>
      </c>
      <c r="D1348" s="1723" t="s">
        <v>68</v>
      </c>
      <c r="E1348" s="1723">
        <v>0</v>
      </c>
      <c r="F1348" s="1723">
        <v>0</v>
      </c>
      <c r="G1348" s="1723">
        <v>0</v>
      </c>
      <c r="H1348" s="1723">
        <v>0</v>
      </c>
      <c r="I1348" s="1738">
        <v>1</v>
      </c>
      <c r="J1348" s="1738">
        <v>1</v>
      </c>
      <c r="L1348" s="1725">
        <v>78.36</v>
      </c>
      <c r="N1348" s="1725">
        <f t="shared" si="291"/>
        <v>31.68</v>
      </c>
      <c r="O1348" s="1725">
        <v>31.68</v>
      </c>
      <c r="P1348" s="1798">
        <f t="shared" si="292"/>
        <v>1</v>
      </c>
      <c r="Q1348" s="1725">
        <v>0</v>
      </c>
      <c r="R1348" s="1798">
        <f t="shared" si="293"/>
        <v>0</v>
      </c>
      <c r="S1348" s="1785">
        <f t="shared" si="294"/>
        <v>0</v>
      </c>
      <c r="U1348" s="1725">
        <f t="shared" si="295"/>
        <v>0</v>
      </c>
      <c r="V1348" s="1725">
        <f t="shared" si="296"/>
        <v>0</v>
      </c>
      <c r="W1348" s="1725">
        <f t="shared" si="297"/>
        <v>78.36</v>
      </c>
      <c r="X1348" s="1885">
        <v>78.36</v>
      </c>
      <c r="Y1348" s="1885">
        <v>617237</v>
      </c>
      <c r="Z1348" s="1886">
        <v>42828</v>
      </c>
      <c r="AA1348" s="1885" t="s">
        <v>213</v>
      </c>
      <c r="AB1348" s="1885"/>
      <c r="AC1348" s="1723"/>
      <c r="AE1348" s="1723"/>
      <c r="AF1348" s="1723"/>
      <c r="AG1348" s="1723"/>
      <c r="AH1348" s="1723"/>
      <c r="AI1348" s="1723"/>
      <c r="AJ1348" s="1723"/>
      <c r="AK1348" s="1723"/>
      <c r="AL1348" s="1723"/>
      <c r="AM1348" s="1723"/>
      <c r="AP1348" s="1723"/>
      <c r="AQ1348" s="1723"/>
      <c r="AR1348" s="1723"/>
      <c r="AS1348" s="1723"/>
      <c r="AT1348" s="1723"/>
      <c r="AU1348" s="1723"/>
      <c r="AV1348" s="1723"/>
      <c r="AW1348" s="1723"/>
      <c r="AZ1348" s="1723"/>
      <c r="BA1348" s="1723"/>
    </row>
    <row r="1349" spans="1:53" x14ac:dyDescent="0.2">
      <c r="A1349" s="1811">
        <v>2017200</v>
      </c>
      <c r="C1349" s="1737" t="s">
        <v>3418</v>
      </c>
      <c r="D1349" s="1723" t="s">
        <v>68</v>
      </c>
      <c r="E1349" s="1723">
        <v>0</v>
      </c>
      <c r="F1349" s="1723">
        <v>0</v>
      </c>
      <c r="G1349" s="1723">
        <v>0</v>
      </c>
      <c r="H1349" s="1723">
        <v>0</v>
      </c>
      <c r="I1349" s="1738">
        <v>1</v>
      </c>
      <c r="J1349" s="1738">
        <v>1</v>
      </c>
      <c r="L1349" s="1725">
        <v>65</v>
      </c>
      <c r="N1349" s="1725">
        <f t="shared" ref="N1349:N1378" si="298">O1349+Q1349</f>
        <v>25</v>
      </c>
      <c r="O1349" s="1725">
        <v>25</v>
      </c>
      <c r="P1349" s="1798">
        <f t="shared" ref="P1349:P1378" si="299">IF(N1349&lt;=0,"",O1349/N1349)</f>
        <v>1</v>
      </c>
      <c r="Q1349" s="1725">
        <v>0</v>
      </c>
      <c r="R1349" s="1798">
        <f t="shared" ref="R1349:R1378" si="300">IF(N1349&lt;=0,"",Q1349/N1349)</f>
        <v>0</v>
      </c>
      <c r="S1349" s="1785">
        <f t="shared" ref="S1349:S1378" si="301">Q1349/$S$1</f>
        <v>0</v>
      </c>
      <c r="U1349" s="1725">
        <f t="shared" ref="U1349:U1379" si="302">((1-I1349)*O1349)+((1-J1349)*Q1349)</f>
        <v>0</v>
      </c>
      <c r="V1349" s="1725">
        <f t="shared" ref="V1349:V1379" si="303">L1349-W1349</f>
        <v>0</v>
      </c>
      <c r="W1349" s="1725">
        <f t="shared" ref="W1349:W1379" si="304">X1349+AC1349+AH1349+AM1349+AO1349+AR1349</f>
        <v>65</v>
      </c>
      <c r="X1349" s="1885">
        <v>65</v>
      </c>
      <c r="Y1349" s="1885">
        <v>617237</v>
      </c>
      <c r="Z1349" s="1886">
        <v>42828</v>
      </c>
      <c r="AA1349" s="1885" t="s">
        <v>213</v>
      </c>
      <c r="AB1349" s="1885"/>
      <c r="AC1349" s="1723"/>
      <c r="AE1349" s="1723"/>
      <c r="AF1349" s="1723"/>
      <c r="AG1349" s="1723"/>
      <c r="AH1349" s="1723"/>
      <c r="AI1349" s="1723"/>
      <c r="AJ1349" s="1723"/>
      <c r="AK1349" s="1723"/>
      <c r="AL1349" s="1723"/>
      <c r="AM1349" s="1723"/>
      <c r="AP1349" s="1723"/>
      <c r="AQ1349" s="1723"/>
      <c r="AR1349" s="1723"/>
      <c r="AS1349" s="1723"/>
      <c r="AT1349" s="1723"/>
      <c r="AU1349" s="1723"/>
      <c r="AV1349" s="1723"/>
      <c r="AW1349" s="1723"/>
      <c r="AZ1349" s="1723"/>
      <c r="BA1349" s="1723"/>
    </row>
    <row r="1350" spans="1:53" x14ac:dyDescent="0.2">
      <c r="A1350" s="1811">
        <v>2017201</v>
      </c>
      <c r="C1350" s="1737">
        <v>636317</v>
      </c>
      <c r="D1350" s="1723" t="s">
        <v>68</v>
      </c>
      <c r="E1350" s="1723">
        <v>1</v>
      </c>
      <c r="F1350" s="1723">
        <v>10</v>
      </c>
      <c r="G1350" s="1723">
        <v>8</v>
      </c>
      <c r="H1350" s="1723">
        <v>3</v>
      </c>
      <c r="I1350" s="1738">
        <v>1</v>
      </c>
      <c r="J1350" s="1738">
        <v>1</v>
      </c>
      <c r="L1350" s="1725">
        <v>3418.44</v>
      </c>
      <c r="N1350" s="1725">
        <f t="shared" si="298"/>
        <v>2296.52</v>
      </c>
      <c r="O1350" s="1725">
        <v>1726.27</v>
      </c>
      <c r="P1350" s="1798">
        <f t="shared" si="299"/>
        <v>0.75168951282810514</v>
      </c>
      <c r="Q1350" s="1725">
        <v>570.25</v>
      </c>
      <c r="R1350" s="1798">
        <f t="shared" si="300"/>
        <v>0.24831048717189486</v>
      </c>
      <c r="S1350" s="1785">
        <f t="shared" si="301"/>
        <v>22.81</v>
      </c>
      <c r="U1350" s="1725">
        <f t="shared" si="302"/>
        <v>0</v>
      </c>
      <c r="V1350" s="1725">
        <f t="shared" si="303"/>
        <v>0</v>
      </c>
      <c r="W1350" s="1725">
        <f t="shared" si="304"/>
        <v>3418.44</v>
      </c>
      <c r="X1350" s="1885">
        <v>3418.44</v>
      </c>
      <c r="Y1350" s="1885">
        <v>617195</v>
      </c>
      <c r="Z1350" s="1886">
        <v>42814</v>
      </c>
      <c r="AA1350" s="1885" t="s">
        <v>213</v>
      </c>
      <c r="AB1350" s="1885"/>
      <c r="AC1350" s="1723"/>
      <c r="AE1350" s="1723"/>
      <c r="AF1350" s="1723"/>
      <c r="AG1350" s="1723"/>
      <c r="AH1350" s="1723"/>
      <c r="AI1350" s="1723"/>
      <c r="AJ1350" s="1723"/>
      <c r="AK1350" s="1723"/>
      <c r="AL1350" s="1723"/>
      <c r="AM1350" s="1723"/>
      <c r="AP1350" s="1723"/>
      <c r="AQ1350" s="1723"/>
      <c r="AR1350" s="1723"/>
      <c r="AS1350" s="1723"/>
      <c r="AT1350" s="1723"/>
      <c r="AU1350" s="1723"/>
      <c r="AV1350" s="1723"/>
      <c r="AW1350" s="1723"/>
      <c r="AZ1350" s="1723"/>
      <c r="BA1350" s="1723"/>
    </row>
    <row r="1351" spans="1:53" x14ac:dyDescent="0.2">
      <c r="A1351" s="1811">
        <v>2017202</v>
      </c>
      <c r="C1351" s="1737" t="s">
        <v>3319</v>
      </c>
      <c r="D1351" s="1723" t="s">
        <v>3019</v>
      </c>
      <c r="E1351" s="1723">
        <v>1</v>
      </c>
      <c r="F1351" s="1723">
        <v>8</v>
      </c>
      <c r="G1351" s="1723">
        <v>6</v>
      </c>
      <c r="H1351" s="1723">
        <v>2</v>
      </c>
      <c r="I1351" s="1738">
        <v>1</v>
      </c>
      <c r="J1351" s="1738">
        <v>1</v>
      </c>
      <c r="L1351" s="1725">
        <v>3115.17</v>
      </c>
      <c r="N1351" s="1725">
        <f t="shared" si="298"/>
        <v>1691.08</v>
      </c>
      <c r="O1351" s="1725">
        <v>1224.77</v>
      </c>
      <c r="P1351" s="1798">
        <f t="shared" si="299"/>
        <v>0.7242531400052038</v>
      </c>
      <c r="Q1351" s="1725">
        <v>466.31</v>
      </c>
      <c r="R1351" s="1798">
        <f t="shared" si="300"/>
        <v>0.27574685999479626</v>
      </c>
      <c r="S1351" s="1785">
        <f t="shared" si="301"/>
        <v>18.6524</v>
      </c>
      <c r="U1351" s="1725">
        <f t="shared" si="302"/>
        <v>0</v>
      </c>
      <c r="V1351" s="1725">
        <f t="shared" si="303"/>
        <v>0</v>
      </c>
      <c r="W1351" s="1725">
        <f t="shared" si="304"/>
        <v>3115.17</v>
      </c>
      <c r="X1351" s="1885">
        <v>2819.17</v>
      </c>
      <c r="Y1351" s="1885">
        <v>617255</v>
      </c>
      <c r="Z1351" s="1886">
        <v>42845</v>
      </c>
      <c r="AA1351" s="1885" t="s">
        <v>213</v>
      </c>
      <c r="AB1351" s="1885"/>
      <c r="AC1351" s="2246">
        <v>296</v>
      </c>
      <c r="AD1351" s="1723">
        <v>617305</v>
      </c>
      <c r="AE1351" s="2245">
        <v>42867</v>
      </c>
      <c r="AF1351" s="1723" t="s">
        <v>213</v>
      </c>
      <c r="AG1351" s="1723"/>
      <c r="AH1351" s="1723"/>
      <c r="AI1351" s="1723"/>
      <c r="AJ1351" s="1723"/>
      <c r="AK1351" s="1723"/>
      <c r="AL1351" s="1723"/>
      <c r="AM1351" s="1723"/>
      <c r="AP1351" s="1723"/>
      <c r="AQ1351" s="1723"/>
      <c r="AR1351" s="1723"/>
      <c r="AS1351" s="1723"/>
      <c r="AT1351" s="1723"/>
      <c r="AU1351" s="1723"/>
      <c r="AV1351" s="1723"/>
      <c r="AW1351" s="1723"/>
      <c r="AZ1351" s="1723"/>
      <c r="BA1351" s="1723"/>
    </row>
    <row r="1352" spans="1:53" x14ac:dyDescent="0.2">
      <c r="A1352" s="1811">
        <v>2017204</v>
      </c>
      <c r="C1352" s="1737" t="s">
        <v>3416</v>
      </c>
      <c r="D1352" s="1723" t="s">
        <v>441</v>
      </c>
      <c r="E1352" s="1723">
        <v>0</v>
      </c>
      <c r="F1352" s="1723">
        <v>7</v>
      </c>
      <c r="G1352" s="1723">
        <v>4</v>
      </c>
      <c r="H1352" s="1723">
        <v>1</v>
      </c>
      <c r="I1352" s="1738">
        <v>1</v>
      </c>
      <c r="J1352" s="1738">
        <v>1</v>
      </c>
      <c r="L1352" s="1725">
        <v>3950.84</v>
      </c>
      <c r="N1352" s="1725">
        <f t="shared" si="298"/>
        <v>2296.73</v>
      </c>
      <c r="O1352" s="1725">
        <v>1928.05</v>
      </c>
      <c r="P1352" s="1798">
        <f t="shared" si="299"/>
        <v>0.83947612475127675</v>
      </c>
      <c r="Q1352" s="1725">
        <v>368.68</v>
      </c>
      <c r="R1352" s="1798">
        <f t="shared" si="300"/>
        <v>0.16052387524872319</v>
      </c>
      <c r="S1352" s="1785">
        <f t="shared" si="301"/>
        <v>14.747199999999999</v>
      </c>
      <c r="U1352" s="1725">
        <f t="shared" si="302"/>
        <v>0</v>
      </c>
      <c r="V1352" s="1725">
        <f t="shared" si="303"/>
        <v>0</v>
      </c>
      <c r="W1352" s="1725">
        <f t="shared" si="304"/>
        <v>3950.84</v>
      </c>
      <c r="X1352" s="1885">
        <v>3950.84</v>
      </c>
      <c r="Y1352" s="1885">
        <v>617291</v>
      </c>
      <c r="Z1352" s="1886">
        <v>42856</v>
      </c>
      <c r="AA1352" s="1885" t="s">
        <v>213</v>
      </c>
      <c r="AB1352" s="1885"/>
      <c r="AC1352" s="1723"/>
      <c r="AE1352" s="1723"/>
      <c r="AF1352" s="1723"/>
      <c r="AG1352" s="1723"/>
      <c r="AH1352" s="1723"/>
      <c r="AI1352" s="1723"/>
      <c r="AJ1352" s="1723"/>
      <c r="AK1352" s="1723"/>
      <c r="AL1352" s="1723"/>
      <c r="AM1352" s="1723"/>
      <c r="AP1352" s="1723"/>
      <c r="AQ1352" s="1723"/>
      <c r="AR1352" s="1723"/>
      <c r="AS1352" s="1723"/>
      <c r="AT1352" s="1723"/>
      <c r="AU1352" s="1723"/>
      <c r="AV1352" s="1723"/>
      <c r="AW1352" s="1723"/>
      <c r="AZ1352" s="1723"/>
      <c r="BA1352" s="1723"/>
    </row>
    <row r="1353" spans="1:53" x14ac:dyDescent="0.2">
      <c r="A1353" s="1811">
        <v>2017205</v>
      </c>
      <c r="C1353" s="1737">
        <v>625517</v>
      </c>
      <c r="D1353" s="1723" t="s">
        <v>68</v>
      </c>
      <c r="E1353" s="1723">
        <v>1</v>
      </c>
      <c r="F1353" s="1723">
        <v>10</v>
      </c>
      <c r="G1353" s="1723">
        <v>6</v>
      </c>
      <c r="H1353" s="1723">
        <v>3</v>
      </c>
      <c r="I1353" s="1738">
        <v>1</v>
      </c>
      <c r="J1353" s="1738">
        <v>1</v>
      </c>
      <c r="L1353" s="1725">
        <v>4900.74</v>
      </c>
      <c r="N1353" s="1725">
        <f t="shared" si="298"/>
        <v>3293.9</v>
      </c>
      <c r="O1353" s="1725">
        <v>2698.17</v>
      </c>
      <c r="P1353" s="1798">
        <f t="shared" si="299"/>
        <v>0.81914144327393057</v>
      </c>
      <c r="Q1353" s="1725">
        <v>595.73</v>
      </c>
      <c r="R1353" s="1798">
        <f t="shared" si="300"/>
        <v>0.1808585567260694</v>
      </c>
      <c r="S1353" s="1785">
        <f t="shared" si="301"/>
        <v>23.8292</v>
      </c>
      <c r="U1353" s="1725">
        <f t="shared" si="302"/>
        <v>0</v>
      </c>
      <c r="V1353" s="1725">
        <f t="shared" si="303"/>
        <v>0</v>
      </c>
      <c r="W1353" s="1725">
        <f t="shared" si="304"/>
        <v>4900.74</v>
      </c>
      <c r="X1353" s="1885">
        <v>4900.74</v>
      </c>
      <c r="Y1353" s="1885">
        <v>617196</v>
      </c>
      <c r="Z1353" s="1886">
        <v>42814</v>
      </c>
      <c r="AA1353" s="1885" t="s">
        <v>213</v>
      </c>
      <c r="AB1353" s="1885"/>
      <c r="AC1353" s="1723"/>
      <c r="AE1353" s="1723"/>
      <c r="AF1353" s="1723"/>
      <c r="AG1353" s="1723"/>
      <c r="AH1353" s="1723"/>
      <c r="AI1353" s="1723"/>
      <c r="AJ1353" s="1723"/>
      <c r="AK1353" s="1723"/>
      <c r="AL1353" s="1723"/>
      <c r="AM1353" s="1723"/>
      <c r="AP1353" s="1723"/>
      <c r="AQ1353" s="1723"/>
      <c r="AR1353" s="1723"/>
      <c r="AS1353" s="1723"/>
      <c r="AT1353" s="1723"/>
      <c r="AU1353" s="1723"/>
      <c r="AV1353" s="1723"/>
      <c r="AW1353" s="1723"/>
      <c r="AZ1353" s="1723"/>
      <c r="BA1353" s="1723"/>
    </row>
    <row r="1354" spans="1:53" x14ac:dyDescent="0.2">
      <c r="A1354" s="1811">
        <v>2017206</v>
      </c>
      <c r="C1354" s="1737">
        <v>638917</v>
      </c>
      <c r="D1354" s="1723" t="s">
        <v>68</v>
      </c>
      <c r="E1354" s="1723">
        <v>1</v>
      </c>
      <c r="F1354" s="1723">
        <v>9</v>
      </c>
      <c r="G1354" s="1723">
        <v>5</v>
      </c>
      <c r="H1354" s="1723">
        <v>3</v>
      </c>
      <c r="I1354" s="1738">
        <v>1</v>
      </c>
      <c r="J1354" s="1738">
        <v>1</v>
      </c>
      <c r="L1354" s="1725">
        <v>2864.9</v>
      </c>
      <c r="N1354" s="1725">
        <f t="shared" si="298"/>
        <v>1929.4199999999998</v>
      </c>
      <c r="O1354" s="1725">
        <v>1465.58</v>
      </c>
      <c r="P1354" s="1798">
        <f t="shared" si="299"/>
        <v>0.75959614806522169</v>
      </c>
      <c r="Q1354" s="1725">
        <v>463.84</v>
      </c>
      <c r="R1354" s="1798">
        <f t="shared" si="300"/>
        <v>0.24040385193477834</v>
      </c>
      <c r="S1354" s="1785">
        <f t="shared" si="301"/>
        <v>18.553599999999999</v>
      </c>
      <c r="U1354" s="1725">
        <f t="shared" si="302"/>
        <v>0</v>
      </c>
      <c r="V1354" s="1725">
        <f t="shared" si="303"/>
        <v>0</v>
      </c>
      <c r="W1354" s="1725">
        <f t="shared" si="304"/>
        <v>2864.9</v>
      </c>
      <c r="X1354" s="1885">
        <v>2864.9</v>
      </c>
      <c r="Y1354" s="1885">
        <v>617197</v>
      </c>
      <c r="Z1354" s="1886">
        <v>42814</v>
      </c>
      <c r="AA1354" s="1885" t="s">
        <v>213</v>
      </c>
      <c r="AB1354" s="1885"/>
      <c r="AC1354" s="1723"/>
      <c r="AE1354" s="1723"/>
      <c r="AF1354" s="1723"/>
      <c r="AG1354" s="1723"/>
      <c r="AH1354" s="1723"/>
      <c r="AI1354" s="1723"/>
      <c r="AJ1354" s="1723"/>
      <c r="AK1354" s="1723"/>
      <c r="AL1354" s="1723"/>
      <c r="AM1354" s="1723"/>
      <c r="AP1354" s="1723"/>
      <c r="AQ1354" s="1723"/>
      <c r="AR1354" s="1723"/>
      <c r="AS1354" s="1723"/>
      <c r="AT1354" s="1723"/>
      <c r="AU1354" s="1723"/>
      <c r="AV1354" s="1723"/>
      <c r="AW1354" s="1723"/>
      <c r="AZ1354" s="1723"/>
      <c r="BA1354" s="1723"/>
    </row>
    <row r="1355" spans="1:53" x14ac:dyDescent="0.2">
      <c r="A1355" s="1811">
        <v>2017207</v>
      </c>
      <c r="C1355" s="1737">
        <v>638117</v>
      </c>
      <c r="D1355" s="1723" t="s">
        <v>68</v>
      </c>
      <c r="E1355" s="1723">
        <v>1</v>
      </c>
      <c r="F1355" s="1723">
        <v>6</v>
      </c>
      <c r="G1355" s="1723">
        <v>3</v>
      </c>
      <c r="H1355" s="1723">
        <v>3</v>
      </c>
      <c r="I1355" s="1738">
        <v>1</v>
      </c>
      <c r="J1355" s="1738">
        <v>1</v>
      </c>
      <c r="L1355" s="1725">
        <v>1949.46</v>
      </c>
      <c r="N1355" s="1725">
        <f t="shared" si="298"/>
        <v>1260.02</v>
      </c>
      <c r="O1355" s="1725">
        <v>907.71</v>
      </c>
      <c r="P1355" s="1798">
        <f t="shared" si="299"/>
        <v>0.72039332709004622</v>
      </c>
      <c r="Q1355" s="1725">
        <v>352.31</v>
      </c>
      <c r="R1355" s="1798">
        <f t="shared" si="300"/>
        <v>0.27960667290995384</v>
      </c>
      <c r="S1355" s="1785">
        <f t="shared" si="301"/>
        <v>14.0924</v>
      </c>
      <c r="U1355" s="1725">
        <f t="shared" si="302"/>
        <v>0</v>
      </c>
      <c r="V1355" s="1725">
        <f t="shared" si="303"/>
        <v>0</v>
      </c>
      <c r="W1355" s="1725">
        <f t="shared" si="304"/>
        <v>1949.46</v>
      </c>
      <c r="X1355" s="1885">
        <v>1949.46</v>
      </c>
      <c r="Y1355" s="1885">
        <v>617198</v>
      </c>
      <c r="Z1355" s="1886">
        <v>42814</v>
      </c>
      <c r="AA1355" s="1885" t="s">
        <v>213</v>
      </c>
      <c r="AB1355" s="1885"/>
      <c r="AC1355" s="1723"/>
      <c r="AE1355" s="1723"/>
      <c r="AF1355" s="1723"/>
      <c r="AG1355" s="1723"/>
      <c r="AH1355" s="1723"/>
      <c r="AI1355" s="1723"/>
      <c r="AJ1355" s="1723"/>
      <c r="AK1355" s="1723"/>
      <c r="AL1355" s="1723"/>
      <c r="AM1355" s="1723"/>
      <c r="AP1355" s="1723"/>
      <c r="AQ1355" s="1723"/>
      <c r="AR1355" s="1723"/>
      <c r="AS1355" s="1723"/>
      <c r="AT1355" s="1723"/>
      <c r="AU1355" s="1723"/>
      <c r="AV1355" s="1723"/>
      <c r="AW1355" s="1723"/>
      <c r="AZ1355" s="1723"/>
      <c r="BA1355" s="1723"/>
    </row>
    <row r="1356" spans="1:53" x14ac:dyDescent="0.2">
      <c r="A1356" s="1811">
        <v>2017208</v>
      </c>
      <c r="C1356" s="1737">
        <v>639017</v>
      </c>
      <c r="D1356" s="1723" t="s">
        <v>68</v>
      </c>
      <c r="E1356" s="1723">
        <v>1</v>
      </c>
      <c r="F1356" s="1723">
        <v>8</v>
      </c>
      <c r="G1356" s="1723">
        <v>5</v>
      </c>
      <c r="H1356" s="1723">
        <v>3</v>
      </c>
      <c r="I1356" s="1738">
        <v>1</v>
      </c>
      <c r="J1356" s="1738">
        <v>1</v>
      </c>
      <c r="L1356" s="1725">
        <v>2628.88</v>
      </c>
      <c r="N1356" s="1725">
        <f t="shared" si="298"/>
        <v>1616.1100000000001</v>
      </c>
      <c r="O1356" s="1725">
        <v>1188.96</v>
      </c>
      <c r="P1356" s="1798">
        <f t="shared" si="299"/>
        <v>0.73569249617909671</v>
      </c>
      <c r="Q1356" s="1725">
        <v>427.15</v>
      </c>
      <c r="R1356" s="1798">
        <f t="shared" si="300"/>
        <v>0.26430750382090323</v>
      </c>
      <c r="S1356" s="1785">
        <f t="shared" si="301"/>
        <v>17.085999999999999</v>
      </c>
      <c r="U1356" s="1725">
        <f t="shared" si="302"/>
        <v>0</v>
      </c>
      <c r="V1356" s="1725">
        <f t="shared" si="303"/>
        <v>0</v>
      </c>
      <c r="W1356" s="1725">
        <f t="shared" si="304"/>
        <v>2628.88</v>
      </c>
      <c r="X1356" s="1885">
        <v>2628.88</v>
      </c>
      <c r="Y1356" s="1885">
        <v>617199</v>
      </c>
      <c r="Z1356" s="1886">
        <v>42814</v>
      </c>
      <c r="AA1356" s="1885" t="s">
        <v>213</v>
      </c>
      <c r="AB1356" s="1885"/>
      <c r="AC1356" s="1723"/>
      <c r="AE1356" s="1723"/>
      <c r="AF1356" s="1723"/>
      <c r="AG1356" s="1723"/>
      <c r="AH1356" s="1723"/>
      <c r="AI1356" s="1723"/>
      <c r="AJ1356" s="1723"/>
      <c r="AK1356" s="1723"/>
      <c r="AL1356" s="1723"/>
      <c r="AM1356" s="1723"/>
      <c r="AP1356" s="1723"/>
      <c r="AQ1356" s="1723"/>
      <c r="AR1356" s="1723"/>
      <c r="AS1356" s="1723"/>
      <c r="AT1356" s="1723"/>
      <c r="AU1356" s="1723"/>
      <c r="AV1356" s="1723"/>
      <c r="AW1356" s="1723"/>
      <c r="AZ1356" s="1723"/>
      <c r="BA1356" s="1723"/>
    </row>
    <row r="1357" spans="1:53" x14ac:dyDescent="0.2">
      <c r="A1357" s="1811">
        <v>2017209</v>
      </c>
      <c r="C1357" s="1737" t="s">
        <v>3475</v>
      </c>
      <c r="D1357" s="1723" t="s">
        <v>68</v>
      </c>
      <c r="E1357" s="1723">
        <v>0</v>
      </c>
      <c r="F1357" s="1723">
        <v>0</v>
      </c>
      <c r="G1357" s="1723">
        <v>0</v>
      </c>
      <c r="H1357" s="1723">
        <v>2</v>
      </c>
      <c r="I1357" s="1738">
        <v>1</v>
      </c>
      <c r="J1357" s="1738">
        <v>1</v>
      </c>
      <c r="L1357" s="1725">
        <v>624</v>
      </c>
      <c r="N1357" s="1725">
        <f t="shared" si="298"/>
        <v>275</v>
      </c>
      <c r="O1357" s="1725">
        <v>200</v>
      </c>
      <c r="P1357" s="1798">
        <f t="shared" si="299"/>
        <v>0.72727272727272729</v>
      </c>
      <c r="Q1357" s="1725">
        <v>75</v>
      </c>
      <c r="R1357" s="1798">
        <f t="shared" si="300"/>
        <v>0.27272727272727271</v>
      </c>
      <c r="S1357" s="1785">
        <f t="shared" si="301"/>
        <v>3</v>
      </c>
      <c r="U1357" s="1725">
        <f t="shared" si="302"/>
        <v>0</v>
      </c>
      <c r="V1357" s="1725">
        <f t="shared" si="303"/>
        <v>0</v>
      </c>
      <c r="W1357" s="1725">
        <f t="shared" si="304"/>
        <v>624</v>
      </c>
      <c r="X1357" s="1885">
        <v>624</v>
      </c>
      <c r="Y1357" s="1885">
        <v>617200</v>
      </c>
      <c r="Z1357" s="1886">
        <v>42814</v>
      </c>
      <c r="AA1357" s="1885" t="s">
        <v>213</v>
      </c>
      <c r="AB1357" s="1885"/>
      <c r="AC1357" s="1723"/>
      <c r="AE1357" s="1723"/>
      <c r="AF1357" s="1723"/>
      <c r="AG1357" s="1723"/>
      <c r="AH1357" s="1723"/>
      <c r="AI1357" s="1723"/>
      <c r="AJ1357" s="1723"/>
      <c r="AK1357" s="1723"/>
      <c r="AL1357" s="1723"/>
      <c r="AM1357" s="1723"/>
      <c r="AP1357" s="1723"/>
      <c r="AQ1357" s="1723"/>
      <c r="AR1357" s="1723"/>
      <c r="AS1357" s="1723"/>
      <c r="AT1357" s="1723"/>
      <c r="AU1357" s="1723"/>
      <c r="AV1357" s="1723"/>
      <c r="AW1357" s="1723"/>
      <c r="AZ1357" s="1723"/>
      <c r="BA1357" s="1723"/>
    </row>
    <row r="1358" spans="1:53" x14ac:dyDescent="0.2">
      <c r="A1358" s="1811">
        <v>2017210</v>
      </c>
      <c r="C1358" s="1737" t="s">
        <v>3420</v>
      </c>
      <c r="D1358" s="1723" t="s">
        <v>68</v>
      </c>
      <c r="E1358" s="1723">
        <v>0</v>
      </c>
      <c r="F1358" s="1723">
        <v>0</v>
      </c>
      <c r="G1358" s="1723">
        <v>0</v>
      </c>
      <c r="H1358" s="1723">
        <v>0</v>
      </c>
      <c r="I1358" s="1738">
        <v>1</v>
      </c>
      <c r="J1358" s="1738">
        <v>1</v>
      </c>
      <c r="L1358" s="1725">
        <v>357.24</v>
      </c>
      <c r="N1358" s="1725">
        <f t="shared" si="298"/>
        <v>193.62</v>
      </c>
      <c r="O1358" s="1725">
        <v>193.62</v>
      </c>
      <c r="P1358" s="1798">
        <f t="shared" si="299"/>
        <v>1</v>
      </c>
      <c r="Q1358" s="1725">
        <v>0</v>
      </c>
      <c r="R1358" s="1798">
        <f t="shared" si="300"/>
        <v>0</v>
      </c>
      <c r="S1358" s="1785">
        <f t="shared" si="301"/>
        <v>0</v>
      </c>
      <c r="U1358" s="1725">
        <f t="shared" si="302"/>
        <v>0</v>
      </c>
      <c r="V1358" s="1725">
        <f t="shared" si="303"/>
        <v>0</v>
      </c>
      <c r="W1358" s="1725">
        <f t="shared" si="304"/>
        <v>357.24</v>
      </c>
      <c r="X1358" s="1885">
        <v>357.24</v>
      </c>
      <c r="Y1358" s="1885">
        <v>617237</v>
      </c>
      <c r="Z1358" s="1886">
        <v>42828</v>
      </c>
      <c r="AA1358" s="1885" t="s">
        <v>213</v>
      </c>
      <c r="AB1358" s="1885"/>
      <c r="AC1358" s="1723"/>
      <c r="AE1358" s="1723"/>
      <c r="AF1358" s="1723"/>
      <c r="AG1358" s="1723"/>
      <c r="AH1358" s="1723"/>
      <c r="AI1358" s="1723"/>
      <c r="AJ1358" s="1723"/>
      <c r="AK1358" s="1723"/>
      <c r="AL1358" s="1723"/>
      <c r="AM1358" s="1723"/>
      <c r="AP1358" s="1723"/>
      <c r="AQ1358" s="1723"/>
      <c r="AR1358" s="1723"/>
      <c r="AS1358" s="1723"/>
      <c r="AT1358" s="1723"/>
      <c r="AU1358" s="1723"/>
      <c r="AV1358" s="1723"/>
      <c r="AW1358" s="1723"/>
      <c r="AZ1358" s="1723"/>
      <c r="BA1358" s="1723"/>
    </row>
    <row r="1359" spans="1:53" x14ac:dyDescent="0.2">
      <c r="A1359" s="1811">
        <v>2017211</v>
      </c>
      <c r="C1359" s="1737" t="s">
        <v>3421</v>
      </c>
      <c r="D1359" s="1723" t="s">
        <v>68</v>
      </c>
      <c r="E1359" s="1723">
        <v>1</v>
      </c>
      <c r="F1359" s="1723">
        <v>2</v>
      </c>
      <c r="G1359" s="1723">
        <v>1</v>
      </c>
      <c r="H1359" s="1723">
        <v>1</v>
      </c>
      <c r="I1359" s="1738">
        <v>1</v>
      </c>
      <c r="J1359" s="1738">
        <v>1</v>
      </c>
      <c r="L1359" s="1725">
        <v>747.27</v>
      </c>
      <c r="N1359" s="1725">
        <f t="shared" si="298"/>
        <v>472.65</v>
      </c>
      <c r="O1359" s="1725">
        <v>325.83999999999997</v>
      </c>
      <c r="P1359" s="1798">
        <f t="shared" si="299"/>
        <v>0.68938961176346136</v>
      </c>
      <c r="Q1359" s="1725">
        <v>146.81</v>
      </c>
      <c r="R1359" s="1798">
        <f t="shared" si="300"/>
        <v>0.31061038823653869</v>
      </c>
      <c r="S1359" s="1785">
        <f t="shared" si="301"/>
        <v>5.8723999999999998</v>
      </c>
      <c r="U1359" s="1725">
        <f t="shared" si="302"/>
        <v>0</v>
      </c>
      <c r="V1359" s="1725">
        <f t="shared" si="303"/>
        <v>0</v>
      </c>
      <c r="W1359" s="1725">
        <f t="shared" si="304"/>
        <v>747.27</v>
      </c>
      <c r="X1359" s="1885">
        <v>747.27</v>
      </c>
      <c r="Y1359" s="1885">
        <v>617201</v>
      </c>
      <c r="Z1359" s="1886">
        <v>42814</v>
      </c>
      <c r="AA1359" s="1885" t="s">
        <v>213</v>
      </c>
      <c r="AB1359" s="1885"/>
      <c r="AC1359" s="1723"/>
      <c r="AE1359" s="1723"/>
      <c r="AF1359" s="1723"/>
      <c r="AG1359" s="1723"/>
      <c r="AH1359" s="1723"/>
      <c r="AI1359" s="1723"/>
      <c r="AJ1359" s="1723"/>
      <c r="AK1359" s="1723"/>
      <c r="AL1359" s="1723"/>
      <c r="AM1359" s="1723"/>
      <c r="AP1359" s="1723"/>
      <c r="AQ1359" s="1723"/>
      <c r="AR1359" s="1723"/>
      <c r="AS1359" s="1723"/>
      <c r="AT1359" s="1723"/>
      <c r="AU1359" s="1723"/>
      <c r="AV1359" s="1723"/>
      <c r="AW1359" s="1723"/>
      <c r="AZ1359" s="1723"/>
      <c r="BA1359" s="1723"/>
    </row>
    <row r="1360" spans="1:53" x14ac:dyDescent="0.2">
      <c r="A1360" s="1811" t="s">
        <v>3429</v>
      </c>
      <c r="C1360" s="1737">
        <v>606617</v>
      </c>
      <c r="D1360" s="1723" t="s">
        <v>68</v>
      </c>
      <c r="E1360" s="1723">
        <v>1</v>
      </c>
      <c r="F1360" s="1723">
        <v>10</v>
      </c>
      <c r="G1360" s="1723">
        <v>7</v>
      </c>
      <c r="H1360" s="1723">
        <v>2</v>
      </c>
      <c r="I1360" s="1738">
        <v>1</v>
      </c>
      <c r="J1360" s="1738">
        <v>1</v>
      </c>
      <c r="L1360" s="1725">
        <v>6462.86</v>
      </c>
      <c r="N1360" s="1725">
        <f t="shared" si="298"/>
        <v>3949.65</v>
      </c>
      <c r="O1360" s="1725">
        <v>3162.75</v>
      </c>
      <c r="P1360" s="1798">
        <f t="shared" si="299"/>
        <v>0.80076715658349473</v>
      </c>
      <c r="Q1360" s="1725">
        <v>786.9</v>
      </c>
      <c r="R1360" s="1798">
        <f t="shared" si="300"/>
        <v>0.19923284341650524</v>
      </c>
      <c r="S1360" s="1785">
        <f t="shared" si="301"/>
        <v>31.475999999999999</v>
      </c>
      <c r="U1360" s="1725">
        <f t="shared" si="302"/>
        <v>0</v>
      </c>
      <c r="V1360" s="1725">
        <f t="shared" si="303"/>
        <v>0</v>
      </c>
      <c r="W1360" s="1725">
        <f t="shared" si="304"/>
        <v>6462.86</v>
      </c>
      <c r="X1360" s="1885">
        <v>6462.86</v>
      </c>
      <c r="Y1360" s="1885">
        <v>617202</v>
      </c>
      <c r="Z1360" s="1886">
        <v>42814</v>
      </c>
      <c r="AA1360" s="1885" t="s">
        <v>213</v>
      </c>
      <c r="AB1360" s="1885"/>
      <c r="AC1360" s="1723"/>
      <c r="AE1360" s="1723"/>
      <c r="AF1360" s="1723"/>
      <c r="AG1360" s="1723"/>
      <c r="AH1360" s="1723"/>
      <c r="AI1360" s="1723"/>
      <c r="AJ1360" s="1723"/>
      <c r="AK1360" s="1723"/>
      <c r="AL1360" s="1723"/>
      <c r="AM1360" s="1723"/>
      <c r="AP1360" s="1723"/>
      <c r="AQ1360" s="1723"/>
      <c r="AR1360" s="1723"/>
      <c r="AS1360" s="1723"/>
      <c r="AT1360" s="1723"/>
      <c r="AU1360" s="1723"/>
      <c r="AV1360" s="1723"/>
      <c r="AW1360" s="1723"/>
      <c r="AZ1360" s="1723"/>
      <c r="BA1360" s="1723"/>
    </row>
    <row r="1361" spans="1:53" x14ac:dyDescent="0.2">
      <c r="A1361" s="1811">
        <v>2017213</v>
      </c>
      <c r="C1361" s="1737">
        <v>639117</v>
      </c>
      <c r="D1361" s="1723" t="s">
        <v>68</v>
      </c>
      <c r="E1361" s="1723">
        <v>1</v>
      </c>
      <c r="F1361" s="1723">
        <v>8</v>
      </c>
      <c r="G1361" s="1723">
        <v>5</v>
      </c>
      <c r="H1361" s="1723">
        <v>3</v>
      </c>
      <c r="I1361" s="1738">
        <v>1</v>
      </c>
      <c r="J1361" s="1738">
        <v>1</v>
      </c>
      <c r="L1361" s="1725">
        <v>2628.88</v>
      </c>
      <c r="N1361" s="1725">
        <f t="shared" si="298"/>
        <v>1616.1100000000001</v>
      </c>
      <c r="O1361" s="1725">
        <v>1188.96</v>
      </c>
      <c r="P1361" s="1798">
        <f t="shared" si="299"/>
        <v>0.73569249617909671</v>
      </c>
      <c r="Q1361" s="1725">
        <v>427.15</v>
      </c>
      <c r="R1361" s="1798">
        <f t="shared" si="300"/>
        <v>0.26430750382090323</v>
      </c>
      <c r="S1361" s="1785">
        <f t="shared" si="301"/>
        <v>17.085999999999999</v>
      </c>
      <c r="U1361" s="1725">
        <f t="shared" si="302"/>
        <v>0</v>
      </c>
      <c r="V1361" s="1725">
        <f t="shared" si="303"/>
        <v>0</v>
      </c>
      <c r="W1361" s="1725">
        <f t="shared" si="304"/>
        <v>2628.88</v>
      </c>
      <c r="X1361" s="1885">
        <v>2628.88</v>
      </c>
      <c r="Y1361" s="1885">
        <v>617203</v>
      </c>
      <c r="Z1361" s="1886">
        <v>42814</v>
      </c>
      <c r="AA1361" s="1885" t="s">
        <v>213</v>
      </c>
      <c r="AB1361" s="1885"/>
      <c r="AC1361" s="1723"/>
      <c r="AE1361" s="1723"/>
      <c r="AF1361" s="1723"/>
      <c r="AG1361" s="1723"/>
      <c r="AH1361" s="1723"/>
      <c r="AI1361" s="1723"/>
      <c r="AJ1361" s="1723"/>
      <c r="AK1361" s="1723"/>
      <c r="AL1361" s="1723"/>
      <c r="AM1361" s="1723"/>
      <c r="AP1361" s="1723"/>
      <c r="AQ1361" s="1723"/>
      <c r="AR1361" s="1723"/>
      <c r="AS1361" s="1723"/>
      <c r="AT1361" s="1723"/>
      <c r="AU1361" s="1723"/>
      <c r="AV1361" s="1723"/>
      <c r="AW1361" s="1723"/>
      <c r="AZ1361" s="1723"/>
      <c r="BA1361" s="1723"/>
    </row>
    <row r="1362" spans="1:53" x14ac:dyDescent="0.2">
      <c r="A1362" s="1811">
        <v>2017214</v>
      </c>
      <c r="C1362" s="1737" t="s">
        <v>2678</v>
      </c>
      <c r="D1362" s="1723" t="s">
        <v>614</v>
      </c>
      <c r="E1362" s="1723">
        <v>2</v>
      </c>
      <c r="F1362" s="1723">
        <v>26</v>
      </c>
      <c r="G1362" s="1723">
        <v>14</v>
      </c>
      <c r="H1362" s="1723">
        <v>6</v>
      </c>
      <c r="I1362" s="1738">
        <v>1</v>
      </c>
      <c r="J1362" s="1738">
        <v>1</v>
      </c>
      <c r="L1362" s="1725">
        <v>8224.66</v>
      </c>
      <c r="N1362" s="1725">
        <f t="shared" si="298"/>
        <v>5626.92</v>
      </c>
      <c r="O1362" s="1725">
        <v>4250.16</v>
      </c>
      <c r="P1362" s="1798">
        <f t="shared" si="299"/>
        <v>0.75532618199654511</v>
      </c>
      <c r="Q1362" s="1725">
        <v>1376.76</v>
      </c>
      <c r="R1362" s="1798">
        <f t="shared" si="300"/>
        <v>0.24467381800345481</v>
      </c>
      <c r="S1362" s="1785">
        <f t="shared" si="301"/>
        <v>55.070399999999999</v>
      </c>
      <c r="U1362" s="1725">
        <f t="shared" si="302"/>
        <v>0</v>
      </c>
      <c r="V1362" s="1725">
        <f t="shared" si="303"/>
        <v>0</v>
      </c>
      <c r="W1362" s="1725">
        <f t="shared" si="304"/>
        <v>8224.66</v>
      </c>
      <c r="X1362" s="1885">
        <v>8224.66</v>
      </c>
      <c r="Y1362" s="1885">
        <v>617256</v>
      </c>
      <c r="Z1362" s="1886">
        <v>42845</v>
      </c>
      <c r="AA1362" s="1885" t="s">
        <v>213</v>
      </c>
      <c r="AB1362" s="1885"/>
      <c r="AC1362" s="1723"/>
      <c r="AE1362" s="1723"/>
      <c r="AF1362" s="1723"/>
      <c r="AG1362" s="1723"/>
      <c r="AH1362" s="1723"/>
      <c r="AI1362" s="1723"/>
      <c r="AJ1362" s="1723"/>
      <c r="AK1362" s="1723"/>
      <c r="AL1362" s="1723"/>
      <c r="AM1362" s="1723"/>
      <c r="AP1362" s="1723"/>
      <c r="AQ1362" s="1723"/>
      <c r="AR1362" s="1723"/>
      <c r="AS1362" s="1723"/>
      <c r="AT1362" s="1723"/>
      <c r="AU1362" s="1723"/>
      <c r="AV1362" s="1723"/>
      <c r="AW1362" s="1723"/>
      <c r="AZ1362" s="1723"/>
      <c r="BA1362" s="1723"/>
    </row>
    <row r="1363" spans="1:53" x14ac:dyDescent="0.2">
      <c r="A1363" s="1811" t="s">
        <v>3440</v>
      </c>
      <c r="C1363" s="1737" t="s">
        <v>3560</v>
      </c>
      <c r="D1363" s="1723" t="s">
        <v>68</v>
      </c>
      <c r="E1363" s="1723">
        <v>10</v>
      </c>
      <c r="F1363" s="1723">
        <v>100</v>
      </c>
      <c r="G1363" s="1723">
        <v>50</v>
      </c>
      <c r="H1363" s="1723">
        <v>40</v>
      </c>
      <c r="I1363" s="1738">
        <v>1</v>
      </c>
      <c r="J1363" s="1738">
        <v>1</v>
      </c>
      <c r="L1363" s="1725">
        <v>76798.899999999994</v>
      </c>
      <c r="N1363" s="1725">
        <f t="shared" si="298"/>
        <v>49419.3</v>
      </c>
      <c r="O1363" s="1725">
        <v>38851.599999999999</v>
      </c>
      <c r="P1363" s="1798">
        <f t="shared" si="299"/>
        <v>0.78616249117247705</v>
      </c>
      <c r="Q1363" s="1725">
        <v>10567.7</v>
      </c>
      <c r="R1363" s="1798">
        <f t="shared" si="300"/>
        <v>0.21383750882752287</v>
      </c>
      <c r="S1363" s="1785">
        <f t="shared" si="301"/>
        <v>422.70800000000003</v>
      </c>
      <c r="U1363" s="1725">
        <f t="shared" si="302"/>
        <v>0</v>
      </c>
      <c r="V1363" s="1725">
        <f t="shared" si="303"/>
        <v>0</v>
      </c>
      <c r="W1363" s="1725">
        <f t="shared" si="304"/>
        <v>76798.899999999994</v>
      </c>
      <c r="X1363" s="1885">
        <v>76798.899999999994</v>
      </c>
      <c r="Y1363" s="1885">
        <v>617225</v>
      </c>
      <c r="Z1363" s="1886">
        <v>42828</v>
      </c>
      <c r="AA1363" s="1885" t="s">
        <v>213</v>
      </c>
      <c r="AB1363" s="1885"/>
      <c r="AC1363" s="1723"/>
      <c r="AE1363" s="1723"/>
      <c r="AF1363" s="1723"/>
      <c r="AG1363" s="1723"/>
      <c r="AH1363" s="1723"/>
      <c r="AI1363" s="1723"/>
      <c r="AJ1363" s="1723"/>
      <c r="AK1363" s="1723"/>
      <c r="AL1363" s="1723"/>
      <c r="AM1363" s="1723"/>
      <c r="AP1363" s="1723"/>
      <c r="AQ1363" s="1723"/>
      <c r="AR1363" s="1723"/>
      <c r="AS1363" s="1723"/>
      <c r="AT1363" s="1723"/>
      <c r="AU1363" s="1723"/>
      <c r="AV1363" s="1723"/>
      <c r="AW1363" s="1723"/>
      <c r="AZ1363" s="1723"/>
      <c r="BA1363" s="1723"/>
    </row>
    <row r="1364" spans="1:53" x14ac:dyDescent="0.2">
      <c r="A1364" s="1811">
        <v>2017216</v>
      </c>
      <c r="C1364" s="1737" t="s">
        <v>3441</v>
      </c>
      <c r="D1364" s="1723" t="s">
        <v>451</v>
      </c>
      <c r="E1364" s="1723">
        <v>1</v>
      </c>
      <c r="F1364" s="1723">
        <v>2</v>
      </c>
      <c r="G1364" s="1723">
        <v>1</v>
      </c>
      <c r="H1364" s="1723">
        <v>1</v>
      </c>
      <c r="I1364" s="1738">
        <v>1</v>
      </c>
      <c r="J1364" s="1738">
        <v>1</v>
      </c>
      <c r="L1364" s="1725">
        <v>821.12</v>
      </c>
      <c r="N1364" s="1725">
        <f t="shared" si="298"/>
        <v>539.57999999999993</v>
      </c>
      <c r="O1364" s="1725">
        <v>393.09</v>
      </c>
      <c r="P1364" s="1798">
        <f t="shared" si="299"/>
        <v>0.72851106416101419</v>
      </c>
      <c r="Q1364" s="1725">
        <v>146.49</v>
      </c>
      <c r="R1364" s="1798">
        <f t="shared" si="300"/>
        <v>0.27148893583898592</v>
      </c>
      <c r="S1364" s="1785">
        <f t="shared" si="301"/>
        <v>5.8596000000000004</v>
      </c>
      <c r="U1364" s="1725">
        <f t="shared" si="302"/>
        <v>0</v>
      </c>
      <c r="V1364" s="1725">
        <f t="shared" si="303"/>
        <v>0</v>
      </c>
      <c r="W1364" s="1725">
        <f t="shared" si="304"/>
        <v>821.12</v>
      </c>
      <c r="X1364" s="1885">
        <v>821.12</v>
      </c>
      <c r="Y1364" s="1885">
        <v>617260</v>
      </c>
      <c r="Z1364" s="1886">
        <v>42845</v>
      </c>
      <c r="AA1364" s="1885" t="s">
        <v>213</v>
      </c>
      <c r="AB1364" s="1885"/>
      <c r="AC1364" s="1723"/>
      <c r="AE1364" s="1723"/>
      <c r="AF1364" s="1723"/>
      <c r="AG1364" s="1723"/>
      <c r="AH1364" s="1723"/>
      <c r="AI1364" s="1723"/>
      <c r="AJ1364" s="1723"/>
      <c r="AK1364" s="1723"/>
      <c r="AL1364" s="1723"/>
      <c r="AM1364" s="1723"/>
      <c r="AP1364" s="1723"/>
      <c r="AQ1364" s="1723"/>
      <c r="AR1364" s="1723"/>
      <c r="AS1364" s="1723"/>
      <c r="AT1364" s="1723"/>
      <c r="AU1364" s="1723"/>
      <c r="AV1364" s="1723"/>
      <c r="AW1364" s="1723"/>
      <c r="AZ1364" s="1723"/>
      <c r="BA1364" s="1723"/>
    </row>
    <row r="1365" spans="1:53" x14ac:dyDescent="0.2">
      <c r="A1365" s="1811">
        <v>2017217</v>
      </c>
      <c r="C1365" s="1737" t="s">
        <v>2286</v>
      </c>
      <c r="D1365" s="1723" t="s">
        <v>489</v>
      </c>
      <c r="E1365" s="1723">
        <v>0</v>
      </c>
      <c r="F1365" s="1723">
        <v>1</v>
      </c>
      <c r="G1365" s="1723">
        <v>2</v>
      </c>
      <c r="H1365" s="1723">
        <v>0</v>
      </c>
      <c r="I1365" s="1738">
        <v>1</v>
      </c>
      <c r="J1365" s="1738">
        <v>1</v>
      </c>
      <c r="L1365" s="1725">
        <v>509.91</v>
      </c>
      <c r="N1365" s="1725">
        <f t="shared" si="298"/>
        <v>348.89</v>
      </c>
      <c r="O1365" s="1725">
        <v>241.12</v>
      </c>
      <c r="P1365" s="1798">
        <f t="shared" si="299"/>
        <v>0.69110607928000234</v>
      </c>
      <c r="Q1365" s="1725">
        <v>107.77</v>
      </c>
      <c r="R1365" s="1798">
        <f t="shared" si="300"/>
        <v>0.30889392071999772</v>
      </c>
      <c r="S1365" s="1785">
        <f t="shared" si="301"/>
        <v>4.3107999999999995</v>
      </c>
      <c r="U1365" s="1725">
        <f t="shared" si="302"/>
        <v>0</v>
      </c>
      <c r="V1365" s="1725">
        <f t="shared" si="303"/>
        <v>0</v>
      </c>
      <c r="W1365" s="1725">
        <f t="shared" si="304"/>
        <v>509.91</v>
      </c>
      <c r="X1365" s="1885">
        <v>509.91</v>
      </c>
      <c r="Y1365" s="1885">
        <v>617261</v>
      </c>
      <c r="Z1365" s="1886">
        <v>42845</v>
      </c>
      <c r="AA1365" s="1885" t="s">
        <v>213</v>
      </c>
      <c r="AB1365" s="1885"/>
      <c r="AC1365" s="1723"/>
      <c r="AE1365" s="1723"/>
      <c r="AF1365" s="1723"/>
      <c r="AG1365" s="1723"/>
      <c r="AH1365" s="1723"/>
      <c r="AI1365" s="1723"/>
      <c r="AJ1365" s="1723"/>
      <c r="AK1365" s="1723"/>
      <c r="AL1365" s="1723"/>
      <c r="AM1365" s="1723"/>
      <c r="AP1365" s="1723"/>
      <c r="AQ1365" s="1723"/>
      <c r="AR1365" s="1723"/>
      <c r="AS1365" s="1723"/>
      <c r="AT1365" s="1723"/>
      <c r="AU1365" s="1723"/>
      <c r="AV1365" s="1723"/>
      <c r="AW1365" s="1723"/>
      <c r="AZ1365" s="1723"/>
      <c r="BA1365" s="1723"/>
    </row>
    <row r="1366" spans="1:53" x14ac:dyDescent="0.2">
      <c r="A1366" s="1811">
        <v>2017218</v>
      </c>
      <c r="C1366" s="1737" t="s">
        <v>3442</v>
      </c>
      <c r="D1366" s="1723" t="s">
        <v>1100</v>
      </c>
      <c r="E1366" s="1723">
        <v>0</v>
      </c>
      <c r="F1366" s="1723">
        <v>1</v>
      </c>
      <c r="G1366" s="1723">
        <v>1</v>
      </c>
      <c r="H1366" s="1723">
        <v>0</v>
      </c>
      <c r="I1366" s="1738">
        <v>1</v>
      </c>
      <c r="J1366" s="1738">
        <v>1</v>
      </c>
      <c r="L1366" s="1725">
        <v>384.28</v>
      </c>
      <c r="N1366" s="1725">
        <f t="shared" si="298"/>
        <v>251.53300000000002</v>
      </c>
      <c r="O1366" s="1725">
        <v>200.71</v>
      </c>
      <c r="P1366" s="1798">
        <f t="shared" si="299"/>
        <v>0.79794698906306527</v>
      </c>
      <c r="Q1366" s="1725">
        <v>50.823</v>
      </c>
      <c r="R1366" s="1798">
        <f t="shared" si="300"/>
        <v>0.2020530109369347</v>
      </c>
      <c r="S1366" s="1785">
        <f t="shared" si="301"/>
        <v>2.0329199999999998</v>
      </c>
      <c r="U1366" s="1725">
        <f t="shared" si="302"/>
        <v>0</v>
      </c>
      <c r="V1366" s="1725">
        <f t="shared" si="303"/>
        <v>0</v>
      </c>
      <c r="W1366" s="1725">
        <f t="shared" si="304"/>
        <v>384.28</v>
      </c>
      <c r="X1366" s="1885">
        <v>384.28</v>
      </c>
      <c r="Y1366" s="1885">
        <v>617279</v>
      </c>
      <c r="Z1366" s="1886">
        <v>42845</v>
      </c>
      <c r="AA1366" s="1885" t="s">
        <v>213</v>
      </c>
      <c r="AB1366" s="1885"/>
      <c r="AC1366" s="1723"/>
      <c r="AE1366" s="1723"/>
      <c r="AF1366" s="1723"/>
      <c r="AG1366" s="1723"/>
      <c r="AH1366" s="1723"/>
      <c r="AI1366" s="1723"/>
      <c r="AJ1366" s="1723"/>
      <c r="AK1366" s="1723"/>
      <c r="AL1366" s="1723"/>
      <c r="AM1366" s="1723"/>
      <c r="AP1366" s="1723"/>
      <c r="AQ1366" s="1723"/>
      <c r="AR1366" s="1723"/>
      <c r="AS1366" s="1723"/>
      <c r="AT1366" s="1723"/>
      <c r="AU1366" s="1723"/>
      <c r="AV1366" s="1723"/>
      <c r="AW1366" s="1723"/>
      <c r="AZ1366" s="1723"/>
      <c r="BA1366" s="1723"/>
    </row>
    <row r="1367" spans="1:53" x14ac:dyDescent="0.2">
      <c r="A1367" s="2092">
        <v>2017219</v>
      </c>
      <c r="C1367" s="1737" t="s">
        <v>3773</v>
      </c>
      <c r="D1367" s="1723" t="s">
        <v>3574</v>
      </c>
      <c r="E1367" s="1723">
        <v>0</v>
      </c>
      <c r="F1367" s="1723">
        <v>0</v>
      </c>
      <c r="G1367" s="1723">
        <v>0</v>
      </c>
      <c r="H1367" s="1723">
        <v>0</v>
      </c>
      <c r="I1367" s="1738">
        <v>1</v>
      </c>
      <c r="J1367" s="1738">
        <v>1</v>
      </c>
      <c r="L1367" s="1725">
        <v>88</v>
      </c>
      <c r="N1367" s="1725">
        <f t="shared" si="298"/>
        <v>34.67</v>
      </c>
      <c r="O1367" s="1725">
        <v>34.67</v>
      </c>
      <c r="P1367" s="1798">
        <f t="shared" si="299"/>
        <v>1</v>
      </c>
      <c r="Q1367" s="1725">
        <v>0</v>
      </c>
      <c r="R1367" s="1798">
        <f t="shared" si="300"/>
        <v>0</v>
      </c>
      <c r="S1367" s="1785">
        <f t="shared" si="301"/>
        <v>0</v>
      </c>
      <c r="U1367" s="1725">
        <f t="shared" si="302"/>
        <v>0</v>
      </c>
      <c r="V1367" s="1725">
        <f t="shared" si="303"/>
        <v>88</v>
      </c>
      <c r="W1367" s="1725">
        <f t="shared" si="304"/>
        <v>0</v>
      </c>
      <c r="X1367" s="1885"/>
      <c r="Y1367" s="1885"/>
      <c r="Z1367" s="1886"/>
      <c r="AA1367" s="1885"/>
      <c r="AB1367" s="1885"/>
      <c r="AC1367" s="1723"/>
      <c r="AE1367" s="1723"/>
      <c r="AF1367" s="1723"/>
      <c r="AG1367" s="1723"/>
      <c r="AH1367" s="1723"/>
      <c r="AI1367" s="1723"/>
      <c r="AJ1367" s="1723"/>
      <c r="AK1367" s="1723"/>
      <c r="AL1367" s="1723"/>
      <c r="AM1367" s="1723"/>
      <c r="AP1367" s="1723"/>
      <c r="AQ1367" s="1723"/>
      <c r="AR1367" s="1723"/>
      <c r="AS1367" s="1723"/>
      <c r="AT1367" s="1723"/>
      <c r="AU1367" s="1723"/>
      <c r="AV1367" s="1723"/>
      <c r="AW1367" s="1723"/>
      <c r="AZ1367" s="1723"/>
      <c r="BA1367" s="1723"/>
    </row>
    <row r="1368" spans="1:53" x14ac:dyDescent="0.2">
      <c r="A1368" s="1811">
        <v>2017220</v>
      </c>
      <c r="C1368" s="1737" t="s">
        <v>3450</v>
      </c>
      <c r="D1368" s="1723" t="s">
        <v>68</v>
      </c>
      <c r="E1368" s="1723">
        <v>0</v>
      </c>
      <c r="F1368" s="1723">
        <v>0</v>
      </c>
      <c r="G1368" s="1723">
        <v>0</v>
      </c>
      <c r="H1368" s="1723">
        <v>0</v>
      </c>
      <c r="I1368" s="1738">
        <v>1</v>
      </c>
      <c r="J1368" s="1738">
        <v>1</v>
      </c>
      <c r="L1368" s="1725">
        <v>219.9</v>
      </c>
      <c r="N1368" s="1725">
        <f t="shared" si="298"/>
        <v>29.49</v>
      </c>
      <c r="O1368" s="1725">
        <v>29.49</v>
      </c>
      <c r="P1368" s="1798">
        <f t="shared" si="299"/>
        <v>1</v>
      </c>
      <c r="Q1368" s="1725">
        <v>0</v>
      </c>
      <c r="R1368" s="1798">
        <f t="shared" si="300"/>
        <v>0</v>
      </c>
      <c r="S1368" s="1785">
        <f t="shared" si="301"/>
        <v>0</v>
      </c>
      <c r="U1368" s="1725">
        <f t="shared" si="302"/>
        <v>0</v>
      </c>
      <c r="V1368" s="1725">
        <f t="shared" si="303"/>
        <v>0</v>
      </c>
      <c r="W1368" s="1725">
        <f t="shared" si="304"/>
        <v>219.9</v>
      </c>
      <c r="X1368" s="1885">
        <v>219.9</v>
      </c>
      <c r="Y1368" s="1885">
        <v>617237</v>
      </c>
      <c r="Z1368" s="1886">
        <v>42828</v>
      </c>
      <c r="AA1368" s="1885" t="s">
        <v>213</v>
      </c>
      <c r="AB1368" s="1885"/>
      <c r="AC1368" s="1723"/>
      <c r="AE1368" s="1723"/>
      <c r="AF1368" s="1723"/>
      <c r="AG1368" s="1723"/>
      <c r="AH1368" s="1723"/>
      <c r="AI1368" s="1723"/>
      <c r="AJ1368" s="1723"/>
      <c r="AK1368" s="1723"/>
      <c r="AL1368" s="1723"/>
      <c r="AM1368" s="1723"/>
      <c r="AP1368" s="1723"/>
      <c r="AQ1368" s="1723"/>
      <c r="AR1368" s="1723"/>
      <c r="AS1368" s="1723"/>
      <c r="AT1368" s="1723"/>
      <c r="AU1368" s="1723"/>
      <c r="AV1368" s="1723"/>
      <c r="AW1368" s="1723"/>
      <c r="AZ1368" s="1723"/>
      <c r="BA1368" s="1723"/>
    </row>
    <row r="1369" spans="1:53" x14ac:dyDescent="0.2">
      <c r="A1369" s="1811">
        <v>2017221</v>
      </c>
      <c r="C1369" s="1737" t="s">
        <v>3460</v>
      </c>
      <c r="D1369" s="1723" t="s">
        <v>68</v>
      </c>
      <c r="E1369" s="1723">
        <v>0</v>
      </c>
      <c r="F1369" s="1723">
        <v>0</v>
      </c>
      <c r="G1369" s="1723">
        <v>0</v>
      </c>
      <c r="H1369" s="1723">
        <v>0</v>
      </c>
      <c r="I1369" s="1738">
        <v>1</v>
      </c>
      <c r="J1369" s="1738">
        <v>1</v>
      </c>
      <c r="L1369" s="1725">
        <v>132.6</v>
      </c>
      <c r="N1369" s="1725">
        <f t="shared" si="298"/>
        <v>73.8</v>
      </c>
      <c r="O1369" s="1725">
        <v>73.8</v>
      </c>
      <c r="P1369" s="1798">
        <f t="shared" si="299"/>
        <v>1</v>
      </c>
      <c r="Q1369" s="1725">
        <v>0</v>
      </c>
      <c r="R1369" s="1798">
        <f t="shared" si="300"/>
        <v>0</v>
      </c>
      <c r="S1369" s="1785">
        <f t="shared" si="301"/>
        <v>0</v>
      </c>
      <c r="U1369" s="1725">
        <f t="shared" si="302"/>
        <v>0</v>
      </c>
      <c r="V1369" s="1725">
        <f t="shared" si="303"/>
        <v>0</v>
      </c>
      <c r="W1369" s="1725">
        <f t="shared" si="304"/>
        <v>132.6</v>
      </c>
      <c r="X1369" s="1885">
        <v>132.6</v>
      </c>
      <c r="Y1369" s="1885">
        <v>617237</v>
      </c>
      <c r="Z1369" s="1886">
        <v>42828</v>
      </c>
      <c r="AA1369" s="1885" t="s">
        <v>213</v>
      </c>
      <c r="AB1369" s="1885"/>
      <c r="AC1369" s="1723"/>
      <c r="AE1369" s="1723"/>
      <c r="AF1369" s="1723"/>
      <c r="AG1369" s="1723"/>
      <c r="AH1369" s="1723"/>
      <c r="AI1369" s="1723"/>
      <c r="AJ1369" s="1723"/>
      <c r="AK1369" s="1723"/>
      <c r="AL1369" s="1723"/>
      <c r="AM1369" s="1723"/>
      <c r="AP1369" s="1723"/>
      <c r="AQ1369" s="1723"/>
      <c r="AR1369" s="1723"/>
      <c r="AS1369" s="1723"/>
      <c r="AT1369" s="1723"/>
      <c r="AU1369" s="1723"/>
      <c r="AV1369" s="1723"/>
      <c r="AW1369" s="1723"/>
      <c r="AZ1369" s="1723"/>
      <c r="BA1369" s="1723"/>
    </row>
    <row r="1370" spans="1:53" x14ac:dyDescent="0.2">
      <c r="A1370" s="1811">
        <v>2017222</v>
      </c>
      <c r="C1370" s="1737" t="s">
        <v>3461</v>
      </c>
      <c r="D1370" s="1723" t="s">
        <v>68</v>
      </c>
      <c r="E1370" s="1723">
        <v>0</v>
      </c>
      <c r="F1370" s="1723">
        <v>0</v>
      </c>
      <c r="G1370" s="1723">
        <v>0</v>
      </c>
      <c r="H1370" s="1723">
        <v>0</v>
      </c>
      <c r="I1370" s="1738">
        <v>1</v>
      </c>
      <c r="J1370" s="1738">
        <v>1</v>
      </c>
      <c r="L1370" s="1725">
        <v>93.5</v>
      </c>
      <c r="N1370" s="1725">
        <f t="shared" si="298"/>
        <v>0</v>
      </c>
      <c r="O1370" s="1725">
        <v>0</v>
      </c>
      <c r="P1370" s="1798" t="str">
        <f t="shared" si="299"/>
        <v/>
      </c>
      <c r="Q1370" s="1725">
        <v>0</v>
      </c>
      <c r="R1370" s="1798" t="str">
        <f t="shared" si="300"/>
        <v/>
      </c>
      <c r="S1370" s="1785">
        <f t="shared" si="301"/>
        <v>0</v>
      </c>
      <c r="U1370" s="1725">
        <f t="shared" si="302"/>
        <v>0</v>
      </c>
      <c r="V1370" s="1725">
        <f t="shared" si="303"/>
        <v>0</v>
      </c>
      <c r="W1370" s="1725">
        <f t="shared" si="304"/>
        <v>93.5</v>
      </c>
      <c r="X1370" s="1885">
        <v>93.5</v>
      </c>
      <c r="Y1370" s="1885">
        <v>617237</v>
      </c>
      <c r="Z1370" s="1886">
        <v>42828</v>
      </c>
      <c r="AA1370" s="1885" t="s">
        <v>213</v>
      </c>
      <c r="AB1370" s="1885"/>
      <c r="AC1370" s="1723"/>
      <c r="AE1370" s="1723"/>
      <c r="AF1370" s="1723"/>
      <c r="AG1370" s="1723"/>
      <c r="AH1370" s="1723"/>
      <c r="AI1370" s="1723"/>
      <c r="AJ1370" s="1723"/>
      <c r="AK1370" s="1723"/>
      <c r="AL1370" s="1723"/>
      <c r="AM1370" s="1723"/>
      <c r="AP1370" s="1723"/>
      <c r="AQ1370" s="1723"/>
      <c r="AR1370" s="1723"/>
      <c r="AS1370" s="1723"/>
      <c r="AT1370" s="1723"/>
      <c r="AU1370" s="1723"/>
      <c r="AV1370" s="1723"/>
      <c r="AW1370" s="1723"/>
      <c r="AZ1370" s="1723"/>
      <c r="BA1370" s="1723"/>
    </row>
    <row r="1371" spans="1:53" x14ac:dyDescent="0.2">
      <c r="A1371" s="1811">
        <v>2017223</v>
      </c>
      <c r="C1371" s="1737">
        <v>625617</v>
      </c>
      <c r="D1371" s="1723" t="s">
        <v>68</v>
      </c>
      <c r="E1371" s="1723">
        <v>1</v>
      </c>
      <c r="F1371" s="1723">
        <v>10</v>
      </c>
      <c r="G1371" s="1723">
        <v>6</v>
      </c>
      <c r="H1371" s="1723">
        <v>3</v>
      </c>
      <c r="I1371" s="1738">
        <v>1</v>
      </c>
      <c r="J1371" s="1738">
        <v>1</v>
      </c>
      <c r="L1371" s="1725">
        <v>4900.74</v>
      </c>
      <c r="N1371" s="1725">
        <f>O1371+Q1371</f>
        <v>3293.9</v>
      </c>
      <c r="O1371" s="1725">
        <v>2698.17</v>
      </c>
      <c r="P1371" s="1798">
        <f>IF(N1371&lt;=0,"",O1371/N1371)</f>
        <v>0.81914144327393057</v>
      </c>
      <c r="Q1371" s="1725">
        <v>595.73</v>
      </c>
      <c r="R1371" s="1798">
        <f>IF(N1371&lt;=0,"",Q1371/N1371)</f>
        <v>0.1808585567260694</v>
      </c>
      <c r="S1371" s="1785">
        <f>Q1371/$S$1</f>
        <v>23.8292</v>
      </c>
      <c r="U1371" s="1725">
        <f t="shared" si="302"/>
        <v>0</v>
      </c>
      <c r="V1371" s="1725">
        <f t="shared" si="303"/>
        <v>0</v>
      </c>
      <c r="W1371" s="1725">
        <f t="shared" si="304"/>
        <v>4900.74</v>
      </c>
      <c r="X1371" s="1885">
        <v>4900.74</v>
      </c>
      <c r="Y1371" s="1885">
        <v>617204</v>
      </c>
      <c r="Z1371" s="1886">
        <v>42814</v>
      </c>
      <c r="AA1371" s="1885" t="s">
        <v>213</v>
      </c>
      <c r="AB1371" s="1885"/>
      <c r="AC1371" s="1723"/>
      <c r="AE1371" s="1723"/>
      <c r="AF1371" s="1723"/>
      <c r="AG1371" s="1723"/>
      <c r="AH1371" s="1723"/>
      <c r="AI1371" s="1723"/>
      <c r="AJ1371" s="1723"/>
      <c r="AK1371" s="1723"/>
      <c r="AL1371" s="1723"/>
      <c r="AM1371" s="1723"/>
      <c r="AP1371" s="1723"/>
      <c r="AQ1371" s="1723"/>
      <c r="AR1371" s="1723"/>
      <c r="AS1371" s="1723"/>
      <c r="AT1371" s="1723"/>
      <c r="AU1371" s="1723"/>
      <c r="AV1371" s="1723"/>
      <c r="AW1371" s="1723"/>
      <c r="AZ1371" s="1723"/>
      <c r="BA1371" s="1723"/>
    </row>
    <row r="1372" spans="1:53" x14ac:dyDescent="0.2">
      <c r="A1372" s="1811">
        <v>2017224</v>
      </c>
      <c r="C1372" s="1737">
        <v>639217</v>
      </c>
      <c r="D1372" s="1723" t="s">
        <v>68</v>
      </c>
      <c r="E1372" s="1723">
        <v>1</v>
      </c>
      <c r="F1372" s="1723">
        <v>8</v>
      </c>
      <c r="G1372" s="1723">
        <v>5</v>
      </c>
      <c r="H1372" s="1723">
        <v>3</v>
      </c>
      <c r="I1372" s="1738">
        <v>1</v>
      </c>
      <c r="J1372" s="1738">
        <v>1</v>
      </c>
      <c r="L1372" s="1725">
        <v>2628.88</v>
      </c>
      <c r="N1372" s="1725">
        <f t="shared" si="298"/>
        <v>1773.0700000000002</v>
      </c>
      <c r="O1372" s="1725">
        <v>1345.92</v>
      </c>
      <c r="P1372" s="1798">
        <f t="shared" si="299"/>
        <v>0.7590901656448984</v>
      </c>
      <c r="Q1372" s="1725">
        <v>427.15</v>
      </c>
      <c r="R1372" s="1798">
        <f t="shared" si="300"/>
        <v>0.24090983435510158</v>
      </c>
      <c r="S1372" s="1785">
        <f t="shared" si="301"/>
        <v>17.085999999999999</v>
      </c>
      <c r="U1372" s="1725">
        <f t="shared" si="302"/>
        <v>0</v>
      </c>
      <c r="V1372" s="1725">
        <f t="shared" si="303"/>
        <v>0</v>
      </c>
      <c r="W1372" s="1725">
        <f t="shared" si="304"/>
        <v>2628.88</v>
      </c>
      <c r="X1372" s="1885">
        <v>2628.88</v>
      </c>
      <c r="Y1372" s="1885">
        <v>617226</v>
      </c>
      <c r="Z1372" s="1886">
        <v>42828</v>
      </c>
      <c r="AA1372" s="1885" t="s">
        <v>213</v>
      </c>
      <c r="AB1372" s="1885"/>
      <c r="AC1372" s="1723"/>
      <c r="AE1372" s="1723"/>
      <c r="AF1372" s="1723"/>
      <c r="AG1372" s="1723"/>
      <c r="AH1372" s="1723"/>
      <c r="AI1372" s="1723"/>
      <c r="AJ1372" s="1723"/>
      <c r="AK1372" s="1723"/>
      <c r="AL1372" s="1723"/>
      <c r="AM1372" s="1723"/>
      <c r="AP1372" s="1723"/>
      <c r="AQ1372" s="1723"/>
      <c r="AR1372" s="1723"/>
      <c r="AS1372" s="1723"/>
      <c r="AT1372" s="1723"/>
      <c r="AU1372" s="1723"/>
      <c r="AV1372" s="1723"/>
      <c r="AW1372" s="1723"/>
      <c r="AZ1372" s="1723"/>
      <c r="BA1372" s="1723"/>
    </row>
    <row r="1373" spans="1:53" x14ac:dyDescent="0.2">
      <c r="A1373" s="1811">
        <v>2017225</v>
      </c>
      <c r="C1373" s="1737" t="s">
        <v>3465</v>
      </c>
      <c r="D1373" s="1723" t="s">
        <v>68</v>
      </c>
      <c r="E1373" s="1723">
        <v>1</v>
      </c>
      <c r="F1373" s="1723">
        <v>2</v>
      </c>
      <c r="G1373" s="1723">
        <v>1</v>
      </c>
      <c r="H1373" s="1723">
        <v>1</v>
      </c>
      <c r="I1373" s="1738">
        <v>1</v>
      </c>
      <c r="J1373" s="1738">
        <v>1</v>
      </c>
      <c r="L1373" s="1725">
        <v>733.55</v>
      </c>
      <c r="N1373" s="1725">
        <f t="shared" si="298"/>
        <v>427.59000000000003</v>
      </c>
      <c r="O1373" s="1725">
        <v>308.37</v>
      </c>
      <c r="P1373" s="1798">
        <f t="shared" si="299"/>
        <v>0.72118150564793371</v>
      </c>
      <c r="Q1373" s="1725">
        <v>119.22</v>
      </c>
      <c r="R1373" s="1798">
        <f t="shared" si="300"/>
        <v>0.27881849435206618</v>
      </c>
      <c r="S1373" s="1785">
        <f t="shared" si="301"/>
        <v>4.7687999999999997</v>
      </c>
      <c r="U1373" s="1725">
        <f t="shared" si="302"/>
        <v>0</v>
      </c>
      <c r="V1373" s="1725">
        <f t="shared" si="303"/>
        <v>0</v>
      </c>
      <c r="W1373" s="1725">
        <f t="shared" si="304"/>
        <v>733.55</v>
      </c>
      <c r="X1373" s="1885">
        <v>733.55</v>
      </c>
      <c r="Y1373" s="1885">
        <v>617205</v>
      </c>
      <c r="Z1373" s="1886">
        <v>42814</v>
      </c>
      <c r="AA1373" s="1885" t="s">
        <v>213</v>
      </c>
      <c r="AB1373" s="1885"/>
      <c r="AC1373" s="1723"/>
      <c r="AE1373" s="1723"/>
      <c r="AF1373" s="1723"/>
      <c r="AG1373" s="1723"/>
      <c r="AH1373" s="1723"/>
      <c r="AI1373" s="1723"/>
      <c r="AJ1373" s="1723"/>
      <c r="AK1373" s="1723"/>
      <c r="AL1373" s="1723"/>
      <c r="AM1373" s="1723"/>
      <c r="AP1373" s="1723"/>
      <c r="AQ1373" s="1723"/>
      <c r="AR1373" s="1723"/>
      <c r="AS1373" s="1723"/>
      <c r="AT1373" s="1723"/>
      <c r="AU1373" s="1723"/>
      <c r="AV1373" s="1723"/>
      <c r="AW1373" s="1723"/>
      <c r="AZ1373" s="1723"/>
      <c r="BA1373" s="1723"/>
    </row>
    <row r="1374" spans="1:53" x14ac:dyDescent="0.2">
      <c r="A1374" s="1811">
        <v>2017226</v>
      </c>
      <c r="C1374" s="1737">
        <v>639417</v>
      </c>
      <c r="D1374" s="1723" t="s">
        <v>68</v>
      </c>
      <c r="E1374" s="1723">
        <v>1</v>
      </c>
      <c r="F1374" s="1723">
        <v>8</v>
      </c>
      <c r="G1374" s="1723">
        <v>5</v>
      </c>
      <c r="H1374" s="1723">
        <v>3</v>
      </c>
      <c r="I1374" s="1738">
        <v>1</v>
      </c>
      <c r="J1374" s="1738">
        <v>1</v>
      </c>
      <c r="L1374" s="1725">
        <v>3455.9</v>
      </c>
      <c r="N1374" s="1725">
        <f t="shared" si="298"/>
        <v>2323.5500000000002</v>
      </c>
      <c r="O1374" s="1725">
        <v>1835.8</v>
      </c>
      <c r="P1374" s="1798">
        <f t="shared" si="299"/>
        <v>0.79008413849497527</v>
      </c>
      <c r="Q1374" s="1725">
        <v>487.75</v>
      </c>
      <c r="R1374" s="1798">
        <f t="shared" si="300"/>
        <v>0.20991586150502461</v>
      </c>
      <c r="S1374" s="1785">
        <f t="shared" si="301"/>
        <v>19.510000000000002</v>
      </c>
      <c r="U1374" s="1725">
        <f t="shared" si="302"/>
        <v>0</v>
      </c>
      <c r="V1374" s="1725">
        <f t="shared" si="303"/>
        <v>0</v>
      </c>
      <c r="W1374" s="1725">
        <f t="shared" si="304"/>
        <v>3455.9</v>
      </c>
      <c r="X1374" s="1885">
        <v>3455.9</v>
      </c>
      <c r="Y1374" s="1885">
        <v>617227</v>
      </c>
      <c r="Z1374" s="1886">
        <v>42828</v>
      </c>
      <c r="AA1374" s="1885" t="s">
        <v>213</v>
      </c>
      <c r="AB1374" s="1885"/>
      <c r="AC1374" s="1723"/>
      <c r="AE1374" s="1723"/>
      <c r="AF1374" s="1723"/>
      <c r="AG1374" s="1723"/>
      <c r="AH1374" s="1723"/>
      <c r="AI1374" s="1723"/>
      <c r="AJ1374" s="1723"/>
      <c r="AK1374" s="1723"/>
      <c r="AL1374" s="1723"/>
      <c r="AM1374" s="1723"/>
      <c r="AP1374" s="1723"/>
      <c r="AQ1374" s="1723"/>
      <c r="AR1374" s="1723"/>
      <c r="AS1374" s="1723"/>
      <c r="AT1374" s="1723"/>
      <c r="AU1374" s="1723"/>
      <c r="AV1374" s="1723"/>
      <c r="AW1374" s="1723"/>
      <c r="AZ1374" s="1723"/>
      <c r="BA1374" s="1723"/>
    </row>
    <row r="1375" spans="1:53" x14ac:dyDescent="0.2">
      <c r="A1375" s="1811">
        <v>2017227</v>
      </c>
      <c r="C1375" s="1737">
        <v>648917</v>
      </c>
      <c r="D1375" s="1723" t="s">
        <v>68</v>
      </c>
      <c r="E1375" s="1723">
        <v>1</v>
      </c>
      <c r="F1375" s="1723">
        <v>14</v>
      </c>
      <c r="G1375" s="1723">
        <v>5</v>
      </c>
      <c r="H1375" s="1723">
        <v>3</v>
      </c>
      <c r="I1375" s="1738">
        <v>1</v>
      </c>
      <c r="J1375" s="1738">
        <v>1</v>
      </c>
      <c r="L1375" s="1725">
        <v>4113.66</v>
      </c>
      <c r="N1375" s="1725">
        <f t="shared" si="298"/>
        <v>2769.3</v>
      </c>
      <c r="O1375" s="1725">
        <v>2243.31</v>
      </c>
      <c r="P1375" s="1798">
        <f t="shared" si="299"/>
        <v>0.81006391506878983</v>
      </c>
      <c r="Q1375" s="1725">
        <v>525.99</v>
      </c>
      <c r="R1375" s="1798">
        <f t="shared" si="300"/>
        <v>0.18993608493121003</v>
      </c>
      <c r="S1375" s="1785">
        <f t="shared" si="301"/>
        <v>21.0396</v>
      </c>
      <c r="U1375" s="1725">
        <f t="shared" si="302"/>
        <v>0</v>
      </c>
      <c r="V1375" s="1725">
        <f t="shared" si="303"/>
        <v>0</v>
      </c>
      <c r="W1375" s="1725">
        <f t="shared" si="304"/>
        <v>4113.66</v>
      </c>
      <c r="X1375" s="1885">
        <v>4113.66</v>
      </c>
      <c r="Y1375" s="1885">
        <v>617228</v>
      </c>
      <c r="Z1375" s="1886">
        <v>42828</v>
      </c>
      <c r="AA1375" s="1885" t="s">
        <v>213</v>
      </c>
      <c r="AB1375" s="1885"/>
      <c r="AC1375" s="1723"/>
      <c r="AE1375" s="1723"/>
      <c r="AF1375" s="1723"/>
      <c r="AG1375" s="1723"/>
      <c r="AH1375" s="1723"/>
      <c r="AI1375" s="1723"/>
      <c r="AJ1375" s="1723"/>
      <c r="AK1375" s="1723"/>
      <c r="AL1375" s="1723"/>
      <c r="AM1375" s="1723"/>
      <c r="AP1375" s="1723"/>
      <c r="AQ1375" s="1723"/>
      <c r="AR1375" s="1723"/>
      <c r="AS1375" s="1723"/>
      <c r="AT1375" s="1723"/>
      <c r="AU1375" s="1723"/>
      <c r="AV1375" s="1723"/>
      <c r="AW1375" s="1723"/>
      <c r="AZ1375" s="1723"/>
      <c r="BA1375" s="1723"/>
    </row>
    <row r="1376" spans="1:53" x14ac:dyDescent="0.2">
      <c r="A1376" s="1811">
        <v>2017228</v>
      </c>
      <c r="C1376" s="1737">
        <v>649717</v>
      </c>
      <c r="D1376" s="1723" t="s">
        <v>68</v>
      </c>
      <c r="E1376" s="1723">
        <v>1</v>
      </c>
      <c r="F1376" s="1723">
        <v>8</v>
      </c>
      <c r="G1376" s="1723">
        <v>5</v>
      </c>
      <c r="H1376" s="1723">
        <v>4</v>
      </c>
      <c r="I1376" s="1738">
        <v>1</v>
      </c>
      <c r="J1376" s="1738">
        <v>1</v>
      </c>
      <c r="L1376" s="1725">
        <v>4519.3500000000004</v>
      </c>
      <c r="N1376" s="1725">
        <f t="shared" si="298"/>
        <v>3048.1099999999997</v>
      </c>
      <c r="O1376" s="1725">
        <v>2476.81</v>
      </c>
      <c r="P1376" s="1798">
        <f t="shared" si="299"/>
        <v>0.81257238091801154</v>
      </c>
      <c r="Q1376" s="1725">
        <v>571.29999999999995</v>
      </c>
      <c r="R1376" s="1798">
        <f t="shared" si="300"/>
        <v>0.18742761908198852</v>
      </c>
      <c r="S1376" s="1785">
        <f t="shared" si="301"/>
        <v>22.851999999999997</v>
      </c>
      <c r="U1376" s="1725">
        <f t="shared" si="302"/>
        <v>0</v>
      </c>
      <c r="V1376" s="1725">
        <f t="shared" si="303"/>
        <v>0</v>
      </c>
      <c r="W1376" s="1725">
        <f t="shared" si="304"/>
        <v>4519.3500000000004</v>
      </c>
      <c r="X1376" s="1885">
        <v>4519.3500000000004</v>
      </c>
      <c r="Y1376" s="1885">
        <v>617229</v>
      </c>
      <c r="Z1376" s="1886">
        <v>42828</v>
      </c>
      <c r="AA1376" s="1885" t="s">
        <v>213</v>
      </c>
      <c r="AB1376" s="1885"/>
      <c r="AC1376" s="1723"/>
      <c r="AE1376" s="1723"/>
      <c r="AF1376" s="1723"/>
      <c r="AG1376" s="1723"/>
      <c r="AH1376" s="1723"/>
      <c r="AI1376" s="1723"/>
      <c r="AJ1376" s="1723"/>
      <c r="AK1376" s="1723"/>
      <c r="AL1376" s="1723"/>
      <c r="AM1376" s="1723"/>
      <c r="AP1376" s="1723"/>
      <c r="AQ1376" s="1723"/>
      <c r="AR1376" s="1723"/>
      <c r="AS1376" s="1723"/>
      <c r="AT1376" s="1723"/>
      <c r="AU1376" s="1723"/>
      <c r="AV1376" s="1723"/>
      <c r="AW1376" s="1723"/>
      <c r="AZ1376" s="1723"/>
      <c r="BA1376" s="1723"/>
    </row>
    <row r="1377" spans="1:53" x14ac:dyDescent="0.2">
      <c r="A1377" s="1811">
        <v>2017229</v>
      </c>
      <c r="C1377" s="1737">
        <v>639317</v>
      </c>
      <c r="D1377" s="1723" t="s">
        <v>68</v>
      </c>
      <c r="E1377" s="1723">
        <v>1</v>
      </c>
      <c r="F1377" s="1723">
        <v>9</v>
      </c>
      <c r="G1377" s="1723">
        <v>6</v>
      </c>
      <c r="H1377" s="1723">
        <v>3</v>
      </c>
      <c r="I1377" s="1738">
        <v>1</v>
      </c>
      <c r="J1377" s="1738">
        <v>1</v>
      </c>
      <c r="L1377" s="1725">
        <v>2419.81</v>
      </c>
      <c r="N1377" s="1725">
        <f t="shared" si="298"/>
        <v>1632.9499999999998</v>
      </c>
      <c r="O1377" s="1725">
        <v>1191.3</v>
      </c>
      <c r="P1377" s="1798">
        <f t="shared" si="299"/>
        <v>0.72953856517345916</v>
      </c>
      <c r="Q1377" s="1725">
        <v>441.65</v>
      </c>
      <c r="R1377" s="1798">
        <f t="shared" si="300"/>
        <v>0.27046143482654095</v>
      </c>
      <c r="S1377" s="1785">
        <f t="shared" si="301"/>
        <v>17.666</v>
      </c>
      <c r="U1377" s="1725">
        <f t="shared" si="302"/>
        <v>0</v>
      </c>
      <c r="V1377" s="1725">
        <f t="shared" si="303"/>
        <v>0</v>
      </c>
      <c r="W1377" s="1725">
        <f t="shared" si="304"/>
        <v>2419.81</v>
      </c>
      <c r="X1377" s="1885">
        <v>2419.81</v>
      </c>
      <c r="Y1377" s="1885">
        <v>617230</v>
      </c>
      <c r="Z1377" s="1886">
        <v>42828</v>
      </c>
      <c r="AA1377" s="1885" t="s">
        <v>213</v>
      </c>
      <c r="AB1377" s="1885"/>
      <c r="AC1377" s="1723"/>
      <c r="AE1377" s="1723"/>
      <c r="AF1377" s="1723"/>
      <c r="AG1377" s="1723"/>
      <c r="AH1377" s="1723"/>
      <c r="AI1377" s="1723"/>
      <c r="AJ1377" s="1723"/>
      <c r="AK1377" s="1723"/>
      <c r="AL1377" s="1723"/>
      <c r="AM1377" s="1723"/>
      <c r="AP1377" s="1723"/>
      <c r="AQ1377" s="1723"/>
      <c r="AR1377" s="1723"/>
      <c r="AS1377" s="1723"/>
      <c r="AT1377" s="1723"/>
      <c r="AU1377" s="1723"/>
      <c r="AV1377" s="1723"/>
      <c r="AW1377" s="1723"/>
      <c r="AZ1377" s="1723"/>
      <c r="BA1377" s="1723"/>
    </row>
    <row r="1378" spans="1:53" x14ac:dyDescent="0.2">
      <c r="A1378" s="1811">
        <v>2017230</v>
      </c>
      <c r="C1378" s="1737">
        <v>635817</v>
      </c>
      <c r="D1378" s="1723" t="s">
        <v>68</v>
      </c>
      <c r="E1378" s="1723">
        <v>1</v>
      </c>
      <c r="F1378" s="1723">
        <v>8</v>
      </c>
      <c r="G1378" s="1723">
        <v>5</v>
      </c>
      <c r="H1378" s="1723">
        <v>3</v>
      </c>
      <c r="I1378" s="1738">
        <v>1</v>
      </c>
      <c r="J1378" s="1738">
        <v>1</v>
      </c>
      <c r="L1378" s="1725">
        <v>2581.85</v>
      </c>
      <c r="N1378" s="1725">
        <f t="shared" si="298"/>
        <v>1792.92</v>
      </c>
      <c r="O1378" s="1725">
        <v>1365.77</v>
      </c>
      <c r="P1378" s="1798">
        <f t="shared" si="299"/>
        <v>0.76175735671418687</v>
      </c>
      <c r="Q1378" s="1725">
        <v>427.15</v>
      </c>
      <c r="R1378" s="1798">
        <f t="shared" si="300"/>
        <v>0.23824264328581307</v>
      </c>
      <c r="S1378" s="1785">
        <f t="shared" si="301"/>
        <v>17.085999999999999</v>
      </c>
      <c r="U1378" s="1725">
        <f t="shared" si="302"/>
        <v>0</v>
      </c>
      <c r="V1378" s="1725">
        <f t="shared" si="303"/>
        <v>0</v>
      </c>
      <c r="W1378" s="1725">
        <f t="shared" si="304"/>
        <v>2581.85</v>
      </c>
      <c r="X1378" s="1885">
        <v>2581.85</v>
      </c>
      <c r="Y1378" s="1885">
        <v>617231</v>
      </c>
      <c r="Z1378" s="1886">
        <v>42828</v>
      </c>
      <c r="AA1378" s="1885" t="s">
        <v>213</v>
      </c>
      <c r="AB1378" s="1885"/>
      <c r="AC1378" s="1723"/>
      <c r="AE1378" s="1723"/>
      <c r="AF1378" s="1723"/>
      <c r="AG1378" s="1723"/>
      <c r="AH1378" s="1723"/>
      <c r="AI1378" s="1723"/>
      <c r="AJ1378" s="1723"/>
      <c r="AK1378" s="1723"/>
      <c r="AL1378" s="1723"/>
      <c r="AM1378" s="1723"/>
      <c r="AP1378" s="1723"/>
      <c r="AQ1378" s="1723"/>
      <c r="AR1378" s="1723"/>
      <c r="AS1378" s="1723"/>
      <c r="AT1378" s="1723"/>
      <c r="AU1378" s="1723"/>
      <c r="AV1378" s="1723"/>
      <c r="AW1378" s="1723"/>
      <c r="AZ1378" s="1723"/>
      <c r="BA1378" s="1723"/>
    </row>
    <row r="1379" spans="1:53" x14ac:dyDescent="0.2">
      <c r="A1379" s="1811">
        <v>2017231</v>
      </c>
      <c r="C1379" s="1737" t="s">
        <v>3466</v>
      </c>
      <c r="D1379" s="1723" t="s">
        <v>68</v>
      </c>
      <c r="E1379" s="1723">
        <v>0</v>
      </c>
      <c r="F1379" s="1723">
        <v>0</v>
      </c>
      <c r="G1379" s="1723">
        <v>0</v>
      </c>
      <c r="H1379" s="1723">
        <v>0</v>
      </c>
      <c r="I1379" s="1738">
        <v>1</v>
      </c>
      <c r="J1379" s="1738">
        <v>1</v>
      </c>
      <c r="L1379" s="1725">
        <v>382.5</v>
      </c>
      <c r="N1379" s="1725">
        <f>O1379+Q1379</f>
        <v>255</v>
      </c>
      <c r="O1379" s="1725">
        <v>180</v>
      </c>
      <c r="P1379" s="1798">
        <f>IF(N1379&lt;=0,"",O1379/N1379)</f>
        <v>0.70588235294117652</v>
      </c>
      <c r="Q1379" s="1725">
        <v>75</v>
      </c>
      <c r="R1379" s="1798">
        <f>IF(N1379&lt;=0,"",Q1379/N1379)</f>
        <v>0.29411764705882354</v>
      </c>
      <c r="S1379" s="1785">
        <f>Q1379/$S$1</f>
        <v>3</v>
      </c>
      <c r="U1379" s="1725">
        <f t="shared" si="302"/>
        <v>0</v>
      </c>
      <c r="V1379" s="1725">
        <f t="shared" si="303"/>
        <v>0</v>
      </c>
      <c r="W1379" s="1725">
        <f t="shared" si="304"/>
        <v>382.5</v>
      </c>
      <c r="X1379" s="1885">
        <v>382.5</v>
      </c>
      <c r="Y1379" s="1885">
        <v>617232</v>
      </c>
      <c r="Z1379" s="1886">
        <v>42828</v>
      </c>
      <c r="AA1379" s="1885" t="s">
        <v>213</v>
      </c>
      <c r="AB1379" s="1885"/>
      <c r="AC1379" s="1723"/>
      <c r="AE1379" s="1723"/>
      <c r="AF1379" s="1723"/>
      <c r="AG1379" s="1723"/>
      <c r="AH1379" s="1723"/>
      <c r="AI1379" s="1723"/>
      <c r="AJ1379" s="1723"/>
      <c r="AK1379" s="1723"/>
      <c r="AL1379" s="1723"/>
      <c r="AM1379" s="1723"/>
      <c r="AP1379" s="1723"/>
      <c r="AQ1379" s="1723"/>
      <c r="AR1379" s="1723"/>
      <c r="AS1379" s="1723"/>
      <c r="AT1379" s="1723"/>
      <c r="AU1379" s="1723"/>
      <c r="AV1379" s="1723"/>
      <c r="AW1379" s="1723"/>
      <c r="AZ1379" s="1723"/>
      <c r="BA1379" s="1723"/>
    </row>
    <row r="1380" spans="1:53" x14ac:dyDescent="0.2">
      <c r="A1380" s="1811">
        <v>2017232</v>
      </c>
      <c r="C1380" s="1737" t="s">
        <v>3467</v>
      </c>
      <c r="D1380" s="1723" t="s">
        <v>68</v>
      </c>
      <c r="E1380" s="1723">
        <v>0</v>
      </c>
      <c r="F1380" s="1723">
        <v>0</v>
      </c>
      <c r="G1380" s="1723">
        <v>0</v>
      </c>
      <c r="H1380" s="1723">
        <v>0</v>
      </c>
      <c r="I1380" s="1738">
        <v>1</v>
      </c>
      <c r="J1380" s="1738">
        <v>1</v>
      </c>
      <c r="L1380" s="1725">
        <v>225</v>
      </c>
      <c r="N1380" s="1725">
        <f t="shared" ref="N1380:N1410" si="305">O1380+Q1380</f>
        <v>150</v>
      </c>
      <c r="O1380" s="1725">
        <v>125</v>
      </c>
      <c r="P1380" s="1798">
        <f t="shared" ref="P1380:P1410" si="306">IF(N1380&lt;=0,"",O1380/N1380)</f>
        <v>0.83333333333333337</v>
      </c>
      <c r="Q1380" s="1725">
        <v>25</v>
      </c>
      <c r="R1380" s="1798">
        <f t="shared" ref="R1380:R1410" si="307">IF(N1380&lt;=0,"",Q1380/N1380)</f>
        <v>0.16666666666666666</v>
      </c>
      <c r="S1380" s="1785">
        <f t="shared" ref="S1380:S1410" si="308">Q1380/$S$1</f>
        <v>1</v>
      </c>
      <c r="U1380" s="1725">
        <f t="shared" ref="U1380:U1410" si="309">((1-I1380)*O1380)+((1-J1380)*Q1380)</f>
        <v>0</v>
      </c>
      <c r="V1380" s="1725">
        <f t="shared" ref="V1380:V1410" si="310">L1380-W1380</f>
        <v>0</v>
      </c>
      <c r="W1380" s="1725">
        <f t="shared" ref="W1380:W1410" si="311">X1380+AC1380+AH1380+AM1380+AO1380+AR1380</f>
        <v>225</v>
      </c>
      <c r="X1380" s="1885">
        <v>225</v>
      </c>
      <c r="Y1380" s="1885">
        <v>617233</v>
      </c>
      <c r="Z1380" s="1886">
        <v>42828</v>
      </c>
      <c r="AA1380" s="1885" t="s">
        <v>213</v>
      </c>
      <c r="AB1380" s="1885"/>
      <c r="AC1380" s="1723"/>
      <c r="AE1380" s="1723"/>
      <c r="AF1380" s="1723"/>
      <c r="AG1380" s="1723"/>
      <c r="AH1380" s="1723"/>
      <c r="AI1380" s="1723"/>
      <c r="AJ1380" s="1723"/>
      <c r="AK1380" s="1723"/>
      <c r="AL1380" s="1723"/>
      <c r="AM1380" s="1723"/>
      <c r="AP1380" s="1723"/>
      <c r="AQ1380" s="1723"/>
      <c r="AR1380" s="1723"/>
      <c r="AS1380" s="1723"/>
      <c r="AT1380" s="1723"/>
      <c r="AU1380" s="1723"/>
      <c r="AV1380" s="1723"/>
      <c r="AW1380" s="1723"/>
      <c r="AZ1380" s="1723"/>
      <c r="BA1380" s="1723"/>
    </row>
    <row r="1381" spans="1:53" x14ac:dyDescent="0.2">
      <c r="A1381" s="1811">
        <v>2017233</v>
      </c>
      <c r="C1381" s="1737" t="s">
        <v>3468</v>
      </c>
      <c r="D1381" s="1723" t="s">
        <v>68</v>
      </c>
      <c r="E1381" s="1723">
        <v>0</v>
      </c>
      <c r="F1381" s="1723">
        <v>0</v>
      </c>
      <c r="G1381" s="1723">
        <v>0</v>
      </c>
      <c r="H1381" s="1723">
        <v>0</v>
      </c>
      <c r="I1381" s="1738">
        <v>1</v>
      </c>
      <c r="J1381" s="1738">
        <v>1</v>
      </c>
      <c r="L1381" s="1725">
        <v>254.6</v>
      </c>
      <c r="N1381" s="1725">
        <f t="shared" si="305"/>
        <v>134.80000000000001</v>
      </c>
      <c r="O1381" s="1725">
        <v>134.80000000000001</v>
      </c>
      <c r="P1381" s="1798">
        <f t="shared" si="306"/>
        <v>1</v>
      </c>
      <c r="Q1381" s="1725">
        <v>0</v>
      </c>
      <c r="R1381" s="1798">
        <f t="shared" si="307"/>
        <v>0</v>
      </c>
      <c r="S1381" s="1785">
        <f t="shared" si="308"/>
        <v>0</v>
      </c>
      <c r="U1381" s="1725">
        <f t="shared" si="309"/>
        <v>0</v>
      </c>
      <c r="V1381" s="1725">
        <f t="shared" si="310"/>
        <v>0</v>
      </c>
      <c r="W1381" s="1725">
        <f t="shared" si="311"/>
        <v>254.6</v>
      </c>
      <c r="X1381" s="1885">
        <v>254.6</v>
      </c>
      <c r="Y1381" s="1885">
        <v>617237</v>
      </c>
      <c r="Z1381" s="1886">
        <v>42828</v>
      </c>
      <c r="AA1381" s="1885" t="s">
        <v>213</v>
      </c>
      <c r="AB1381" s="1885"/>
      <c r="AC1381" s="1723"/>
      <c r="AE1381" s="1723"/>
      <c r="AF1381" s="1723"/>
      <c r="AG1381" s="1723"/>
      <c r="AH1381" s="1723"/>
      <c r="AI1381" s="1723"/>
      <c r="AJ1381" s="1723"/>
      <c r="AK1381" s="1723"/>
      <c r="AL1381" s="1723"/>
      <c r="AM1381" s="1723"/>
      <c r="AP1381" s="1723"/>
      <c r="AQ1381" s="1723"/>
      <c r="AR1381" s="1723"/>
      <c r="AS1381" s="1723"/>
      <c r="AT1381" s="1723"/>
      <c r="AU1381" s="1723"/>
      <c r="AV1381" s="1723"/>
      <c r="AW1381" s="1723"/>
      <c r="AZ1381" s="1723"/>
      <c r="BA1381" s="1723"/>
    </row>
    <row r="1382" spans="1:53" x14ac:dyDescent="0.2">
      <c r="A1382" s="1736">
        <v>2017234</v>
      </c>
      <c r="C1382" s="1737" t="s">
        <v>3471</v>
      </c>
      <c r="D1382" s="1723" t="s">
        <v>68</v>
      </c>
      <c r="E1382" s="1723">
        <v>0</v>
      </c>
      <c r="F1382" s="1723">
        <v>0</v>
      </c>
      <c r="G1382" s="1723">
        <v>0</v>
      </c>
      <c r="H1382" s="1723">
        <v>1</v>
      </c>
      <c r="I1382" s="1738">
        <v>1</v>
      </c>
      <c r="J1382" s="1738">
        <v>1</v>
      </c>
      <c r="L1382" s="1868">
        <v>0</v>
      </c>
      <c r="N1382" s="1725">
        <f t="shared" si="305"/>
        <v>0</v>
      </c>
      <c r="O1382" s="1725">
        <v>0</v>
      </c>
      <c r="P1382" s="1798" t="str">
        <f t="shared" si="306"/>
        <v/>
      </c>
      <c r="Q1382" s="1725">
        <v>0</v>
      </c>
      <c r="R1382" s="1798" t="str">
        <f t="shared" si="307"/>
        <v/>
      </c>
      <c r="S1382" s="1785">
        <f t="shared" si="308"/>
        <v>0</v>
      </c>
      <c r="U1382" s="1725">
        <f t="shared" si="309"/>
        <v>0</v>
      </c>
      <c r="V1382" s="1725">
        <f t="shared" si="310"/>
        <v>0</v>
      </c>
      <c r="W1382" s="1725">
        <f t="shared" si="311"/>
        <v>0</v>
      </c>
      <c r="X1382" s="1885"/>
      <c r="Y1382" s="1885"/>
      <c r="Z1382" s="1886"/>
      <c r="AA1382" s="1885"/>
      <c r="AB1382" s="1885"/>
      <c r="AC1382" s="1723"/>
      <c r="AE1382" s="1723"/>
      <c r="AF1382" s="1723"/>
      <c r="AG1382" s="1723"/>
      <c r="AH1382" s="1723"/>
      <c r="AI1382" s="1723"/>
      <c r="AJ1382" s="1723"/>
      <c r="AK1382" s="1723"/>
      <c r="AL1382" s="1723"/>
      <c r="AM1382" s="1723"/>
      <c r="AP1382" s="1723"/>
      <c r="AQ1382" s="1723"/>
      <c r="AR1382" s="1723"/>
      <c r="AS1382" s="1723"/>
      <c r="AT1382" s="1723"/>
      <c r="AU1382" s="1723"/>
      <c r="AV1382" s="1723"/>
      <c r="AW1382" s="1723"/>
      <c r="AZ1382" s="1723"/>
      <c r="BA1382" s="1723"/>
    </row>
    <row r="1383" spans="1:53" x14ac:dyDescent="0.2">
      <c r="A1383" s="1811">
        <v>2017235</v>
      </c>
      <c r="C1383" s="1737" t="s">
        <v>3473</v>
      </c>
      <c r="D1383" s="1723" t="s">
        <v>451</v>
      </c>
      <c r="E1383" s="1723">
        <v>1</v>
      </c>
      <c r="F1383" s="1723">
        <v>2</v>
      </c>
      <c r="G1383" s="1723">
        <v>2</v>
      </c>
      <c r="H1383" s="1723">
        <v>0</v>
      </c>
      <c r="I1383" s="1738">
        <v>1</v>
      </c>
      <c r="J1383" s="1738">
        <v>1</v>
      </c>
      <c r="L1383" s="1725">
        <v>400.26</v>
      </c>
      <c r="N1383" s="1725">
        <f t="shared" si="305"/>
        <v>267.48</v>
      </c>
      <c r="O1383" s="1725">
        <v>188.78</v>
      </c>
      <c r="P1383" s="1798">
        <f t="shared" si="306"/>
        <v>0.705772394197697</v>
      </c>
      <c r="Q1383" s="1725">
        <v>78.7</v>
      </c>
      <c r="R1383" s="1798">
        <f t="shared" si="307"/>
        <v>0.29422760580230295</v>
      </c>
      <c r="S1383" s="1785">
        <f t="shared" si="308"/>
        <v>3.1480000000000001</v>
      </c>
      <c r="U1383" s="1725">
        <f t="shared" si="309"/>
        <v>0</v>
      </c>
      <c r="V1383" s="1725">
        <f t="shared" si="310"/>
        <v>0</v>
      </c>
      <c r="W1383" s="1725">
        <f t="shared" si="311"/>
        <v>400.26</v>
      </c>
      <c r="X1383" s="1885">
        <v>400.26</v>
      </c>
      <c r="Y1383" s="1885">
        <v>617306</v>
      </c>
      <c r="Z1383" s="1886">
        <v>42867</v>
      </c>
      <c r="AA1383" s="1885" t="s">
        <v>213</v>
      </c>
      <c r="AB1383" s="1885"/>
      <c r="AC1383" s="1723"/>
      <c r="AE1383" s="1723"/>
      <c r="AF1383" s="1723"/>
      <c r="AG1383" s="1723"/>
      <c r="AH1383" s="1723"/>
      <c r="AI1383" s="1723"/>
      <c r="AJ1383" s="1723"/>
      <c r="AK1383" s="1723"/>
      <c r="AL1383" s="1723"/>
      <c r="AM1383" s="1723"/>
      <c r="AP1383" s="1723"/>
      <c r="AQ1383" s="1723"/>
      <c r="AR1383" s="1723"/>
      <c r="AS1383" s="1723"/>
      <c r="AT1383" s="1723"/>
      <c r="AU1383" s="1723"/>
      <c r="AV1383" s="1723"/>
      <c r="AW1383" s="1723"/>
      <c r="AZ1383" s="1723"/>
      <c r="BA1383" s="1723"/>
    </row>
    <row r="1384" spans="1:53" x14ac:dyDescent="0.2">
      <c r="A1384" s="1811">
        <v>2017236</v>
      </c>
      <c r="C1384" s="1737" t="s">
        <v>3474</v>
      </c>
      <c r="D1384" s="1723" t="s">
        <v>614</v>
      </c>
      <c r="E1384" s="1723">
        <v>1</v>
      </c>
      <c r="F1384" s="1723">
        <v>10</v>
      </c>
      <c r="G1384" s="1723">
        <v>8</v>
      </c>
      <c r="H1384" s="1723">
        <v>3</v>
      </c>
      <c r="I1384" s="1738">
        <v>1</v>
      </c>
      <c r="J1384" s="1738">
        <v>1</v>
      </c>
      <c r="L1384" s="1725">
        <v>3479.45</v>
      </c>
      <c r="N1384" s="1725">
        <f t="shared" si="305"/>
        <v>2290.14</v>
      </c>
      <c r="O1384" s="1725">
        <v>1642.27</v>
      </c>
      <c r="P1384" s="1798">
        <f t="shared" si="306"/>
        <v>0.71710463115792056</v>
      </c>
      <c r="Q1384" s="1725">
        <v>647.87</v>
      </c>
      <c r="R1384" s="1798">
        <f t="shared" si="307"/>
        <v>0.28289536884207955</v>
      </c>
      <c r="S1384" s="1785">
        <f t="shared" si="308"/>
        <v>25.9148</v>
      </c>
      <c r="U1384" s="1725">
        <f t="shared" si="309"/>
        <v>0</v>
      </c>
      <c r="V1384" s="1725">
        <f t="shared" si="310"/>
        <v>0</v>
      </c>
      <c r="W1384" s="1725">
        <f t="shared" si="311"/>
        <v>3479.45</v>
      </c>
      <c r="X1384" s="1885">
        <v>3479.45</v>
      </c>
      <c r="Y1384" s="1885">
        <v>617257</v>
      </c>
      <c r="Z1384" s="1886">
        <v>42845</v>
      </c>
      <c r="AA1384" s="1885" t="s">
        <v>213</v>
      </c>
      <c r="AB1384" s="1885"/>
      <c r="AC1384" s="1723"/>
      <c r="AE1384" s="1723"/>
      <c r="AF1384" s="1723"/>
      <c r="AG1384" s="1723"/>
      <c r="AH1384" s="1723"/>
      <c r="AI1384" s="1723"/>
      <c r="AJ1384" s="1723"/>
      <c r="AK1384" s="1723"/>
      <c r="AL1384" s="1723"/>
      <c r="AM1384" s="1723"/>
      <c r="AP1384" s="1723"/>
      <c r="AQ1384" s="1723"/>
      <c r="AR1384" s="1723"/>
      <c r="AS1384" s="1723"/>
      <c r="AT1384" s="1723"/>
      <c r="AU1384" s="1723"/>
      <c r="AV1384" s="1723"/>
      <c r="AW1384" s="1723"/>
      <c r="AZ1384" s="1723"/>
      <c r="BA1384" s="1723"/>
    </row>
    <row r="1385" spans="1:53" x14ac:dyDescent="0.2">
      <c r="A1385" s="1811">
        <v>2017237</v>
      </c>
      <c r="C1385" s="1737" t="s">
        <v>3477</v>
      </c>
      <c r="D1385" s="1723" t="s">
        <v>68</v>
      </c>
      <c r="E1385" s="1723">
        <v>0</v>
      </c>
      <c r="F1385" s="1723">
        <v>0</v>
      </c>
      <c r="G1385" s="1723">
        <v>0</v>
      </c>
      <c r="H1385" s="1723">
        <v>0</v>
      </c>
      <c r="I1385" s="1738">
        <v>1</v>
      </c>
      <c r="J1385" s="1738">
        <v>1</v>
      </c>
      <c r="L1385" s="1725">
        <v>131.94</v>
      </c>
      <c r="N1385" s="1725">
        <f t="shared" si="305"/>
        <v>29.49</v>
      </c>
      <c r="O1385" s="1725">
        <v>29.49</v>
      </c>
      <c r="P1385" s="1798">
        <f t="shared" si="306"/>
        <v>1</v>
      </c>
      <c r="Q1385" s="1725">
        <v>0</v>
      </c>
      <c r="R1385" s="1798">
        <f t="shared" si="307"/>
        <v>0</v>
      </c>
      <c r="S1385" s="1785">
        <f t="shared" si="308"/>
        <v>0</v>
      </c>
      <c r="U1385" s="1725">
        <f t="shared" si="309"/>
        <v>0</v>
      </c>
      <c r="V1385" s="1725">
        <f t="shared" si="310"/>
        <v>0</v>
      </c>
      <c r="W1385" s="1725">
        <f t="shared" si="311"/>
        <v>131.94</v>
      </c>
      <c r="X1385" s="1885">
        <v>131.94</v>
      </c>
      <c r="Y1385" s="1885">
        <v>617237</v>
      </c>
      <c r="Z1385" s="1886">
        <v>42828</v>
      </c>
      <c r="AA1385" s="1885" t="s">
        <v>213</v>
      </c>
      <c r="AB1385" s="1885"/>
      <c r="AC1385" s="1723"/>
      <c r="AE1385" s="1723"/>
      <c r="AF1385" s="1723"/>
      <c r="AG1385" s="1723"/>
      <c r="AH1385" s="1723"/>
      <c r="AI1385" s="1723"/>
      <c r="AJ1385" s="1723"/>
      <c r="AK1385" s="1723"/>
      <c r="AL1385" s="1723"/>
      <c r="AM1385" s="1723"/>
      <c r="AP1385" s="1723"/>
      <c r="AQ1385" s="1723"/>
      <c r="AR1385" s="1723"/>
      <c r="AS1385" s="1723"/>
      <c r="AT1385" s="1723"/>
      <c r="AU1385" s="1723"/>
      <c r="AV1385" s="1723"/>
      <c r="AW1385" s="1723"/>
      <c r="AZ1385" s="1723"/>
      <c r="BA1385" s="1723"/>
    </row>
    <row r="1386" spans="1:53" x14ac:dyDescent="0.2">
      <c r="A1386" s="1811">
        <v>2017238</v>
      </c>
      <c r="C1386" s="1737" t="s">
        <v>3478</v>
      </c>
      <c r="D1386" s="1723" t="s">
        <v>68</v>
      </c>
      <c r="E1386" s="1723">
        <v>5</v>
      </c>
      <c r="F1386" s="1723">
        <v>40</v>
      </c>
      <c r="G1386" s="1723">
        <v>35</v>
      </c>
      <c r="H1386" s="1723">
        <v>10</v>
      </c>
      <c r="I1386" s="1738">
        <v>1</v>
      </c>
      <c r="J1386" s="1738">
        <v>1</v>
      </c>
      <c r="L1386" s="1725">
        <v>11132.1</v>
      </c>
      <c r="N1386" s="1725">
        <f t="shared" si="305"/>
        <v>4682.0200000000004</v>
      </c>
      <c r="O1386" s="1725">
        <v>2628.62</v>
      </c>
      <c r="P1386" s="1798">
        <f t="shared" si="306"/>
        <v>0.56142861414517653</v>
      </c>
      <c r="Q1386" s="1725">
        <v>2053.4</v>
      </c>
      <c r="R1386" s="1798">
        <f t="shared" si="307"/>
        <v>0.4385713858548233</v>
      </c>
      <c r="S1386" s="1785">
        <f t="shared" si="308"/>
        <v>82.13600000000001</v>
      </c>
      <c r="U1386" s="1725">
        <f t="shared" si="309"/>
        <v>0</v>
      </c>
      <c r="V1386" s="1725">
        <f t="shared" si="310"/>
        <v>0</v>
      </c>
      <c r="W1386" s="1725">
        <f t="shared" si="311"/>
        <v>11132.1</v>
      </c>
      <c r="X1386" s="1885">
        <v>11132.1</v>
      </c>
      <c r="Y1386" s="1885">
        <v>617234</v>
      </c>
      <c r="Z1386" s="1886">
        <v>42828</v>
      </c>
      <c r="AA1386" s="1885" t="s">
        <v>213</v>
      </c>
      <c r="AB1386" s="1885"/>
      <c r="AC1386" s="1723"/>
      <c r="AE1386" s="1723"/>
      <c r="AF1386" s="1723"/>
      <c r="AG1386" s="1723"/>
      <c r="AH1386" s="1723"/>
      <c r="AI1386" s="1723"/>
      <c r="AJ1386" s="1723"/>
      <c r="AK1386" s="1723"/>
      <c r="AL1386" s="1723"/>
      <c r="AM1386" s="1723"/>
      <c r="AP1386" s="1723"/>
      <c r="AQ1386" s="1723"/>
      <c r="AR1386" s="1723"/>
      <c r="AS1386" s="1723"/>
      <c r="AT1386" s="1723"/>
      <c r="AU1386" s="1723"/>
      <c r="AV1386" s="1723"/>
      <c r="AW1386" s="1723"/>
      <c r="AZ1386" s="1723"/>
      <c r="BA1386" s="1723"/>
    </row>
    <row r="1387" spans="1:53" x14ac:dyDescent="0.2">
      <c r="A1387" s="1811">
        <v>2017239</v>
      </c>
      <c r="C1387" s="1737" t="s">
        <v>3479</v>
      </c>
      <c r="D1387" s="1723" t="s">
        <v>489</v>
      </c>
      <c r="E1387" s="1723">
        <v>0</v>
      </c>
      <c r="F1387" s="1723">
        <v>0</v>
      </c>
      <c r="G1387" s="1723">
        <v>0</v>
      </c>
      <c r="H1387" s="1723">
        <v>0</v>
      </c>
      <c r="I1387" s="1738">
        <v>1</v>
      </c>
      <c r="J1387" s="1738">
        <v>1</v>
      </c>
      <c r="L1387" s="1725">
        <v>98.97</v>
      </c>
      <c r="N1387" s="1725">
        <f t="shared" si="305"/>
        <v>70.48</v>
      </c>
      <c r="O1387" s="1725">
        <v>70.48</v>
      </c>
      <c r="P1387" s="1798">
        <f t="shared" si="306"/>
        <v>1</v>
      </c>
      <c r="Q1387" s="1725">
        <v>0</v>
      </c>
      <c r="R1387" s="1798">
        <f t="shared" si="307"/>
        <v>0</v>
      </c>
      <c r="S1387" s="1785">
        <f t="shared" si="308"/>
        <v>0</v>
      </c>
      <c r="U1387" s="1725">
        <f t="shared" si="309"/>
        <v>0</v>
      </c>
      <c r="V1387" s="1725">
        <f t="shared" si="310"/>
        <v>0</v>
      </c>
      <c r="W1387" s="1725">
        <f t="shared" si="311"/>
        <v>98.97</v>
      </c>
      <c r="X1387" s="1885">
        <v>98.97</v>
      </c>
      <c r="Y1387" s="1885">
        <v>617332</v>
      </c>
      <c r="Z1387" s="1886">
        <v>42867</v>
      </c>
      <c r="AA1387" s="1885" t="s">
        <v>213</v>
      </c>
      <c r="AB1387" s="1885"/>
      <c r="AC1387" s="1723"/>
      <c r="AE1387" s="1723"/>
      <c r="AF1387" s="1723"/>
      <c r="AG1387" s="1723"/>
      <c r="AH1387" s="1723"/>
      <c r="AI1387" s="1723"/>
      <c r="AJ1387" s="1723"/>
      <c r="AK1387" s="1723"/>
      <c r="AL1387" s="1723"/>
      <c r="AM1387" s="1723"/>
      <c r="AP1387" s="1723"/>
      <c r="AQ1387" s="1723"/>
      <c r="AR1387" s="1723"/>
      <c r="AS1387" s="1723"/>
      <c r="AT1387" s="1723"/>
      <c r="AU1387" s="1723"/>
      <c r="AV1387" s="1723"/>
      <c r="AW1387" s="1723"/>
      <c r="AZ1387" s="1723"/>
      <c r="BA1387" s="1723"/>
    </row>
    <row r="1388" spans="1:53" x14ac:dyDescent="0.2">
      <c r="A1388" s="1811">
        <v>2017240</v>
      </c>
      <c r="C1388" s="1737" t="s">
        <v>3480</v>
      </c>
      <c r="D1388" s="1723" t="s">
        <v>489</v>
      </c>
      <c r="E1388" s="1723">
        <v>0</v>
      </c>
      <c r="F1388" s="1723">
        <v>0</v>
      </c>
      <c r="G1388" s="1723">
        <v>0</v>
      </c>
      <c r="H1388" s="1723">
        <v>0</v>
      </c>
      <c r="I1388" s="1738">
        <v>1</v>
      </c>
      <c r="J1388" s="1738">
        <v>1</v>
      </c>
      <c r="L1388" s="1725">
        <v>100.45</v>
      </c>
      <c r="N1388" s="1725">
        <f t="shared" si="305"/>
        <v>71.75</v>
      </c>
      <c r="O1388" s="1725">
        <v>71.75</v>
      </c>
      <c r="P1388" s="1798">
        <f t="shared" si="306"/>
        <v>1</v>
      </c>
      <c r="Q1388" s="1725">
        <v>0</v>
      </c>
      <c r="R1388" s="1798">
        <f t="shared" si="307"/>
        <v>0</v>
      </c>
      <c r="S1388" s="1785">
        <f t="shared" si="308"/>
        <v>0</v>
      </c>
      <c r="U1388" s="1725">
        <f t="shared" si="309"/>
        <v>0</v>
      </c>
      <c r="V1388" s="1725">
        <f t="shared" si="310"/>
        <v>0</v>
      </c>
      <c r="W1388" s="1725">
        <f t="shared" si="311"/>
        <v>100.45</v>
      </c>
      <c r="X1388" s="1885">
        <v>100.45</v>
      </c>
      <c r="Y1388" s="1885">
        <v>617333</v>
      </c>
      <c r="Z1388" s="1886">
        <v>42867</v>
      </c>
      <c r="AA1388" s="1885" t="s">
        <v>213</v>
      </c>
      <c r="AB1388" s="1885"/>
      <c r="AC1388" s="1723"/>
      <c r="AE1388" s="1723"/>
      <c r="AF1388" s="1723"/>
      <c r="AG1388" s="1723"/>
      <c r="AH1388" s="1723"/>
      <c r="AI1388" s="1723"/>
      <c r="AJ1388" s="1723"/>
      <c r="AK1388" s="1723"/>
      <c r="AL1388" s="1723"/>
      <c r="AM1388" s="1723"/>
      <c r="AP1388" s="1723"/>
      <c r="AQ1388" s="1723"/>
      <c r="AR1388" s="1723"/>
      <c r="AS1388" s="1723"/>
      <c r="AT1388" s="1723"/>
      <c r="AU1388" s="1723"/>
      <c r="AV1388" s="1723"/>
      <c r="AW1388" s="1723"/>
      <c r="AZ1388" s="1723"/>
      <c r="BA1388" s="1723"/>
    </row>
    <row r="1389" spans="1:53" x14ac:dyDescent="0.2">
      <c r="A1389" s="1811">
        <v>2017241</v>
      </c>
      <c r="C1389" s="1737" t="s">
        <v>3484</v>
      </c>
      <c r="D1389" s="1723" t="s">
        <v>68</v>
      </c>
      <c r="E1389" s="1723">
        <v>0</v>
      </c>
      <c r="F1389" s="1723">
        <v>0</v>
      </c>
      <c r="G1389" s="1723">
        <v>0</v>
      </c>
      <c r="H1389" s="1723">
        <v>0</v>
      </c>
      <c r="I1389" s="1738">
        <v>1</v>
      </c>
      <c r="J1389" s="1738">
        <v>1</v>
      </c>
      <c r="L1389" s="1725">
        <v>518</v>
      </c>
      <c r="N1389" s="1725">
        <f t="shared" si="305"/>
        <v>251.5</v>
      </c>
      <c r="O1389" s="1725">
        <v>251.5</v>
      </c>
      <c r="P1389" s="1798">
        <f t="shared" si="306"/>
        <v>1</v>
      </c>
      <c r="Q1389" s="1725">
        <v>0</v>
      </c>
      <c r="R1389" s="1798">
        <f t="shared" si="307"/>
        <v>0</v>
      </c>
      <c r="S1389" s="1785">
        <f t="shared" si="308"/>
        <v>0</v>
      </c>
      <c r="U1389" s="1725">
        <f t="shared" si="309"/>
        <v>0</v>
      </c>
      <c r="V1389" s="1725">
        <f t="shared" si="310"/>
        <v>0</v>
      </c>
      <c r="W1389" s="1725">
        <f t="shared" si="311"/>
        <v>518</v>
      </c>
      <c r="X1389" s="1885">
        <v>518</v>
      </c>
      <c r="Y1389" s="1885">
        <v>617237</v>
      </c>
      <c r="Z1389" s="1886">
        <v>42828</v>
      </c>
      <c r="AA1389" s="1885" t="s">
        <v>213</v>
      </c>
      <c r="AB1389" s="1885"/>
      <c r="AC1389" s="1723"/>
      <c r="AE1389" s="1723"/>
      <c r="AF1389" s="1723"/>
      <c r="AG1389" s="1723"/>
      <c r="AH1389" s="1723"/>
      <c r="AI1389" s="1723"/>
      <c r="AJ1389" s="1723"/>
      <c r="AK1389" s="1723"/>
      <c r="AL1389" s="1723"/>
      <c r="AM1389" s="1723"/>
      <c r="AP1389" s="1723"/>
      <c r="AQ1389" s="1723"/>
      <c r="AR1389" s="1723"/>
      <c r="AS1389" s="1723"/>
      <c r="AT1389" s="1723"/>
      <c r="AU1389" s="1723"/>
      <c r="AV1389" s="1723"/>
      <c r="AW1389" s="1723"/>
      <c r="AZ1389" s="1723"/>
      <c r="BA1389" s="1723"/>
    </row>
    <row r="1390" spans="1:53" x14ac:dyDescent="0.2">
      <c r="A1390" s="1811">
        <v>2017242</v>
      </c>
      <c r="C1390" s="1737" t="s">
        <v>3516</v>
      </c>
      <c r="D1390" s="1723" t="s">
        <v>68</v>
      </c>
      <c r="E1390" s="1723">
        <v>0</v>
      </c>
      <c r="F1390" s="1723">
        <v>0</v>
      </c>
      <c r="G1390" s="1723">
        <v>0</v>
      </c>
      <c r="H1390" s="1723">
        <v>0</v>
      </c>
      <c r="I1390" s="1738">
        <v>1</v>
      </c>
      <c r="J1390" s="1738">
        <v>1</v>
      </c>
      <c r="L1390" s="1725">
        <v>2874</v>
      </c>
      <c r="N1390" s="1725">
        <f t="shared" si="305"/>
        <v>0</v>
      </c>
      <c r="O1390" s="1725">
        <v>0</v>
      </c>
      <c r="P1390" s="1798" t="str">
        <f t="shared" si="306"/>
        <v/>
      </c>
      <c r="Q1390" s="1725">
        <v>0</v>
      </c>
      <c r="R1390" s="1798" t="str">
        <f t="shared" si="307"/>
        <v/>
      </c>
      <c r="S1390" s="1785">
        <f t="shared" si="308"/>
        <v>0</v>
      </c>
      <c r="U1390" s="1725">
        <f t="shared" si="309"/>
        <v>0</v>
      </c>
      <c r="V1390" s="1725">
        <f t="shared" si="310"/>
        <v>0</v>
      </c>
      <c r="W1390" s="1725">
        <f t="shared" si="311"/>
        <v>2874</v>
      </c>
      <c r="X1390" s="1885">
        <v>2874</v>
      </c>
      <c r="Y1390" s="1885">
        <v>617251</v>
      </c>
      <c r="Z1390" s="1886">
        <v>42838</v>
      </c>
      <c r="AA1390" s="1885" t="s">
        <v>213</v>
      </c>
      <c r="AB1390" s="1885"/>
      <c r="AC1390" s="1723"/>
      <c r="AE1390" s="1723"/>
      <c r="AF1390" s="1723"/>
      <c r="AG1390" s="1723"/>
      <c r="AH1390" s="1723"/>
      <c r="AI1390" s="1723"/>
      <c r="AJ1390" s="1723"/>
      <c r="AK1390" s="1723"/>
      <c r="AL1390" s="1723"/>
      <c r="AM1390" s="1723"/>
      <c r="AP1390" s="1723"/>
      <c r="AQ1390" s="1723"/>
      <c r="AR1390" s="1723"/>
      <c r="AS1390" s="1723"/>
      <c r="AT1390" s="1723"/>
      <c r="AU1390" s="1723"/>
      <c r="AV1390" s="1723"/>
      <c r="AW1390" s="1723"/>
      <c r="AZ1390" s="1723"/>
      <c r="BA1390" s="1723"/>
    </row>
    <row r="1391" spans="1:53" x14ac:dyDescent="0.2">
      <c r="A1391" s="1811">
        <v>2017243</v>
      </c>
      <c r="C1391" s="1737" t="s">
        <v>3517</v>
      </c>
      <c r="D1391" s="1723" t="s">
        <v>614</v>
      </c>
      <c r="E1391" s="1723">
        <v>0</v>
      </c>
      <c r="F1391" s="1723">
        <v>1</v>
      </c>
      <c r="G1391" s="1723">
        <v>1</v>
      </c>
      <c r="H1391" s="1723">
        <v>0</v>
      </c>
      <c r="I1391" s="1738">
        <v>1</v>
      </c>
      <c r="J1391" s="1738">
        <v>1</v>
      </c>
      <c r="L1391" s="1725">
        <v>215.83</v>
      </c>
      <c r="N1391" s="1725">
        <f t="shared" si="305"/>
        <v>142.01999999999998</v>
      </c>
      <c r="O1391" s="1725">
        <v>95.82</v>
      </c>
      <c r="P1391" s="1798">
        <f t="shared" si="306"/>
        <v>0.67469370511195614</v>
      </c>
      <c r="Q1391" s="1725">
        <v>46.2</v>
      </c>
      <c r="R1391" s="1798">
        <f t="shared" si="307"/>
        <v>0.32530629488804402</v>
      </c>
      <c r="S1391" s="1785">
        <f t="shared" si="308"/>
        <v>1.8480000000000001</v>
      </c>
      <c r="U1391" s="1725">
        <f t="shared" si="309"/>
        <v>0</v>
      </c>
      <c r="V1391" s="1725">
        <f t="shared" si="310"/>
        <v>0</v>
      </c>
      <c r="W1391" s="1725">
        <f t="shared" si="311"/>
        <v>215.83</v>
      </c>
      <c r="X1391" s="1885">
        <v>215.83</v>
      </c>
      <c r="Y1391" s="1885">
        <v>617258</v>
      </c>
      <c r="Z1391" s="1886">
        <v>42845</v>
      </c>
      <c r="AA1391" s="1885" t="s">
        <v>213</v>
      </c>
      <c r="AB1391" s="1885"/>
      <c r="AC1391" s="1723"/>
      <c r="AE1391" s="1723"/>
      <c r="AF1391" s="1723"/>
      <c r="AG1391" s="1723"/>
      <c r="AH1391" s="1723"/>
      <c r="AI1391" s="1723"/>
      <c r="AJ1391" s="1723"/>
      <c r="AK1391" s="1723"/>
      <c r="AL1391" s="1723"/>
      <c r="AM1391" s="1723"/>
      <c r="AP1391" s="1723"/>
      <c r="AQ1391" s="1723"/>
      <c r="AR1391" s="1723"/>
      <c r="AS1391" s="1723"/>
      <c r="AT1391" s="1723"/>
      <c r="AU1391" s="1723"/>
      <c r="AV1391" s="1723"/>
      <c r="AW1391" s="1723"/>
      <c r="AZ1391" s="1723"/>
      <c r="BA1391" s="1723"/>
    </row>
    <row r="1392" spans="1:53" x14ac:dyDescent="0.2">
      <c r="A1392" s="1811">
        <v>2017244</v>
      </c>
      <c r="C1392" s="1737" t="s">
        <v>3523</v>
      </c>
      <c r="D1392" s="1723" t="s">
        <v>68</v>
      </c>
      <c r="E1392" s="1723">
        <v>0</v>
      </c>
      <c r="F1392" s="1723">
        <v>0</v>
      </c>
      <c r="G1392" s="1723">
        <v>0</v>
      </c>
      <c r="H1392" s="1723">
        <v>0</v>
      </c>
      <c r="I1392" s="1738">
        <v>1</v>
      </c>
      <c r="J1392" s="1738">
        <v>1</v>
      </c>
      <c r="L1392" s="1725">
        <v>190.45</v>
      </c>
      <c r="N1392" s="1725">
        <f t="shared" si="305"/>
        <v>102.72</v>
      </c>
      <c r="O1392" s="1725">
        <v>87.72</v>
      </c>
      <c r="P1392" s="1798">
        <f t="shared" si="306"/>
        <v>0.8539719626168224</v>
      </c>
      <c r="Q1392" s="1725">
        <v>15</v>
      </c>
      <c r="R1392" s="1798">
        <f t="shared" si="307"/>
        <v>0.14602803738317757</v>
      </c>
      <c r="S1392" s="1785">
        <f t="shared" si="308"/>
        <v>0.6</v>
      </c>
      <c r="U1392" s="1725">
        <f t="shared" si="309"/>
        <v>0</v>
      </c>
      <c r="V1392" s="1725">
        <f t="shared" si="310"/>
        <v>0</v>
      </c>
      <c r="W1392" s="1725">
        <f t="shared" si="311"/>
        <v>190.45</v>
      </c>
      <c r="X1392" s="1885">
        <v>190.45</v>
      </c>
      <c r="Y1392" s="1885">
        <v>617237</v>
      </c>
      <c r="Z1392" s="1886">
        <v>42828</v>
      </c>
      <c r="AA1392" s="1885" t="s">
        <v>213</v>
      </c>
      <c r="AB1392" s="1885"/>
      <c r="AC1392" s="1723"/>
      <c r="AE1392" s="1723"/>
      <c r="AF1392" s="1723"/>
      <c r="AG1392" s="1723"/>
      <c r="AH1392" s="1723"/>
      <c r="AI1392" s="1723"/>
      <c r="AJ1392" s="1723"/>
      <c r="AK1392" s="1723"/>
      <c r="AL1392" s="1723"/>
      <c r="AM1392" s="1723"/>
      <c r="AP1392" s="1723"/>
      <c r="AQ1392" s="1723"/>
      <c r="AR1392" s="1723"/>
      <c r="AS1392" s="1723"/>
      <c r="AT1392" s="1723"/>
      <c r="AU1392" s="1723"/>
      <c r="AV1392" s="1723"/>
      <c r="AW1392" s="1723"/>
      <c r="AZ1392" s="1723"/>
      <c r="BA1392" s="1723"/>
    </row>
    <row r="1393" spans="1:53" x14ac:dyDescent="0.2">
      <c r="A1393" s="1811">
        <v>2017245</v>
      </c>
      <c r="C1393" s="1737" t="s">
        <v>3524</v>
      </c>
      <c r="D1393" s="1723" t="s">
        <v>489</v>
      </c>
      <c r="E1393" s="1723">
        <v>0</v>
      </c>
      <c r="F1393" s="1723">
        <v>0</v>
      </c>
      <c r="G1393" s="1723">
        <v>0</v>
      </c>
      <c r="H1393" s="1723">
        <v>0</v>
      </c>
      <c r="I1393" s="1738">
        <v>1</v>
      </c>
      <c r="J1393" s="1738">
        <v>1</v>
      </c>
      <c r="L1393" s="1725">
        <v>29.5</v>
      </c>
      <c r="N1393" s="1725">
        <f t="shared" si="305"/>
        <v>0</v>
      </c>
      <c r="O1393" s="1725">
        <v>0</v>
      </c>
      <c r="P1393" s="1798" t="str">
        <f t="shared" si="306"/>
        <v/>
      </c>
      <c r="Q1393" s="1725">
        <v>0</v>
      </c>
      <c r="R1393" s="1798" t="str">
        <f t="shared" si="307"/>
        <v/>
      </c>
      <c r="S1393" s="1785">
        <f t="shared" si="308"/>
        <v>0</v>
      </c>
      <c r="U1393" s="1725">
        <f t="shared" si="309"/>
        <v>0</v>
      </c>
      <c r="V1393" s="1725">
        <f t="shared" si="310"/>
        <v>0</v>
      </c>
      <c r="W1393" s="1725">
        <f t="shared" si="311"/>
        <v>29.5</v>
      </c>
      <c r="X1393" s="1885">
        <v>29.5</v>
      </c>
      <c r="Y1393" s="1885">
        <v>617334</v>
      </c>
      <c r="Z1393" s="1886">
        <v>42867</v>
      </c>
      <c r="AA1393" s="1885" t="s">
        <v>213</v>
      </c>
      <c r="AB1393" s="1885"/>
      <c r="AC1393" s="1723"/>
      <c r="AE1393" s="1723"/>
      <c r="AF1393" s="1723"/>
      <c r="AG1393" s="1723"/>
      <c r="AH1393" s="1723"/>
      <c r="AI1393" s="1723"/>
      <c r="AJ1393" s="1723"/>
      <c r="AK1393" s="1723"/>
      <c r="AL1393" s="1723"/>
      <c r="AM1393" s="1723"/>
      <c r="AP1393" s="1723"/>
      <c r="AQ1393" s="1723"/>
      <c r="AR1393" s="1723"/>
      <c r="AS1393" s="1723"/>
      <c r="AT1393" s="1723"/>
      <c r="AU1393" s="1723"/>
      <c r="AV1393" s="1723"/>
      <c r="AW1393" s="1723"/>
      <c r="AZ1393" s="1723"/>
      <c r="BA1393" s="1723"/>
    </row>
    <row r="1394" spans="1:53" x14ac:dyDescent="0.2">
      <c r="A1394" s="1811">
        <v>2017246</v>
      </c>
      <c r="C1394" s="1737" t="s">
        <v>3528</v>
      </c>
      <c r="D1394" s="1723" t="s">
        <v>3000</v>
      </c>
      <c r="E1394" s="1723">
        <v>0</v>
      </c>
      <c r="F1394" s="1723">
        <v>0</v>
      </c>
      <c r="G1394" s="1723">
        <v>0</v>
      </c>
      <c r="H1394" s="1723">
        <v>0</v>
      </c>
      <c r="I1394" s="1738">
        <v>1</v>
      </c>
      <c r="J1394" s="1738">
        <v>1</v>
      </c>
      <c r="L1394" s="1725">
        <v>105.48</v>
      </c>
      <c r="N1394" s="1725">
        <f t="shared" si="305"/>
        <v>85.24</v>
      </c>
      <c r="O1394" s="1725">
        <v>85.24</v>
      </c>
      <c r="P1394" s="1798">
        <f t="shared" si="306"/>
        <v>1</v>
      </c>
      <c r="Q1394" s="1725">
        <v>0</v>
      </c>
      <c r="R1394" s="1798">
        <f t="shared" si="307"/>
        <v>0</v>
      </c>
      <c r="S1394" s="1785">
        <f t="shared" si="308"/>
        <v>0</v>
      </c>
      <c r="U1394" s="1725">
        <f t="shared" si="309"/>
        <v>0</v>
      </c>
      <c r="V1394" s="1725">
        <f t="shared" si="310"/>
        <v>0</v>
      </c>
      <c r="W1394" s="1725">
        <f t="shared" si="311"/>
        <v>105.48</v>
      </c>
      <c r="X1394" s="1885">
        <v>105.48</v>
      </c>
      <c r="Y1394" s="1885">
        <v>617315</v>
      </c>
      <c r="Z1394" s="1886">
        <v>42867</v>
      </c>
      <c r="AA1394" s="1885" t="s">
        <v>213</v>
      </c>
      <c r="AB1394" s="1885"/>
      <c r="AC1394" s="1723"/>
      <c r="AE1394" s="1723"/>
      <c r="AF1394" s="1723"/>
      <c r="AG1394" s="1723"/>
      <c r="AH1394" s="1723"/>
      <c r="AI1394" s="1723"/>
      <c r="AJ1394" s="1723"/>
      <c r="AK1394" s="1723"/>
      <c r="AL1394" s="1723"/>
      <c r="AM1394" s="1723"/>
      <c r="AP1394" s="1723"/>
      <c r="AQ1394" s="1723"/>
      <c r="AR1394" s="1723"/>
      <c r="AS1394" s="1723"/>
      <c r="AT1394" s="1723"/>
      <c r="AU1394" s="1723"/>
      <c r="AV1394" s="1723"/>
      <c r="AW1394" s="1723"/>
      <c r="AZ1394" s="1723"/>
      <c r="BA1394" s="1723"/>
    </row>
    <row r="1395" spans="1:53" x14ac:dyDescent="0.2">
      <c r="A1395" s="1811">
        <v>2017247</v>
      </c>
      <c r="C1395" s="1737" t="s">
        <v>3529</v>
      </c>
      <c r="D1395" s="1723" t="s">
        <v>68</v>
      </c>
      <c r="E1395" s="1723">
        <v>5</v>
      </c>
      <c r="F1395" s="1723">
        <v>40</v>
      </c>
      <c r="G1395" s="1723">
        <v>25</v>
      </c>
      <c r="H1395" s="1723">
        <v>3</v>
      </c>
      <c r="I1395" s="1738">
        <v>1</v>
      </c>
      <c r="J1395" s="1738">
        <v>1</v>
      </c>
      <c r="K1395" s="1892"/>
      <c r="L1395" s="1725">
        <v>11724.5</v>
      </c>
      <c r="N1395" s="1725">
        <f>O1395+Q1395</f>
        <v>7912.9</v>
      </c>
      <c r="O1395" s="1725">
        <v>5788.15</v>
      </c>
      <c r="P1395" s="1798">
        <f>IF(N1395&lt;=0,"",O1395/N1395)</f>
        <v>0.73148276864360728</v>
      </c>
      <c r="Q1395" s="1725">
        <v>2124.75</v>
      </c>
      <c r="R1395" s="1798">
        <f>IF(N1395&lt;=0,"",Q1395/N1395)</f>
        <v>0.26851723135639272</v>
      </c>
      <c r="S1395" s="1785">
        <f>Q1395/$S$1</f>
        <v>84.99</v>
      </c>
      <c r="U1395" s="1725">
        <f>((1-I1395)*O1395)+((1-J1395)*Q1395)</f>
        <v>0</v>
      </c>
      <c r="V1395" s="1725">
        <f>L1395-W1395</f>
        <v>0</v>
      </c>
      <c r="W1395" s="1725">
        <f>X1395+AC1395+AH1395+AM1395+AO1395+AR1395</f>
        <v>11724.5</v>
      </c>
      <c r="X1395" s="1885">
        <v>11724.5</v>
      </c>
      <c r="Y1395" s="1885">
        <v>617236</v>
      </c>
      <c r="Z1395" s="1886">
        <v>42828</v>
      </c>
      <c r="AA1395" s="1885" t="s">
        <v>213</v>
      </c>
      <c r="AB1395" s="1885"/>
      <c r="AC1395" s="1723"/>
      <c r="AE1395" s="1723"/>
      <c r="AF1395" s="1723"/>
      <c r="AG1395" s="1723"/>
      <c r="AH1395" s="1723"/>
      <c r="AI1395" s="1723"/>
      <c r="AJ1395" s="1723"/>
      <c r="AK1395" s="1723"/>
      <c r="AL1395" s="1723"/>
      <c r="AM1395" s="1723"/>
      <c r="AP1395" s="1723"/>
      <c r="AQ1395" s="1723"/>
      <c r="AR1395" s="1723"/>
      <c r="AS1395" s="1723"/>
      <c r="AT1395" s="1723"/>
      <c r="AU1395" s="1723"/>
      <c r="AV1395" s="1723"/>
      <c r="AW1395" s="1723"/>
      <c r="AZ1395" s="1723"/>
      <c r="BA1395" s="1723"/>
    </row>
    <row r="1396" spans="1:53" x14ac:dyDescent="0.2">
      <c r="A1396" s="1811">
        <v>2017248</v>
      </c>
      <c r="C1396" s="1737" t="s">
        <v>3537</v>
      </c>
      <c r="D1396" s="1723" t="s">
        <v>451</v>
      </c>
      <c r="E1396" s="1723">
        <v>0</v>
      </c>
      <c r="F1396" s="1723">
        <v>1</v>
      </c>
      <c r="G1396" s="1723">
        <v>0</v>
      </c>
      <c r="H1396" s="1723">
        <v>1</v>
      </c>
      <c r="I1396" s="1738">
        <v>1</v>
      </c>
      <c r="J1396" s="1738">
        <v>1</v>
      </c>
      <c r="L1396" s="1725">
        <v>659.57</v>
      </c>
      <c r="N1396" s="1725">
        <f t="shared" si="305"/>
        <v>558.01</v>
      </c>
      <c r="O1396" s="1725">
        <v>449.26</v>
      </c>
      <c r="P1396" s="1798">
        <f t="shared" si="306"/>
        <v>0.80511101951577924</v>
      </c>
      <c r="Q1396" s="1725">
        <v>108.75</v>
      </c>
      <c r="R1396" s="1798">
        <f t="shared" si="307"/>
        <v>0.19488898048422071</v>
      </c>
      <c r="S1396" s="1785">
        <f t="shared" si="308"/>
        <v>4.3499999999999996</v>
      </c>
      <c r="U1396" s="1725">
        <f t="shared" si="309"/>
        <v>0</v>
      </c>
      <c r="V1396" s="1725">
        <f t="shared" si="310"/>
        <v>0</v>
      </c>
      <c r="W1396" s="1725">
        <f t="shared" si="311"/>
        <v>659.57</v>
      </c>
      <c r="X1396" s="1885">
        <v>659.57</v>
      </c>
      <c r="Y1396" s="1885">
        <v>617307</v>
      </c>
      <c r="Z1396" s="1886">
        <v>42867</v>
      </c>
      <c r="AA1396" s="1885" t="s">
        <v>213</v>
      </c>
      <c r="AB1396" s="1885"/>
      <c r="AC1396" s="1723"/>
      <c r="AE1396" s="1723"/>
      <c r="AF1396" s="1723"/>
      <c r="AG1396" s="1723"/>
      <c r="AH1396" s="1723"/>
      <c r="AI1396" s="1723"/>
      <c r="AJ1396" s="1723"/>
      <c r="AK1396" s="1723"/>
      <c r="AL1396" s="1723"/>
      <c r="AM1396" s="1723"/>
      <c r="AP1396" s="1723"/>
      <c r="AQ1396" s="1723"/>
      <c r="AR1396" s="1723"/>
      <c r="AS1396" s="1723"/>
      <c r="AT1396" s="1723"/>
      <c r="AU1396" s="1723"/>
      <c r="AV1396" s="1723"/>
      <c r="AW1396" s="1723"/>
      <c r="AZ1396" s="1723"/>
      <c r="BA1396" s="1723"/>
    </row>
    <row r="1397" spans="1:53" x14ac:dyDescent="0.2">
      <c r="A1397" s="1811" t="s">
        <v>3538</v>
      </c>
      <c r="C1397" s="1737" t="s">
        <v>3540</v>
      </c>
      <c r="D1397" s="1723" t="s">
        <v>489</v>
      </c>
      <c r="E1397" s="1723">
        <v>1</v>
      </c>
      <c r="F1397" s="1723">
        <v>7</v>
      </c>
      <c r="G1397" s="1723">
        <v>2</v>
      </c>
      <c r="H1397" s="1723">
        <v>3</v>
      </c>
      <c r="I1397" s="1738">
        <v>1</v>
      </c>
      <c r="J1397" s="1738">
        <v>1</v>
      </c>
      <c r="L1397" s="1725">
        <v>3119.59</v>
      </c>
      <c r="N1397" s="1725">
        <f t="shared" si="305"/>
        <v>2413.8000000000002</v>
      </c>
      <c r="O1397" s="1725">
        <v>1941.78</v>
      </c>
      <c r="P1397" s="1798">
        <f t="shared" si="306"/>
        <v>0.8044494158588118</v>
      </c>
      <c r="Q1397" s="1725">
        <v>472.02</v>
      </c>
      <c r="R1397" s="1798">
        <f t="shared" si="307"/>
        <v>0.19555058414118814</v>
      </c>
      <c r="S1397" s="1785">
        <f t="shared" si="308"/>
        <v>18.880800000000001</v>
      </c>
      <c r="U1397" s="1725">
        <f t="shared" si="309"/>
        <v>0</v>
      </c>
      <c r="V1397" s="1725">
        <f t="shared" si="310"/>
        <v>0</v>
      </c>
      <c r="W1397" s="1725">
        <f t="shared" si="311"/>
        <v>3119.59</v>
      </c>
      <c r="X1397" s="1885">
        <v>3119.59</v>
      </c>
      <c r="Y1397" s="1885">
        <v>617335</v>
      </c>
      <c r="Z1397" s="1886">
        <v>42867</v>
      </c>
      <c r="AA1397" s="1885" t="s">
        <v>213</v>
      </c>
      <c r="AB1397" s="1885"/>
      <c r="AC1397" s="1723"/>
      <c r="AE1397" s="1723"/>
      <c r="AF1397" s="1723"/>
      <c r="AG1397" s="1723"/>
      <c r="AH1397" s="1723"/>
      <c r="AI1397" s="1723"/>
      <c r="AJ1397" s="1723"/>
      <c r="AK1397" s="1723"/>
      <c r="AL1397" s="1723"/>
      <c r="AM1397" s="1723"/>
      <c r="AP1397" s="1723"/>
      <c r="AQ1397" s="1723"/>
      <c r="AR1397" s="1723"/>
      <c r="AS1397" s="1723"/>
      <c r="AT1397" s="1723"/>
      <c r="AU1397" s="1723"/>
      <c r="AV1397" s="1723"/>
      <c r="AW1397" s="1723"/>
      <c r="AZ1397" s="1723"/>
      <c r="BA1397" s="1723"/>
    </row>
    <row r="1398" spans="1:53" x14ac:dyDescent="0.2">
      <c r="A1398" s="1811" t="s">
        <v>3539</v>
      </c>
      <c r="C1398" s="1737" t="s">
        <v>3541</v>
      </c>
      <c r="D1398" s="1723" t="s">
        <v>489</v>
      </c>
      <c r="E1398" s="1723">
        <v>0</v>
      </c>
      <c r="F1398" s="1723">
        <v>1</v>
      </c>
      <c r="G1398" s="1723">
        <v>0</v>
      </c>
      <c r="H1398" s="1723">
        <v>1</v>
      </c>
      <c r="I1398" s="1738">
        <v>1</v>
      </c>
      <c r="J1398" s="1738">
        <v>1</v>
      </c>
      <c r="L1398" s="1725">
        <v>502.39</v>
      </c>
      <c r="N1398" s="1725">
        <v>376.89</v>
      </c>
      <c r="O1398" s="1725">
        <v>279.45</v>
      </c>
      <c r="P1398" s="1798">
        <v>0.74146302634721006</v>
      </c>
      <c r="Q1398" s="1725">
        <v>97.44</v>
      </c>
      <c r="R1398" s="1798">
        <v>0.25853697365278994</v>
      </c>
      <c r="S1398" s="1785">
        <v>3.8975999999999997</v>
      </c>
      <c r="U1398" s="1725">
        <f t="shared" si="309"/>
        <v>0</v>
      </c>
      <c r="V1398" s="1725">
        <f t="shared" si="310"/>
        <v>0</v>
      </c>
      <c r="W1398" s="1725">
        <f t="shared" si="311"/>
        <v>502.39</v>
      </c>
      <c r="X1398" s="1885">
        <v>502.39</v>
      </c>
      <c r="Y1398" s="1885">
        <v>617336</v>
      </c>
      <c r="Z1398" s="1886">
        <v>42867</v>
      </c>
      <c r="AA1398" s="1885" t="s">
        <v>213</v>
      </c>
      <c r="AB1398" s="1885"/>
      <c r="AC1398" s="1723"/>
      <c r="AE1398" s="1723"/>
      <c r="AF1398" s="1723"/>
      <c r="AG1398" s="1723"/>
      <c r="AH1398" s="1723"/>
      <c r="AI1398" s="1723"/>
      <c r="AJ1398" s="1723"/>
      <c r="AK1398" s="1723"/>
      <c r="AL1398" s="1723"/>
      <c r="AM1398" s="1723"/>
      <c r="AP1398" s="1723"/>
      <c r="AQ1398" s="1723"/>
      <c r="AR1398" s="1723"/>
      <c r="AS1398" s="1723"/>
      <c r="AT1398" s="1723"/>
      <c r="AU1398" s="1723"/>
      <c r="AV1398" s="1723"/>
      <c r="AW1398" s="1723"/>
      <c r="AZ1398" s="1723"/>
      <c r="BA1398" s="1723"/>
    </row>
    <row r="1399" spans="1:53" x14ac:dyDescent="0.2">
      <c r="A1399" s="1835" t="s">
        <v>3542</v>
      </c>
      <c r="C1399" s="1805" t="s">
        <v>3544</v>
      </c>
      <c r="D1399" s="1723" t="s">
        <v>489</v>
      </c>
      <c r="E1399" s="1723">
        <v>1</v>
      </c>
      <c r="F1399" s="1723">
        <v>8</v>
      </c>
      <c r="G1399" s="1723">
        <v>4</v>
      </c>
      <c r="H1399" s="1723">
        <v>3</v>
      </c>
      <c r="I1399" s="1738">
        <v>1</v>
      </c>
      <c r="J1399" s="1738">
        <v>1</v>
      </c>
      <c r="L1399" s="1725">
        <v>3413.07</v>
      </c>
      <c r="N1399" s="1725">
        <f t="shared" ref="N1399" si="312">O1399+Q1399</f>
        <v>2413.8000000000002</v>
      </c>
      <c r="O1399" s="1725">
        <v>1941.78</v>
      </c>
      <c r="P1399" s="1798">
        <f t="shared" ref="P1399" si="313">IF(N1399&lt;=0,"",O1399/N1399)</f>
        <v>0.8044494158588118</v>
      </c>
      <c r="Q1399" s="1725">
        <v>472.02</v>
      </c>
      <c r="R1399" s="1798">
        <f t="shared" ref="R1399" si="314">IF(N1399&lt;=0,"",Q1399/N1399)</f>
        <v>0.19555058414118814</v>
      </c>
      <c r="S1399" s="1785">
        <f t="shared" ref="S1399" si="315">Q1399/$S$1</f>
        <v>18.880800000000001</v>
      </c>
      <c r="U1399" s="1725">
        <f t="shared" si="309"/>
        <v>0</v>
      </c>
      <c r="V1399" s="1725">
        <f t="shared" si="310"/>
        <v>0</v>
      </c>
      <c r="W1399" s="1725">
        <f t="shared" si="311"/>
        <v>3413.07</v>
      </c>
      <c r="X1399" s="1885">
        <v>3413.07</v>
      </c>
      <c r="Y1399" s="1885">
        <v>617337</v>
      </c>
      <c r="Z1399" s="1886">
        <v>42867</v>
      </c>
      <c r="AA1399" s="1885" t="s">
        <v>213</v>
      </c>
      <c r="AB1399" s="1885"/>
      <c r="AC1399" s="1723"/>
      <c r="AE1399" s="1723"/>
      <c r="AF1399" s="1723"/>
      <c r="AG1399" s="1723"/>
      <c r="AH1399" s="1723"/>
      <c r="AI1399" s="1723"/>
      <c r="AJ1399" s="1723"/>
      <c r="AK1399" s="1723"/>
      <c r="AL1399" s="1723"/>
      <c r="AM1399" s="1723"/>
      <c r="AP1399" s="1723"/>
      <c r="AQ1399" s="1723"/>
      <c r="AR1399" s="1723"/>
      <c r="AS1399" s="1723"/>
      <c r="AT1399" s="1723"/>
      <c r="AU1399" s="1723"/>
      <c r="AV1399" s="1723"/>
      <c r="AW1399" s="1723"/>
      <c r="AZ1399" s="1723"/>
      <c r="BA1399" s="1723"/>
    </row>
    <row r="1400" spans="1:53" x14ac:dyDescent="0.2">
      <c r="A1400" s="1811" t="s">
        <v>3543</v>
      </c>
      <c r="C1400" s="1737" t="s">
        <v>3545</v>
      </c>
      <c r="D1400" s="1723" t="s">
        <v>489</v>
      </c>
      <c r="E1400" s="1723">
        <v>0</v>
      </c>
      <c r="F1400" s="1723">
        <v>1</v>
      </c>
      <c r="G1400" s="1723">
        <v>0</v>
      </c>
      <c r="H1400" s="1723">
        <v>1</v>
      </c>
      <c r="I1400" s="1738">
        <v>1</v>
      </c>
      <c r="J1400" s="1738">
        <v>1</v>
      </c>
      <c r="L1400" s="1725">
        <v>502.39</v>
      </c>
      <c r="N1400" s="1725">
        <v>376.89</v>
      </c>
      <c r="O1400" s="1725">
        <v>279.45</v>
      </c>
      <c r="P1400" s="1798">
        <v>0.74146302634721006</v>
      </c>
      <c r="Q1400" s="1725">
        <v>97.44</v>
      </c>
      <c r="R1400" s="1798">
        <v>0.25853697365278994</v>
      </c>
      <c r="S1400" s="1785">
        <v>3.8975999999999997</v>
      </c>
      <c r="U1400" s="1725">
        <f t="shared" si="309"/>
        <v>0</v>
      </c>
      <c r="V1400" s="1725">
        <f t="shared" si="310"/>
        <v>0</v>
      </c>
      <c r="W1400" s="1725">
        <f t="shared" si="311"/>
        <v>502.39</v>
      </c>
      <c r="X1400" s="1885">
        <v>502.39</v>
      </c>
      <c r="Y1400" s="1885">
        <v>617338</v>
      </c>
      <c r="Z1400" s="1886">
        <v>42867</v>
      </c>
      <c r="AA1400" s="1885" t="s">
        <v>213</v>
      </c>
      <c r="AB1400" s="1885"/>
      <c r="AC1400" s="1723"/>
      <c r="AE1400" s="1723"/>
      <c r="AF1400" s="1723"/>
      <c r="AG1400" s="1723"/>
      <c r="AH1400" s="1723"/>
      <c r="AI1400" s="1723"/>
      <c r="AJ1400" s="1723"/>
      <c r="AK1400" s="1723"/>
      <c r="AL1400" s="1723"/>
      <c r="AM1400" s="1723"/>
      <c r="AP1400" s="1723"/>
      <c r="AQ1400" s="1723"/>
      <c r="AR1400" s="1723"/>
      <c r="AS1400" s="1723"/>
      <c r="AT1400" s="1723"/>
      <c r="AU1400" s="1723"/>
      <c r="AV1400" s="1723"/>
      <c r="AW1400" s="1723"/>
      <c r="AZ1400" s="1723"/>
      <c r="BA1400" s="1723"/>
    </row>
    <row r="1401" spans="1:53" x14ac:dyDescent="0.2">
      <c r="A1401" s="1811" t="s">
        <v>3546</v>
      </c>
      <c r="C1401" s="1737" t="s">
        <v>3548</v>
      </c>
      <c r="D1401" s="1723" t="s">
        <v>489</v>
      </c>
      <c r="E1401" s="1723">
        <v>1</v>
      </c>
      <c r="F1401" s="1723">
        <v>8</v>
      </c>
      <c r="G1401" s="1723">
        <v>4</v>
      </c>
      <c r="H1401" s="1723">
        <v>3</v>
      </c>
      <c r="I1401" s="1738">
        <v>1</v>
      </c>
      <c r="J1401" s="1738">
        <v>1</v>
      </c>
      <c r="L1401" s="1725">
        <v>3440.14</v>
      </c>
      <c r="N1401" s="1725">
        <f t="shared" ref="N1401" si="316">O1401+Q1401</f>
        <v>2413.8000000000002</v>
      </c>
      <c r="O1401" s="1725">
        <v>1941.78</v>
      </c>
      <c r="P1401" s="1798">
        <f t="shared" ref="P1401" si="317">IF(N1401&lt;=0,"",O1401/N1401)</f>
        <v>0.8044494158588118</v>
      </c>
      <c r="Q1401" s="1725">
        <v>472.02</v>
      </c>
      <c r="R1401" s="1798">
        <f t="shared" ref="R1401" si="318">IF(N1401&lt;=0,"",Q1401/N1401)</f>
        <v>0.19555058414118814</v>
      </c>
      <c r="S1401" s="1785">
        <f t="shared" ref="S1401" si="319">Q1401/$S$1</f>
        <v>18.880800000000001</v>
      </c>
      <c r="U1401" s="1725">
        <f t="shared" si="309"/>
        <v>0</v>
      </c>
      <c r="V1401" s="1725">
        <f t="shared" si="310"/>
        <v>0</v>
      </c>
      <c r="W1401" s="1725">
        <f t="shared" si="311"/>
        <v>3440.14</v>
      </c>
      <c r="X1401" s="1885">
        <v>3440.14</v>
      </c>
      <c r="Y1401" s="1885">
        <v>617339</v>
      </c>
      <c r="Z1401" s="1886">
        <v>42867</v>
      </c>
      <c r="AA1401" s="1885" t="s">
        <v>213</v>
      </c>
      <c r="AB1401" s="1885"/>
      <c r="AC1401" s="1723"/>
      <c r="AE1401" s="1723"/>
      <c r="AF1401" s="1723"/>
      <c r="AG1401" s="1723"/>
      <c r="AH1401" s="1723"/>
      <c r="AI1401" s="1723"/>
      <c r="AJ1401" s="1723"/>
      <c r="AK1401" s="1723"/>
      <c r="AL1401" s="1723"/>
      <c r="AM1401" s="1723"/>
      <c r="AP1401" s="1723"/>
      <c r="AQ1401" s="1723"/>
      <c r="AR1401" s="1723"/>
      <c r="AS1401" s="1723"/>
      <c r="AT1401" s="1723"/>
      <c r="AU1401" s="1723"/>
      <c r="AV1401" s="1723"/>
      <c r="AW1401" s="1723"/>
      <c r="AZ1401" s="1723"/>
      <c r="BA1401" s="1723"/>
    </row>
    <row r="1402" spans="1:53" x14ac:dyDescent="0.2">
      <c r="A1402" s="1811" t="s">
        <v>3547</v>
      </c>
      <c r="C1402" s="1737" t="s">
        <v>3549</v>
      </c>
      <c r="D1402" s="1723" t="s">
        <v>489</v>
      </c>
      <c r="E1402" s="1723">
        <v>0</v>
      </c>
      <c r="F1402" s="1723">
        <v>1</v>
      </c>
      <c r="G1402" s="1723">
        <v>0</v>
      </c>
      <c r="H1402" s="1723">
        <v>1</v>
      </c>
      <c r="I1402" s="1738">
        <v>1</v>
      </c>
      <c r="J1402" s="1738">
        <v>1</v>
      </c>
      <c r="L1402" s="1725">
        <v>502.39</v>
      </c>
      <c r="N1402" s="1725">
        <v>376.89</v>
      </c>
      <c r="O1402" s="1725">
        <v>279.45</v>
      </c>
      <c r="P1402" s="1798">
        <v>0.74146302634721006</v>
      </c>
      <c r="Q1402" s="1725">
        <v>97.44</v>
      </c>
      <c r="R1402" s="1798">
        <v>0.25853697365278994</v>
      </c>
      <c r="S1402" s="1785">
        <v>3.8975999999999997</v>
      </c>
      <c r="U1402" s="1725">
        <f t="shared" si="309"/>
        <v>0</v>
      </c>
      <c r="V1402" s="1725">
        <f t="shared" si="310"/>
        <v>0</v>
      </c>
      <c r="W1402" s="1725">
        <f t="shared" si="311"/>
        <v>502.39</v>
      </c>
      <c r="X1402" s="1885">
        <v>502.39</v>
      </c>
      <c r="Y1402" s="1885">
        <v>617340</v>
      </c>
      <c r="Z1402" s="1886">
        <v>42867</v>
      </c>
      <c r="AA1402" s="1885" t="s">
        <v>213</v>
      </c>
      <c r="AB1402" s="1885"/>
      <c r="AC1402" s="1723"/>
      <c r="AE1402" s="1723"/>
      <c r="AF1402" s="1723"/>
      <c r="AG1402" s="1723"/>
      <c r="AH1402" s="1723"/>
      <c r="AI1402" s="1723"/>
      <c r="AJ1402" s="1723"/>
      <c r="AK1402" s="1723"/>
      <c r="AL1402" s="1723"/>
      <c r="AM1402" s="1723"/>
      <c r="AP1402" s="1723"/>
      <c r="AQ1402" s="1723"/>
      <c r="AR1402" s="1723"/>
      <c r="AS1402" s="1723"/>
      <c r="AT1402" s="1723"/>
      <c r="AU1402" s="1723"/>
      <c r="AV1402" s="1723"/>
      <c r="AW1402" s="1723"/>
      <c r="AZ1402" s="1723"/>
      <c r="BA1402" s="1723"/>
    </row>
    <row r="1403" spans="1:53" x14ac:dyDescent="0.2">
      <c r="A1403" s="1811" t="s">
        <v>3598</v>
      </c>
      <c r="C1403" s="1737">
        <v>617517</v>
      </c>
      <c r="D1403" s="1723" t="s">
        <v>68</v>
      </c>
      <c r="E1403" s="1723">
        <v>1</v>
      </c>
      <c r="F1403" s="1723">
        <v>10</v>
      </c>
      <c r="G1403" s="1723">
        <v>9</v>
      </c>
      <c r="H1403" s="1723">
        <v>1</v>
      </c>
      <c r="I1403" s="1738">
        <v>1</v>
      </c>
      <c r="J1403" s="1738">
        <v>1</v>
      </c>
      <c r="L1403" s="1725">
        <v>4596.43</v>
      </c>
      <c r="N1403" s="1725">
        <v>2340.33</v>
      </c>
      <c r="O1403" s="1725">
        <v>1745.74</v>
      </c>
      <c r="P1403" s="1798">
        <f t="shared" si="306"/>
        <v>0.74593753872317159</v>
      </c>
      <c r="Q1403" s="1725">
        <v>742.12</v>
      </c>
      <c r="R1403" s="1798">
        <f t="shared" si="307"/>
        <v>0.31710057983275863</v>
      </c>
      <c r="S1403" s="1785">
        <f t="shared" si="308"/>
        <v>29.684799999999999</v>
      </c>
      <c r="U1403" s="1725">
        <f t="shared" si="309"/>
        <v>0</v>
      </c>
      <c r="V1403" s="1725">
        <f t="shared" si="310"/>
        <v>0</v>
      </c>
      <c r="W1403" s="1725">
        <f t="shared" si="311"/>
        <v>4596.43</v>
      </c>
      <c r="X1403" s="1885">
        <v>4596.43</v>
      </c>
      <c r="Y1403" s="1885">
        <v>617238</v>
      </c>
      <c r="Z1403" s="1886">
        <v>42830</v>
      </c>
      <c r="AA1403" s="1885" t="s">
        <v>213</v>
      </c>
      <c r="AB1403" s="1885"/>
      <c r="AC1403" s="1723"/>
      <c r="AE1403" s="1723"/>
      <c r="AF1403" s="1723"/>
      <c r="AG1403" s="1723"/>
      <c r="AH1403" s="1723"/>
      <c r="AI1403" s="1723"/>
      <c r="AJ1403" s="1723"/>
      <c r="AK1403" s="1723"/>
      <c r="AL1403" s="1723"/>
      <c r="AM1403" s="1723"/>
      <c r="AP1403" s="1723"/>
      <c r="AQ1403" s="1723"/>
      <c r="AR1403" s="1723"/>
      <c r="AS1403" s="1723"/>
      <c r="AT1403" s="1723"/>
      <c r="AU1403" s="1723"/>
      <c r="AV1403" s="1723"/>
      <c r="AW1403" s="1723"/>
      <c r="AZ1403" s="1723"/>
      <c r="BA1403" s="1723"/>
    </row>
    <row r="1404" spans="1:53" x14ac:dyDescent="0.2">
      <c r="A1404" s="1811">
        <v>2017250</v>
      </c>
      <c r="C1404" s="1737" t="s">
        <v>3551</v>
      </c>
      <c r="D1404" s="1723" t="s">
        <v>489</v>
      </c>
      <c r="E1404" s="1723">
        <v>0</v>
      </c>
      <c r="F1404" s="1723">
        <v>1</v>
      </c>
      <c r="G1404" s="1723">
        <v>0</v>
      </c>
      <c r="H1404" s="1723">
        <v>0</v>
      </c>
      <c r="I1404" s="1738">
        <v>1</v>
      </c>
      <c r="J1404" s="1738">
        <v>1</v>
      </c>
      <c r="L1404" s="1725">
        <v>179.47</v>
      </c>
      <c r="N1404" s="1725">
        <f t="shared" si="305"/>
        <v>141.20999999999998</v>
      </c>
      <c r="O1404" s="1725">
        <v>115.99</v>
      </c>
      <c r="P1404" s="1798">
        <f t="shared" si="306"/>
        <v>0.8214007506550528</v>
      </c>
      <c r="Q1404" s="1725">
        <v>25.22</v>
      </c>
      <c r="R1404" s="1798">
        <f t="shared" si="307"/>
        <v>0.17859924934494725</v>
      </c>
      <c r="S1404" s="1785">
        <f t="shared" si="308"/>
        <v>1.0087999999999999</v>
      </c>
      <c r="U1404" s="1725">
        <f t="shared" si="309"/>
        <v>0</v>
      </c>
      <c r="V1404" s="1725">
        <f t="shared" si="310"/>
        <v>0</v>
      </c>
      <c r="W1404" s="1725">
        <f t="shared" si="311"/>
        <v>179.47</v>
      </c>
      <c r="X1404" s="1885">
        <v>179.47</v>
      </c>
      <c r="Y1404" s="1885">
        <v>617341</v>
      </c>
      <c r="Z1404" s="1886">
        <v>42867</v>
      </c>
      <c r="AA1404" s="1885" t="s">
        <v>213</v>
      </c>
      <c r="AB1404" s="1885"/>
      <c r="AC1404" s="1723"/>
      <c r="AE1404" s="1723"/>
      <c r="AF1404" s="1723"/>
      <c r="AG1404" s="1723"/>
      <c r="AH1404" s="1723"/>
      <c r="AI1404" s="1723"/>
      <c r="AJ1404" s="1723"/>
      <c r="AK1404" s="1723"/>
      <c r="AL1404" s="1723"/>
      <c r="AM1404" s="1723"/>
      <c r="AP1404" s="1723"/>
      <c r="AQ1404" s="1723"/>
      <c r="AR1404" s="1723"/>
      <c r="AS1404" s="1723"/>
      <c r="AT1404" s="1723"/>
      <c r="AU1404" s="1723"/>
      <c r="AV1404" s="1723"/>
      <c r="AW1404" s="1723"/>
      <c r="AZ1404" s="1723"/>
      <c r="BA1404" s="1723"/>
    </row>
    <row r="1405" spans="1:53" x14ac:dyDescent="0.2">
      <c r="A1405" s="1811" t="s">
        <v>3613</v>
      </c>
      <c r="C1405" s="1737" t="s">
        <v>3561</v>
      </c>
      <c r="D1405" s="1723" t="s">
        <v>68</v>
      </c>
      <c r="E1405" s="1723">
        <v>10</v>
      </c>
      <c r="F1405" s="1723">
        <v>110</v>
      </c>
      <c r="G1405" s="1723">
        <v>60</v>
      </c>
      <c r="H1405" s="1723">
        <v>40</v>
      </c>
      <c r="I1405" s="1738">
        <v>1</v>
      </c>
      <c r="J1405" s="1738">
        <v>1</v>
      </c>
      <c r="L1405" s="1725">
        <v>81722.8</v>
      </c>
      <c r="N1405" s="1725">
        <f t="shared" si="305"/>
        <v>47756.899999999994</v>
      </c>
      <c r="O1405" s="1725">
        <v>36761.599999999999</v>
      </c>
      <c r="P1405" s="1798">
        <f t="shared" si="306"/>
        <v>0.76976520670311521</v>
      </c>
      <c r="Q1405" s="1725">
        <v>10995.3</v>
      </c>
      <c r="R1405" s="1798">
        <f t="shared" si="307"/>
        <v>0.23023479329688487</v>
      </c>
      <c r="S1405" s="1785">
        <f t="shared" si="308"/>
        <v>439.81199999999995</v>
      </c>
      <c r="U1405" s="1725">
        <f t="shared" si="309"/>
        <v>0</v>
      </c>
      <c r="V1405" s="1725">
        <f t="shared" si="310"/>
        <v>0</v>
      </c>
      <c r="W1405" s="1725">
        <f t="shared" si="311"/>
        <v>81722.8</v>
      </c>
      <c r="X1405" s="1885">
        <v>81722.8</v>
      </c>
      <c r="Y1405" s="1885">
        <v>617239</v>
      </c>
      <c r="Z1405" s="1886">
        <v>42830</v>
      </c>
      <c r="AA1405" s="1885" t="s">
        <v>213</v>
      </c>
      <c r="AB1405" s="1885"/>
      <c r="AC1405" s="1723"/>
      <c r="AE1405" s="1723"/>
      <c r="AF1405" s="1723"/>
      <c r="AG1405" s="1723"/>
      <c r="AH1405" s="1723"/>
      <c r="AI1405" s="1723"/>
      <c r="AJ1405" s="1723"/>
      <c r="AK1405" s="1723"/>
      <c r="AL1405" s="1723"/>
      <c r="AM1405" s="1723"/>
      <c r="AP1405" s="1723"/>
      <c r="AQ1405" s="1723"/>
      <c r="AR1405" s="1723"/>
      <c r="AS1405" s="1723"/>
      <c r="AT1405" s="1723"/>
      <c r="AU1405" s="1723"/>
      <c r="AV1405" s="1723"/>
      <c r="AW1405" s="1723"/>
      <c r="AZ1405" s="1723"/>
      <c r="BA1405" s="1723"/>
    </row>
    <row r="1406" spans="1:53" x14ac:dyDescent="0.2">
      <c r="A1406" s="1736">
        <v>2017252</v>
      </c>
      <c r="C1406" s="1737" t="s">
        <v>4135</v>
      </c>
      <c r="D1406" s="1723" t="s">
        <v>68</v>
      </c>
      <c r="E1406" s="1723">
        <v>20</v>
      </c>
      <c r="F1406" s="1723">
        <v>0</v>
      </c>
      <c r="G1406" s="1723">
        <v>0</v>
      </c>
      <c r="H1406" s="1723">
        <v>0</v>
      </c>
      <c r="I1406" s="1738">
        <v>0</v>
      </c>
      <c r="J1406" s="1738">
        <v>0</v>
      </c>
      <c r="L1406" s="1725">
        <v>0</v>
      </c>
      <c r="N1406" s="1725">
        <f t="shared" si="305"/>
        <v>0</v>
      </c>
      <c r="O1406" s="1725">
        <v>0</v>
      </c>
      <c r="P1406" s="1798" t="str">
        <f t="shared" si="306"/>
        <v/>
      </c>
      <c r="Q1406" s="1725">
        <v>0</v>
      </c>
      <c r="R1406" s="1798" t="str">
        <f t="shared" si="307"/>
        <v/>
      </c>
      <c r="S1406" s="1785">
        <f t="shared" si="308"/>
        <v>0</v>
      </c>
      <c r="U1406" s="1725">
        <f t="shared" si="309"/>
        <v>0</v>
      </c>
      <c r="V1406" s="1725">
        <f t="shared" si="310"/>
        <v>0</v>
      </c>
      <c r="W1406" s="1725">
        <f t="shared" si="311"/>
        <v>0</v>
      </c>
      <c r="X1406" s="1885"/>
      <c r="Y1406" s="1885"/>
      <c r="Z1406" s="1886"/>
      <c r="AA1406" s="1885"/>
      <c r="AB1406" s="1885"/>
      <c r="AC1406" s="1723"/>
      <c r="AE1406" s="1723"/>
      <c r="AF1406" s="1723"/>
      <c r="AG1406" s="1723"/>
      <c r="AH1406" s="1723"/>
      <c r="AI1406" s="1723"/>
      <c r="AJ1406" s="1723"/>
      <c r="AK1406" s="1723"/>
      <c r="AL1406" s="1723"/>
      <c r="AM1406" s="1723"/>
      <c r="AP1406" s="1723"/>
      <c r="AQ1406" s="1723"/>
      <c r="AR1406" s="1723"/>
      <c r="AS1406" s="1723"/>
      <c r="AT1406" s="1723"/>
      <c r="AU1406" s="1723"/>
      <c r="AV1406" s="1723"/>
      <c r="AW1406" s="1723"/>
      <c r="AZ1406" s="1723"/>
      <c r="BA1406" s="1723"/>
    </row>
    <row r="1407" spans="1:53" x14ac:dyDescent="0.2">
      <c r="A1407" s="1811">
        <v>2017253</v>
      </c>
      <c r="C1407" s="1737" t="s">
        <v>3831</v>
      </c>
      <c r="D1407" s="1723" t="s">
        <v>451</v>
      </c>
      <c r="E1407" s="1723">
        <v>0</v>
      </c>
      <c r="F1407" s="1723">
        <v>0</v>
      </c>
      <c r="G1407" s="1723">
        <v>0</v>
      </c>
      <c r="H1407" s="1723">
        <v>0</v>
      </c>
      <c r="I1407" s="1738">
        <v>1</v>
      </c>
      <c r="J1407" s="1738">
        <v>1</v>
      </c>
      <c r="L1407" s="1725">
        <v>61.58</v>
      </c>
      <c r="N1407" s="1725">
        <f t="shared" si="305"/>
        <v>61.58</v>
      </c>
      <c r="O1407" s="1725">
        <v>41.58</v>
      </c>
      <c r="P1407" s="1798">
        <f t="shared" si="306"/>
        <v>0.67521922702176029</v>
      </c>
      <c r="Q1407" s="1725">
        <v>20</v>
      </c>
      <c r="R1407" s="1798">
        <f t="shared" si="307"/>
        <v>0.32478077297823971</v>
      </c>
      <c r="S1407" s="1785">
        <f t="shared" si="308"/>
        <v>0.8</v>
      </c>
      <c r="U1407" s="1725">
        <f t="shared" si="309"/>
        <v>0</v>
      </c>
      <c r="V1407" s="1725">
        <f t="shared" si="310"/>
        <v>0</v>
      </c>
      <c r="W1407" s="1725">
        <f t="shared" si="311"/>
        <v>61.58</v>
      </c>
      <c r="X1407" s="1885">
        <v>61.58</v>
      </c>
      <c r="Y1407" s="1885">
        <v>617308</v>
      </c>
      <c r="Z1407" s="1886">
        <v>42867</v>
      </c>
      <c r="AA1407" s="1885" t="s">
        <v>213</v>
      </c>
      <c r="AB1407" s="1885"/>
      <c r="AC1407" s="1723"/>
      <c r="AE1407" s="1723"/>
      <c r="AF1407" s="1723"/>
      <c r="AG1407" s="1723"/>
      <c r="AH1407" s="1723"/>
      <c r="AI1407" s="1723"/>
      <c r="AJ1407" s="1723"/>
      <c r="AK1407" s="1723"/>
      <c r="AL1407" s="1723"/>
      <c r="AM1407" s="1723"/>
      <c r="AP1407" s="1723"/>
      <c r="AQ1407" s="1723"/>
      <c r="AR1407" s="1723"/>
      <c r="AS1407" s="1723"/>
      <c r="AT1407" s="1723"/>
      <c r="AU1407" s="1723"/>
      <c r="AV1407" s="1723"/>
      <c r="AW1407" s="1723"/>
      <c r="AZ1407" s="1723"/>
      <c r="BA1407" s="1723"/>
    </row>
    <row r="1408" spans="1:53" x14ac:dyDescent="0.2">
      <c r="A1408" s="1811">
        <v>2017255</v>
      </c>
      <c r="C1408" s="1737">
        <v>639717</v>
      </c>
      <c r="D1408" s="1723" t="s">
        <v>68</v>
      </c>
      <c r="E1408" s="1723">
        <v>1</v>
      </c>
      <c r="F1408" s="1723">
        <v>11</v>
      </c>
      <c r="G1408" s="1723">
        <v>5</v>
      </c>
      <c r="H1408" s="1723">
        <v>3</v>
      </c>
      <c r="I1408" s="1738">
        <v>1</v>
      </c>
      <c r="J1408" s="1738">
        <v>1</v>
      </c>
      <c r="L1408" s="1725">
        <v>6325.24</v>
      </c>
      <c r="N1408" s="1725">
        <f t="shared" si="305"/>
        <v>4262.2699999999995</v>
      </c>
      <c r="O1408" s="1725">
        <v>3176.43</v>
      </c>
      <c r="P1408" s="1798">
        <f t="shared" si="306"/>
        <v>0.74524373162657465</v>
      </c>
      <c r="Q1408" s="1725">
        <v>1085.8399999999999</v>
      </c>
      <c r="R1408" s="1798">
        <f t="shared" si="307"/>
        <v>0.25475626837342541</v>
      </c>
      <c r="S1408" s="1785">
        <f t="shared" si="308"/>
        <v>43.433599999999998</v>
      </c>
      <c r="U1408" s="1725">
        <f t="shared" si="309"/>
        <v>0</v>
      </c>
      <c r="V1408" s="1725">
        <f t="shared" si="310"/>
        <v>0</v>
      </c>
      <c r="W1408" s="1725">
        <f t="shared" si="311"/>
        <v>6325.24</v>
      </c>
      <c r="X1408" s="1885">
        <v>6325.24</v>
      </c>
      <c r="Y1408" s="1885">
        <v>617240</v>
      </c>
      <c r="Z1408" s="1886">
        <v>42830</v>
      </c>
      <c r="AA1408" s="1885" t="s">
        <v>213</v>
      </c>
      <c r="AB1408" s="1885"/>
      <c r="AC1408" s="1723"/>
      <c r="AE1408" s="1723"/>
      <c r="AF1408" s="1723"/>
      <c r="AG1408" s="1723"/>
      <c r="AH1408" s="1723"/>
      <c r="AI1408" s="1723"/>
      <c r="AJ1408" s="1723"/>
      <c r="AK1408" s="1723"/>
      <c r="AL1408" s="1723"/>
      <c r="AM1408" s="1723"/>
      <c r="AP1408" s="1723"/>
      <c r="AQ1408" s="1723"/>
      <c r="AR1408" s="1723"/>
      <c r="AS1408" s="1723"/>
      <c r="AT1408" s="1723"/>
      <c r="AU1408" s="1723"/>
      <c r="AV1408" s="1723"/>
      <c r="AW1408" s="1723"/>
      <c r="AZ1408" s="1723"/>
      <c r="BA1408" s="1723"/>
    </row>
    <row r="1409" spans="1:53" x14ac:dyDescent="0.2">
      <c r="A1409" s="1811">
        <v>2017256</v>
      </c>
      <c r="C1409" s="1737">
        <v>648017</v>
      </c>
      <c r="D1409" s="1723" t="s">
        <v>68</v>
      </c>
      <c r="E1409" s="1723">
        <v>1</v>
      </c>
      <c r="F1409" s="1723">
        <v>9</v>
      </c>
      <c r="G1409" s="1723">
        <v>5</v>
      </c>
      <c r="H1409" s="1723">
        <v>4</v>
      </c>
      <c r="I1409" s="1738">
        <v>1</v>
      </c>
      <c r="J1409" s="1738">
        <v>1</v>
      </c>
      <c r="L1409" s="1725">
        <v>3119.56</v>
      </c>
      <c r="N1409" s="1725">
        <f t="shared" si="305"/>
        <v>2102.0699999999997</v>
      </c>
      <c r="O1409" s="1725">
        <v>1590.87</v>
      </c>
      <c r="P1409" s="1798">
        <f t="shared" si="306"/>
        <v>0.75681114330160271</v>
      </c>
      <c r="Q1409" s="1725">
        <v>511.2</v>
      </c>
      <c r="R1409" s="1798">
        <f t="shared" si="307"/>
        <v>0.24318885669839732</v>
      </c>
      <c r="S1409" s="1785">
        <f t="shared" si="308"/>
        <v>20.448</v>
      </c>
      <c r="U1409" s="1725">
        <f t="shared" si="309"/>
        <v>0</v>
      </c>
      <c r="V1409" s="1725">
        <f t="shared" si="310"/>
        <v>0</v>
      </c>
      <c r="W1409" s="1725">
        <f t="shared" si="311"/>
        <v>3119.56</v>
      </c>
      <c r="X1409" s="1885">
        <v>3119.56</v>
      </c>
      <c r="Y1409" s="1885">
        <v>617241</v>
      </c>
      <c r="Z1409" s="1886">
        <v>42830</v>
      </c>
      <c r="AA1409" s="1885" t="s">
        <v>213</v>
      </c>
      <c r="AB1409" s="1885"/>
      <c r="AC1409" s="1723"/>
      <c r="AE1409" s="1723"/>
      <c r="AF1409" s="1723"/>
      <c r="AG1409" s="1723"/>
      <c r="AH1409" s="1723"/>
      <c r="AI1409" s="1723"/>
      <c r="AJ1409" s="1723"/>
      <c r="AK1409" s="1723"/>
      <c r="AL1409" s="1723"/>
      <c r="AM1409" s="1723"/>
      <c r="AP1409" s="1723"/>
      <c r="AQ1409" s="1723"/>
      <c r="AR1409" s="1723"/>
      <c r="AS1409" s="1723"/>
      <c r="AT1409" s="1723"/>
      <c r="AU1409" s="1723"/>
      <c r="AV1409" s="1723"/>
      <c r="AW1409" s="1723"/>
      <c r="AZ1409" s="1723"/>
      <c r="BA1409" s="1723"/>
    </row>
    <row r="1410" spans="1:53" x14ac:dyDescent="0.2">
      <c r="A1410" s="1736">
        <v>2017257</v>
      </c>
      <c r="C1410" s="1737" t="s">
        <v>3562</v>
      </c>
      <c r="D1410" s="1723" t="s">
        <v>3087</v>
      </c>
      <c r="E1410" s="1723">
        <v>2</v>
      </c>
      <c r="F1410" s="1723">
        <v>2</v>
      </c>
      <c r="G1410" s="1723">
        <v>0</v>
      </c>
      <c r="H1410" s="1723">
        <v>4</v>
      </c>
      <c r="I1410" s="1738">
        <v>1</v>
      </c>
      <c r="J1410" s="1738">
        <v>1</v>
      </c>
      <c r="L1410" s="1725">
        <v>0</v>
      </c>
      <c r="N1410" s="1725">
        <f t="shared" si="305"/>
        <v>0</v>
      </c>
      <c r="O1410" s="1725">
        <v>0</v>
      </c>
      <c r="P1410" s="1798" t="str">
        <f t="shared" si="306"/>
        <v/>
      </c>
      <c r="Q1410" s="1725">
        <v>0</v>
      </c>
      <c r="R1410" s="1798" t="str">
        <f t="shared" si="307"/>
        <v/>
      </c>
      <c r="S1410" s="1785">
        <f t="shared" si="308"/>
        <v>0</v>
      </c>
      <c r="U1410" s="1725">
        <f t="shared" si="309"/>
        <v>0</v>
      </c>
      <c r="V1410" s="1725">
        <f t="shared" si="310"/>
        <v>0</v>
      </c>
      <c r="W1410" s="1725">
        <f t="shared" si="311"/>
        <v>0</v>
      </c>
      <c r="X1410" s="1885"/>
      <c r="Y1410" s="1885"/>
      <c r="Z1410" s="1886"/>
      <c r="AA1410" s="1885"/>
      <c r="AB1410" s="1885"/>
      <c r="AC1410" s="1723"/>
      <c r="AE1410" s="1723"/>
      <c r="AF1410" s="1723"/>
      <c r="AG1410" s="1723"/>
      <c r="AH1410" s="1723"/>
      <c r="AI1410" s="1723"/>
      <c r="AJ1410" s="1723"/>
      <c r="AK1410" s="1723"/>
      <c r="AL1410" s="1723"/>
      <c r="AM1410" s="1723"/>
      <c r="AP1410" s="1723"/>
      <c r="AQ1410" s="1723"/>
      <c r="AR1410" s="1723"/>
      <c r="AS1410" s="1723"/>
      <c r="AT1410" s="1723"/>
      <c r="AU1410" s="1723"/>
      <c r="AV1410" s="1723"/>
      <c r="AW1410" s="1723"/>
      <c r="AZ1410" s="1723"/>
      <c r="BA1410" s="1723"/>
    </row>
    <row r="1411" spans="1:53" x14ac:dyDescent="0.2">
      <c r="A1411" s="1811">
        <v>2017258</v>
      </c>
      <c r="C1411" s="1737">
        <v>633617</v>
      </c>
      <c r="D1411" s="1723" t="s">
        <v>68</v>
      </c>
      <c r="E1411" s="1723">
        <v>1</v>
      </c>
      <c r="F1411" s="1723">
        <v>8</v>
      </c>
      <c r="G1411" s="1723">
        <v>5</v>
      </c>
      <c r="H1411" s="1723">
        <v>3</v>
      </c>
      <c r="I1411" s="1738">
        <v>1</v>
      </c>
      <c r="J1411" s="1738">
        <v>1</v>
      </c>
      <c r="L1411" s="1725">
        <v>3118.12</v>
      </c>
      <c r="N1411" s="1725">
        <f t="shared" ref="N1411:N1441" si="320">O1411+Q1411</f>
        <v>2105.4300000000003</v>
      </c>
      <c r="O1411" s="1725">
        <v>1608.92</v>
      </c>
      <c r="P1411" s="1798">
        <f t="shared" ref="P1411:P1441" si="321">IF(N1411&lt;=0,"",O1411/N1411)</f>
        <v>0.76417643901720778</v>
      </c>
      <c r="Q1411" s="1725">
        <v>496.51</v>
      </c>
      <c r="R1411" s="1798">
        <f t="shared" ref="R1411:R1441" si="322">IF(N1411&lt;=0,"",Q1411/N1411)</f>
        <v>0.23582356098279209</v>
      </c>
      <c r="S1411" s="1785">
        <f t="shared" ref="S1411:S1441" si="323">Q1411/$S$1</f>
        <v>19.860399999999998</v>
      </c>
      <c r="U1411" s="1725">
        <f t="shared" ref="U1411:U1441" si="324">((1-I1411)*O1411)+((1-J1411)*Q1411)</f>
        <v>0</v>
      </c>
      <c r="V1411" s="1725">
        <f t="shared" ref="V1411:V1441" si="325">L1411-W1411</f>
        <v>0</v>
      </c>
      <c r="W1411" s="1725">
        <f t="shared" ref="W1411:W1441" si="326">X1411+AC1411+AH1411+AM1411+AO1411+AR1411</f>
        <v>3118.12</v>
      </c>
      <c r="X1411" s="1885">
        <v>3118.12</v>
      </c>
      <c r="Y1411" s="1885">
        <v>617242</v>
      </c>
      <c r="Z1411" s="1886">
        <v>42830</v>
      </c>
      <c r="AA1411" s="1885" t="s">
        <v>213</v>
      </c>
      <c r="AB1411" s="1885"/>
      <c r="AC1411" s="1723"/>
      <c r="AE1411" s="1723"/>
      <c r="AF1411" s="1723"/>
      <c r="AG1411" s="1723"/>
      <c r="AH1411" s="1723"/>
      <c r="AI1411" s="1723"/>
      <c r="AJ1411" s="1723"/>
      <c r="AK1411" s="1723"/>
      <c r="AL1411" s="1723"/>
      <c r="AM1411" s="1723"/>
      <c r="AP1411" s="1723"/>
      <c r="AQ1411" s="1723"/>
      <c r="AR1411" s="1723"/>
      <c r="AS1411" s="1723"/>
      <c r="AT1411" s="1723"/>
      <c r="AU1411" s="1723"/>
      <c r="AV1411" s="1723"/>
      <c r="AW1411" s="1723"/>
      <c r="AZ1411" s="1723"/>
      <c r="BA1411" s="1723"/>
    </row>
    <row r="1412" spans="1:53" x14ac:dyDescent="0.2">
      <c r="A1412" s="1811">
        <v>2017259</v>
      </c>
      <c r="C1412" s="1737" t="s">
        <v>3565</v>
      </c>
      <c r="D1412" s="1723" t="s">
        <v>68</v>
      </c>
      <c r="E1412" s="1723">
        <v>1</v>
      </c>
      <c r="F1412" s="1723">
        <v>1</v>
      </c>
      <c r="G1412" s="1723">
        <v>0</v>
      </c>
      <c r="H1412" s="1723">
        <v>1</v>
      </c>
      <c r="I1412" s="1738">
        <v>1</v>
      </c>
      <c r="J1412" s="1738">
        <v>1</v>
      </c>
      <c r="L1412" s="1725">
        <v>559.65</v>
      </c>
      <c r="N1412" s="1725">
        <f t="shared" si="320"/>
        <v>374.66</v>
      </c>
      <c r="O1412" s="1725">
        <v>266.41000000000003</v>
      </c>
      <c r="P1412" s="1798">
        <f t="shared" si="321"/>
        <v>0.71107137137671494</v>
      </c>
      <c r="Q1412" s="1725">
        <v>108.25</v>
      </c>
      <c r="R1412" s="1798">
        <f t="shared" si="322"/>
        <v>0.28892862862328511</v>
      </c>
      <c r="S1412" s="1785">
        <f t="shared" si="323"/>
        <v>4.33</v>
      </c>
      <c r="U1412" s="1725">
        <f t="shared" si="324"/>
        <v>0</v>
      </c>
      <c r="V1412" s="1725">
        <f t="shared" si="325"/>
        <v>0</v>
      </c>
      <c r="W1412" s="1725">
        <f t="shared" si="326"/>
        <v>559.65</v>
      </c>
      <c r="X1412" s="1885">
        <v>559.65</v>
      </c>
      <c r="Y1412" s="1885">
        <v>617244</v>
      </c>
      <c r="Z1412" s="1886">
        <v>42830</v>
      </c>
      <c r="AA1412" s="1885" t="s">
        <v>213</v>
      </c>
      <c r="AB1412" s="1885"/>
      <c r="AC1412" s="1723"/>
      <c r="AE1412" s="1723"/>
      <c r="AF1412" s="1723"/>
      <c r="AG1412" s="1723"/>
      <c r="AH1412" s="1723"/>
      <c r="AI1412" s="1723"/>
      <c r="AJ1412" s="1723"/>
      <c r="AK1412" s="1723"/>
      <c r="AL1412" s="1723"/>
      <c r="AM1412" s="1723"/>
      <c r="AP1412" s="1723"/>
      <c r="AQ1412" s="1723"/>
      <c r="AR1412" s="1723"/>
      <c r="AS1412" s="1723"/>
      <c r="AT1412" s="1723"/>
      <c r="AU1412" s="1723"/>
      <c r="AV1412" s="1723"/>
      <c r="AW1412" s="1723"/>
      <c r="AZ1412" s="1723"/>
      <c r="BA1412" s="1723"/>
    </row>
    <row r="1413" spans="1:53" x14ac:dyDescent="0.2">
      <c r="A1413" s="1736">
        <v>2017260</v>
      </c>
      <c r="B1413" s="1737" t="s">
        <v>3572</v>
      </c>
      <c r="C1413" s="1737" t="s">
        <v>3566</v>
      </c>
      <c r="D1413" s="1723" t="s">
        <v>68</v>
      </c>
      <c r="E1413" s="1723">
        <v>0</v>
      </c>
      <c r="F1413" s="1723">
        <v>0</v>
      </c>
      <c r="G1413" s="1723">
        <v>0</v>
      </c>
      <c r="H1413" s="1723">
        <v>0</v>
      </c>
      <c r="I1413" s="1738">
        <v>0</v>
      </c>
      <c r="J1413" s="1738">
        <v>0</v>
      </c>
      <c r="L1413" s="1725">
        <v>0</v>
      </c>
      <c r="N1413" s="1725">
        <f t="shared" si="320"/>
        <v>0</v>
      </c>
      <c r="O1413" s="1725">
        <v>0</v>
      </c>
      <c r="P1413" s="1798" t="str">
        <f t="shared" si="321"/>
        <v/>
      </c>
      <c r="Q1413" s="1725">
        <v>0</v>
      </c>
      <c r="R1413" s="1798" t="str">
        <f t="shared" si="322"/>
        <v/>
      </c>
      <c r="S1413" s="1785">
        <f t="shared" si="323"/>
        <v>0</v>
      </c>
      <c r="U1413" s="1725">
        <f t="shared" si="324"/>
        <v>0</v>
      </c>
      <c r="V1413" s="1725">
        <f t="shared" si="325"/>
        <v>0</v>
      </c>
      <c r="W1413" s="1725">
        <f t="shared" si="326"/>
        <v>0</v>
      </c>
      <c r="X1413" s="1885"/>
      <c r="Y1413" s="1885"/>
      <c r="Z1413" s="1886"/>
      <c r="AA1413" s="1885"/>
      <c r="AB1413" s="1885"/>
      <c r="AC1413" s="1723"/>
      <c r="AE1413" s="1723"/>
      <c r="AF1413" s="1723"/>
      <c r="AG1413" s="1723"/>
      <c r="AH1413" s="1723"/>
      <c r="AI1413" s="1723"/>
      <c r="AJ1413" s="1723"/>
      <c r="AK1413" s="1723"/>
      <c r="AL1413" s="1723"/>
      <c r="AM1413" s="1723"/>
      <c r="AP1413" s="1723"/>
      <c r="AQ1413" s="1723"/>
      <c r="AR1413" s="1723"/>
      <c r="AS1413" s="1723"/>
      <c r="AT1413" s="1723"/>
      <c r="AU1413" s="1723"/>
      <c r="AV1413" s="1723"/>
      <c r="AW1413" s="1723"/>
      <c r="AZ1413" s="1723"/>
      <c r="BA1413" s="1723"/>
    </row>
    <row r="1414" spans="1:53" x14ac:dyDescent="0.2">
      <c r="A1414" s="1811">
        <v>2017261</v>
      </c>
      <c r="C1414" s="1737">
        <v>635417</v>
      </c>
      <c r="D1414" s="1723" t="s">
        <v>68</v>
      </c>
      <c r="E1414" s="1723">
        <v>1</v>
      </c>
      <c r="F1414" s="1723">
        <v>10</v>
      </c>
      <c r="G1414" s="1723">
        <v>5</v>
      </c>
      <c r="H1414" s="1723">
        <v>3</v>
      </c>
      <c r="I1414" s="1738">
        <v>1</v>
      </c>
      <c r="J1414" s="1738">
        <v>1</v>
      </c>
      <c r="L1414" s="1725">
        <v>5642.91</v>
      </c>
      <c r="N1414" s="1725">
        <f t="shared" si="320"/>
        <v>3803.35</v>
      </c>
      <c r="O1414" s="1725">
        <v>3151.77</v>
      </c>
      <c r="P1414" s="1798">
        <f t="shared" si="321"/>
        <v>0.82868260875281008</v>
      </c>
      <c r="Q1414" s="1725">
        <v>651.58000000000004</v>
      </c>
      <c r="R1414" s="1798">
        <f t="shared" si="322"/>
        <v>0.17131739124719</v>
      </c>
      <c r="S1414" s="1785">
        <f t="shared" si="323"/>
        <v>26.063200000000002</v>
      </c>
      <c r="U1414" s="1725">
        <f t="shared" si="324"/>
        <v>0</v>
      </c>
      <c r="V1414" s="1725">
        <f t="shared" si="325"/>
        <v>0</v>
      </c>
      <c r="W1414" s="1725">
        <f t="shared" si="326"/>
        <v>5642.91</v>
      </c>
      <c r="X1414" s="1885">
        <v>5642.91</v>
      </c>
      <c r="Y1414" s="1885">
        <v>617244</v>
      </c>
      <c r="Z1414" s="1886">
        <v>42830</v>
      </c>
      <c r="AA1414" s="1885" t="s">
        <v>213</v>
      </c>
      <c r="AB1414" s="1885"/>
      <c r="AC1414" s="1723"/>
      <c r="AE1414" s="1723"/>
      <c r="AF1414" s="1723"/>
      <c r="AG1414" s="1723"/>
      <c r="AH1414" s="1723"/>
      <c r="AI1414" s="1723"/>
      <c r="AJ1414" s="1723"/>
      <c r="AK1414" s="1723"/>
      <c r="AL1414" s="1723"/>
      <c r="AM1414" s="1723"/>
      <c r="AP1414" s="1723"/>
      <c r="AQ1414" s="1723"/>
      <c r="AR1414" s="1723"/>
      <c r="AS1414" s="1723"/>
      <c r="AT1414" s="1723"/>
      <c r="AU1414" s="1723"/>
      <c r="AV1414" s="1723"/>
      <c r="AW1414" s="1723"/>
      <c r="AZ1414" s="1723"/>
      <c r="BA1414" s="1723"/>
    </row>
    <row r="1415" spans="1:53" x14ac:dyDescent="0.2">
      <c r="A1415" s="1811">
        <v>2017262</v>
      </c>
      <c r="C1415" s="1737">
        <v>646517</v>
      </c>
      <c r="D1415" s="1723" t="s">
        <v>68</v>
      </c>
      <c r="E1415" s="1723">
        <v>1</v>
      </c>
      <c r="F1415" s="1723">
        <v>8</v>
      </c>
      <c r="G1415" s="1723">
        <v>5</v>
      </c>
      <c r="H1415" s="1723">
        <v>3</v>
      </c>
      <c r="I1415" s="1738">
        <v>1</v>
      </c>
      <c r="J1415" s="1738">
        <v>1</v>
      </c>
      <c r="L1415" s="1725">
        <v>3486.07</v>
      </c>
      <c r="N1415" s="1725">
        <f t="shared" si="320"/>
        <v>2343.37</v>
      </c>
      <c r="O1415" s="1725">
        <v>1826.37</v>
      </c>
      <c r="P1415" s="1798">
        <f t="shared" si="321"/>
        <v>0.77937756308222772</v>
      </c>
      <c r="Q1415" s="1725">
        <v>517</v>
      </c>
      <c r="R1415" s="1798">
        <f t="shared" si="322"/>
        <v>0.22062243691777228</v>
      </c>
      <c r="S1415" s="1785">
        <f t="shared" si="323"/>
        <v>20.68</v>
      </c>
      <c r="U1415" s="1725">
        <f t="shared" si="324"/>
        <v>0</v>
      </c>
      <c r="V1415" s="1725">
        <f t="shared" si="325"/>
        <v>0</v>
      </c>
      <c r="W1415" s="1725">
        <f t="shared" si="326"/>
        <v>3486.07</v>
      </c>
      <c r="X1415" s="1885">
        <v>3486.07</v>
      </c>
      <c r="Y1415" s="1885">
        <v>617245</v>
      </c>
      <c r="Z1415" s="1886">
        <v>42830</v>
      </c>
      <c r="AA1415" s="1885" t="s">
        <v>213</v>
      </c>
      <c r="AB1415" s="1885"/>
      <c r="AC1415" s="1723"/>
      <c r="AE1415" s="1723"/>
      <c r="AF1415" s="1723"/>
      <c r="AG1415" s="1723"/>
      <c r="AH1415" s="1723"/>
      <c r="AI1415" s="1723"/>
      <c r="AJ1415" s="1723"/>
      <c r="AK1415" s="1723"/>
      <c r="AL1415" s="1723"/>
      <c r="AM1415" s="1723"/>
      <c r="AP1415" s="1723"/>
      <c r="AQ1415" s="1723"/>
      <c r="AR1415" s="1723"/>
      <c r="AS1415" s="1723"/>
      <c r="AT1415" s="1723"/>
      <c r="AU1415" s="1723"/>
      <c r="AV1415" s="1723"/>
      <c r="AW1415" s="1723"/>
      <c r="AZ1415" s="1723"/>
      <c r="BA1415" s="1723"/>
    </row>
    <row r="1416" spans="1:53" x14ac:dyDescent="0.2">
      <c r="A1416" s="1811">
        <v>2017263</v>
      </c>
      <c r="C1416" s="1737">
        <v>633917</v>
      </c>
      <c r="D1416" s="1723" t="s">
        <v>68</v>
      </c>
      <c r="E1416" s="1723">
        <v>1</v>
      </c>
      <c r="F1416" s="1723">
        <v>4</v>
      </c>
      <c r="G1416" s="1723">
        <v>3</v>
      </c>
      <c r="H1416" s="1723">
        <v>2</v>
      </c>
      <c r="I1416" s="1738">
        <v>1</v>
      </c>
      <c r="J1416" s="1738">
        <v>1</v>
      </c>
      <c r="L1416" s="1725">
        <v>1260.08</v>
      </c>
      <c r="N1416" s="1725">
        <f t="shared" si="320"/>
        <v>848.99</v>
      </c>
      <c r="O1416" s="1725">
        <v>617.07000000000005</v>
      </c>
      <c r="P1416" s="1798">
        <f t="shared" si="321"/>
        <v>0.72682834897937554</v>
      </c>
      <c r="Q1416" s="1725">
        <v>231.92</v>
      </c>
      <c r="R1416" s="1798">
        <f t="shared" si="322"/>
        <v>0.27317165102062446</v>
      </c>
      <c r="S1416" s="1785">
        <f t="shared" si="323"/>
        <v>9.2767999999999997</v>
      </c>
      <c r="U1416" s="1725">
        <f t="shared" si="324"/>
        <v>0</v>
      </c>
      <c r="V1416" s="1725">
        <f t="shared" si="325"/>
        <v>0</v>
      </c>
      <c r="W1416" s="1725">
        <f t="shared" si="326"/>
        <v>1260.08</v>
      </c>
      <c r="X1416" s="1885">
        <v>1260.08</v>
      </c>
      <c r="Y1416" s="1885">
        <v>617246</v>
      </c>
      <c r="Z1416" s="1886">
        <v>42830</v>
      </c>
      <c r="AA1416" s="1885" t="s">
        <v>213</v>
      </c>
      <c r="AB1416" s="1885"/>
      <c r="AC1416" s="1723"/>
      <c r="AE1416" s="1723"/>
      <c r="AF1416" s="1723"/>
      <c r="AG1416" s="1723"/>
      <c r="AH1416" s="1723"/>
      <c r="AI1416" s="1723"/>
      <c r="AJ1416" s="1723"/>
      <c r="AK1416" s="1723"/>
      <c r="AL1416" s="1723"/>
      <c r="AM1416" s="1723"/>
      <c r="AP1416" s="1723"/>
      <c r="AQ1416" s="1723"/>
      <c r="AR1416" s="1723"/>
      <c r="AS1416" s="1723"/>
      <c r="AT1416" s="1723"/>
      <c r="AU1416" s="1723"/>
      <c r="AV1416" s="1723"/>
      <c r="AW1416" s="1723"/>
      <c r="AZ1416" s="1723"/>
      <c r="BA1416" s="1723"/>
    </row>
    <row r="1417" spans="1:53" x14ac:dyDescent="0.2">
      <c r="A1417" s="1811">
        <v>2017264</v>
      </c>
      <c r="C1417" s="1737">
        <v>637117</v>
      </c>
      <c r="D1417" s="1723" t="s">
        <v>68</v>
      </c>
      <c r="E1417" s="1723">
        <v>1</v>
      </c>
      <c r="F1417" s="1723">
        <v>8</v>
      </c>
      <c r="G1417" s="1723">
        <v>4</v>
      </c>
      <c r="H1417" s="1723">
        <v>3</v>
      </c>
      <c r="I1417" s="1738">
        <v>1</v>
      </c>
      <c r="J1417" s="1738">
        <v>1</v>
      </c>
      <c r="L1417" s="1725">
        <v>5026.42</v>
      </c>
      <c r="N1417" s="1725">
        <f t="shared" si="320"/>
        <v>3512.83</v>
      </c>
      <c r="O1417" s="1725">
        <v>2744.96</v>
      </c>
      <c r="P1417" s="1798">
        <f t="shared" si="321"/>
        <v>0.78140986042592442</v>
      </c>
      <c r="Q1417" s="1725">
        <v>767.87</v>
      </c>
      <c r="R1417" s="1798">
        <f t="shared" si="322"/>
        <v>0.21859013957407561</v>
      </c>
      <c r="S1417" s="1785">
        <f t="shared" si="323"/>
        <v>30.7148</v>
      </c>
      <c r="U1417" s="1725">
        <f t="shared" si="324"/>
        <v>0</v>
      </c>
      <c r="V1417" s="1725">
        <f t="shared" si="325"/>
        <v>0</v>
      </c>
      <c r="W1417" s="1725">
        <f t="shared" si="326"/>
        <v>5026.42</v>
      </c>
      <c r="X1417" s="1885">
        <v>5026.42</v>
      </c>
      <c r="Y1417" s="1885">
        <v>617247</v>
      </c>
      <c r="Z1417" s="1886">
        <v>42830</v>
      </c>
      <c r="AA1417" s="1885" t="s">
        <v>213</v>
      </c>
      <c r="AB1417" s="1885"/>
      <c r="AC1417" s="1723"/>
      <c r="AE1417" s="1723"/>
      <c r="AF1417" s="1723"/>
      <c r="AG1417" s="1723"/>
      <c r="AH1417" s="1723"/>
      <c r="AI1417" s="1723"/>
      <c r="AJ1417" s="1723"/>
      <c r="AK1417" s="1723"/>
      <c r="AL1417" s="1723"/>
      <c r="AM1417" s="1723"/>
      <c r="AP1417" s="1723"/>
      <c r="AQ1417" s="1723"/>
      <c r="AR1417" s="1723"/>
      <c r="AS1417" s="1723"/>
      <c r="AT1417" s="1723"/>
      <c r="AU1417" s="1723"/>
      <c r="AV1417" s="1723"/>
      <c r="AW1417" s="1723"/>
      <c r="AZ1417" s="1723"/>
      <c r="BA1417" s="1723"/>
    </row>
    <row r="1418" spans="1:53" x14ac:dyDescent="0.2">
      <c r="A1418" s="1811">
        <v>2017265</v>
      </c>
      <c r="C1418" s="1737" t="s">
        <v>3573</v>
      </c>
      <c r="D1418" s="1723" t="s">
        <v>3574</v>
      </c>
      <c r="E1418" s="1723">
        <v>1</v>
      </c>
      <c r="F1418" s="1723">
        <v>2</v>
      </c>
      <c r="G1418" s="1723">
        <v>1</v>
      </c>
      <c r="H1418" s="1723">
        <v>2</v>
      </c>
      <c r="I1418" s="1738">
        <v>1</v>
      </c>
      <c r="J1418" s="1738">
        <v>1</v>
      </c>
      <c r="L1418" s="1725">
        <v>1161.1300000000001</v>
      </c>
      <c r="N1418" s="1725">
        <f t="shared" si="320"/>
        <v>746.73</v>
      </c>
      <c r="O1418" s="1725">
        <v>582.44000000000005</v>
      </c>
      <c r="P1418" s="1798">
        <f t="shared" si="321"/>
        <v>0.77998741178203634</v>
      </c>
      <c r="Q1418" s="1725">
        <v>164.29</v>
      </c>
      <c r="R1418" s="1798">
        <f t="shared" si="322"/>
        <v>0.22001258821796363</v>
      </c>
      <c r="S1418" s="1785">
        <f t="shared" si="323"/>
        <v>6.5716000000000001</v>
      </c>
      <c r="U1418" s="1725">
        <f t="shared" si="324"/>
        <v>0</v>
      </c>
      <c r="V1418" s="1725">
        <f t="shared" si="325"/>
        <v>0</v>
      </c>
      <c r="W1418" s="1725">
        <f t="shared" si="326"/>
        <v>1161.1300000000001</v>
      </c>
      <c r="X1418" s="1885">
        <v>1161.1300000000001</v>
      </c>
      <c r="Y1418" s="1885">
        <v>617297</v>
      </c>
      <c r="Z1418" s="1886">
        <v>42856</v>
      </c>
      <c r="AA1418" s="1885" t="s">
        <v>213</v>
      </c>
      <c r="AB1418" s="1885"/>
      <c r="AC1418" s="1723"/>
      <c r="AE1418" s="1723"/>
      <c r="AF1418" s="1723"/>
      <c r="AG1418" s="1723"/>
      <c r="AH1418" s="1723"/>
      <c r="AI1418" s="1723"/>
      <c r="AJ1418" s="1723"/>
      <c r="AK1418" s="1723"/>
      <c r="AL1418" s="1723"/>
      <c r="AM1418" s="1723"/>
      <c r="AP1418" s="1723"/>
      <c r="AQ1418" s="1723"/>
      <c r="AR1418" s="1723"/>
      <c r="AS1418" s="1723"/>
      <c r="AT1418" s="1723"/>
      <c r="AU1418" s="1723"/>
      <c r="AV1418" s="1723"/>
      <c r="AW1418" s="1723"/>
      <c r="AZ1418" s="1723"/>
      <c r="BA1418" s="1723"/>
    </row>
    <row r="1419" spans="1:53" x14ac:dyDescent="0.2">
      <c r="A1419" s="1736" t="s">
        <v>4153</v>
      </c>
      <c r="C1419" s="1737" t="s">
        <v>3576</v>
      </c>
      <c r="D1419" s="1723" t="s">
        <v>68</v>
      </c>
      <c r="E1419" s="1723">
        <v>28</v>
      </c>
      <c r="F1419" s="1723">
        <f>E1419*8</f>
        <v>224</v>
      </c>
      <c r="G1419" s="1723">
        <f>E1419*4</f>
        <v>112</v>
      </c>
      <c r="H1419" s="1723">
        <f>E1419*4</f>
        <v>112</v>
      </c>
      <c r="I1419" s="1738">
        <v>0.4</v>
      </c>
      <c r="J1419" s="1738">
        <v>0.05</v>
      </c>
      <c r="L1419" s="1725">
        <v>187238.34</v>
      </c>
      <c r="N1419" s="1725">
        <f t="shared" si="320"/>
        <v>121187.36</v>
      </c>
      <c r="O1419" s="1725">
        <v>95999.02</v>
      </c>
      <c r="P1419" s="1798">
        <f t="shared" si="321"/>
        <v>0.79215373616522389</v>
      </c>
      <c r="Q1419" s="1725">
        <v>25188.34</v>
      </c>
      <c r="R1419" s="1798">
        <f t="shared" si="322"/>
        <v>0.20784626383477617</v>
      </c>
      <c r="S1419" s="1785">
        <f t="shared" si="323"/>
        <v>1007.5336</v>
      </c>
      <c r="U1419" s="1725">
        <f t="shared" si="324"/>
        <v>81528.335000000006</v>
      </c>
      <c r="V1419" s="1725">
        <f t="shared" si="325"/>
        <v>187238.34</v>
      </c>
      <c r="W1419" s="1725">
        <f t="shared" si="326"/>
        <v>0</v>
      </c>
      <c r="X1419" s="1885"/>
      <c r="Y1419" s="1885"/>
      <c r="Z1419" s="1886"/>
      <c r="AA1419" s="1885"/>
      <c r="AB1419" s="1885"/>
      <c r="AC1419" s="1723"/>
      <c r="AE1419" s="1723"/>
      <c r="AF1419" s="1723"/>
      <c r="AG1419" s="1723"/>
      <c r="AH1419" s="1723"/>
      <c r="AI1419" s="1723"/>
      <c r="AJ1419" s="1723"/>
      <c r="AK1419" s="1723"/>
      <c r="AL1419" s="1723"/>
      <c r="AM1419" s="1723"/>
      <c r="AP1419" s="1723"/>
      <c r="AQ1419" s="1723"/>
      <c r="AR1419" s="1723"/>
      <c r="AS1419" s="1723"/>
      <c r="AT1419" s="1723"/>
      <c r="AU1419" s="1723"/>
      <c r="AV1419" s="1723"/>
      <c r="AW1419" s="1723"/>
      <c r="AZ1419" s="1723"/>
      <c r="BA1419" s="1723"/>
    </row>
    <row r="1420" spans="1:53" x14ac:dyDescent="0.2">
      <c r="A1420" s="1811">
        <v>2017267</v>
      </c>
      <c r="C1420" s="1737" t="s">
        <v>3580</v>
      </c>
      <c r="D1420" s="1723" t="s">
        <v>68</v>
      </c>
      <c r="E1420" s="1723">
        <v>0</v>
      </c>
      <c r="F1420" s="1723">
        <v>0</v>
      </c>
      <c r="G1420" s="1723">
        <v>0</v>
      </c>
      <c r="H1420" s="1723">
        <v>0</v>
      </c>
      <c r="I1420" s="1738">
        <v>1</v>
      </c>
      <c r="J1420" s="1738">
        <v>1</v>
      </c>
      <c r="L1420" s="1725">
        <v>33.35</v>
      </c>
      <c r="N1420" s="1725">
        <f t="shared" si="320"/>
        <v>24.16</v>
      </c>
      <c r="O1420" s="1725">
        <v>9.16</v>
      </c>
      <c r="P1420" s="1798">
        <f t="shared" si="321"/>
        <v>0.37913907284768211</v>
      </c>
      <c r="Q1420" s="1725">
        <v>15</v>
      </c>
      <c r="R1420" s="1798">
        <f t="shared" si="322"/>
        <v>0.62086092715231789</v>
      </c>
      <c r="S1420" s="1785">
        <f t="shared" si="323"/>
        <v>0.6</v>
      </c>
      <c r="U1420" s="1725">
        <f t="shared" si="324"/>
        <v>0</v>
      </c>
      <c r="V1420" s="1725">
        <f t="shared" si="325"/>
        <v>0</v>
      </c>
      <c r="W1420" s="1725">
        <f t="shared" si="326"/>
        <v>33.35</v>
      </c>
      <c r="X1420" s="1885">
        <v>33.35</v>
      </c>
      <c r="Y1420" s="1885">
        <v>617251</v>
      </c>
      <c r="Z1420" s="1886">
        <v>42838</v>
      </c>
      <c r="AA1420" s="1885" t="s">
        <v>213</v>
      </c>
      <c r="AB1420" s="1885"/>
      <c r="AC1420" s="1723"/>
      <c r="AE1420" s="1723"/>
      <c r="AF1420" s="1723"/>
      <c r="AG1420" s="1723"/>
      <c r="AH1420" s="1723"/>
      <c r="AI1420" s="1723"/>
      <c r="AJ1420" s="1723"/>
      <c r="AK1420" s="1723"/>
      <c r="AL1420" s="1723"/>
      <c r="AM1420" s="1723"/>
      <c r="AP1420" s="1723"/>
      <c r="AQ1420" s="1723"/>
      <c r="AR1420" s="1723"/>
      <c r="AS1420" s="1723"/>
      <c r="AT1420" s="1723"/>
      <c r="AU1420" s="1723"/>
      <c r="AV1420" s="1723"/>
      <c r="AW1420" s="1723"/>
      <c r="AZ1420" s="1723"/>
      <c r="BA1420" s="1723"/>
    </row>
    <row r="1421" spans="1:53" x14ac:dyDescent="0.2">
      <c r="A1421" s="1811">
        <v>2017268</v>
      </c>
      <c r="C1421" s="1737" t="s">
        <v>3599</v>
      </c>
      <c r="D1421" s="1723" t="s">
        <v>68</v>
      </c>
      <c r="E1421" s="1723">
        <v>0</v>
      </c>
      <c r="F1421" s="1723">
        <v>0</v>
      </c>
      <c r="G1421" s="1723">
        <v>0</v>
      </c>
      <c r="H1421" s="1723">
        <v>0</v>
      </c>
      <c r="I1421" s="1738">
        <v>1</v>
      </c>
      <c r="J1421" s="1738">
        <v>1</v>
      </c>
      <c r="L1421" s="1725">
        <v>116.24</v>
      </c>
      <c r="N1421" s="1725">
        <f t="shared" si="320"/>
        <v>65.62</v>
      </c>
      <c r="O1421" s="1725">
        <v>50.62</v>
      </c>
      <c r="P1421" s="1798">
        <f t="shared" si="321"/>
        <v>0.7714111551356293</v>
      </c>
      <c r="Q1421" s="1725">
        <v>15</v>
      </c>
      <c r="R1421" s="1798">
        <f t="shared" si="322"/>
        <v>0.22858884486437062</v>
      </c>
      <c r="S1421" s="1785">
        <f t="shared" si="323"/>
        <v>0.6</v>
      </c>
      <c r="U1421" s="1725">
        <f t="shared" si="324"/>
        <v>0</v>
      </c>
      <c r="V1421" s="1725">
        <f t="shared" si="325"/>
        <v>0</v>
      </c>
      <c r="W1421" s="1725">
        <f t="shared" si="326"/>
        <v>116.24</v>
      </c>
      <c r="X1421" s="1885">
        <v>116.24</v>
      </c>
      <c r="Y1421" s="1885">
        <v>617251</v>
      </c>
      <c r="Z1421" s="1886">
        <v>42838</v>
      </c>
      <c r="AA1421" s="1885" t="s">
        <v>213</v>
      </c>
      <c r="AB1421" s="1885"/>
      <c r="AC1421" s="1723"/>
      <c r="AE1421" s="1723"/>
      <c r="AF1421" s="1723"/>
      <c r="AG1421" s="1723"/>
      <c r="AH1421" s="1723"/>
      <c r="AI1421" s="1723"/>
      <c r="AJ1421" s="1723"/>
      <c r="AK1421" s="1723"/>
      <c r="AL1421" s="1723"/>
      <c r="AM1421" s="1723"/>
      <c r="AP1421" s="1723"/>
      <c r="AQ1421" s="1723"/>
      <c r="AR1421" s="1723"/>
      <c r="AS1421" s="1723"/>
      <c r="AT1421" s="1723"/>
      <c r="AU1421" s="1723"/>
      <c r="AV1421" s="1723"/>
      <c r="AW1421" s="1723"/>
      <c r="AZ1421" s="1723"/>
      <c r="BA1421" s="1723"/>
    </row>
    <row r="1422" spans="1:53" x14ac:dyDescent="0.2">
      <c r="A1422" s="1811">
        <v>2017269</v>
      </c>
      <c r="C1422" s="1737" t="s">
        <v>3590</v>
      </c>
      <c r="D1422" s="1723" t="s">
        <v>68</v>
      </c>
      <c r="E1422" s="1723">
        <v>0</v>
      </c>
      <c r="F1422" s="1723">
        <v>0</v>
      </c>
      <c r="G1422" s="1723">
        <v>0</v>
      </c>
      <c r="H1422" s="1723">
        <v>0</v>
      </c>
      <c r="I1422" s="1738">
        <v>1</v>
      </c>
      <c r="J1422" s="1738">
        <v>1</v>
      </c>
      <c r="L1422" s="1725">
        <v>130.76</v>
      </c>
      <c r="N1422" s="1725">
        <f t="shared" si="320"/>
        <v>57.88</v>
      </c>
      <c r="O1422" s="1725">
        <v>57.88</v>
      </c>
      <c r="P1422" s="1798">
        <f t="shared" si="321"/>
        <v>1</v>
      </c>
      <c r="Q1422" s="1725">
        <v>0</v>
      </c>
      <c r="R1422" s="1798">
        <f t="shared" si="322"/>
        <v>0</v>
      </c>
      <c r="S1422" s="1785">
        <f t="shared" si="323"/>
        <v>0</v>
      </c>
      <c r="U1422" s="1725">
        <f t="shared" si="324"/>
        <v>0</v>
      </c>
      <c r="V1422" s="1725">
        <f t="shared" si="325"/>
        <v>0</v>
      </c>
      <c r="W1422" s="1725">
        <f t="shared" si="326"/>
        <v>130.76</v>
      </c>
      <c r="X1422" s="1885">
        <v>130.76</v>
      </c>
      <c r="Y1422" s="1885">
        <v>617251</v>
      </c>
      <c r="Z1422" s="1886">
        <v>42838</v>
      </c>
      <c r="AA1422" s="1885" t="s">
        <v>213</v>
      </c>
      <c r="AB1422" s="1885"/>
      <c r="AC1422" s="1723"/>
      <c r="AE1422" s="1723"/>
      <c r="AF1422" s="1723"/>
      <c r="AG1422" s="1723"/>
      <c r="AH1422" s="1723"/>
      <c r="AI1422" s="1723"/>
      <c r="AJ1422" s="1723"/>
      <c r="AK1422" s="1723"/>
      <c r="AL1422" s="1723"/>
      <c r="AM1422" s="1723"/>
      <c r="AP1422" s="1723"/>
      <c r="AQ1422" s="1723"/>
      <c r="AR1422" s="1723"/>
      <c r="AS1422" s="1723"/>
      <c r="AT1422" s="1723"/>
      <c r="AU1422" s="1723"/>
      <c r="AV1422" s="1723"/>
      <c r="AW1422" s="1723"/>
      <c r="AZ1422" s="1723"/>
      <c r="BA1422" s="1723"/>
    </row>
    <row r="1423" spans="1:53" x14ac:dyDescent="0.2">
      <c r="A1423" s="1835" t="s">
        <v>3612</v>
      </c>
      <c r="C1423" s="1737" t="s">
        <v>3591</v>
      </c>
      <c r="D1423" s="1723" t="s">
        <v>68</v>
      </c>
      <c r="E1423" s="1723">
        <v>10</v>
      </c>
      <c r="F1423" s="1723">
        <v>100</v>
      </c>
      <c r="G1423" s="1723">
        <v>50</v>
      </c>
      <c r="H1423" s="1723">
        <v>40</v>
      </c>
      <c r="I1423" s="1738">
        <v>1</v>
      </c>
      <c r="J1423" s="1738">
        <v>1</v>
      </c>
      <c r="L1423" s="1725">
        <v>76798.899999999994</v>
      </c>
      <c r="N1423" s="1725">
        <f>O1423+Q1423</f>
        <v>54474.7</v>
      </c>
      <c r="O1423" s="1725">
        <v>43907</v>
      </c>
      <c r="P1423" s="1798">
        <f>IF(N1423&lt;=0,"",O1423/N1423)</f>
        <v>0.80600719232965035</v>
      </c>
      <c r="Q1423" s="1725">
        <v>10567.7</v>
      </c>
      <c r="R1423" s="1798">
        <f>IF(N1423&lt;=0,"",Q1423/N1423)</f>
        <v>0.19399280767034974</v>
      </c>
      <c r="S1423" s="1785">
        <f>Q1423/$S$1</f>
        <v>422.70800000000003</v>
      </c>
      <c r="U1423" s="1725">
        <f>((1-I1423)*O1423)+((1-J1423)*Q1423)</f>
        <v>0</v>
      </c>
      <c r="V1423" s="1725">
        <f>L1423-W1423</f>
        <v>0</v>
      </c>
      <c r="W1423" s="1725">
        <f t="shared" si="326"/>
        <v>76798.899999999994</v>
      </c>
      <c r="X1423" s="1885">
        <v>76798.899999999994</v>
      </c>
      <c r="Y1423" s="1885">
        <v>617381</v>
      </c>
      <c r="Z1423" s="1886">
        <v>42895</v>
      </c>
      <c r="AA1423" s="1885" t="s">
        <v>213</v>
      </c>
      <c r="AB1423" s="1885"/>
      <c r="AC1423" s="1723"/>
      <c r="AE1423" s="2447"/>
      <c r="AF1423" s="1723"/>
      <c r="AG1423" s="1723"/>
      <c r="AH1423" s="1723"/>
      <c r="AI1423" s="1723"/>
      <c r="AJ1423" s="1723"/>
      <c r="AK1423" s="1723"/>
      <c r="AL1423" s="1723"/>
      <c r="AM1423" s="1723"/>
      <c r="AP1423" s="1723"/>
      <c r="AQ1423" s="1723"/>
      <c r="AR1423" s="1723"/>
      <c r="AS1423" s="1723"/>
      <c r="AT1423" s="1723"/>
      <c r="AU1423" s="1723"/>
      <c r="AV1423" s="1723"/>
      <c r="AW1423" s="1723"/>
      <c r="AZ1423" s="1723"/>
      <c r="BA1423" s="1723"/>
    </row>
    <row r="1424" spans="1:53" x14ac:dyDescent="0.2">
      <c r="A1424" s="1835" t="s">
        <v>3611</v>
      </c>
      <c r="C1424" s="1737" t="s">
        <v>3592</v>
      </c>
      <c r="D1424" s="1723" t="s">
        <v>68</v>
      </c>
      <c r="E1424" s="1723">
        <v>10</v>
      </c>
      <c r="F1424" s="1723">
        <v>110</v>
      </c>
      <c r="G1424" s="1723">
        <v>60</v>
      </c>
      <c r="H1424" s="1723">
        <v>40</v>
      </c>
      <c r="I1424" s="1738">
        <v>1</v>
      </c>
      <c r="J1424" s="1738">
        <v>0</v>
      </c>
      <c r="L1424" s="1725">
        <v>81722.8</v>
      </c>
      <c r="N1424" s="1725">
        <f t="shared" ref="N1424" si="327">O1424+Q1424</f>
        <v>47756.899999999994</v>
      </c>
      <c r="O1424" s="1725">
        <v>36761.599999999999</v>
      </c>
      <c r="P1424" s="1798">
        <f t="shared" ref="P1424" si="328">IF(N1424&lt;=0,"",O1424/N1424)</f>
        <v>0.76976520670311521</v>
      </c>
      <c r="Q1424" s="1725">
        <v>10995.3</v>
      </c>
      <c r="R1424" s="1798">
        <f t="shared" ref="R1424" si="329">IF(N1424&lt;=0,"",Q1424/N1424)</f>
        <v>0.23023479329688487</v>
      </c>
      <c r="S1424" s="1785">
        <f t="shared" ref="S1424" si="330">Q1424/$S$1</f>
        <v>439.81199999999995</v>
      </c>
      <c r="U1424" s="1725">
        <f t="shared" si="324"/>
        <v>10995.3</v>
      </c>
      <c r="V1424" s="1725">
        <f t="shared" si="325"/>
        <v>81722.8</v>
      </c>
      <c r="W1424" s="1725">
        <f t="shared" si="326"/>
        <v>0</v>
      </c>
      <c r="X1424" s="1885"/>
      <c r="Y1424" s="1885"/>
      <c r="Z1424" s="1886"/>
      <c r="AA1424" s="1885"/>
      <c r="AB1424" s="1885"/>
      <c r="AC1424" s="1723"/>
      <c r="AE1424" s="1723"/>
      <c r="AF1424" s="1723"/>
      <c r="AG1424" s="1723"/>
      <c r="AH1424" s="1723"/>
      <c r="AI1424" s="1723"/>
      <c r="AJ1424" s="1723"/>
      <c r="AK1424" s="1723"/>
      <c r="AL1424" s="1723"/>
      <c r="AM1424" s="1723"/>
      <c r="AP1424" s="1723"/>
      <c r="AQ1424" s="1723"/>
      <c r="AR1424" s="1723"/>
      <c r="AS1424" s="1723"/>
      <c r="AT1424" s="1723"/>
      <c r="AU1424" s="1723"/>
      <c r="AV1424" s="1723"/>
      <c r="AW1424" s="1723"/>
      <c r="AZ1424" s="1723"/>
      <c r="BA1424" s="1723"/>
    </row>
    <row r="1425" spans="1:53" x14ac:dyDescent="0.2">
      <c r="A1425" s="1811">
        <v>2017272</v>
      </c>
      <c r="C1425" s="1737" t="s">
        <v>3593</v>
      </c>
      <c r="D1425" s="1723" t="s">
        <v>68</v>
      </c>
      <c r="E1425" s="1723">
        <v>5</v>
      </c>
      <c r="F1425" s="1723">
        <v>30</v>
      </c>
      <c r="G1425" s="1723">
        <v>20</v>
      </c>
      <c r="H1425" s="1723">
        <v>10</v>
      </c>
      <c r="I1425" s="1738">
        <v>1</v>
      </c>
      <c r="J1425" s="1738">
        <v>1</v>
      </c>
      <c r="L1425" s="1725">
        <v>10289.1</v>
      </c>
      <c r="N1425" s="1725">
        <f t="shared" si="320"/>
        <v>6957.2999999999993</v>
      </c>
      <c r="O1425" s="1725">
        <v>5303.2</v>
      </c>
      <c r="P1425" s="1798">
        <f t="shared" si="321"/>
        <v>0.76224972331220453</v>
      </c>
      <c r="Q1425" s="1725">
        <v>1654.1</v>
      </c>
      <c r="R1425" s="1798">
        <f t="shared" si="322"/>
        <v>0.23775027668779555</v>
      </c>
      <c r="S1425" s="1785">
        <f t="shared" si="323"/>
        <v>66.164000000000001</v>
      </c>
      <c r="U1425" s="1725">
        <f t="shared" si="324"/>
        <v>0</v>
      </c>
      <c r="V1425" s="1725">
        <f t="shared" si="325"/>
        <v>0</v>
      </c>
      <c r="W1425" s="1725">
        <f t="shared" si="326"/>
        <v>10289.1</v>
      </c>
      <c r="X1425" s="1885">
        <v>10289.1</v>
      </c>
      <c r="Y1425" s="1885">
        <v>617248</v>
      </c>
      <c r="Z1425" s="1886">
        <v>42830</v>
      </c>
      <c r="AA1425" s="1885" t="s">
        <v>213</v>
      </c>
      <c r="AB1425" s="1885"/>
      <c r="AC1425" s="1723"/>
      <c r="AE1425" s="1723"/>
      <c r="AF1425" s="1723"/>
      <c r="AG1425" s="1723"/>
      <c r="AH1425" s="1723"/>
      <c r="AI1425" s="1723"/>
      <c r="AJ1425" s="1723"/>
      <c r="AK1425" s="1723"/>
      <c r="AL1425" s="1723"/>
      <c r="AM1425" s="1723"/>
      <c r="AP1425" s="1723"/>
      <c r="AQ1425" s="1723"/>
      <c r="AR1425" s="1723"/>
      <c r="AS1425" s="1723"/>
      <c r="AT1425" s="1723"/>
      <c r="AU1425" s="1723"/>
      <c r="AV1425" s="1723"/>
      <c r="AW1425" s="1723"/>
      <c r="AZ1425" s="1723"/>
      <c r="BA1425" s="1723"/>
    </row>
    <row r="1426" spans="1:53" x14ac:dyDescent="0.2">
      <c r="A1426" s="1811">
        <v>2017273</v>
      </c>
      <c r="C1426" s="1737" t="s">
        <v>3595</v>
      </c>
      <c r="D1426" s="1723" t="s">
        <v>68</v>
      </c>
      <c r="E1426" s="1723">
        <v>0</v>
      </c>
      <c r="F1426" s="1723">
        <v>0</v>
      </c>
      <c r="G1426" s="1723">
        <v>0</v>
      </c>
      <c r="H1426" s="1723">
        <v>0</v>
      </c>
      <c r="I1426" s="1738">
        <v>1</v>
      </c>
      <c r="J1426" s="1738">
        <v>1</v>
      </c>
      <c r="L1426" s="1725">
        <v>121.16</v>
      </c>
      <c r="N1426" s="1725">
        <f t="shared" si="320"/>
        <v>68.08</v>
      </c>
      <c r="O1426" s="1725">
        <v>53.08</v>
      </c>
      <c r="P1426" s="1798">
        <f t="shared" si="321"/>
        <v>0.77967097532314922</v>
      </c>
      <c r="Q1426" s="1725">
        <v>15</v>
      </c>
      <c r="R1426" s="1798">
        <f t="shared" si="322"/>
        <v>0.22032902467685078</v>
      </c>
      <c r="S1426" s="1785">
        <f t="shared" si="323"/>
        <v>0.6</v>
      </c>
      <c r="U1426" s="1725">
        <f t="shared" si="324"/>
        <v>0</v>
      </c>
      <c r="V1426" s="1725">
        <f t="shared" si="325"/>
        <v>121.16</v>
      </c>
      <c r="W1426" s="1725">
        <f t="shared" si="326"/>
        <v>0</v>
      </c>
      <c r="X1426" s="1885">
        <v>121.16</v>
      </c>
      <c r="Y1426" s="1885">
        <v>617304</v>
      </c>
      <c r="Z1426" s="1886">
        <v>42867</v>
      </c>
      <c r="AA1426" s="1885" t="s">
        <v>213</v>
      </c>
      <c r="AB1426" s="1885"/>
      <c r="AC1426" s="1723">
        <v>-121.16</v>
      </c>
      <c r="AD1426" s="1723">
        <v>617380</v>
      </c>
      <c r="AE1426" s="2447">
        <v>42895</v>
      </c>
      <c r="AF1426" s="1723" t="s">
        <v>213</v>
      </c>
      <c r="AG1426" s="1723"/>
      <c r="AH1426" s="1723"/>
      <c r="AI1426" s="1723"/>
      <c r="AJ1426" s="1723"/>
      <c r="AK1426" s="1723"/>
      <c r="AL1426" s="1723"/>
      <c r="AM1426" s="1723"/>
      <c r="AP1426" s="1723"/>
      <c r="AQ1426" s="1723"/>
      <c r="AR1426" s="1723"/>
      <c r="AS1426" s="1723"/>
      <c r="AT1426" s="1723"/>
      <c r="AU1426" s="1723"/>
      <c r="AV1426" s="1723"/>
      <c r="AW1426" s="1723"/>
      <c r="AZ1426" s="1723"/>
      <c r="BA1426" s="1723"/>
    </row>
    <row r="1427" spans="1:53" x14ac:dyDescent="0.2">
      <c r="A1427" s="1811">
        <v>2017274</v>
      </c>
      <c r="C1427" s="1737" t="s">
        <v>3596</v>
      </c>
      <c r="D1427" s="1723" t="s">
        <v>68</v>
      </c>
      <c r="E1427" s="1723">
        <v>0</v>
      </c>
      <c r="F1427" s="1723">
        <v>0</v>
      </c>
      <c r="G1427" s="1723">
        <v>0</v>
      </c>
      <c r="H1427" s="1723">
        <v>0</v>
      </c>
      <c r="I1427" s="1738">
        <v>1</v>
      </c>
      <c r="J1427" s="1738">
        <v>1</v>
      </c>
      <c r="L1427" s="1725">
        <v>85.24</v>
      </c>
      <c r="N1427" s="1725">
        <f t="shared" si="320"/>
        <v>50.12</v>
      </c>
      <c r="O1427" s="1725">
        <v>35.119999999999997</v>
      </c>
      <c r="P1427" s="1798">
        <f t="shared" si="321"/>
        <v>0.70071827613727056</v>
      </c>
      <c r="Q1427" s="1725">
        <v>15</v>
      </c>
      <c r="R1427" s="1798">
        <f t="shared" si="322"/>
        <v>0.29928172386272944</v>
      </c>
      <c r="S1427" s="1785">
        <f t="shared" si="323"/>
        <v>0.6</v>
      </c>
      <c r="U1427" s="1725">
        <f t="shared" si="324"/>
        <v>0</v>
      </c>
      <c r="V1427" s="1725">
        <f t="shared" si="325"/>
        <v>0</v>
      </c>
      <c r="W1427" s="1725">
        <f t="shared" si="326"/>
        <v>85.24</v>
      </c>
      <c r="X1427" s="1885">
        <v>85.24</v>
      </c>
      <c r="Y1427" s="1885">
        <v>617304</v>
      </c>
      <c r="Z1427" s="1886">
        <v>42867</v>
      </c>
      <c r="AA1427" s="1885" t="s">
        <v>213</v>
      </c>
      <c r="AB1427" s="1885"/>
      <c r="AC1427" s="1723"/>
      <c r="AE1427" s="1723"/>
      <c r="AF1427" s="1723"/>
      <c r="AG1427" s="1723"/>
      <c r="AH1427" s="1723"/>
      <c r="AI1427" s="1723"/>
      <c r="AJ1427" s="1723"/>
      <c r="AK1427" s="1723"/>
      <c r="AL1427" s="1723"/>
      <c r="AM1427" s="1723"/>
      <c r="AP1427" s="1723"/>
      <c r="AQ1427" s="1723"/>
      <c r="AR1427" s="1723"/>
      <c r="AS1427" s="1723"/>
      <c r="AT1427" s="1723"/>
      <c r="AU1427" s="1723"/>
      <c r="AV1427" s="1723"/>
      <c r="AW1427" s="1723"/>
      <c r="AZ1427" s="1723"/>
      <c r="BA1427" s="1723"/>
    </row>
    <row r="1428" spans="1:53" x14ac:dyDescent="0.2">
      <c r="A1428" s="1811">
        <v>2017275</v>
      </c>
      <c r="C1428" s="1737" t="s">
        <v>3603</v>
      </c>
      <c r="D1428" s="1723" t="s">
        <v>68</v>
      </c>
      <c r="E1428" s="1723">
        <v>0</v>
      </c>
      <c r="F1428" s="1723">
        <v>0</v>
      </c>
      <c r="G1428" s="1723">
        <v>0</v>
      </c>
      <c r="H1428" s="1723">
        <v>0</v>
      </c>
      <c r="I1428" s="1738">
        <v>1</v>
      </c>
      <c r="J1428" s="1738">
        <v>1</v>
      </c>
      <c r="L1428" s="1725">
        <v>137.19999999999999</v>
      </c>
      <c r="N1428" s="1725">
        <f t="shared" si="320"/>
        <v>76.099999999999994</v>
      </c>
      <c r="O1428" s="1725">
        <v>61.1</v>
      </c>
      <c r="P1428" s="1798">
        <f t="shared" si="321"/>
        <v>0.80289093298291725</v>
      </c>
      <c r="Q1428" s="1725">
        <v>15</v>
      </c>
      <c r="R1428" s="1798">
        <f t="shared" si="322"/>
        <v>0.19710906701708281</v>
      </c>
      <c r="S1428" s="1785">
        <f t="shared" si="323"/>
        <v>0.6</v>
      </c>
      <c r="U1428" s="1725">
        <f t="shared" si="324"/>
        <v>0</v>
      </c>
      <c r="V1428" s="1725">
        <f t="shared" si="325"/>
        <v>0</v>
      </c>
      <c r="W1428" s="1725">
        <f t="shared" si="326"/>
        <v>137.19999999999999</v>
      </c>
      <c r="X1428" s="1885">
        <v>137.19999999999999</v>
      </c>
      <c r="Y1428" s="1885">
        <v>617251</v>
      </c>
      <c r="Z1428" s="1886">
        <v>42838</v>
      </c>
      <c r="AA1428" s="1885" t="s">
        <v>213</v>
      </c>
      <c r="AB1428" s="1885"/>
      <c r="AC1428" s="1723"/>
      <c r="AE1428" s="1723"/>
      <c r="AF1428" s="1723"/>
      <c r="AG1428" s="1723"/>
      <c r="AH1428" s="1723"/>
      <c r="AI1428" s="1723"/>
      <c r="AJ1428" s="1723"/>
      <c r="AK1428" s="1723"/>
      <c r="AL1428" s="1723"/>
      <c r="AM1428" s="1723"/>
      <c r="AP1428" s="1723"/>
      <c r="AQ1428" s="1723"/>
      <c r="AR1428" s="1723"/>
      <c r="AS1428" s="1723"/>
      <c r="AT1428" s="1723"/>
      <c r="AU1428" s="1723"/>
      <c r="AV1428" s="1723"/>
      <c r="AW1428" s="1723"/>
      <c r="AZ1428" s="1723"/>
      <c r="BA1428" s="1723"/>
    </row>
    <row r="1429" spans="1:53" x14ac:dyDescent="0.2">
      <c r="A1429" s="1811">
        <v>2017277</v>
      </c>
      <c r="C1429" s="1737" t="s">
        <v>3602</v>
      </c>
      <c r="D1429" s="1723" t="s">
        <v>68</v>
      </c>
      <c r="E1429" s="1723">
        <v>0</v>
      </c>
      <c r="F1429" s="1723">
        <v>0</v>
      </c>
      <c r="G1429" s="1723">
        <v>0</v>
      </c>
      <c r="H1429" s="1723">
        <v>1</v>
      </c>
      <c r="I1429" s="1738">
        <v>1</v>
      </c>
      <c r="J1429" s="1738">
        <v>1</v>
      </c>
      <c r="L1429" s="1725">
        <v>624</v>
      </c>
      <c r="N1429" s="1725">
        <f t="shared" si="320"/>
        <v>372</v>
      </c>
      <c r="O1429" s="1725">
        <v>318</v>
      </c>
      <c r="P1429" s="1798">
        <f t="shared" si="321"/>
        <v>0.85483870967741937</v>
      </c>
      <c r="Q1429" s="1725">
        <v>54</v>
      </c>
      <c r="R1429" s="1798">
        <f t="shared" si="322"/>
        <v>0.14516129032258066</v>
      </c>
      <c r="S1429" s="1785">
        <f t="shared" si="323"/>
        <v>2.16</v>
      </c>
      <c r="U1429" s="1725">
        <f t="shared" si="324"/>
        <v>0</v>
      </c>
      <c r="V1429" s="1725">
        <f t="shared" si="325"/>
        <v>0</v>
      </c>
      <c r="W1429" s="1725">
        <f t="shared" si="326"/>
        <v>624</v>
      </c>
      <c r="X1429" s="1885">
        <v>624</v>
      </c>
      <c r="Y1429" s="1885">
        <v>617293</v>
      </c>
      <c r="Z1429" s="1886">
        <v>42856</v>
      </c>
      <c r="AA1429" s="1885" t="s">
        <v>213</v>
      </c>
      <c r="AB1429" s="1885"/>
      <c r="AC1429" s="1723"/>
      <c r="AE1429" s="1723"/>
      <c r="AF1429" s="1723"/>
      <c r="AG1429" s="1723"/>
      <c r="AH1429" s="1723"/>
      <c r="AI1429" s="1723"/>
      <c r="AJ1429" s="1723"/>
      <c r="AK1429" s="1723"/>
      <c r="AL1429" s="1723"/>
      <c r="AM1429" s="1723"/>
      <c r="AP1429" s="1723"/>
      <c r="AQ1429" s="1723"/>
      <c r="AR1429" s="1723"/>
      <c r="AS1429" s="1723"/>
      <c r="AT1429" s="1723"/>
      <c r="AU1429" s="1723"/>
      <c r="AV1429" s="1723"/>
      <c r="AW1429" s="1723"/>
      <c r="AZ1429" s="1723"/>
      <c r="BA1429" s="1723"/>
    </row>
    <row r="1430" spans="1:53" x14ac:dyDescent="0.2">
      <c r="A1430" s="1811">
        <v>2017278</v>
      </c>
      <c r="C1430" s="1737">
        <v>645817</v>
      </c>
      <c r="D1430" s="1723" t="s">
        <v>68</v>
      </c>
      <c r="E1430" s="1723">
        <v>1</v>
      </c>
      <c r="F1430" s="1723">
        <v>13</v>
      </c>
      <c r="G1430" s="1723">
        <v>7</v>
      </c>
      <c r="H1430" s="1723">
        <v>3</v>
      </c>
      <c r="I1430" s="1738">
        <v>1</v>
      </c>
      <c r="J1430" s="1738">
        <v>1</v>
      </c>
      <c r="L1430" s="1725">
        <v>4725.3</v>
      </c>
      <c r="N1430" s="1725">
        <f t="shared" si="320"/>
        <v>2812.63</v>
      </c>
      <c r="O1430" s="1725">
        <v>2191.31</v>
      </c>
      <c r="P1430" s="1798">
        <f t="shared" si="321"/>
        <v>0.77909643287599151</v>
      </c>
      <c r="Q1430" s="1725">
        <v>621.32000000000005</v>
      </c>
      <c r="R1430" s="1798">
        <f t="shared" si="322"/>
        <v>0.22090356712400849</v>
      </c>
      <c r="S1430" s="1785">
        <f t="shared" si="323"/>
        <v>24.852800000000002</v>
      </c>
      <c r="U1430" s="1725">
        <f t="shared" si="324"/>
        <v>0</v>
      </c>
      <c r="V1430" s="1725">
        <f t="shared" si="325"/>
        <v>0</v>
      </c>
      <c r="W1430" s="1725">
        <f t="shared" si="326"/>
        <v>4725.3</v>
      </c>
      <c r="X1430" s="1885">
        <v>4725.3</v>
      </c>
      <c r="Y1430" s="1885">
        <v>617280</v>
      </c>
      <c r="Z1430" s="1886">
        <v>42856</v>
      </c>
      <c r="AA1430" s="1885" t="s">
        <v>213</v>
      </c>
      <c r="AB1430" s="1885"/>
      <c r="AC1430" s="1723"/>
      <c r="AE1430" s="1723"/>
      <c r="AF1430" s="1723"/>
      <c r="AG1430" s="1723"/>
      <c r="AH1430" s="1723"/>
      <c r="AI1430" s="1723"/>
      <c r="AJ1430" s="1723"/>
      <c r="AK1430" s="1723"/>
      <c r="AL1430" s="1723"/>
      <c r="AM1430" s="1723"/>
      <c r="AP1430" s="1723"/>
      <c r="AQ1430" s="1723"/>
      <c r="AR1430" s="1723"/>
      <c r="AS1430" s="1723"/>
      <c r="AT1430" s="1723"/>
      <c r="AU1430" s="1723"/>
      <c r="AV1430" s="1723"/>
      <c r="AW1430" s="1723"/>
      <c r="AZ1430" s="1723"/>
      <c r="BA1430" s="1723"/>
    </row>
    <row r="1431" spans="1:53" x14ac:dyDescent="0.2">
      <c r="A1431" s="1811">
        <v>2017279</v>
      </c>
      <c r="C1431" s="1737" t="s">
        <v>3606</v>
      </c>
      <c r="D1431" s="1723" t="s">
        <v>68</v>
      </c>
      <c r="E1431" s="1723">
        <v>1</v>
      </c>
      <c r="F1431" s="1723">
        <v>2</v>
      </c>
      <c r="G1431" s="1723">
        <v>1</v>
      </c>
      <c r="H1431" s="1723">
        <v>1</v>
      </c>
      <c r="I1431" s="1738">
        <v>1</v>
      </c>
      <c r="J1431" s="1738">
        <v>1</v>
      </c>
      <c r="L1431" s="1725">
        <v>748.15</v>
      </c>
      <c r="N1431" s="1725">
        <f t="shared" si="320"/>
        <v>501.54</v>
      </c>
      <c r="O1431" s="1725">
        <v>354.73</v>
      </c>
      <c r="P1431" s="1798">
        <f t="shared" si="321"/>
        <v>0.70728157275591175</v>
      </c>
      <c r="Q1431" s="1725">
        <v>146.81</v>
      </c>
      <c r="R1431" s="1798">
        <f t="shared" si="322"/>
        <v>0.2927184272440882</v>
      </c>
      <c r="S1431" s="1785">
        <f t="shared" si="323"/>
        <v>5.8723999999999998</v>
      </c>
      <c r="U1431" s="1725">
        <f t="shared" si="324"/>
        <v>0</v>
      </c>
      <c r="V1431" s="1725">
        <f t="shared" si="325"/>
        <v>0</v>
      </c>
      <c r="W1431" s="1725">
        <f t="shared" si="326"/>
        <v>748.15</v>
      </c>
      <c r="X1431" s="1885">
        <v>748.15</v>
      </c>
      <c r="Y1431" s="1885">
        <v>617281</v>
      </c>
      <c r="Z1431" s="1886">
        <v>42856</v>
      </c>
      <c r="AA1431" s="1885" t="s">
        <v>213</v>
      </c>
      <c r="AB1431" s="1885"/>
      <c r="AC1431" s="1723"/>
      <c r="AE1431" s="1723"/>
      <c r="AF1431" s="1723"/>
      <c r="AG1431" s="1723"/>
      <c r="AH1431" s="1723"/>
      <c r="AI1431" s="1723"/>
      <c r="AJ1431" s="1723"/>
      <c r="AK1431" s="1723"/>
      <c r="AL1431" s="1723"/>
      <c r="AM1431" s="1723"/>
      <c r="AP1431" s="1723"/>
      <c r="AQ1431" s="1723"/>
      <c r="AR1431" s="1723"/>
      <c r="AS1431" s="1723"/>
      <c r="AT1431" s="1723"/>
      <c r="AU1431" s="1723"/>
      <c r="AV1431" s="1723"/>
      <c r="AW1431" s="1723"/>
      <c r="AZ1431" s="1723"/>
      <c r="BA1431" s="1723"/>
    </row>
    <row r="1432" spans="1:53" x14ac:dyDescent="0.2">
      <c r="A1432" s="1811">
        <v>2017280</v>
      </c>
      <c r="C1432" s="1737" t="s">
        <v>3624</v>
      </c>
      <c r="D1432" s="1723" t="s">
        <v>68</v>
      </c>
      <c r="E1432" s="1723">
        <v>0</v>
      </c>
      <c r="F1432" s="1723">
        <v>0</v>
      </c>
      <c r="G1432" s="1723">
        <v>0</v>
      </c>
      <c r="H1432" s="1723">
        <v>0</v>
      </c>
      <c r="I1432" s="1738">
        <v>1</v>
      </c>
      <c r="J1432" s="1738">
        <v>1</v>
      </c>
      <c r="L1432" s="1725">
        <v>180</v>
      </c>
      <c r="N1432" s="1725">
        <f t="shared" si="320"/>
        <v>65</v>
      </c>
      <c r="O1432" s="1725">
        <v>40</v>
      </c>
      <c r="P1432" s="1798">
        <f t="shared" si="321"/>
        <v>0.61538461538461542</v>
      </c>
      <c r="Q1432" s="1725">
        <v>25</v>
      </c>
      <c r="R1432" s="1798">
        <f t="shared" si="322"/>
        <v>0.38461538461538464</v>
      </c>
      <c r="S1432" s="1785">
        <f t="shared" si="323"/>
        <v>1</v>
      </c>
      <c r="U1432" s="1725">
        <f t="shared" si="324"/>
        <v>0</v>
      </c>
      <c r="V1432" s="1725">
        <f t="shared" si="325"/>
        <v>0</v>
      </c>
      <c r="W1432" s="1725">
        <f t="shared" si="326"/>
        <v>180</v>
      </c>
      <c r="X1432" s="1885">
        <v>180</v>
      </c>
      <c r="Y1432" s="1885">
        <v>617249</v>
      </c>
      <c r="Z1432" s="1886">
        <v>42838</v>
      </c>
      <c r="AA1432" s="1885" t="s">
        <v>213</v>
      </c>
      <c r="AB1432" s="1885"/>
      <c r="AC1432" s="1723"/>
      <c r="AE1432" s="1723"/>
      <c r="AF1432" s="1723"/>
      <c r="AG1432" s="1723"/>
      <c r="AH1432" s="1723"/>
      <c r="AI1432" s="1723"/>
      <c r="AJ1432" s="1723"/>
      <c r="AK1432" s="1723"/>
      <c r="AL1432" s="1723"/>
      <c r="AM1432" s="1723"/>
      <c r="AP1432" s="1723"/>
      <c r="AQ1432" s="1723"/>
      <c r="AR1432" s="1723"/>
      <c r="AS1432" s="1723"/>
      <c r="AT1432" s="1723"/>
      <c r="AU1432" s="1723"/>
      <c r="AV1432" s="1723"/>
      <c r="AW1432" s="1723"/>
      <c r="AZ1432" s="1723"/>
      <c r="BA1432" s="1723"/>
    </row>
    <row r="1433" spans="1:53" x14ac:dyDescent="0.2">
      <c r="A1433" s="1811">
        <v>2017281</v>
      </c>
      <c r="C1433" s="1737">
        <v>646217</v>
      </c>
      <c r="D1433" s="1723" t="s">
        <v>68</v>
      </c>
      <c r="E1433" s="1723">
        <v>1</v>
      </c>
      <c r="F1433" s="1723">
        <v>8</v>
      </c>
      <c r="G1433" s="1723">
        <v>6</v>
      </c>
      <c r="H1433" s="1723">
        <v>2</v>
      </c>
      <c r="I1433" s="1738">
        <v>1</v>
      </c>
      <c r="J1433" s="1738">
        <v>1</v>
      </c>
      <c r="L1433" s="1725">
        <v>2186.94</v>
      </c>
      <c r="N1433" s="1725">
        <f t="shared" si="320"/>
        <v>1475.02</v>
      </c>
      <c r="O1433" s="1725">
        <v>1144.56</v>
      </c>
      <c r="P1433" s="1798">
        <f t="shared" si="321"/>
        <v>0.77596235983240902</v>
      </c>
      <c r="Q1433" s="1725">
        <v>330.46</v>
      </c>
      <c r="R1433" s="1798">
        <f t="shared" si="322"/>
        <v>0.22403764016759092</v>
      </c>
      <c r="S1433" s="1785">
        <f t="shared" si="323"/>
        <v>13.218399999999999</v>
      </c>
      <c r="U1433" s="1725">
        <f t="shared" si="324"/>
        <v>0</v>
      </c>
      <c r="V1433" s="1725">
        <f t="shared" si="325"/>
        <v>0</v>
      </c>
      <c r="W1433" s="1725">
        <f t="shared" si="326"/>
        <v>2186.94</v>
      </c>
      <c r="X1433" s="1885">
        <v>2186.94</v>
      </c>
      <c r="Y1433" s="1885">
        <v>617282</v>
      </c>
      <c r="Z1433" s="1886">
        <v>42856</v>
      </c>
      <c r="AA1433" s="1885" t="s">
        <v>213</v>
      </c>
      <c r="AB1433" s="1885"/>
      <c r="AC1433" s="1723"/>
      <c r="AE1433" s="1723"/>
      <c r="AF1433" s="1723"/>
      <c r="AG1433" s="1723"/>
      <c r="AH1433" s="1723"/>
      <c r="AI1433" s="1723"/>
      <c r="AJ1433" s="1723"/>
      <c r="AK1433" s="1723"/>
      <c r="AL1433" s="1723"/>
      <c r="AM1433" s="1723"/>
      <c r="AP1433" s="1723"/>
      <c r="AQ1433" s="1723"/>
      <c r="AR1433" s="1723"/>
      <c r="AS1433" s="1723"/>
      <c r="AT1433" s="1723"/>
      <c r="AU1433" s="1723"/>
      <c r="AV1433" s="1723"/>
      <c r="AW1433" s="1723"/>
      <c r="AZ1433" s="1723"/>
      <c r="BA1433" s="1723"/>
    </row>
    <row r="1434" spans="1:53" x14ac:dyDescent="0.2">
      <c r="A1434" s="1811">
        <v>2017282</v>
      </c>
      <c r="C1434" s="1737" t="s">
        <v>3625</v>
      </c>
      <c r="D1434" s="1723" t="s">
        <v>68</v>
      </c>
      <c r="E1434" s="1723">
        <v>1</v>
      </c>
      <c r="F1434" s="1723">
        <v>1</v>
      </c>
      <c r="G1434" s="1723">
        <v>0</v>
      </c>
      <c r="H1434" s="1723">
        <v>2</v>
      </c>
      <c r="I1434" s="1738">
        <v>1</v>
      </c>
      <c r="J1434" s="1738">
        <v>1</v>
      </c>
      <c r="L1434" s="1725">
        <v>1168.92</v>
      </c>
      <c r="N1434" s="1725">
        <f t="shared" si="320"/>
        <v>731.81</v>
      </c>
      <c r="O1434" s="1725">
        <v>504.21</v>
      </c>
      <c r="P1434" s="1798">
        <f t="shared" si="321"/>
        <v>0.68899031169292579</v>
      </c>
      <c r="Q1434" s="1725">
        <v>227.6</v>
      </c>
      <c r="R1434" s="1798">
        <f t="shared" si="322"/>
        <v>0.31100968830707426</v>
      </c>
      <c r="S1434" s="1785">
        <f t="shared" si="323"/>
        <v>9.1039999999999992</v>
      </c>
      <c r="U1434" s="1725">
        <f t="shared" si="324"/>
        <v>0</v>
      </c>
      <c r="V1434" s="1725">
        <f t="shared" si="325"/>
        <v>0</v>
      </c>
      <c r="W1434" s="1725">
        <f t="shared" si="326"/>
        <v>1168.92</v>
      </c>
      <c r="X1434" s="1885">
        <v>1168.92</v>
      </c>
      <c r="Y1434" s="1885">
        <v>617283</v>
      </c>
      <c r="Z1434" s="1886">
        <v>42856</v>
      </c>
      <c r="AA1434" s="1885" t="s">
        <v>213</v>
      </c>
      <c r="AB1434" s="1885"/>
      <c r="AC1434" s="1723"/>
      <c r="AE1434" s="1723"/>
      <c r="AF1434" s="1723"/>
      <c r="AG1434" s="1723"/>
      <c r="AH1434" s="1723"/>
      <c r="AI1434" s="1723"/>
      <c r="AJ1434" s="1723"/>
      <c r="AK1434" s="1723"/>
      <c r="AL1434" s="1723"/>
      <c r="AM1434" s="1723"/>
      <c r="AP1434" s="1723"/>
      <c r="AQ1434" s="1723"/>
      <c r="AR1434" s="1723"/>
      <c r="AS1434" s="1723"/>
      <c r="AT1434" s="1723"/>
      <c r="AU1434" s="1723"/>
      <c r="AV1434" s="1723"/>
      <c r="AW1434" s="1723"/>
      <c r="AZ1434" s="1723"/>
      <c r="BA1434" s="1723"/>
    </row>
    <row r="1435" spans="1:53" x14ac:dyDescent="0.2">
      <c r="A1435" s="1811">
        <v>2017283</v>
      </c>
      <c r="C1435" s="1737">
        <v>646317</v>
      </c>
      <c r="D1435" s="1723" t="s">
        <v>68</v>
      </c>
      <c r="E1435" s="1723">
        <v>1</v>
      </c>
      <c r="F1435" s="1723">
        <v>8</v>
      </c>
      <c r="G1435" s="1723">
        <v>6</v>
      </c>
      <c r="H1435" s="1723">
        <v>2</v>
      </c>
      <c r="I1435" s="1738">
        <v>1</v>
      </c>
      <c r="J1435" s="1738">
        <v>1</v>
      </c>
      <c r="L1435" s="1725">
        <v>2186.94</v>
      </c>
      <c r="N1435" s="1725">
        <f>O1435+Q1435</f>
        <v>1475.02</v>
      </c>
      <c r="O1435" s="1725">
        <v>1144.56</v>
      </c>
      <c r="P1435" s="1798">
        <f>IF(N1435&lt;=0,"",O1435/N1435)</f>
        <v>0.77596235983240902</v>
      </c>
      <c r="Q1435" s="1725">
        <v>330.46</v>
      </c>
      <c r="R1435" s="1798">
        <f>IF(N1435&lt;=0,"",Q1435/N1435)</f>
        <v>0.22403764016759092</v>
      </c>
      <c r="S1435" s="1785">
        <f>Q1435/$S$1</f>
        <v>13.218399999999999</v>
      </c>
      <c r="U1435" s="1725">
        <f>((1-I1435)*O1435)+((1-J1435)*Q1435)</f>
        <v>0</v>
      </c>
      <c r="V1435" s="1725">
        <f>L1435-W1435</f>
        <v>0</v>
      </c>
      <c r="W1435" s="1725">
        <f t="shared" si="326"/>
        <v>2186.94</v>
      </c>
      <c r="X1435" s="1885">
        <v>2186.94</v>
      </c>
      <c r="Y1435" s="1885">
        <v>617284</v>
      </c>
      <c r="Z1435" s="1886">
        <v>42856</v>
      </c>
      <c r="AA1435" s="1885" t="s">
        <v>213</v>
      </c>
      <c r="AB1435" s="1885"/>
      <c r="AC1435" s="1723"/>
      <c r="AE1435" s="1723"/>
      <c r="AF1435" s="1723"/>
      <c r="AG1435" s="1723"/>
      <c r="AH1435" s="1723"/>
      <c r="AI1435" s="1723"/>
      <c r="AJ1435" s="1723"/>
      <c r="AK1435" s="1723"/>
      <c r="AL1435" s="1723"/>
      <c r="AM1435" s="1723"/>
      <c r="AP1435" s="1723"/>
      <c r="AQ1435" s="1723"/>
      <c r="AR1435" s="1723"/>
      <c r="AS1435" s="1723"/>
      <c r="AT1435" s="1723"/>
      <c r="AU1435" s="1723"/>
      <c r="AV1435" s="1723"/>
      <c r="AW1435" s="1723"/>
      <c r="AZ1435" s="1723"/>
      <c r="BA1435" s="1723"/>
    </row>
    <row r="1436" spans="1:53" x14ac:dyDescent="0.2">
      <c r="A1436" s="1811">
        <v>2017284</v>
      </c>
      <c r="C1436" s="1737" t="s">
        <v>3615</v>
      </c>
      <c r="D1436" s="1723" t="s">
        <v>68</v>
      </c>
      <c r="E1436" s="1723">
        <v>0</v>
      </c>
      <c r="F1436" s="1723">
        <v>0</v>
      </c>
      <c r="G1436" s="1723">
        <v>0</v>
      </c>
      <c r="H1436" s="1723">
        <v>0</v>
      </c>
      <c r="I1436" s="1738">
        <v>1</v>
      </c>
      <c r="J1436" s="1738">
        <v>1</v>
      </c>
      <c r="L1436" s="1725">
        <v>110</v>
      </c>
      <c r="N1436" s="1725">
        <f t="shared" si="320"/>
        <v>56</v>
      </c>
      <c r="O1436" s="1725">
        <v>56</v>
      </c>
      <c r="P1436" s="1798">
        <f t="shared" si="321"/>
        <v>1</v>
      </c>
      <c r="Q1436" s="1725">
        <v>0</v>
      </c>
      <c r="R1436" s="1798">
        <f t="shared" si="322"/>
        <v>0</v>
      </c>
      <c r="S1436" s="1785">
        <f t="shared" si="323"/>
        <v>0</v>
      </c>
      <c r="U1436" s="1725">
        <f t="shared" si="324"/>
        <v>0</v>
      </c>
      <c r="V1436" s="1725">
        <f t="shared" si="325"/>
        <v>0</v>
      </c>
      <c r="W1436" s="1725">
        <f t="shared" si="326"/>
        <v>110</v>
      </c>
      <c r="X1436" s="1885">
        <v>110</v>
      </c>
      <c r="Y1436" s="1885">
        <v>617254</v>
      </c>
      <c r="Z1436" s="1886">
        <v>42845</v>
      </c>
      <c r="AA1436" s="1885" t="s">
        <v>213</v>
      </c>
      <c r="AB1436" s="1885"/>
      <c r="AC1436" s="1723"/>
      <c r="AE1436" s="1723"/>
      <c r="AF1436" s="1723"/>
      <c r="AG1436" s="1723"/>
      <c r="AH1436" s="1723"/>
      <c r="AI1436" s="1723"/>
      <c r="AJ1436" s="1723"/>
      <c r="AK1436" s="1723"/>
      <c r="AL1436" s="1723"/>
      <c r="AM1436" s="1723"/>
      <c r="AP1436" s="1723"/>
      <c r="AQ1436" s="1723"/>
      <c r="AR1436" s="1723"/>
      <c r="AS1436" s="1723"/>
      <c r="AT1436" s="1723"/>
      <c r="AU1436" s="1723"/>
      <c r="AV1436" s="1723"/>
      <c r="AW1436" s="1723"/>
      <c r="AZ1436" s="1723"/>
      <c r="BA1436" s="1723"/>
    </row>
    <row r="1437" spans="1:53" x14ac:dyDescent="0.2">
      <c r="A1437" s="1811">
        <v>2017285</v>
      </c>
      <c r="C1437" s="1737">
        <v>646017</v>
      </c>
      <c r="D1437" s="1723" t="s">
        <v>68</v>
      </c>
      <c r="E1437" s="1723">
        <v>1</v>
      </c>
      <c r="F1437" s="1723">
        <v>6</v>
      </c>
      <c r="G1437" s="1723">
        <v>5</v>
      </c>
      <c r="H1437" s="1723">
        <v>2</v>
      </c>
      <c r="I1437" s="1738">
        <v>1</v>
      </c>
      <c r="J1437" s="1738">
        <v>1</v>
      </c>
      <c r="L1437" s="1725">
        <v>1777.3</v>
      </c>
      <c r="N1437" s="1725">
        <f t="shared" si="320"/>
        <v>1195.58</v>
      </c>
      <c r="O1437" s="1725">
        <v>891.77</v>
      </c>
      <c r="P1437" s="1798">
        <f t="shared" si="321"/>
        <v>0.74588902457384698</v>
      </c>
      <c r="Q1437" s="1725">
        <v>303.81</v>
      </c>
      <c r="R1437" s="1798">
        <f t="shared" si="322"/>
        <v>0.25411097542615302</v>
      </c>
      <c r="S1437" s="1785">
        <f t="shared" si="323"/>
        <v>12.1524</v>
      </c>
      <c r="U1437" s="1725">
        <f t="shared" si="324"/>
        <v>0</v>
      </c>
      <c r="V1437" s="1725">
        <f t="shared" si="325"/>
        <v>0</v>
      </c>
      <c r="W1437" s="1725">
        <f t="shared" si="326"/>
        <v>1777.3</v>
      </c>
      <c r="X1437" s="1885">
        <v>1777.3</v>
      </c>
      <c r="Y1437" s="1885">
        <v>617285</v>
      </c>
      <c r="Z1437" s="1886">
        <v>42856</v>
      </c>
      <c r="AA1437" s="1885" t="s">
        <v>213</v>
      </c>
      <c r="AB1437" s="1885"/>
      <c r="AC1437" s="1723"/>
      <c r="AE1437" s="1723"/>
      <c r="AF1437" s="1723"/>
      <c r="AG1437" s="1723"/>
      <c r="AH1437" s="1723"/>
      <c r="AI1437" s="1723"/>
      <c r="AJ1437" s="1723"/>
      <c r="AK1437" s="1723"/>
      <c r="AL1437" s="1723"/>
      <c r="AM1437" s="1723"/>
      <c r="AP1437" s="1723"/>
      <c r="AQ1437" s="1723"/>
      <c r="AR1437" s="1723"/>
      <c r="AS1437" s="1723"/>
      <c r="AT1437" s="1723"/>
      <c r="AU1437" s="1723"/>
      <c r="AV1437" s="1723"/>
      <c r="AW1437" s="1723"/>
      <c r="AZ1437" s="1723"/>
      <c r="BA1437" s="1723"/>
    </row>
    <row r="1438" spans="1:53" x14ac:dyDescent="0.2">
      <c r="A1438" s="1811">
        <v>2017286</v>
      </c>
      <c r="C1438" s="1737" t="s">
        <v>3626</v>
      </c>
      <c r="D1438" s="1723" t="s">
        <v>68</v>
      </c>
      <c r="E1438" s="1723">
        <v>0</v>
      </c>
      <c r="F1438" s="1723">
        <v>0</v>
      </c>
      <c r="G1438" s="1723">
        <v>0</v>
      </c>
      <c r="H1438" s="1723">
        <v>0</v>
      </c>
      <c r="I1438" s="1738">
        <v>1</v>
      </c>
      <c r="J1438" s="1738">
        <v>1</v>
      </c>
      <c r="L1438" s="1725">
        <v>660</v>
      </c>
      <c r="N1438" s="1725">
        <f t="shared" si="320"/>
        <v>332</v>
      </c>
      <c r="O1438" s="1725">
        <v>332</v>
      </c>
      <c r="P1438" s="1798">
        <f t="shared" si="321"/>
        <v>1</v>
      </c>
      <c r="Q1438" s="1725">
        <v>0</v>
      </c>
      <c r="R1438" s="1798">
        <f t="shared" si="322"/>
        <v>0</v>
      </c>
      <c r="S1438" s="1785">
        <f t="shared" si="323"/>
        <v>0</v>
      </c>
      <c r="U1438" s="1725">
        <f t="shared" si="324"/>
        <v>0</v>
      </c>
      <c r="V1438" s="1725">
        <f t="shared" si="325"/>
        <v>0</v>
      </c>
      <c r="W1438" s="1725">
        <f t="shared" si="326"/>
        <v>660</v>
      </c>
      <c r="X1438" s="1885">
        <v>660</v>
      </c>
      <c r="Y1438" s="1885">
        <v>617250</v>
      </c>
      <c r="Z1438" s="1886">
        <v>42838</v>
      </c>
      <c r="AA1438" s="1885" t="s">
        <v>213</v>
      </c>
      <c r="AB1438" s="1885"/>
      <c r="AC1438" s="1723"/>
      <c r="AE1438" s="1723"/>
      <c r="AF1438" s="1723"/>
      <c r="AG1438" s="1723"/>
      <c r="AH1438" s="1723"/>
      <c r="AI1438" s="1723"/>
      <c r="AJ1438" s="1723"/>
      <c r="AK1438" s="1723"/>
      <c r="AL1438" s="1723"/>
      <c r="AM1438" s="1723"/>
      <c r="AP1438" s="1723"/>
      <c r="AQ1438" s="1723"/>
      <c r="AR1438" s="1723"/>
      <c r="AS1438" s="1723"/>
      <c r="AT1438" s="1723"/>
      <c r="AU1438" s="1723"/>
      <c r="AV1438" s="1723"/>
      <c r="AW1438" s="1723"/>
      <c r="AZ1438" s="1723"/>
      <c r="BA1438" s="1723"/>
    </row>
    <row r="1439" spans="1:53" x14ac:dyDescent="0.2">
      <c r="A1439" s="1811">
        <v>2017287</v>
      </c>
      <c r="C1439" s="1737">
        <v>646117</v>
      </c>
      <c r="D1439" s="1723" t="s">
        <v>68</v>
      </c>
      <c r="E1439" s="1723">
        <v>1</v>
      </c>
      <c r="F1439" s="1723">
        <v>7</v>
      </c>
      <c r="G1439" s="1723">
        <v>6</v>
      </c>
      <c r="H1439" s="1723">
        <v>2</v>
      </c>
      <c r="I1439" s="1738">
        <v>1</v>
      </c>
      <c r="J1439" s="1738">
        <v>1</v>
      </c>
      <c r="L1439" s="1725">
        <v>1952.64</v>
      </c>
      <c r="N1439" s="1725">
        <f>O1439+Q1439</f>
        <v>1311.67</v>
      </c>
      <c r="O1439" s="1725">
        <v>971.67</v>
      </c>
      <c r="P1439" s="1798">
        <f>IF(N1439&lt;=0,"",O1439/N1439)</f>
        <v>0.7407884605121714</v>
      </c>
      <c r="Q1439" s="1725">
        <v>340</v>
      </c>
      <c r="R1439" s="1798">
        <f>IF(N1439&lt;=0,"",Q1439/N1439)</f>
        <v>0.25921153948782849</v>
      </c>
      <c r="S1439" s="1785">
        <f>Q1439/$S$1</f>
        <v>13.6</v>
      </c>
      <c r="U1439" s="1725">
        <f>((1-I1439)*O1439)+((1-J1439)*Q1439)</f>
        <v>0</v>
      </c>
      <c r="V1439" s="1725">
        <f>L1439-W1439</f>
        <v>0</v>
      </c>
      <c r="W1439" s="1725">
        <f t="shared" si="326"/>
        <v>1952.64</v>
      </c>
      <c r="X1439" s="1885">
        <v>1952.64</v>
      </c>
      <c r="Y1439" s="1885">
        <v>617286</v>
      </c>
      <c r="Z1439" s="1886">
        <v>42856</v>
      </c>
      <c r="AA1439" s="1885" t="s">
        <v>213</v>
      </c>
      <c r="AB1439" s="1885"/>
      <c r="AC1439" s="1723"/>
      <c r="AE1439" s="1723"/>
      <c r="AF1439" s="1723"/>
      <c r="AG1439" s="1723"/>
      <c r="AH1439" s="1723"/>
      <c r="AI1439" s="1723"/>
      <c r="AJ1439" s="1723"/>
      <c r="AK1439" s="1723"/>
      <c r="AL1439" s="1723"/>
      <c r="AM1439" s="1723"/>
      <c r="AP1439" s="1723"/>
      <c r="AQ1439" s="1723"/>
      <c r="AR1439" s="1723"/>
      <c r="AS1439" s="1723"/>
      <c r="AT1439" s="1723"/>
      <c r="AU1439" s="1723"/>
      <c r="AV1439" s="1723"/>
      <c r="AW1439" s="1723"/>
      <c r="AZ1439" s="1723"/>
      <c r="BA1439" s="1723"/>
    </row>
    <row r="1440" spans="1:53" x14ac:dyDescent="0.2">
      <c r="A1440" s="1811">
        <v>2017288</v>
      </c>
      <c r="C1440" s="1737">
        <v>635117</v>
      </c>
      <c r="D1440" s="1723" t="s">
        <v>68</v>
      </c>
      <c r="E1440" s="1723">
        <v>1</v>
      </c>
      <c r="F1440" s="1723">
        <v>8</v>
      </c>
      <c r="G1440" s="1723">
        <v>5</v>
      </c>
      <c r="H1440" s="1723">
        <v>3</v>
      </c>
      <c r="I1440" s="1738">
        <v>1</v>
      </c>
      <c r="J1440" s="1738">
        <v>1</v>
      </c>
      <c r="L1440" s="1725">
        <v>2602.23</v>
      </c>
      <c r="N1440" s="1725">
        <f t="shared" si="320"/>
        <v>1755.25</v>
      </c>
      <c r="O1440" s="1725">
        <v>1328.1</v>
      </c>
      <c r="P1440" s="1798">
        <f t="shared" si="321"/>
        <v>0.75664435265631669</v>
      </c>
      <c r="Q1440" s="1725">
        <v>427.15</v>
      </c>
      <c r="R1440" s="1798">
        <f t="shared" si="322"/>
        <v>0.24335564734368323</v>
      </c>
      <c r="S1440" s="1785">
        <f t="shared" si="323"/>
        <v>17.085999999999999</v>
      </c>
      <c r="U1440" s="1725">
        <f t="shared" si="324"/>
        <v>0</v>
      </c>
      <c r="V1440" s="1725">
        <f t="shared" si="325"/>
        <v>0</v>
      </c>
      <c r="W1440" s="1725">
        <f t="shared" si="326"/>
        <v>2602.23</v>
      </c>
      <c r="X1440" s="1885">
        <v>2602.23</v>
      </c>
      <c r="Y1440" s="1885">
        <v>617287</v>
      </c>
      <c r="Z1440" s="1886">
        <v>42856</v>
      </c>
      <c r="AA1440" s="1885" t="s">
        <v>213</v>
      </c>
      <c r="AB1440" s="1885"/>
      <c r="AC1440" s="1723"/>
      <c r="AE1440" s="1723"/>
      <c r="AF1440" s="1723"/>
      <c r="AG1440" s="1723"/>
      <c r="AH1440" s="1723"/>
      <c r="AI1440" s="1723"/>
      <c r="AJ1440" s="1723"/>
      <c r="AK1440" s="1723"/>
      <c r="AL1440" s="1723"/>
      <c r="AM1440" s="1723"/>
      <c r="AP1440" s="1723"/>
      <c r="AQ1440" s="1723"/>
      <c r="AR1440" s="1723"/>
      <c r="AS1440" s="1723"/>
      <c r="AT1440" s="1723"/>
      <c r="AU1440" s="1723"/>
      <c r="AV1440" s="1723"/>
      <c r="AW1440" s="1723"/>
      <c r="AZ1440" s="1723"/>
      <c r="BA1440" s="1723"/>
    </row>
    <row r="1441" spans="1:53" x14ac:dyDescent="0.2">
      <c r="A1441" s="1811">
        <v>2017289</v>
      </c>
      <c r="C1441" s="1737">
        <v>649417</v>
      </c>
      <c r="D1441" s="1723" t="s">
        <v>68</v>
      </c>
      <c r="E1441" s="1723">
        <v>1</v>
      </c>
      <c r="F1441" s="1723">
        <v>10</v>
      </c>
      <c r="G1441" s="1723">
        <v>7</v>
      </c>
      <c r="H1441" s="1723">
        <v>3</v>
      </c>
      <c r="I1441" s="1738">
        <v>1</v>
      </c>
      <c r="J1441" s="1738">
        <v>1</v>
      </c>
      <c r="L1441" s="1725">
        <v>3063.21</v>
      </c>
      <c r="N1441" s="1725">
        <f t="shared" si="320"/>
        <v>1999.1999999999998</v>
      </c>
      <c r="O1441" s="1725">
        <v>1510.6</v>
      </c>
      <c r="P1441" s="1798">
        <f t="shared" si="321"/>
        <v>0.75560224089635852</v>
      </c>
      <c r="Q1441" s="1725">
        <v>488.6</v>
      </c>
      <c r="R1441" s="1798">
        <f t="shared" si="322"/>
        <v>0.24439775910364148</v>
      </c>
      <c r="S1441" s="1785">
        <f t="shared" si="323"/>
        <v>19.544</v>
      </c>
      <c r="U1441" s="1725">
        <f t="shared" si="324"/>
        <v>0</v>
      </c>
      <c r="V1441" s="1725">
        <f t="shared" si="325"/>
        <v>0</v>
      </c>
      <c r="W1441" s="1725">
        <f t="shared" si="326"/>
        <v>3063.21</v>
      </c>
      <c r="X1441" s="1885">
        <v>91.68</v>
      </c>
      <c r="Y1441" s="1885">
        <v>617252</v>
      </c>
      <c r="Z1441" s="1886">
        <v>42838</v>
      </c>
      <c r="AA1441" s="1885" t="s">
        <v>213</v>
      </c>
      <c r="AB1441" s="1885"/>
      <c r="AC1441" s="1723">
        <v>2971.53</v>
      </c>
      <c r="AD1441" s="1723">
        <v>617288</v>
      </c>
      <c r="AE1441" s="2202">
        <v>42856</v>
      </c>
      <c r="AF1441" s="1723" t="s">
        <v>213</v>
      </c>
      <c r="AG1441" s="1723"/>
      <c r="AH1441" s="1723"/>
      <c r="AI1441" s="1723"/>
      <c r="AJ1441" s="1723"/>
      <c r="AK1441" s="1723"/>
      <c r="AL1441" s="1723"/>
      <c r="AM1441" s="1723"/>
      <c r="AP1441" s="1723"/>
      <c r="AQ1441" s="1723"/>
      <c r="AR1441" s="1723"/>
      <c r="AS1441" s="1723"/>
      <c r="AT1441" s="1723"/>
      <c r="AU1441" s="1723"/>
      <c r="AV1441" s="1723"/>
      <c r="AW1441" s="1723"/>
      <c r="AZ1441" s="1723"/>
      <c r="BA1441" s="1723"/>
    </row>
    <row r="1442" spans="1:53" x14ac:dyDescent="0.2">
      <c r="A1442" s="1811">
        <v>2017290</v>
      </c>
      <c r="C1442" s="1737">
        <v>645617</v>
      </c>
      <c r="D1442" s="1723" t="s">
        <v>68</v>
      </c>
      <c r="E1442" s="1723">
        <v>1</v>
      </c>
      <c r="F1442" s="1723">
        <v>8</v>
      </c>
      <c r="G1442" s="1723">
        <v>5</v>
      </c>
      <c r="H1442" s="1723">
        <v>3</v>
      </c>
      <c r="I1442" s="1738">
        <v>1</v>
      </c>
      <c r="J1442" s="1738">
        <v>1</v>
      </c>
      <c r="L1442" s="1725">
        <v>2362.7199999999998</v>
      </c>
      <c r="N1442" s="1725">
        <f t="shared" ref="N1442:N1447" si="331">O1442+Q1442</f>
        <v>1595.5500000000002</v>
      </c>
      <c r="O1442" s="1725">
        <v>1168.4000000000001</v>
      </c>
      <c r="P1442" s="1798">
        <f t="shared" ref="P1442:P1447" si="332">IF(N1442&lt;=0,"",O1442/N1442)</f>
        <v>0.73228667230735478</v>
      </c>
      <c r="Q1442" s="1725">
        <v>427.15</v>
      </c>
      <c r="R1442" s="1798">
        <f t="shared" ref="R1442:R1447" si="333">IF(N1442&lt;=0,"",Q1442/N1442)</f>
        <v>0.26771332769264511</v>
      </c>
      <c r="S1442" s="1785">
        <f t="shared" ref="S1442:S1447" si="334">Q1442/$S$1</f>
        <v>17.085999999999999</v>
      </c>
      <c r="U1442" s="1725">
        <f t="shared" ref="U1442:U1447" si="335">((1-I1442)*O1442)+((1-J1442)*Q1442)</f>
        <v>0</v>
      </c>
      <c r="V1442" s="1725">
        <f t="shared" ref="V1442:V1447" si="336">L1442-W1442</f>
        <v>0</v>
      </c>
      <c r="W1442" s="1725">
        <f t="shared" ref="W1442:W1447" si="337">X1442+AC1442+AH1442+AM1442+AO1442+AR1442</f>
        <v>2362.7199999999998</v>
      </c>
      <c r="X1442" s="1885">
        <v>2362.7199999999998</v>
      </c>
      <c r="Y1442" s="1885">
        <v>617289</v>
      </c>
      <c r="Z1442" s="1886">
        <v>42856</v>
      </c>
      <c r="AA1442" s="1885" t="s">
        <v>213</v>
      </c>
      <c r="AB1442" s="1885"/>
      <c r="AC1442" s="1723"/>
      <c r="AE1442" s="1723"/>
      <c r="AF1442" s="1723"/>
      <c r="AG1442" s="1723"/>
      <c r="AH1442" s="1723"/>
      <c r="AI1442" s="1723"/>
      <c r="AJ1442" s="1723"/>
      <c r="AK1442" s="1723"/>
      <c r="AL1442" s="1723"/>
      <c r="AM1442" s="1723"/>
      <c r="AP1442" s="1723"/>
      <c r="AQ1442" s="1723"/>
      <c r="AR1442" s="1723"/>
      <c r="AS1442" s="1723"/>
      <c r="AT1442" s="1723"/>
      <c r="AU1442" s="1723"/>
      <c r="AV1442" s="1723"/>
      <c r="AW1442" s="1723"/>
      <c r="AZ1442" s="1723"/>
      <c r="BA1442" s="1723"/>
    </row>
    <row r="1443" spans="1:53" x14ac:dyDescent="0.2">
      <c r="A1443" s="1811">
        <v>2017291</v>
      </c>
      <c r="C1443" s="1737" t="s">
        <v>3629</v>
      </c>
      <c r="D1443" s="1723" t="s">
        <v>68</v>
      </c>
      <c r="E1443" s="1723">
        <v>5</v>
      </c>
      <c r="F1443" s="1723">
        <v>40</v>
      </c>
      <c r="G1443" s="1723">
        <v>25</v>
      </c>
      <c r="H1443" s="1723">
        <v>15</v>
      </c>
      <c r="I1443" s="1738">
        <v>1</v>
      </c>
      <c r="J1443" s="1738">
        <v>1</v>
      </c>
      <c r="L1443" s="1725">
        <v>11735.5</v>
      </c>
      <c r="N1443" s="1725">
        <f t="shared" si="331"/>
        <v>7919.9</v>
      </c>
      <c r="O1443" s="1725">
        <v>5795.15</v>
      </c>
      <c r="P1443" s="1798">
        <f t="shared" si="332"/>
        <v>0.73172009747597822</v>
      </c>
      <c r="Q1443" s="1725">
        <v>2124.75</v>
      </c>
      <c r="R1443" s="1798">
        <f t="shared" si="333"/>
        <v>0.26827990252402178</v>
      </c>
      <c r="S1443" s="1785">
        <f t="shared" si="334"/>
        <v>84.99</v>
      </c>
      <c r="U1443" s="1725">
        <f t="shared" si="335"/>
        <v>0</v>
      </c>
      <c r="V1443" s="1725">
        <f t="shared" si="336"/>
        <v>0</v>
      </c>
      <c r="W1443" s="1725">
        <f t="shared" si="337"/>
        <v>11735.5</v>
      </c>
      <c r="X1443" s="1885">
        <v>11735.5</v>
      </c>
      <c r="Y1443" s="1885">
        <v>617298</v>
      </c>
      <c r="Z1443" s="1886">
        <v>42867</v>
      </c>
      <c r="AA1443" s="1885" t="s">
        <v>213</v>
      </c>
      <c r="AB1443" s="1885"/>
      <c r="AC1443" s="1723"/>
      <c r="AE1443" s="1723"/>
      <c r="AF1443" s="1723"/>
      <c r="AG1443" s="1723"/>
      <c r="AH1443" s="1723"/>
      <c r="AI1443" s="1723"/>
      <c r="AJ1443" s="1723"/>
      <c r="AK1443" s="1723"/>
      <c r="AL1443" s="1723"/>
      <c r="AM1443" s="1723"/>
      <c r="AP1443" s="1723"/>
      <c r="AQ1443" s="1723"/>
      <c r="AR1443" s="1723"/>
      <c r="AS1443" s="1723"/>
      <c r="AT1443" s="1723"/>
      <c r="AU1443" s="1723"/>
      <c r="AV1443" s="1723"/>
      <c r="AW1443" s="1723"/>
      <c r="AZ1443" s="1723"/>
      <c r="BA1443" s="1723"/>
    </row>
    <row r="1444" spans="1:53" x14ac:dyDescent="0.2">
      <c r="A1444" s="1835">
        <v>2017292</v>
      </c>
      <c r="C1444" s="1737" t="s">
        <v>3640</v>
      </c>
      <c r="D1444" s="1723" t="s">
        <v>3000</v>
      </c>
      <c r="E1444" s="1723">
        <v>1</v>
      </c>
      <c r="F1444" s="1723">
        <v>8</v>
      </c>
      <c r="G1444" s="1723">
        <v>5</v>
      </c>
      <c r="H1444" s="1723">
        <v>3</v>
      </c>
      <c r="I1444" s="1738">
        <v>1</v>
      </c>
      <c r="J1444" s="1738">
        <v>1</v>
      </c>
      <c r="L1444" s="1725">
        <v>2186.11</v>
      </c>
      <c r="N1444" s="1725">
        <f t="shared" si="331"/>
        <v>2186.1099999999997</v>
      </c>
      <c r="O1444" s="1725">
        <v>1595.55</v>
      </c>
      <c r="P1444" s="1798">
        <f t="shared" si="332"/>
        <v>0.72985805837766637</v>
      </c>
      <c r="Q1444" s="1725">
        <v>590.55999999999995</v>
      </c>
      <c r="R1444" s="1798">
        <f t="shared" si="333"/>
        <v>0.27014194162233374</v>
      </c>
      <c r="S1444" s="1785">
        <f t="shared" si="334"/>
        <v>23.622399999999999</v>
      </c>
      <c r="U1444" s="1725">
        <f t="shared" si="335"/>
        <v>0</v>
      </c>
      <c r="V1444" s="1725">
        <f t="shared" si="336"/>
        <v>0</v>
      </c>
      <c r="W1444" s="1725">
        <f t="shared" si="337"/>
        <v>2186.11</v>
      </c>
      <c r="X1444" s="1885">
        <v>2186.11</v>
      </c>
      <c r="Y1444" s="1885">
        <v>617294</v>
      </c>
      <c r="Z1444" s="1886">
        <v>42856</v>
      </c>
      <c r="AA1444" s="1885" t="s">
        <v>213</v>
      </c>
      <c r="AB1444" s="1885"/>
      <c r="AC1444" s="1723"/>
      <c r="AE1444" s="1723"/>
      <c r="AF1444" s="1723"/>
      <c r="AG1444" s="1723"/>
      <c r="AH1444" s="1723"/>
      <c r="AI1444" s="1723"/>
      <c r="AJ1444" s="1723"/>
      <c r="AK1444" s="1723"/>
      <c r="AL1444" s="1723"/>
      <c r="AM1444" s="1723"/>
      <c r="AP1444" s="1723"/>
      <c r="AQ1444" s="1723"/>
      <c r="AR1444" s="1723"/>
      <c r="AS1444" s="1723"/>
      <c r="AT1444" s="1723"/>
      <c r="AU1444" s="1723"/>
      <c r="AV1444" s="1723"/>
      <c r="AW1444" s="1723"/>
      <c r="AZ1444" s="1723"/>
      <c r="BA1444" s="1723"/>
    </row>
    <row r="1445" spans="1:53" x14ac:dyDescent="0.2">
      <c r="A1445" s="1835">
        <v>2017293</v>
      </c>
      <c r="C1445" s="1737" t="s">
        <v>3637</v>
      </c>
      <c r="D1445" s="1723" t="s">
        <v>3000</v>
      </c>
      <c r="E1445" s="1723">
        <v>1</v>
      </c>
      <c r="F1445" s="1723">
        <v>9</v>
      </c>
      <c r="G1445" s="1723">
        <v>7</v>
      </c>
      <c r="H1445" s="1723">
        <v>1</v>
      </c>
      <c r="I1445" s="1738">
        <v>1</v>
      </c>
      <c r="J1445" s="1738">
        <v>1</v>
      </c>
      <c r="L1445" s="1725">
        <v>2852.99</v>
      </c>
      <c r="N1445" s="1725">
        <f t="shared" si="331"/>
        <v>1786.75</v>
      </c>
      <c r="O1445" s="1725">
        <v>1295.93</v>
      </c>
      <c r="P1445" s="1798">
        <f t="shared" si="332"/>
        <v>0.72530012592696236</v>
      </c>
      <c r="Q1445" s="1725">
        <v>490.82</v>
      </c>
      <c r="R1445" s="1798">
        <f t="shared" si="333"/>
        <v>0.27469987407303764</v>
      </c>
      <c r="S1445" s="1785">
        <f t="shared" si="334"/>
        <v>19.6328</v>
      </c>
      <c r="U1445" s="1725">
        <f t="shared" si="335"/>
        <v>0</v>
      </c>
      <c r="V1445" s="1725">
        <f t="shared" si="336"/>
        <v>0</v>
      </c>
      <c r="W1445" s="1725">
        <f t="shared" si="337"/>
        <v>2852.99</v>
      </c>
      <c r="X1445" s="1885">
        <v>2852.99</v>
      </c>
      <c r="Y1445" s="1885">
        <v>617295</v>
      </c>
      <c r="Z1445" s="1886">
        <v>42856</v>
      </c>
      <c r="AA1445" s="1885" t="s">
        <v>213</v>
      </c>
      <c r="AB1445" s="1885"/>
      <c r="AC1445" s="1723"/>
      <c r="AE1445" s="1723"/>
      <c r="AF1445" s="1723"/>
      <c r="AG1445" s="1723"/>
      <c r="AH1445" s="1723"/>
      <c r="AI1445" s="1723"/>
      <c r="AJ1445" s="1723"/>
      <c r="AK1445" s="1723"/>
      <c r="AL1445" s="1723"/>
      <c r="AM1445" s="1723"/>
      <c r="AP1445" s="1723"/>
      <c r="AQ1445" s="1723"/>
      <c r="AR1445" s="1723"/>
      <c r="AS1445" s="1723"/>
      <c r="AT1445" s="1723"/>
      <c r="AU1445" s="1723"/>
      <c r="AV1445" s="1723"/>
      <c r="AW1445" s="1723"/>
      <c r="AZ1445" s="1723"/>
      <c r="BA1445" s="1723"/>
    </row>
    <row r="1446" spans="1:53" x14ac:dyDescent="0.2">
      <c r="A1446" s="1835">
        <v>2017294</v>
      </c>
      <c r="C1446" s="1737" t="s">
        <v>3638</v>
      </c>
      <c r="D1446" s="1723" t="s">
        <v>3000</v>
      </c>
      <c r="E1446" s="1723">
        <v>1</v>
      </c>
      <c r="F1446" s="1723">
        <v>8</v>
      </c>
      <c r="G1446" s="1723">
        <v>6</v>
      </c>
      <c r="H1446" s="1723">
        <v>1</v>
      </c>
      <c r="I1446" s="1738">
        <v>1</v>
      </c>
      <c r="J1446" s="1738">
        <v>1</v>
      </c>
      <c r="L1446" s="1725">
        <v>2657.59</v>
      </c>
      <c r="N1446" s="1725">
        <f t="shared" si="331"/>
        <v>1661.5</v>
      </c>
      <c r="O1446" s="1725">
        <v>1215.32</v>
      </c>
      <c r="P1446" s="1798">
        <f t="shared" si="332"/>
        <v>0.73145952452603069</v>
      </c>
      <c r="Q1446" s="1725">
        <v>446.18</v>
      </c>
      <c r="R1446" s="1798">
        <f t="shared" si="333"/>
        <v>0.26854047547396931</v>
      </c>
      <c r="S1446" s="1785">
        <f t="shared" si="334"/>
        <v>17.847200000000001</v>
      </c>
      <c r="U1446" s="1725">
        <f t="shared" si="335"/>
        <v>0</v>
      </c>
      <c r="V1446" s="1725">
        <f t="shared" si="336"/>
        <v>0</v>
      </c>
      <c r="W1446" s="1725">
        <f t="shared" si="337"/>
        <v>2657.59</v>
      </c>
      <c r="X1446" s="1885">
        <v>2657.59</v>
      </c>
      <c r="Y1446" s="1885">
        <v>617295</v>
      </c>
      <c r="Z1446" s="1886">
        <v>42856</v>
      </c>
      <c r="AA1446" s="1885" t="s">
        <v>213</v>
      </c>
      <c r="AB1446" s="1885"/>
      <c r="AC1446" s="1723"/>
      <c r="AE1446" s="1723"/>
      <c r="AF1446" s="1723"/>
      <c r="AG1446" s="1723"/>
      <c r="AH1446" s="1723"/>
      <c r="AI1446" s="1723"/>
      <c r="AJ1446" s="1723"/>
      <c r="AK1446" s="1723"/>
      <c r="AL1446" s="1723"/>
      <c r="AM1446" s="1723"/>
      <c r="AP1446" s="1723"/>
      <c r="AQ1446" s="1723"/>
      <c r="AR1446" s="1723"/>
      <c r="AS1446" s="1723"/>
      <c r="AT1446" s="1723"/>
      <c r="AU1446" s="1723"/>
      <c r="AV1446" s="1723"/>
      <c r="AW1446" s="1723"/>
      <c r="AZ1446" s="1723"/>
      <c r="BA1446" s="1723"/>
    </row>
    <row r="1447" spans="1:53" x14ac:dyDescent="0.2">
      <c r="A1447" s="1811">
        <v>2017296</v>
      </c>
      <c r="C1447" s="1737" t="s">
        <v>3604</v>
      </c>
      <c r="D1447" s="1723" t="s">
        <v>68</v>
      </c>
      <c r="E1447" s="1723">
        <v>0</v>
      </c>
      <c r="F1447" s="1723">
        <v>0</v>
      </c>
      <c r="G1447" s="1723">
        <v>0</v>
      </c>
      <c r="H1447" s="1723">
        <v>0</v>
      </c>
      <c r="I1447" s="1738">
        <v>1</v>
      </c>
      <c r="J1447" s="1738">
        <v>1</v>
      </c>
      <c r="L1447" s="1725">
        <v>119.4</v>
      </c>
      <c r="N1447" s="1725">
        <f t="shared" si="331"/>
        <v>67.2</v>
      </c>
      <c r="O1447" s="1725">
        <v>52.2</v>
      </c>
      <c r="P1447" s="1798">
        <f t="shared" si="332"/>
        <v>0.7767857142857143</v>
      </c>
      <c r="Q1447" s="1725">
        <v>15</v>
      </c>
      <c r="R1447" s="1798">
        <f t="shared" si="333"/>
        <v>0.2232142857142857</v>
      </c>
      <c r="S1447" s="1785">
        <f t="shared" si="334"/>
        <v>0.6</v>
      </c>
      <c r="U1447" s="1725">
        <f t="shared" si="335"/>
        <v>0</v>
      </c>
      <c r="V1447" s="1725">
        <f t="shared" si="336"/>
        <v>0</v>
      </c>
      <c r="W1447" s="1725">
        <f t="shared" si="337"/>
        <v>119.4</v>
      </c>
      <c r="X1447" s="1885">
        <v>119.4</v>
      </c>
      <c r="Y1447" s="1885">
        <v>617251</v>
      </c>
      <c r="Z1447" s="1886">
        <v>42838</v>
      </c>
      <c r="AA1447" s="1885" t="s">
        <v>213</v>
      </c>
      <c r="AB1447" s="1885"/>
      <c r="AC1447" s="1723"/>
      <c r="AE1447" s="1723"/>
      <c r="AF1447" s="1723"/>
      <c r="AG1447" s="1723"/>
      <c r="AH1447" s="1723"/>
      <c r="AI1447" s="1723"/>
      <c r="AJ1447" s="1723"/>
      <c r="AK1447" s="1723"/>
      <c r="AL1447" s="1723"/>
      <c r="AM1447" s="1723"/>
      <c r="AP1447" s="1723"/>
      <c r="AQ1447" s="1723"/>
      <c r="AR1447" s="1723"/>
      <c r="AS1447" s="1723"/>
      <c r="AT1447" s="1723"/>
      <c r="AU1447" s="1723"/>
      <c r="AV1447" s="1723"/>
      <c r="AW1447" s="1723"/>
      <c r="AZ1447" s="1723"/>
      <c r="BA1447" s="1723"/>
    </row>
    <row r="1448" spans="1:53" x14ac:dyDescent="0.2">
      <c r="A1448" s="1811">
        <v>2017297</v>
      </c>
      <c r="C1448" s="1737" t="s">
        <v>3609</v>
      </c>
      <c r="D1448" s="1723" t="s">
        <v>68</v>
      </c>
      <c r="E1448" s="1723">
        <v>0</v>
      </c>
      <c r="F1448" s="1723">
        <v>0</v>
      </c>
      <c r="G1448" s="1723">
        <v>0</v>
      </c>
      <c r="H1448" s="1723">
        <v>0</v>
      </c>
      <c r="I1448" s="1738">
        <v>1</v>
      </c>
      <c r="J1448" s="1738">
        <v>1</v>
      </c>
      <c r="L1448" s="1725">
        <v>39.44</v>
      </c>
      <c r="N1448" s="1725">
        <f t="shared" ref="N1448:N1477" si="338">O1448+Q1448</f>
        <v>27.22</v>
      </c>
      <c r="O1448" s="1725">
        <v>12.22</v>
      </c>
      <c r="P1448" s="1759">
        <f t="shared" ref="P1448:P1475" si="339">IF(N1448&lt;=0,"",O1448/N1448)</f>
        <v>0.4489346069066863</v>
      </c>
      <c r="Q1448" s="1725">
        <v>15</v>
      </c>
      <c r="R1448" s="1759">
        <f t="shared" ref="R1448:R1475" si="340">IF(N1448&lt;=0,"",Q1448/N1448)</f>
        <v>0.55106539309331382</v>
      </c>
      <c r="S1448" s="1785">
        <f t="shared" ref="S1448:S1475" si="341">Q1448/$S$1</f>
        <v>0.6</v>
      </c>
      <c r="U1448" s="1725">
        <f t="shared" ref="U1448:U1500" si="342">((1-I1448)*O1448)+((1-J1448)*Q1448)</f>
        <v>0</v>
      </c>
      <c r="V1448" s="1725">
        <f t="shared" ref="V1448:V1500" si="343">L1448-W1448</f>
        <v>0</v>
      </c>
      <c r="W1448" s="1725">
        <f t="shared" ref="W1448:W1500" si="344">X1448+AC1448+AH1448+AM1448+AO1448+AR1448</f>
        <v>39.44</v>
      </c>
      <c r="X1448" s="1728">
        <v>39.44</v>
      </c>
      <c r="Y1448" s="1739">
        <v>617251</v>
      </c>
      <c r="Z1448" s="1730">
        <v>42838</v>
      </c>
      <c r="AA1448" s="2443" t="s">
        <v>213</v>
      </c>
      <c r="AB1448" s="1788"/>
      <c r="AH1448" s="2307"/>
      <c r="AK1448" s="2306"/>
      <c r="AL1448" s="2306"/>
    </row>
    <row r="1449" spans="1:53" x14ac:dyDescent="0.2">
      <c r="A1449" s="1811">
        <v>2017298</v>
      </c>
      <c r="C1449" s="1737" t="s">
        <v>3610</v>
      </c>
      <c r="D1449" s="1723" t="s">
        <v>68</v>
      </c>
      <c r="E1449" s="1723">
        <v>0</v>
      </c>
      <c r="F1449" s="1723">
        <v>0</v>
      </c>
      <c r="G1449" s="1723">
        <v>0</v>
      </c>
      <c r="H1449" s="1723">
        <v>0</v>
      </c>
      <c r="I1449" s="1738">
        <v>1</v>
      </c>
      <c r="J1449" s="1738">
        <v>1</v>
      </c>
      <c r="L1449" s="1725">
        <v>67.260000000000005</v>
      </c>
      <c r="N1449" s="1725">
        <f t="shared" si="338"/>
        <v>41.129999999999995</v>
      </c>
      <c r="O1449" s="1725">
        <v>26.13</v>
      </c>
      <c r="P1449" s="1759">
        <f t="shared" si="339"/>
        <v>0.63530269876002921</v>
      </c>
      <c r="Q1449" s="1725">
        <v>15</v>
      </c>
      <c r="R1449" s="1759">
        <f t="shared" si="340"/>
        <v>0.36469730123997085</v>
      </c>
      <c r="S1449" s="1785">
        <f t="shared" si="341"/>
        <v>0.6</v>
      </c>
      <c r="U1449" s="1725">
        <f t="shared" si="342"/>
        <v>0</v>
      </c>
      <c r="V1449" s="1725">
        <f t="shared" si="343"/>
        <v>0</v>
      </c>
      <c r="W1449" s="1725">
        <f t="shared" si="344"/>
        <v>67.260000000000005</v>
      </c>
      <c r="X1449" s="1728">
        <v>67.260000000000005</v>
      </c>
      <c r="Y1449" s="1739">
        <v>617251</v>
      </c>
      <c r="Z1449" s="1730">
        <v>42838</v>
      </c>
      <c r="AA1449" s="2443" t="s">
        <v>213</v>
      </c>
      <c r="AB1449" s="1788"/>
      <c r="AH1449" s="2307"/>
      <c r="AK1449" s="2306"/>
      <c r="AL1449" s="2306"/>
    </row>
    <row r="1450" spans="1:53" x14ac:dyDescent="0.2">
      <c r="A1450" s="1811">
        <v>2017299</v>
      </c>
      <c r="C1450" s="1737" t="s">
        <v>3622</v>
      </c>
      <c r="D1450" s="1723" t="s">
        <v>68</v>
      </c>
      <c r="E1450" s="1723">
        <v>0</v>
      </c>
      <c r="F1450" s="1723">
        <v>0</v>
      </c>
      <c r="G1450" s="1723">
        <v>0</v>
      </c>
      <c r="H1450" s="1723">
        <v>0</v>
      </c>
      <c r="I1450" s="1738">
        <v>1</v>
      </c>
      <c r="J1450" s="1738">
        <v>1</v>
      </c>
      <c r="L1450" s="1725">
        <v>198.4</v>
      </c>
      <c r="N1450" s="1725">
        <f t="shared" si="338"/>
        <v>106.7</v>
      </c>
      <c r="O1450" s="1725">
        <v>91.7</v>
      </c>
      <c r="P1450" s="1759">
        <f t="shared" si="339"/>
        <v>0.85941893158388005</v>
      </c>
      <c r="Q1450" s="1725">
        <v>15</v>
      </c>
      <c r="R1450" s="1759">
        <f t="shared" si="340"/>
        <v>0.14058106841611995</v>
      </c>
      <c r="S1450" s="1785">
        <f t="shared" si="341"/>
        <v>0.6</v>
      </c>
      <c r="U1450" s="1725">
        <f t="shared" si="342"/>
        <v>0</v>
      </c>
      <c r="V1450" s="1725">
        <f t="shared" si="343"/>
        <v>0</v>
      </c>
      <c r="W1450" s="1725">
        <f t="shared" si="344"/>
        <v>198.4</v>
      </c>
      <c r="X1450" s="1728">
        <v>198.4</v>
      </c>
      <c r="Y1450" s="1739">
        <v>617304</v>
      </c>
      <c r="Z1450" s="1730">
        <v>42867</v>
      </c>
      <c r="AA1450" s="2443" t="s">
        <v>213</v>
      </c>
      <c r="AB1450" s="1788"/>
      <c r="AH1450" s="2307"/>
      <c r="AK1450" s="2306"/>
      <c r="AL1450" s="2306"/>
    </row>
    <row r="1451" spans="1:53" x14ac:dyDescent="0.2">
      <c r="A1451" s="1811">
        <v>2017300</v>
      </c>
      <c r="C1451" s="1737" t="s">
        <v>3623</v>
      </c>
      <c r="D1451" s="1723" t="s">
        <v>68</v>
      </c>
      <c r="E1451" s="1723">
        <v>0</v>
      </c>
      <c r="F1451" s="1723">
        <v>0</v>
      </c>
      <c r="G1451" s="1723">
        <v>0</v>
      </c>
      <c r="H1451" s="1723">
        <v>0</v>
      </c>
      <c r="I1451" s="1738">
        <v>1</v>
      </c>
      <c r="J1451" s="1738">
        <v>1</v>
      </c>
      <c r="L1451" s="1725">
        <v>180.9</v>
      </c>
      <c r="N1451" s="1725">
        <f t="shared" si="338"/>
        <v>97.95</v>
      </c>
      <c r="O1451" s="1725">
        <v>82.95</v>
      </c>
      <c r="P1451" s="1759">
        <f t="shared" si="339"/>
        <v>0.84686064318529863</v>
      </c>
      <c r="Q1451" s="1725">
        <v>15</v>
      </c>
      <c r="R1451" s="1759">
        <f t="shared" si="340"/>
        <v>0.15313935681470137</v>
      </c>
      <c r="S1451" s="1785">
        <f t="shared" si="341"/>
        <v>0.6</v>
      </c>
      <c r="U1451" s="1725">
        <f t="shared" si="342"/>
        <v>0</v>
      </c>
      <c r="V1451" s="1725">
        <f t="shared" si="343"/>
        <v>180.9</v>
      </c>
      <c r="W1451" s="1725">
        <f t="shared" si="344"/>
        <v>0</v>
      </c>
      <c r="X1451" s="1728">
        <v>180.9</v>
      </c>
      <c r="Y1451" s="1739">
        <v>617304</v>
      </c>
      <c r="Z1451" s="1730">
        <v>42867</v>
      </c>
      <c r="AA1451" s="2443" t="s">
        <v>213</v>
      </c>
      <c r="AB1451" s="1788"/>
      <c r="AC1451" s="1725">
        <v>-180.9</v>
      </c>
      <c r="AD1451" s="1723">
        <v>617380</v>
      </c>
      <c r="AE1451" s="1733">
        <v>42895</v>
      </c>
      <c r="AF1451" s="1789" t="s">
        <v>213</v>
      </c>
      <c r="AH1451" s="2307"/>
      <c r="AK1451" s="2306"/>
      <c r="AL1451" s="2306"/>
    </row>
    <row r="1452" spans="1:53" x14ac:dyDescent="0.2">
      <c r="A1452" s="1811">
        <v>2017301</v>
      </c>
      <c r="C1452" s="1737" t="s">
        <v>3628</v>
      </c>
      <c r="D1452" s="1723" t="s">
        <v>68</v>
      </c>
      <c r="E1452" s="1723">
        <v>0</v>
      </c>
      <c r="F1452" s="1723">
        <v>0</v>
      </c>
      <c r="G1452" s="1723">
        <v>0</v>
      </c>
      <c r="H1452" s="1723">
        <v>0</v>
      </c>
      <c r="I1452" s="1738">
        <v>1</v>
      </c>
      <c r="J1452" s="1738">
        <v>1</v>
      </c>
      <c r="L1452" s="1725">
        <v>45</v>
      </c>
      <c r="N1452" s="1725">
        <f t="shared" si="338"/>
        <v>25</v>
      </c>
      <c r="O1452" s="1725">
        <v>25</v>
      </c>
      <c r="P1452" s="1759">
        <f t="shared" si="339"/>
        <v>1</v>
      </c>
      <c r="Q1452" s="1725">
        <v>0</v>
      </c>
      <c r="R1452" s="1759">
        <f t="shared" si="340"/>
        <v>0</v>
      </c>
      <c r="S1452" s="1785">
        <f t="shared" si="341"/>
        <v>0</v>
      </c>
      <c r="U1452" s="1725">
        <f t="shared" si="342"/>
        <v>0</v>
      </c>
      <c r="V1452" s="1725">
        <f t="shared" si="343"/>
        <v>0</v>
      </c>
      <c r="W1452" s="1725">
        <f t="shared" si="344"/>
        <v>45</v>
      </c>
      <c r="X1452" s="1728">
        <v>45</v>
      </c>
      <c r="Y1452" s="1739">
        <v>617304</v>
      </c>
      <c r="Z1452" s="1730">
        <v>42867</v>
      </c>
      <c r="AA1452" s="2443" t="s">
        <v>213</v>
      </c>
      <c r="AB1452" s="1788"/>
      <c r="AH1452" s="2307"/>
      <c r="AK1452" s="2306"/>
      <c r="AL1452" s="2306"/>
    </row>
    <row r="1453" spans="1:53" x14ac:dyDescent="0.2">
      <c r="A1453" s="1811">
        <v>2017302</v>
      </c>
      <c r="C1453" s="1737" t="s">
        <v>3630</v>
      </c>
      <c r="D1453" s="1723" t="s">
        <v>3000</v>
      </c>
      <c r="E1453" s="1723">
        <v>0</v>
      </c>
      <c r="F1453" s="1723">
        <v>0</v>
      </c>
      <c r="G1453" s="1723">
        <v>0</v>
      </c>
      <c r="H1453" s="1723">
        <v>0</v>
      </c>
      <c r="I1453" s="1738">
        <v>1</v>
      </c>
      <c r="J1453" s="1738">
        <v>1</v>
      </c>
      <c r="L1453" s="1725">
        <v>190.48</v>
      </c>
      <c r="N1453" s="1725">
        <f t="shared" si="338"/>
        <v>120.24</v>
      </c>
      <c r="O1453" s="1725">
        <v>120.24</v>
      </c>
      <c r="P1453" s="1759">
        <f t="shared" si="339"/>
        <v>1</v>
      </c>
      <c r="Q1453" s="1725">
        <v>0</v>
      </c>
      <c r="R1453" s="1759">
        <f t="shared" si="340"/>
        <v>0</v>
      </c>
      <c r="S1453" s="1785">
        <f t="shared" si="341"/>
        <v>0</v>
      </c>
      <c r="U1453" s="1725">
        <f t="shared" si="342"/>
        <v>0</v>
      </c>
      <c r="V1453" s="1725">
        <f t="shared" si="343"/>
        <v>0</v>
      </c>
      <c r="W1453" s="1725">
        <f t="shared" si="344"/>
        <v>190.48</v>
      </c>
      <c r="X1453" s="1728">
        <v>190.48</v>
      </c>
      <c r="Y1453" s="1739">
        <v>617251</v>
      </c>
      <c r="Z1453" s="1730">
        <v>42838</v>
      </c>
      <c r="AA1453" s="2443" t="s">
        <v>213</v>
      </c>
      <c r="AB1453" s="1788"/>
      <c r="AH1453" s="2307"/>
      <c r="AK1453" s="2306"/>
      <c r="AL1453" s="2306"/>
    </row>
    <row r="1454" spans="1:53" x14ac:dyDescent="0.2">
      <c r="A1454" s="1811">
        <v>2017303</v>
      </c>
      <c r="C1454" s="1737" t="s">
        <v>3641</v>
      </c>
      <c r="D1454" s="1723" t="s">
        <v>489</v>
      </c>
      <c r="E1454" s="1723">
        <v>1</v>
      </c>
      <c r="F1454" s="1723">
        <v>9</v>
      </c>
      <c r="G1454" s="1723">
        <v>7</v>
      </c>
      <c r="H1454" s="1723">
        <v>4</v>
      </c>
      <c r="I1454" s="1738">
        <v>1</v>
      </c>
      <c r="J1454" s="1738">
        <v>1</v>
      </c>
      <c r="L1454" s="1725">
        <v>3199.51</v>
      </c>
      <c r="N1454" s="1725">
        <f t="shared" si="338"/>
        <v>2345.1999999999998</v>
      </c>
      <c r="O1454" s="1725">
        <v>1766.95</v>
      </c>
      <c r="P1454" s="1759">
        <f t="shared" si="339"/>
        <v>0.7534325430666895</v>
      </c>
      <c r="Q1454" s="1725">
        <v>578.25</v>
      </c>
      <c r="R1454" s="1759">
        <f t="shared" si="340"/>
        <v>0.24656745693331061</v>
      </c>
      <c r="S1454" s="1785">
        <f t="shared" si="341"/>
        <v>23.13</v>
      </c>
      <c r="U1454" s="1725">
        <f t="shared" si="342"/>
        <v>0</v>
      </c>
      <c r="V1454" s="1725">
        <f t="shared" si="343"/>
        <v>0</v>
      </c>
      <c r="W1454" s="1725">
        <f t="shared" si="344"/>
        <v>3199.51</v>
      </c>
      <c r="X1454" s="1728">
        <v>3199.51</v>
      </c>
      <c r="Y1454" s="1739">
        <v>617318</v>
      </c>
      <c r="Z1454" s="1730">
        <v>42867</v>
      </c>
      <c r="AA1454" s="2443" t="s">
        <v>213</v>
      </c>
      <c r="AB1454" s="1788"/>
      <c r="AH1454" s="2307"/>
      <c r="AK1454" s="2306"/>
      <c r="AL1454" s="2306"/>
    </row>
    <row r="1455" spans="1:53" x14ac:dyDescent="0.2">
      <c r="A1455" s="1811">
        <v>2017304</v>
      </c>
      <c r="C1455" s="1737" t="s">
        <v>3646</v>
      </c>
      <c r="D1455" s="1723" t="s">
        <v>68</v>
      </c>
      <c r="E1455" s="1723">
        <v>1</v>
      </c>
      <c r="F1455" s="1723">
        <v>11</v>
      </c>
      <c r="G1455" s="1723">
        <v>2</v>
      </c>
      <c r="H1455" s="1723">
        <v>0</v>
      </c>
      <c r="I1455" s="1738">
        <v>1</v>
      </c>
      <c r="J1455" s="1738">
        <v>1</v>
      </c>
      <c r="L1455" s="1725">
        <v>1650</v>
      </c>
      <c r="N1455" s="1725">
        <f t="shared" si="338"/>
        <v>1177.72</v>
      </c>
      <c r="O1455" s="1725">
        <v>929.26</v>
      </c>
      <c r="P1455" s="1759">
        <f t="shared" si="339"/>
        <v>0.78903304690418774</v>
      </c>
      <c r="Q1455" s="1725">
        <v>248.46</v>
      </c>
      <c r="R1455" s="1759">
        <f t="shared" si="340"/>
        <v>0.21096695309581226</v>
      </c>
      <c r="S1455" s="1785">
        <f t="shared" si="341"/>
        <v>9.9383999999999997</v>
      </c>
      <c r="U1455" s="1725">
        <f t="shared" si="342"/>
        <v>0</v>
      </c>
      <c r="V1455" s="1725">
        <f t="shared" si="343"/>
        <v>0</v>
      </c>
      <c r="W1455" s="1725">
        <f t="shared" si="344"/>
        <v>1650</v>
      </c>
      <c r="X1455" s="1728">
        <v>1650</v>
      </c>
      <c r="Y1455" s="1739">
        <v>617253</v>
      </c>
      <c r="Z1455" s="1730">
        <v>42838</v>
      </c>
      <c r="AA1455" s="2443" t="s">
        <v>213</v>
      </c>
      <c r="AB1455" s="1788"/>
      <c r="AH1455" s="2307"/>
      <c r="AK1455" s="2306"/>
      <c r="AL1455" s="2306"/>
    </row>
    <row r="1456" spans="1:53" x14ac:dyDescent="0.2">
      <c r="A1456" s="1811">
        <v>2017305</v>
      </c>
      <c r="C1456" s="1737" t="s">
        <v>3642</v>
      </c>
      <c r="D1456" s="1723" t="s">
        <v>489</v>
      </c>
      <c r="E1456" s="1723">
        <v>0</v>
      </c>
      <c r="F1456" s="1723">
        <v>1</v>
      </c>
      <c r="G1456" s="1723">
        <v>0</v>
      </c>
      <c r="H1456" s="1723">
        <v>1</v>
      </c>
      <c r="I1456" s="1738">
        <v>1</v>
      </c>
      <c r="J1456" s="1738">
        <v>1</v>
      </c>
      <c r="L1456" s="1725">
        <v>540.95000000000005</v>
      </c>
      <c r="N1456" s="1725">
        <f t="shared" si="338"/>
        <v>396.46999999999997</v>
      </c>
      <c r="O1456" s="1725">
        <v>286.76</v>
      </c>
      <c r="P1456" s="1759">
        <f t="shared" si="339"/>
        <v>0.72328297222992921</v>
      </c>
      <c r="Q1456" s="1725">
        <v>109.71</v>
      </c>
      <c r="R1456" s="1759">
        <f t="shared" si="340"/>
        <v>0.2767170277700709</v>
      </c>
      <c r="S1456" s="1785">
        <f t="shared" si="341"/>
        <v>4.3883999999999999</v>
      </c>
      <c r="U1456" s="1725">
        <f t="shared" si="342"/>
        <v>0</v>
      </c>
      <c r="V1456" s="1725">
        <f t="shared" si="343"/>
        <v>0</v>
      </c>
      <c r="W1456" s="1725">
        <f t="shared" si="344"/>
        <v>540.95000000000005</v>
      </c>
      <c r="X1456" s="1728">
        <v>540.95000000000005</v>
      </c>
      <c r="Y1456" s="1739">
        <v>617319</v>
      </c>
      <c r="Z1456" s="1730">
        <v>42867</v>
      </c>
      <c r="AA1456" s="2443" t="s">
        <v>213</v>
      </c>
      <c r="AB1456" s="1788"/>
      <c r="AH1456" s="2307"/>
      <c r="AK1456" s="2306"/>
      <c r="AL1456" s="2306"/>
    </row>
    <row r="1457" spans="1:38" x14ac:dyDescent="0.2">
      <c r="A1457" s="1811">
        <v>2017306</v>
      </c>
      <c r="C1457" s="1737" t="s">
        <v>3643</v>
      </c>
      <c r="D1457" s="1723" t="s">
        <v>489</v>
      </c>
      <c r="E1457" s="1723">
        <v>2</v>
      </c>
      <c r="F1457" s="1723">
        <v>18</v>
      </c>
      <c r="G1457" s="1723">
        <v>12</v>
      </c>
      <c r="H1457" s="1723">
        <v>6</v>
      </c>
      <c r="I1457" s="1738">
        <v>1</v>
      </c>
      <c r="J1457" s="1738">
        <v>1</v>
      </c>
      <c r="L1457" s="1725">
        <v>5352.28</v>
      </c>
      <c r="N1457" s="1725">
        <f t="shared" si="338"/>
        <v>3958.56</v>
      </c>
      <c r="O1457" s="1725">
        <v>2917.98</v>
      </c>
      <c r="P1457" s="1759">
        <f t="shared" si="339"/>
        <v>0.73713168424881781</v>
      </c>
      <c r="Q1457" s="1725">
        <v>1040.58</v>
      </c>
      <c r="R1457" s="1759">
        <f t="shared" si="340"/>
        <v>0.26286831575118225</v>
      </c>
      <c r="S1457" s="1785">
        <f t="shared" si="341"/>
        <v>41.623199999999997</v>
      </c>
      <c r="U1457" s="1725">
        <f t="shared" si="342"/>
        <v>0</v>
      </c>
      <c r="V1457" s="1725">
        <f t="shared" si="343"/>
        <v>0</v>
      </c>
      <c r="W1457" s="1725">
        <f t="shared" si="344"/>
        <v>5352.28</v>
      </c>
      <c r="X1457" s="1728">
        <v>5352.28</v>
      </c>
      <c r="Y1457" s="1739">
        <v>617320</v>
      </c>
      <c r="Z1457" s="1730">
        <v>42867</v>
      </c>
      <c r="AA1457" s="2443" t="s">
        <v>213</v>
      </c>
      <c r="AB1457" s="1788"/>
      <c r="AH1457" s="2307"/>
      <c r="AK1457" s="2306"/>
      <c r="AL1457" s="2306"/>
    </row>
    <row r="1458" spans="1:38" x14ac:dyDescent="0.2">
      <c r="A1458" s="1811">
        <v>2017307</v>
      </c>
      <c r="C1458" s="1737" t="s">
        <v>3644</v>
      </c>
      <c r="D1458" s="1723" t="s">
        <v>489</v>
      </c>
      <c r="E1458" s="1723">
        <v>1</v>
      </c>
      <c r="F1458" s="1723">
        <v>8</v>
      </c>
      <c r="G1458" s="1723">
        <v>5</v>
      </c>
      <c r="H1458" s="1723">
        <v>3</v>
      </c>
      <c r="I1458" s="1738">
        <v>1</v>
      </c>
      <c r="J1458" s="1738">
        <v>1</v>
      </c>
      <c r="L1458" s="1725">
        <v>3163.67</v>
      </c>
      <c r="N1458" s="1725">
        <f t="shared" si="338"/>
        <v>2335.38</v>
      </c>
      <c r="O1458" s="1725">
        <v>1705.35</v>
      </c>
      <c r="P1458" s="1759">
        <f t="shared" si="339"/>
        <v>0.73022377514580061</v>
      </c>
      <c r="Q1458" s="1725">
        <v>630.03</v>
      </c>
      <c r="R1458" s="1759">
        <f t="shared" si="340"/>
        <v>0.26977622485419928</v>
      </c>
      <c r="S1458" s="1785">
        <f t="shared" si="341"/>
        <v>25.2012</v>
      </c>
      <c r="U1458" s="1725">
        <f t="shared" si="342"/>
        <v>0</v>
      </c>
      <c r="V1458" s="1725">
        <f t="shared" si="343"/>
        <v>0</v>
      </c>
      <c r="W1458" s="1725">
        <f t="shared" si="344"/>
        <v>3163.67</v>
      </c>
      <c r="X1458" s="1728">
        <v>3163.67</v>
      </c>
      <c r="Y1458" s="1739">
        <v>617321</v>
      </c>
      <c r="Z1458" s="1730">
        <v>42867</v>
      </c>
      <c r="AA1458" s="2443" t="s">
        <v>213</v>
      </c>
      <c r="AB1458" s="1788"/>
      <c r="AH1458" s="2307"/>
      <c r="AK1458" s="2306"/>
      <c r="AL1458" s="2306"/>
    </row>
    <row r="1459" spans="1:38" x14ac:dyDescent="0.2">
      <c r="A1459" s="1811">
        <v>2017308</v>
      </c>
      <c r="C1459" s="1737" t="s">
        <v>3645</v>
      </c>
      <c r="D1459" s="1723" t="s">
        <v>489</v>
      </c>
      <c r="E1459" s="1723">
        <v>0</v>
      </c>
      <c r="F1459" s="1723">
        <v>1</v>
      </c>
      <c r="G1459" s="1723">
        <v>0</v>
      </c>
      <c r="H1459" s="1723">
        <v>1</v>
      </c>
      <c r="I1459" s="1738">
        <v>1</v>
      </c>
      <c r="J1459" s="1738">
        <v>1</v>
      </c>
      <c r="L1459" s="1725">
        <v>520.27</v>
      </c>
      <c r="N1459" s="1725">
        <f t="shared" si="338"/>
        <v>381.33000000000004</v>
      </c>
      <c r="O1459" s="1725">
        <v>271.79000000000002</v>
      </c>
      <c r="P1459" s="1759">
        <f t="shared" si="339"/>
        <v>0.71274224425038679</v>
      </c>
      <c r="Q1459" s="1725">
        <v>109.54</v>
      </c>
      <c r="R1459" s="1759">
        <f t="shared" si="340"/>
        <v>0.28725775574961321</v>
      </c>
      <c r="S1459" s="1785">
        <f t="shared" si="341"/>
        <v>4.3816000000000006</v>
      </c>
      <c r="U1459" s="1725">
        <f t="shared" si="342"/>
        <v>0</v>
      </c>
      <c r="V1459" s="1725">
        <f t="shared" si="343"/>
        <v>0</v>
      </c>
      <c r="W1459" s="1725">
        <f t="shared" si="344"/>
        <v>520.27</v>
      </c>
      <c r="X1459" s="1728">
        <v>520.27</v>
      </c>
      <c r="Y1459" s="1739">
        <v>617322</v>
      </c>
      <c r="Z1459" s="1730">
        <v>42867</v>
      </c>
      <c r="AA1459" s="2443" t="s">
        <v>213</v>
      </c>
      <c r="AB1459" s="1788"/>
      <c r="AH1459" s="2307"/>
      <c r="AK1459" s="2306"/>
      <c r="AL1459" s="2306"/>
    </row>
    <row r="1460" spans="1:38" x14ac:dyDescent="0.2">
      <c r="A1460" s="1811">
        <v>2017309</v>
      </c>
      <c r="C1460" s="1737" t="s">
        <v>3631</v>
      </c>
      <c r="D1460" s="1723" t="s">
        <v>451</v>
      </c>
      <c r="E1460" s="1723">
        <v>1</v>
      </c>
      <c r="I1460" s="1738">
        <v>1</v>
      </c>
      <c r="J1460" s="1738">
        <v>1</v>
      </c>
      <c r="L1460" s="1725">
        <v>346</v>
      </c>
      <c r="N1460" s="1725">
        <f t="shared" si="338"/>
        <v>173</v>
      </c>
      <c r="O1460" s="1725">
        <v>123</v>
      </c>
      <c r="P1460" s="1759">
        <f t="shared" si="339"/>
        <v>0.71098265895953761</v>
      </c>
      <c r="Q1460" s="1725">
        <v>50</v>
      </c>
      <c r="R1460" s="1759">
        <f t="shared" si="340"/>
        <v>0.28901734104046245</v>
      </c>
      <c r="S1460" s="1785">
        <f t="shared" si="341"/>
        <v>2</v>
      </c>
      <c r="U1460" s="1725">
        <f t="shared" si="342"/>
        <v>0</v>
      </c>
      <c r="V1460" s="1725">
        <f t="shared" si="343"/>
        <v>0</v>
      </c>
      <c r="W1460" s="1725">
        <f t="shared" si="344"/>
        <v>346</v>
      </c>
      <c r="X1460" s="1728">
        <v>346</v>
      </c>
      <c r="Y1460" s="1739">
        <v>617309</v>
      </c>
      <c r="Z1460" s="1730">
        <v>42867</v>
      </c>
      <c r="AA1460" s="2443" t="s">
        <v>213</v>
      </c>
      <c r="AB1460" s="1788"/>
      <c r="AH1460" s="2307"/>
      <c r="AK1460" s="2306"/>
      <c r="AL1460" s="2306"/>
    </row>
    <row r="1461" spans="1:38" x14ac:dyDescent="0.2">
      <c r="A1461" s="1811">
        <v>2017310</v>
      </c>
      <c r="C1461" s="1737" t="s">
        <v>3651</v>
      </c>
      <c r="D1461" s="1723" t="s">
        <v>68</v>
      </c>
      <c r="E1461" s="1723">
        <v>0</v>
      </c>
      <c r="F1461" s="1723">
        <v>0</v>
      </c>
      <c r="G1461" s="1723">
        <v>0</v>
      </c>
      <c r="H1461" s="1723">
        <v>0</v>
      </c>
      <c r="I1461" s="1738">
        <v>1</v>
      </c>
      <c r="J1461" s="1738">
        <v>1</v>
      </c>
      <c r="L1461" s="1725">
        <v>120</v>
      </c>
      <c r="N1461" s="1725">
        <f t="shared" si="338"/>
        <v>80</v>
      </c>
      <c r="O1461" s="1725">
        <v>65</v>
      </c>
      <c r="P1461" s="1759">
        <f t="shared" si="339"/>
        <v>0.8125</v>
      </c>
      <c r="Q1461" s="1725">
        <v>15</v>
      </c>
      <c r="R1461" s="1759">
        <f t="shared" si="340"/>
        <v>0.1875</v>
      </c>
      <c r="S1461" s="1785">
        <f t="shared" si="341"/>
        <v>0.6</v>
      </c>
      <c r="U1461" s="1725">
        <f t="shared" si="342"/>
        <v>0</v>
      </c>
      <c r="V1461" s="1725">
        <f t="shared" si="343"/>
        <v>120</v>
      </c>
      <c r="W1461" s="1725">
        <f t="shared" si="344"/>
        <v>0</v>
      </c>
      <c r="X1461" s="1728"/>
      <c r="Y1461" s="1739"/>
      <c r="Z1461" s="1730"/>
      <c r="AA1461" s="1788"/>
      <c r="AB1461" s="1788"/>
      <c r="AH1461" s="2307"/>
      <c r="AK1461" s="2306"/>
      <c r="AL1461" s="2306"/>
    </row>
    <row r="1462" spans="1:38" x14ac:dyDescent="0.2">
      <c r="A1462" s="1811">
        <v>2017311</v>
      </c>
      <c r="C1462" s="1737" t="s">
        <v>3517</v>
      </c>
      <c r="D1462" s="1723" t="s">
        <v>1100</v>
      </c>
      <c r="E1462" s="1723">
        <v>0</v>
      </c>
      <c r="F1462" s="1723">
        <v>1</v>
      </c>
      <c r="G1462" s="1723">
        <v>1</v>
      </c>
      <c r="H1462" s="1723">
        <v>0</v>
      </c>
      <c r="I1462" s="1738">
        <v>1</v>
      </c>
      <c r="J1462" s="1738">
        <v>1</v>
      </c>
      <c r="L1462" s="1725">
        <v>174.85</v>
      </c>
      <c r="N1462" s="1725">
        <f t="shared" si="338"/>
        <v>115</v>
      </c>
      <c r="O1462" s="1725">
        <v>80</v>
      </c>
      <c r="P1462" s="1759">
        <f t="shared" si="339"/>
        <v>0.69565217391304346</v>
      </c>
      <c r="Q1462" s="1725">
        <v>35</v>
      </c>
      <c r="R1462" s="1759">
        <f t="shared" si="340"/>
        <v>0.30434782608695654</v>
      </c>
      <c r="S1462" s="1785">
        <f t="shared" si="341"/>
        <v>1.4</v>
      </c>
      <c r="U1462" s="1725">
        <f t="shared" si="342"/>
        <v>0</v>
      </c>
      <c r="V1462" s="1725">
        <f t="shared" si="343"/>
        <v>0</v>
      </c>
      <c r="W1462" s="1725">
        <f t="shared" si="344"/>
        <v>174.85</v>
      </c>
      <c r="X1462" s="1728">
        <v>174.85</v>
      </c>
      <c r="Y1462" s="1739">
        <v>617317</v>
      </c>
      <c r="Z1462" s="1730">
        <v>42867</v>
      </c>
      <c r="AA1462" s="1788" t="s">
        <v>213</v>
      </c>
      <c r="AB1462" s="1788"/>
      <c r="AH1462" s="2307"/>
      <c r="AK1462" s="2306"/>
      <c r="AL1462" s="2306"/>
    </row>
    <row r="1463" spans="1:38" x14ac:dyDescent="0.2">
      <c r="A1463" s="1811">
        <v>2017312</v>
      </c>
      <c r="C1463" s="1737">
        <v>636817</v>
      </c>
      <c r="D1463" s="1723" t="s">
        <v>68</v>
      </c>
      <c r="E1463" s="1723">
        <v>1</v>
      </c>
      <c r="F1463" s="1723">
        <v>12</v>
      </c>
      <c r="G1463" s="1723">
        <v>4</v>
      </c>
      <c r="H1463" s="1723">
        <v>4</v>
      </c>
      <c r="I1463" s="1738">
        <v>1</v>
      </c>
      <c r="J1463" s="1738">
        <v>1</v>
      </c>
      <c r="L1463" s="1725">
        <v>3092.4</v>
      </c>
      <c r="N1463" s="1725">
        <f t="shared" si="338"/>
        <v>2089.1999999999998</v>
      </c>
      <c r="O1463" s="1725">
        <v>1574.25</v>
      </c>
      <c r="P1463" s="1759">
        <f t="shared" si="339"/>
        <v>0.7535180930499713</v>
      </c>
      <c r="Q1463" s="1725">
        <v>514.95000000000005</v>
      </c>
      <c r="R1463" s="1759">
        <f t="shared" si="340"/>
        <v>0.24648190695002875</v>
      </c>
      <c r="S1463" s="1785">
        <f t="shared" si="341"/>
        <v>20.598000000000003</v>
      </c>
      <c r="U1463" s="1725">
        <f t="shared" si="342"/>
        <v>0</v>
      </c>
      <c r="V1463" s="1725">
        <f t="shared" si="343"/>
        <v>0</v>
      </c>
      <c r="W1463" s="1725">
        <f t="shared" si="344"/>
        <v>3092.4</v>
      </c>
      <c r="X1463" s="1728">
        <v>3092.4</v>
      </c>
      <c r="Y1463" s="1739">
        <v>617299</v>
      </c>
      <c r="Z1463" s="1730">
        <v>42867</v>
      </c>
      <c r="AA1463" s="1788" t="s">
        <v>213</v>
      </c>
      <c r="AB1463" s="1788"/>
      <c r="AH1463" s="2307"/>
      <c r="AK1463" s="2306"/>
      <c r="AL1463" s="2306"/>
    </row>
    <row r="1464" spans="1:38" x14ac:dyDescent="0.2">
      <c r="A1464" s="1811">
        <v>2017313</v>
      </c>
      <c r="C1464" s="1737">
        <v>624517</v>
      </c>
      <c r="D1464" s="1723" t="s">
        <v>68</v>
      </c>
      <c r="E1464" s="1723">
        <v>1</v>
      </c>
      <c r="F1464" s="1723">
        <v>10</v>
      </c>
      <c r="G1464" s="1723">
        <v>5</v>
      </c>
      <c r="H1464" s="1723">
        <v>3</v>
      </c>
      <c r="I1464" s="1738">
        <v>1</v>
      </c>
      <c r="J1464" s="1738">
        <v>1</v>
      </c>
      <c r="L1464" s="1725">
        <v>4457.28</v>
      </c>
      <c r="N1464" s="1725">
        <f t="shared" si="338"/>
        <v>2992.73</v>
      </c>
      <c r="O1464" s="1725">
        <v>2524.48</v>
      </c>
      <c r="P1464" s="1759">
        <f t="shared" si="339"/>
        <v>0.84353750588927168</v>
      </c>
      <c r="Q1464" s="1725">
        <v>468.25</v>
      </c>
      <c r="R1464" s="1759">
        <f t="shared" si="340"/>
        <v>0.15646249411072832</v>
      </c>
      <c r="S1464" s="1785">
        <f t="shared" si="341"/>
        <v>18.73</v>
      </c>
      <c r="U1464" s="1725">
        <f t="shared" si="342"/>
        <v>0</v>
      </c>
      <c r="V1464" s="1725">
        <f t="shared" si="343"/>
        <v>0</v>
      </c>
      <c r="W1464" s="1725">
        <f t="shared" si="344"/>
        <v>4457.28</v>
      </c>
      <c r="X1464" s="1728">
        <v>4457.28</v>
      </c>
      <c r="Y1464" s="1739">
        <v>617300</v>
      </c>
      <c r="Z1464" s="1730">
        <v>42867</v>
      </c>
      <c r="AA1464" s="1788" t="s">
        <v>213</v>
      </c>
      <c r="AB1464" s="1788"/>
      <c r="AH1464" s="2307"/>
      <c r="AK1464" s="2306"/>
      <c r="AL1464" s="2306"/>
    </row>
    <row r="1465" spans="1:38" x14ac:dyDescent="0.2">
      <c r="A1465" s="1811" t="s">
        <v>3668</v>
      </c>
      <c r="C1465" s="1737">
        <v>648317</v>
      </c>
      <c r="D1465" s="1723" t="s">
        <v>68</v>
      </c>
      <c r="E1465" s="1723">
        <v>1</v>
      </c>
      <c r="F1465" s="1723">
        <v>12</v>
      </c>
      <c r="G1465" s="1723">
        <v>6</v>
      </c>
      <c r="H1465" s="1723">
        <v>5</v>
      </c>
      <c r="I1465" s="1738">
        <v>1</v>
      </c>
      <c r="J1465" s="1738">
        <v>1</v>
      </c>
      <c r="L1465" s="1725">
        <v>9778.4599999999991</v>
      </c>
      <c r="N1465" s="1725">
        <f t="shared" si="338"/>
        <v>6529.24</v>
      </c>
      <c r="O1465" s="1725">
        <v>5198.29</v>
      </c>
      <c r="P1465" s="1759">
        <f t="shared" si="339"/>
        <v>0.79615544841359798</v>
      </c>
      <c r="Q1465" s="1725">
        <v>1330.95</v>
      </c>
      <c r="R1465" s="1759">
        <f t="shared" si="340"/>
        <v>0.20384455158640211</v>
      </c>
      <c r="S1465" s="1785">
        <f t="shared" si="341"/>
        <v>53.238</v>
      </c>
      <c r="U1465" s="1725">
        <f t="shared" si="342"/>
        <v>0</v>
      </c>
      <c r="V1465" s="1725">
        <f t="shared" si="343"/>
        <v>0</v>
      </c>
      <c r="W1465" s="1725">
        <f t="shared" si="344"/>
        <v>9778.4599999999991</v>
      </c>
      <c r="X1465" s="1728">
        <v>9778.4599999999991</v>
      </c>
      <c r="Y1465" s="1739">
        <v>617301</v>
      </c>
      <c r="Z1465" s="1730">
        <v>42867</v>
      </c>
      <c r="AA1465" s="1788" t="s">
        <v>213</v>
      </c>
      <c r="AB1465" s="1788"/>
      <c r="AH1465" s="2307"/>
      <c r="AK1465" s="2306"/>
      <c r="AL1465" s="2306"/>
    </row>
    <row r="1466" spans="1:38" x14ac:dyDescent="0.2">
      <c r="A1466" s="1811">
        <v>2017315</v>
      </c>
      <c r="C1466" s="1737">
        <v>624317</v>
      </c>
      <c r="D1466" s="1723" t="s">
        <v>68</v>
      </c>
      <c r="E1466" s="1723">
        <v>1</v>
      </c>
      <c r="F1466" s="1723">
        <v>6</v>
      </c>
      <c r="G1466" s="1723">
        <v>5</v>
      </c>
      <c r="H1466" s="1723">
        <v>2</v>
      </c>
      <c r="I1466" s="1738">
        <v>1</v>
      </c>
      <c r="J1466" s="1738">
        <v>1</v>
      </c>
      <c r="L1466" s="1725">
        <v>1779.85</v>
      </c>
      <c r="N1466" s="1725">
        <f t="shared" si="338"/>
        <v>1197.28</v>
      </c>
      <c r="O1466" s="1725">
        <v>893.47</v>
      </c>
      <c r="P1466" s="1759">
        <f t="shared" si="339"/>
        <v>0.74624983295469738</v>
      </c>
      <c r="Q1466" s="1725">
        <v>303.81</v>
      </c>
      <c r="R1466" s="1759">
        <f t="shared" si="340"/>
        <v>0.25375016704530268</v>
      </c>
      <c r="S1466" s="1785">
        <f t="shared" si="341"/>
        <v>12.1524</v>
      </c>
      <c r="U1466" s="1725">
        <f t="shared" si="342"/>
        <v>0</v>
      </c>
      <c r="V1466" s="1725">
        <f t="shared" si="343"/>
        <v>0</v>
      </c>
      <c r="W1466" s="1725">
        <f t="shared" si="344"/>
        <v>1779.85</v>
      </c>
      <c r="X1466" s="1728">
        <v>1779.85</v>
      </c>
      <c r="Y1466" s="1739">
        <v>617302</v>
      </c>
      <c r="Z1466" s="1730">
        <v>42867</v>
      </c>
      <c r="AA1466" s="1788" t="s">
        <v>213</v>
      </c>
      <c r="AB1466" s="1788"/>
      <c r="AH1466" s="2307"/>
      <c r="AK1466" s="2306"/>
      <c r="AL1466" s="2306"/>
    </row>
    <row r="1467" spans="1:38" x14ac:dyDescent="0.2">
      <c r="A1467" s="1811">
        <v>2017316</v>
      </c>
      <c r="C1467" s="1737">
        <v>639917</v>
      </c>
      <c r="D1467" s="1723" t="s">
        <v>68</v>
      </c>
      <c r="E1467" s="1723">
        <v>1</v>
      </c>
      <c r="F1467" s="1723">
        <v>8</v>
      </c>
      <c r="G1467" s="1723">
        <v>5</v>
      </c>
      <c r="H1467" s="1723">
        <v>3</v>
      </c>
      <c r="I1467" s="1738">
        <v>1</v>
      </c>
      <c r="J1467" s="1738">
        <v>1</v>
      </c>
      <c r="L1467" s="1725">
        <v>2616.7800000000002</v>
      </c>
      <c r="N1467" s="1725">
        <f t="shared" si="338"/>
        <v>1764.9499999999998</v>
      </c>
      <c r="O1467" s="1725">
        <v>1337.8</v>
      </c>
      <c r="P1467" s="1798">
        <f t="shared" si="339"/>
        <v>0.75798181251593533</v>
      </c>
      <c r="Q1467" s="1725">
        <v>427.15</v>
      </c>
      <c r="R1467" s="1798">
        <f t="shared" si="340"/>
        <v>0.24201818748406473</v>
      </c>
      <c r="S1467" s="1785">
        <f t="shared" si="341"/>
        <v>17.085999999999999</v>
      </c>
      <c r="U1467" s="1725">
        <f t="shared" si="342"/>
        <v>0</v>
      </c>
      <c r="V1467" s="1725">
        <f t="shared" si="343"/>
        <v>0</v>
      </c>
      <c r="W1467" s="1725">
        <f t="shared" si="344"/>
        <v>2616.7800000000002</v>
      </c>
      <c r="X1467" s="1728">
        <v>2616.7800000000002</v>
      </c>
      <c r="Y1467" s="1739">
        <v>617303</v>
      </c>
      <c r="Z1467" s="1730">
        <v>42867</v>
      </c>
      <c r="AA1467" s="1788" t="s">
        <v>213</v>
      </c>
      <c r="AB1467" s="1788"/>
      <c r="AH1467" s="2307"/>
      <c r="AK1467" s="2306"/>
      <c r="AL1467" s="2306"/>
    </row>
    <row r="1468" spans="1:38" x14ac:dyDescent="0.2">
      <c r="A1468" s="1811">
        <v>2017317</v>
      </c>
      <c r="C1468" s="1737" t="s">
        <v>3669</v>
      </c>
      <c r="D1468" s="1723" t="s">
        <v>68</v>
      </c>
      <c r="E1468" s="1723">
        <v>0</v>
      </c>
      <c r="F1468" s="1723">
        <v>0</v>
      </c>
      <c r="G1468" s="1723">
        <v>0</v>
      </c>
      <c r="H1468" s="1723">
        <v>0</v>
      </c>
      <c r="I1468" s="1738">
        <v>1</v>
      </c>
      <c r="J1468" s="1738">
        <v>1</v>
      </c>
      <c r="L1468" s="1725">
        <v>138</v>
      </c>
      <c r="N1468" s="1725">
        <f t="shared" si="338"/>
        <v>75</v>
      </c>
      <c r="O1468" s="1725">
        <v>75</v>
      </c>
      <c r="P1468" s="1759">
        <f t="shared" si="339"/>
        <v>1</v>
      </c>
      <c r="Q1468" s="1725">
        <v>0</v>
      </c>
      <c r="R1468" s="1759">
        <f t="shared" si="340"/>
        <v>0</v>
      </c>
      <c r="S1468" s="1785">
        <f t="shared" si="341"/>
        <v>0</v>
      </c>
      <c r="U1468" s="1725">
        <f t="shared" si="342"/>
        <v>0</v>
      </c>
      <c r="V1468" s="1725">
        <f t="shared" si="343"/>
        <v>0</v>
      </c>
      <c r="W1468" s="1725">
        <f t="shared" si="344"/>
        <v>138</v>
      </c>
      <c r="X1468" s="1728">
        <v>138</v>
      </c>
      <c r="Y1468" s="1739">
        <v>617290</v>
      </c>
      <c r="Z1468" s="1730">
        <v>42856</v>
      </c>
      <c r="AA1468" s="1788" t="s">
        <v>213</v>
      </c>
      <c r="AB1468" s="1788"/>
      <c r="AH1468" s="2307"/>
      <c r="AK1468" s="2306"/>
      <c r="AL1468" s="2306"/>
    </row>
    <row r="1469" spans="1:38" x14ac:dyDescent="0.2">
      <c r="A1469" s="1811">
        <v>2017318</v>
      </c>
      <c r="C1469" s="1737" t="s">
        <v>3670</v>
      </c>
      <c r="D1469" s="1723" t="s">
        <v>636</v>
      </c>
      <c r="E1469" s="1723">
        <v>0</v>
      </c>
      <c r="F1469" s="1723">
        <v>0</v>
      </c>
      <c r="G1469" s="1723">
        <v>0</v>
      </c>
      <c r="H1469" s="1723">
        <v>0</v>
      </c>
      <c r="I1469" s="1738">
        <v>1</v>
      </c>
      <c r="J1469" s="1738">
        <v>1</v>
      </c>
      <c r="L1469" s="1725">
        <v>77</v>
      </c>
      <c r="N1469" s="1725">
        <f t="shared" si="338"/>
        <v>46</v>
      </c>
      <c r="O1469" s="1725">
        <v>31</v>
      </c>
      <c r="P1469" s="1759">
        <f t="shared" si="339"/>
        <v>0.67391304347826086</v>
      </c>
      <c r="Q1469" s="1725">
        <v>15</v>
      </c>
      <c r="R1469" s="1759">
        <f t="shared" si="340"/>
        <v>0.32608695652173914</v>
      </c>
      <c r="S1469" s="1785">
        <f t="shared" si="341"/>
        <v>0.6</v>
      </c>
      <c r="U1469" s="1725">
        <f t="shared" si="342"/>
        <v>0</v>
      </c>
      <c r="V1469" s="1725">
        <f t="shared" si="343"/>
        <v>77</v>
      </c>
      <c r="W1469" s="1725">
        <f t="shared" si="344"/>
        <v>0</v>
      </c>
      <c r="X1469" s="1728"/>
      <c r="Y1469" s="1739"/>
      <c r="Z1469" s="1730"/>
      <c r="AA1469" s="1788"/>
      <c r="AB1469" s="1788"/>
      <c r="AH1469" s="2307"/>
      <c r="AK1469" s="2306"/>
      <c r="AL1469" s="2306"/>
    </row>
    <row r="1470" spans="1:38" x14ac:dyDescent="0.2">
      <c r="A1470" s="1811">
        <v>2017319</v>
      </c>
      <c r="C1470" s="1737" t="s">
        <v>3671</v>
      </c>
      <c r="D1470" s="1723" t="s">
        <v>3019</v>
      </c>
      <c r="E1470" s="1723">
        <v>1</v>
      </c>
      <c r="F1470" s="1723">
        <v>12</v>
      </c>
      <c r="G1470" s="1723">
        <v>5</v>
      </c>
      <c r="H1470" s="1723">
        <v>3</v>
      </c>
      <c r="I1470" s="1738">
        <v>1</v>
      </c>
      <c r="J1470" s="1738">
        <v>1</v>
      </c>
      <c r="L1470" s="1725">
        <v>3895.68</v>
      </c>
      <c r="N1470" s="1725">
        <f t="shared" si="338"/>
        <v>2392.8000000000002</v>
      </c>
      <c r="O1470" s="1725">
        <v>1761.8</v>
      </c>
      <c r="P1470" s="1759">
        <f t="shared" si="339"/>
        <v>0.73629220996322298</v>
      </c>
      <c r="Q1470" s="1725">
        <v>631</v>
      </c>
      <c r="R1470" s="1759">
        <f t="shared" si="340"/>
        <v>0.26370779003677697</v>
      </c>
      <c r="S1470" s="1785">
        <f t="shared" si="341"/>
        <v>25.24</v>
      </c>
      <c r="U1470" s="1725">
        <f t="shared" si="342"/>
        <v>0</v>
      </c>
      <c r="V1470" s="1725">
        <f t="shared" si="343"/>
        <v>0</v>
      </c>
      <c r="W1470" s="1725">
        <f t="shared" si="344"/>
        <v>3895.68</v>
      </c>
      <c r="X1470" s="1728">
        <v>3942.93</v>
      </c>
      <c r="Y1470" s="1739">
        <v>617352</v>
      </c>
      <c r="Z1470" s="1730">
        <v>42870</v>
      </c>
      <c r="AA1470" s="1788" t="s">
        <v>213</v>
      </c>
      <c r="AB1470" s="1788"/>
      <c r="AC1470" s="1725">
        <v>-47.25</v>
      </c>
      <c r="AD1470" s="1723">
        <v>617354</v>
      </c>
      <c r="AE1470" s="1733">
        <v>42872</v>
      </c>
      <c r="AF1470" s="1789" t="s">
        <v>213</v>
      </c>
      <c r="AH1470" s="2307"/>
      <c r="AK1470" s="2306"/>
      <c r="AL1470" s="2306"/>
    </row>
    <row r="1471" spans="1:38" x14ac:dyDescent="0.2">
      <c r="A1471" s="1811">
        <v>2017321</v>
      </c>
      <c r="C1471" s="1737" t="s">
        <v>3704</v>
      </c>
      <c r="D1471" s="1723" t="s">
        <v>451</v>
      </c>
      <c r="E1471" s="1723">
        <v>1</v>
      </c>
      <c r="F1471" s="1723">
        <v>2</v>
      </c>
      <c r="G1471" s="1723">
        <v>1</v>
      </c>
      <c r="H1471" s="1723">
        <v>1</v>
      </c>
      <c r="I1471" s="1738">
        <v>1</v>
      </c>
      <c r="J1471" s="1738">
        <v>1</v>
      </c>
      <c r="L1471" s="1725">
        <v>852.39</v>
      </c>
      <c r="N1471" s="1725">
        <f t="shared" si="338"/>
        <v>559.98</v>
      </c>
      <c r="O1471" s="1725">
        <v>413.47</v>
      </c>
      <c r="P1471" s="1759">
        <f t="shared" si="339"/>
        <v>0.73836565591628278</v>
      </c>
      <c r="Q1471" s="1725">
        <v>146.51</v>
      </c>
      <c r="R1471" s="1759">
        <f t="shared" si="340"/>
        <v>0.26163434408371727</v>
      </c>
      <c r="S1471" s="1785">
        <f t="shared" si="341"/>
        <v>5.8603999999999994</v>
      </c>
      <c r="U1471" s="1725">
        <f t="shared" si="342"/>
        <v>0</v>
      </c>
      <c r="V1471" s="1725">
        <f t="shared" si="343"/>
        <v>0</v>
      </c>
      <c r="W1471" s="1725">
        <f t="shared" si="344"/>
        <v>852.39</v>
      </c>
      <c r="X1471" s="1728">
        <v>852.39</v>
      </c>
      <c r="Y1471" s="1739">
        <v>617310</v>
      </c>
      <c r="Z1471" s="1730">
        <v>42867</v>
      </c>
      <c r="AA1471" s="1788" t="s">
        <v>213</v>
      </c>
      <c r="AB1471" s="1788"/>
      <c r="AH1471" s="2307"/>
      <c r="AK1471" s="2306"/>
      <c r="AL1471" s="2306"/>
    </row>
    <row r="1472" spans="1:38" x14ac:dyDescent="0.2">
      <c r="A1472" s="1811">
        <v>2017322</v>
      </c>
      <c r="C1472" s="1737" t="s">
        <v>3705</v>
      </c>
      <c r="D1472" s="1723" t="s">
        <v>451</v>
      </c>
      <c r="E1472" s="1723">
        <v>1</v>
      </c>
      <c r="F1472" s="1723">
        <v>2</v>
      </c>
      <c r="G1472" s="1723">
        <v>1</v>
      </c>
      <c r="H1472" s="1723">
        <v>1</v>
      </c>
      <c r="I1472" s="1738">
        <v>1</v>
      </c>
      <c r="J1472" s="1738">
        <v>1</v>
      </c>
      <c r="L1472" s="1725">
        <v>852.39</v>
      </c>
      <c r="N1472" s="1725">
        <f>O1472+Q1472</f>
        <v>559.98</v>
      </c>
      <c r="O1472" s="1725">
        <v>413.47</v>
      </c>
      <c r="P1472" s="1759">
        <f>IF(N1472&lt;=0,"",O1472/N1472)</f>
        <v>0.73836565591628278</v>
      </c>
      <c r="Q1472" s="1725">
        <v>146.51</v>
      </c>
      <c r="R1472" s="1759">
        <f>IF(N1472&lt;=0,"",Q1472/N1472)</f>
        <v>0.26163434408371727</v>
      </c>
      <c r="S1472" s="1785">
        <f>Q1472/$S$1</f>
        <v>5.8603999999999994</v>
      </c>
      <c r="U1472" s="1725">
        <f>((1-I1472)*O1472)+((1-J1472)*Q1472)</f>
        <v>0</v>
      </c>
      <c r="V1472" s="1725">
        <f>L1472-W1472</f>
        <v>0</v>
      </c>
      <c r="W1472" s="1725">
        <f t="shared" si="344"/>
        <v>852.39</v>
      </c>
      <c r="X1472" s="1728">
        <v>852.39</v>
      </c>
      <c r="Y1472" s="1739">
        <v>617311</v>
      </c>
      <c r="Z1472" s="1730">
        <v>42867</v>
      </c>
      <c r="AA1472" s="1788" t="s">
        <v>213</v>
      </c>
      <c r="AB1472" s="1788"/>
      <c r="AH1472" s="2307"/>
      <c r="AK1472" s="2306"/>
      <c r="AL1472" s="2306"/>
    </row>
    <row r="1473" spans="1:38" x14ac:dyDescent="0.2">
      <c r="A1473" s="1811">
        <v>2017323</v>
      </c>
      <c r="C1473" s="1737" t="s">
        <v>3706</v>
      </c>
      <c r="D1473" s="1723" t="s">
        <v>451</v>
      </c>
      <c r="E1473" s="1723">
        <v>1</v>
      </c>
      <c r="F1473" s="1723">
        <v>2</v>
      </c>
      <c r="G1473" s="1723">
        <v>1</v>
      </c>
      <c r="H1473" s="1723">
        <v>2</v>
      </c>
      <c r="I1473" s="1738">
        <v>1</v>
      </c>
      <c r="J1473" s="1738">
        <v>1</v>
      </c>
      <c r="L1473" s="1725">
        <v>1048.81</v>
      </c>
      <c r="N1473" s="1725">
        <f t="shared" si="338"/>
        <v>689.51</v>
      </c>
      <c r="O1473" s="1725">
        <v>517.23</v>
      </c>
      <c r="P1473" s="1759">
        <f t="shared" si="339"/>
        <v>0.75014140476570323</v>
      </c>
      <c r="Q1473" s="1725">
        <v>172.28</v>
      </c>
      <c r="R1473" s="1759">
        <f t="shared" si="340"/>
        <v>0.24985859523429682</v>
      </c>
      <c r="S1473" s="1785">
        <f t="shared" si="341"/>
        <v>6.8912000000000004</v>
      </c>
      <c r="U1473" s="1725">
        <f t="shared" si="342"/>
        <v>0</v>
      </c>
      <c r="V1473" s="1725">
        <f t="shared" si="343"/>
        <v>0</v>
      </c>
      <c r="W1473" s="1725">
        <f t="shared" si="344"/>
        <v>1048.81</v>
      </c>
      <c r="X1473" s="1728">
        <v>1048.81</v>
      </c>
      <c r="Y1473" s="1739">
        <v>617312</v>
      </c>
      <c r="Z1473" s="1730">
        <v>42867</v>
      </c>
      <c r="AA1473" s="1788" t="s">
        <v>213</v>
      </c>
      <c r="AB1473" s="1788"/>
      <c r="AH1473" s="2307"/>
      <c r="AK1473" s="2306"/>
      <c r="AL1473" s="2306"/>
    </row>
    <row r="1474" spans="1:38" x14ac:dyDescent="0.2">
      <c r="A1474" s="1811">
        <v>2017324</v>
      </c>
      <c r="C1474" s="1737" t="s">
        <v>3707</v>
      </c>
      <c r="D1474" s="1723" t="s">
        <v>451</v>
      </c>
      <c r="E1474" s="1723">
        <v>1</v>
      </c>
      <c r="F1474" s="1723">
        <v>9</v>
      </c>
      <c r="G1474" s="1723">
        <v>4</v>
      </c>
      <c r="H1474" s="1723">
        <v>4</v>
      </c>
      <c r="I1474" s="1738">
        <v>1</v>
      </c>
      <c r="J1474" s="1738">
        <v>1</v>
      </c>
      <c r="L1474" s="1725">
        <v>3400.97</v>
      </c>
      <c r="N1474" s="1725">
        <f t="shared" si="338"/>
        <v>2247.6099999999997</v>
      </c>
      <c r="O1474" s="1725">
        <v>1664.1</v>
      </c>
      <c r="P1474" s="1759">
        <f t="shared" si="339"/>
        <v>0.7403864549454755</v>
      </c>
      <c r="Q1474" s="1725">
        <v>583.51</v>
      </c>
      <c r="R1474" s="1759">
        <f t="shared" si="340"/>
        <v>0.25961354505452461</v>
      </c>
      <c r="S1474" s="1785">
        <f t="shared" si="341"/>
        <v>23.340399999999999</v>
      </c>
      <c r="U1474" s="1725">
        <f t="shared" si="342"/>
        <v>0</v>
      </c>
      <c r="V1474" s="1725">
        <f t="shared" si="343"/>
        <v>0</v>
      </c>
      <c r="W1474" s="1725">
        <f t="shared" si="344"/>
        <v>3400.97</v>
      </c>
      <c r="X1474" s="1728">
        <v>3400.97</v>
      </c>
      <c r="Y1474" s="1739">
        <v>617313</v>
      </c>
      <c r="Z1474" s="1730">
        <v>42867</v>
      </c>
      <c r="AA1474" s="1788" t="s">
        <v>213</v>
      </c>
      <c r="AB1474" s="1788"/>
      <c r="AH1474" s="2307"/>
      <c r="AK1474" s="2306"/>
      <c r="AL1474" s="2306"/>
    </row>
    <row r="1475" spans="1:38" x14ac:dyDescent="0.2">
      <c r="A1475" s="1811">
        <v>2017326</v>
      </c>
      <c r="C1475" s="1737" t="s">
        <v>3717</v>
      </c>
      <c r="D1475" s="1723" t="s">
        <v>451</v>
      </c>
      <c r="E1475" s="1723">
        <v>0</v>
      </c>
      <c r="F1475" s="1723">
        <v>0</v>
      </c>
      <c r="G1475" s="1723">
        <v>0</v>
      </c>
      <c r="H1475" s="1723">
        <v>0</v>
      </c>
      <c r="I1475" s="1738">
        <v>1</v>
      </c>
      <c r="J1475" s="1738">
        <v>1</v>
      </c>
      <c r="L1475" s="1725">
        <v>108.32</v>
      </c>
      <c r="N1475" s="1725">
        <f t="shared" si="338"/>
        <v>54.16</v>
      </c>
      <c r="O1475" s="1725">
        <v>54.16</v>
      </c>
      <c r="P1475" s="1759">
        <f t="shared" si="339"/>
        <v>1</v>
      </c>
      <c r="Q1475" s="1725">
        <v>0</v>
      </c>
      <c r="R1475" s="1759">
        <f t="shared" si="340"/>
        <v>0</v>
      </c>
      <c r="S1475" s="1785">
        <f t="shared" si="341"/>
        <v>0</v>
      </c>
      <c r="U1475" s="1725">
        <f t="shared" si="342"/>
        <v>0</v>
      </c>
      <c r="V1475" s="1725">
        <f t="shared" si="343"/>
        <v>108.32</v>
      </c>
      <c r="W1475" s="1725">
        <f t="shared" si="344"/>
        <v>0</v>
      </c>
      <c r="X1475" s="1728"/>
      <c r="Y1475" s="1739"/>
      <c r="Z1475" s="1730"/>
      <c r="AA1475" s="1788"/>
      <c r="AB1475" s="1788"/>
      <c r="AH1475" s="2307"/>
      <c r="AK1475" s="2306"/>
      <c r="AL1475" s="2306"/>
    </row>
    <row r="1476" spans="1:38" x14ac:dyDescent="0.2">
      <c r="A1476" s="1811">
        <v>2017327</v>
      </c>
      <c r="C1476" s="1737" t="s">
        <v>3672</v>
      </c>
      <c r="D1476" s="1723" t="s">
        <v>68</v>
      </c>
      <c r="I1476" s="1738">
        <v>1</v>
      </c>
      <c r="J1476" s="1738">
        <v>1</v>
      </c>
      <c r="L1476" s="1725">
        <v>43.24</v>
      </c>
      <c r="N1476" s="1725">
        <f t="shared" si="338"/>
        <v>29.119999999999997</v>
      </c>
      <c r="O1476" s="1725">
        <v>14.12</v>
      </c>
      <c r="P1476" s="1759"/>
      <c r="Q1476" s="1725">
        <v>15</v>
      </c>
      <c r="R1476" s="1759"/>
      <c r="U1476" s="1725">
        <f t="shared" si="342"/>
        <v>0</v>
      </c>
      <c r="V1476" s="1725">
        <f t="shared" si="343"/>
        <v>0</v>
      </c>
      <c r="W1476" s="1725">
        <f t="shared" si="344"/>
        <v>43.24</v>
      </c>
      <c r="X1476" s="1728">
        <v>43.24</v>
      </c>
      <c r="Y1476" s="1739">
        <v>617304</v>
      </c>
      <c r="Z1476" s="1730">
        <v>42867</v>
      </c>
      <c r="AA1476" s="1788" t="s">
        <v>213</v>
      </c>
      <c r="AB1476" s="1788"/>
      <c r="AH1476" s="2307"/>
      <c r="AK1476" s="2306"/>
      <c r="AL1476" s="2306"/>
    </row>
    <row r="1477" spans="1:38" x14ac:dyDescent="0.2">
      <c r="A1477" s="2215" t="s">
        <v>3619</v>
      </c>
      <c r="C1477" s="1737" t="s">
        <v>3657</v>
      </c>
      <c r="D1477" s="1723" t="s">
        <v>489</v>
      </c>
      <c r="E1477" s="1723">
        <v>1</v>
      </c>
      <c r="F1477" s="1723">
        <v>8</v>
      </c>
      <c r="G1477" s="1723">
        <v>4</v>
      </c>
      <c r="H1477" s="1723">
        <v>3</v>
      </c>
      <c r="I1477" s="1738">
        <v>1</v>
      </c>
      <c r="J1477" s="1738">
        <v>1</v>
      </c>
      <c r="L1477" s="1725">
        <v>3413.07</v>
      </c>
      <c r="N1477" s="1725">
        <f t="shared" si="338"/>
        <v>2661.15</v>
      </c>
      <c r="O1477" s="1725">
        <v>2108.9</v>
      </c>
      <c r="P1477" s="1798">
        <f t="shared" ref="P1477" si="345">IF(N1477&lt;=0,"",O1477/N1477)</f>
        <v>0.79247693666272101</v>
      </c>
      <c r="Q1477" s="1725">
        <v>552.25</v>
      </c>
      <c r="R1477" s="1798">
        <f t="shared" ref="R1477" si="346">IF(N1477&lt;=0,"",Q1477/N1477)</f>
        <v>0.20752306333727899</v>
      </c>
      <c r="S1477" s="1785">
        <f t="shared" ref="S1477" si="347">Q1477/$S$1</f>
        <v>22.09</v>
      </c>
      <c r="U1477" s="1725">
        <f t="shared" si="342"/>
        <v>0</v>
      </c>
      <c r="V1477" s="1725">
        <f t="shared" si="343"/>
        <v>0</v>
      </c>
      <c r="W1477" s="1725">
        <f t="shared" si="344"/>
        <v>3413.07</v>
      </c>
      <c r="X1477" s="1728">
        <v>3413.07</v>
      </c>
      <c r="Y1477" s="1739">
        <v>617323</v>
      </c>
      <c r="Z1477" s="1730">
        <v>42867</v>
      </c>
      <c r="AA1477" s="1788" t="s">
        <v>213</v>
      </c>
      <c r="AB1477" s="1788"/>
      <c r="AH1477" s="2307"/>
      <c r="AK1477" s="2306"/>
      <c r="AL1477" s="2306"/>
    </row>
    <row r="1478" spans="1:38" x14ac:dyDescent="0.2">
      <c r="A1478" s="2215" t="s">
        <v>3658</v>
      </c>
      <c r="C1478" s="1737" t="s">
        <v>3659</v>
      </c>
      <c r="D1478" s="1723" t="s">
        <v>489</v>
      </c>
      <c r="E1478" s="1723">
        <v>0</v>
      </c>
      <c r="F1478" s="1723">
        <v>1</v>
      </c>
      <c r="G1478" s="1723">
        <v>0</v>
      </c>
      <c r="H1478" s="1723">
        <v>1</v>
      </c>
      <c r="I1478" s="1738">
        <v>1</v>
      </c>
      <c r="J1478" s="1738">
        <v>1</v>
      </c>
      <c r="L1478" s="1725">
        <v>502.39</v>
      </c>
      <c r="N1478" s="1725">
        <v>376.89</v>
      </c>
      <c r="O1478" s="1725">
        <v>279.45</v>
      </c>
      <c r="P1478" s="1798">
        <v>0.74146302634721006</v>
      </c>
      <c r="Q1478" s="1725">
        <v>97.44</v>
      </c>
      <c r="R1478" s="1798">
        <v>0.25853697365278994</v>
      </c>
      <c r="S1478" s="1785">
        <v>3.8975999999999997</v>
      </c>
      <c r="U1478" s="1725">
        <f t="shared" si="342"/>
        <v>0</v>
      </c>
      <c r="V1478" s="1725">
        <f t="shared" si="343"/>
        <v>0</v>
      </c>
      <c r="W1478" s="1725">
        <f t="shared" si="344"/>
        <v>502.39</v>
      </c>
      <c r="X1478" s="1728">
        <v>502.39</v>
      </c>
      <c r="Y1478" s="1739">
        <v>617324</v>
      </c>
      <c r="Z1478" s="1730">
        <v>42867</v>
      </c>
      <c r="AA1478" s="1788" t="s">
        <v>213</v>
      </c>
      <c r="AB1478" s="1788"/>
      <c r="AH1478" s="2307"/>
      <c r="AK1478" s="2306"/>
      <c r="AL1478" s="2306"/>
    </row>
    <row r="1479" spans="1:38" x14ac:dyDescent="0.2">
      <c r="A1479" s="2215" t="s">
        <v>3620</v>
      </c>
      <c r="C1479" s="1737" t="s">
        <v>3660</v>
      </c>
      <c r="D1479" s="1723" t="s">
        <v>489</v>
      </c>
      <c r="E1479" s="1723">
        <v>1</v>
      </c>
      <c r="F1479" s="1723">
        <v>7</v>
      </c>
      <c r="G1479" s="1723">
        <v>2</v>
      </c>
      <c r="H1479" s="1723">
        <v>2</v>
      </c>
      <c r="I1479" s="1738">
        <v>1</v>
      </c>
      <c r="J1479" s="1738">
        <v>1</v>
      </c>
      <c r="L1479" s="1725">
        <v>3086.35</v>
      </c>
      <c r="N1479" s="1725">
        <f>O1479+Q1479</f>
        <v>2314.8000000000002</v>
      </c>
      <c r="O1479" s="1725">
        <v>1842.78</v>
      </c>
      <c r="P1479" s="1798">
        <f>IF(N1479&lt;=0,"",O1479/N1479)</f>
        <v>0.79608605495075158</v>
      </c>
      <c r="Q1479" s="1725">
        <v>472.02</v>
      </c>
      <c r="R1479" s="1798">
        <f>IF(N1479&lt;=0,"",Q1479/N1479)</f>
        <v>0.20391394504924829</v>
      </c>
      <c r="S1479" s="1785">
        <f>Q1479/$S$1</f>
        <v>18.880800000000001</v>
      </c>
      <c r="U1479" s="1725">
        <f t="shared" si="342"/>
        <v>0</v>
      </c>
      <c r="V1479" s="1725">
        <f t="shared" si="343"/>
        <v>0</v>
      </c>
      <c r="W1479" s="1725">
        <f t="shared" si="344"/>
        <v>3086.35</v>
      </c>
      <c r="X1479" s="1728">
        <v>3086.35</v>
      </c>
      <c r="Y1479" s="1739">
        <v>617325</v>
      </c>
      <c r="Z1479" s="1730">
        <v>42867</v>
      </c>
      <c r="AA1479" s="1788" t="s">
        <v>213</v>
      </c>
      <c r="AB1479" s="1788"/>
      <c r="AH1479" s="2307"/>
      <c r="AK1479" s="2306"/>
      <c r="AL1479" s="2306"/>
    </row>
    <row r="1480" spans="1:38" x14ac:dyDescent="0.2">
      <c r="A1480" s="2215" t="s">
        <v>3661</v>
      </c>
      <c r="C1480" s="1737" t="s">
        <v>3662</v>
      </c>
      <c r="D1480" s="1723" t="s">
        <v>489</v>
      </c>
      <c r="E1480" s="1723">
        <v>0</v>
      </c>
      <c r="F1480" s="1723">
        <v>1</v>
      </c>
      <c r="G1480" s="1723">
        <v>0</v>
      </c>
      <c r="H1480" s="1723">
        <v>1</v>
      </c>
      <c r="I1480" s="1738">
        <v>1</v>
      </c>
      <c r="J1480" s="1738">
        <v>1</v>
      </c>
      <c r="L1480" s="1725">
        <v>502.39</v>
      </c>
      <c r="N1480" s="1725">
        <v>376.89</v>
      </c>
      <c r="O1480" s="1725">
        <v>279.45</v>
      </c>
      <c r="P1480" s="1798">
        <v>0.74146302634721006</v>
      </c>
      <c r="Q1480" s="1725">
        <v>97.44</v>
      </c>
      <c r="R1480" s="1798">
        <v>0.25853697365278994</v>
      </c>
      <c r="S1480" s="1785">
        <v>3.8975999999999997</v>
      </c>
      <c r="U1480" s="1725">
        <f t="shared" si="342"/>
        <v>0</v>
      </c>
      <c r="V1480" s="1725">
        <f t="shared" si="343"/>
        <v>0</v>
      </c>
      <c r="W1480" s="1725">
        <f t="shared" si="344"/>
        <v>502.39</v>
      </c>
      <c r="X1480" s="1728">
        <v>502.39</v>
      </c>
      <c r="Y1480" s="1739">
        <v>617326</v>
      </c>
      <c r="Z1480" s="1730">
        <v>42867</v>
      </c>
      <c r="AA1480" s="1788" t="s">
        <v>213</v>
      </c>
      <c r="AB1480" s="1788"/>
      <c r="AH1480" s="2307"/>
      <c r="AK1480" s="2306"/>
      <c r="AL1480" s="2306"/>
    </row>
    <row r="1481" spans="1:38" x14ac:dyDescent="0.2">
      <c r="A1481" s="1811" t="s">
        <v>3621</v>
      </c>
      <c r="C1481" s="1737" t="s">
        <v>3663</v>
      </c>
      <c r="D1481" s="1723" t="s">
        <v>489</v>
      </c>
      <c r="E1481" s="1723">
        <v>1</v>
      </c>
      <c r="F1481" s="1723">
        <v>7</v>
      </c>
      <c r="G1481" s="1723">
        <v>2</v>
      </c>
      <c r="H1481" s="1723">
        <v>3</v>
      </c>
      <c r="I1481" s="1738">
        <v>1</v>
      </c>
      <c r="J1481" s="1738">
        <v>1</v>
      </c>
      <c r="L1481" s="1725">
        <v>3086.35</v>
      </c>
      <c r="N1481" s="1725">
        <f>O1481+Q1481</f>
        <v>2314.8000000000002</v>
      </c>
      <c r="O1481" s="1725">
        <v>1842.78</v>
      </c>
      <c r="P1481" s="1798">
        <f>IF(N1481&lt;=0,"",O1481/N1481)</f>
        <v>0.79608605495075158</v>
      </c>
      <c r="Q1481" s="1725">
        <v>472.02</v>
      </c>
      <c r="R1481" s="1798">
        <f>IF(N1481&lt;=0,"",Q1481/N1481)</f>
        <v>0.20391394504924829</v>
      </c>
      <c r="S1481" s="1785">
        <f>Q1481/$S$1</f>
        <v>18.880800000000001</v>
      </c>
      <c r="U1481" s="1725">
        <f t="shared" si="342"/>
        <v>0</v>
      </c>
      <c r="V1481" s="1725">
        <f t="shared" si="343"/>
        <v>0</v>
      </c>
      <c r="W1481" s="1725">
        <f t="shared" si="344"/>
        <v>3086.35</v>
      </c>
      <c r="X1481" s="1728">
        <v>3086.35</v>
      </c>
      <c r="Y1481" s="1739">
        <v>617327</v>
      </c>
      <c r="Z1481" s="1730">
        <v>42867</v>
      </c>
      <c r="AA1481" s="1788" t="s">
        <v>213</v>
      </c>
      <c r="AB1481" s="1788"/>
      <c r="AH1481" s="2307"/>
      <c r="AK1481" s="2306"/>
      <c r="AL1481" s="2306"/>
    </row>
    <row r="1482" spans="1:38" x14ac:dyDescent="0.2">
      <c r="A1482" s="2215" t="s">
        <v>3616</v>
      </c>
      <c r="C1482" s="1737" t="s">
        <v>3664</v>
      </c>
      <c r="D1482" s="1723" t="s">
        <v>489</v>
      </c>
      <c r="E1482" s="1723">
        <v>1</v>
      </c>
      <c r="F1482" s="1723">
        <v>7</v>
      </c>
      <c r="G1482" s="1723">
        <v>2</v>
      </c>
      <c r="H1482" s="1723">
        <v>3</v>
      </c>
      <c r="I1482" s="1738">
        <v>1</v>
      </c>
      <c r="J1482" s="1738">
        <v>1</v>
      </c>
      <c r="L1482" s="1725">
        <v>3119.59</v>
      </c>
      <c r="N1482" s="1725">
        <f t="shared" ref="N1482:N1484" si="348">O1482+Q1482</f>
        <v>2413.8000000000002</v>
      </c>
      <c r="O1482" s="1725">
        <v>1941.78</v>
      </c>
      <c r="P1482" s="1798">
        <f t="shared" ref="P1482:P1484" si="349">IF(N1482&lt;=0,"",O1482/N1482)</f>
        <v>0.8044494158588118</v>
      </c>
      <c r="Q1482" s="1725">
        <v>472.02</v>
      </c>
      <c r="R1482" s="1798">
        <f t="shared" ref="R1482:R1484" si="350">IF(N1482&lt;=0,"",Q1482/N1482)</f>
        <v>0.19555058414118814</v>
      </c>
      <c r="S1482" s="1785">
        <f t="shared" ref="S1482:S1484" si="351">Q1482/$S$1</f>
        <v>18.880800000000001</v>
      </c>
      <c r="U1482" s="1725">
        <f t="shared" si="342"/>
        <v>0</v>
      </c>
      <c r="V1482" s="1725">
        <f t="shared" si="343"/>
        <v>0</v>
      </c>
      <c r="W1482" s="1725">
        <f t="shared" si="344"/>
        <v>3119.59</v>
      </c>
      <c r="X1482" s="1728">
        <v>3119.59</v>
      </c>
      <c r="Y1482" s="1739">
        <v>617328</v>
      </c>
      <c r="Z1482" s="1730">
        <v>42867</v>
      </c>
      <c r="AA1482" s="1788" t="s">
        <v>213</v>
      </c>
      <c r="AB1482" s="1788"/>
      <c r="AH1482" s="2307"/>
      <c r="AK1482" s="2306"/>
      <c r="AL1482" s="2306"/>
    </row>
    <row r="1483" spans="1:38" x14ac:dyDescent="0.2">
      <c r="A1483" s="2215" t="s">
        <v>3617</v>
      </c>
      <c r="C1483" s="1737" t="s">
        <v>3664</v>
      </c>
      <c r="D1483" s="1723" t="s">
        <v>489</v>
      </c>
      <c r="E1483" s="1723">
        <v>1</v>
      </c>
      <c r="F1483" s="1723">
        <v>7</v>
      </c>
      <c r="G1483" s="1723">
        <v>2</v>
      </c>
      <c r="H1483" s="1723">
        <v>3</v>
      </c>
      <c r="I1483" s="1738">
        <v>1</v>
      </c>
      <c r="J1483" s="1738">
        <v>1</v>
      </c>
      <c r="L1483" s="1725">
        <v>3119.59</v>
      </c>
      <c r="N1483" s="1725">
        <f t="shared" si="348"/>
        <v>2413.8000000000002</v>
      </c>
      <c r="O1483" s="1725">
        <v>1941.78</v>
      </c>
      <c r="P1483" s="1798">
        <f t="shared" si="349"/>
        <v>0.8044494158588118</v>
      </c>
      <c r="Q1483" s="1725">
        <v>472.02</v>
      </c>
      <c r="R1483" s="1798">
        <f t="shared" si="350"/>
        <v>0.19555058414118814</v>
      </c>
      <c r="S1483" s="1785">
        <f t="shared" si="351"/>
        <v>18.880800000000001</v>
      </c>
      <c r="U1483" s="1725">
        <f t="shared" si="342"/>
        <v>0</v>
      </c>
      <c r="V1483" s="1725">
        <f t="shared" si="343"/>
        <v>0</v>
      </c>
      <c r="W1483" s="1725">
        <f t="shared" si="344"/>
        <v>3119.59</v>
      </c>
      <c r="X1483" s="1728">
        <v>3119.59</v>
      </c>
      <c r="Y1483" s="1739">
        <v>617329</v>
      </c>
      <c r="Z1483" s="1730">
        <v>42867</v>
      </c>
      <c r="AA1483" s="1788" t="s">
        <v>213</v>
      </c>
      <c r="AB1483" s="1788"/>
      <c r="AH1483" s="2307"/>
      <c r="AK1483" s="2306"/>
      <c r="AL1483" s="2306"/>
    </row>
    <row r="1484" spans="1:38" x14ac:dyDescent="0.2">
      <c r="A1484" s="2216" t="s">
        <v>3618</v>
      </c>
      <c r="C1484" s="1737" t="s">
        <v>3665</v>
      </c>
      <c r="D1484" s="1723" t="s">
        <v>489</v>
      </c>
      <c r="E1484" s="1723">
        <v>1</v>
      </c>
      <c r="F1484" s="1723">
        <v>7</v>
      </c>
      <c r="G1484" s="1723">
        <v>2</v>
      </c>
      <c r="H1484" s="1723">
        <v>3</v>
      </c>
      <c r="I1484" s="1738">
        <v>1</v>
      </c>
      <c r="J1484" s="1738">
        <v>1</v>
      </c>
      <c r="L1484" s="1725">
        <v>3119.59</v>
      </c>
      <c r="N1484" s="1725">
        <f t="shared" si="348"/>
        <v>2413.8000000000002</v>
      </c>
      <c r="O1484" s="1725">
        <v>1941.78</v>
      </c>
      <c r="P1484" s="1798">
        <f t="shared" si="349"/>
        <v>0.8044494158588118</v>
      </c>
      <c r="Q1484" s="1725">
        <v>472.02</v>
      </c>
      <c r="R1484" s="1798">
        <f t="shared" si="350"/>
        <v>0.19555058414118814</v>
      </c>
      <c r="S1484" s="1785">
        <f t="shared" si="351"/>
        <v>18.880800000000001</v>
      </c>
      <c r="U1484" s="1725">
        <f t="shared" si="342"/>
        <v>0</v>
      </c>
      <c r="V1484" s="1725">
        <f t="shared" si="343"/>
        <v>0</v>
      </c>
      <c r="W1484" s="1725">
        <f t="shared" si="344"/>
        <v>3119.59</v>
      </c>
      <c r="X1484" s="1728">
        <v>3119.59</v>
      </c>
      <c r="Y1484" s="1739">
        <v>617330</v>
      </c>
      <c r="Z1484" s="1730">
        <v>42867</v>
      </c>
      <c r="AA1484" s="1788" t="s">
        <v>213</v>
      </c>
      <c r="AB1484" s="1788"/>
      <c r="AH1484" s="2307"/>
      <c r="AK1484" s="2306"/>
      <c r="AL1484" s="2306"/>
    </row>
    <row r="1485" spans="1:38" x14ac:dyDescent="0.2">
      <c r="A1485" s="2216" t="s">
        <v>3666</v>
      </c>
      <c r="C1485" s="1737" t="s">
        <v>3667</v>
      </c>
      <c r="D1485" s="1723" t="s">
        <v>489</v>
      </c>
      <c r="E1485" s="1723">
        <v>0</v>
      </c>
      <c r="F1485" s="1723">
        <v>1</v>
      </c>
      <c r="G1485" s="1723">
        <v>0</v>
      </c>
      <c r="H1485" s="1723">
        <v>1</v>
      </c>
      <c r="I1485" s="1738">
        <v>1</v>
      </c>
      <c r="J1485" s="1738">
        <v>1</v>
      </c>
      <c r="L1485" s="1725">
        <v>502.39</v>
      </c>
      <c r="N1485" s="1725">
        <v>376.89</v>
      </c>
      <c r="O1485" s="1725">
        <v>279.45</v>
      </c>
      <c r="P1485" s="1798">
        <v>0.74146302634721006</v>
      </c>
      <c r="Q1485" s="1725">
        <v>97.44</v>
      </c>
      <c r="R1485" s="1798">
        <v>0.25853697365278994</v>
      </c>
      <c r="S1485" s="1785">
        <v>3.8975999999999997</v>
      </c>
      <c r="U1485" s="1725">
        <f t="shared" si="342"/>
        <v>0</v>
      </c>
      <c r="V1485" s="1725">
        <f t="shared" si="343"/>
        <v>0</v>
      </c>
      <c r="W1485" s="1725">
        <f t="shared" si="344"/>
        <v>502.39</v>
      </c>
      <c r="X1485" s="1728">
        <v>502.39</v>
      </c>
      <c r="Y1485" s="1739">
        <v>617331</v>
      </c>
      <c r="Z1485" s="1730">
        <v>42867</v>
      </c>
      <c r="AA1485" s="1788" t="s">
        <v>213</v>
      </c>
      <c r="AB1485" s="1788"/>
      <c r="AH1485" s="2307"/>
      <c r="AK1485" s="2306"/>
      <c r="AL1485" s="2306"/>
    </row>
    <row r="1486" spans="1:38" ht="11.25" customHeight="1" x14ac:dyDescent="0.2">
      <c r="A1486" s="1811">
        <v>2017328</v>
      </c>
      <c r="C1486" s="1737" t="s">
        <v>3716</v>
      </c>
      <c r="D1486" s="1723" t="s">
        <v>68</v>
      </c>
      <c r="E1486" s="1723">
        <v>0</v>
      </c>
      <c r="F1486" s="1723">
        <v>0</v>
      </c>
      <c r="G1486" s="1723">
        <v>0</v>
      </c>
      <c r="H1486" s="1723">
        <v>0</v>
      </c>
      <c r="I1486" s="1738">
        <v>1</v>
      </c>
      <c r="J1486" s="1738">
        <v>1</v>
      </c>
      <c r="L1486" s="1725">
        <v>94.32</v>
      </c>
      <c r="N1486" s="1725">
        <f t="shared" ref="N1486:N1501" si="352">O1486+Q1486</f>
        <v>54.66</v>
      </c>
      <c r="O1486" s="1725">
        <v>54.66</v>
      </c>
      <c r="P1486" s="1759">
        <f t="shared" ref="P1486:P1500" si="353">IF(N1486&lt;=0,"",O1486/N1486)</f>
        <v>1</v>
      </c>
      <c r="Q1486" s="1725">
        <v>0</v>
      </c>
      <c r="R1486" s="1759">
        <f t="shared" ref="R1486:R1519" si="354">IF(N1486&lt;=0,"",Q1486/N1486)</f>
        <v>0</v>
      </c>
      <c r="S1486" s="1785">
        <f t="shared" ref="S1486:S1501" si="355">Q1486/$S$1</f>
        <v>0</v>
      </c>
      <c r="U1486" s="1725">
        <f t="shared" si="342"/>
        <v>0</v>
      </c>
      <c r="V1486" s="1725">
        <f t="shared" si="343"/>
        <v>0</v>
      </c>
      <c r="W1486" s="1725">
        <f t="shared" si="344"/>
        <v>94.32</v>
      </c>
      <c r="X1486" s="1728">
        <v>94.32</v>
      </c>
      <c r="Y1486" s="1739">
        <v>617304</v>
      </c>
      <c r="Z1486" s="1730">
        <v>42867</v>
      </c>
      <c r="AA1486" s="1788" t="s">
        <v>213</v>
      </c>
      <c r="AB1486" s="1788"/>
      <c r="AH1486" s="2307"/>
      <c r="AK1486" s="2306"/>
      <c r="AL1486" s="2306"/>
    </row>
    <row r="1487" spans="1:38" x14ac:dyDescent="0.2">
      <c r="A1487" s="1811">
        <v>2017329</v>
      </c>
      <c r="C1487" s="1737" t="s">
        <v>3772</v>
      </c>
      <c r="D1487" s="1723" t="s">
        <v>68</v>
      </c>
      <c r="E1487" s="1723">
        <v>0</v>
      </c>
      <c r="F1487" s="1723">
        <v>0</v>
      </c>
      <c r="G1487" s="1723">
        <v>0</v>
      </c>
      <c r="H1487" s="1723">
        <v>0</v>
      </c>
      <c r="I1487" s="1738">
        <v>1</v>
      </c>
      <c r="J1487" s="1738">
        <v>1</v>
      </c>
      <c r="L1487" s="1725">
        <v>250.2</v>
      </c>
      <c r="N1487" s="1725">
        <f t="shared" si="352"/>
        <v>250.2</v>
      </c>
      <c r="O1487" s="1725">
        <v>235.2</v>
      </c>
      <c r="P1487" s="1759">
        <f t="shared" si="353"/>
        <v>0.94004796163069548</v>
      </c>
      <c r="Q1487" s="1725">
        <v>15</v>
      </c>
      <c r="R1487" s="1759">
        <f t="shared" si="354"/>
        <v>5.9952038369304558E-2</v>
      </c>
      <c r="S1487" s="1785">
        <f t="shared" si="355"/>
        <v>0.6</v>
      </c>
      <c r="U1487" s="1725">
        <f t="shared" si="342"/>
        <v>0</v>
      </c>
      <c r="V1487" s="1725">
        <f t="shared" si="343"/>
        <v>0</v>
      </c>
      <c r="W1487" s="1725">
        <f t="shared" si="344"/>
        <v>250.2</v>
      </c>
      <c r="X1487" s="1728">
        <v>250.2</v>
      </c>
      <c r="Y1487" s="1739">
        <v>617304</v>
      </c>
      <c r="Z1487" s="1730">
        <v>42867</v>
      </c>
      <c r="AA1487" s="1788" t="s">
        <v>213</v>
      </c>
      <c r="AB1487" s="1788"/>
      <c r="AH1487" s="2307"/>
      <c r="AK1487" s="2306"/>
      <c r="AL1487" s="2306"/>
    </row>
    <row r="1488" spans="1:38" x14ac:dyDescent="0.2">
      <c r="A1488" s="1811">
        <v>2017330</v>
      </c>
      <c r="C1488" s="1737" t="s">
        <v>3719</v>
      </c>
      <c r="D1488" s="1723" t="s">
        <v>489</v>
      </c>
      <c r="E1488" s="1723">
        <v>0</v>
      </c>
      <c r="F1488" s="1723">
        <v>1</v>
      </c>
      <c r="G1488" s="1723">
        <v>1</v>
      </c>
      <c r="H1488" s="1723">
        <v>0</v>
      </c>
      <c r="I1488" s="1738">
        <v>1</v>
      </c>
      <c r="J1488" s="1738">
        <v>1</v>
      </c>
      <c r="L1488" s="1725">
        <v>0</v>
      </c>
      <c r="N1488" s="1725">
        <f t="shared" si="352"/>
        <v>228.14</v>
      </c>
      <c r="O1488" s="1725">
        <v>136.38999999999999</v>
      </c>
      <c r="P1488" s="1798">
        <f t="shared" si="353"/>
        <v>0.5978346629262733</v>
      </c>
      <c r="Q1488" s="1725">
        <v>91.75</v>
      </c>
      <c r="R1488" s="1798">
        <f t="shared" si="354"/>
        <v>0.4021653370737267</v>
      </c>
      <c r="S1488" s="1785">
        <f t="shared" si="355"/>
        <v>3.67</v>
      </c>
      <c r="U1488" s="1725">
        <f t="shared" si="342"/>
        <v>0</v>
      </c>
      <c r="V1488" s="1725">
        <f t="shared" si="343"/>
        <v>0</v>
      </c>
      <c r="W1488" s="1725">
        <f t="shared" si="344"/>
        <v>0</v>
      </c>
      <c r="X1488" s="1728"/>
      <c r="Y1488" s="1739"/>
      <c r="Z1488" s="1730"/>
      <c r="AA1488" s="1788"/>
      <c r="AB1488" s="1788"/>
      <c r="AH1488" s="2307"/>
      <c r="AK1488" s="2306"/>
      <c r="AL1488" s="2306"/>
    </row>
    <row r="1489" spans="1:38" x14ac:dyDescent="0.2">
      <c r="A1489" s="1811">
        <v>2017331</v>
      </c>
      <c r="C1489" s="1737" t="s">
        <v>3732</v>
      </c>
      <c r="D1489" s="1723" t="s">
        <v>793</v>
      </c>
      <c r="E1489" s="1723">
        <v>1</v>
      </c>
      <c r="F1489" s="1723">
        <v>10</v>
      </c>
      <c r="G1489" s="1723">
        <v>5</v>
      </c>
      <c r="H1489" s="1723">
        <v>3</v>
      </c>
      <c r="I1489" s="1738">
        <v>1</v>
      </c>
      <c r="J1489" s="1738">
        <v>1</v>
      </c>
      <c r="L1489" s="1725">
        <v>5330.03</v>
      </c>
      <c r="N1489" s="1725">
        <f t="shared" si="352"/>
        <v>3296.0499999999997</v>
      </c>
      <c r="O1489" s="1725">
        <v>2556.37</v>
      </c>
      <c r="P1489" s="1759">
        <f t="shared" si="353"/>
        <v>0.77558592861151987</v>
      </c>
      <c r="Q1489" s="1725">
        <v>739.68</v>
      </c>
      <c r="R1489" s="1759">
        <f t="shared" si="354"/>
        <v>0.22441407138848016</v>
      </c>
      <c r="S1489" s="1785">
        <f t="shared" si="355"/>
        <v>29.587199999999999</v>
      </c>
      <c r="U1489" s="1725">
        <f t="shared" si="342"/>
        <v>0</v>
      </c>
      <c r="V1489" s="1725">
        <f t="shared" si="343"/>
        <v>0</v>
      </c>
      <c r="W1489" s="1725">
        <f t="shared" si="344"/>
        <v>5330.03</v>
      </c>
      <c r="X1489" s="1728">
        <v>5330.03</v>
      </c>
      <c r="Y1489" s="1739">
        <v>617391</v>
      </c>
      <c r="Z1489" s="1730">
        <v>42895</v>
      </c>
      <c r="AA1489" s="1788" t="s">
        <v>213</v>
      </c>
      <c r="AB1489" s="1788"/>
      <c r="AH1489" s="2307"/>
      <c r="AK1489" s="2306"/>
      <c r="AL1489" s="2306"/>
    </row>
    <row r="1490" spans="1:38" x14ac:dyDescent="0.2">
      <c r="A1490" s="1811" t="s">
        <v>3733</v>
      </c>
      <c r="C1490" s="1737">
        <v>637217</v>
      </c>
      <c r="D1490" s="1723" t="s">
        <v>68</v>
      </c>
      <c r="E1490" s="1723">
        <v>1</v>
      </c>
      <c r="F1490" s="1723">
        <v>8</v>
      </c>
      <c r="G1490" s="1723">
        <v>4</v>
      </c>
      <c r="H1490" s="1723">
        <v>3</v>
      </c>
      <c r="I1490" s="1738">
        <v>1</v>
      </c>
      <c r="J1490" s="1738">
        <v>1</v>
      </c>
      <c r="L1490" s="1725">
        <v>6596.89</v>
      </c>
      <c r="N1490" s="1725">
        <f t="shared" si="352"/>
        <v>4482.26</v>
      </c>
      <c r="O1490" s="1725">
        <v>3707.58</v>
      </c>
      <c r="P1490" s="1759">
        <f t="shared" si="353"/>
        <v>0.82716754494384526</v>
      </c>
      <c r="Q1490" s="1725">
        <v>774.68</v>
      </c>
      <c r="R1490" s="1759">
        <f t="shared" si="354"/>
        <v>0.17283245505615469</v>
      </c>
      <c r="S1490" s="1785">
        <f t="shared" si="355"/>
        <v>30.987199999999998</v>
      </c>
      <c r="U1490" s="1725">
        <f t="shared" si="342"/>
        <v>0</v>
      </c>
      <c r="V1490" s="1725">
        <f t="shared" si="343"/>
        <v>0</v>
      </c>
      <c r="W1490" s="1725">
        <f t="shared" si="344"/>
        <v>6596.89</v>
      </c>
      <c r="X1490" s="1728">
        <v>6596.89</v>
      </c>
      <c r="Y1490" s="1739">
        <v>617343</v>
      </c>
      <c r="Z1490" s="1730">
        <v>42870</v>
      </c>
      <c r="AA1490" s="1788" t="s">
        <v>213</v>
      </c>
      <c r="AB1490" s="1788"/>
      <c r="AH1490" s="2307"/>
      <c r="AK1490" s="2306"/>
      <c r="AL1490" s="2306"/>
    </row>
    <row r="1491" spans="1:38" x14ac:dyDescent="0.2">
      <c r="A1491" s="1811">
        <v>2017333</v>
      </c>
      <c r="C1491" s="1737" t="s">
        <v>3734</v>
      </c>
      <c r="D1491" s="1723" t="s">
        <v>68</v>
      </c>
      <c r="E1491" s="1723">
        <v>0</v>
      </c>
      <c r="F1491" s="1723">
        <v>1</v>
      </c>
      <c r="G1491" s="1723">
        <v>0</v>
      </c>
      <c r="H1491" s="1723">
        <v>1</v>
      </c>
      <c r="I1491" s="1738">
        <v>1</v>
      </c>
      <c r="J1491" s="1738">
        <v>1</v>
      </c>
      <c r="L1491" s="1725">
        <v>748.66</v>
      </c>
      <c r="N1491" s="1725">
        <f t="shared" si="352"/>
        <v>501.88</v>
      </c>
      <c r="O1491" s="1725">
        <v>355.07</v>
      </c>
      <c r="P1491" s="1759">
        <f t="shared" si="353"/>
        <v>0.70747987566749027</v>
      </c>
      <c r="Q1491" s="1725">
        <v>146.81</v>
      </c>
      <c r="R1491" s="1759">
        <f t="shared" si="354"/>
        <v>0.29252012433250979</v>
      </c>
      <c r="S1491" s="1785">
        <f t="shared" si="355"/>
        <v>5.8723999999999998</v>
      </c>
      <c r="U1491" s="1725">
        <f t="shared" si="342"/>
        <v>0</v>
      </c>
      <c r="V1491" s="1725">
        <f t="shared" si="343"/>
        <v>0</v>
      </c>
      <c r="W1491" s="1725">
        <f t="shared" si="344"/>
        <v>748.66</v>
      </c>
      <c r="X1491" s="1728">
        <v>748.66</v>
      </c>
      <c r="Y1491" s="1739">
        <v>617344</v>
      </c>
      <c r="Z1491" s="1730">
        <v>42870</v>
      </c>
      <c r="AA1491" s="1788" t="s">
        <v>213</v>
      </c>
      <c r="AB1491" s="1788"/>
      <c r="AH1491" s="2307"/>
      <c r="AK1491" s="2306"/>
      <c r="AL1491" s="2306"/>
    </row>
    <row r="1492" spans="1:38" x14ac:dyDescent="0.2">
      <c r="A1492" s="1811">
        <v>2017334</v>
      </c>
      <c r="C1492" s="1737">
        <v>624417</v>
      </c>
      <c r="D1492" s="1723" t="s">
        <v>68</v>
      </c>
      <c r="E1492" s="1723">
        <v>1</v>
      </c>
      <c r="F1492" s="1723">
        <v>6</v>
      </c>
      <c r="G1492" s="1723">
        <v>5</v>
      </c>
      <c r="H1492" s="1723">
        <v>2</v>
      </c>
      <c r="I1492" s="1738">
        <v>1</v>
      </c>
      <c r="J1492" s="1738">
        <v>1</v>
      </c>
      <c r="L1492" s="1725">
        <v>1779.85</v>
      </c>
      <c r="N1492" s="1725">
        <f t="shared" si="352"/>
        <v>1197.28</v>
      </c>
      <c r="O1492" s="1725">
        <v>893.47</v>
      </c>
      <c r="P1492" s="1759">
        <f t="shared" si="353"/>
        <v>0.74624983295469738</v>
      </c>
      <c r="Q1492" s="1725">
        <v>303.81</v>
      </c>
      <c r="R1492" s="1759">
        <f t="shared" si="354"/>
        <v>0.25375016704530268</v>
      </c>
      <c r="S1492" s="1785">
        <f t="shared" si="355"/>
        <v>12.1524</v>
      </c>
      <c r="U1492" s="1725">
        <f t="shared" si="342"/>
        <v>0</v>
      </c>
      <c r="V1492" s="1725">
        <f t="shared" si="343"/>
        <v>0</v>
      </c>
      <c r="W1492" s="1725">
        <f t="shared" si="344"/>
        <v>1779.85</v>
      </c>
      <c r="X1492" s="1728">
        <v>1779.85</v>
      </c>
      <c r="Y1492" s="1739">
        <v>617345</v>
      </c>
      <c r="Z1492" s="1730">
        <v>42870</v>
      </c>
      <c r="AA1492" s="1788" t="s">
        <v>213</v>
      </c>
      <c r="AB1492" s="1788"/>
      <c r="AH1492" s="2307"/>
      <c r="AK1492" s="2306"/>
      <c r="AL1492" s="2306"/>
    </row>
    <row r="1493" spans="1:38" x14ac:dyDescent="0.2">
      <c r="A1493" s="1811">
        <v>2017335</v>
      </c>
      <c r="C1493" s="1737">
        <v>656217</v>
      </c>
      <c r="D1493" s="1723" t="s">
        <v>68</v>
      </c>
      <c r="E1493" s="1723">
        <v>1</v>
      </c>
      <c r="F1493" s="1723">
        <v>9</v>
      </c>
      <c r="G1493" s="1723">
        <v>6</v>
      </c>
      <c r="H1493" s="1723">
        <v>5</v>
      </c>
      <c r="I1493" s="1738">
        <v>1</v>
      </c>
      <c r="J1493" s="1738">
        <v>1</v>
      </c>
      <c r="L1493" s="1725">
        <v>3625.42</v>
      </c>
      <c r="N1493" s="1725">
        <f t="shared" si="352"/>
        <v>2436.87</v>
      </c>
      <c r="O1493" s="1725">
        <v>1867.23</v>
      </c>
      <c r="P1493" s="1759">
        <f t="shared" si="353"/>
        <v>0.76624112078198681</v>
      </c>
      <c r="Q1493" s="1725">
        <v>569.64</v>
      </c>
      <c r="R1493" s="1759">
        <f t="shared" si="354"/>
        <v>0.23375887921801328</v>
      </c>
      <c r="S1493" s="1785">
        <f t="shared" si="355"/>
        <v>22.785599999999999</v>
      </c>
      <c r="U1493" s="1725">
        <f t="shared" si="342"/>
        <v>0</v>
      </c>
      <c r="V1493" s="1725">
        <f t="shared" si="343"/>
        <v>0</v>
      </c>
      <c r="W1493" s="1725">
        <f t="shared" si="344"/>
        <v>3625.42</v>
      </c>
      <c r="X1493" s="1728">
        <v>3625.42</v>
      </c>
      <c r="Y1493" s="1739">
        <v>617346</v>
      </c>
      <c r="Z1493" s="1730">
        <v>42870</v>
      </c>
      <c r="AA1493" s="1788" t="s">
        <v>213</v>
      </c>
      <c r="AB1493" s="1788"/>
      <c r="AH1493" s="2307"/>
      <c r="AK1493" s="2306"/>
      <c r="AL1493" s="2306"/>
    </row>
    <row r="1494" spans="1:38" x14ac:dyDescent="0.2">
      <c r="A1494" s="1811">
        <v>2017336</v>
      </c>
      <c r="C1494" s="1737" t="s">
        <v>3736</v>
      </c>
      <c r="D1494" s="1723" t="s">
        <v>68</v>
      </c>
      <c r="E1494" s="1723">
        <v>5</v>
      </c>
      <c r="F1494" s="1723">
        <v>40</v>
      </c>
      <c r="G1494" s="1723">
        <v>25</v>
      </c>
      <c r="H1494" s="1723">
        <v>15</v>
      </c>
      <c r="I1494" s="1738">
        <v>1</v>
      </c>
      <c r="J1494" s="1738">
        <v>1</v>
      </c>
      <c r="L1494" s="1725">
        <v>11748.25</v>
      </c>
      <c r="N1494" s="1725">
        <f t="shared" si="352"/>
        <v>7928.4</v>
      </c>
      <c r="O1494" s="1725">
        <v>5803.65</v>
      </c>
      <c r="P1494" s="1759">
        <f t="shared" si="353"/>
        <v>0.73200771908581808</v>
      </c>
      <c r="Q1494" s="1725">
        <v>2124.75</v>
      </c>
      <c r="R1494" s="1759">
        <f t="shared" si="354"/>
        <v>0.26799228091418192</v>
      </c>
      <c r="S1494" s="1785">
        <f t="shared" si="355"/>
        <v>84.99</v>
      </c>
      <c r="U1494" s="1725">
        <f t="shared" si="342"/>
        <v>0</v>
      </c>
      <c r="V1494" s="1725">
        <f t="shared" si="343"/>
        <v>0</v>
      </c>
      <c r="W1494" s="1725">
        <f t="shared" si="344"/>
        <v>11748.25</v>
      </c>
      <c r="X1494" s="1728">
        <v>11748.25</v>
      </c>
      <c r="Y1494" s="1739">
        <v>617367</v>
      </c>
      <c r="Z1494" s="1730">
        <v>42872</v>
      </c>
      <c r="AA1494" s="1788" t="s">
        <v>213</v>
      </c>
      <c r="AB1494" s="1788"/>
      <c r="AH1494" s="2307"/>
      <c r="AK1494" s="2306"/>
      <c r="AL1494" s="2306"/>
    </row>
    <row r="1495" spans="1:38" x14ac:dyDescent="0.2">
      <c r="A1495" s="1811">
        <v>2017337</v>
      </c>
      <c r="C1495" s="1737">
        <v>656317</v>
      </c>
      <c r="D1495" s="1723" t="s">
        <v>68</v>
      </c>
      <c r="E1495" s="1723">
        <v>1</v>
      </c>
      <c r="F1495" s="1723">
        <v>9</v>
      </c>
      <c r="G1495" s="1723">
        <v>6</v>
      </c>
      <c r="H1495" s="1723">
        <v>5</v>
      </c>
      <c r="I1495" s="1738">
        <v>1</v>
      </c>
      <c r="J1495" s="1738">
        <v>1</v>
      </c>
      <c r="L1495" s="1725">
        <v>3625.42</v>
      </c>
      <c r="N1495" s="1725">
        <f>O1495+Q1495</f>
        <v>2436.87</v>
      </c>
      <c r="O1495" s="1725">
        <v>1867.23</v>
      </c>
      <c r="P1495" s="1759">
        <f>IF(N1495&lt;=0,"",O1495/N1495)</f>
        <v>0.76624112078198681</v>
      </c>
      <c r="Q1495" s="1725">
        <v>569.64</v>
      </c>
      <c r="R1495" s="1759">
        <f>IF(N1495&lt;=0,"",Q1495/N1495)</f>
        <v>0.23375887921801328</v>
      </c>
      <c r="S1495" s="1785">
        <f>Q1495/$S$1</f>
        <v>22.785599999999999</v>
      </c>
      <c r="U1495" s="1725">
        <f t="shared" si="342"/>
        <v>0</v>
      </c>
      <c r="V1495" s="1725">
        <f t="shared" si="343"/>
        <v>0</v>
      </c>
      <c r="W1495" s="1725">
        <f t="shared" si="344"/>
        <v>3625.42</v>
      </c>
      <c r="X1495" s="1728">
        <v>3625.42</v>
      </c>
      <c r="Y1495" s="1739">
        <v>617347</v>
      </c>
      <c r="Z1495" s="1730">
        <v>42870</v>
      </c>
      <c r="AA1495" s="1788" t="s">
        <v>213</v>
      </c>
      <c r="AB1495" s="1788"/>
      <c r="AH1495" s="2307"/>
      <c r="AK1495" s="2306"/>
      <c r="AL1495" s="2306"/>
    </row>
    <row r="1496" spans="1:38" x14ac:dyDescent="0.2">
      <c r="A1496" s="1811">
        <v>2017338</v>
      </c>
      <c r="C1496" s="1737">
        <v>656417</v>
      </c>
      <c r="D1496" s="1723" t="s">
        <v>68</v>
      </c>
      <c r="E1496" s="1723">
        <v>1</v>
      </c>
      <c r="F1496" s="1723">
        <v>9</v>
      </c>
      <c r="G1496" s="1723">
        <v>6</v>
      </c>
      <c r="H1496" s="1723">
        <v>5</v>
      </c>
      <c r="I1496" s="1738">
        <v>1</v>
      </c>
      <c r="J1496" s="1738">
        <v>1</v>
      </c>
      <c r="L1496" s="1725">
        <v>3625.42</v>
      </c>
      <c r="N1496" s="1725">
        <f>O1496+Q1496</f>
        <v>2436.87</v>
      </c>
      <c r="O1496" s="1725">
        <v>1867.23</v>
      </c>
      <c r="P1496" s="1759">
        <f>IF(N1496&lt;=0,"",O1496/N1496)</f>
        <v>0.76624112078198681</v>
      </c>
      <c r="Q1496" s="1725">
        <v>569.64</v>
      </c>
      <c r="R1496" s="1759">
        <f>IF(N1496&lt;=0,"",Q1496/N1496)</f>
        <v>0.23375887921801328</v>
      </c>
      <c r="S1496" s="1785">
        <f>Q1496/$S$1</f>
        <v>22.785599999999999</v>
      </c>
      <c r="U1496" s="1725">
        <f t="shared" si="342"/>
        <v>0</v>
      </c>
      <c r="V1496" s="1725">
        <f t="shared" si="343"/>
        <v>0</v>
      </c>
      <c r="W1496" s="1725">
        <f t="shared" si="344"/>
        <v>3625.42</v>
      </c>
      <c r="X1496" s="1728">
        <v>3625.42</v>
      </c>
      <c r="Y1496" s="1739">
        <v>617348</v>
      </c>
      <c r="Z1496" s="1730">
        <v>42870</v>
      </c>
      <c r="AA1496" s="1788" t="s">
        <v>213</v>
      </c>
      <c r="AB1496" s="1788"/>
      <c r="AH1496" s="2307"/>
      <c r="AK1496" s="2306"/>
      <c r="AL1496" s="2306"/>
    </row>
    <row r="1497" spans="1:38" x14ac:dyDescent="0.2">
      <c r="A1497" s="1811">
        <v>2017339</v>
      </c>
      <c r="C1497" s="1737">
        <v>650817</v>
      </c>
      <c r="D1497" s="1723" t="s">
        <v>68</v>
      </c>
      <c r="E1497" s="1723">
        <v>1</v>
      </c>
      <c r="F1497" s="1723">
        <v>8</v>
      </c>
      <c r="G1497" s="1723">
        <v>5</v>
      </c>
      <c r="H1497" s="1723">
        <v>3</v>
      </c>
      <c r="I1497" s="1738">
        <v>1</v>
      </c>
      <c r="J1497" s="1738">
        <v>1</v>
      </c>
      <c r="L1497" s="1725">
        <v>2649.94</v>
      </c>
      <c r="N1497" s="1725">
        <f t="shared" si="352"/>
        <v>1785.41</v>
      </c>
      <c r="O1497" s="1725">
        <v>1301.1400000000001</v>
      </c>
      <c r="P1497" s="1759">
        <f t="shared" si="353"/>
        <v>0.72876258114382697</v>
      </c>
      <c r="Q1497" s="1725">
        <v>484.27</v>
      </c>
      <c r="R1497" s="1759">
        <f t="shared" si="354"/>
        <v>0.27123741885617308</v>
      </c>
      <c r="S1497" s="1785">
        <f t="shared" si="355"/>
        <v>19.370799999999999</v>
      </c>
      <c r="U1497" s="1725">
        <f t="shared" si="342"/>
        <v>0</v>
      </c>
      <c r="V1497" s="1725">
        <f t="shared" si="343"/>
        <v>0</v>
      </c>
      <c r="W1497" s="1725">
        <f t="shared" si="344"/>
        <v>2649.94</v>
      </c>
      <c r="X1497" s="1728">
        <v>2649.94</v>
      </c>
      <c r="Y1497" s="1739">
        <v>617349</v>
      </c>
      <c r="Z1497" s="1730">
        <v>42870</v>
      </c>
      <c r="AA1497" s="1788" t="s">
        <v>213</v>
      </c>
      <c r="AB1497" s="1788"/>
      <c r="AH1497" s="2307"/>
      <c r="AK1497" s="2306"/>
      <c r="AL1497" s="2306"/>
    </row>
    <row r="1498" spans="1:38" x14ac:dyDescent="0.2">
      <c r="A1498" s="1811">
        <v>2017340</v>
      </c>
      <c r="C1498" s="1737" t="s">
        <v>3738</v>
      </c>
      <c r="D1498" s="1723" t="s">
        <v>68</v>
      </c>
      <c r="E1498" s="1723">
        <v>0</v>
      </c>
      <c r="F1498" s="1723">
        <v>0</v>
      </c>
      <c r="G1498" s="1723">
        <v>0</v>
      </c>
      <c r="H1498" s="1723">
        <v>0</v>
      </c>
      <c r="I1498" s="1738">
        <v>1</v>
      </c>
      <c r="J1498" s="1738">
        <v>1</v>
      </c>
      <c r="L1498" s="1725">
        <v>370</v>
      </c>
      <c r="N1498" s="1725">
        <f t="shared" si="352"/>
        <v>185</v>
      </c>
      <c r="O1498" s="1725">
        <v>135</v>
      </c>
      <c r="P1498" s="1759">
        <f t="shared" si="353"/>
        <v>0.72972972972972971</v>
      </c>
      <c r="Q1498" s="1725">
        <v>50</v>
      </c>
      <c r="R1498" s="1759">
        <f t="shared" si="354"/>
        <v>0.27027027027027029</v>
      </c>
      <c r="S1498" s="1785">
        <f t="shared" si="355"/>
        <v>2</v>
      </c>
      <c r="U1498" s="1725">
        <f t="shared" si="342"/>
        <v>0</v>
      </c>
      <c r="V1498" s="1725">
        <f t="shared" si="343"/>
        <v>370</v>
      </c>
      <c r="W1498" s="1725">
        <f t="shared" si="344"/>
        <v>0</v>
      </c>
      <c r="X1498" s="1728"/>
      <c r="Y1498" s="1739"/>
      <c r="Z1498" s="1730"/>
      <c r="AA1498" s="1788"/>
      <c r="AB1498" s="1788"/>
      <c r="AH1498" s="2307"/>
      <c r="AK1498" s="2306"/>
      <c r="AL1498" s="2306"/>
    </row>
    <row r="1499" spans="1:38" x14ac:dyDescent="0.2">
      <c r="A1499" s="1811" t="s">
        <v>3739</v>
      </c>
      <c r="C1499" s="1737">
        <v>624617</v>
      </c>
      <c r="D1499" s="1723" t="s">
        <v>68</v>
      </c>
      <c r="E1499" s="1723">
        <v>1</v>
      </c>
      <c r="F1499" s="1723">
        <v>8</v>
      </c>
      <c r="G1499" s="1723">
        <v>5</v>
      </c>
      <c r="H1499" s="1723">
        <v>2</v>
      </c>
      <c r="I1499" s="1738">
        <v>1</v>
      </c>
      <c r="J1499" s="1738">
        <v>1</v>
      </c>
      <c r="L1499" s="1725">
        <v>7199.32</v>
      </c>
      <c r="N1499" s="1725">
        <f t="shared" si="352"/>
        <v>4850.84</v>
      </c>
      <c r="O1499" s="1725">
        <v>3961.44</v>
      </c>
      <c r="P1499" s="1759">
        <f t="shared" si="353"/>
        <v>0.81665031211089212</v>
      </c>
      <c r="Q1499" s="1725">
        <v>889.4</v>
      </c>
      <c r="R1499" s="1759">
        <f t="shared" si="354"/>
        <v>0.18334968788910785</v>
      </c>
      <c r="S1499" s="1785">
        <f t="shared" si="355"/>
        <v>35.576000000000001</v>
      </c>
      <c r="U1499" s="1725">
        <f t="shared" si="342"/>
        <v>0</v>
      </c>
      <c r="V1499" s="1725">
        <f t="shared" si="343"/>
        <v>0</v>
      </c>
      <c r="W1499" s="1725">
        <f t="shared" si="344"/>
        <v>7199.32</v>
      </c>
      <c r="X1499" s="1728">
        <v>7199.32</v>
      </c>
      <c r="Y1499" s="1739">
        <v>617350</v>
      </c>
      <c r="Z1499" s="1730">
        <v>42870</v>
      </c>
      <c r="AA1499" s="1788" t="s">
        <v>213</v>
      </c>
      <c r="AB1499" s="1788"/>
      <c r="AH1499" s="2307"/>
      <c r="AK1499" s="2306"/>
      <c r="AL1499" s="2306"/>
    </row>
    <row r="1500" spans="1:38" x14ac:dyDescent="0.2">
      <c r="A1500" s="1811">
        <v>2017342</v>
      </c>
      <c r="C1500" s="1737">
        <v>605017</v>
      </c>
      <c r="D1500" s="1723" t="s">
        <v>68</v>
      </c>
      <c r="E1500" s="1723">
        <v>1</v>
      </c>
      <c r="F1500" s="1723">
        <v>8</v>
      </c>
      <c r="G1500" s="1723">
        <v>5</v>
      </c>
      <c r="H1500" s="1723">
        <v>3</v>
      </c>
      <c r="I1500" s="1738">
        <v>1</v>
      </c>
      <c r="J1500" s="1738">
        <v>1</v>
      </c>
      <c r="L1500" s="1725">
        <v>2848.3</v>
      </c>
      <c r="N1500" s="1725">
        <f t="shared" si="352"/>
        <v>1918.48</v>
      </c>
      <c r="O1500" s="1725">
        <v>1455.33</v>
      </c>
      <c r="P1500" s="1759">
        <f t="shared" si="353"/>
        <v>0.75858492139610523</v>
      </c>
      <c r="Q1500" s="1725">
        <v>463.15</v>
      </c>
      <c r="R1500" s="1759">
        <f t="shared" si="354"/>
        <v>0.24141507860389474</v>
      </c>
      <c r="S1500" s="1785">
        <f t="shared" si="355"/>
        <v>18.526</v>
      </c>
      <c r="U1500" s="1725">
        <f t="shared" si="342"/>
        <v>0</v>
      </c>
      <c r="V1500" s="1725">
        <f t="shared" si="343"/>
        <v>0</v>
      </c>
      <c r="W1500" s="1725">
        <f t="shared" si="344"/>
        <v>2848.3</v>
      </c>
      <c r="X1500" s="1728">
        <v>2848.3</v>
      </c>
      <c r="Y1500" s="1739">
        <v>617351</v>
      </c>
      <c r="Z1500" s="1730">
        <v>42870</v>
      </c>
      <c r="AA1500" s="1788" t="s">
        <v>213</v>
      </c>
      <c r="AB1500" s="1788"/>
      <c r="AH1500" s="2307"/>
      <c r="AK1500" s="2306"/>
      <c r="AL1500" s="2306"/>
    </row>
    <row r="1501" spans="1:38" x14ac:dyDescent="0.2">
      <c r="A1501" s="1811">
        <v>2017343</v>
      </c>
      <c r="C1501" s="1737" t="s">
        <v>3810</v>
      </c>
      <c r="D1501" s="1723" t="s">
        <v>68</v>
      </c>
      <c r="E1501" s="1723">
        <v>0</v>
      </c>
      <c r="F1501" s="1723">
        <v>0</v>
      </c>
      <c r="G1501" s="1723">
        <v>0</v>
      </c>
      <c r="H1501" s="1723">
        <v>0</v>
      </c>
      <c r="I1501" s="1738">
        <v>1</v>
      </c>
      <c r="J1501" s="1738">
        <v>1</v>
      </c>
      <c r="L1501" s="1725">
        <v>70.150000000000006</v>
      </c>
      <c r="N1501" s="1725">
        <f t="shared" si="352"/>
        <v>42.56</v>
      </c>
      <c r="O1501" s="1725">
        <v>27.56</v>
      </c>
      <c r="P1501" s="1759">
        <f t="shared" ref="P1501:P1533" si="356">IF(N1501&lt;=0,"",O1501/N1501)</f>
        <v>0.64755639097744355</v>
      </c>
      <c r="Q1501" s="1725">
        <v>15</v>
      </c>
      <c r="R1501" s="1759">
        <f t="shared" si="354"/>
        <v>0.35244360902255639</v>
      </c>
      <c r="S1501" s="1785">
        <f t="shared" si="355"/>
        <v>0.6</v>
      </c>
      <c r="U1501" s="1725">
        <f t="shared" ref="U1501" si="357">((1-I1501)*O1501)+((1-J1501)*Q1501)</f>
        <v>0</v>
      </c>
      <c r="V1501" s="1725">
        <f t="shared" ref="V1501" si="358">L1501-W1501</f>
        <v>0</v>
      </c>
      <c r="W1501" s="1725">
        <f t="shared" ref="W1501" si="359">X1501+AC1501+AH1501+AM1501+AO1501+AR1501</f>
        <v>70.150000000000006</v>
      </c>
      <c r="X1501" s="1728">
        <v>70.150000000000006</v>
      </c>
      <c r="Y1501" s="1739">
        <v>617304</v>
      </c>
      <c r="Z1501" s="1730">
        <v>42867</v>
      </c>
      <c r="AA1501" s="1788" t="s">
        <v>213</v>
      </c>
      <c r="AB1501" s="1788"/>
      <c r="AH1501" s="2307"/>
      <c r="AK1501" s="2306"/>
      <c r="AL1501" s="2306"/>
    </row>
    <row r="1502" spans="1:38" x14ac:dyDescent="0.2">
      <c r="A1502" s="1811">
        <v>2017344</v>
      </c>
      <c r="C1502" s="1737" t="s">
        <v>3740</v>
      </c>
      <c r="D1502" s="1723" t="s">
        <v>489</v>
      </c>
      <c r="E1502" s="1723">
        <v>0</v>
      </c>
      <c r="F1502" s="1723">
        <v>0</v>
      </c>
      <c r="G1502" s="1723">
        <v>0</v>
      </c>
      <c r="H1502" s="1723">
        <v>0</v>
      </c>
      <c r="I1502" s="1738">
        <v>1</v>
      </c>
      <c r="J1502" s="1738">
        <v>1</v>
      </c>
      <c r="L1502" s="1725">
        <v>53.79</v>
      </c>
      <c r="N1502" s="1725">
        <f t="shared" ref="N1502:N1534" si="360">O1502+Q1502</f>
        <v>53.79</v>
      </c>
      <c r="O1502" s="1725">
        <v>53.79</v>
      </c>
      <c r="P1502" s="1759">
        <f t="shared" si="356"/>
        <v>1</v>
      </c>
      <c r="Q1502" s="1725">
        <v>0</v>
      </c>
      <c r="R1502" s="1759">
        <f t="shared" si="354"/>
        <v>0</v>
      </c>
      <c r="S1502" s="1785">
        <f t="shared" ref="S1502:S1534" si="361">Q1502/$S$1</f>
        <v>0</v>
      </c>
      <c r="U1502" s="1725">
        <f t="shared" ref="U1502:U1534" si="362">((1-I1502)*O1502)+((1-J1502)*Q1502)</f>
        <v>0</v>
      </c>
      <c r="V1502" s="1725">
        <f t="shared" ref="V1502:V1534" si="363">L1502-W1502</f>
        <v>53.79</v>
      </c>
      <c r="W1502" s="1725">
        <f t="shared" ref="W1502:W1534" si="364">X1502+AC1502+AH1502+AM1502+AO1502+AR1502</f>
        <v>0</v>
      </c>
      <c r="X1502" s="1728"/>
      <c r="Y1502" s="1739"/>
      <c r="Z1502" s="1730"/>
      <c r="AA1502" s="1788"/>
      <c r="AB1502" s="1788"/>
      <c r="AH1502" s="2307"/>
      <c r="AK1502" s="2306"/>
      <c r="AL1502" s="2306"/>
    </row>
    <row r="1503" spans="1:38" x14ac:dyDescent="0.2">
      <c r="A1503" s="1811">
        <v>2017345</v>
      </c>
      <c r="C1503" s="1737" t="s">
        <v>3742</v>
      </c>
      <c r="D1503" s="1723" t="s">
        <v>68</v>
      </c>
      <c r="E1503" s="1723">
        <v>0</v>
      </c>
      <c r="F1503" s="1723">
        <v>0</v>
      </c>
      <c r="G1503" s="1723">
        <v>0</v>
      </c>
      <c r="H1503" s="1723">
        <v>0</v>
      </c>
      <c r="I1503" s="1738">
        <v>1</v>
      </c>
      <c r="J1503" s="1738">
        <v>1</v>
      </c>
      <c r="L1503" s="1725">
        <v>87</v>
      </c>
      <c r="N1503" s="1725">
        <f t="shared" si="360"/>
        <v>51</v>
      </c>
      <c r="O1503" s="1725">
        <v>36</v>
      </c>
      <c r="P1503" s="1759">
        <f t="shared" si="356"/>
        <v>0.70588235294117652</v>
      </c>
      <c r="Q1503" s="1725">
        <v>15</v>
      </c>
      <c r="R1503" s="1759">
        <f t="shared" si="354"/>
        <v>0.29411764705882354</v>
      </c>
      <c r="S1503" s="1785">
        <f t="shared" si="361"/>
        <v>0.6</v>
      </c>
      <c r="U1503" s="1725">
        <f t="shared" si="362"/>
        <v>0</v>
      </c>
      <c r="V1503" s="1725">
        <f t="shared" si="363"/>
        <v>0</v>
      </c>
      <c r="W1503" s="1725">
        <f t="shared" si="364"/>
        <v>87</v>
      </c>
      <c r="X1503" s="1728">
        <v>87</v>
      </c>
      <c r="Y1503" s="1739">
        <v>617304</v>
      </c>
      <c r="Z1503" s="1730">
        <v>42867</v>
      </c>
      <c r="AA1503" s="1788" t="s">
        <v>213</v>
      </c>
      <c r="AB1503" s="1788"/>
      <c r="AH1503" s="2307"/>
      <c r="AK1503" s="2306"/>
      <c r="AL1503" s="2306"/>
    </row>
    <row r="1504" spans="1:38" x14ac:dyDescent="0.2">
      <c r="A1504" s="1811">
        <v>2017346</v>
      </c>
      <c r="C1504" s="1737" t="s">
        <v>3743</v>
      </c>
      <c r="D1504" s="1723" t="s">
        <v>68</v>
      </c>
      <c r="E1504" s="1723">
        <v>0</v>
      </c>
      <c r="F1504" s="1723">
        <v>1</v>
      </c>
      <c r="G1504" s="1723">
        <v>0</v>
      </c>
      <c r="H1504" s="1723">
        <v>2</v>
      </c>
      <c r="I1504" s="1738">
        <v>1</v>
      </c>
      <c r="J1504" s="1738">
        <v>1</v>
      </c>
      <c r="L1504" s="1725">
        <v>741.16</v>
      </c>
      <c r="N1504" s="1725">
        <f t="shared" si="360"/>
        <v>0</v>
      </c>
      <c r="O1504" s="1725">
        <v>0</v>
      </c>
      <c r="P1504" s="1759" t="str">
        <f t="shared" si="356"/>
        <v/>
      </c>
      <c r="Q1504" s="1725">
        <v>0</v>
      </c>
      <c r="R1504" s="1759" t="str">
        <f t="shared" si="354"/>
        <v/>
      </c>
      <c r="S1504" s="1785">
        <f t="shared" si="361"/>
        <v>0</v>
      </c>
      <c r="U1504" s="1725">
        <f t="shared" si="362"/>
        <v>0</v>
      </c>
      <c r="V1504" s="1725">
        <f t="shared" si="363"/>
        <v>0</v>
      </c>
      <c r="W1504" s="1725">
        <f t="shared" si="364"/>
        <v>741.16</v>
      </c>
      <c r="X1504" s="1728">
        <v>741.16</v>
      </c>
      <c r="Y1504" s="1739">
        <v>617355</v>
      </c>
      <c r="Z1504" s="1730">
        <v>42872</v>
      </c>
      <c r="AA1504" s="1788" t="s">
        <v>213</v>
      </c>
      <c r="AB1504" s="1788"/>
      <c r="AH1504" s="2307"/>
      <c r="AK1504" s="2306"/>
      <c r="AL1504" s="2306"/>
    </row>
    <row r="1505" spans="1:38" x14ac:dyDescent="0.2">
      <c r="A1505" s="1811">
        <v>2017347</v>
      </c>
      <c r="C1505" s="1737" t="s">
        <v>3744</v>
      </c>
      <c r="D1505" s="1723" t="s">
        <v>451</v>
      </c>
      <c r="E1505" s="1723">
        <v>1</v>
      </c>
      <c r="F1505" s="1723">
        <v>6</v>
      </c>
      <c r="G1505" s="1723">
        <v>2</v>
      </c>
      <c r="H1505" s="1723">
        <v>0</v>
      </c>
      <c r="I1505" s="1738">
        <v>1</v>
      </c>
      <c r="J1505" s="1738">
        <v>1</v>
      </c>
      <c r="L1505" s="1725">
        <v>611.05999999999995</v>
      </c>
      <c r="N1505" s="1725">
        <f t="shared" si="360"/>
        <v>430</v>
      </c>
      <c r="O1505" s="1725">
        <v>355</v>
      </c>
      <c r="P1505" s="1759">
        <f t="shared" si="356"/>
        <v>0.82558139534883723</v>
      </c>
      <c r="Q1505" s="1725">
        <v>75</v>
      </c>
      <c r="R1505" s="1759">
        <f t="shared" si="354"/>
        <v>0.1744186046511628</v>
      </c>
      <c r="S1505" s="1785">
        <f t="shared" si="361"/>
        <v>3</v>
      </c>
      <c r="U1505" s="1725">
        <f t="shared" si="362"/>
        <v>0</v>
      </c>
      <c r="V1505" s="1725">
        <f t="shared" si="363"/>
        <v>0</v>
      </c>
      <c r="W1505" s="1725">
        <f t="shared" si="364"/>
        <v>611.05999999999995</v>
      </c>
      <c r="X1505" s="1728">
        <v>611.05999999999995</v>
      </c>
      <c r="Y1505" s="1739">
        <v>617314</v>
      </c>
      <c r="Z1505" s="1730">
        <v>42867</v>
      </c>
      <c r="AA1505" s="1788" t="s">
        <v>213</v>
      </c>
      <c r="AB1505" s="1788"/>
      <c r="AH1505" s="2307"/>
      <c r="AK1505" s="2306"/>
      <c r="AL1505" s="2306"/>
    </row>
    <row r="1506" spans="1:38" x14ac:dyDescent="0.2">
      <c r="A1506" s="1811">
        <v>2017348</v>
      </c>
      <c r="C1506" s="1737" t="s">
        <v>3749</v>
      </c>
      <c r="D1506" s="1723" t="s">
        <v>68</v>
      </c>
      <c r="E1506" s="1723">
        <v>0</v>
      </c>
      <c r="F1506" s="1723">
        <v>2</v>
      </c>
      <c r="G1506" s="1723">
        <v>1</v>
      </c>
      <c r="H1506" s="1723">
        <v>1</v>
      </c>
      <c r="I1506" s="1738">
        <v>1</v>
      </c>
      <c r="J1506" s="1738">
        <v>1</v>
      </c>
      <c r="L1506" s="1725">
        <v>426.69</v>
      </c>
      <c r="N1506" s="1725">
        <f t="shared" si="360"/>
        <v>426.69</v>
      </c>
      <c r="O1506" s="1725">
        <v>288.13</v>
      </c>
      <c r="P1506" s="1759">
        <f t="shared" si="356"/>
        <v>0.6752677587944409</v>
      </c>
      <c r="Q1506" s="1725">
        <v>138.56</v>
      </c>
      <c r="R1506" s="1759">
        <f t="shared" si="354"/>
        <v>0.3247322412055591</v>
      </c>
      <c r="S1506" s="1785">
        <f t="shared" si="361"/>
        <v>5.5423999999999998</v>
      </c>
      <c r="U1506" s="1725">
        <f t="shared" si="362"/>
        <v>0</v>
      </c>
      <c r="V1506" s="1725">
        <f t="shared" si="363"/>
        <v>0</v>
      </c>
      <c r="W1506" s="1725">
        <f t="shared" si="364"/>
        <v>426.69</v>
      </c>
      <c r="X1506" s="1728">
        <v>426.69</v>
      </c>
      <c r="Y1506" s="1739">
        <v>617376</v>
      </c>
      <c r="Z1506" s="1730">
        <v>42884</v>
      </c>
      <c r="AA1506" s="1788" t="s">
        <v>213</v>
      </c>
      <c r="AB1506" s="1788"/>
      <c r="AH1506" s="2307"/>
      <c r="AK1506" s="2306"/>
      <c r="AL1506" s="2306"/>
    </row>
    <row r="1507" spans="1:38" x14ac:dyDescent="0.2">
      <c r="A1507" s="1811">
        <v>2017349</v>
      </c>
      <c r="C1507" s="1737" t="s">
        <v>3809</v>
      </c>
      <c r="I1507" s="1738">
        <v>1</v>
      </c>
      <c r="J1507" s="1738">
        <v>1</v>
      </c>
      <c r="L1507" s="1725">
        <v>87.2</v>
      </c>
      <c r="N1507" s="1725">
        <f t="shared" si="360"/>
        <v>51.1</v>
      </c>
      <c r="O1507" s="1725">
        <v>36.1</v>
      </c>
      <c r="P1507" s="1759">
        <f t="shared" si="356"/>
        <v>0.70645792563600784</v>
      </c>
      <c r="Q1507" s="1725">
        <v>15</v>
      </c>
      <c r="R1507" s="1759">
        <f t="shared" si="354"/>
        <v>0.29354207436399216</v>
      </c>
      <c r="S1507" s="1785">
        <f t="shared" si="361"/>
        <v>0.6</v>
      </c>
      <c r="U1507" s="1725">
        <f t="shared" si="362"/>
        <v>0</v>
      </c>
      <c r="V1507" s="1725">
        <f t="shared" si="363"/>
        <v>87.2</v>
      </c>
      <c r="W1507" s="1725">
        <f t="shared" si="364"/>
        <v>0</v>
      </c>
      <c r="X1507" s="1728">
        <v>87.2</v>
      </c>
      <c r="Y1507" s="1739">
        <v>617304</v>
      </c>
      <c r="Z1507" s="1730">
        <v>42867</v>
      </c>
      <c r="AA1507" s="1788" t="s">
        <v>213</v>
      </c>
      <c r="AB1507" s="1788"/>
      <c r="AC1507" s="1725">
        <v>-87.2</v>
      </c>
      <c r="AD1507" s="1723">
        <v>617380</v>
      </c>
      <c r="AE1507" s="1733">
        <v>42895</v>
      </c>
      <c r="AF1507" s="1789" t="s">
        <v>213</v>
      </c>
      <c r="AH1507" s="2307"/>
      <c r="AK1507" s="2306"/>
      <c r="AL1507" s="2306"/>
    </row>
    <row r="1508" spans="1:38" x14ac:dyDescent="0.2">
      <c r="A1508" s="1811">
        <v>2017350</v>
      </c>
      <c r="C1508" s="1737" t="s">
        <v>3763</v>
      </c>
      <c r="D1508" s="1723" t="s">
        <v>489</v>
      </c>
      <c r="E1508" s="1723">
        <v>6</v>
      </c>
      <c r="F1508" s="1723">
        <v>42</v>
      </c>
      <c r="G1508" s="1723">
        <v>30</v>
      </c>
      <c r="H1508" s="1723">
        <v>12</v>
      </c>
      <c r="I1508" s="1738">
        <v>1</v>
      </c>
      <c r="J1508" s="1738">
        <v>1</v>
      </c>
      <c r="L1508" s="1725">
        <v>13024.14</v>
      </c>
      <c r="N1508" s="1725">
        <f t="shared" si="360"/>
        <v>9668.4</v>
      </c>
      <c r="O1508" s="1725">
        <v>7139.83</v>
      </c>
      <c r="P1508" s="1759">
        <f t="shared" si="356"/>
        <v>0.73847068801456295</v>
      </c>
      <c r="Q1508" s="1725">
        <v>2528.5700000000002</v>
      </c>
      <c r="R1508" s="1759">
        <f t="shared" si="354"/>
        <v>0.26152931198543711</v>
      </c>
      <c r="S1508" s="1785">
        <f t="shared" si="361"/>
        <v>101.14280000000001</v>
      </c>
      <c r="U1508" s="1725">
        <f t="shared" si="362"/>
        <v>0</v>
      </c>
      <c r="V1508" s="1725">
        <f t="shared" si="363"/>
        <v>13024.14</v>
      </c>
      <c r="W1508" s="1725">
        <f t="shared" si="364"/>
        <v>0</v>
      </c>
      <c r="X1508" s="1728"/>
      <c r="Y1508" s="1739"/>
      <c r="Z1508" s="1730"/>
      <c r="AA1508" s="1788"/>
      <c r="AB1508" s="1788"/>
      <c r="AH1508" s="2307"/>
      <c r="AK1508" s="2306"/>
      <c r="AL1508" s="2306"/>
    </row>
    <row r="1509" spans="1:38" x14ac:dyDescent="0.2">
      <c r="A1509" s="1811">
        <v>2017351</v>
      </c>
      <c r="C1509" s="1737" t="s">
        <v>3756</v>
      </c>
      <c r="D1509" s="1723" t="s">
        <v>614</v>
      </c>
      <c r="E1509" s="1723">
        <v>0</v>
      </c>
      <c r="F1509" s="1723">
        <v>0</v>
      </c>
      <c r="G1509" s="1723">
        <v>0</v>
      </c>
      <c r="H1509" s="1723">
        <v>0</v>
      </c>
      <c r="I1509" s="1738">
        <v>1</v>
      </c>
      <c r="J1509" s="1738">
        <v>1</v>
      </c>
      <c r="L1509" s="1725">
        <v>50.66</v>
      </c>
      <c r="N1509" s="1725">
        <f t="shared" si="360"/>
        <v>0</v>
      </c>
      <c r="O1509" s="1725">
        <v>0</v>
      </c>
      <c r="P1509" s="1759" t="str">
        <f t="shared" si="356"/>
        <v/>
      </c>
      <c r="Q1509" s="1725">
        <v>0</v>
      </c>
      <c r="R1509" s="1759" t="str">
        <f t="shared" si="354"/>
        <v/>
      </c>
      <c r="S1509" s="1785">
        <f t="shared" si="361"/>
        <v>0</v>
      </c>
      <c r="U1509" s="1725">
        <f t="shared" si="362"/>
        <v>0</v>
      </c>
      <c r="V1509" s="1725">
        <f t="shared" si="363"/>
        <v>50.66</v>
      </c>
      <c r="W1509" s="1725">
        <f t="shared" si="364"/>
        <v>0</v>
      </c>
      <c r="X1509" s="1728"/>
      <c r="Y1509" s="1739"/>
      <c r="Z1509" s="1730"/>
      <c r="AA1509" s="1788"/>
      <c r="AB1509" s="1788"/>
      <c r="AH1509" s="2307"/>
      <c r="AK1509" s="2306"/>
      <c r="AL1509" s="2306"/>
    </row>
    <row r="1510" spans="1:38" x14ac:dyDescent="0.2">
      <c r="A1510" s="1811">
        <v>2017352</v>
      </c>
      <c r="C1510" s="1737">
        <v>650417</v>
      </c>
      <c r="D1510" s="1723" t="s">
        <v>68</v>
      </c>
      <c r="E1510" s="1723">
        <v>1</v>
      </c>
      <c r="F1510" s="1723">
        <v>11</v>
      </c>
      <c r="G1510" s="1723">
        <v>7</v>
      </c>
      <c r="H1510" s="1723">
        <v>2</v>
      </c>
      <c r="I1510" s="1738">
        <v>1</v>
      </c>
      <c r="J1510" s="1738">
        <v>1</v>
      </c>
      <c r="L1510" s="1725">
        <v>4765.54</v>
      </c>
      <c r="N1510" s="1725">
        <f t="shared" si="360"/>
        <v>3244</v>
      </c>
      <c r="O1510" s="1725">
        <v>2550.33</v>
      </c>
      <c r="P1510" s="1759">
        <f t="shared" si="356"/>
        <v>0.78616831072749693</v>
      </c>
      <c r="Q1510" s="1725">
        <v>693.67</v>
      </c>
      <c r="R1510" s="1759">
        <f t="shared" si="354"/>
        <v>0.21383168927250307</v>
      </c>
      <c r="S1510" s="1785">
        <f t="shared" si="361"/>
        <v>27.746799999999997</v>
      </c>
      <c r="U1510" s="1725">
        <f t="shared" si="362"/>
        <v>0</v>
      </c>
      <c r="V1510" s="1725">
        <f t="shared" si="363"/>
        <v>0</v>
      </c>
      <c r="W1510" s="1725">
        <f t="shared" si="364"/>
        <v>4765.54</v>
      </c>
      <c r="X1510" s="1728">
        <v>4765.54</v>
      </c>
      <c r="Y1510" s="1739">
        <v>617379</v>
      </c>
      <c r="Z1510" s="1730">
        <v>42884</v>
      </c>
      <c r="AA1510" s="1788" t="s">
        <v>213</v>
      </c>
      <c r="AB1510" s="1788"/>
      <c r="AH1510" s="2307"/>
      <c r="AK1510" s="2306"/>
      <c r="AL1510" s="2306"/>
    </row>
    <row r="1511" spans="1:38" x14ac:dyDescent="0.2">
      <c r="A1511" s="1811">
        <v>2017353</v>
      </c>
      <c r="C1511" s="1737">
        <v>615517</v>
      </c>
      <c r="D1511" s="1723" t="s">
        <v>68</v>
      </c>
      <c r="E1511" s="1723">
        <v>1</v>
      </c>
      <c r="F1511" s="1723">
        <v>8</v>
      </c>
      <c r="G1511" s="1723">
        <v>5</v>
      </c>
      <c r="H1511" s="1723">
        <v>3</v>
      </c>
      <c r="I1511" s="1738">
        <v>1</v>
      </c>
      <c r="J1511" s="1738">
        <v>1</v>
      </c>
      <c r="L1511" s="1725">
        <v>3032.9</v>
      </c>
      <c r="N1511" s="1725">
        <f t="shared" si="360"/>
        <v>2041.1599999999999</v>
      </c>
      <c r="O1511" s="1725">
        <v>1536.32</v>
      </c>
      <c r="P1511" s="1759">
        <f t="shared" si="356"/>
        <v>0.75267005036351886</v>
      </c>
      <c r="Q1511" s="1725">
        <v>504.84</v>
      </c>
      <c r="R1511" s="1759">
        <f t="shared" si="354"/>
        <v>0.24732994963648122</v>
      </c>
      <c r="S1511" s="1785">
        <f t="shared" si="361"/>
        <v>20.1936</v>
      </c>
      <c r="U1511" s="1725">
        <f t="shared" si="362"/>
        <v>0</v>
      </c>
      <c r="V1511" s="1725">
        <f t="shared" si="363"/>
        <v>0</v>
      </c>
      <c r="W1511" s="1725">
        <f t="shared" si="364"/>
        <v>3032.9</v>
      </c>
      <c r="X1511" s="1728">
        <v>3032.9</v>
      </c>
      <c r="Y1511" s="1739">
        <v>617369</v>
      </c>
      <c r="Z1511" s="1730">
        <v>42872</v>
      </c>
      <c r="AA1511" s="1788" t="s">
        <v>213</v>
      </c>
      <c r="AB1511" s="1788"/>
      <c r="AH1511" s="2307"/>
      <c r="AK1511" s="2306"/>
      <c r="AL1511" s="2306"/>
    </row>
    <row r="1512" spans="1:38" x14ac:dyDescent="0.2">
      <c r="A1512" s="1811">
        <v>2017354</v>
      </c>
      <c r="C1512" s="1737">
        <v>623717</v>
      </c>
      <c r="D1512" s="1723" t="s">
        <v>68</v>
      </c>
      <c r="E1512" s="1723">
        <v>1</v>
      </c>
      <c r="F1512" s="1723">
        <v>9</v>
      </c>
      <c r="G1512" s="1723">
        <v>6</v>
      </c>
      <c r="H1512" s="1723">
        <v>3</v>
      </c>
      <c r="I1512" s="1738">
        <v>1</v>
      </c>
      <c r="J1512" s="1738">
        <v>1</v>
      </c>
      <c r="L1512" s="1725">
        <v>2479.7600000000002</v>
      </c>
      <c r="N1512" s="1725">
        <f t="shared" si="360"/>
        <v>1672.2600000000002</v>
      </c>
      <c r="O1512" s="1725">
        <v>1211.6600000000001</v>
      </c>
      <c r="P1512" s="1759">
        <f t="shared" si="356"/>
        <v>0.72456436200112417</v>
      </c>
      <c r="Q1512" s="1725">
        <v>460.6</v>
      </c>
      <c r="R1512" s="1759">
        <f t="shared" si="354"/>
        <v>0.27543563799887577</v>
      </c>
      <c r="S1512" s="1785">
        <f t="shared" si="361"/>
        <v>18.423999999999999</v>
      </c>
      <c r="U1512" s="1725">
        <f t="shared" si="362"/>
        <v>0</v>
      </c>
      <c r="V1512" s="1725">
        <f t="shared" si="363"/>
        <v>0</v>
      </c>
      <c r="W1512" s="1725">
        <f t="shared" si="364"/>
        <v>2479.7600000000002</v>
      </c>
      <c r="X1512" s="1728">
        <v>2479.7600000000002</v>
      </c>
      <c r="Y1512" s="1739">
        <v>617370</v>
      </c>
      <c r="Z1512" s="1730">
        <v>42872</v>
      </c>
      <c r="AA1512" s="1788" t="s">
        <v>213</v>
      </c>
      <c r="AB1512" s="1788"/>
      <c r="AH1512" s="2307"/>
      <c r="AK1512" s="2306"/>
      <c r="AL1512" s="2306"/>
    </row>
    <row r="1513" spans="1:38" x14ac:dyDescent="0.2">
      <c r="A1513" s="1811">
        <v>2017355</v>
      </c>
      <c r="C1513" s="1737">
        <v>623817</v>
      </c>
      <c r="D1513" s="1723" t="s">
        <v>68</v>
      </c>
      <c r="E1513" s="1723">
        <v>1</v>
      </c>
      <c r="F1513" s="1723">
        <v>9</v>
      </c>
      <c r="G1513" s="1723">
        <v>6</v>
      </c>
      <c r="H1513" s="1723">
        <v>3</v>
      </c>
      <c r="I1513" s="1738">
        <v>1</v>
      </c>
      <c r="J1513" s="1738">
        <v>1</v>
      </c>
      <c r="L1513" s="1725">
        <v>2479.7600000000002</v>
      </c>
      <c r="N1513" s="1725">
        <f t="shared" ref="N1513" si="365">O1513+Q1513</f>
        <v>1672.2600000000002</v>
      </c>
      <c r="O1513" s="1725">
        <v>1211.6600000000001</v>
      </c>
      <c r="P1513" s="1759">
        <f t="shared" ref="P1513" si="366">IF(N1513&lt;=0,"",O1513/N1513)</f>
        <v>0.72456436200112417</v>
      </c>
      <c r="Q1513" s="1725">
        <v>460.6</v>
      </c>
      <c r="R1513" s="1759">
        <f t="shared" si="354"/>
        <v>0.27543563799887577</v>
      </c>
      <c r="S1513" s="1785">
        <f t="shared" ref="S1513" si="367">Q1513/$S$1</f>
        <v>18.423999999999999</v>
      </c>
      <c r="U1513" s="1725">
        <f t="shared" ref="U1513" si="368">((1-I1513)*O1513)+((1-J1513)*Q1513)</f>
        <v>0</v>
      </c>
      <c r="V1513" s="1725">
        <f t="shared" ref="V1513" si="369">L1513-W1513</f>
        <v>0</v>
      </c>
      <c r="W1513" s="1725">
        <f t="shared" si="364"/>
        <v>2479.7600000000002</v>
      </c>
      <c r="X1513" s="1728">
        <v>2479.7600000000002</v>
      </c>
      <c r="Y1513" s="1739">
        <v>617371</v>
      </c>
      <c r="Z1513" s="1730">
        <v>42872</v>
      </c>
      <c r="AA1513" s="1788" t="s">
        <v>213</v>
      </c>
      <c r="AB1513" s="1788"/>
      <c r="AH1513" s="2307"/>
      <c r="AK1513" s="2306"/>
      <c r="AL1513" s="2306"/>
    </row>
    <row r="1514" spans="1:38" x14ac:dyDescent="0.2">
      <c r="A1514" s="1811">
        <v>2017356</v>
      </c>
      <c r="C1514" s="1737">
        <v>623917</v>
      </c>
      <c r="D1514" s="1723" t="s">
        <v>68</v>
      </c>
      <c r="E1514" s="1723">
        <v>1</v>
      </c>
      <c r="F1514" s="1723">
        <v>9</v>
      </c>
      <c r="G1514" s="1723">
        <v>6</v>
      </c>
      <c r="H1514" s="1723">
        <v>3</v>
      </c>
      <c r="I1514" s="1738">
        <v>1</v>
      </c>
      <c r="J1514" s="1738">
        <v>1</v>
      </c>
      <c r="L1514" s="1725">
        <v>2479.7600000000002</v>
      </c>
      <c r="N1514" s="1725">
        <f t="shared" ref="N1514" si="370">O1514+Q1514</f>
        <v>1672.2600000000002</v>
      </c>
      <c r="O1514" s="1725">
        <v>1211.6600000000001</v>
      </c>
      <c r="P1514" s="1759">
        <f t="shared" ref="P1514" si="371">IF(N1514&lt;=0,"",O1514/N1514)</f>
        <v>0.72456436200112417</v>
      </c>
      <c r="Q1514" s="1725">
        <v>460.6</v>
      </c>
      <c r="R1514" s="1759">
        <f t="shared" si="354"/>
        <v>0.27543563799887577</v>
      </c>
      <c r="S1514" s="1785">
        <f t="shared" ref="S1514" si="372">Q1514/$S$1</f>
        <v>18.423999999999999</v>
      </c>
      <c r="U1514" s="1725">
        <f t="shared" ref="U1514" si="373">((1-I1514)*O1514)+((1-J1514)*Q1514)</f>
        <v>0</v>
      </c>
      <c r="V1514" s="1725">
        <f t="shared" ref="V1514" si="374">L1514-W1514</f>
        <v>0</v>
      </c>
      <c r="W1514" s="1725">
        <f t="shared" si="364"/>
        <v>2479.7600000000002</v>
      </c>
      <c r="X1514" s="1728">
        <v>2479.7600000000002</v>
      </c>
      <c r="Y1514" s="1739">
        <v>617372</v>
      </c>
      <c r="Z1514" s="1730">
        <v>42872</v>
      </c>
      <c r="AA1514" s="1788" t="s">
        <v>213</v>
      </c>
      <c r="AB1514" s="1788"/>
      <c r="AH1514" s="2307"/>
      <c r="AK1514" s="2306"/>
      <c r="AL1514" s="2306"/>
    </row>
    <row r="1515" spans="1:38" x14ac:dyDescent="0.2">
      <c r="A1515" s="1811">
        <v>2017357</v>
      </c>
      <c r="C1515" s="1737">
        <v>651417</v>
      </c>
      <c r="D1515" s="1723" t="s">
        <v>68</v>
      </c>
      <c r="E1515" s="1723">
        <v>1</v>
      </c>
      <c r="F1515" s="1723">
        <v>11</v>
      </c>
      <c r="G1515" s="1723">
        <v>5</v>
      </c>
      <c r="H1515" s="1723">
        <v>4</v>
      </c>
      <c r="I1515" s="1738">
        <v>1</v>
      </c>
      <c r="J1515" s="1738">
        <v>1</v>
      </c>
      <c r="L1515" s="1725">
        <v>4388.3</v>
      </c>
      <c r="N1515" s="1725">
        <f t="shared" si="360"/>
        <v>2961.5600000000004</v>
      </c>
      <c r="O1515" s="1725">
        <v>2401.3000000000002</v>
      </c>
      <c r="P1515" s="1759">
        <f t="shared" si="356"/>
        <v>0.8108226745363929</v>
      </c>
      <c r="Q1515" s="1725">
        <v>560.26</v>
      </c>
      <c r="R1515" s="1759">
        <f t="shared" si="354"/>
        <v>0.18917732546360699</v>
      </c>
      <c r="S1515" s="1785">
        <f t="shared" si="361"/>
        <v>22.410399999999999</v>
      </c>
      <c r="U1515" s="1725">
        <f t="shared" si="362"/>
        <v>0</v>
      </c>
      <c r="V1515" s="1725">
        <f t="shared" si="363"/>
        <v>0</v>
      </c>
      <c r="W1515" s="1725">
        <f t="shared" si="364"/>
        <v>4388.3</v>
      </c>
      <c r="X1515" s="1728">
        <v>4388.3</v>
      </c>
      <c r="Y1515" s="1739">
        <v>617373</v>
      </c>
      <c r="Z1515" s="1730">
        <v>42872</v>
      </c>
      <c r="AA1515" s="1788" t="s">
        <v>213</v>
      </c>
      <c r="AB1515" s="1788"/>
      <c r="AH1515" s="2307"/>
      <c r="AK1515" s="2306"/>
      <c r="AL1515" s="2306"/>
    </row>
    <row r="1516" spans="1:38" x14ac:dyDescent="0.2">
      <c r="A1516" s="1811">
        <v>2017358</v>
      </c>
      <c r="C1516" s="1737">
        <v>503317</v>
      </c>
      <c r="D1516" s="1723" t="s">
        <v>68</v>
      </c>
      <c r="E1516" s="1723">
        <v>1</v>
      </c>
      <c r="F1516" s="1723">
        <v>6</v>
      </c>
      <c r="G1516" s="1723">
        <v>5</v>
      </c>
      <c r="H1516" s="1723">
        <v>2</v>
      </c>
      <c r="I1516" s="1738">
        <v>1</v>
      </c>
      <c r="J1516" s="1738">
        <v>1</v>
      </c>
      <c r="L1516" s="1725">
        <v>1838.99</v>
      </c>
      <c r="N1516" s="1725">
        <f t="shared" si="360"/>
        <v>1236.67</v>
      </c>
      <c r="O1516" s="1725">
        <v>905.95</v>
      </c>
      <c r="P1516" s="1759">
        <f t="shared" si="356"/>
        <v>0.73257214940121451</v>
      </c>
      <c r="Q1516" s="1725">
        <v>330.72</v>
      </c>
      <c r="R1516" s="1759">
        <f t="shared" si="354"/>
        <v>0.26742785059878543</v>
      </c>
      <c r="S1516" s="1785">
        <f t="shared" si="361"/>
        <v>13.228800000000001</v>
      </c>
      <c r="U1516" s="1725">
        <f t="shared" si="362"/>
        <v>0</v>
      </c>
      <c r="V1516" s="1725">
        <f t="shared" si="363"/>
        <v>0</v>
      </c>
      <c r="W1516" s="1725">
        <f t="shared" si="364"/>
        <v>1838.99</v>
      </c>
      <c r="X1516" s="1728">
        <v>1838.99</v>
      </c>
      <c r="Y1516" s="1739">
        <v>617374</v>
      </c>
      <c r="Z1516" s="1730">
        <v>42872</v>
      </c>
      <c r="AA1516" s="1788" t="s">
        <v>213</v>
      </c>
      <c r="AB1516" s="1788"/>
      <c r="AH1516" s="2307"/>
      <c r="AK1516" s="2306"/>
      <c r="AL1516" s="2306"/>
    </row>
    <row r="1517" spans="1:38" x14ac:dyDescent="0.2">
      <c r="A1517" s="1811">
        <v>2017359</v>
      </c>
      <c r="C1517" s="1737" t="s">
        <v>3764</v>
      </c>
      <c r="D1517" s="1723" t="s">
        <v>68</v>
      </c>
      <c r="E1517" s="1723">
        <v>0</v>
      </c>
      <c r="F1517" s="1723">
        <v>2</v>
      </c>
      <c r="G1517" s="1723">
        <v>1</v>
      </c>
      <c r="H1517" s="1723">
        <v>1</v>
      </c>
      <c r="I1517" s="1738">
        <v>1</v>
      </c>
      <c r="J1517" s="1738">
        <v>1</v>
      </c>
      <c r="L1517" s="1725">
        <v>635.91</v>
      </c>
      <c r="N1517" s="1725">
        <f t="shared" si="360"/>
        <v>426.69</v>
      </c>
      <c r="O1517" s="1725">
        <v>288.13</v>
      </c>
      <c r="P1517" s="1759">
        <f t="shared" si="356"/>
        <v>0.6752677587944409</v>
      </c>
      <c r="Q1517" s="1725">
        <v>138.56</v>
      </c>
      <c r="R1517" s="1759">
        <f t="shared" si="354"/>
        <v>0.3247322412055591</v>
      </c>
      <c r="S1517" s="1785">
        <f t="shared" si="361"/>
        <v>5.5423999999999998</v>
      </c>
      <c r="U1517" s="1725">
        <f t="shared" si="362"/>
        <v>0</v>
      </c>
      <c r="V1517" s="1725">
        <f t="shared" si="363"/>
        <v>0</v>
      </c>
      <c r="W1517" s="1725">
        <f t="shared" si="364"/>
        <v>635.91</v>
      </c>
      <c r="X1517" s="1728">
        <v>635.91</v>
      </c>
      <c r="Y1517" s="1739">
        <v>617375</v>
      </c>
      <c r="Z1517" s="1730">
        <v>42872</v>
      </c>
      <c r="AA1517" s="1788" t="s">
        <v>213</v>
      </c>
      <c r="AB1517" s="1788"/>
      <c r="AH1517" s="2307"/>
      <c r="AK1517" s="2306"/>
      <c r="AL1517" s="2306"/>
    </row>
    <row r="1518" spans="1:38" x14ac:dyDescent="0.2">
      <c r="A1518" s="1811">
        <v>2017360</v>
      </c>
      <c r="C1518" s="1737" t="s">
        <v>3765</v>
      </c>
      <c r="D1518" s="1723" t="s">
        <v>451</v>
      </c>
      <c r="E1518" s="1723">
        <v>1</v>
      </c>
      <c r="F1518" s="1723">
        <v>3</v>
      </c>
      <c r="G1518" s="1723">
        <v>2</v>
      </c>
      <c r="H1518" s="1723">
        <v>2</v>
      </c>
      <c r="I1518" s="1738">
        <v>1</v>
      </c>
      <c r="J1518" s="1738">
        <v>1</v>
      </c>
      <c r="L1518" s="1725">
        <v>1374.75</v>
      </c>
      <c r="N1518" s="1725">
        <f t="shared" si="360"/>
        <v>906.63</v>
      </c>
      <c r="O1518" s="1725">
        <v>698.3</v>
      </c>
      <c r="P1518" s="1759">
        <f t="shared" si="356"/>
        <v>0.77021497192901178</v>
      </c>
      <c r="Q1518" s="1725">
        <v>208.33</v>
      </c>
      <c r="R1518" s="1759">
        <f t="shared" si="354"/>
        <v>0.22978502807098819</v>
      </c>
      <c r="S1518" s="1785">
        <f t="shared" si="361"/>
        <v>8.3331999999999997</v>
      </c>
      <c r="U1518" s="1725">
        <f t="shared" si="362"/>
        <v>0</v>
      </c>
      <c r="V1518" s="1725">
        <f t="shared" si="363"/>
        <v>1374.75</v>
      </c>
      <c r="W1518" s="1725">
        <f t="shared" si="364"/>
        <v>0</v>
      </c>
      <c r="X1518" s="1728"/>
      <c r="Y1518" s="1739"/>
      <c r="Z1518" s="1730"/>
      <c r="AA1518" s="1788"/>
      <c r="AB1518" s="1788"/>
      <c r="AH1518" s="2307"/>
      <c r="AK1518" s="2306"/>
      <c r="AL1518" s="2306"/>
    </row>
    <row r="1519" spans="1:38" x14ac:dyDescent="0.2">
      <c r="A1519" s="1811">
        <v>2017361</v>
      </c>
      <c r="C1519" s="1737" t="s">
        <v>3778</v>
      </c>
      <c r="D1519" s="1723" t="s">
        <v>3000</v>
      </c>
      <c r="E1519" s="1723">
        <v>0</v>
      </c>
      <c r="F1519" s="1723">
        <v>0</v>
      </c>
      <c r="G1519" s="1723">
        <v>0</v>
      </c>
      <c r="H1519" s="1723">
        <v>0</v>
      </c>
      <c r="I1519" s="1738">
        <v>1</v>
      </c>
      <c r="J1519" s="1738">
        <v>1</v>
      </c>
      <c r="L1519" s="1725">
        <v>69.739999999999995</v>
      </c>
      <c r="N1519" s="1725">
        <f t="shared" si="360"/>
        <v>42.37</v>
      </c>
      <c r="O1519" s="1725">
        <v>42.37</v>
      </c>
      <c r="P1519" s="1759">
        <f t="shared" si="356"/>
        <v>1</v>
      </c>
      <c r="Q1519" s="1725">
        <v>0</v>
      </c>
      <c r="R1519" s="1759">
        <f t="shared" si="354"/>
        <v>0</v>
      </c>
      <c r="S1519" s="1785">
        <f t="shared" si="361"/>
        <v>0</v>
      </c>
      <c r="U1519" s="1725">
        <f t="shared" si="362"/>
        <v>0</v>
      </c>
      <c r="V1519" s="1725">
        <f t="shared" si="363"/>
        <v>0</v>
      </c>
      <c r="W1519" s="1725">
        <f t="shared" si="364"/>
        <v>69.739999999999995</v>
      </c>
      <c r="X1519" s="1728">
        <v>69.739999999999995</v>
      </c>
      <c r="Y1519" s="1739">
        <v>617316</v>
      </c>
      <c r="Z1519" s="1730">
        <v>42867</v>
      </c>
      <c r="AA1519" s="1788" t="s">
        <v>213</v>
      </c>
      <c r="AB1519" s="1788"/>
      <c r="AH1519" s="2307"/>
      <c r="AK1519" s="2306"/>
      <c r="AL1519" s="2306"/>
    </row>
    <row r="1520" spans="1:38" x14ac:dyDescent="0.2">
      <c r="A1520" s="1811">
        <v>2017362</v>
      </c>
      <c r="C1520" s="1737">
        <v>614417</v>
      </c>
      <c r="D1520" s="1723" t="s">
        <v>68</v>
      </c>
      <c r="E1520" s="1723">
        <v>1</v>
      </c>
      <c r="F1520" s="1723">
        <v>7</v>
      </c>
      <c r="G1520" s="1723">
        <v>4</v>
      </c>
      <c r="H1520" s="1723">
        <v>2</v>
      </c>
      <c r="I1520" s="1738">
        <v>1</v>
      </c>
      <c r="J1520" s="1738">
        <v>1</v>
      </c>
      <c r="L1520" s="1725">
        <v>1727.55</v>
      </c>
      <c r="N1520" s="1725">
        <f t="shared" si="360"/>
        <v>1164.3400000000001</v>
      </c>
      <c r="O1520" s="1725">
        <v>849.07</v>
      </c>
      <c r="P1520" s="1759">
        <f t="shared" si="356"/>
        <v>0.72922857584554335</v>
      </c>
      <c r="Q1520" s="1725">
        <v>315.27</v>
      </c>
      <c r="R1520" s="1759">
        <f t="shared" ref="R1520:R1542" si="375">IF(N1520&lt;=0,"",Q1520/N1520)</f>
        <v>0.27077142415445654</v>
      </c>
      <c r="S1520" s="1785">
        <f t="shared" si="361"/>
        <v>12.610799999999999</v>
      </c>
      <c r="U1520" s="1725">
        <f t="shared" si="362"/>
        <v>0</v>
      </c>
      <c r="V1520" s="1725">
        <f t="shared" si="363"/>
        <v>0</v>
      </c>
      <c r="W1520" s="1725">
        <f t="shared" si="364"/>
        <v>1727.55</v>
      </c>
      <c r="X1520" s="1728">
        <v>1727.55</v>
      </c>
      <c r="Y1520" s="1739">
        <v>617356</v>
      </c>
      <c r="Z1520" s="1730">
        <v>42872</v>
      </c>
      <c r="AA1520" s="1788" t="s">
        <v>213</v>
      </c>
      <c r="AB1520" s="1788"/>
      <c r="AH1520" s="2307"/>
      <c r="AK1520" s="2306"/>
      <c r="AL1520" s="2306"/>
    </row>
    <row r="1521" spans="1:38" x14ac:dyDescent="0.2">
      <c r="A1521" s="1811" t="s">
        <v>3781</v>
      </c>
      <c r="C1521" s="1737">
        <v>668017</v>
      </c>
      <c r="D1521" s="1723" t="s">
        <v>68</v>
      </c>
      <c r="E1521" s="1723">
        <v>1</v>
      </c>
      <c r="F1521" s="1723">
        <v>8</v>
      </c>
      <c r="G1521" s="1723">
        <v>5</v>
      </c>
      <c r="H1521" s="1723">
        <v>1</v>
      </c>
      <c r="I1521" s="1738">
        <v>1</v>
      </c>
      <c r="J1521" s="1738">
        <v>1</v>
      </c>
      <c r="L1521" s="1725">
        <v>5647.16</v>
      </c>
      <c r="N1521" s="1725">
        <f t="shared" si="360"/>
        <v>3774.58</v>
      </c>
      <c r="O1521" s="1725">
        <v>3031.84</v>
      </c>
      <c r="P1521" s="1759">
        <f t="shared" si="356"/>
        <v>0.80322578935934597</v>
      </c>
      <c r="Q1521" s="1725">
        <v>742.74</v>
      </c>
      <c r="R1521" s="1759">
        <f t="shared" si="375"/>
        <v>0.19677421064065406</v>
      </c>
      <c r="S1521" s="1785">
        <f t="shared" si="361"/>
        <v>29.709600000000002</v>
      </c>
      <c r="U1521" s="1725">
        <f t="shared" si="362"/>
        <v>0</v>
      </c>
      <c r="V1521" s="1725">
        <f t="shared" si="363"/>
        <v>0</v>
      </c>
      <c r="W1521" s="1725">
        <f t="shared" si="364"/>
        <v>5647.16</v>
      </c>
      <c r="X1521" s="1728">
        <v>5647.16</v>
      </c>
      <c r="Y1521" s="1739">
        <v>617357</v>
      </c>
      <c r="Z1521" s="1730">
        <v>42872</v>
      </c>
      <c r="AA1521" s="1788" t="s">
        <v>213</v>
      </c>
      <c r="AB1521" s="1788"/>
      <c r="AH1521" s="2307"/>
      <c r="AK1521" s="2306"/>
      <c r="AL1521" s="2306"/>
    </row>
    <row r="1522" spans="1:38" x14ac:dyDescent="0.2">
      <c r="A1522" s="1811">
        <v>2017364</v>
      </c>
      <c r="C1522" s="1737">
        <v>648817</v>
      </c>
      <c r="D1522" s="1723" t="s">
        <v>68</v>
      </c>
      <c r="E1522" s="1723">
        <v>1</v>
      </c>
      <c r="F1522" s="1723">
        <v>9</v>
      </c>
      <c r="G1522" s="1723">
        <v>6</v>
      </c>
      <c r="H1522" s="1723">
        <v>5</v>
      </c>
      <c r="I1522" s="1738">
        <v>1</v>
      </c>
      <c r="J1522" s="1738">
        <v>1</v>
      </c>
      <c r="L1522" s="1725">
        <v>4342.04</v>
      </c>
      <c r="N1522" s="1725">
        <f t="shared" si="360"/>
        <v>2929.25</v>
      </c>
      <c r="O1522" s="1725">
        <v>2340.34</v>
      </c>
      <c r="P1522" s="1759">
        <f t="shared" si="356"/>
        <v>0.79895536400102418</v>
      </c>
      <c r="Q1522" s="1725">
        <v>588.91</v>
      </c>
      <c r="R1522" s="1759">
        <f t="shared" si="375"/>
        <v>0.20104463599897585</v>
      </c>
      <c r="S1522" s="1785">
        <f t="shared" si="361"/>
        <v>23.5564</v>
      </c>
      <c r="U1522" s="1725">
        <f t="shared" si="362"/>
        <v>0</v>
      </c>
      <c r="V1522" s="1725">
        <f t="shared" si="363"/>
        <v>0</v>
      </c>
      <c r="W1522" s="1725">
        <f t="shared" si="364"/>
        <v>4342.04</v>
      </c>
      <c r="X1522" s="1728">
        <v>4342.04</v>
      </c>
      <c r="Y1522" s="1739">
        <v>617358</v>
      </c>
      <c r="Z1522" s="1730">
        <v>42872</v>
      </c>
      <c r="AA1522" s="1788" t="s">
        <v>213</v>
      </c>
      <c r="AB1522" s="1788"/>
      <c r="AH1522" s="2307"/>
      <c r="AK1522" s="2306"/>
      <c r="AL1522" s="2306"/>
    </row>
    <row r="1523" spans="1:38" x14ac:dyDescent="0.2">
      <c r="A1523" s="1811">
        <v>2017365</v>
      </c>
      <c r="C1523" s="1737" t="s">
        <v>3811</v>
      </c>
      <c r="D1523" s="1723" t="s">
        <v>68</v>
      </c>
      <c r="E1523" s="1723">
        <v>0</v>
      </c>
      <c r="F1523" s="1723">
        <v>0</v>
      </c>
      <c r="G1523" s="1723">
        <v>0</v>
      </c>
      <c r="H1523" s="1723">
        <v>0</v>
      </c>
      <c r="I1523" s="1738">
        <v>1</v>
      </c>
      <c r="J1523" s="1738">
        <v>1</v>
      </c>
      <c r="L1523" s="1725">
        <v>355</v>
      </c>
      <c r="N1523" s="1725">
        <f t="shared" si="360"/>
        <v>235</v>
      </c>
      <c r="O1523" s="1725">
        <v>210</v>
      </c>
      <c r="P1523" s="1759">
        <f t="shared" si="356"/>
        <v>0.8936170212765957</v>
      </c>
      <c r="Q1523" s="1725">
        <v>25</v>
      </c>
      <c r="R1523" s="1759">
        <f t="shared" si="375"/>
        <v>0.10638297872340426</v>
      </c>
      <c r="S1523" s="1785">
        <f t="shared" si="361"/>
        <v>1</v>
      </c>
      <c r="U1523" s="1725">
        <f t="shared" si="362"/>
        <v>0</v>
      </c>
      <c r="V1523" s="1725">
        <f t="shared" si="363"/>
        <v>0</v>
      </c>
      <c r="W1523" s="1725">
        <f t="shared" si="364"/>
        <v>355</v>
      </c>
      <c r="X1523" s="1728">
        <v>355</v>
      </c>
      <c r="Y1523" s="1739">
        <v>617359</v>
      </c>
      <c r="Z1523" s="1730">
        <v>42872</v>
      </c>
      <c r="AA1523" s="1788" t="s">
        <v>213</v>
      </c>
      <c r="AB1523" s="1788"/>
      <c r="AH1523" s="2307"/>
      <c r="AK1523" s="2306"/>
      <c r="AL1523" s="2306"/>
    </row>
    <row r="1524" spans="1:38" x14ac:dyDescent="0.2">
      <c r="A1524" s="1811" t="s">
        <v>3783</v>
      </c>
      <c r="C1524" s="1737">
        <v>630117</v>
      </c>
      <c r="D1524" s="1723" t="s">
        <v>68</v>
      </c>
      <c r="E1524" s="1723">
        <v>1</v>
      </c>
      <c r="F1524" s="1723">
        <v>8</v>
      </c>
      <c r="G1524" s="1723">
        <v>5</v>
      </c>
      <c r="H1524" s="1723">
        <v>2</v>
      </c>
      <c r="I1524" s="1738">
        <v>1</v>
      </c>
      <c r="J1524" s="1738">
        <v>1</v>
      </c>
      <c r="L1524" s="1725">
        <v>6190.16</v>
      </c>
      <c r="N1524" s="1725">
        <f t="shared" si="360"/>
        <v>4165.87</v>
      </c>
      <c r="O1524" s="1725">
        <v>3556.04</v>
      </c>
      <c r="P1524" s="1759">
        <f t="shared" si="356"/>
        <v>0.85361281076941908</v>
      </c>
      <c r="Q1524" s="1725">
        <v>609.83000000000004</v>
      </c>
      <c r="R1524" s="1759">
        <f t="shared" si="375"/>
        <v>0.14638718923058089</v>
      </c>
      <c r="S1524" s="1785">
        <f t="shared" si="361"/>
        <v>24.3932</v>
      </c>
      <c r="U1524" s="1725">
        <f t="shared" si="362"/>
        <v>0</v>
      </c>
      <c r="V1524" s="1725">
        <f t="shared" si="363"/>
        <v>0</v>
      </c>
      <c r="W1524" s="1725">
        <f t="shared" si="364"/>
        <v>6190.16</v>
      </c>
      <c r="X1524" s="1728">
        <v>6190.16</v>
      </c>
      <c r="Y1524" s="1739">
        <v>617360</v>
      </c>
      <c r="Z1524" s="1730">
        <v>42872</v>
      </c>
      <c r="AA1524" s="1788" t="s">
        <v>213</v>
      </c>
      <c r="AB1524" s="1788"/>
      <c r="AH1524" s="2307"/>
      <c r="AK1524" s="2306"/>
      <c r="AL1524" s="2306"/>
    </row>
    <row r="1525" spans="1:38" x14ac:dyDescent="0.2">
      <c r="A1525" s="1811">
        <v>2017367</v>
      </c>
      <c r="C1525" s="1737">
        <v>637717</v>
      </c>
      <c r="D1525" s="1723" t="s">
        <v>68</v>
      </c>
      <c r="E1525" s="1723">
        <v>1</v>
      </c>
      <c r="F1525" s="1723">
        <v>8</v>
      </c>
      <c r="G1525" s="1723">
        <v>5</v>
      </c>
      <c r="H1525" s="1723">
        <v>3</v>
      </c>
      <c r="I1525" s="1738">
        <v>1</v>
      </c>
      <c r="J1525" s="1738">
        <v>1</v>
      </c>
      <c r="L1525" s="1725">
        <v>2365.27</v>
      </c>
      <c r="N1525" s="1725">
        <f t="shared" si="360"/>
        <v>1597.1599999999999</v>
      </c>
      <c r="O1525" s="1725">
        <v>1170.01</v>
      </c>
      <c r="P1525" s="1759">
        <f t="shared" si="356"/>
        <v>0.7325565378546921</v>
      </c>
      <c r="Q1525" s="1725">
        <v>427.15</v>
      </c>
      <c r="R1525" s="1759">
        <f t="shared" si="375"/>
        <v>0.26744346214530795</v>
      </c>
      <c r="S1525" s="1785">
        <f t="shared" si="361"/>
        <v>17.085999999999999</v>
      </c>
      <c r="U1525" s="1725">
        <f t="shared" si="362"/>
        <v>0</v>
      </c>
      <c r="V1525" s="1725">
        <f t="shared" si="363"/>
        <v>0</v>
      </c>
      <c r="W1525" s="1725">
        <f t="shared" si="364"/>
        <v>2365.27</v>
      </c>
      <c r="X1525" s="1728">
        <v>2365.27</v>
      </c>
      <c r="Y1525" s="1739">
        <v>617361</v>
      </c>
      <c r="Z1525" s="1730">
        <v>42872</v>
      </c>
      <c r="AA1525" s="1788" t="s">
        <v>213</v>
      </c>
      <c r="AB1525" s="1788"/>
      <c r="AH1525" s="2307"/>
      <c r="AK1525" s="2306"/>
      <c r="AL1525" s="2306"/>
    </row>
    <row r="1526" spans="1:38" x14ac:dyDescent="0.2">
      <c r="A1526" s="1811">
        <v>2017368</v>
      </c>
      <c r="C1526" s="1737" t="s">
        <v>3808</v>
      </c>
      <c r="D1526" s="1723" t="s">
        <v>68</v>
      </c>
      <c r="E1526" s="1723">
        <v>0</v>
      </c>
      <c r="F1526" s="1723">
        <v>0</v>
      </c>
      <c r="G1526" s="1723">
        <v>0</v>
      </c>
      <c r="H1526" s="1723">
        <v>0</v>
      </c>
      <c r="I1526" s="1738">
        <v>1</v>
      </c>
      <c r="J1526" s="1738">
        <v>1</v>
      </c>
      <c r="L1526" s="1725">
        <v>1988</v>
      </c>
      <c r="N1526" s="1725">
        <f t="shared" si="360"/>
        <v>994</v>
      </c>
      <c r="O1526" s="1725">
        <v>859</v>
      </c>
      <c r="P1526" s="1759">
        <f t="shared" si="356"/>
        <v>0.86418511066398396</v>
      </c>
      <c r="Q1526" s="1725">
        <v>135</v>
      </c>
      <c r="R1526" s="1759">
        <f t="shared" si="375"/>
        <v>0.1358148893360161</v>
      </c>
      <c r="S1526" s="1785">
        <f t="shared" si="361"/>
        <v>5.4</v>
      </c>
      <c r="U1526" s="1725">
        <f t="shared" si="362"/>
        <v>0</v>
      </c>
      <c r="V1526" s="1725">
        <f t="shared" si="363"/>
        <v>0</v>
      </c>
      <c r="W1526" s="1725">
        <f t="shared" si="364"/>
        <v>1988</v>
      </c>
      <c r="X1526" s="1728">
        <v>1988</v>
      </c>
      <c r="Y1526" s="1739">
        <v>617304</v>
      </c>
      <c r="Z1526" s="1730">
        <v>42867</v>
      </c>
      <c r="AA1526" s="1788" t="s">
        <v>213</v>
      </c>
      <c r="AB1526" s="1788"/>
      <c r="AH1526" s="2307"/>
      <c r="AK1526" s="2306"/>
      <c r="AL1526" s="2306"/>
    </row>
    <row r="1527" spans="1:38" x14ac:dyDescent="0.2">
      <c r="A1527" s="1811">
        <v>2017369</v>
      </c>
      <c r="C1527" s="1737" t="s">
        <v>3860</v>
      </c>
      <c r="D1527" s="1723" t="s">
        <v>489</v>
      </c>
      <c r="E1527" s="1723">
        <v>3</v>
      </c>
      <c r="F1527" s="1723">
        <v>21</v>
      </c>
      <c r="G1527" s="1723">
        <v>12</v>
      </c>
      <c r="H1527" s="1723">
        <v>9</v>
      </c>
      <c r="I1527" s="1738">
        <v>1</v>
      </c>
      <c r="J1527" s="1738">
        <v>1</v>
      </c>
      <c r="L1527" s="1725">
        <v>6812.76</v>
      </c>
      <c r="N1527" s="1725">
        <f t="shared" si="360"/>
        <v>5323.62</v>
      </c>
      <c r="O1527" s="1725">
        <v>3990.24</v>
      </c>
      <c r="P1527" s="1759">
        <f t="shared" si="356"/>
        <v>0.74953509078409053</v>
      </c>
      <c r="Q1527" s="1725">
        <v>1333.38</v>
      </c>
      <c r="R1527" s="1759">
        <f t="shared" si="375"/>
        <v>0.25046490921590953</v>
      </c>
      <c r="S1527" s="1785">
        <f t="shared" si="361"/>
        <v>53.335200000000007</v>
      </c>
      <c r="U1527" s="1725">
        <f t="shared" si="362"/>
        <v>0</v>
      </c>
      <c r="V1527" s="1725">
        <f t="shared" si="363"/>
        <v>6812.76</v>
      </c>
      <c r="W1527" s="1725">
        <f t="shared" si="364"/>
        <v>0</v>
      </c>
      <c r="X1527" s="1728"/>
      <c r="Y1527" s="1739"/>
      <c r="Z1527" s="1730"/>
      <c r="AA1527" s="1788"/>
      <c r="AB1527" s="1788"/>
      <c r="AH1527" s="2307"/>
      <c r="AK1527" s="2306"/>
      <c r="AL1527" s="2306"/>
    </row>
    <row r="1528" spans="1:38" x14ac:dyDescent="0.2">
      <c r="A1528" s="1803" t="s">
        <v>4167</v>
      </c>
      <c r="C1528" s="1737" t="s">
        <v>4166</v>
      </c>
      <c r="D1528" s="1723" t="s">
        <v>489</v>
      </c>
      <c r="E1528" s="1723">
        <v>0</v>
      </c>
      <c r="F1528" s="1723">
        <v>3</v>
      </c>
      <c r="G1528" s="1723">
        <v>0</v>
      </c>
      <c r="H1528" s="1723">
        <v>0</v>
      </c>
      <c r="I1528" s="1738">
        <v>1</v>
      </c>
      <c r="J1528" s="1738">
        <v>1</v>
      </c>
      <c r="P1528" s="1759"/>
      <c r="R1528" s="1759"/>
      <c r="X1528" s="1728"/>
      <c r="Y1528" s="1739"/>
      <c r="Z1528" s="1730"/>
      <c r="AA1528" s="1788"/>
      <c r="AB1528" s="1788"/>
      <c r="AH1528" s="2307"/>
      <c r="AK1528" s="2306"/>
      <c r="AL1528" s="2306"/>
    </row>
    <row r="1529" spans="1:38" x14ac:dyDescent="0.2">
      <c r="A1529" s="1811">
        <v>2017370</v>
      </c>
      <c r="C1529" s="1737" t="s">
        <v>3791</v>
      </c>
      <c r="D1529" s="1723" t="s">
        <v>489</v>
      </c>
      <c r="E1529" s="1723">
        <v>0</v>
      </c>
      <c r="F1529" s="1723">
        <v>0</v>
      </c>
      <c r="G1529" s="1723">
        <v>0</v>
      </c>
      <c r="H1529" s="1723">
        <v>0</v>
      </c>
      <c r="I1529" s="1738">
        <v>1</v>
      </c>
      <c r="J1529" s="1738">
        <v>1</v>
      </c>
      <c r="L1529" s="1725">
        <v>480</v>
      </c>
      <c r="N1529" s="1725">
        <f t="shared" si="360"/>
        <v>290</v>
      </c>
      <c r="O1529" s="1725">
        <v>240</v>
      </c>
      <c r="P1529" s="1759">
        <f t="shared" si="356"/>
        <v>0.82758620689655171</v>
      </c>
      <c r="Q1529" s="1725">
        <v>50</v>
      </c>
      <c r="R1529" s="1759">
        <f t="shared" si="375"/>
        <v>0.17241379310344829</v>
      </c>
      <c r="S1529" s="1785">
        <f t="shared" si="361"/>
        <v>2</v>
      </c>
      <c r="U1529" s="1725">
        <f t="shared" si="362"/>
        <v>0</v>
      </c>
      <c r="V1529" s="1725">
        <f t="shared" si="363"/>
        <v>480</v>
      </c>
      <c r="W1529" s="1725">
        <f t="shared" si="364"/>
        <v>0</v>
      </c>
      <c r="X1529" s="1728"/>
      <c r="Y1529" s="1739"/>
      <c r="Z1529" s="1730"/>
      <c r="AA1529" s="1788"/>
      <c r="AB1529" s="1788"/>
      <c r="AH1529" s="2307"/>
      <c r="AK1529" s="2306"/>
      <c r="AL1529" s="2306"/>
    </row>
    <row r="1530" spans="1:38" x14ac:dyDescent="0.2">
      <c r="A1530" s="1811">
        <v>2017371</v>
      </c>
      <c r="C1530" s="1737" t="s">
        <v>3800</v>
      </c>
      <c r="D1530" s="1723" t="s">
        <v>489</v>
      </c>
      <c r="E1530" s="1723">
        <v>0</v>
      </c>
      <c r="F1530" s="1723">
        <v>0</v>
      </c>
      <c r="G1530" s="1723">
        <v>0</v>
      </c>
      <c r="H1530" s="1723">
        <v>0</v>
      </c>
      <c r="I1530" s="1738">
        <v>1</v>
      </c>
      <c r="J1530" s="1738">
        <v>1</v>
      </c>
      <c r="L1530" s="1725">
        <v>143.94</v>
      </c>
      <c r="N1530" s="1725">
        <f t="shared" si="360"/>
        <v>0</v>
      </c>
      <c r="O1530" s="1725">
        <v>0</v>
      </c>
      <c r="P1530" s="1759" t="str">
        <f t="shared" si="356"/>
        <v/>
      </c>
      <c r="Q1530" s="1725">
        <v>0</v>
      </c>
      <c r="R1530" s="1759" t="str">
        <f t="shared" si="375"/>
        <v/>
      </c>
      <c r="S1530" s="1785">
        <f t="shared" si="361"/>
        <v>0</v>
      </c>
      <c r="U1530" s="1725">
        <f t="shared" si="362"/>
        <v>0</v>
      </c>
      <c r="V1530" s="1725">
        <f t="shared" si="363"/>
        <v>143.94</v>
      </c>
      <c r="W1530" s="1725">
        <f t="shared" si="364"/>
        <v>0</v>
      </c>
      <c r="X1530" s="1728"/>
      <c r="Y1530" s="1739"/>
      <c r="Z1530" s="1730"/>
      <c r="AA1530" s="1788"/>
      <c r="AB1530" s="1788"/>
      <c r="AH1530" s="2307"/>
      <c r="AK1530" s="2306"/>
      <c r="AL1530" s="2306"/>
    </row>
    <row r="1531" spans="1:38" x14ac:dyDescent="0.2">
      <c r="A1531" s="1811" t="s">
        <v>3798</v>
      </c>
      <c r="C1531" s="1737" t="s">
        <v>3782</v>
      </c>
      <c r="D1531" s="1723" t="s">
        <v>451</v>
      </c>
      <c r="E1531" s="1723">
        <v>1</v>
      </c>
      <c r="F1531" s="1723">
        <v>13</v>
      </c>
      <c r="G1531" s="1723">
        <v>8</v>
      </c>
      <c r="H1531" s="1723">
        <v>7</v>
      </c>
      <c r="I1531" s="1738">
        <v>1</v>
      </c>
      <c r="J1531" s="1738">
        <v>1</v>
      </c>
      <c r="L1531" s="1725">
        <v>6258.47</v>
      </c>
      <c r="N1531" s="1725">
        <f t="shared" si="360"/>
        <v>4138.2700000000004</v>
      </c>
      <c r="O1531" s="1725">
        <v>3105.92</v>
      </c>
      <c r="P1531" s="1759">
        <f t="shared" si="356"/>
        <v>0.75053585193812866</v>
      </c>
      <c r="Q1531" s="1725">
        <v>1032.3499999999999</v>
      </c>
      <c r="R1531" s="1759">
        <f t="shared" si="375"/>
        <v>0.24946414806187123</v>
      </c>
      <c r="S1531" s="1785">
        <f t="shared" si="361"/>
        <v>41.293999999999997</v>
      </c>
      <c r="U1531" s="1725">
        <f t="shared" si="362"/>
        <v>0</v>
      </c>
      <c r="V1531" s="1725">
        <f t="shared" si="363"/>
        <v>6258.47</v>
      </c>
      <c r="W1531" s="1725">
        <f t="shared" si="364"/>
        <v>0</v>
      </c>
      <c r="X1531" s="1728"/>
      <c r="Y1531" s="1739"/>
      <c r="Z1531" s="1730"/>
      <c r="AA1531" s="1788"/>
      <c r="AB1531" s="1788"/>
      <c r="AH1531" s="2307"/>
      <c r="AK1531" s="2306"/>
      <c r="AL1531" s="2306"/>
    </row>
    <row r="1532" spans="1:38" x14ac:dyDescent="0.2">
      <c r="A1532" s="1811">
        <v>2017373</v>
      </c>
      <c r="B1532" s="1878"/>
      <c r="C1532" s="1878" t="s">
        <v>3871</v>
      </c>
      <c r="D1532" s="1879" t="s">
        <v>68</v>
      </c>
      <c r="E1532" s="1879">
        <v>0</v>
      </c>
      <c r="F1532" s="1879">
        <v>0</v>
      </c>
      <c r="G1532" s="1879">
        <v>0</v>
      </c>
      <c r="H1532" s="1879">
        <v>0</v>
      </c>
      <c r="I1532" s="1738">
        <v>1</v>
      </c>
      <c r="J1532" s="1738">
        <v>1</v>
      </c>
      <c r="K1532" s="1891"/>
      <c r="L1532" s="1881">
        <v>15</v>
      </c>
      <c r="M1532" s="1881"/>
      <c r="N1532" s="1725">
        <f t="shared" si="360"/>
        <v>3088.73</v>
      </c>
      <c r="O1532" s="1725">
        <v>2319.35</v>
      </c>
      <c r="P1532" s="1759">
        <f t="shared" si="356"/>
        <v>0.75090733084471606</v>
      </c>
      <c r="Q1532" s="1725">
        <v>769.38</v>
      </c>
      <c r="R1532" s="1759">
        <f t="shared" si="375"/>
        <v>0.24909266915528389</v>
      </c>
      <c r="S1532" s="1785">
        <f t="shared" si="361"/>
        <v>30.775199999999998</v>
      </c>
      <c r="U1532" s="1725">
        <f t="shared" si="362"/>
        <v>0</v>
      </c>
      <c r="V1532" s="1725">
        <f t="shared" si="363"/>
        <v>15</v>
      </c>
      <c r="W1532" s="1725">
        <f t="shared" si="364"/>
        <v>0</v>
      </c>
      <c r="X1532" s="1728"/>
      <c r="Y1532" s="1739"/>
      <c r="Z1532" s="1730"/>
      <c r="AA1532" s="1788"/>
      <c r="AB1532" s="1788"/>
      <c r="AH1532" s="2307"/>
      <c r="AK1532" s="2306"/>
      <c r="AL1532" s="2306"/>
    </row>
    <row r="1533" spans="1:38" x14ac:dyDescent="0.2">
      <c r="A1533" s="1811">
        <v>2017374</v>
      </c>
      <c r="C1533" s="1737" t="s">
        <v>3812</v>
      </c>
      <c r="D1533" s="1723" t="s">
        <v>3000</v>
      </c>
      <c r="E1533" s="1723">
        <v>1</v>
      </c>
      <c r="F1533" s="1723">
        <v>10</v>
      </c>
      <c r="G1533" s="1723">
        <v>6</v>
      </c>
      <c r="H1533" s="1723">
        <v>1</v>
      </c>
      <c r="I1533" s="1738">
        <v>1</v>
      </c>
      <c r="J1533" s="1738">
        <v>1</v>
      </c>
      <c r="L1533" s="1725">
        <v>2913.37</v>
      </c>
      <c r="N1533" s="1725">
        <f t="shared" si="360"/>
        <v>1817.3600000000001</v>
      </c>
      <c r="O1533" s="1725">
        <v>1338.92</v>
      </c>
      <c r="P1533" s="1759">
        <f t="shared" si="356"/>
        <v>0.73673900603072584</v>
      </c>
      <c r="Q1533" s="1725">
        <v>478.44</v>
      </c>
      <c r="R1533" s="1759">
        <f t="shared" si="375"/>
        <v>0.2632609939692741</v>
      </c>
      <c r="S1533" s="1785">
        <f t="shared" si="361"/>
        <v>19.137599999999999</v>
      </c>
      <c r="U1533" s="1725">
        <f t="shared" si="362"/>
        <v>0</v>
      </c>
      <c r="V1533" s="1725">
        <f t="shared" si="363"/>
        <v>0</v>
      </c>
      <c r="W1533" s="1725">
        <f t="shared" si="364"/>
        <v>2913.37</v>
      </c>
      <c r="X1533" s="1728">
        <v>2913.37</v>
      </c>
      <c r="Y1533" s="1739">
        <v>617407</v>
      </c>
      <c r="Z1533" s="1730">
        <v>42902</v>
      </c>
      <c r="AA1533" s="1788" t="s">
        <v>213</v>
      </c>
      <c r="AB1533" s="1788"/>
      <c r="AH1533" s="2307"/>
      <c r="AK1533" s="2306"/>
      <c r="AL1533" s="2306"/>
    </row>
    <row r="1534" spans="1:38" x14ac:dyDescent="0.2">
      <c r="A1534" s="1811">
        <v>2017375</v>
      </c>
      <c r="C1534" s="1737">
        <v>624017</v>
      </c>
      <c r="D1534" s="1723" t="s">
        <v>68</v>
      </c>
      <c r="E1534" s="1723">
        <v>1</v>
      </c>
      <c r="F1534" s="1723">
        <v>8</v>
      </c>
      <c r="G1534" s="1723">
        <v>5</v>
      </c>
      <c r="H1534" s="1723">
        <v>3</v>
      </c>
      <c r="I1534" s="1738">
        <v>1</v>
      </c>
      <c r="J1534" s="1738">
        <v>1</v>
      </c>
      <c r="L1534" s="1725">
        <v>2317.5500000000002</v>
      </c>
      <c r="N1534" s="1725">
        <f t="shared" si="360"/>
        <v>1563.44</v>
      </c>
      <c r="O1534" s="1725">
        <v>1139.1300000000001</v>
      </c>
      <c r="P1534" s="1759">
        <f t="shared" ref="P1534:P1563" si="376">IF(N1534&lt;=0,"",O1534/N1534)</f>
        <v>0.72860487130942031</v>
      </c>
      <c r="Q1534" s="1725">
        <v>424.31</v>
      </c>
      <c r="R1534" s="1759">
        <f t="shared" si="375"/>
        <v>0.27139512869057975</v>
      </c>
      <c r="S1534" s="1785">
        <f t="shared" si="361"/>
        <v>16.9724</v>
      </c>
      <c r="U1534" s="1725">
        <f t="shared" si="362"/>
        <v>0</v>
      </c>
      <c r="V1534" s="1725">
        <f t="shared" si="363"/>
        <v>0</v>
      </c>
      <c r="W1534" s="1725">
        <f t="shared" si="364"/>
        <v>2317.5500000000002</v>
      </c>
      <c r="X1534" s="1728">
        <v>2317.5500000000002</v>
      </c>
      <c r="Y1534" s="1739">
        <v>617363</v>
      </c>
      <c r="Z1534" s="1730">
        <v>42872</v>
      </c>
      <c r="AA1534" s="1788" t="s">
        <v>213</v>
      </c>
      <c r="AB1534" s="1788"/>
      <c r="AH1534" s="2307"/>
      <c r="AK1534" s="2306"/>
      <c r="AL1534" s="2306"/>
    </row>
    <row r="1535" spans="1:38" x14ac:dyDescent="0.2">
      <c r="A1535" s="1811" t="s">
        <v>3826</v>
      </c>
      <c r="C1535" s="1737">
        <v>648617</v>
      </c>
      <c r="D1535" s="1723" t="s">
        <v>68</v>
      </c>
      <c r="E1535" s="1723">
        <v>1</v>
      </c>
      <c r="F1535" s="1723">
        <v>9</v>
      </c>
      <c r="G1535" s="1723">
        <v>5</v>
      </c>
      <c r="H1535" s="1723">
        <v>4</v>
      </c>
      <c r="I1535" s="1738">
        <v>1</v>
      </c>
      <c r="J1535" s="1738">
        <v>1</v>
      </c>
      <c r="L1535" s="1725">
        <v>6732.72</v>
      </c>
      <c r="N1535" s="1725">
        <f t="shared" ref="N1535:N1563" si="377">O1535+Q1535</f>
        <v>4449.7999999999993</v>
      </c>
      <c r="O1535" s="1725">
        <v>3493.49</v>
      </c>
      <c r="P1535" s="1759">
        <f t="shared" si="376"/>
        <v>0.78508921749292115</v>
      </c>
      <c r="Q1535" s="1725">
        <v>956.31</v>
      </c>
      <c r="R1535" s="1759">
        <f t="shared" si="375"/>
        <v>0.21491078250707898</v>
      </c>
      <c r="S1535" s="1785">
        <f t="shared" ref="S1535:S1564" si="378">Q1535/$S$1</f>
        <v>38.252399999999994</v>
      </c>
      <c r="U1535" s="1725">
        <f t="shared" ref="U1535:U1564" si="379">((1-I1535)*O1535)+((1-J1535)*Q1535)</f>
        <v>0</v>
      </c>
      <c r="V1535" s="1725">
        <f t="shared" ref="V1535:V1564" si="380">L1535-W1535</f>
        <v>0</v>
      </c>
      <c r="W1535" s="1725">
        <f t="shared" ref="W1535:W1564" si="381">X1535+AC1535+AH1535+AM1535+AO1535+AR1535</f>
        <v>6732.72</v>
      </c>
      <c r="X1535" s="1728">
        <v>6732.72</v>
      </c>
      <c r="Y1535" s="1739">
        <v>617364</v>
      </c>
      <c r="Z1535" s="1730">
        <v>42872</v>
      </c>
      <c r="AA1535" s="1788" t="s">
        <v>213</v>
      </c>
      <c r="AB1535" s="1788"/>
      <c r="AH1535" s="2307"/>
      <c r="AK1535" s="2306"/>
      <c r="AL1535" s="2306"/>
    </row>
    <row r="1536" spans="1:38" x14ac:dyDescent="0.2">
      <c r="A1536" s="1811">
        <v>2017377</v>
      </c>
      <c r="C1536" s="1737">
        <v>624117</v>
      </c>
      <c r="D1536" s="1723" t="s">
        <v>68</v>
      </c>
      <c r="E1536" s="1723">
        <v>1</v>
      </c>
      <c r="F1536" s="1723">
        <v>8</v>
      </c>
      <c r="G1536" s="1723">
        <v>5</v>
      </c>
      <c r="H1536" s="1723">
        <v>3</v>
      </c>
      <c r="I1536" s="1738">
        <v>1</v>
      </c>
      <c r="J1536" s="1738">
        <v>1</v>
      </c>
      <c r="L1536" s="1725">
        <v>2312.27</v>
      </c>
      <c r="N1536" s="1725">
        <f t="shared" si="377"/>
        <v>1559.9199999999998</v>
      </c>
      <c r="O1536" s="1725">
        <v>1135.6099999999999</v>
      </c>
      <c r="P1536" s="1759">
        <f t="shared" si="376"/>
        <v>0.7279924611518539</v>
      </c>
      <c r="Q1536" s="1725">
        <v>424.31</v>
      </c>
      <c r="R1536" s="1759">
        <f t="shared" si="375"/>
        <v>0.2720075388481461</v>
      </c>
      <c r="S1536" s="1785">
        <f t="shared" si="378"/>
        <v>16.9724</v>
      </c>
      <c r="U1536" s="1725">
        <f t="shared" si="379"/>
        <v>0</v>
      </c>
      <c r="V1536" s="1725">
        <f t="shared" si="380"/>
        <v>0</v>
      </c>
      <c r="W1536" s="1725">
        <f t="shared" si="381"/>
        <v>2312.27</v>
      </c>
      <c r="X1536" s="1728">
        <v>2312.27</v>
      </c>
      <c r="Y1536" s="1739">
        <v>617365</v>
      </c>
      <c r="Z1536" s="1730">
        <v>42872</v>
      </c>
      <c r="AA1536" s="1788" t="s">
        <v>213</v>
      </c>
      <c r="AB1536" s="1788"/>
      <c r="AH1536" s="2307"/>
      <c r="AK1536" s="2306"/>
      <c r="AL1536" s="2306"/>
    </row>
    <row r="1537" spans="1:38" x14ac:dyDescent="0.2">
      <c r="A1537" s="1811">
        <v>2017378</v>
      </c>
      <c r="C1537" s="1737">
        <v>624217</v>
      </c>
      <c r="D1537" s="1723" t="s">
        <v>68</v>
      </c>
      <c r="E1537" s="1723">
        <v>1</v>
      </c>
      <c r="F1537" s="1723">
        <v>8</v>
      </c>
      <c r="G1537" s="1723">
        <v>5</v>
      </c>
      <c r="H1537" s="1723">
        <v>3</v>
      </c>
      <c r="I1537" s="1738">
        <v>1</v>
      </c>
      <c r="J1537" s="1738">
        <v>1</v>
      </c>
      <c r="L1537" s="1725">
        <v>2317.5500000000002</v>
      </c>
      <c r="N1537" s="1725">
        <f t="shared" si="377"/>
        <v>1563.44</v>
      </c>
      <c r="O1537" s="1725">
        <v>1138.44</v>
      </c>
      <c r="P1537" s="1759">
        <f t="shared" si="376"/>
        <v>0.72816353681625134</v>
      </c>
      <c r="Q1537" s="1725">
        <v>425</v>
      </c>
      <c r="R1537" s="1759">
        <f t="shared" si="375"/>
        <v>0.27183646318374866</v>
      </c>
      <c r="S1537" s="1785">
        <f t="shared" si="378"/>
        <v>17</v>
      </c>
      <c r="U1537" s="1725">
        <f t="shared" si="379"/>
        <v>0</v>
      </c>
      <c r="V1537" s="1725">
        <f t="shared" si="380"/>
        <v>0</v>
      </c>
      <c r="W1537" s="1725">
        <f t="shared" si="381"/>
        <v>2317.5500000000002</v>
      </c>
      <c r="X1537" s="1728">
        <v>2317.5500000000002</v>
      </c>
      <c r="Y1537" s="1739">
        <v>617382</v>
      </c>
      <c r="Z1537" s="1730">
        <v>42895</v>
      </c>
      <c r="AA1537" s="1788" t="s">
        <v>213</v>
      </c>
      <c r="AB1537" s="1788"/>
      <c r="AH1537" s="2307"/>
      <c r="AK1537" s="2306"/>
      <c r="AL1537" s="2306"/>
    </row>
    <row r="1538" spans="1:38" x14ac:dyDescent="0.2">
      <c r="A1538" s="1811">
        <v>2017379</v>
      </c>
      <c r="C1538" s="1737" t="s">
        <v>3830</v>
      </c>
      <c r="D1538" s="1723" t="s">
        <v>489</v>
      </c>
      <c r="E1538" s="1723">
        <v>1</v>
      </c>
      <c r="F1538" s="1723">
        <v>11</v>
      </c>
      <c r="G1538" s="1723">
        <v>8</v>
      </c>
      <c r="H1538" s="1723">
        <v>5</v>
      </c>
      <c r="I1538" s="1738">
        <v>1</v>
      </c>
      <c r="J1538" s="1738">
        <v>1</v>
      </c>
      <c r="L1538" s="1725">
        <v>4187.41</v>
      </c>
      <c r="N1538" s="1725">
        <f t="shared" si="377"/>
        <v>3088.73</v>
      </c>
      <c r="O1538" s="1725">
        <v>2319.35</v>
      </c>
      <c r="P1538" s="1759">
        <f t="shared" si="376"/>
        <v>0.75090733084471606</v>
      </c>
      <c r="Q1538" s="1725">
        <v>769.38</v>
      </c>
      <c r="R1538" s="1759">
        <f t="shared" si="375"/>
        <v>0.24909266915528389</v>
      </c>
      <c r="S1538" s="1785">
        <f t="shared" si="378"/>
        <v>30.775199999999998</v>
      </c>
      <c r="U1538" s="1725">
        <f t="shared" si="379"/>
        <v>0</v>
      </c>
      <c r="V1538" s="1725">
        <f t="shared" si="380"/>
        <v>4187.41</v>
      </c>
      <c r="W1538" s="1725">
        <f t="shared" si="381"/>
        <v>0</v>
      </c>
      <c r="X1538" s="1728"/>
      <c r="Y1538" s="1739"/>
      <c r="Z1538" s="1730"/>
      <c r="AA1538" s="1788"/>
      <c r="AB1538" s="1788"/>
      <c r="AH1538" s="2307"/>
      <c r="AK1538" s="2306"/>
      <c r="AL1538" s="2306"/>
    </row>
    <row r="1539" spans="1:38" x14ac:dyDescent="0.2">
      <c r="A1539" s="1811">
        <v>2017380</v>
      </c>
      <c r="C1539" s="1737">
        <v>604917</v>
      </c>
      <c r="D1539" s="1723" t="s">
        <v>68</v>
      </c>
      <c r="E1539" s="1723">
        <v>1</v>
      </c>
      <c r="F1539" s="1723">
        <v>8</v>
      </c>
      <c r="G1539" s="1723">
        <v>4</v>
      </c>
      <c r="H1539" s="1723">
        <v>2</v>
      </c>
      <c r="I1539" s="1738">
        <v>1</v>
      </c>
      <c r="J1539" s="1738">
        <v>1</v>
      </c>
      <c r="L1539" s="1725">
        <v>2232.2199999999998</v>
      </c>
      <c r="N1539" s="1725">
        <f t="shared" si="377"/>
        <v>1505.18</v>
      </c>
      <c r="O1539" s="1725">
        <v>1175.75</v>
      </c>
      <c r="P1539" s="1759">
        <f t="shared" si="376"/>
        <v>0.78113581099934892</v>
      </c>
      <c r="Q1539" s="1725">
        <v>329.43</v>
      </c>
      <c r="R1539" s="1759">
        <f t="shared" si="375"/>
        <v>0.21886418900065108</v>
      </c>
      <c r="S1539" s="1785">
        <f t="shared" si="378"/>
        <v>13.177200000000001</v>
      </c>
      <c r="U1539" s="1725">
        <f t="shared" si="379"/>
        <v>0</v>
      </c>
      <c r="V1539" s="1725">
        <f t="shared" si="380"/>
        <v>0</v>
      </c>
      <c r="W1539" s="1725">
        <f t="shared" si="381"/>
        <v>2232.2199999999998</v>
      </c>
      <c r="X1539" s="1728">
        <v>2232.2199999999998</v>
      </c>
      <c r="Y1539" s="1739">
        <v>617366</v>
      </c>
      <c r="Z1539" s="1730">
        <v>42872</v>
      </c>
      <c r="AA1539" s="1788" t="s">
        <v>213</v>
      </c>
      <c r="AB1539" s="1788"/>
      <c r="AH1539" s="2307"/>
      <c r="AK1539" s="2306"/>
      <c r="AL1539" s="2306"/>
    </row>
    <row r="1540" spans="1:38" x14ac:dyDescent="0.2">
      <c r="A1540" s="1811">
        <v>2017381</v>
      </c>
      <c r="C1540" s="1737" t="s">
        <v>3838</v>
      </c>
      <c r="D1540" s="1723" t="s">
        <v>1549</v>
      </c>
      <c r="E1540" s="1723">
        <v>1</v>
      </c>
      <c r="F1540" s="1723">
        <v>3</v>
      </c>
      <c r="G1540" s="1723">
        <v>3</v>
      </c>
      <c r="H1540" s="1723">
        <v>0</v>
      </c>
      <c r="I1540" s="1738">
        <v>1</v>
      </c>
      <c r="J1540" s="1738">
        <v>1</v>
      </c>
      <c r="L1540" s="1725">
        <v>670.93</v>
      </c>
      <c r="N1540" s="1725">
        <f t="shared" si="377"/>
        <v>391.96999999999997</v>
      </c>
      <c r="O1540" s="1725">
        <v>274.45999999999998</v>
      </c>
      <c r="P1540" s="1759">
        <f t="shared" si="376"/>
        <v>0.70020664846799496</v>
      </c>
      <c r="Q1540" s="1725">
        <v>117.51</v>
      </c>
      <c r="R1540" s="1809">
        <f t="shared" si="375"/>
        <v>0.29979335153200504</v>
      </c>
      <c r="S1540" s="1785">
        <f t="shared" si="378"/>
        <v>4.7004000000000001</v>
      </c>
      <c r="U1540" s="1725">
        <f t="shared" si="379"/>
        <v>0</v>
      </c>
      <c r="V1540" s="1725">
        <f t="shared" si="380"/>
        <v>0</v>
      </c>
      <c r="W1540" s="1725">
        <f t="shared" si="381"/>
        <v>670.93</v>
      </c>
      <c r="X1540" s="1728">
        <v>670.93</v>
      </c>
      <c r="Y1540" s="1739">
        <v>617402</v>
      </c>
      <c r="Z1540" s="1730">
        <v>42902</v>
      </c>
      <c r="AA1540" s="1788" t="s">
        <v>213</v>
      </c>
      <c r="AB1540" s="1788"/>
      <c r="AH1540" s="2307"/>
      <c r="AK1540" s="2306"/>
      <c r="AL1540" s="2306"/>
    </row>
    <row r="1541" spans="1:38" x14ac:dyDescent="0.2">
      <c r="A1541" s="1811">
        <v>2017382</v>
      </c>
      <c r="C1541" s="1737" t="s">
        <v>3842</v>
      </c>
      <c r="D1541" s="1723" t="s">
        <v>1549</v>
      </c>
      <c r="E1541" s="1723">
        <v>1</v>
      </c>
      <c r="F1541" s="1723">
        <v>1</v>
      </c>
      <c r="G1541" s="1723">
        <v>1</v>
      </c>
      <c r="H1541" s="1723">
        <v>0</v>
      </c>
      <c r="I1541" s="1738">
        <v>1</v>
      </c>
      <c r="J1541" s="1738">
        <v>1</v>
      </c>
      <c r="L1541" s="1725">
        <v>183.7</v>
      </c>
      <c r="N1541" s="1725">
        <f t="shared" si="377"/>
        <v>105.69</v>
      </c>
      <c r="O1541" s="1725">
        <v>69.27</v>
      </c>
      <c r="P1541" s="1759">
        <f t="shared" si="376"/>
        <v>0.6554073233040022</v>
      </c>
      <c r="Q1541" s="1725">
        <v>36.42</v>
      </c>
      <c r="R1541" s="1809">
        <f t="shared" si="375"/>
        <v>0.34459267669599775</v>
      </c>
      <c r="S1541" s="1785">
        <f t="shared" si="378"/>
        <v>1.4568000000000001</v>
      </c>
      <c r="U1541" s="1725">
        <f t="shared" si="379"/>
        <v>0</v>
      </c>
      <c r="V1541" s="1725">
        <f t="shared" si="380"/>
        <v>0</v>
      </c>
      <c r="W1541" s="1725">
        <f t="shared" si="381"/>
        <v>183.7</v>
      </c>
      <c r="X1541" s="1728">
        <v>183.7</v>
      </c>
      <c r="Y1541" s="1739">
        <v>617403</v>
      </c>
      <c r="Z1541" s="1730">
        <v>42902</v>
      </c>
      <c r="AA1541" s="1788" t="s">
        <v>213</v>
      </c>
      <c r="AB1541" s="1788"/>
      <c r="AH1541" s="2307"/>
      <c r="AK1541" s="2306"/>
      <c r="AL1541" s="2306"/>
    </row>
    <row r="1542" spans="1:38" x14ac:dyDescent="0.2">
      <c r="A1542" s="1811">
        <v>2017383</v>
      </c>
      <c r="C1542" s="1737" t="s">
        <v>3839</v>
      </c>
      <c r="D1542" s="1723" t="s">
        <v>1549</v>
      </c>
      <c r="E1542" s="1723">
        <v>1</v>
      </c>
      <c r="F1542" s="1723">
        <v>1</v>
      </c>
      <c r="G1542" s="1723">
        <v>0</v>
      </c>
      <c r="H1542" s="1723">
        <v>1</v>
      </c>
      <c r="I1542" s="1738">
        <v>1</v>
      </c>
      <c r="J1542" s="1738">
        <v>1</v>
      </c>
      <c r="L1542" s="1725">
        <v>495.18</v>
      </c>
      <c r="N1542" s="1725">
        <f t="shared" si="377"/>
        <v>282.25</v>
      </c>
      <c r="O1542" s="1725">
        <v>196.34</v>
      </c>
      <c r="P1542" s="1759">
        <f t="shared" si="376"/>
        <v>0.69562444641275467</v>
      </c>
      <c r="Q1542" s="1725">
        <v>85.91</v>
      </c>
      <c r="R1542" s="1809">
        <f t="shared" si="375"/>
        <v>0.30437555358724533</v>
      </c>
      <c r="S1542" s="1785">
        <f t="shared" si="378"/>
        <v>3.4363999999999999</v>
      </c>
      <c r="U1542" s="1725">
        <f t="shared" si="379"/>
        <v>0</v>
      </c>
      <c r="V1542" s="1725">
        <f t="shared" si="380"/>
        <v>0</v>
      </c>
      <c r="W1542" s="1725">
        <f t="shared" si="381"/>
        <v>495.18</v>
      </c>
      <c r="X1542" s="1728">
        <v>495.18</v>
      </c>
      <c r="Y1542" s="1739">
        <v>617404</v>
      </c>
      <c r="Z1542" s="1730">
        <v>42902</v>
      </c>
      <c r="AA1542" s="1788" t="s">
        <v>213</v>
      </c>
      <c r="AB1542" s="1788"/>
      <c r="AH1542" s="2307"/>
      <c r="AK1542" s="2306"/>
      <c r="AL1542" s="2306"/>
    </row>
    <row r="1543" spans="1:38" x14ac:dyDescent="0.2">
      <c r="A1543" s="1811">
        <v>2017384</v>
      </c>
      <c r="C1543" s="1737" t="s">
        <v>3840</v>
      </c>
      <c r="D1543" s="1723" t="s">
        <v>1549</v>
      </c>
      <c r="E1543" s="1723">
        <v>1</v>
      </c>
      <c r="F1543" s="1723">
        <v>10</v>
      </c>
      <c r="G1543" s="1723">
        <v>8</v>
      </c>
      <c r="H1543" s="1723">
        <v>1</v>
      </c>
      <c r="I1543" s="1738">
        <v>1</v>
      </c>
      <c r="J1543" s="1738">
        <v>1</v>
      </c>
      <c r="L1543" s="1725">
        <v>2352.46</v>
      </c>
      <c r="N1543" s="1725">
        <f t="shared" si="377"/>
        <v>1368.51</v>
      </c>
      <c r="O1543" s="1725">
        <v>948.17</v>
      </c>
      <c r="P1543" s="1759">
        <f t="shared" si="376"/>
        <v>0.69284842639074606</v>
      </c>
      <c r="Q1543" s="1725">
        <v>420.34</v>
      </c>
      <c r="R1543" s="1809">
        <f t="shared" ref="R1543:R1564" si="382">IF(N1543&lt;=0,"",Q1543/N1543)</f>
        <v>0.30715157360925383</v>
      </c>
      <c r="S1543" s="1785">
        <f t="shared" si="378"/>
        <v>16.813599999999997</v>
      </c>
      <c r="U1543" s="1725">
        <f t="shared" si="379"/>
        <v>0</v>
      </c>
      <c r="V1543" s="1725">
        <f t="shared" si="380"/>
        <v>0</v>
      </c>
      <c r="W1543" s="1725">
        <f t="shared" si="381"/>
        <v>2352.46</v>
      </c>
      <c r="X1543" s="1728">
        <v>2352.46</v>
      </c>
      <c r="Y1543" s="1739">
        <v>617405</v>
      </c>
      <c r="Z1543" s="1730">
        <v>42902</v>
      </c>
      <c r="AA1543" s="1788" t="s">
        <v>213</v>
      </c>
      <c r="AB1543" s="1788"/>
      <c r="AH1543" s="2307"/>
      <c r="AK1543" s="2306"/>
      <c r="AL1543" s="2306"/>
    </row>
    <row r="1544" spans="1:38" x14ac:dyDescent="0.2">
      <c r="A1544" s="1811">
        <v>2017385</v>
      </c>
      <c r="C1544" s="1737">
        <v>668117</v>
      </c>
      <c r="D1544" s="1723" t="s">
        <v>68</v>
      </c>
      <c r="E1544" s="1723">
        <v>1</v>
      </c>
      <c r="F1544" s="1723">
        <v>12</v>
      </c>
      <c r="G1544" s="1723">
        <v>6</v>
      </c>
      <c r="H1544" s="1723">
        <v>3</v>
      </c>
      <c r="I1544" s="1738">
        <v>1</v>
      </c>
      <c r="J1544" s="1738">
        <v>1</v>
      </c>
      <c r="L1544" s="1725">
        <v>3519.7</v>
      </c>
      <c r="N1544" s="1725">
        <f t="shared" si="377"/>
        <v>2366.81</v>
      </c>
      <c r="O1544" s="1725">
        <v>1875.81</v>
      </c>
      <c r="P1544" s="1759">
        <f t="shared" si="376"/>
        <v>0.79254777527558185</v>
      </c>
      <c r="Q1544" s="1725">
        <v>491</v>
      </c>
      <c r="R1544" s="1809">
        <f t="shared" si="382"/>
        <v>0.2074522247244181</v>
      </c>
      <c r="S1544" s="1785">
        <f t="shared" si="378"/>
        <v>19.64</v>
      </c>
      <c r="U1544" s="1725">
        <f t="shared" si="379"/>
        <v>0</v>
      </c>
      <c r="V1544" s="1725">
        <f t="shared" si="380"/>
        <v>0</v>
      </c>
      <c r="W1544" s="1725">
        <f t="shared" si="381"/>
        <v>3519.7</v>
      </c>
      <c r="X1544" s="1728">
        <v>3519.7</v>
      </c>
      <c r="Y1544" s="1739">
        <v>617383</v>
      </c>
      <c r="Z1544" s="1730">
        <v>42895</v>
      </c>
      <c r="AA1544" s="1788" t="s">
        <v>213</v>
      </c>
      <c r="AB1544" s="1788"/>
      <c r="AH1544" s="2307"/>
      <c r="AK1544" s="2306"/>
      <c r="AL1544" s="2306"/>
    </row>
    <row r="1545" spans="1:38" x14ac:dyDescent="0.2">
      <c r="A1545" s="1811">
        <v>2017386</v>
      </c>
      <c r="C1545" s="1737" t="s">
        <v>3841</v>
      </c>
      <c r="D1545" s="1723" t="s">
        <v>68</v>
      </c>
      <c r="E1545" s="1723">
        <v>0</v>
      </c>
      <c r="F1545" s="1723">
        <v>0</v>
      </c>
      <c r="G1545" s="1723">
        <v>0</v>
      </c>
      <c r="H1545" s="1723">
        <v>0</v>
      </c>
      <c r="I1545" s="1738">
        <v>1</v>
      </c>
      <c r="J1545" s="1738">
        <v>1</v>
      </c>
      <c r="L1545" s="1725">
        <v>1274</v>
      </c>
      <c r="N1545" s="1725">
        <f t="shared" si="377"/>
        <v>720</v>
      </c>
      <c r="O1545" s="1725">
        <v>570</v>
      </c>
      <c r="P1545" s="1759">
        <f t="shared" si="376"/>
        <v>0.79166666666666663</v>
      </c>
      <c r="Q1545" s="1725">
        <v>150</v>
      </c>
      <c r="R1545" s="1809">
        <f t="shared" si="382"/>
        <v>0.20833333333333334</v>
      </c>
      <c r="S1545" s="1785">
        <f t="shared" si="378"/>
        <v>6</v>
      </c>
      <c r="U1545" s="1725">
        <f t="shared" si="379"/>
        <v>0</v>
      </c>
      <c r="V1545" s="1725">
        <f t="shared" si="380"/>
        <v>0</v>
      </c>
      <c r="W1545" s="1725">
        <f t="shared" si="381"/>
        <v>1274</v>
      </c>
      <c r="X1545" s="1728">
        <v>1274</v>
      </c>
      <c r="Y1545" s="1739">
        <v>617368</v>
      </c>
      <c r="Z1545" s="1730">
        <v>42872</v>
      </c>
      <c r="AA1545" s="1788" t="s">
        <v>213</v>
      </c>
      <c r="AB1545" s="1788"/>
      <c r="AH1545" s="2307"/>
      <c r="AK1545" s="2306"/>
      <c r="AL1545" s="2306"/>
    </row>
    <row r="1546" spans="1:38" x14ac:dyDescent="0.2">
      <c r="A1546" s="1811">
        <v>2017387</v>
      </c>
      <c r="C1546" s="1737">
        <v>625217</v>
      </c>
      <c r="D1546" s="1723" t="s">
        <v>68</v>
      </c>
      <c r="E1546" s="1723">
        <v>1</v>
      </c>
      <c r="F1546" s="1723">
        <v>8</v>
      </c>
      <c r="G1546" s="1723">
        <v>5</v>
      </c>
      <c r="H1546" s="1723">
        <v>3</v>
      </c>
      <c r="I1546" s="1738">
        <v>1</v>
      </c>
      <c r="J1546" s="1738">
        <v>1</v>
      </c>
      <c r="L1546" s="1725">
        <v>2861</v>
      </c>
      <c r="N1546" s="1725">
        <f t="shared" si="377"/>
        <v>1896.69</v>
      </c>
      <c r="O1546" s="1725">
        <v>1437.46</v>
      </c>
      <c r="P1546" s="1759">
        <f t="shared" si="376"/>
        <v>0.75787819833499415</v>
      </c>
      <c r="Q1546" s="1725">
        <v>459.23</v>
      </c>
      <c r="R1546" s="1809">
        <f t="shared" si="382"/>
        <v>0.24212180166500588</v>
      </c>
      <c r="S1546" s="1785">
        <f t="shared" si="378"/>
        <v>18.369199999999999</v>
      </c>
      <c r="U1546" s="1725">
        <f t="shared" si="379"/>
        <v>0</v>
      </c>
      <c r="V1546" s="1725">
        <f t="shared" si="380"/>
        <v>0</v>
      </c>
      <c r="W1546" s="1725">
        <f t="shared" si="381"/>
        <v>2861</v>
      </c>
      <c r="X1546" s="1728">
        <v>2861</v>
      </c>
      <c r="Y1546" s="1739">
        <v>617384</v>
      </c>
      <c r="Z1546" s="1730">
        <v>42895</v>
      </c>
      <c r="AA1546" s="1788" t="s">
        <v>213</v>
      </c>
      <c r="AB1546" s="1788"/>
      <c r="AH1546" s="2307"/>
      <c r="AK1546" s="2306"/>
      <c r="AL1546" s="2306"/>
    </row>
    <row r="1547" spans="1:38" x14ac:dyDescent="0.2">
      <c r="A1547" s="1811" t="s">
        <v>3844</v>
      </c>
      <c r="C1547" s="1737">
        <v>647017</v>
      </c>
      <c r="D1547" s="1723" t="s">
        <v>68</v>
      </c>
      <c r="E1547" s="1723">
        <v>1</v>
      </c>
      <c r="F1547" s="1723">
        <v>8</v>
      </c>
      <c r="G1547" s="1723">
        <v>3</v>
      </c>
      <c r="H1547" s="1723">
        <v>7</v>
      </c>
      <c r="I1547" s="1738">
        <v>1</v>
      </c>
      <c r="J1547" s="1738">
        <v>1</v>
      </c>
      <c r="L1547" s="1725">
        <v>7103.28</v>
      </c>
      <c r="N1547" s="1725">
        <f t="shared" si="377"/>
        <v>4853.32</v>
      </c>
      <c r="O1547" s="1725">
        <v>3994.18</v>
      </c>
      <c r="P1547" s="1759">
        <f t="shared" si="376"/>
        <v>0.82297890928271777</v>
      </c>
      <c r="Q1547" s="1725">
        <v>859.14</v>
      </c>
      <c r="R1547" s="1809">
        <f t="shared" si="382"/>
        <v>0.1770210907172822</v>
      </c>
      <c r="S1547" s="1785">
        <f t="shared" si="378"/>
        <v>34.365600000000001</v>
      </c>
      <c r="U1547" s="1725">
        <f t="shared" si="379"/>
        <v>0</v>
      </c>
      <c r="V1547" s="1725">
        <f t="shared" si="380"/>
        <v>0</v>
      </c>
      <c r="W1547" s="1725">
        <f t="shared" si="381"/>
        <v>7103.28</v>
      </c>
      <c r="X1547" s="1728">
        <v>7103.28</v>
      </c>
      <c r="Y1547" s="1739">
        <v>617385</v>
      </c>
      <c r="Z1547" s="1730">
        <v>42895</v>
      </c>
      <c r="AA1547" s="1788" t="s">
        <v>213</v>
      </c>
      <c r="AB1547" s="1788"/>
      <c r="AH1547" s="2307"/>
      <c r="AK1547" s="2306"/>
      <c r="AL1547" s="2306"/>
    </row>
    <row r="1548" spans="1:38" x14ac:dyDescent="0.2">
      <c r="A1548" s="1811">
        <v>2017389</v>
      </c>
      <c r="C1548" s="1737">
        <v>649517</v>
      </c>
      <c r="D1548" s="1723" t="s">
        <v>68</v>
      </c>
      <c r="E1548" s="1723">
        <v>1</v>
      </c>
      <c r="F1548" s="1723">
        <v>7</v>
      </c>
      <c r="G1548" s="1723">
        <v>5</v>
      </c>
      <c r="H1548" s="1723">
        <v>3</v>
      </c>
      <c r="I1548" s="1738">
        <v>1</v>
      </c>
      <c r="J1548" s="1738">
        <v>1</v>
      </c>
      <c r="L1548" s="1725">
        <v>2343.94</v>
      </c>
      <c r="N1548" s="1725">
        <f t="shared" si="377"/>
        <v>1581.0900000000001</v>
      </c>
      <c r="O1548" s="1725">
        <v>1169.3800000000001</v>
      </c>
      <c r="P1548" s="1759">
        <f t="shared" si="376"/>
        <v>0.73960369112447744</v>
      </c>
      <c r="Q1548" s="1725">
        <v>411.71</v>
      </c>
      <c r="R1548" s="1809">
        <f t="shared" si="382"/>
        <v>0.26039630887552256</v>
      </c>
      <c r="S1548" s="1785">
        <f t="shared" si="378"/>
        <v>16.468399999999999</v>
      </c>
      <c r="U1548" s="1725">
        <f t="shared" si="379"/>
        <v>0</v>
      </c>
      <c r="V1548" s="1725">
        <f t="shared" si="380"/>
        <v>0</v>
      </c>
      <c r="W1548" s="1725">
        <f t="shared" si="381"/>
        <v>2343.94</v>
      </c>
      <c r="X1548" s="1728">
        <v>2343.94</v>
      </c>
      <c r="Y1548" s="1739">
        <v>617386</v>
      </c>
      <c r="Z1548" s="1730">
        <v>42895</v>
      </c>
      <c r="AA1548" s="1788" t="s">
        <v>213</v>
      </c>
      <c r="AB1548" s="1788"/>
      <c r="AH1548" s="2307"/>
      <c r="AK1548" s="2306"/>
      <c r="AL1548" s="2306"/>
    </row>
    <row r="1549" spans="1:38" x14ac:dyDescent="0.2">
      <c r="A1549" s="1811">
        <v>2017390</v>
      </c>
      <c r="C1549" s="1737">
        <v>630217</v>
      </c>
      <c r="D1549" s="1723" t="s">
        <v>68</v>
      </c>
      <c r="E1549" s="1723">
        <v>1</v>
      </c>
      <c r="F1549" s="1723">
        <v>13</v>
      </c>
      <c r="G1549" s="1723">
        <v>4</v>
      </c>
      <c r="H1549" s="1723">
        <v>5</v>
      </c>
      <c r="I1549" s="1738">
        <v>1</v>
      </c>
      <c r="J1549" s="1738">
        <v>1</v>
      </c>
      <c r="L1549" s="1725">
        <v>6085.27</v>
      </c>
      <c r="N1549" s="1725">
        <f t="shared" si="377"/>
        <v>4120.3500000000004</v>
      </c>
      <c r="O1549" s="1725">
        <v>3366.35</v>
      </c>
      <c r="P1549" s="1759">
        <f t="shared" si="376"/>
        <v>0.81700583688278894</v>
      </c>
      <c r="Q1549" s="1725">
        <v>754</v>
      </c>
      <c r="R1549" s="1809">
        <f t="shared" si="382"/>
        <v>0.1829941631172109</v>
      </c>
      <c r="S1549" s="1785">
        <f t="shared" si="378"/>
        <v>30.16</v>
      </c>
      <c r="U1549" s="1725">
        <f t="shared" si="379"/>
        <v>0</v>
      </c>
      <c r="V1549" s="1725">
        <f t="shared" si="380"/>
        <v>0</v>
      </c>
      <c r="W1549" s="1725">
        <f t="shared" si="381"/>
        <v>6085.27</v>
      </c>
      <c r="X1549" s="1728">
        <v>6085.27</v>
      </c>
      <c r="Y1549" s="1739">
        <v>617387</v>
      </c>
      <c r="Z1549" s="1730">
        <v>42895</v>
      </c>
      <c r="AA1549" s="1788" t="s">
        <v>213</v>
      </c>
      <c r="AB1549" s="1788"/>
      <c r="AH1549" s="2307"/>
      <c r="AK1549" s="2306"/>
      <c r="AL1549" s="2306"/>
    </row>
    <row r="1550" spans="1:38" x14ac:dyDescent="0.2">
      <c r="A1550" s="1811">
        <v>2017391</v>
      </c>
      <c r="C1550" s="1737">
        <v>666317</v>
      </c>
      <c r="D1550" s="1723" t="s">
        <v>68</v>
      </c>
      <c r="E1550" s="1723">
        <v>1</v>
      </c>
      <c r="F1550" s="1723">
        <v>8</v>
      </c>
      <c r="G1550" s="1723">
        <v>5</v>
      </c>
      <c r="H1550" s="1723">
        <v>3</v>
      </c>
      <c r="I1550" s="1738">
        <v>1</v>
      </c>
      <c r="J1550" s="1738">
        <v>1</v>
      </c>
      <c r="L1550" s="1725">
        <v>2616.7800000000002</v>
      </c>
      <c r="N1550" s="1725">
        <f t="shared" si="377"/>
        <v>1764.9499999999998</v>
      </c>
      <c r="O1550" s="1725">
        <v>1337.8</v>
      </c>
      <c r="P1550" s="1759">
        <f t="shared" si="376"/>
        <v>0.75798181251593533</v>
      </c>
      <c r="Q1550" s="1725">
        <v>427.15</v>
      </c>
      <c r="R1550" s="1809">
        <f t="shared" si="382"/>
        <v>0.24201818748406473</v>
      </c>
      <c r="S1550" s="1785">
        <f t="shared" si="378"/>
        <v>17.085999999999999</v>
      </c>
      <c r="U1550" s="1725">
        <f t="shared" si="379"/>
        <v>0</v>
      </c>
      <c r="V1550" s="1725">
        <f t="shared" si="380"/>
        <v>2616.7800000000002</v>
      </c>
      <c r="W1550" s="1725">
        <f t="shared" si="381"/>
        <v>0</v>
      </c>
      <c r="X1550" s="1728"/>
      <c r="Y1550" s="1739"/>
      <c r="Z1550" s="1730"/>
      <c r="AA1550" s="1788"/>
      <c r="AB1550" s="1788"/>
      <c r="AH1550" s="2307"/>
      <c r="AK1550" s="2306"/>
      <c r="AL1550" s="2306"/>
    </row>
    <row r="1551" spans="1:38" x14ac:dyDescent="0.2">
      <c r="A1551" s="1811">
        <v>2017392</v>
      </c>
      <c r="C1551" s="1737" t="s">
        <v>3849</v>
      </c>
      <c r="D1551" s="1723" t="s">
        <v>68</v>
      </c>
      <c r="E1551" s="1723">
        <v>0</v>
      </c>
      <c r="F1551" s="1723">
        <v>0</v>
      </c>
      <c r="G1551" s="1723">
        <v>0</v>
      </c>
      <c r="H1551" s="1723">
        <v>0</v>
      </c>
      <c r="I1551" s="1738">
        <v>1</v>
      </c>
      <c r="J1551" s="1738">
        <v>1</v>
      </c>
      <c r="L1551" s="1725">
        <v>159.4</v>
      </c>
      <c r="N1551" s="1725">
        <f t="shared" si="377"/>
        <v>87.2</v>
      </c>
      <c r="O1551" s="1725">
        <v>72.2</v>
      </c>
      <c r="P1551" s="1759">
        <f t="shared" si="376"/>
        <v>0.82798165137614677</v>
      </c>
      <c r="Q1551" s="1725">
        <v>15</v>
      </c>
      <c r="R1551" s="1809">
        <f t="shared" si="382"/>
        <v>0.17201834862385321</v>
      </c>
      <c r="S1551" s="1785">
        <f t="shared" si="378"/>
        <v>0.6</v>
      </c>
      <c r="U1551" s="1725">
        <f t="shared" si="379"/>
        <v>0</v>
      </c>
      <c r="V1551" s="1725">
        <f t="shared" si="380"/>
        <v>159.4</v>
      </c>
      <c r="W1551" s="1725">
        <f t="shared" si="381"/>
        <v>0</v>
      </c>
      <c r="X1551" s="1728"/>
      <c r="Y1551" s="1739"/>
      <c r="Z1551" s="1730"/>
      <c r="AA1551" s="1788"/>
      <c r="AB1551" s="1788"/>
      <c r="AH1551" s="2307"/>
      <c r="AK1551" s="2306"/>
      <c r="AL1551" s="2306"/>
    </row>
    <row r="1552" spans="1:38" x14ac:dyDescent="0.2">
      <c r="A1552" s="1811">
        <v>2017393</v>
      </c>
      <c r="C1552" s="1737" t="s">
        <v>3848</v>
      </c>
      <c r="D1552" s="1723" t="s">
        <v>68</v>
      </c>
      <c r="E1552" s="1723">
        <v>0</v>
      </c>
      <c r="F1552" s="1723">
        <v>0</v>
      </c>
      <c r="G1552" s="1723">
        <v>0</v>
      </c>
      <c r="H1552" s="1723">
        <v>0</v>
      </c>
      <c r="I1552" s="1738">
        <v>1</v>
      </c>
      <c r="J1552" s="1738">
        <v>1</v>
      </c>
      <c r="L1552" s="1725">
        <v>164.6</v>
      </c>
      <c r="N1552" s="1725">
        <f t="shared" si="377"/>
        <v>164.6</v>
      </c>
      <c r="O1552" s="1725">
        <v>149.6</v>
      </c>
      <c r="P1552" s="1759">
        <f t="shared" si="376"/>
        <v>0.90886998784933171</v>
      </c>
      <c r="Q1552" s="1725">
        <v>15</v>
      </c>
      <c r="R1552" s="1809">
        <f t="shared" si="382"/>
        <v>9.1130012150668294E-2</v>
      </c>
      <c r="S1552" s="1785">
        <f t="shared" si="378"/>
        <v>0.6</v>
      </c>
      <c r="U1552" s="1725">
        <f t="shared" si="379"/>
        <v>0</v>
      </c>
      <c r="V1552" s="1725">
        <f t="shared" si="380"/>
        <v>164.6</v>
      </c>
      <c r="W1552" s="1725">
        <f t="shared" si="381"/>
        <v>0</v>
      </c>
      <c r="X1552" s="1728"/>
      <c r="Y1552" s="1739"/>
      <c r="Z1552" s="1730"/>
      <c r="AA1552" s="1788"/>
      <c r="AB1552" s="1788"/>
      <c r="AH1552" s="2307"/>
      <c r="AK1552" s="2306"/>
      <c r="AL1552" s="2306"/>
    </row>
    <row r="1553" spans="1:38" x14ac:dyDescent="0.2">
      <c r="A1553" s="1811">
        <v>2017395</v>
      </c>
      <c r="C1553" s="1737" t="s">
        <v>3850</v>
      </c>
      <c r="D1553" s="1723" t="s">
        <v>1549</v>
      </c>
      <c r="E1553" s="1723">
        <v>1</v>
      </c>
      <c r="F1553" s="1723">
        <v>10</v>
      </c>
      <c r="G1553" s="1723">
        <v>7</v>
      </c>
      <c r="H1553" s="1723">
        <v>2</v>
      </c>
      <c r="I1553" s="1738">
        <v>1</v>
      </c>
      <c r="J1553" s="1738">
        <v>1</v>
      </c>
      <c r="L1553" s="1725">
        <v>2776.52</v>
      </c>
      <c r="N1553" s="1725">
        <f t="shared" si="377"/>
        <v>1607.99</v>
      </c>
      <c r="O1553" s="1725">
        <v>1146.3</v>
      </c>
      <c r="P1553" s="1759">
        <f t="shared" si="376"/>
        <v>0.71287756764656496</v>
      </c>
      <c r="Q1553" s="1725">
        <v>461.69</v>
      </c>
      <c r="R1553" s="1809">
        <f t="shared" si="382"/>
        <v>0.28712243235343504</v>
      </c>
      <c r="S1553" s="1785">
        <f t="shared" si="378"/>
        <v>18.467600000000001</v>
      </c>
      <c r="U1553" s="1725">
        <f t="shared" si="379"/>
        <v>0</v>
      </c>
      <c r="V1553" s="1725">
        <f t="shared" si="380"/>
        <v>0</v>
      </c>
      <c r="W1553" s="1725">
        <f t="shared" si="381"/>
        <v>2776.52</v>
      </c>
      <c r="X1553" s="1728">
        <v>2776.52</v>
      </c>
      <c r="Y1553" s="1739">
        <v>617406</v>
      </c>
      <c r="Z1553" s="1730">
        <v>42902</v>
      </c>
      <c r="AA1553" s="1788" t="s">
        <v>213</v>
      </c>
      <c r="AB1553" s="1788"/>
      <c r="AH1553" s="2307"/>
      <c r="AK1553" s="2306"/>
      <c r="AL1553" s="2306"/>
    </row>
    <row r="1554" spans="1:38" x14ac:dyDescent="0.2">
      <c r="A1554" s="1811">
        <v>2017397</v>
      </c>
      <c r="C1554" s="1737" t="s">
        <v>3866</v>
      </c>
      <c r="D1554" s="1723" t="s">
        <v>489</v>
      </c>
      <c r="E1554" s="1723">
        <v>6</v>
      </c>
      <c r="F1554" s="1723">
        <v>42</v>
      </c>
      <c r="G1554" s="1723">
        <v>24</v>
      </c>
      <c r="H1554" s="1723">
        <v>18</v>
      </c>
      <c r="I1554" s="1738">
        <v>1</v>
      </c>
      <c r="J1554" s="1738">
        <v>1</v>
      </c>
      <c r="L1554" s="1725">
        <v>11583.33</v>
      </c>
      <c r="N1554" s="1725">
        <f t="shared" si="377"/>
        <v>10708.26</v>
      </c>
      <c r="O1554" s="1725">
        <v>8056.58</v>
      </c>
      <c r="P1554" s="1759">
        <f t="shared" si="376"/>
        <v>0.75237059989204591</v>
      </c>
      <c r="Q1554" s="1725">
        <v>2651.68</v>
      </c>
      <c r="R1554" s="1809">
        <f t="shared" si="382"/>
        <v>0.24762940010795403</v>
      </c>
      <c r="S1554" s="1785">
        <f t="shared" si="378"/>
        <v>106.0672</v>
      </c>
      <c r="U1554" s="1725">
        <f t="shared" si="379"/>
        <v>0</v>
      </c>
      <c r="V1554" s="1725">
        <f t="shared" si="380"/>
        <v>11583.33</v>
      </c>
      <c r="W1554" s="1725">
        <f t="shared" si="381"/>
        <v>0</v>
      </c>
      <c r="X1554" s="1728"/>
      <c r="Y1554" s="1739"/>
      <c r="Z1554" s="1730"/>
      <c r="AA1554" s="1788"/>
      <c r="AB1554" s="1788"/>
      <c r="AH1554" s="2307"/>
      <c r="AK1554" s="2306"/>
      <c r="AL1554" s="2306"/>
    </row>
    <row r="1555" spans="1:38" x14ac:dyDescent="0.2">
      <c r="A1555" s="1811">
        <v>2017398</v>
      </c>
      <c r="C1555" s="1737" t="s">
        <v>3869</v>
      </c>
      <c r="D1555" s="1723" t="s">
        <v>489</v>
      </c>
      <c r="E1555" s="1723">
        <v>1</v>
      </c>
      <c r="F1555" s="1723">
        <v>14</v>
      </c>
      <c r="G1555" s="1723">
        <v>8</v>
      </c>
      <c r="H1555" s="1723">
        <v>4</v>
      </c>
      <c r="I1555" s="1738">
        <v>1</v>
      </c>
      <c r="J1555" s="1738">
        <v>1</v>
      </c>
      <c r="L1555" s="1725">
        <v>4807.1499999999996</v>
      </c>
      <c r="N1555" s="1725">
        <f t="shared" si="377"/>
        <v>3550.01</v>
      </c>
      <c r="O1555" s="1725">
        <v>2580.19</v>
      </c>
      <c r="P1555" s="1759">
        <f t="shared" si="376"/>
        <v>0.72681203714919107</v>
      </c>
      <c r="Q1555" s="1725">
        <v>969.82</v>
      </c>
      <c r="R1555" s="1809">
        <f t="shared" si="382"/>
        <v>0.27318796285080887</v>
      </c>
      <c r="S1555" s="1785">
        <f t="shared" si="378"/>
        <v>38.7928</v>
      </c>
      <c r="U1555" s="1725">
        <f t="shared" si="379"/>
        <v>0</v>
      </c>
      <c r="V1555" s="1725">
        <f t="shared" si="380"/>
        <v>4807.1499999999996</v>
      </c>
      <c r="W1555" s="1725">
        <f t="shared" si="381"/>
        <v>0</v>
      </c>
      <c r="X1555" s="1728"/>
      <c r="Y1555" s="1739"/>
      <c r="Z1555" s="1730"/>
      <c r="AA1555" s="1788"/>
      <c r="AB1555" s="1788"/>
      <c r="AH1555" s="2307"/>
      <c r="AK1555" s="2306"/>
      <c r="AL1555" s="2306"/>
    </row>
    <row r="1556" spans="1:38" x14ac:dyDescent="0.2">
      <c r="A1556" s="1811">
        <v>2017399</v>
      </c>
      <c r="C1556" s="1737" t="s">
        <v>3870</v>
      </c>
      <c r="D1556" s="1723" t="s">
        <v>3000</v>
      </c>
      <c r="E1556" s="1723">
        <v>1</v>
      </c>
      <c r="F1556" s="1723">
        <v>8</v>
      </c>
      <c r="G1556" s="1723">
        <v>4</v>
      </c>
      <c r="H1556" s="1723">
        <v>1</v>
      </c>
      <c r="I1556" s="1738">
        <v>1</v>
      </c>
      <c r="J1556" s="1738">
        <v>1</v>
      </c>
      <c r="L1556" s="1725">
        <v>2988.62</v>
      </c>
      <c r="N1556" s="1725">
        <f t="shared" si="377"/>
        <v>1853.1599999999999</v>
      </c>
      <c r="O1556" s="1725">
        <v>1375.37</v>
      </c>
      <c r="P1556" s="1759">
        <f t="shared" si="376"/>
        <v>0.74217552720758051</v>
      </c>
      <c r="Q1556" s="1725">
        <v>477.79</v>
      </c>
      <c r="R1556" s="1809">
        <f t="shared" si="382"/>
        <v>0.25782447279241949</v>
      </c>
      <c r="S1556" s="1785">
        <f t="shared" si="378"/>
        <v>19.111599999999999</v>
      </c>
      <c r="U1556" s="1725">
        <f t="shared" si="379"/>
        <v>0</v>
      </c>
      <c r="V1556" s="1725">
        <f t="shared" si="380"/>
        <v>2988.62</v>
      </c>
      <c r="W1556" s="1725">
        <f t="shared" si="381"/>
        <v>0</v>
      </c>
      <c r="X1556" s="1728"/>
      <c r="Y1556" s="1739"/>
      <c r="Z1556" s="1730"/>
      <c r="AA1556" s="1788"/>
      <c r="AB1556" s="1788"/>
      <c r="AH1556" s="2307"/>
      <c r="AK1556" s="2306"/>
      <c r="AL1556" s="2306"/>
    </row>
    <row r="1557" spans="1:38" x14ac:dyDescent="0.2">
      <c r="A1557" s="1811">
        <v>2017400</v>
      </c>
      <c r="C1557" s="1737" t="s">
        <v>3876</v>
      </c>
      <c r="D1557" s="1723" t="s">
        <v>3877</v>
      </c>
      <c r="E1557" s="1723">
        <v>1</v>
      </c>
      <c r="F1557" s="1723">
        <v>11</v>
      </c>
      <c r="G1557" s="1723">
        <v>4</v>
      </c>
      <c r="H1557" s="1723">
        <v>1</v>
      </c>
      <c r="I1557" s="1738">
        <v>1</v>
      </c>
      <c r="J1557" s="1738">
        <v>1</v>
      </c>
      <c r="L1557" s="1725">
        <v>2083.4</v>
      </c>
      <c r="N1557" s="1725">
        <f t="shared" si="377"/>
        <v>1222.72</v>
      </c>
      <c r="O1557" s="1725">
        <v>872.57</v>
      </c>
      <c r="P1557" s="1759">
        <f t="shared" si="376"/>
        <v>0.71363026694582576</v>
      </c>
      <c r="Q1557" s="1725">
        <v>350.15</v>
      </c>
      <c r="R1557" s="1809">
        <f t="shared" si="382"/>
        <v>0.28636973305417429</v>
      </c>
      <c r="S1557" s="1785">
        <f t="shared" si="378"/>
        <v>14.005999999999998</v>
      </c>
      <c r="U1557" s="1725">
        <f t="shared" si="379"/>
        <v>0</v>
      </c>
      <c r="V1557" s="1725">
        <f t="shared" si="380"/>
        <v>2083.4</v>
      </c>
      <c r="W1557" s="1725">
        <f t="shared" si="381"/>
        <v>0</v>
      </c>
      <c r="X1557" s="1728"/>
      <c r="Y1557" s="1739"/>
      <c r="Z1557" s="1730"/>
      <c r="AA1557" s="1788"/>
      <c r="AB1557" s="1788"/>
      <c r="AH1557" s="2307"/>
      <c r="AK1557" s="2306"/>
      <c r="AL1557" s="2306"/>
    </row>
    <row r="1558" spans="1:38" x14ac:dyDescent="0.2">
      <c r="A1558" s="1811">
        <v>2017401</v>
      </c>
      <c r="C1558" s="1737" t="s">
        <v>3878</v>
      </c>
      <c r="D1558" s="1723" t="s">
        <v>3877</v>
      </c>
      <c r="E1558" s="1723">
        <v>1</v>
      </c>
      <c r="F1558" s="1723">
        <v>12</v>
      </c>
      <c r="G1558" s="1723">
        <v>5</v>
      </c>
      <c r="H1558" s="1723">
        <v>1</v>
      </c>
      <c r="I1558" s="1738">
        <v>1</v>
      </c>
      <c r="J1558" s="1738">
        <v>1</v>
      </c>
      <c r="L1558" s="1725">
        <v>3000.41</v>
      </c>
      <c r="N1558" s="1725">
        <f t="shared" si="377"/>
        <v>1808.44</v>
      </c>
      <c r="O1558" s="1725">
        <v>1337.45</v>
      </c>
      <c r="P1558" s="1759">
        <f t="shared" si="376"/>
        <v>0.73956006281657116</v>
      </c>
      <c r="Q1558" s="1725">
        <v>470.99</v>
      </c>
      <c r="R1558" s="1809">
        <f t="shared" si="382"/>
        <v>0.26043993718342878</v>
      </c>
      <c r="S1558" s="1785">
        <f t="shared" si="378"/>
        <v>18.839600000000001</v>
      </c>
      <c r="U1558" s="1725">
        <f t="shared" si="379"/>
        <v>0</v>
      </c>
      <c r="V1558" s="1725">
        <f t="shared" si="380"/>
        <v>3000.41</v>
      </c>
      <c r="W1558" s="1725">
        <f t="shared" si="381"/>
        <v>0</v>
      </c>
      <c r="X1558" s="1728"/>
      <c r="Y1558" s="1739"/>
      <c r="Z1558" s="1730"/>
      <c r="AA1558" s="1788"/>
      <c r="AB1558" s="1788"/>
      <c r="AH1558" s="2307"/>
      <c r="AK1558" s="2306"/>
      <c r="AL1558" s="2306"/>
    </row>
    <row r="1559" spans="1:38" x14ac:dyDescent="0.2">
      <c r="A1559" s="1811">
        <v>2017402</v>
      </c>
      <c r="C1559" s="1737" t="s">
        <v>3857</v>
      </c>
      <c r="D1559" s="1723" t="s">
        <v>68</v>
      </c>
      <c r="E1559" s="1723">
        <v>0</v>
      </c>
      <c r="F1559" s="1723">
        <v>0</v>
      </c>
      <c r="G1559" s="1723">
        <v>0</v>
      </c>
      <c r="H1559" s="1723">
        <v>0</v>
      </c>
      <c r="I1559" s="1738">
        <v>1</v>
      </c>
      <c r="J1559" s="1738">
        <v>1</v>
      </c>
      <c r="L1559" s="1725">
        <v>194.5</v>
      </c>
      <c r="N1559" s="1725">
        <f t="shared" si="377"/>
        <v>0</v>
      </c>
      <c r="O1559" s="1725">
        <v>0</v>
      </c>
      <c r="P1559" s="1759" t="str">
        <f t="shared" si="376"/>
        <v/>
      </c>
      <c r="Q1559" s="1725">
        <v>0</v>
      </c>
      <c r="R1559" s="1809" t="str">
        <f t="shared" si="382"/>
        <v/>
      </c>
      <c r="S1559" s="1785">
        <f t="shared" si="378"/>
        <v>0</v>
      </c>
      <c r="U1559" s="1725">
        <f t="shared" si="379"/>
        <v>0</v>
      </c>
      <c r="V1559" s="1725">
        <f t="shared" si="380"/>
        <v>0</v>
      </c>
      <c r="W1559" s="1725">
        <f t="shared" si="381"/>
        <v>194.5</v>
      </c>
      <c r="X1559" s="1728">
        <v>194.5</v>
      </c>
      <c r="Y1559" s="1739">
        <v>617342</v>
      </c>
      <c r="Z1559" s="1730">
        <v>42867</v>
      </c>
      <c r="AA1559" s="1788" t="s">
        <v>213</v>
      </c>
      <c r="AB1559" s="1788"/>
      <c r="AH1559" s="2307"/>
      <c r="AK1559" s="2306"/>
      <c r="AL1559" s="2306"/>
    </row>
    <row r="1560" spans="1:38" x14ac:dyDescent="0.2">
      <c r="A1560" s="1811">
        <v>2017403</v>
      </c>
      <c r="C1560" s="1737" t="s">
        <v>3858</v>
      </c>
      <c r="D1560" s="1723" t="s">
        <v>68</v>
      </c>
      <c r="E1560" s="1723">
        <v>0</v>
      </c>
      <c r="F1560" s="1723">
        <v>0</v>
      </c>
      <c r="G1560" s="1723">
        <v>0</v>
      </c>
      <c r="H1560" s="1723">
        <v>0</v>
      </c>
      <c r="I1560" s="1738">
        <v>1</v>
      </c>
      <c r="J1560" s="1738">
        <v>1</v>
      </c>
      <c r="L1560" s="1725">
        <v>180.36</v>
      </c>
      <c r="N1560" s="1725">
        <f t="shared" si="377"/>
        <v>97.68</v>
      </c>
      <c r="O1560" s="1725">
        <v>82.68</v>
      </c>
      <c r="P1560" s="1759">
        <f t="shared" si="376"/>
        <v>0.84643734643734647</v>
      </c>
      <c r="Q1560" s="1725">
        <v>15</v>
      </c>
      <c r="R1560" s="1809">
        <f t="shared" si="382"/>
        <v>0.15356265356265356</v>
      </c>
      <c r="S1560" s="1785">
        <f t="shared" si="378"/>
        <v>0.6</v>
      </c>
      <c r="U1560" s="1725">
        <f t="shared" si="379"/>
        <v>0</v>
      </c>
      <c r="V1560" s="1725">
        <f t="shared" si="380"/>
        <v>180.36</v>
      </c>
      <c r="W1560" s="1725">
        <f t="shared" si="381"/>
        <v>0</v>
      </c>
      <c r="X1560" s="1728"/>
      <c r="Y1560" s="1739"/>
      <c r="Z1560" s="1730"/>
      <c r="AA1560" s="1788"/>
      <c r="AB1560" s="1788"/>
      <c r="AH1560" s="2307"/>
      <c r="AK1560" s="2306"/>
      <c r="AL1560" s="2306"/>
    </row>
    <row r="1561" spans="1:38" x14ac:dyDescent="0.2">
      <c r="A1561" s="1811">
        <v>2017404</v>
      </c>
      <c r="C1561" s="1737" t="s">
        <v>3859</v>
      </c>
      <c r="D1561" s="1723" t="s">
        <v>68</v>
      </c>
      <c r="E1561" s="1723">
        <v>1</v>
      </c>
      <c r="F1561" s="1723">
        <v>2</v>
      </c>
      <c r="G1561" s="1723">
        <v>1</v>
      </c>
      <c r="H1561" s="1723">
        <v>1</v>
      </c>
      <c r="I1561" s="1738">
        <v>1</v>
      </c>
      <c r="J1561" s="1738">
        <v>1</v>
      </c>
      <c r="L1561" s="1725">
        <v>635.91</v>
      </c>
      <c r="N1561" s="1725">
        <f t="shared" si="377"/>
        <v>426.69</v>
      </c>
      <c r="O1561" s="1725">
        <v>288.13</v>
      </c>
      <c r="P1561" s="1759">
        <f t="shared" si="376"/>
        <v>0.6752677587944409</v>
      </c>
      <c r="Q1561" s="1725">
        <v>138.56</v>
      </c>
      <c r="R1561" s="1809">
        <f t="shared" si="382"/>
        <v>0.3247322412055591</v>
      </c>
      <c r="S1561" s="1785">
        <f t="shared" si="378"/>
        <v>5.5423999999999998</v>
      </c>
      <c r="U1561" s="1725">
        <f t="shared" si="379"/>
        <v>0</v>
      </c>
      <c r="V1561" s="1725">
        <f t="shared" si="380"/>
        <v>0</v>
      </c>
      <c r="W1561" s="1725">
        <f t="shared" si="381"/>
        <v>635.91</v>
      </c>
      <c r="X1561" s="1728">
        <v>635.91</v>
      </c>
      <c r="Y1561" s="1739">
        <v>617389</v>
      </c>
      <c r="Z1561" s="1730">
        <v>42895</v>
      </c>
      <c r="AA1561" s="1788" t="s">
        <v>213</v>
      </c>
      <c r="AB1561" s="1788"/>
      <c r="AH1561" s="2307"/>
      <c r="AK1561" s="2306"/>
      <c r="AL1561" s="2306"/>
    </row>
    <row r="1562" spans="1:38" x14ac:dyDescent="0.2">
      <c r="A1562" s="1811">
        <v>2017405</v>
      </c>
      <c r="C1562" s="1737">
        <v>649317</v>
      </c>
      <c r="D1562" s="1723" t="s">
        <v>68</v>
      </c>
      <c r="E1562" s="1723">
        <v>1</v>
      </c>
      <c r="F1562" s="1723">
        <v>12</v>
      </c>
      <c r="G1562" s="1723">
        <v>6</v>
      </c>
      <c r="H1562" s="1723">
        <v>3</v>
      </c>
      <c r="I1562" s="1738">
        <v>1</v>
      </c>
      <c r="J1562" s="1738">
        <v>1</v>
      </c>
      <c r="L1562" s="1725">
        <v>3153.87</v>
      </c>
      <c r="N1562" s="1725">
        <f t="shared" si="377"/>
        <v>2134.73</v>
      </c>
      <c r="O1562" s="1725">
        <v>1564.98</v>
      </c>
      <c r="P1562" s="1759">
        <f t="shared" si="376"/>
        <v>0.73310442069957327</v>
      </c>
      <c r="Q1562" s="1725">
        <v>569.75</v>
      </c>
      <c r="R1562" s="1809">
        <f t="shared" si="382"/>
        <v>0.26689557930042673</v>
      </c>
      <c r="S1562" s="1785">
        <f t="shared" si="378"/>
        <v>22.79</v>
      </c>
      <c r="U1562" s="1725">
        <f t="shared" si="379"/>
        <v>0</v>
      </c>
      <c r="V1562" s="1725">
        <f t="shared" si="380"/>
        <v>0</v>
      </c>
      <c r="W1562" s="1725">
        <f t="shared" si="381"/>
        <v>3153.87</v>
      </c>
      <c r="X1562" s="1728">
        <v>3153.87</v>
      </c>
      <c r="Y1562" s="1739">
        <v>617390</v>
      </c>
      <c r="Z1562" s="1730">
        <v>42895</v>
      </c>
      <c r="AA1562" s="1788" t="s">
        <v>213</v>
      </c>
      <c r="AB1562" s="1788"/>
      <c r="AH1562" s="2307"/>
      <c r="AK1562" s="2306"/>
      <c r="AL1562" s="2306"/>
    </row>
    <row r="1563" spans="1:38" x14ac:dyDescent="0.2">
      <c r="A1563" s="1811">
        <v>2017406</v>
      </c>
      <c r="C1563" s="1737" t="s">
        <v>3874</v>
      </c>
      <c r="D1563" s="1723" t="s">
        <v>68</v>
      </c>
      <c r="E1563" s="1723">
        <v>0</v>
      </c>
      <c r="F1563" s="1723">
        <v>0</v>
      </c>
      <c r="G1563" s="1723">
        <v>0</v>
      </c>
      <c r="H1563" s="1723">
        <v>0</v>
      </c>
      <c r="I1563" s="1738">
        <v>1</v>
      </c>
      <c r="J1563" s="1738">
        <v>1</v>
      </c>
      <c r="L1563" s="1725">
        <v>70.8</v>
      </c>
      <c r="N1563" s="1725">
        <f t="shared" si="377"/>
        <v>0</v>
      </c>
      <c r="O1563" s="1725">
        <v>0</v>
      </c>
      <c r="P1563" s="1759" t="str">
        <f t="shared" si="376"/>
        <v/>
      </c>
      <c r="Q1563" s="1725">
        <v>0</v>
      </c>
      <c r="R1563" s="1809" t="str">
        <f t="shared" si="382"/>
        <v/>
      </c>
      <c r="S1563" s="1785">
        <f t="shared" si="378"/>
        <v>0</v>
      </c>
      <c r="U1563" s="1725">
        <f t="shared" si="379"/>
        <v>0</v>
      </c>
      <c r="V1563" s="1725">
        <f t="shared" si="380"/>
        <v>0</v>
      </c>
      <c r="W1563" s="1725">
        <f t="shared" si="381"/>
        <v>70.8</v>
      </c>
      <c r="X1563" s="1728">
        <v>70.8</v>
      </c>
      <c r="Y1563" s="1739">
        <v>617353</v>
      </c>
      <c r="Z1563" s="1730">
        <v>42870</v>
      </c>
      <c r="AA1563" s="1788" t="s">
        <v>213</v>
      </c>
      <c r="AB1563" s="1788"/>
      <c r="AH1563" s="2307"/>
      <c r="AK1563" s="2306"/>
      <c r="AL1563" s="2306"/>
    </row>
    <row r="1564" spans="1:38" x14ac:dyDescent="0.2">
      <c r="A1564" s="1811">
        <v>2017407</v>
      </c>
      <c r="C1564" s="1737" t="s">
        <v>3879</v>
      </c>
      <c r="D1564" s="1723" t="s">
        <v>3877</v>
      </c>
      <c r="E1564" s="1723">
        <v>1</v>
      </c>
      <c r="F1564" s="1723">
        <v>11</v>
      </c>
      <c r="G1564" s="1723">
        <v>7</v>
      </c>
      <c r="H1564" s="1723">
        <v>1</v>
      </c>
      <c r="I1564" s="1738">
        <v>1</v>
      </c>
      <c r="J1564" s="1738">
        <v>1</v>
      </c>
      <c r="L1564" s="1725">
        <v>2696.05</v>
      </c>
      <c r="N1564" s="1725">
        <f>O1564+Q1564</f>
        <v>1563.78</v>
      </c>
      <c r="O1564" s="1725">
        <v>1131.01</v>
      </c>
      <c r="P1564" s="1759">
        <f t="shared" ref="P1564:P1578" si="383">IF(N1564&lt;=0,"",O1564/N1564)</f>
        <v>0.72325391039660314</v>
      </c>
      <c r="Q1564" s="1725">
        <v>432.77</v>
      </c>
      <c r="R1564" s="1809">
        <f t="shared" si="382"/>
        <v>0.27674608960339692</v>
      </c>
      <c r="S1564" s="1785">
        <f t="shared" si="378"/>
        <v>17.3108</v>
      </c>
      <c r="U1564" s="1725">
        <f t="shared" si="379"/>
        <v>0</v>
      </c>
      <c r="V1564" s="1725">
        <f t="shared" si="380"/>
        <v>2696.05</v>
      </c>
      <c r="W1564" s="1725">
        <f t="shared" si="381"/>
        <v>0</v>
      </c>
      <c r="X1564" s="1728"/>
      <c r="Y1564" s="1739"/>
      <c r="Z1564" s="1730"/>
      <c r="AA1564" s="1788"/>
      <c r="AB1564" s="1788"/>
      <c r="AH1564" s="2307"/>
      <c r="AK1564" s="2306"/>
      <c r="AL1564" s="2306"/>
    </row>
    <row r="1565" spans="1:38" x14ac:dyDescent="0.2">
      <c r="A1565" s="1811">
        <v>2017408</v>
      </c>
      <c r="C1565" s="1737" t="s">
        <v>3880</v>
      </c>
      <c r="D1565" s="1723" t="s">
        <v>3877</v>
      </c>
      <c r="E1565" s="1723">
        <v>1</v>
      </c>
      <c r="F1565" s="1723">
        <v>12</v>
      </c>
      <c r="G1565" s="1723">
        <v>7</v>
      </c>
      <c r="H1565" s="1723">
        <v>2</v>
      </c>
      <c r="I1565" s="1738">
        <v>1</v>
      </c>
      <c r="J1565" s="1738">
        <v>1</v>
      </c>
      <c r="L1565" s="1725">
        <v>2824.75</v>
      </c>
      <c r="N1565" s="1725">
        <f t="shared" ref="N1565:N1578" si="384">O1565+Q1565</f>
        <v>1641.04</v>
      </c>
      <c r="O1565" s="1725">
        <v>1150.57</v>
      </c>
      <c r="P1565" s="1759">
        <f t="shared" si="383"/>
        <v>0.70112245892848435</v>
      </c>
      <c r="Q1565" s="1725">
        <v>490.47</v>
      </c>
      <c r="R1565" s="1809">
        <f t="shared" ref="R1565:R1578" si="385">IF(N1565&lt;=0,"",Q1565/N1565)</f>
        <v>0.29887754107151565</v>
      </c>
      <c r="S1565" s="1785">
        <f t="shared" ref="S1565:S1578" si="386">Q1565/$S$1</f>
        <v>19.6188</v>
      </c>
      <c r="U1565" s="1725">
        <f t="shared" ref="U1565:U1578" si="387">((1-I1565)*O1565)+((1-J1565)*Q1565)</f>
        <v>0</v>
      </c>
      <c r="V1565" s="1725">
        <f t="shared" ref="V1565:V1578" si="388">L1565-W1565</f>
        <v>2824.75</v>
      </c>
      <c r="W1565" s="1725">
        <f t="shared" ref="W1565:W1578" si="389">X1565+AC1565+AH1565+AM1565+AO1565+AR1565</f>
        <v>0</v>
      </c>
      <c r="X1565" s="1728"/>
      <c r="Y1565" s="1739"/>
      <c r="Z1565" s="1730"/>
      <c r="AA1565" s="1788"/>
      <c r="AB1565" s="1788"/>
      <c r="AH1565" s="2307"/>
      <c r="AK1565" s="2306"/>
      <c r="AL1565" s="2306"/>
    </row>
    <row r="1566" spans="1:38" x14ac:dyDescent="0.2">
      <c r="A1566" s="1736">
        <v>2017409</v>
      </c>
      <c r="C1566" s="1737" t="s">
        <v>3881</v>
      </c>
      <c r="D1566" s="1723" t="s">
        <v>636</v>
      </c>
      <c r="E1566" s="1723">
        <v>1</v>
      </c>
      <c r="F1566" s="1723">
        <v>7</v>
      </c>
      <c r="G1566" s="1723">
        <v>6</v>
      </c>
      <c r="H1566" s="1723">
        <v>1</v>
      </c>
      <c r="I1566" s="1738">
        <v>1</v>
      </c>
      <c r="J1566" s="1738">
        <v>0.75</v>
      </c>
      <c r="L1566" s="1725">
        <v>1470.65</v>
      </c>
      <c r="N1566" s="1725">
        <f t="shared" si="384"/>
        <v>1001.77</v>
      </c>
      <c r="O1566" s="1725">
        <v>686.87</v>
      </c>
      <c r="P1566" s="1759">
        <f t="shared" si="383"/>
        <v>0.68565638819289854</v>
      </c>
      <c r="Q1566" s="1725">
        <v>314.89999999999998</v>
      </c>
      <c r="R1566" s="1809">
        <f t="shared" si="385"/>
        <v>0.31434361180710141</v>
      </c>
      <c r="S1566" s="1785">
        <f t="shared" si="386"/>
        <v>12.595999999999998</v>
      </c>
      <c r="U1566" s="1725">
        <f t="shared" si="387"/>
        <v>78.724999999999994</v>
      </c>
      <c r="V1566" s="1725">
        <f t="shared" si="388"/>
        <v>1470.65</v>
      </c>
      <c r="W1566" s="1725">
        <f t="shared" si="389"/>
        <v>0</v>
      </c>
      <c r="X1566" s="1728"/>
      <c r="Y1566" s="1739"/>
      <c r="Z1566" s="1730"/>
      <c r="AA1566" s="1788"/>
      <c r="AB1566" s="1788"/>
      <c r="AH1566" s="2307"/>
      <c r="AK1566" s="2306"/>
      <c r="AL1566" s="2306"/>
    </row>
    <row r="1567" spans="1:38" x14ac:dyDescent="0.2">
      <c r="A1567" s="1811">
        <v>2017410</v>
      </c>
      <c r="C1567" s="1737" t="s">
        <v>3882</v>
      </c>
      <c r="D1567" s="1723" t="s">
        <v>68</v>
      </c>
      <c r="E1567" s="1723">
        <v>0</v>
      </c>
      <c r="F1567" s="1723">
        <v>0</v>
      </c>
      <c r="G1567" s="1723">
        <v>0</v>
      </c>
      <c r="H1567" s="1723">
        <v>0</v>
      </c>
      <c r="I1567" s="1738">
        <v>1</v>
      </c>
      <c r="J1567" s="1738">
        <v>1</v>
      </c>
      <c r="L1567" s="1725">
        <v>155.96</v>
      </c>
      <c r="N1567" s="1725">
        <f t="shared" si="384"/>
        <v>85.48</v>
      </c>
      <c r="O1567" s="1725">
        <v>85.48</v>
      </c>
      <c r="P1567" s="1759">
        <f t="shared" si="383"/>
        <v>1</v>
      </c>
      <c r="Q1567" s="1725">
        <v>0</v>
      </c>
      <c r="R1567" s="1809">
        <f t="shared" si="385"/>
        <v>0</v>
      </c>
      <c r="S1567" s="1785">
        <f t="shared" si="386"/>
        <v>0</v>
      </c>
      <c r="U1567" s="1725">
        <f t="shared" si="387"/>
        <v>0</v>
      </c>
      <c r="V1567" s="1725">
        <f t="shared" si="388"/>
        <v>155.96</v>
      </c>
      <c r="W1567" s="1725">
        <f t="shared" si="389"/>
        <v>0</v>
      </c>
      <c r="X1567" s="1728"/>
      <c r="Y1567" s="1739"/>
      <c r="Z1567" s="1730"/>
      <c r="AA1567" s="1788"/>
      <c r="AB1567" s="1788"/>
      <c r="AH1567" s="2307"/>
      <c r="AK1567" s="2306"/>
      <c r="AL1567" s="2306"/>
    </row>
    <row r="1568" spans="1:38" x14ac:dyDescent="0.2">
      <c r="A1568" s="1811" t="s">
        <v>3897</v>
      </c>
      <c r="C1568" s="1737" t="s">
        <v>3895</v>
      </c>
      <c r="D1568" s="1723" t="s">
        <v>451</v>
      </c>
      <c r="E1568" s="1723">
        <v>1</v>
      </c>
      <c r="F1568" s="1723">
        <v>9</v>
      </c>
      <c r="G1568" s="1723">
        <v>0</v>
      </c>
      <c r="H1568" s="1723">
        <v>0</v>
      </c>
      <c r="I1568" s="1738">
        <v>1</v>
      </c>
      <c r="J1568" s="1738">
        <v>1</v>
      </c>
      <c r="L1568" s="1725">
        <v>942.34</v>
      </c>
      <c r="N1568" s="1725">
        <f t="shared" si="384"/>
        <v>0</v>
      </c>
      <c r="O1568" s="1725">
        <v>0</v>
      </c>
      <c r="P1568" s="1759" t="str">
        <f t="shared" si="383"/>
        <v/>
      </c>
      <c r="Q1568" s="1725">
        <v>0</v>
      </c>
      <c r="R1568" s="1809" t="str">
        <f t="shared" si="385"/>
        <v/>
      </c>
      <c r="S1568" s="1785">
        <f t="shared" si="386"/>
        <v>0</v>
      </c>
      <c r="U1568" s="1725">
        <f t="shared" si="387"/>
        <v>0</v>
      </c>
      <c r="V1568" s="1725">
        <f t="shared" si="388"/>
        <v>942.34</v>
      </c>
      <c r="W1568" s="1725">
        <f t="shared" si="389"/>
        <v>0</v>
      </c>
      <c r="X1568" s="1728"/>
      <c r="Y1568" s="1739"/>
      <c r="Z1568" s="1730"/>
      <c r="AA1568" s="1788"/>
      <c r="AB1568" s="1788"/>
      <c r="AH1568" s="2307"/>
      <c r="AK1568" s="2306"/>
      <c r="AL1568" s="2306"/>
    </row>
    <row r="1569" spans="1:38" x14ac:dyDescent="0.2">
      <c r="A1569" s="1811">
        <v>2017412</v>
      </c>
      <c r="C1569" s="1737" t="s">
        <v>3899</v>
      </c>
      <c r="D1569" s="1723" t="s">
        <v>451</v>
      </c>
      <c r="E1569" s="1723">
        <v>0</v>
      </c>
      <c r="F1569" s="1723">
        <v>0</v>
      </c>
      <c r="G1569" s="1723">
        <v>0</v>
      </c>
      <c r="H1569" s="1723">
        <v>0</v>
      </c>
      <c r="I1569" s="1738">
        <v>1</v>
      </c>
      <c r="J1569" s="1738">
        <v>1</v>
      </c>
      <c r="L1569" s="1725">
        <v>0</v>
      </c>
      <c r="N1569" s="1725">
        <f t="shared" si="384"/>
        <v>91.03</v>
      </c>
      <c r="O1569" s="1725">
        <v>91.03</v>
      </c>
      <c r="P1569" s="1759">
        <f t="shared" si="383"/>
        <v>1</v>
      </c>
      <c r="Q1569" s="1725">
        <v>0</v>
      </c>
      <c r="R1569" s="1809">
        <f t="shared" si="385"/>
        <v>0</v>
      </c>
      <c r="S1569" s="1785">
        <f t="shared" si="386"/>
        <v>0</v>
      </c>
      <c r="U1569" s="1725">
        <f t="shared" si="387"/>
        <v>0</v>
      </c>
      <c r="V1569" s="1725">
        <f t="shared" si="388"/>
        <v>0</v>
      </c>
      <c r="W1569" s="1725">
        <f t="shared" si="389"/>
        <v>0</v>
      </c>
      <c r="X1569" s="1728"/>
      <c r="Y1569" s="1739"/>
      <c r="Z1569" s="1730"/>
      <c r="AA1569" s="1788"/>
      <c r="AB1569" s="1788"/>
      <c r="AH1569" s="2307"/>
      <c r="AK1569" s="2306"/>
      <c r="AL1569" s="2306"/>
    </row>
    <row r="1570" spans="1:38" x14ac:dyDescent="0.2">
      <c r="A1570" s="1811">
        <v>2017413</v>
      </c>
      <c r="C1570" s="1737">
        <v>638017</v>
      </c>
      <c r="D1570" s="1723" t="s">
        <v>68</v>
      </c>
      <c r="E1570" s="1723">
        <v>1</v>
      </c>
      <c r="F1570" s="1723">
        <v>10</v>
      </c>
      <c r="G1570" s="1723">
        <v>6</v>
      </c>
      <c r="H1570" s="1723">
        <v>3</v>
      </c>
      <c r="I1570" s="1738">
        <v>1</v>
      </c>
      <c r="J1570" s="1738">
        <v>1</v>
      </c>
      <c r="L1570" s="1725">
        <v>2464.17</v>
      </c>
      <c r="N1570" s="1725">
        <f t="shared" si="384"/>
        <v>1662.33</v>
      </c>
      <c r="O1570" s="1725">
        <v>1232.94</v>
      </c>
      <c r="P1570" s="1759">
        <f t="shared" si="383"/>
        <v>0.74169388749526277</v>
      </c>
      <c r="Q1570" s="1725">
        <v>429.39</v>
      </c>
      <c r="R1570" s="1809">
        <f t="shared" si="385"/>
        <v>0.25830611250473734</v>
      </c>
      <c r="S1570" s="1785">
        <f t="shared" si="386"/>
        <v>17.175599999999999</v>
      </c>
      <c r="U1570" s="1725">
        <f t="shared" si="387"/>
        <v>0</v>
      </c>
      <c r="V1570" s="1725">
        <f t="shared" si="388"/>
        <v>0</v>
      </c>
      <c r="W1570" s="1725">
        <f t="shared" si="389"/>
        <v>2464.17</v>
      </c>
      <c r="X1570" s="1728">
        <v>2464.17</v>
      </c>
      <c r="Y1570" s="1739">
        <v>617392</v>
      </c>
      <c r="Z1570" s="1730">
        <v>42902</v>
      </c>
      <c r="AA1570" s="1788" t="s">
        <v>213</v>
      </c>
      <c r="AB1570" s="1788"/>
      <c r="AH1570" s="2307"/>
      <c r="AK1570" s="2306"/>
      <c r="AL1570" s="2306"/>
    </row>
    <row r="1571" spans="1:38" x14ac:dyDescent="0.2">
      <c r="A1571" s="1811">
        <v>2017414</v>
      </c>
      <c r="C1571" s="1737">
        <v>637417</v>
      </c>
      <c r="D1571" s="1723" t="s">
        <v>68</v>
      </c>
      <c r="E1571" s="1723">
        <v>1</v>
      </c>
      <c r="F1571" s="1723">
        <v>10</v>
      </c>
      <c r="G1571" s="1723">
        <v>5</v>
      </c>
      <c r="H1571" s="1723">
        <v>3</v>
      </c>
      <c r="I1571" s="1738">
        <v>1</v>
      </c>
      <c r="J1571" s="1738">
        <v>1</v>
      </c>
      <c r="L1571" s="1725">
        <v>3326.13</v>
      </c>
      <c r="N1571" s="1725">
        <f t="shared" si="384"/>
        <v>2242.73</v>
      </c>
      <c r="O1571" s="1725">
        <v>1725.21</v>
      </c>
      <c r="P1571" s="1759">
        <f t="shared" si="383"/>
        <v>0.76924551773954064</v>
      </c>
      <c r="Q1571" s="1725">
        <v>517.52</v>
      </c>
      <c r="R1571" s="1809">
        <f t="shared" si="385"/>
        <v>0.23075448226045933</v>
      </c>
      <c r="S1571" s="1785">
        <f t="shared" si="386"/>
        <v>20.700800000000001</v>
      </c>
      <c r="U1571" s="1725">
        <f t="shared" si="387"/>
        <v>0</v>
      </c>
      <c r="V1571" s="1725">
        <f t="shared" si="388"/>
        <v>0</v>
      </c>
      <c r="W1571" s="1725">
        <f t="shared" si="389"/>
        <v>3326.13</v>
      </c>
      <c r="X1571" s="1728">
        <v>3326.13</v>
      </c>
      <c r="Y1571" s="1739">
        <v>617393</v>
      </c>
      <c r="Z1571" s="1730">
        <v>42902</v>
      </c>
      <c r="AA1571" s="1788" t="s">
        <v>213</v>
      </c>
      <c r="AB1571" s="1788"/>
      <c r="AH1571" s="2307"/>
      <c r="AK1571" s="2306"/>
      <c r="AL1571" s="2306"/>
    </row>
    <row r="1572" spans="1:38" x14ac:dyDescent="0.2">
      <c r="A1572" s="1811">
        <v>2017415</v>
      </c>
      <c r="C1572" s="1737">
        <v>528417</v>
      </c>
      <c r="D1572" s="1723" t="s">
        <v>68</v>
      </c>
      <c r="E1572" s="1723">
        <v>1</v>
      </c>
      <c r="F1572" s="1723">
        <v>6</v>
      </c>
      <c r="G1572" s="1723">
        <v>2</v>
      </c>
      <c r="H1572" s="1723">
        <v>6</v>
      </c>
      <c r="I1572" s="1738">
        <v>1</v>
      </c>
      <c r="J1572" s="1738">
        <v>1</v>
      </c>
      <c r="L1572" s="1725">
        <v>2734.52</v>
      </c>
      <c r="N1572" s="1725">
        <f t="shared" si="384"/>
        <v>1841.1399999999999</v>
      </c>
      <c r="O1572" s="1725">
        <v>1352.78</v>
      </c>
      <c r="P1572" s="1759">
        <f>IF(N1572&lt;=0,"",O1572/N1572)</f>
        <v>0.73475129539307171</v>
      </c>
      <c r="Q1572" s="1725">
        <v>488.36</v>
      </c>
      <c r="R1572" s="1809">
        <f t="shared" si="385"/>
        <v>0.26524870460692834</v>
      </c>
      <c r="S1572" s="1785">
        <f t="shared" si="386"/>
        <v>19.534400000000002</v>
      </c>
      <c r="U1572" s="1725">
        <f t="shared" si="387"/>
        <v>0</v>
      </c>
      <c r="V1572" s="1725">
        <f t="shared" si="388"/>
        <v>0</v>
      </c>
      <c r="W1572" s="1725">
        <f t="shared" si="389"/>
        <v>2734.52</v>
      </c>
      <c r="X1572" s="1728">
        <v>2734.52</v>
      </c>
      <c r="Y1572" s="1739">
        <v>617394</v>
      </c>
      <c r="Z1572" s="1730">
        <v>42902</v>
      </c>
      <c r="AA1572" s="1788" t="s">
        <v>213</v>
      </c>
      <c r="AB1572" s="1788"/>
      <c r="AH1572" s="2307"/>
      <c r="AK1572" s="2306"/>
      <c r="AL1572" s="2306"/>
    </row>
    <row r="1573" spans="1:38" x14ac:dyDescent="0.2">
      <c r="A1573" s="1811">
        <v>2017416</v>
      </c>
      <c r="C1573" s="1737">
        <v>650717</v>
      </c>
      <c r="D1573" s="1723" t="s">
        <v>68</v>
      </c>
      <c r="E1573" s="1723">
        <v>1</v>
      </c>
      <c r="F1573" s="1723">
        <v>8</v>
      </c>
      <c r="G1573" s="1723">
        <v>5</v>
      </c>
      <c r="H1573" s="1723">
        <v>3</v>
      </c>
      <c r="I1573" s="1738">
        <v>1</v>
      </c>
      <c r="J1573" s="1738">
        <v>1</v>
      </c>
      <c r="L1573" s="1725">
        <v>2873.93</v>
      </c>
      <c r="N1573" s="1725">
        <f t="shared" si="384"/>
        <v>1935.17</v>
      </c>
      <c r="O1573" s="1725">
        <v>1453.63</v>
      </c>
      <c r="P1573" s="1759">
        <f t="shared" si="383"/>
        <v>0.75116398042549237</v>
      </c>
      <c r="Q1573" s="1725">
        <v>481.54</v>
      </c>
      <c r="R1573" s="1809">
        <f t="shared" si="385"/>
        <v>0.24883601957450766</v>
      </c>
      <c r="S1573" s="1785">
        <f t="shared" si="386"/>
        <v>19.261600000000001</v>
      </c>
      <c r="U1573" s="1725">
        <f t="shared" si="387"/>
        <v>0</v>
      </c>
      <c r="V1573" s="1725">
        <f t="shared" si="388"/>
        <v>0</v>
      </c>
      <c r="W1573" s="1725">
        <f t="shared" si="389"/>
        <v>2873.93</v>
      </c>
      <c r="X1573" s="1728">
        <v>2873.93</v>
      </c>
      <c r="Y1573" s="1739">
        <v>617395</v>
      </c>
      <c r="Z1573" s="1730">
        <v>42902</v>
      </c>
      <c r="AA1573" s="1788" t="s">
        <v>213</v>
      </c>
      <c r="AB1573" s="1788"/>
      <c r="AH1573" s="2307"/>
      <c r="AK1573" s="2306"/>
      <c r="AL1573" s="2306"/>
    </row>
    <row r="1574" spans="1:38" x14ac:dyDescent="0.2">
      <c r="A1574" s="1811">
        <v>2017417</v>
      </c>
      <c r="C1574" s="1737">
        <v>646817</v>
      </c>
      <c r="D1574" s="1723" t="s">
        <v>68</v>
      </c>
      <c r="E1574" s="1723">
        <v>1</v>
      </c>
      <c r="F1574" s="1723">
        <v>9</v>
      </c>
      <c r="G1574" s="1723">
        <v>5</v>
      </c>
      <c r="H1574" s="1723">
        <v>4</v>
      </c>
      <c r="I1574" s="1738">
        <v>1</v>
      </c>
      <c r="J1574" s="1738">
        <v>1</v>
      </c>
      <c r="L1574" s="1725">
        <v>2783.82</v>
      </c>
      <c r="N1574" s="1725">
        <f t="shared" si="384"/>
        <v>1882.29</v>
      </c>
      <c r="O1574" s="1725">
        <v>1358.69</v>
      </c>
      <c r="P1574" s="1759">
        <f t="shared" si="383"/>
        <v>0.72182819863039172</v>
      </c>
      <c r="Q1574" s="1725">
        <v>523.6</v>
      </c>
      <c r="R1574" s="1809">
        <f t="shared" si="385"/>
        <v>0.27817180136960834</v>
      </c>
      <c r="S1574" s="1785">
        <f t="shared" si="386"/>
        <v>20.944000000000003</v>
      </c>
      <c r="U1574" s="1725">
        <f t="shared" si="387"/>
        <v>0</v>
      </c>
      <c r="V1574" s="1725">
        <f t="shared" si="388"/>
        <v>0</v>
      </c>
      <c r="W1574" s="1725">
        <f t="shared" si="389"/>
        <v>2783.82</v>
      </c>
      <c r="X1574" s="1728">
        <v>2783.82</v>
      </c>
      <c r="Y1574" s="1739">
        <v>617396</v>
      </c>
      <c r="Z1574" s="1730">
        <v>42902</v>
      </c>
      <c r="AA1574" s="1788" t="s">
        <v>213</v>
      </c>
      <c r="AB1574" s="1788"/>
      <c r="AH1574" s="2307"/>
      <c r="AK1574" s="2306"/>
      <c r="AL1574" s="2306"/>
    </row>
    <row r="1575" spans="1:38" x14ac:dyDescent="0.2">
      <c r="A1575" s="1811">
        <v>2017418</v>
      </c>
      <c r="C1575" s="1737">
        <v>637317</v>
      </c>
      <c r="D1575" s="1723" t="s">
        <v>68</v>
      </c>
      <c r="E1575" s="1723">
        <v>1</v>
      </c>
      <c r="F1575" s="1723">
        <v>8</v>
      </c>
      <c r="G1575" s="1723">
        <v>5</v>
      </c>
      <c r="H1575" s="1723">
        <v>3</v>
      </c>
      <c r="I1575" s="1738">
        <v>1</v>
      </c>
      <c r="J1575" s="1738">
        <v>1</v>
      </c>
      <c r="L1575" s="1725">
        <v>2661.62</v>
      </c>
      <c r="N1575" s="1725">
        <f t="shared" si="384"/>
        <v>1794.48</v>
      </c>
      <c r="O1575" s="1725">
        <v>1365.64</v>
      </c>
      <c r="P1575" s="1759">
        <f t="shared" si="383"/>
        <v>0.76102269181044091</v>
      </c>
      <c r="Q1575" s="1725">
        <v>428.84</v>
      </c>
      <c r="R1575" s="1809">
        <f t="shared" si="385"/>
        <v>0.23897730818955906</v>
      </c>
      <c r="S1575" s="1785">
        <f t="shared" si="386"/>
        <v>17.153599999999997</v>
      </c>
      <c r="U1575" s="1725">
        <f t="shared" si="387"/>
        <v>0</v>
      </c>
      <c r="V1575" s="1725">
        <f t="shared" si="388"/>
        <v>0</v>
      </c>
      <c r="W1575" s="1725">
        <f t="shared" si="389"/>
        <v>2661.62</v>
      </c>
      <c r="X1575" s="1728">
        <v>2661.62</v>
      </c>
      <c r="Y1575" s="1739">
        <v>617397</v>
      </c>
      <c r="Z1575" s="1730">
        <v>42902</v>
      </c>
      <c r="AA1575" s="1788" t="s">
        <v>213</v>
      </c>
      <c r="AB1575" s="1788"/>
      <c r="AH1575" s="2307"/>
      <c r="AK1575" s="2306"/>
      <c r="AL1575" s="2306"/>
    </row>
    <row r="1576" spans="1:38" x14ac:dyDescent="0.2">
      <c r="A1576" s="1811">
        <v>2017419</v>
      </c>
      <c r="C1576" s="1737">
        <v>649617</v>
      </c>
      <c r="D1576" s="1723" t="s">
        <v>68</v>
      </c>
      <c r="E1576" s="1723">
        <v>1</v>
      </c>
      <c r="F1576" s="1723">
        <v>7</v>
      </c>
      <c r="G1576" s="1723">
        <v>4</v>
      </c>
      <c r="H1576" s="1723">
        <v>3</v>
      </c>
      <c r="I1576" s="1738">
        <v>1</v>
      </c>
      <c r="J1576" s="1738">
        <v>1</v>
      </c>
      <c r="L1576" s="1725">
        <v>4706.74</v>
      </c>
      <c r="N1576" s="1725">
        <f t="shared" si="384"/>
        <v>2929.49</v>
      </c>
      <c r="O1576" s="1725">
        <v>2364.21</v>
      </c>
      <c r="P1576" s="1759">
        <f t="shared" si="383"/>
        <v>0.80703808512744546</v>
      </c>
      <c r="Q1576" s="1725">
        <v>565.28</v>
      </c>
      <c r="R1576" s="1809">
        <f t="shared" si="385"/>
        <v>0.19296191487255462</v>
      </c>
      <c r="S1576" s="1785">
        <f t="shared" si="386"/>
        <v>22.6112</v>
      </c>
      <c r="U1576" s="1725">
        <f t="shared" si="387"/>
        <v>0</v>
      </c>
      <c r="V1576" s="1725">
        <f t="shared" si="388"/>
        <v>0</v>
      </c>
      <c r="W1576" s="1725">
        <f t="shared" si="389"/>
        <v>4706.74</v>
      </c>
      <c r="X1576" s="1728">
        <v>4706.74</v>
      </c>
      <c r="Y1576" s="1739">
        <v>617398</v>
      </c>
      <c r="Z1576" s="1730">
        <v>42902</v>
      </c>
      <c r="AA1576" s="1788" t="s">
        <v>213</v>
      </c>
      <c r="AB1576" s="1788"/>
      <c r="AH1576" s="2307"/>
      <c r="AK1576" s="2306"/>
      <c r="AL1576" s="2306"/>
    </row>
    <row r="1577" spans="1:38" x14ac:dyDescent="0.2">
      <c r="A1577" s="1811">
        <v>2017420</v>
      </c>
      <c r="C1577" s="1737">
        <v>676817</v>
      </c>
      <c r="D1577" s="1723" t="s">
        <v>68</v>
      </c>
      <c r="E1577" s="1723">
        <v>1</v>
      </c>
      <c r="F1577" s="1723">
        <v>2</v>
      </c>
      <c r="G1577" s="1723">
        <v>1</v>
      </c>
      <c r="H1577" s="1723">
        <v>1</v>
      </c>
      <c r="I1577" s="1738">
        <v>1</v>
      </c>
      <c r="J1577" s="1738">
        <v>1</v>
      </c>
      <c r="L1577" s="1725">
        <v>905.93</v>
      </c>
      <c r="N1577" s="1725">
        <f t="shared" si="384"/>
        <v>610.92000000000007</v>
      </c>
      <c r="O1577" s="1725">
        <v>447.06</v>
      </c>
      <c r="P1577" s="1759">
        <f t="shared" si="383"/>
        <v>0.73178157532901189</v>
      </c>
      <c r="Q1577" s="1725">
        <v>163.86</v>
      </c>
      <c r="R1577" s="1809">
        <f t="shared" si="385"/>
        <v>0.268218424670988</v>
      </c>
      <c r="S1577" s="1785">
        <f t="shared" si="386"/>
        <v>6.5544000000000002</v>
      </c>
      <c r="U1577" s="1725">
        <f t="shared" si="387"/>
        <v>0</v>
      </c>
      <c r="V1577" s="1725">
        <f t="shared" si="388"/>
        <v>0</v>
      </c>
      <c r="W1577" s="1725">
        <f t="shared" si="389"/>
        <v>905.93</v>
      </c>
      <c r="X1577" s="1728">
        <v>905.93</v>
      </c>
      <c r="Y1577" s="1739">
        <v>617399</v>
      </c>
      <c r="Z1577" s="1730">
        <v>42902</v>
      </c>
      <c r="AA1577" s="1788" t="s">
        <v>213</v>
      </c>
      <c r="AB1577" s="1788"/>
      <c r="AH1577" s="2307"/>
      <c r="AK1577" s="2306"/>
      <c r="AL1577" s="2306"/>
    </row>
    <row r="1578" spans="1:38" x14ac:dyDescent="0.2">
      <c r="A1578" s="1811">
        <v>2017421</v>
      </c>
      <c r="C1578" s="1737">
        <v>625417</v>
      </c>
      <c r="D1578" s="1723" t="s">
        <v>68</v>
      </c>
      <c r="E1578" s="1723">
        <v>1</v>
      </c>
      <c r="F1578" s="1723">
        <v>12</v>
      </c>
      <c r="G1578" s="1723">
        <v>5</v>
      </c>
      <c r="H1578" s="1723">
        <v>2</v>
      </c>
      <c r="I1578" s="1738">
        <v>1</v>
      </c>
      <c r="J1578" s="1738">
        <v>1</v>
      </c>
      <c r="L1578" s="1725">
        <v>3338.79</v>
      </c>
      <c r="N1578" s="1725">
        <f t="shared" si="384"/>
        <v>2249.9</v>
      </c>
      <c r="O1578" s="1725">
        <v>1834.34</v>
      </c>
      <c r="P1578" s="1759">
        <f t="shared" si="383"/>
        <v>0.81529845770923148</v>
      </c>
      <c r="Q1578" s="1725">
        <v>415.56</v>
      </c>
      <c r="R1578" s="1809">
        <f t="shared" si="385"/>
        <v>0.18470154229076846</v>
      </c>
      <c r="S1578" s="1785">
        <f t="shared" si="386"/>
        <v>16.622399999999999</v>
      </c>
      <c r="U1578" s="1725">
        <f t="shared" si="387"/>
        <v>0</v>
      </c>
      <c r="V1578" s="1725">
        <f t="shared" si="388"/>
        <v>0</v>
      </c>
      <c r="W1578" s="1725">
        <f t="shared" si="389"/>
        <v>3338.79</v>
      </c>
      <c r="X1578" s="1728">
        <v>3338.79</v>
      </c>
      <c r="Y1578" s="1739">
        <v>617400</v>
      </c>
      <c r="Z1578" s="1730">
        <v>42902</v>
      </c>
      <c r="AA1578" s="1788" t="s">
        <v>213</v>
      </c>
      <c r="AB1578" s="1788"/>
      <c r="AH1578" s="2307"/>
      <c r="AK1578" s="2306"/>
      <c r="AL1578" s="2306"/>
    </row>
    <row r="1579" spans="1:38" x14ac:dyDescent="0.2">
      <c r="A1579" s="1736">
        <v>2017422</v>
      </c>
      <c r="C1579" s="1737" t="s">
        <v>3872</v>
      </c>
      <c r="D1579" s="1723" t="s">
        <v>830</v>
      </c>
      <c r="E1579" s="1723">
        <v>1</v>
      </c>
      <c r="F1579" s="1723">
        <v>11</v>
      </c>
      <c r="G1579" s="1723">
        <v>8</v>
      </c>
      <c r="H1579" s="1723">
        <v>1</v>
      </c>
      <c r="I1579" s="1738">
        <v>0.75</v>
      </c>
      <c r="J1579" s="1738">
        <v>0</v>
      </c>
      <c r="L1579" s="1725">
        <v>3648.18</v>
      </c>
      <c r="N1579" s="1725">
        <f t="shared" ref="N1579:N1640" si="390">O1579+Q1579</f>
        <v>0</v>
      </c>
      <c r="O1579" s="1725">
        <v>0</v>
      </c>
      <c r="P1579" s="1759" t="str">
        <f t="shared" ref="P1579:P1640" si="391">IF(N1579&lt;=0,"",O1579/N1579)</f>
        <v/>
      </c>
      <c r="Q1579" s="1725">
        <v>0</v>
      </c>
      <c r="R1579" s="1809" t="str">
        <f t="shared" ref="R1579:R1640" si="392">IF(N1579&lt;=0,"",Q1579/N1579)</f>
        <v/>
      </c>
      <c r="S1579" s="1785">
        <f t="shared" ref="S1579:S1640" si="393">Q1579/$S$1</f>
        <v>0</v>
      </c>
      <c r="U1579" s="1725">
        <f t="shared" ref="U1579:U1640" si="394">((1-I1579)*O1579)+((1-J1579)*Q1579)</f>
        <v>0</v>
      </c>
      <c r="V1579" s="1725">
        <f t="shared" ref="V1579:V1640" si="395">L1579-W1579</f>
        <v>3648.18</v>
      </c>
      <c r="W1579" s="1725">
        <f t="shared" ref="W1579:W1640" si="396">X1579+AC1579+AH1579+AM1579+AO1579+AR1579</f>
        <v>0</v>
      </c>
      <c r="X1579" s="1728"/>
      <c r="Y1579" s="1739"/>
      <c r="Z1579" s="1730"/>
      <c r="AA1579" s="1788"/>
      <c r="AB1579" s="1788"/>
      <c r="AH1579" s="2307"/>
      <c r="AK1579" s="2306"/>
      <c r="AL1579" s="2306"/>
    </row>
    <row r="1580" spans="1:38" x14ac:dyDescent="0.2">
      <c r="A1580" s="1811">
        <v>2017423</v>
      </c>
      <c r="C1580" s="1737" t="s">
        <v>3913</v>
      </c>
      <c r="D1580" s="1723" t="s">
        <v>68</v>
      </c>
      <c r="E1580" s="1723">
        <v>0</v>
      </c>
      <c r="F1580" s="1723">
        <v>0</v>
      </c>
      <c r="G1580" s="1723">
        <v>0</v>
      </c>
      <c r="H1580" s="1723">
        <v>0</v>
      </c>
      <c r="I1580" s="1738">
        <v>1</v>
      </c>
      <c r="J1580" s="1738">
        <v>1</v>
      </c>
      <c r="L1580" s="1725">
        <v>0</v>
      </c>
      <c r="N1580" s="1725">
        <v>0</v>
      </c>
      <c r="O1580" s="1725">
        <v>0</v>
      </c>
      <c r="P1580" s="1759" t="str">
        <f t="shared" si="391"/>
        <v/>
      </c>
      <c r="Q1580" s="1725">
        <v>0</v>
      </c>
      <c r="R1580" s="1809" t="str">
        <f t="shared" si="392"/>
        <v/>
      </c>
      <c r="S1580" s="1785">
        <f t="shared" si="393"/>
        <v>0</v>
      </c>
      <c r="U1580" s="1725">
        <f t="shared" si="394"/>
        <v>0</v>
      </c>
      <c r="V1580" s="1725">
        <f t="shared" si="395"/>
        <v>0</v>
      </c>
      <c r="W1580" s="1725">
        <f t="shared" si="396"/>
        <v>0</v>
      </c>
      <c r="X1580" s="1728"/>
      <c r="Y1580" s="1739"/>
      <c r="Z1580" s="1730"/>
      <c r="AA1580" s="1788"/>
      <c r="AB1580" s="1788"/>
      <c r="AH1580" s="2307"/>
      <c r="AK1580" s="2306"/>
      <c r="AL1580" s="2306"/>
    </row>
    <row r="1581" spans="1:38" x14ac:dyDescent="0.2">
      <c r="A1581" s="1811">
        <v>2017424</v>
      </c>
      <c r="C1581" s="1737" t="s">
        <v>3921</v>
      </c>
      <c r="D1581" s="1723" t="s">
        <v>489</v>
      </c>
      <c r="E1581" s="1723">
        <v>0</v>
      </c>
      <c r="I1581" s="1738">
        <v>1</v>
      </c>
      <c r="J1581" s="1738">
        <v>1</v>
      </c>
      <c r="L1581" s="1725">
        <v>196.19</v>
      </c>
      <c r="N1581" s="1725">
        <f t="shared" si="390"/>
        <v>0</v>
      </c>
      <c r="O1581" s="1725">
        <v>0</v>
      </c>
      <c r="P1581" s="1759" t="str">
        <f t="shared" si="391"/>
        <v/>
      </c>
      <c r="Q1581" s="1725">
        <v>0</v>
      </c>
      <c r="R1581" s="1809" t="str">
        <f t="shared" si="392"/>
        <v/>
      </c>
      <c r="S1581" s="1785">
        <f t="shared" si="393"/>
        <v>0</v>
      </c>
      <c r="U1581" s="1725">
        <f t="shared" si="394"/>
        <v>0</v>
      </c>
      <c r="V1581" s="1725">
        <f t="shared" si="395"/>
        <v>196.19</v>
      </c>
      <c r="W1581" s="1725">
        <f t="shared" si="396"/>
        <v>0</v>
      </c>
      <c r="X1581" s="1728"/>
      <c r="Y1581" s="1739"/>
      <c r="Z1581" s="1730"/>
      <c r="AA1581" s="1788"/>
      <c r="AB1581" s="1788"/>
      <c r="AH1581" s="2307"/>
      <c r="AK1581" s="2306"/>
      <c r="AL1581" s="2306"/>
    </row>
    <row r="1582" spans="1:38" x14ac:dyDescent="0.2">
      <c r="A1582" s="1811">
        <v>2017425</v>
      </c>
      <c r="C1582" s="1737" t="s">
        <v>3922</v>
      </c>
      <c r="D1582" s="1723" t="s">
        <v>3000</v>
      </c>
      <c r="E1582" s="1723">
        <v>1</v>
      </c>
      <c r="F1582" s="1723">
        <v>3</v>
      </c>
      <c r="G1582" s="1723">
        <v>0</v>
      </c>
      <c r="H1582" s="1723" t="s">
        <v>227</v>
      </c>
      <c r="I1582" s="1738">
        <v>1</v>
      </c>
      <c r="J1582" s="1738">
        <v>1</v>
      </c>
      <c r="L1582" s="1725">
        <v>1460.71</v>
      </c>
      <c r="N1582" s="1725">
        <f t="shared" si="390"/>
        <v>906.23</v>
      </c>
      <c r="O1582" s="1725">
        <v>690.95</v>
      </c>
      <c r="P1582" s="1759">
        <f t="shared" si="391"/>
        <v>0.76244441256634632</v>
      </c>
      <c r="Q1582" s="1725">
        <v>215.28</v>
      </c>
      <c r="R1582" s="1809">
        <f t="shared" si="392"/>
        <v>0.23755558743365371</v>
      </c>
      <c r="S1582" s="1785">
        <f t="shared" si="393"/>
        <v>8.6112000000000002</v>
      </c>
      <c r="U1582" s="1725">
        <f t="shared" si="394"/>
        <v>0</v>
      </c>
      <c r="V1582" s="1725">
        <f t="shared" si="395"/>
        <v>1460.71</v>
      </c>
      <c r="W1582" s="1725">
        <f t="shared" si="396"/>
        <v>0</v>
      </c>
      <c r="X1582" s="1728"/>
      <c r="Y1582" s="1739"/>
      <c r="Z1582" s="1730"/>
      <c r="AA1582" s="1788"/>
      <c r="AB1582" s="1788"/>
      <c r="AH1582" s="2307"/>
      <c r="AK1582" s="2306"/>
      <c r="AL1582" s="2306"/>
    </row>
    <row r="1583" spans="1:38" x14ac:dyDescent="0.2">
      <c r="A1583" s="1811">
        <v>2017426</v>
      </c>
      <c r="C1583" s="1737" t="s">
        <v>3926</v>
      </c>
      <c r="D1583" s="1723" t="s">
        <v>451</v>
      </c>
      <c r="E1583" s="1723">
        <v>1</v>
      </c>
      <c r="F1583" s="1723">
        <v>2</v>
      </c>
      <c r="G1583" s="1723">
        <v>1</v>
      </c>
      <c r="H1583" s="1723">
        <v>1</v>
      </c>
      <c r="I1583" s="1738">
        <v>1</v>
      </c>
      <c r="J1583" s="1738">
        <v>1</v>
      </c>
      <c r="L1583" s="1725">
        <v>843.66</v>
      </c>
      <c r="N1583" s="1725">
        <f t="shared" si="390"/>
        <v>554.37</v>
      </c>
      <c r="O1583" s="1725">
        <v>407.86</v>
      </c>
      <c r="P1583" s="1759">
        <f t="shared" si="391"/>
        <v>0.73571802225950178</v>
      </c>
      <c r="Q1583" s="1725">
        <v>146.51</v>
      </c>
      <c r="R1583" s="1809">
        <f t="shared" si="392"/>
        <v>0.26428197774049822</v>
      </c>
      <c r="S1583" s="1785">
        <f t="shared" si="393"/>
        <v>5.8603999999999994</v>
      </c>
      <c r="U1583" s="1725">
        <f t="shared" si="394"/>
        <v>0</v>
      </c>
      <c r="V1583" s="1725">
        <f t="shared" si="395"/>
        <v>843.66</v>
      </c>
      <c r="W1583" s="1725">
        <f t="shared" si="396"/>
        <v>0</v>
      </c>
      <c r="X1583" s="1728"/>
      <c r="Y1583" s="1739"/>
      <c r="Z1583" s="1730"/>
      <c r="AA1583" s="1788"/>
      <c r="AB1583" s="1788"/>
      <c r="AH1583" s="2307"/>
      <c r="AK1583" s="2306"/>
      <c r="AL1583" s="2306"/>
    </row>
    <row r="1584" spans="1:38" x14ac:dyDescent="0.2">
      <c r="A1584" s="1811">
        <v>2017427</v>
      </c>
      <c r="C1584" s="1737" t="s">
        <v>3927</v>
      </c>
      <c r="D1584" s="1723" t="s">
        <v>451</v>
      </c>
      <c r="E1584" s="1723">
        <v>1</v>
      </c>
      <c r="F1584" s="1723">
        <v>8</v>
      </c>
      <c r="G1584" s="1723">
        <v>5</v>
      </c>
      <c r="H1584" s="1723">
        <v>3</v>
      </c>
      <c r="I1584" s="1738">
        <v>1</v>
      </c>
      <c r="J1584" s="1738">
        <v>1</v>
      </c>
      <c r="L1584" s="1725">
        <v>2758.46</v>
      </c>
      <c r="N1584" s="1725">
        <f t="shared" si="390"/>
        <v>1832.78</v>
      </c>
      <c r="O1584" s="1725">
        <v>1306.48</v>
      </c>
      <c r="P1584" s="1759">
        <f t="shared" si="391"/>
        <v>0.71284060280011785</v>
      </c>
      <c r="Q1584" s="1725">
        <v>526.29999999999995</v>
      </c>
      <c r="R1584" s="1809">
        <f t="shared" si="392"/>
        <v>0.28715939719988215</v>
      </c>
      <c r="S1584" s="1785">
        <f t="shared" si="393"/>
        <v>21.052</v>
      </c>
      <c r="U1584" s="1725">
        <f t="shared" si="394"/>
        <v>0</v>
      </c>
      <c r="V1584" s="1725">
        <f t="shared" si="395"/>
        <v>2758.46</v>
      </c>
      <c r="W1584" s="1725">
        <f t="shared" si="396"/>
        <v>0</v>
      </c>
      <c r="X1584" s="1728"/>
      <c r="Y1584" s="1739"/>
      <c r="Z1584" s="1730"/>
      <c r="AA1584" s="1788"/>
      <c r="AB1584" s="1788"/>
      <c r="AH1584" s="2307"/>
      <c r="AK1584" s="2306"/>
      <c r="AL1584" s="2306"/>
    </row>
    <row r="1585" spans="1:53" x14ac:dyDescent="0.2">
      <c r="A1585" s="1811">
        <v>2017428</v>
      </c>
      <c r="C1585" s="1737" t="s">
        <v>1549</v>
      </c>
      <c r="D1585" s="1723" t="s">
        <v>451</v>
      </c>
      <c r="E1585" s="1723">
        <v>1</v>
      </c>
      <c r="F1585" s="1723">
        <v>6</v>
      </c>
      <c r="G1585" s="1723">
        <v>2</v>
      </c>
      <c r="H1585" s="1723">
        <v>5</v>
      </c>
      <c r="I1585" s="1738">
        <v>1</v>
      </c>
      <c r="J1585" s="1738">
        <v>1</v>
      </c>
      <c r="L1585" s="1725">
        <v>3568.55</v>
      </c>
      <c r="N1585" s="1725">
        <f t="shared" si="390"/>
        <v>2347.6</v>
      </c>
      <c r="O1585" s="1725">
        <v>1792.55</v>
      </c>
      <c r="P1585" s="1759">
        <f t="shared" si="391"/>
        <v>0.76356704719713753</v>
      </c>
      <c r="Q1585" s="1725">
        <v>555.04999999999995</v>
      </c>
      <c r="R1585" s="1809">
        <f t="shared" si="392"/>
        <v>0.2364329528028625</v>
      </c>
      <c r="S1585" s="1785">
        <f t="shared" si="393"/>
        <v>22.201999999999998</v>
      </c>
      <c r="U1585" s="1725">
        <f t="shared" si="394"/>
        <v>0</v>
      </c>
      <c r="V1585" s="1725">
        <f t="shared" si="395"/>
        <v>3568.55</v>
      </c>
      <c r="W1585" s="1725">
        <f t="shared" si="396"/>
        <v>0</v>
      </c>
      <c r="X1585" s="1728"/>
      <c r="Y1585" s="1739"/>
      <c r="Z1585" s="1730"/>
      <c r="AA1585" s="1788"/>
      <c r="AB1585" s="1788"/>
      <c r="AH1585" s="2307"/>
      <c r="AK1585" s="2306"/>
      <c r="AL1585" s="2306"/>
    </row>
    <row r="1586" spans="1:53" x14ac:dyDescent="0.2">
      <c r="A1586" s="2215">
        <v>2017429</v>
      </c>
      <c r="C1586" s="1737" t="s">
        <v>3935</v>
      </c>
      <c r="D1586" s="1723" t="s">
        <v>68</v>
      </c>
      <c r="E1586" s="1723">
        <v>1</v>
      </c>
      <c r="F1586" s="1723">
        <v>2</v>
      </c>
      <c r="G1586" s="1723">
        <v>1</v>
      </c>
      <c r="H1586" s="1723">
        <v>1</v>
      </c>
      <c r="I1586" s="1738">
        <v>1</v>
      </c>
      <c r="J1586" s="1738">
        <v>1</v>
      </c>
      <c r="L1586" s="1725">
        <v>503.34</v>
      </c>
      <c r="N1586" s="1725">
        <f t="shared" si="390"/>
        <v>337.31</v>
      </c>
      <c r="O1586" s="1725">
        <v>232.82</v>
      </c>
      <c r="P1586" s="1759">
        <f t="shared" si="391"/>
        <v>0.6902256084907058</v>
      </c>
      <c r="Q1586" s="1725">
        <v>104.49</v>
      </c>
      <c r="R1586" s="1809">
        <f t="shared" si="392"/>
        <v>0.30977439150929409</v>
      </c>
      <c r="S1586" s="1785">
        <f t="shared" si="393"/>
        <v>4.1795999999999998</v>
      </c>
      <c r="U1586" s="1725">
        <f t="shared" si="394"/>
        <v>0</v>
      </c>
      <c r="V1586" s="1725">
        <f t="shared" si="395"/>
        <v>0</v>
      </c>
      <c r="W1586" s="1725">
        <f t="shared" si="396"/>
        <v>503.34</v>
      </c>
      <c r="X1586" s="1728">
        <v>503.34</v>
      </c>
      <c r="Y1586" s="1739">
        <v>617401</v>
      </c>
      <c r="Z1586" s="1730">
        <v>42902</v>
      </c>
      <c r="AA1586" s="1788" t="s">
        <v>213</v>
      </c>
      <c r="AB1586" s="1788"/>
      <c r="AH1586" s="2307"/>
      <c r="AK1586" s="2306"/>
      <c r="AL1586" s="2306"/>
    </row>
    <row r="1587" spans="1:53" x14ac:dyDescent="0.2">
      <c r="A1587" s="1811">
        <v>2017430</v>
      </c>
      <c r="C1587" s="1737" t="s">
        <v>3944</v>
      </c>
      <c r="D1587" s="1723" t="s">
        <v>68</v>
      </c>
      <c r="E1587" s="1723">
        <v>0</v>
      </c>
      <c r="F1587" s="1723">
        <v>0</v>
      </c>
      <c r="G1587" s="1723">
        <v>0</v>
      </c>
      <c r="H1587" s="1723">
        <v>0</v>
      </c>
      <c r="I1587" s="1738">
        <v>1</v>
      </c>
      <c r="J1587" s="1738">
        <v>1</v>
      </c>
      <c r="L1587" s="1725">
        <v>121</v>
      </c>
      <c r="N1587" s="1725">
        <f>O1587+Q1587</f>
        <v>60</v>
      </c>
      <c r="O1587" s="1725">
        <v>60</v>
      </c>
      <c r="P1587" s="1798">
        <f>IF(N1587&lt;=0,"",O1587/N1587)</f>
        <v>1</v>
      </c>
      <c r="Q1587" s="1725">
        <v>0</v>
      </c>
      <c r="R1587" s="1798">
        <f>IF(N1587&lt;=0,"",Q1587/N1587)</f>
        <v>0</v>
      </c>
      <c r="S1587" s="1785">
        <f>Q1587/$S$1</f>
        <v>0</v>
      </c>
      <c r="U1587" s="1725">
        <f>((1-I1587)*O1587)+((1-J1587)*Q1587)</f>
        <v>0</v>
      </c>
      <c r="V1587" s="1725">
        <f>L1587-W1587</f>
        <v>121</v>
      </c>
      <c r="W1587" s="1725">
        <v>0</v>
      </c>
      <c r="X1587" s="1728">
        <v>0</v>
      </c>
      <c r="Y1587" s="1739"/>
      <c r="Z1587" s="1730"/>
      <c r="AA1587" s="1788"/>
      <c r="AB1587" s="2417"/>
      <c r="AC1587" s="1793"/>
      <c r="AE1587" s="1760"/>
      <c r="AF1587" s="1906"/>
      <c r="AG1587" s="1906"/>
      <c r="AH1587" s="2307"/>
      <c r="AK1587" s="2306"/>
      <c r="AL1587" s="2306"/>
      <c r="AM1587" s="1793"/>
      <c r="AP1587" s="1906"/>
      <c r="AQ1587" s="1906"/>
      <c r="AR1587" s="2307"/>
      <c r="AS1587" s="1879"/>
      <c r="AT1587" s="1879"/>
      <c r="AU1587" s="2306"/>
      <c r="AV1587" s="2306"/>
      <c r="AW1587" s="1793"/>
      <c r="AZ1587" s="1906"/>
      <c r="BA1587" s="1906"/>
    </row>
    <row r="1588" spans="1:53" x14ac:dyDescent="0.2">
      <c r="A1588" s="1811">
        <v>2017431</v>
      </c>
      <c r="C1588" s="1737" t="s">
        <v>3949</v>
      </c>
      <c r="D1588" s="1723" t="s">
        <v>68</v>
      </c>
      <c r="E1588" s="1723">
        <v>0</v>
      </c>
      <c r="F1588" s="1723">
        <v>0</v>
      </c>
      <c r="G1588" s="1723">
        <v>0</v>
      </c>
      <c r="H1588" s="1723">
        <v>0</v>
      </c>
      <c r="I1588" s="1738">
        <v>1</v>
      </c>
      <c r="J1588" s="1738">
        <v>1</v>
      </c>
      <c r="L1588" s="1725">
        <v>87.6</v>
      </c>
      <c r="N1588" s="1725">
        <f t="shared" si="390"/>
        <v>51.3</v>
      </c>
      <c r="O1588" s="1725">
        <v>36.299999999999997</v>
      </c>
      <c r="P1588" s="1759">
        <f t="shared" si="391"/>
        <v>0.70760233918128657</v>
      </c>
      <c r="Q1588" s="1725">
        <v>15</v>
      </c>
      <c r="R1588" s="1809">
        <f t="shared" si="392"/>
        <v>0.29239766081871349</v>
      </c>
      <c r="S1588" s="1785">
        <f t="shared" si="393"/>
        <v>0.6</v>
      </c>
      <c r="U1588" s="1725">
        <f t="shared" si="394"/>
        <v>0</v>
      </c>
      <c r="V1588" s="1725">
        <f t="shared" si="395"/>
        <v>87.6</v>
      </c>
      <c r="W1588" s="1725">
        <f t="shared" si="396"/>
        <v>0</v>
      </c>
      <c r="X1588" s="1728"/>
      <c r="Y1588" s="1739"/>
      <c r="Z1588" s="1730"/>
      <c r="AA1588" s="1788"/>
      <c r="AB1588" s="1788"/>
      <c r="AH1588" s="2307"/>
      <c r="AK1588" s="2306"/>
      <c r="AL1588" s="2306"/>
    </row>
    <row r="1589" spans="1:53" x14ac:dyDescent="0.2">
      <c r="A1589" s="1811">
        <v>2017432</v>
      </c>
      <c r="C1589" s="1737" t="s">
        <v>3982</v>
      </c>
      <c r="D1589" s="1723" t="s">
        <v>68</v>
      </c>
      <c r="E1589" s="1723">
        <v>0</v>
      </c>
      <c r="F1589" s="1723">
        <v>1</v>
      </c>
      <c r="G1589" s="1723">
        <v>0</v>
      </c>
      <c r="H1589" s="1723">
        <v>2</v>
      </c>
      <c r="I1589" s="1738">
        <v>1</v>
      </c>
      <c r="J1589" s="1738">
        <v>1</v>
      </c>
      <c r="L1589" s="1725">
        <v>656.43</v>
      </c>
      <c r="N1589" s="1725">
        <f t="shared" si="390"/>
        <v>443.58</v>
      </c>
      <c r="O1589" s="1725">
        <v>324.62</v>
      </c>
      <c r="P1589" s="1759">
        <f t="shared" si="391"/>
        <v>0.73181838676225264</v>
      </c>
      <c r="Q1589" s="1725">
        <v>118.96</v>
      </c>
      <c r="R1589" s="1809">
        <f t="shared" si="392"/>
        <v>0.26818161323774742</v>
      </c>
      <c r="S1589" s="1785">
        <f t="shared" si="393"/>
        <v>4.7584</v>
      </c>
      <c r="U1589" s="1725">
        <f t="shared" si="394"/>
        <v>0</v>
      </c>
      <c r="V1589" s="1725">
        <f t="shared" si="395"/>
        <v>656.43</v>
      </c>
      <c r="W1589" s="1725">
        <f t="shared" si="396"/>
        <v>0</v>
      </c>
      <c r="X1589" s="1728"/>
      <c r="Y1589" s="1739"/>
      <c r="Z1589" s="1730"/>
      <c r="AA1589" s="1788"/>
      <c r="AB1589" s="1788"/>
      <c r="AH1589" s="2307"/>
      <c r="AK1589" s="2306"/>
      <c r="AL1589" s="2306"/>
    </row>
    <row r="1590" spans="1:53" x14ac:dyDescent="0.2">
      <c r="A1590" s="1811">
        <v>2017433</v>
      </c>
      <c r="C1590" s="1737" t="s">
        <v>3945</v>
      </c>
      <c r="D1590" s="1723" t="s">
        <v>68</v>
      </c>
      <c r="E1590" s="1723">
        <v>0</v>
      </c>
      <c r="F1590" s="1723">
        <v>0</v>
      </c>
      <c r="G1590" s="1723">
        <v>0</v>
      </c>
      <c r="H1590" s="1723">
        <v>0</v>
      </c>
      <c r="I1590" s="1738">
        <v>1</v>
      </c>
      <c r="J1590" s="1738">
        <v>1</v>
      </c>
      <c r="L1590" s="1725">
        <v>0</v>
      </c>
      <c r="N1590" s="1725">
        <f t="shared" si="390"/>
        <v>0</v>
      </c>
      <c r="O1590" s="1725">
        <v>0</v>
      </c>
      <c r="P1590" s="1759" t="str">
        <f t="shared" si="391"/>
        <v/>
      </c>
      <c r="Q1590" s="1725">
        <v>0</v>
      </c>
      <c r="R1590" s="1809" t="str">
        <f t="shared" si="392"/>
        <v/>
      </c>
      <c r="S1590" s="1785">
        <f t="shared" si="393"/>
        <v>0</v>
      </c>
      <c r="U1590" s="1725">
        <f t="shared" si="394"/>
        <v>0</v>
      </c>
      <c r="V1590" s="1725">
        <f t="shared" si="395"/>
        <v>0</v>
      </c>
      <c r="W1590" s="1725">
        <f t="shared" si="396"/>
        <v>0</v>
      </c>
      <c r="X1590" s="1728"/>
      <c r="Y1590" s="1739"/>
      <c r="Z1590" s="1730"/>
      <c r="AA1590" s="1788"/>
      <c r="AB1590" s="1788"/>
      <c r="AH1590" s="2307"/>
      <c r="AK1590" s="2306"/>
      <c r="AL1590" s="2306"/>
    </row>
    <row r="1591" spans="1:53" x14ac:dyDescent="0.2">
      <c r="A1591" s="1811">
        <v>2017434</v>
      </c>
      <c r="C1591" s="1737" t="s">
        <v>4136</v>
      </c>
      <c r="D1591" s="1723" t="s">
        <v>451</v>
      </c>
      <c r="E1591" s="1723">
        <v>0</v>
      </c>
      <c r="F1591" s="1723">
        <v>0</v>
      </c>
      <c r="G1591" s="1723">
        <v>0</v>
      </c>
      <c r="H1591" s="1723">
        <v>0</v>
      </c>
      <c r="I1591" s="1738">
        <v>1</v>
      </c>
      <c r="J1591" s="1738">
        <v>1</v>
      </c>
      <c r="L1591" s="1725">
        <v>165</v>
      </c>
      <c r="N1591" s="1725">
        <f t="shared" si="390"/>
        <v>130</v>
      </c>
      <c r="O1591" s="1725">
        <v>115</v>
      </c>
      <c r="P1591" s="1759">
        <f t="shared" si="391"/>
        <v>0.88461538461538458</v>
      </c>
      <c r="Q1591" s="1725">
        <v>15</v>
      </c>
      <c r="R1591" s="1809">
        <f t="shared" si="392"/>
        <v>0.11538461538461539</v>
      </c>
      <c r="S1591" s="1785">
        <f t="shared" si="393"/>
        <v>0.6</v>
      </c>
      <c r="U1591" s="1725">
        <f t="shared" si="394"/>
        <v>0</v>
      </c>
      <c r="V1591" s="1725">
        <f t="shared" si="395"/>
        <v>165</v>
      </c>
      <c r="W1591" s="1725">
        <f t="shared" si="396"/>
        <v>0</v>
      </c>
      <c r="X1591" s="1728"/>
      <c r="Y1591" s="1739"/>
      <c r="Z1591" s="1730"/>
      <c r="AA1591" s="1788"/>
      <c r="AB1591" s="1788"/>
      <c r="AH1591" s="2307"/>
      <c r="AK1591" s="2306"/>
      <c r="AL1591" s="2306"/>
    </row>
    <row r="1592" spans="1:53" x14ac:dyDescent="0.2">
      <c r="A1592" s="1811">
        <v>2017435</v>
      </c>
      <c r="C1592" s="1737" t="s">
        <v>3951</v>
      </c>
      <c r="D1592" s="1723" t="s">
        <v>68</v>
      </c>
      <c r="E1592" s="1723">
        <v>0</v>
      </c>
      <c r="F1592" s="1723">
        <v>0</v>
      </c>
      <c r="G1592" s="1723">
        <v>0</v>
      </c>
      <c r="H1592" s="1723">
        <v>0</v>
      </c>
      <c r="I1592" s="1738">
        <v>1</v>
      </c>
      <c r="J1592" s="1738">
        <v>1</v>
      </c>
      <c r="L1592" s="1725">
        <v>43.24</v>
      </c>
      <c r="N1592" s="1725">
        <f t="shared" si="390"/>
        <v>29.119999999999997</v>
      </c>
      <c r="O1592" s="1725">
        <v>14.12</v>
      </c>
      <c r="P1592" s="1759">
        <f t="shared" si="391"/>
        <v>0.48489010989010989</v>
      </c>
      <c r="Q1592" s="1725">
        <v>15</v>
      </c>
      <c r="R1592" s="1809">
        <f t="shared" si="392"/>
        <v>0.51510989010989017</v>
      </c>
      <c r="S1592" s="1785">
        <f t="shared" si="393"/>
        <v>0.6</v>
      </c>
      <c r="U1592" s="1725">
        <f t="shared" si="394"/>
        <v>0</v>
      </c>
      <c r="V1592" s="1725">
        <f t="shared" si="395"/>
        <v>43.24</v>
      </c>
      <c r="W1592" s="1725">
        <f t="shared" si="396"/>
        <v>0</v>
      </c>
      <c r="X1592" s="1728"/>
      <c r="Y1592" s="1739"/>
      <c r="Z1592" s="1730"/>
      <c r="AA1592" s="1788"/>
      <c r="AB1592" s="1788"/>
      <c r="AH1592" s="2307"/>
      <c r="AK1592" s="2306"/>
      <c r="AL1592" s="2306"/>
    </row>
    <row r="1593" spans="1:53" x14ac:dyDescent="0.2">
      <c r="A1593" s="2479" t="s">
        <v>3964</v>
      </c>
      <c r="C1593" s="1737" t="s">
        <v>3960</v>
      </c>
      <c r="D1593" s="1723" t="s">
        <v>489</v>
      </c>
      <c r="E1593" s="1723">
        <v>1</v>
      </c>
      <c r="F1593" s="1723">
        <v>7</v>
      </c>
      <c r="G1593" s="1723">
        <v>2</v>
      </c>
      <c r="H1593" s="1723">
        <v>3</v>
      </c>
      <c r="I1593" s="1738">
        <v>1</v>
      </c>
      <c r="J1593" s="1738">
        <v>1</v>
      </c>
      <c r="L1593" s="1725">
        <v>3086.35</v>
      </c>
      <c r="N1593" s="1725">
        <f>O1593+Q1593</f>
        <v>2314.8000000000002</v>
      </c>
      <c r="O1593" s="1725">
        <v>1842.78</v>
      </c>
      <c r="P1593" s="1798">
        <f>IF(N1593&lt;=0,"",O1593/N1593)</f>
        <v>0.79608605495075158</v>
      </c>
      <c r="Q1593" s="1725">
        <v>472.02</v>
      </c>
      <c r="R1593" s="1798">
        <f>IF(N1593&lt;=0,"",Q1593/N1593)</f>
        <v>0.20391394504924829</v>
      </c>
      <c r="S1593" s="1785">
        <f>Q1593/$S$1</f>
        <v>18.880800000000001</v>
      </c>
      <c r="U1593" s="1725">
        <f t="shared" si="394"/>
        <v>0</v>
      </c>
      <c r="V1593" s="1725">
        <f t="shared" si="395"/>
        <v>3086.35</v>
      </c>
      <c r="W1593" s="1725">
        <f t="shared" si="396"/>
        <v>0</v>
      </c>
      <c r="X1593" s="1728"/>
      <c r="Y1593" s="1739"/>
      <c r="Z1593" s="1730"/>
      <c r="AA1593" s="1788"/>
      <c r="AB1593" s="1788"/>
      <c r="AH1593" s="2307"/>
      <c r="AK1593" s="2306"/>
      <c r="AL1593" s="2306"/>
    </row>
    <row r="1594" spans="1:53" x14ac:dyDescent="0.2">
      <c r="A1594" s="1811" t="s">
        <v>3937</v>
      </c>
      <c r="C1594" s="1737" t="s">
        <v>3961</v>
      </c>
      <c r="D1594" s="1723" t="s">
        <v>489</v>
      </c>
      <c r="E1594" s="1723">
        <v>0</v>
      </c>
      <c r="F1594" s="1723">
        <v>1</v>
      </c>
      <c r="G1594" s="1723">
        <v>0</v>
      </c>
      <c r="H1594" s="1723">
        <v>1</v>
      </c>
      <c r="I1594" s="1738">
        <v>1</v>
      </c>
      <c r="J1594" s="1738">
        <v>1</v>
      </c>
      <c r="L1594" s="1725">
        <v>502.39</v>
      </c>
      <c r="N1594" s="1725">
        <v>376.89</v>
      </c>
      <c r="O1594" s="1725">
        <v>279.45</v>
      </c>
      <c r="P1594" s="1759">
        <v>0.74146302634721006</v>
      </c>
      <c r="Q1594" s="1725">
        <v>97.44</v>
      </c>
      <c r="R1594" s="1809">
        <v>0.25853697365278994</v>
      </c>
      <c r="S1594" s="1785">
        <f t="shared" si="393"/>
        <v>3.8975999999999997</v>
      </c>
      <c r="U1594" s="1725">
        <f t="shared" si="394"/>
        <v>0</v>
      </c>
      <c r="V1594" s="1725">
        <f t="shared" si="395"/>
        <v>502.39</v>
      </c>
      <c r="W1594" s="1725">
        <f t="shared" si="396"/>
        <v>0</v>
      </c>
      <c r="X1594" s="1728"/>
      <c r="Y1594" s="1739"/>
      <c r="Z1594" s="1730"/>
      <c r="AA1594" s="1788"/>
      <c r="AB1594" s="1788"/>
      <c r="AH1594" s="2307"/>
      <c r="AK1594" s="2306"/>
      <c r="AL1594" s="2306"/>
    </row>
    <row r="1595" spans="1:53" x14ac:dyDescent="0.2">
      <c r="A1595" s="1803" t="s">
        <v>3956</v>
      </c>
      <c r="C1595" s="1737" t="s">
        <v>3958</v>
      </c>
      <c r="D1595" s="1723" t="s">
        <v>489</v>
      </c>
      <c r="E1595" s="1723">
        <v>1</v>
      </c>
      <c r="F1595" s="1723">
        <v>7</v>
      </c>
      <c r="G1595" s="1723">
        <v>2</v>
      </c>
      <c r="H1595" s="1723">
        <v>3</v>
      </c>
      <c r="I1595" s="1738">
        <v>1</v>
      </c>
      <c r="J1595" s="1738">
        <v>1</v>
      </c>
      <c r="L1595" s="1725">
        <v>3119.59</v>
      </c>
      <c r="N1595" s="1725">
        <f>O1595+Q1595</f>
        <v>2413.8000000000002</v>
      </c>
      <c r="O1595" s="1725">
        <v>1941.78</v>
      </c>
      <c r="P1595" s="1798">
        <f>IF(N1595&lt;=0,"",O1595/N1595)</f>
        <v>0.8044494158588118</v>
      </c>
      <c r="Q1595" s="1725">
        <v>472.02</v>
      </c>
      <c r="R1595" s="1798">
        <f>IF(N1595&lt;=0,"",Q1595/N1595)</f>
        <v>0.19555058414118814</v>
      </c>
      <c r="S1595" s="1785">
        <f>Q1595/$S$1</f>
        <v>18.880800000000001</v>
      </c>
      <c r="U1595" s="1725">
        <f t="shared" si="394"/>
        <v>0</v>
      </c>
      <c r="V1595" s="1725">
        <f t="shared" si="395"/>
        <v>3119.59</v>
      </c>
      <c r="W1595" s="1725">
        <f t="shared" si="396"/>
        <v>0</v>
      </c>
      <c r="X1595" s="1728"/>
      <c r="Y1595" s="1739"/>
      <c r="Z1595" s="1730"/>
      <c r="AA1595" s="1788"/>
      <c r="AB1595" s="1788"/>
      <c r="AH1595" s="2307"/>
      <c r="AK1595" s="2306"/>
      <c r="AL1595" s="2306"/>
    </row>
    <row r="1596" spans="1:53" x14ac:dyDescent="0.2">
      <c r="A1596" s="1803" t="s">
        <v>3957</v>
      </c>
      <c r="C1596" s="1737" t="s">
        <v>3959</v>
      </c>
      <c r="D1596" s="1723" t="s">
        <v>489</v>
      </c>
      <c r="E1596" s="1723">
        <v>0</v>
      </c>
      <c r="F1596" s="1723">
        <v>1</v>
      </c>
      <c r="G1596" s="1723">
        <v>0</v>
      </c>
      <c r="H1596" s="1723">
        <v>1</v>
      </c>
      <c r="I1596" s="1738">
        <v>1</v>
      </c>
      <c r="J1596" s="1738">
        <v>1</v>
      </c>
      <c r="L1596" s="1725">
        <v>502.39</v>
      </c>
      <c r="N1596" s="1725">
        <v>376.89</v>
      </c>
      <c r="O1596" s="1725">
        <v>279.45</v>
      </c>
      <c r="P1596" s="1759">
        <v>0.74146302634721006</v>
      </c>
      <c r="Q1596" s="1725">
        <v>97.44</v>
      </c>
      <c r="R1596" s="1809">
        <v>0.25853697365278994</v>
      </c>
      <c r="S1596" s="1785">
        <f t="shared" si="393"/>
        <v>3.8975999999999997</v>
      </c>
      <c r="U1596" s="1725">
        <f t="shared" si="394"/>
        <v>0</v>
      </c>
      <c r="V1596" s="1725">
        <f t="shared" si="395"/>
        <v>502.39</v>
      </c>
      <c r="W1596" s="1725">
        <f t="shared" si="396"/>
        <v>0</v>
      </c>
      <c r="X1596" s="1728"/>
      <c r="Y1596" s="1739"/>
      <c r="Z1596" s="1730"/>
      <c r="AA1596" s="1788"/>
      <c r="AB1596" s="1788"/>
      <c r="AH1596" s="2307"/>
      <c r="AK1596" s="2306"/>
      <c r="AL1596" s="2306"/>
    </row>
    <row r="1597" spans="1:53" x14ac:dyDescent="0.2">
      <c r="A1597" s="1803" t="s">
        <v>3962</v>
      </c>
      <c r="C1597" s="1737" t="s">
        <v>3966</v>
      </c>
      <c r="D1597" s="1723" t="s">
        <v>489</v>
      </c>
      <c r="E1597" s="1723">
        <v>1</v>
      </c>
      <c r="F1597" s="1806">
        <v>7</v>
      </c>
      <c r="G1597" s="1806">
        <v>2</v>
      </c>
      <c r="H1597" s="1806">
        <v>3</v>
      </c>
      <c r="I1597" s="1738">
        <v>1</v>
      </c>
      <c r="J1597" s="1738">
        <v>1</v>
      </c>
      <c r="L1597" s="1725">
        <v>3086.35</v>
      </c>
      <c r="N1597" s="1725">
        <f>O1597+Q1597</f>
        <v>2314.8000000000002</v>
      </c>
      <c r="O1597" s="1725">
        <v>1842.78</v>
      </c>
      <c r="P1597" s="1798">
        <f>IF(N1597&lt;=0,"",O1597/N1597)</f>
        <v>0.79608605495075158</v>
      </c>
      <c r="Q1597" s="1725">
        <v>472.02</v>
      </c>
      <c r="R1597" s="1798">
        <f>IF(N1597&lt;=0,"",Q1597/N1597)</f>
        <v>0.20391394504924829</v>
      </c>
      <c r="S1597" s="1785">
        <f>Q1597/$S$1</f>
        <v>18.880800000000001</v>
      </c>
      <c r="U1597" s="1725">
        <f t="shared" si="394"/>
        <v>0</v>
      </c>
      <c r="V1597" s="1725">
        <f t="shared" si="395"/>
        <v>3086.35</v>
      </c>
      <c r="W1597" s="1725">
        <f t="shared" si="396"/>
        <v>0</v>
      </c>
      <c r="X1597" s="1728"/>
      <c r="Y1597" s="1739"/>
      <c r="Z1597" s="1730"/>
      <c r="AA1597" s="1788"/>
      <c r="AB1597" s="1788"/>
      <c r="AH1597" s="2307"/>
      <c r="AK1597" s="2306"/>
      <c r="AL1597" s="2306"/>
    </row>
    <row r="1598" spans="1:53" x14ac:dyDescent="0.2">
      <c r="A1598" s="1912" t="s">
        <v>3963</v>
      </c>
      <c r="C1598" s="1805" t="s">
        <v>3965</v>
      </c>
      <c r="D1598" s="1723" t="s">
        <v>489</v>
      </c>
      <c r="E1598" s="1723">
        <v>1</v>
      </c>
      <c r="F1598" s="1723">
        <v>1</v>
      </c>
      <c r="G1598" s="1723">
        <v>0</v>
      </c>
      <c r="H1598" s="1723">
        <v>1</v>
      </c>
      <c r="I1598" s="1738">
        <v>1</v>
      </c>
      <c r="J1598" s="1738">
        <v>1</v>
      </c>
      <c r="L1598" s="1725">
        <v>502.39</v>
      </c>
      <c r="N1598" s="1725">
        <v>376.89</v>
      </c>
      <c r="O1598" s="1725">
        <v>279.45</v>
      </c>
      <c r="P1598" s="1759">
        <v>0.74146302634721006</v>
      </c>
      <c r="Q1598" s="1725">
        <v>97.44</v>
      </c>
      <c r="R1598" s="1809">
        <v>0.25853697365278994</v>
      </c>
      <c r="S1598" s="1785">
        <f t="shared" si="393"/>
        <v>3.8975999999999997</v>
      </c>
      <c r="U1598" s="1725">
        <f t="shared" si="394"/>
        <v>0</v>
      </c>
      <c r="V1598" s="1725">
        <f t="shared" si="395"/>
        <v>502.39</v>
      </c>
      <c r="W1598" s="1725">
        <f t="shared" si="396"/>
        <v>0</v>
      </c>
      <c r="X1598" s="1728"/>
      <c r="Y1598" s="1739"/>
      <c r="Z1598" s="1730"/>
      <c r="AA1598" s="1788"/>
      <c r="AB1598" s="1788"/>
      <c r="AH1598" s="2307"/>
      <c r="AK1598" s="2306"/>
      <c r="AL1598" s="2306"/>
    </row>
    <row r="1599" spans="1:53" x14ac:dyDescent="0.2">
      <c r="A1599" s="1803" t="s">
        <v>3967</v>
      </c>
      <c r="C1599" s="1737" t="s">
        <v>3969</v>
      </c>
      <c r="D1599" s="1723" t="s">
        <v>489</v>
      </c>
      <c r="E1599" s="1723">
        <v>1</v>
      </c>
      <c r="F1599" s="1723">
        <v>7</v>
      </c>
      <c r="G1599" s="1723">
        <v>2</v>
      </c>
      <c r="H1599" s="1723">
        <v>3</v>
      </c>
      <c r="I1599" s="1738">
        <v>1</v>
      </c>
      <c r="J1599" s="1738">
        <v>1</v>
      </c>
      <c r="L1599" s="1725">
        <v>3119.59</v>
      </c>
      <c r="N1599" s="1725">
        <f>O1599+Q1599</f>
        <v>2413.8000000000002</v>
      </c>
      <c r="O1599" s="1725">
        <v>1941.78</v>
      </c>
      <c r="P1599" s="1798">
        <f>IF(N1599&lt;=0,"",O1599/N1599)</f>
        <v>0.8044494158588118</v>
      </c>
      <c r="Q1599" s="1725">
        <v>472.02</v>
      </c>
      <c r="R1599" s="1798">
        <f>IF(N1599&lt;=0,"",Q1599/N1599)</f>
        <v>0.19555058414118814</v>
      </c>
      <c r="S1599" s="1785">
        <f t="shared" si="393"/>
        <v>18.880800000000001</v>
      </c>
      <c r="U1599" s="1725">
        <f t="shared" si="394"/>
        <v>0</v>
      </c>
      <c r="V1599" s="1725">
        <f t="shared" si="395"/>
        <v>3119.59</v>
      </c>
      <c r="W1599" s="1725">
        <f t="shared" si="396"/>
        <v>0</v>
      </c>
      <c r="X1599" s="1728"/>
      <c r="Y1599" s="1739"/>
      <c r="Z1599" s="1730"/>
      <c r="AA1599" s="1788"/>
      <c r="AB1599" s="1788"/>
      <c r="AH1599" s="2307"/>
      <c r="AK1599" s="2306"/>
      <c r="AL1599" s="2306"/>
    </row>
    <row r="1600" spans="1:53" x14ac:dyDescent="0.2">
      <c r="A1600" s="1803" t="s">
        <v>3968</v>
      </c>
      <c r="C1600" s="1737" t="s">
        <v>3970</v>
      </c>
      <c r="D1600" s="1723" t="s">
        <v>489</v>
      </c>
      <c r="E1600" s="1723">
        <v>0</v>
      </c>
      <c r="F1600" s="1723">
        <v>1</v>
      </c>
      <c r="G1600" s="1723">
        <v>0</v>
      </c>
      <c r="H1600" s="1723">
        <v>1</v>
      </c>
      <c r="I1600" s="1738">
        <v>1</v>
      </c>
      <c r="J1600" s="1738">
        <v>1</v>
      </c>
      <c r="L1600" s="1725">
        <v>502.39</v>
      </c>
      <c r="N1600" s="1725">
        <v>376.89</v>
      </c>
      <c r="O1600" s="1725">
        <v>279.45</v>
      </c>
      <c r="P1600" s="1759">
        <v>0.74146302634721006</v>
      </c>
      <c r="Q1600" s="1725">
        <v>97.44</v>
      </c>
      <c r="R1600" s="1809">
        <v>0.25853697365278994</v>
      </c>
      <c r="S1600" s="1785">
        <f t="shared" si="393"/>
        <v>3.8975999999999997</v>
      </c>
      <c r="U1600" s="1725">
        <f t="shared" si="394"/>
        <v>0</v>
      </c>
      <c r="V1600" s="1725">
        <f t="shared" si="395"/>
        <v>502.39</v>
      </c>
      <c r="W1600" s="1725">
        <f t="shared" si="396"/>
        <v>0</v>
      </c>
      <c r="X1600" s="1728"/>
      <c r="Y1600" s="1739"/>
      <c r="Z1600" s="1730"/>
      <c r="AA1600" s="1788"/>
      <c r="AB1600" s="1788"/>
      <c r="AH1600" s="2307"/>
      <c r="AK1600" s="2306"/>
      <c r="AL1600" s="2306"/>
    </row>
    <row r="1601" spans="1:38" x14ac:dyDescent="0.2">
      <c r="A1601" s="1811" t="s">
        <v>3971</v>
      </c>
      <c r="C1601" s="1737" t="s">
        <v>3973</v>
      </c>
      <c r="D1601" s="1723" t="s">
        <v>489</v>
      </c>
      <c r="E1601" s="1723">
        <v>1</v>
      </c>
      <c r="F1601" s="1723">
        <v>12</v>
      </c>
      <c r="G1601" s="1723">
        <v>7</v>
      </c>
      <c r="H1601" s="1723">
        <v>3</v>
      </c>
      <c r="I1601" s="1738">
        <v>1</v>
      </c>
      <c r="J1601" s="1738">
        <v>1</v>
      </c>
      <c r="L1601" s="1725">
        <v>4321.22</v>
      </c>
      <c r="N1601" s="1725">
        <f>O1601+Q1601</f>
        <v>3388.6200000000003</v>
      </c>
      <c r="O1601" s="1725">
        <v>2619.7600000000002</v>
      </c>
      <c r="P1601" s="1759">
        <f>IF(N1601&lt;=0,"",O1601/N1601)</f>
        <v>0.77310527589402178</v>
      </c>
      <c r="Q1601" s="1725">
        <v>768.86</v>
      </c>
      <c r="R1601" s="1809">
        <f>IF(N1601&lt;=0,"",Q1601/N1601)</f>
        <v>0.22689472410597822</v>
      </c>
      <c r="S1601" s="1785">
        <f t="shared" si="393"/>
        <v>30.7544</v>
      </c>
      <c r="U1601" s="1725">
        <f t="shared" si="394"/>
        <v>0</v>
      </c>
      <c r="V1601" s="1725">
        <f t="shared" si="395"/>
        <v>4321.22</v>
      </c>
      <c r="W1601" s="1725">
        <f t="shared" si="396"/>
        <v>0</v>
      </c>
      <c r="X1601" s="1728"/>
      <c r="Y1601" s="1739"/>
      <c r="Z1601" s="1730"/>
      <c r="AA1601" s="1788"/>
      <c r="AB1601" s="1788"/>
      <c r="AH1601" s="2307"/>
      <c r="AK1601" s="2306"/>
      <c r="AL1601" s="2306"/>
    </row>
    <row r="1602" spans="1:38" x14ac:dyDescent="0.2">
      <c r="A1602" s="1811" t="s">
        <v>3972</v>
      </c>
      <c r="C1602" s="1737" t="s">
        <v>3974</v>
      </c>
      <c r="D1602" s="1723" t="s">
        <v>489</v>
      </c>
      <c r="E1602" s="1723">
        <v>0</v>
      </c>
      <c r="F1602" s="1723">
        <v>1</v>
      </c>
      <c r="G1602" s="1723">
        <v>0</v>
      </c>
      <c r="H1602" s="1723">
        <v>1</v>
      </c>
      <c r="I1602" s="1738">
        <v>1</v>
      </c>
      <c r="J1602" s="1738">
        <v>1</v>
      </c>
      <c r="L1602" s="1725">
        <v>502.39</v>
      </c>
      <c r="N1602" s="1725">
        <v>376.89</v>
      </c>
      <c r="O1602" s="1725">
        <v>279.45</v>
      </c>
      <c r="P1602" s="1759">
        <v>0.74146302634721006</v>
      </c>
      <c r="Q1602" s="1725">
        <v>97.44</v>
      </c>
      <c r="R1602" s="1809">
        <v>0.25853697365278994</v>
      </c>
      <c r="S1602" s="1785">
        <f t="shared" si="393"/>
        <v>3.8975999999999997</v>
      </c>
      <c r="U1602" s="1725">
        <f t="shared" si="394"/>
        <v>0</v>
      </c>
      <c r="V1602" s="1725">
        <f t="shared" si="395"/>
        <v>502.39</v>
      </c>
      <c r="W1602" s="1725">
        <f t="shared" si="396"/>
        <v>0</v>
      </c>
      <c r="X1602" s="1728"/>
      <c r="Y1602" s="1739"/>
      <c r="Z1602" s="1730"/>
      <c r="AA1602" s="1788"/>
      <c r="AB1602" s="1788"/>
      <c r="AH1602" s="2307"/>
      <c r="AK1602" s="2306"/>
      <c r="AL1602" s="2306"/>
    </row>
    <row r="1603" spans="1:38" x14ac:dyDescent="0.2">
      <c r="A1603" s="1811" t="s">
        <v>3975</v>
      </c>
      <c r="C1603" s="1737" t="s">
        <v>3977</v>
      </c>
      <c r="D1603" s="1723" t="s">
        <v>489</v>
      </c>
      <c r="E1603" s="1723">
        <v>1</v>
      </c>
      <c r="F1603" s="1723">
        <v>12</v>
      </c>
      <c r="G1603" s="1723">
        <v>7</v>
      </c>
      <c r="H1603" s="1723">
        <v>3</v>
      </c>
      <c r="I1603" s="1738">
        <v>1</v>
      </c>
      <c r="J1603" s="1738">
        <v>1</v>
      </c>
      <c r="L1603" s="1725">
        <v>4321.22</v>
      </c>
      <c r="N1603" s="1725">
        <f t="shared" si="390"/>
        <v>3388.6200000000003</v>
      </c>
      <c r="O1603" s="1725">
        <v>2619.7600000000002</v>
      </c>
      <c r="P1603" s="1759">
        <f t="shared" si="391"/>
        <v>0.77310527589402178</v>
      </c>
      <c r="Q1603" s="1725">
        <v>768.86</v>
      </c>
      <c r="R1603" s="1809">
        <f t="shared" si="392"/>
        <v>0.22689472410597822</v>
      </c>
      <c r="S1603" s="1785">
        <f t="shared" si="393"/>
        <v>30.7544</v>
      </c>
      <c r="U1603" s="1725">
        <f t="shared" si="394"/>
        <v>0</v>
      </c>
      <c r="V1603" s="1725">
        <f t="shared" si="395"/>
        <v>4321.22</v>
      </c>
      <c r="W1603" s="1725">
        <f t="shared" si="396"/>
        <v>0</v>
      </c>
      <c r="X1603" s="1728"/>
      <c r="Y1603" s="1739"/>
      <c r="Z1603" s="1730"/>
      <c r="AA1603" s="1788"/>
      <c r="AB1603" s="1788"/>
      <c r="AH1603" s="2307"/>
      <c r="AK1603" s="2306"/>
      <c r="AL1603" s="2306"/>
    </row>
    <row r="1604" spans="1:38" x14ac:dyDescent="0.2">
      <c r="A1604" s="1811" t="s">
        <v>3976</v>
      </c>
      <c r="C1604" s="1737" t="s">
        <v>3978</v>
      </c>
      <c r="D1604" s="1723" t="s">
        <v>489</v>
      </c>
      <c r="E1604" s="1723">
        <v>0</v>
      </c>
      <c r="F1604" s="1723">
        <v>1</v>
      </c>
      <c r="G1604" s="1723">
        <v>0</v>
      </c>
      <c r="H1604" s="1723">
        <v>1</v>
      </c>
      <c r="I1604" s="1738">
        <v>1</v>
      </c>
      <c r="J1604" s="1738">
        <v>1</v>
      </c>
      <c r="L1604" s="1725">
        <v>502.39</v>
      </c>
      <c r="N1604" s="1725">
        <v>376.89</v>
      </c>
      <c r="O1604" s="1725">
        <v>279.45</v>
      </c>
      <c r="P1604" s="1759">
        <v>0.74146302634721006</v>
      </c>
      <c r="Q1604" s="1725">
        <v>97.44</v>
      </c>
      <c r="R1604" s="1809">
        <v>0.25853697365278994</v>
      </c>
      <c r="S1604" s="1785">
        <v>3.8975999999999997</v>
      </c>
      <c r="U1604" s="1725">
        <f t="shared" si="394"/>
        <v>0</v>
      </c>
      <c r="V1604" s="1725">
        <f t="shared" si="395"/>
        <v>502.39</v>
      </c>
      <c r="W1604" s="1725">
        <f t="shared" si="396"/>
        <v>0</v>
      </c>
      <c r="X1604" s="1728"/>
      <c r="Y1604" s="1739"/>
      <c r="Z1604" s="1730"/>
      <c r="AA1604" s="1788"/>
      <c r="AB1604" s="1788"/>
      <c r="AH1604" s="2307"/>
      <c r="AK1604" s="2306"/>
      <c r="AL1604" s="2306"/>
    </row>
    <row r="1605" spans="1:38" x14ac:dyDescent="0.2">
      <c r="A1605" s="1736">
        <v>2017436</v>
      </c>
      <c r="B1605" s="1737" t="s">
        <v>227</v>
      </c>
      <c r="C1605" s="1737" t="s">
        <v>3979</v>
      </c>
      <c r="D1605" s="1723" t="s">
        <v>489</v>
      </c>
      <c r="E1605" s="1723">
        <v>1</v>
      </c>
      <c r="F1605" s="1723">
        <v>7</v>
      </c>
      <c r="G1605" s="1723">
        <v>5</v>
      </c>
      <c r="H1605" s="1723">
        <v>2</v>
      </c>
      <c r="I1605" s="1738">
        <v>1</v>
      </c>
      <c r="J1605" s="1738">
        <v>0.75</v>
      </c>
      <c r="L1605" s="1725">
        <v>2387.09</v>
      </c>
      <c r="N1605" s="1725">
        <f t="shared" si="390"/>
        <v>1838.8200000000002</v>
      </c>
      <c r="O1605" s="1725">
        <v>1355.69</v>
      </c>
      <c r="P1605" s="1759">
        <f t="shared" si="391"/>
        <v>0.73726085206817416</v>
      </c>
      <c r="Q1605" s="1725">
        <v>483.13</v>
      </c>
      <c r="R1605" s="1809">
        <f t="shared" si="392"/>
        <v>0.26273914793182584</v>
      </c>
      <c r="S1605" s="1785">
        <f t="shared" si="393"/>
        <v>19.325199999999999</v>
      </c>
      <c r="U1605" s="1725">
        <f t="shared" si="394"/>
        <v>120.7825</v>
      </c>
      <c r="V1605" s="1725">
        <f t="shared" si="395"/>
        <v>2387.09</v>
      </c>
      <c r="W1605" s="1725">
        <f t="shared" si="396"/>
        <v>0</v>
      </c>
      <c r="X1605" s="1728"/>
      <c r="Y1605" s="1739"/>
      <c r="Z1605" s="1730"/>
      <c r="AA1605" s="1788"/>
      <c r="AB1605" s="1788"/>
      <c r="AH1605" s="2307"/>
      <c r="AK1605" s="2306"/>
      <c r="AL1605" s="2306"/>
    </row>
    <row r="1606" spans="1:38" x14ac:dyDescent="0.2">
      <c r="A1606" s="1736">
        <v>2017437</v>
      </c>
      <c r="C1606" s="1737" t="s">
        <v>3980</v>
      </c>
      <c r="D1606" s="1723" t="s">
        <v>489</v>
      </c>
      <c r="E1606" s="1723">
        <v>1</v>
      </c>
      <c r="F1606" s="1723">
        <v>8</v>
      </c>
      <c r="G1606" s="1723">
        <v>5</v>
      </c>
      <c r="H1606" s="1723">
        <v>3</v>
      </c>
      <c r="I1606" s="1738">
        <v>1</v>
      </c>
      <c r="J1606" s="1738">
        <v>0.75</v>
      </c>
      <c r="L1606" s="1725">
        <v>2805.77</v>
      </c>
      <c r="N1606" s="1725">
        <f t="shared" si="390"/>
        <v>2158.02</v>
      </c>
      <c r="O1606" s="1725">
        <v>1598.55</v>
      </c>
      <c r="P1606" s="1759">
        <f t="shared" si="391"/>
        <v>0.74074846386965831</v>
      </c>
      <c r="Q1606" s="1725">
        <v>559.47</v>
      </c>
      <c r="R1606" s="1809">
        <f t="shared" si="392"/>
        <v>0.25925153613034174</v>
      </c>
      <c r="S1606" s="1785">
        <f t="shared" si="393"/>
        <v>22.378800000000002</v>
      </c>
      <c r="U1606" s="1725">
        <f t="shared" si="394"/>
        <v>139.86750000000001</v>
      </c>
      <c r="V1606" s="1725">
        <f t="shared" si="395"/>
        <v>2805.77</v>
      </c>
      <c r="W1606" s="1725">
        <f t="shared" si="396"/>
        <v>0</v>
      </c>
      <c r="X1606" s="1728"/>
      <c r="Y1606" s="1739"/>
      <c r="Z1606" s="1730"/>
      <c r="AA1606" s="1788"/>
      <c r="AB1606" s="1788"/>
      <c r="AH1606" s="2307"/>
      <c r="AK1606" s="2306"/>
      <c r="AL1606" s="2306"/>
    </row>
    <row r="1607" spans="1:38" x14ac:dyDescent="0.2">
      <c r="A1607" s="1736" t="s">
        <v>3990</v>
      </c>
      <c r="C1607" s="1737" t="s">
        <v>3981</v>
      </c>
      <c r="D1607" s="1723" t="s">
        <v>489</v>
      </c>
      <c r="E1607" s="1723">
        <v>1</v>
      </c>
      <c r="F1607" s="1723">
        <v>9</v>
      </c>
      <c r="G1607" s="1723">
        <v>5</v>
      </c>
      <c r="H1607" s="1723">
        <v>3</v>
      </c>
      <c r="I1607" s="1738">
        <v>1</v>
      </c>
      <c r="J1607" s="1738">
        <v>0.75</v>
      </c>
      <c r="L1607" s="1725">
        <v>3342.46</v>
      </c>
      <c r="N1607" s="1725">
        <f t="shared" si="390"/>
        <v>2517.54</v>
      </c>
      <c r="O1607" s="1725">
        <v>1971.59</v>
      </c>
      <c r="P1607" s="1759">
        <f t="shared" si="391"/>
        <v>0.78314147938066525</v>
      </c>
      <c r="Q1607" s="1725">
        <v>545.95000000000005</v>
      </c>
      <c r="R1607" s="1809">
        <f t="shared" si="392"/>
        <v>0.21685852061933478</v>
      </c>
      <c r="S1607" s="1785">
        <f t="shared" si="393"/>
        <v>21.838000000000001</v>
      </c>
      <c r="U1607" s="1725">
        <f t="shared" si="394"/>
        <v>136.48750000000001</v>
      </c>
      <c r="V1607" s="1725">
        <f t="shared" si="395"/>
        <v>3342.46</v>
      </c>
      <c r="W1607" s="1725">
        <f t="shared" si="396"/>
        <v>0</v>
      </c>
      <c r="X1607" s="1728"/>
      <c r="Y1607" s="1739"/>
      <c r="Z1607" s="1730"/>
      <c r="AA1607" s="1788"/>
      <c r="AB1607" s="1788"/>
      <c r="AH1607" s="2307"/>
      <c r="AK1607" s="2306"/>
      <c r="AL1607" s="2306"/>
    </row>
    <row r="1608" spans="1:38" x14ac:dyDescent="0.2">
      <c r="A1608" s="1811">
        <v>2017439</v>
      </c>
      <c r="C1608" s="1737">
        <v>614517</v>
      </c>
      <c r="D1608" s="1723" t="s">
        <v>68</v>
      </c>
      <c r="E1608" s="1723">
        <v>1</v>
      </c>
      <c r="F1608" s="1723">
        <v>8</v>
      </c>
      <c r="G1608" s="1723">
        <v>5</v>
      </c>
      <c r="H1608" s="1723">
        <v>3</v>
      </c>
      <c r="I1608" s="1738">
        <v>1</v>
      </c>
      <c r="J1608" s="1738">
        <v>1</v>
      </c>
      <c r="L1608" s="1725">
        <v>2352.48</v>
      </c>
      <c r="N1608" s="1725">
        <f t="shared" si="390"/>
        <v>1586.91</v>
      </c>
      <c r="O1608" s="1725">
        <v>1142.67</v>
      </c>
      <c r="P1608" s="1759">
        <f t="shared" si="391"/>
        <v>0.72005973873754658</v>
      </c>
      <c r="Q1608" s="1725">
        <v>444.24</v>
      </c>
      <c r="R1608" s="1809">
        <f t="shared" si="392"/>
        <v>0.27994026126245342</v>
      </c>
      <c r="S1608" s="1785">
        <f t="shared" si="393"/>
        <v>17.769600000000001</v>
      </c>
      <c r="U1608" s="1725">
        <f t="shared" si="394"/>
        <v>0</v>
      </c>
      <c r="V1608" s="1725">
        <f t="shared" si="395"/>
        <v>2352.48</v>
      </c>
      <c r="W1608" s="1725">
        <f t="shared" si="396"/>
        <v>0</v>
      </c>
      <c r="X1608" s="1728"/>
      <c r="Y1608" s="1739"/>
      <c r="Z1608" s="1730"/>
      <c r="AA1608" s="1788"/>
      <c r="AB1608" s="1788"/>
      <c r="AH1608" s="2307"/>
      <c r="AK1608" s="2306"/>
      <c r="AL1608" s="2306"/>
    </row>
    <row r="1609" spans="1:38" x14ac:dyDescent="0.2">
      <c r="A1609" s="1811">
        <v>2017440</v>
      </c>
      <c r="C1609" s="1737">
        <v>650317</v>
      </c>
      <c r="D1609" s="1723" t="s">
        <v>68</v>
      </c>
      <c r="E1609" s="1723">
        <v>1</v>
      </c>
      <c r="F1609" s="1723">
        <v>12</v>
      </c>
      <c r="G1609" s="1723">
        <v>5</v>
      </c>
      <c r="H1609" s="1723">
        <v>4</v>
      </c>
      <c r="I1609" s="1738">
        <v>1</v>
      </c>
      <c r="J1609" s="1738">
        <v>1</v>
      </c>
      <c r="L1609" s="1725">
        <v>3413.59</v>
      </c>
      <c r="N1609" s="1725">
        <f t="shared" si="390"/>
        <v>2298.5500000000002</v>
      </c>
      <c r="O1609" s="1725">
        <v>1750.8</v>
      </c>
      <c r="P1609" s="1759">
        <f t="shared" si="391"/>
        <v>0.76169759196014875</v>
      </c>
      <c r="Q1609" s="1725">
        <v>547.75</v>
      </c>
      <c r="R1609" s="1809">
        <f t="shared" si="392"/>
        <v>0.2383024080398512</v>
      </c>
      <c r="S1609" s="1785">
        <f t="shared" si="393"/>
        <v>21.91</v>
      </c>
      <c r="U1609" s="1725">
        <f t="shared" si="394"/>
        <v>0</v>
      </c>
      <c r="V1609" s="1725">
        <f t="shared" si="395"/>
        <v>3413.59</v>
      </c>
      <c r="W1609" s="1725">
        <f t="shared" si="396"/>
        <v>0</v>
      </c>
      <c r="X1609" s="1728"/>
      <c r="Y1609" s="1739"/>
      <c r="Z1609" s="1730"/>
      <c r="AA1609" s="1788"/>
      <c r="AB1609" s="1788"/>
      <c r="AH1609" s="2307"/>
      <c r="AK1609" s="2306"/>
      <c r="AL1609" s="2306"/>
    </row>
    <row r="1610" spans="1:38" x14ac:dyDescent="0.2">
      <c r="A1610" s="1811" t="s">
        <v>3983</v>
      </c>
      <c r="C1610" s="1737">
        <v>647917</v>
      </c>
      <c r="D1610" s="1723" t="s">
        <v>68</v>
      </c>
      <c r="E1610" s="1723">
        <v>1</v>
      </c>
      <c r="F1610" s="1723">
        <v>9</v>
      </c>
      <c r="G1610" s="1723">
        <v>6</v>
      </c>
      <c r="H1610" s="1723">
        <v>2</v>
      </c>
      <c r="I1610" s="1738">
        <v>1</v>
      </c>
      <c r="J1610" s="1738">
        <v>1</v>
      </c>
      <c r="L1610" s="1725">
        <v>6580.36</v>
      </c>
      <c r="N1610" s="1725">
        <f t="shared" si="390"/>
        <v>4420.13</v>
      </c>
      <c r="O1610" s="1725">
        <v>3531.01</v>
      </c>
      <c r="P1610" s="1759">
        <f t="shared" si="391"/>
        <v>0.79884754520794643</v>
      </c>
      <c r="Q1610" s="1725">
        <v>889.12</v>
      </c>
      <c r="R1610" s="1809">
        <f t="shared" si="392"/>
        <v>0.20115245479205363</v>
      </c>
      <c r="S1610" s="1785">
        <f t="shared" si="393"/>
        <v>35.564799999999998</v>
      </c>
      <c r="U1610" s="1725">
        <f t="shared" si="394"/>
        <v>0</v>
      </c>
      <c r="V1610" s="1725">
        <f t="shared" si="395"/>
        <v>6580.36</v>
      </c>
      <c r="W1610" s="1725">
        <f t="shared" si="396"/>
        <v>0</v>
      </c>
      <c r="X1610" s="1728"/>
      <c r="Y1610" s="1739"/>
      <c r="Z1610" s="1730"/>
      <c r="AA1610" s="1788"/>
      <c r="AB1610" s="1788"/>
      <c r="AH1610" s="2307"/>
      <c r="AK1610" s="2306"/>
      <c r="AL1610" s="2306"/>
    </row>
    <row r="1611" spans="1:38" x14ac:dyDescent="0.2">
      <c r="A1611" s="1811">
        <v>2017442</v>
      </c>
      <c r="C1611" s="1737">
        <v>605117</v>
      </c>
      <c r="D1611" s="1723" t="s">
        <v>68</v>
      </c>
      <c r="E1611" s="1723">
        <v>1</v>
      </c>
      <c r="F1611" s="1723">
        <v>14</v>
      </c>
      <c r="G1611" s="1723">
        <v>5</v>
      </c>
      <c r="H1611" s="1723">
        <v>4</v>
      </c>
      <c r="I1611" s="1738">
        <v>1</v>
      </c>
      <c r="J1611" s="1738">
        <v>1</v>
      </c>
      <c r="L1611" s="1725">
        <v>5567.53</v>
      </c>
      <c r="N1611" s="1725">
        <f t="shared" si="390"/>
        <v>3749.4100000000003</v>
      </c>
      <c r="O1611" s="1725">
        <v>3003.51</v>
      </c>
      <c r="P1611" s="1759">
        <f t="shared" si="391"/>
        <v>0.8010620337599782</v>
      </c>
      <c r="Q1611" s="1725">
        <v>745.9</v>
      </c>
      <c r="R1611" s="1809">
        <f t="shared" si="392"/>
        <v>0.19893796624002175</v>
      </c>
      <c r="S1611" s="1785">
        <f t="shared" si="393"/>
        <v>29.835999999999999</v>
      </c>
      <c r="U1611" s="1725">
        <f t="shared" si="394"/>
        <v>0</v>
      </c>
      <c r="V1611" s="1725">
        <f t="shared" si="395"/>
        <v>5567.53</v>
      </c>
      <c r="W1611" s="1725">
        <f t="shared" si="396"/>
        <v>0</v>
      </c>
      <c r="X1611" s="1728"/>
      <c r="Y1611" s="1739"/>
      <c r="Z1611" s="1730"/>
      <c r="AA1611" s="1788"/>
      <c r="AB1611" s="1788"/>
      <c r="AH1611" s="2307"/>
      <c r="AK1611" s="2306"/>
      <c r="AL1611" s="2306"/>
    </row>
    <row r="1612" spans="1:38" x14ac:dyDescent="0.2">
      <c r="A1612" s="1811">
        <v>2017443</v>
      </c>
      <c r="C1612" s="1737">
        <v>637517</v>
      </c>
      <c r="D1612" s="1723" t="s">
        <v>68</v>
      </c>
      <c r="E1612" s="1723">
        <v>1</v>
      </c>
      <c r="F1612" s="1723">
        <v>7</v>
      </c>
      <c r="G1612" s="1723">
        <v>4</v>
      </c>
      <c r="H1612" s="1723">
        <v>3</v>
      </c>
      <c r="I1612" s="1738">
        <v>1</v>
      </c>
      <c r="J1612" s="1738">
        <v>1</v>
      </c>
      <c r="L1612" s="1725">
        <v>2130.23</v>
      </c>
      <c r="N1612" s="1725">
        <f t="shared" si="390"/>
        <v>1437.5700000000002</v>
      </c>
      <c r="O1612" s="1725">
        <v>1049.1300000000001</v>
      </c>
      <c r="P1612" s="1759">
        <f t="shared" si="391"/>
        <v>0.72979402742127342</v>
      </c>
      <c r="Q1612" s="1725">
        <v>388.44</v>
      </c>
      <c r="R1612" s="1809">
        <f t="shared" si="392"/>
        <v>0.27020597257872658</v>
      </c>
      <c r="S1612" s="1785">
        <f t="shared" si="393"/>
        <v>15.537599999999999</v>
      </c>
      <c r="U1612" s="1725">
        <f t="shared" si="394"/>
        <v>0</v>
      </c>
      <c r="V1612" s="1725">
        <f t="shared" si="395"/>
        <v>2130.23</v>
      </c>
      <c r="W1612" s="1725">
        <f t="shared" si="396"/>
        <v>0</v>
      </c>
      <c r="X1612" s="1728"/>
      <c r="Y1612" s="1739"/>
      <c r="Z1612" s="1730"/>
      <c r="AA1612" s="1788"/>
      <c r="AB1612" s="1788"/>
      <c r="AH1612" s="2307"/>
      <c r="AK1612" s="2306"/>
      <c r="AL1612" s="2306"/>
    </row>
    <row r="1613" spans="1:38" x14ac:dyDescent="0.2">
      <c r="A1613" s="1811" t="s">
        <v>3988</v>
      </c>
      <c r="C1613" s="1737">
        <v>650517</v>
      </c>
      <c r="D1613" s="1723" t="s">
        <v>68</v>
      </c>
      <c r="E1613" s="1723">
        <v>1</v>
      </c>
      <c r="F1613" s="1723">
        <v>8</v>
      </c>
      <c r="G1613" s="1723">
        <v>4</v>
      </c>
      <c r="H1613" s="1723">
        <v>3</v>
      </c>
      <c r="I1613" s="1738">
        <v>1</v>
      </c>
      <c r="J1613" s="1738">
        <v>1</v>
      </c>
      <c r="L1613" s="1725">
        <v>6958.05</v>
      </c>
      <c r="N1613" s="1725">
        <f t="shared" si="390"/>
        <v>4649.51</v>
      </c>
      <c r="O1613" s="1725">
        <v>3517.46</v>
      </c>
      <c r="P1613" s="1759">
        <f t="shared" si="391"/>
        <v>0.75652273035223061</v>
      </c>
      <c r="Q1613" s="1725">
        <v>1132.05</v>
      </c>
      <c r="R1613" s="1809">
        <f t="shared" si="392"/>
        <v>0.24347726964776931</v>
      </c>
      <c r="S1613" s="1785">
        <f t="shared" si="393"/>
        <v>45.281999999999996</v>
      </c>
      <c r="U1613" s="1725">
        <f t="shared" si="394"/>
        <v>0</v>
      </c>
      <c r="V1613" s="1725">
        <f t="shared" si="395"/>
        <v>6958.05</v>
      </c>
      <c r="W1613" s="1725">
        <f t="shared" si="396"/>
        <v>0</v>
      </c>
      <c r="X1613" s="1728"/>
      <c r="Y1613" s="1739"/>
      <c r="Z1613" s="1730"/>
      <c r="AA1613" s="1788"/>
      <c r="AB1613" s="1788"/>
      <c r="AH1613" s="2307"/>
      <c r="AK1613" s="2306"/>
      <c r="AL1613" s="2306"/>
    </row>
    <row r="1614" spans="1:38" x14ac:dyDescent="0.2">
      <c r="A1614" s="1811">
        <v>2017445</v>
      </c>
      <c r="C1614" s="1737">
        <v>668817</v>
      </c>
      <c r="D1614" s="1723" t="s">
        <v>68</v>
      </c>
      <c r="E1614" s="1723">
        <v>1</v>
      </c>
      <c r="F1614" s="1723">
        <v>9</v>
      </c>
      <c r="G1614" s="1723">
        <v>5</v>
      </c>
      <c r="H1614" s="1723">
        <v>3</v>
      </c>
      <c r="I1614" s="1738">
        <v>1</v>
      </c>
      <c r="J1614" s="1738">
        <v>1</v>
      </c>
      <c r="L1614" s="1725">
        <v>2658.56</v>
      </c>
      <c r="N1614" s="1725">
        <f t="shared" si="390"/>
        <v>1798.7</v>
      </c>
      <c r="O1614" s="1725">
        <v>1340.78</v>
      </c>
      <c r="P1614" s="1759">
        <f t="shared" si="391"/>
        <v>0.74541613387446481</v>
      </c>
      <c r="Q1614" s="1725">
        <v>457.92</v>
      </c>
      <c r="R1614" s="1809">
        <f t="shared" si="392"/>
        <v>0.25458386612553513</v>
      </c>
      <c r="S1614" s="1785">
        <f t="shared" si="393"/>
        <v>18.316800000000001</v>
      </c>
      <c r="U1614" s="1725">
        <f t="shared" si="394"/>
        <v>0</v>
      </c>
      <c r="V1614" s="1725">
        <f t="shared" si="395"/>
        <v>2658.56</v>
      </c>
      <c r="W1614" s="1725">
        <f t="shared" si="396"/>
        <v>0</v>
      </c>
      <c r="X1614" s="1728"/>
      <c r="Y1614" s="1739"/>
      <c r="Z1614" s="1730"/>
      <c r="AA1614" s="1788"/>
      <c r="AB1614" s="1788"/>
      <c r="AH1614" s="2307"/>
      <c r="AK1614" s="2306"/>
      <c r="AL1614" s="2306"/>
    </row>
    <row r="1615" spans="1:38" x14ac:dyDescent="0.2">
      <c r="A1615" s="1811">
        <v>2017446</v>
      </c>
      <c r="C1615" s="1737">
        <v>637017</v>
      </c>
      <c r="D1615" s="1723" t="s">
        <v>68</v>
      </c>
      <c r="E1615" s="1723">
        <v>1</v>
      </c>
      <c r="F1615" s="1723">
        <v>7</v>
      </c>
      <c r="G1615" s="1723">
        <v>4</v>
      </c>
      <c r="H1615" s="1723">
        <v>3</v>
      </c>
      <c r="I1615" s="1738">
        <v>1</v>
      </c>
      <c r="J1615" s="1738">
        <v>1</v>
      </c>
      <c r="L1615" s="1725">
        <v>3704.14</v>
      </c>
      <c r="N1615" s="1725">
        <f t="shared" si="390"/>
        <v>2501.7599999999998</v>
      </c>
      <c r="O1615" s="1725">
        <v>1907.33</v>
      </c>
      <c r="P1615" s="1759">
        <f t="shared" si="391"/>
        <v>0.76239527372729599</v>
      </c>
      <c r="Q1615" s="1725">
        <v>594.42999999999995</v>
      </c>
      <c r="R1615" s="1809">
        <f t="shared" si="392"/>
        <v>0.23760472627270401</v>
      </c>
      <c r="S1615" s="1785">
        <f t="shared" si="393"/>
        <v>23.777199999999997</v>
      </c>
      <c r="U1615" s="1725">
        <f t="shared" si="394"/>
        <v>0</v>
      </c>
      <c r="V1615" s="1725">
        <f t="shared" si="395"/>
        <v>3704.14</v>
      </c>
      <c r="W1615" s="1725">
        <f t="shared" si="396"/>
        <v>0</v>
      </c>
      <c r="X1615" s="1728"/>
      <c r="Y1615" s="1739"/>
      <c r="Z1615" s="1730"/>
      <c r="AA1615" s="1788"/>
      <c r="AB1615" s="1788"/>
      <c r="AH1615" s="2307"/>
      <c r="AK1615" s="2306"/>
      <c r="AL1615" s="2306"/>
    </row>
    <row r="1616" spans="1:38" x14ac:dyDescent="0.2">
      <c r="A1616" s="1811">
        <v>2017447</v>
      </c>
      <c r="C1616" s="1737" t="s">
        <v>3985</v>
      </c>
      <c r="D1616" s="1723" t="s">
        <v>68</v>
      </c>
      <c r="E1616" s="1723">
        <v>0</v>
      </c>
      <c r="F1616" s="1723">
        <v>0</v>
      </c>
      <c r="G1616" s="1723">
        <v>0</v>
      </c>
      <c r="H1616" s="1723">
        <v>1</v>
      </c>
      <c r="I1616" s="1738">
        <v>1</v>
      </c>
      <c r="J1616" s="1738">
        <v>1</v>
      </c>
      <c r="L1616" s="1725">
        <v>320</v>
      </c>
      <c r="N1616" s="1725">
        <f t="shared" si="390"/>
        <v>271</v>
      </c>
      <c r="O1616" s="1725">
        <v>246</v>
      </c>
      <c r="P1616" s="1759">
        <f t="shared" si="391"/>
        <v>0.90774907749077494</v>
      </c>
      <c r="Q1616" s="1725">
        <v>25</v>
      </c>
      <c r="R1616" s="1809">
        <f t="shared" si="392"/>
        <v>9.2250922509225092E-2</v>
      </c>
      <c r="S1616" s="1785">
        <f t="shared" si="393"/>
        <v>1</v>
      </c>
      <c r="U1616" s="1725">
        <f t="shared" si="394"/>
        <v>0</v>
      </c>
      <c r="V1616" s="1725">
        <f t="shared" si="395"/>
        <v>320</v>
      </c>
      <c r="W1616" s="1725">
        <f t="shared" si="396"/>
        <v>0</v>
      </c>
      <c r="X1616" s="1728"/>
      <c r="Y1616" s="1739"/>
      <c r="Z1616" s="1730"/>
      <c r="AA1616" s="1788"/>
      <c r="AB1616" s="1788"/>
      <c r="AH1616" s="2307"/>
      <c r="AK1616" s="2306"/>
      <c r="AL1616" s="2306"/>
    </row>
    <row r="1617" spans="1:38" x14ac:dyDescent="0.2">
      <c r="A1617" s="1736">
        <v>2017448</v>
      </c>
      <c r="C1617" s="1737" t="s">
        <v>3987</v>
      </c>
      <c r="D1617" s="1723" t="s">
        <v>489</v>
      </c>
      <c r="E1617" s="1723">
        <v>1</v>
      </c>
      <c r="F1617" s="1723">
        <v>8</v>
      </c>
      <c r="G1617" s="1723">
        <v>5</v>
      </c>
      <c r="H1617" s="1723">
        <v>3</v>
      </c>
      <c r="I1617" s="1738">
        <v>1</v>
      </c>
      <c r="J1617" s="1738">
        <v>0.75</v>
      </c>
      <c r="L1617" s="1725">
        <v>2931.04</v>
      </c>
      <c r="N1617" s="1725">
        <f t="shared" si="390"/>
        <v>2148.5300000000002</v>
      </c>
      <c r="O1617" s="1725">
        <v>1659.15</v>
      </c>
      <c r="P1617" s="1759">
        <f t="shared" si="391"/>
        <v>0.77222566126607495</v>
      </c>
      <c r="Q1617" s="1725">
        <v>489.38</v>
      </c>
      <c r="R1617" s="1809">
        <f t="shared" si="392"/>
        <v>0.22777433873392502</v>
      </c>
      <c r="S1617" s="1785">
        <f t="shared" si="393"/>
        <v>19.575199999999999</v>
      </c>
      <c r="U1617" s="1725">
        <f t="shared" si="394"/>
        <v>122.345</v>
      </c>
      <c r="V1617" s="1725">
        <f t="shared" si="395"/>
        <v>2931.04</v>
      </c>
      <c r="W1617" s="1725">
        <f t="shared" si="396"/>
        <v>0</v>
      </c>
      <c r="X1617" s="1728"/>
      <c r="Y1617" s="1739"/>
      <c r="Z1617" s="1730"/>
      <c r="AA1617" s="1788"/>
      <c r="AB1617" s="1788"/>
      <c r="AH1617" s="2307"/>
      <c r="AK1617" s="2306"/>
      <c r="AL1617" s="2306"/>
    </row>
    <row r="1618" spans="1:38" x14ac:dyDescent="0.2">
      <c r="A1618" s="1811">
        <v>2017449</v>
      </c>
      <c r="C1618" s="1737" t="s">
        <v>3989</v>
      </c>
      <c r="D1618" s="1723" t="s">
        <v>3000</v>
      </c>
      <c r="E1618" s="1723">
        <v>1</v>
      </c>
      <c r="F1618" s="1723">
        <v>7</v>
      </c>
      <c r="G1618" s="1723">
        <v>5</v>
      </c>
      <c r="H1618" s="1723">
        <v>2</v>
      </c>
      <c r="I1618" s="1738">
        <v>1</v>
      </c>
      <c r="J1618" s="1738">
        <v>1</v>
      </c>
      <c r="L1618" s="1725">
        <v>2507.0500000000002</v>
      </c>
      <c r="N1618" s="1725">
        <f t="shared" si="390"/>
        <v>1566.75</v>
      </c>
      <c r="O1618" s="1725">
        <v>1144.76</v>
      </c>
      <c r="P1618" s="1759">
        <f t="shared" si="391"/>
        <v>0.73065900749960111</v>
      </c>
      <c r="Q1618" s="1725">
        <v>421.99</v>
      </c>
      <c r="R1618" s="1809">
        <f t="shared" si="392"/>
        <v>0.26934099250039895</v>
      </c>
      <c r="S1618" s="1785">
        <f t="shared" si="393"/>
        <v>16.8796</v>
      </c>
      <c r="U1618" s="1725">
        <f t="shared" si="394"/>
        <v>0</v>
      </c>
      <c r="V1618" s="1725">
        <f t="shared" si="395"/>
        <v>2507.0500000000002</v>
      </c>
      <c r="W1618" s="1725">
        <f t="shared" si="396"/>
        <v>0</v>
      </c>
      <c r="X1618" s="1728"/>
      <c r="Y1618" s="1739"/>
      <c r="Z1618" s="1730"/>
      <c r="AA1618" s="1788"/>
      <c r="AB1618" s="1788"/>
      <c r="AH1618" s="2307"/>
      <c r="AK1618" s="2306"/>
      <c r="AL1618" s="2306"/>
    </row>
    <row r="1619" spans="1:38" x14ac:dyDescent="0.2">
      <c r="A1619" s="1811">
        <v>2017450</v>
      </c>
      <c r="C1619" s="1737" t="s">
        <v>3994</v>
      </c>
      <c r="D1619" s="1723" t="s">
        <v>68</v>
      </c>
      <c r="E1619" s="1723">
        <v>0</v>
      </c>
      <c r="F1619" s="1723">
        <v>0</v>
      </c>
      <c r="G1619" s="1723">
        <v>0</v>
      </c>
      <c r="H1619" s="1723">
        <v>0</v>
      </c>
      <c r="I1619" s="1738">
        <v>1</v>
      </c>
      <c r="J1619" s="1738">
        <v>1</v>
      </c>
      <c r="L1619" s="1725">
        <v>57.36</v>
      </c>
      <c r="N1619" s="1725">
        <f t="shared" si="390"/>
        <v>36.18</v>
      </c>
      <c r="O1619" s="1725">
        <v>21.18</v>
      </c>
      <c r="P1619" s="1759">
        <f t="shared" si="391"/>
        <v>0.58540630182421227</v>
      </c>
      <c r="Q1619" s="1725">
        <v>15</v>
      </c>
      <c r="R1619" s="1809">
        <f t="shared" si="392"/>
        <v>0.41459369817578773</v>
      </c>
      <c r="S1619" s="1785">
        <f t="shared" si="393"/>
        <v>0.6</v>
      </c>
      <c r="U1619" s="1725">
        <f t="shared" si="394"/>
        <v>0</v>
      </c>
      <c r="V1619" s="1725">
        <f t="shared" si="395"/>
        <v>57.36</v>
      </c>
      <c r="W1619" s="1725">
        <f t="shared" si="396"/>
        <v>0</v>
      </c>
      <c r="X1619" s="1728"/>
      <c r="Y1619" s="1739"/>
      <c r="Z1619" s="1730"/>
      <c r="AA1619" s="1788"/>
      <c r="AB1619" s="1788"/>
      <c r="AH1619" s="2307"/>
      <c r="AK1619" s="2306"/>
      <c r="AL1619" s="2306"/>
    </row>
    <row r="1620" spans="1:38" x14ac:dyDescent="0.2">
      <c r="A1620" s="1811">
        <v>2017451</v>
      </c>
      <c r="C1620" s="1737" t="s">
        <v>3995</v>
      </c>
      <c r="D1620" s="1723" t="s">
        <v>68</v>
      </c>
      <c r="E1620" s="1723">
        <v>0</v>
      </c>
      <c r="F1620" s="1723">
        <v>0</v>
      </c>
      <c r="G1620" s="1723">
        <v>0</v>
      </c>
      <c r="H1620" s="1723">
        <v>0</v>
      </c>
      <c r="I1620" s="1738">
        <v>1</v>
      </c>
      <c r="J1620" s="1738">
        <v>1</v>
      </c>
      <c r="L1620" s="1725">
        <v>57.36</v>
      </c>
      <c r="N1620" s="1725">
        <f t="shared" si="390"/>
        <v>36.18</v>
      </c>
      <c r="O1620" s="1725">
        <v>36.18</v>
      </c>
      <c r="P1620" s="1759">
        <f t="shared" si="391"/>
        <v>1</v>
      </c>
      <c r="Q1620" s="1725">
        <v>0</v>
      </c>
      <c r="R1620" s="1809">
        <f t="shared" si="392"/>
        <v>0</v>
      </c>
      <c r="S1620" s="1785">
        <f t="shared" si="393"/>
        <v>0</v>
      </c>
      <c r="U1620" s="1725">
        <f t="shared" si="394"/>
        <v>0</v>
      </c>
      <c r="V1620" s="1725">
        <f t="shared" si="395"/>
        <v>57.36</v>
      </c>
      <c r="W1620" s="1725">
        <f t="shared" si="396"/>
        <v>0</v>
      </c>
      <c r="X1620" s="1728"/>
      <c r="Y1620" s="1739"/>
      <c r="Z1620" s="1730"/>
      <c r="AA1620" s="1788"/>
      <c r="AB1620" s="1788"/>
      <c r="AH1620" s="2307"/>
      <c r="AK1620" s="2306"/>
      <c r="AL1620" s="2306"/>
    </row>
    <row r="1621" spans="1:38" x14ac:dyDescent="0.2">
      <c r="A1621" s="1736">
        <v>2017452</v>
      </c>
      <c r="C1621" s="1737" t="s">
        <v>3866</v>
      </c>
      <c r="D1621" s="1723" t="s">
        <v>489</v>
      </c>
      <c r="E1621" s="1723">
        <v>2</v>
      </c>
      <c r="F1621" s="1723">
        <v>14</v>
      </c>
      <c r="G1621" s="1723">
        <v>8</v>
      </c>
      <c r="H1621" s="1723">
        <v>6</v>
      </c>
      <c r="I1621" s="1738">
        <v>1</v>
      </c>
      <c r="J1621" s="1738">
        <v>0.75</v>
      </c>
      <c r="L1621" s="1725">
        <v>4671.58</v>
      </c>
      <c r="N1621" s="1725">
        <f t="shared" si="390"/>
        <v>3636.4399999999996</v>
      </c>
      <c r="O1621" s="1725">
        <v>2707.99</v>
      </c>
      <c r="P1621" s="1759">
        <f t="shared" si="391"/>
        <v>0.74468161168615465</v>
      </c>
      <c r="Q1621" s="1725">
        <v>928.45</v>
      </c>
      <c r="R1621" s="1809">
        <f t="shared" si="392"/>
        <v>0.25531838831384546</v>
      </c>
      <c r="S1621" s="1785">
        <f t="shared" si="393"/>
        <v>37.138000000000005</v>
      </c>
      <c r="U1621" s="1725">
        <f t="shared" si="394"/>
        <v>232.11250000000001</v>
      </c>
      <c r="V1621" s="1725">
        <f t="shared" si="395"/>
        <v>4671.58</v>
      </c>
      <c r="W1621" s="1725">
        <f t="shared" si="396"/>
        <v>0</v>
      </c>
      <c r="X1621" s="1728"/>
      <c r="Y1621" s="1739"/>
      <c r="Z1621" s="1730"/>
      <c r="AA1621" s="1788"/>
      <c r="AB1621" s="1788"/>
      <c r="AH1621" s="2307"/>
      <c r="AK1621" s="2306"/>
      <c r="AL1621" s="2306"/>
    </row>
    <row r="1622" spans="1:38" x14ac:dyDescent="0.2">
      <c r="A1622" s="1811">
        <v>2017453</v>
      </c>
      <c r="C1622" s="1737" t="s">
        <v>4002</v>
      </c>
      <c r="D1622" s="1723" t="s">
        <v>68</v>
      </c>
      <c r="E1622" s="1723">
        <v>0</v>
      </c>
      <c r="F1622" s="1723">
        <v>0</v>
      </c>
      <c r="G1622" s="1723">
        <v>0</v>
      </c>
      <c r="H1622" s="1723">
        <v>0</v>
      </c>
      <c r="I1622" s="1738">
        <v>1</v>
      </c>
      <c r="J1622" s="1738">
        <v>1</v>
      </c>
      <c r="L1622" s="1725">
        <v>24.94</v>
      </c>
      <c r="N1622" s="1725">
        <f t="shared" si="390"/>
        <v>19.97</v>
      </c>
      <c r="O1622" s="1725">
        <v>4.97</v>
      </c>
      <c r="P1622" s="1759">
        <f t="shared" si="391"/>
        <v>0.24887330996494741</v>
      </c>
      <c r="Q1622" s="1725">
        <v>15</v>
      </c>
      <c r="R1622" s="1809">
        <f t="shared" si="392"/>
        <v>0.75112669003505261</v>
      </c>
      <c r="S1622" s="1785">
        <f t="shared" si="393"/>
        <v>0.6</v>
      </c>
      <c r="U1622" s="1725">
        <f t="shared" si="394"/>
        <v>0</v>
      </c>
      <c r="V1622" s="1725">
        <f t="shared" si="395"/>
        <v>24.94</v>
      </c>
      <c r="W1622" s="1725">
        <f t="shared" si="396"/>
        <v>0</v>
      </c>
      <c r="X1622" s="1728"/>
      <c r="Y1622" s="1739"/>
      <c r="Z1622" s="1730"/>
      <c r="AA1622" s="1788"/>
      <c r="AB1622" s="1788"/>
      <c r="AH1622" s="2307"/>
      <c r="AK1622" s="2306"/>
      <c r="AL1622" s="2306"/>
    </row>
    <row r="1623" spans="1:38" x14ac:dyDescent="0.2">
      <c r="A1623" s="1811">
        <v>2017454</v>
      </c>
      <c r="C1623" s="1737" t="s">
        <v>4013</v>
      </c>
      <c r="D1623" s="1723" t="s">
        <v>68</v>
      </c>
      <c r="E1623" s="1723">
        <v>0</v>
      </c>
      <c r="F1623" s="1723">
        <v>2</v>
      </c>
      <c r="G1623" s="1723">
        <v>1</v>
      </c>
      <c r="H1623" s="1723">
        <v>1</v>
      </c>
      <c r="I1623" s="1738">
        <v>1</v>
      </c>
      <c r="J1623" s="1738">
        <v>1</v>
      </c>
      <c r="L1623" s="1725">
        <v>702.51</v>
      </c>
      <c r="N1623" s="1725">
        <f t="shared" si="390"/>
        <v>470.69000000000005</v>
      </c>
      <c r="O1623" s="1725">
        <v>353.41</v>
      </c>
      <c r="P1623" s="1759">
        <f t="shared" si="391"/>
        <v>0.75083388217298008</v>
      </c>
      <c r="Q1623" s="1725">
        <v>117.28</v>
      </c>
      <c r="R1623" s="1809">
        <f t="shared" si="392"/>
        <v>0.24916611782701989</v>
      </c>
      <c r="S1623" s="1785">
        <f t="shared" si="393"/>
        <v>4.6912000000000003</v>
      </c>
      <c r="U1623" s="1725">
        <f t="shared" si="394"/>
        <v>0</v>
      </c>
      <c r="V1623" s="1725">
        <f t="shared" si="395"/>
        <v>702.51</v>
      </c>
      <c r="W1623" s="1725">
        <f t="shared" si="396"/>
        <v>0</v>
      </c>
      <c r="X1623" s="1728"/>
      <c r="Y1623" s="1739"/>
      <c r="Z1623" s="1730"/>
      <c r="AA1623" s="1788"/>
      <c r="AB1623" s="1788"/>
      <c r="AH1623" s="2307"/>
      <c r="AK1623" s="2306"/>
      <c r="AL1623" s="2306"/>
    </row>
    <row r="1624" spans="1:38" x14ac:dyDescent="0.2">
      <c r="A1624" s="1904">
        <v>2017455</v>
      </c>
      <c r="C1624" s="1737" t="s">
        <v>4004</v>
      </c>
      <c r="D1624" s="1723" t="s">
        <v>68</v>
      </c>
      <c r="E1624" s="1723">
        <v>0</v>
      </c>
      <c r="F1624" s="1723">
        <v>0</v>
      </c>
      <c r="G1624" s="1723">
        <v>0</v>
      </c>
      <c r="H1624" s="1723">
        <v>0</v>
      </c>
      <c r="I1624" s="1738">
        <v>1</v>
      </c>
      <c r="J1624" s="1738">
        <v>1</v>
      </c>
      <c r="L1624" s="1725">
        <v>45</v>
      </c>
      <c r="N1624" s="1725">
        <f t="shared" si="390"/>
        <v>25</v>
      </c>
      <c r="O1624" s="1725">
        <v>25</v>
      </c>
      <c r="P1624" s="1759">
        <f t="shared" si="391"/>
        <v>1</v>
      </c>
      <c r="Q1624" s="1725">
        <v>0</v>
      </c>
      <c r="R1624" s="1809">
        <f t="shared" si="392"/>
        <v>0</v>
      </c>
      <c r="S1624" s="1785">
        <f t="shared" si="393"/>
        <v>0</v>
      </c>
      <c r="U1624" s="1725">
        <f t="shared" si="394"/>
        <v>0</v>
      </c>
      <c r="V1624" s="1725">
        <f t="shared" si="395"/>
        <v>45</v>
      </c>
      <c r="W1624" s="1725">
        <f t="shared" si="396"/>
        <v>0</v>
      </c>
      <c r="X1624" s="1728"/>
      <c r="Y1624" s="1739"/>
      <c r="Z1624" s="1730"/>
      <c r="AA1624" s="1788"/>
      <c r="AB1624" s="1788"/>
      <c r="AH1624" s="2307"/>
      <c r="AK1624" s="2306"/>
      <c r="AL1624" s="2306"/>
    </row>
    <row r="1625" spans="1:38" x14ac:dyDescent="0.2">
      <c r="A1625" s="1811">
        <v>2017456</v>
      </c>
      <c r="C1625" s="1737" t="s">
        <v>4011</v>
      </c>
      <c r="D1625" s="1723" t="s">
        <v>68</v>
      </c>
      <c r="E1625" s="1723">
        <v>0</v>
      </c>
      <c r="F1625" s="1723">
        <v>1</v>
      </c>
      <c r="G1625" s="1723">
        <v>1</v>
      </c>
      <c r="H1625" s="1723">
        <v>0</v>
      </c>
      <c r="I1625" s="1738">
        <v>1</v>
      </c>
      <c r="J1625" s="1738">
        <v>1</v>
      </c>
      <c r="L1625" s="1725">
        <v>249.98</v>
      </c>
      <c r="N1625" s="1725">
        <f t="shared" ref="N1625" si="397">O1625+Q1625</f>
        <v>167.78</v>
      </c>
      <c r="O1625" s="1725">
        <v>126.43</v>
      </c>
      <c r="P1625" s="1759">
        <f t="shared" ref="P1625" si="398">IF(N1625&lt;=0,"",O1625/N1625)</f>
        <v>0.75354631064489219</v>
      </c>
      <c r="Q1625" s="1725">
        <v>41.35</v>
      </c>
      <c r="R1625" s="1809">
        <f t="shared" ref="R1625" si="399">IF(N1625&lt;=0,"",Q1625/N1625)</f>
        <v>0.24645368935510789</v>
      </c>
      <c r="S1625" s="1785">
        <f t="shared" ref="S1625" si="400">Q1625/$S$1</f>
        <v>1.6540000000000001</v>
      </c>
      <c r="U1625" s="1725">
        <f t="shared" si="394"/>
        <v>0</v>
      </c>
      <c r="V1625" s="1725">
        <f t="shared" si="395"/>
        <v>249.98</v>
      </c>
      <c r="W1625" s="1725">
        <f t="shared" si="396"/>
        <v>0</v>
      </c>
      <c r="X1625" s="1728"/>
      <c r="Y1625" s="1739"/>
      <c r="Z1625" s="1730"/>
      <c r="AA1625" s="1788"/>
      <c r="AB1625" s="1788"/>
      <c r="AH1625" s="2307"/>
      <c r="AK1625" s="2306"/>
      <c r="AL1625" s="2306"/>
    </row>
    <row r="1626" spans="1:38" x14ac:dyDescent="0.2">
      <c r="A1626" s="1811">
        <v>2017457</v>
      </c>
      <c r="C1626" s="1737" t="s">
        <v>4012</v>
      </c>
      <c r="D1626" s="1723" t="s">
        <v>68</v>
      </c>
      <c r="E1626" s="1723">
        <v>0</v>
      </c>
      <c r="F1626" s="1723">
        <v>1</v>
      </c>
      <c r="G1626" s="1723">
        <v>1</v>
      </c>
      <c r="H1626" s="1723">
        <v>0</v>
      </c>
      <c r="I1626" s="1738">
        <v>1</v>
      </c>
      <c r="J1626" s="1738">
        <v>1</v>
      </c>
      <c r="L1626" s="1725">
        <v>248.62</v>
      </c>
      <c r="N1626" s="1725">
        <f t="shared" si="390"/>
        <v>167.78</v>
      </c>
      <c r="O1626" s="1725">
        <v>126.43</v>
      </c>
      <c r="P1626" s="1759">
        <f t="shared" si="391"/>
        <v>0.75354631064489219</v>
      </c>
      <c r="Q1626" s="1725">
        <v>41.35</v>
      </c>
      <c r="R1626" s="1809">
        <f t="shared" si="392"/>
        <v>0.24645368935510789</v>
      </c>
      <c r="S1626" s="1785">
        <f t="shared" si="393"/>
        <v>1.6540000000000001</v>
      </c>
      <c r="U1626" s="1725">
        <f t="shared" si="394"/>
        <v>0</v>
      </c>
      <c r="V1626" s="1725">
        <f t="shared" si="395"/>
        <v>248.62</v>
      </c>
      <c r="W1626" s="1725">
        <f t="shared" si="396"/>
        <v>0</v>
      </c>
      <c r="X1626" s="1728"/>
      <c r="Y1626" s="1739"/>
      <c r="Z1626" s="1730"/>
      <c r="AA1626" s="1788"/>
      <c r="AB1626" s="1788"/>
      <c r="AH1626" s="2307"/>
      <c r="AK1626" s="2306"/>
      <c r="AL1626" s="2306"/>
    </row>
    <row r="1627" spans="1:38" x14ac:dyDescent="0.2">
      <c r="A1627" s="1736">
        <v>2017458</v>
      </c>
      <c r="C1627" s="1737" t="s">
        <v>4014</v>
      </c>
      <c r="D1627" s="1723" t="s">
        <v>1064</v>
      </c>
      <c r="E1627" s="1723">
        <v>1</v>
      </c>
      <c r="F1627" s="1723">
        <v>6</v>
      </c>
      <c r="G1627" s="1723">
        <v>0</v>
      </c>
      <c r="H1627" s="1723">
        <v>6</v>
      </c>
      <c r="I1627" s="1738">
        <v>1</v>
      </c>
      <c r="J1627" s="1738">
        <v>0.75</v>
      </c>
      <c r="L1627" s="1725">
        <v>3190.92</v>
      </c>
      <c r="N1627" s="1725">
        <f t="shared" si="390"/>
        <v>2149.56</v>
      </c>
      <c r="O1627" s="1725">
        <v>1620.9</v>
      </c>
      <c r="P1627" s="1759">
        <f t="shared" si="391"/>
        <v>0.75406129626528229</v>
      </c>
      <c r="Q1627" s="1725">
        <v>528.66</v>
      </c>
      <c r="R1627" s="1809">
        <f t="shared" si="392"/>
        <v>0.2459387037347178</v>
      </c>
      <c r="S1627" s="1785">
        <f t="shared" si="393"/>
        <v>21.1464</v>
      </c>
      <c r="U1627" s="1725">
        <f t="shared" si="394"/>
        <v>132.16499999999999</v>
      </c>
      <c r="V1627" s="1725">
        <f t="shared" si="395"/>
        <v>3190.92</v>
      </c>
      <c r="W1627" s="1725">
        <f t="shared" si="396"/>
        <v>0</v>
      </c>
      <c r="X1627" s="1728"/>
      <c r="Y1627" s="1739"/>
      <c r="Z1627" s="1730"/>
      <c r="AA1627" s="1788"/>
      <c r="AB1627" s="1788"/>
      <c r="AH1627" s="2307"/>
      <c r="AK1627" s="2306"/>
      <c r="AL1627" s="2306"/>
    </row>
    <row r="1628" spans="1:38" x14ac:dyDescent="0.2">
      <c r="A1628" s="1736">
        <v>2017460</v>
      </c>
      <c r="C1628" s="1737" t="s">
        <v>4025</v>
      </c>
      <c r="D1628" s="1723" t="s">
        <v>3877</v>
      </c>
      <c r="E1628" s="1723">
        <v>1</v>
      </c>
      <c r="F1628" s="1723">
        <v>11</v>
      </c>
      <c r="G1628" s="1723">
        <v>8</v>
      </c>
      <c r="H1628" s="1723">
        <v>1</v>
      </c>
      <c r="I1628" s="1738">
        <v>0.75</v>
      </c>
      <c r="J1628" s="1738">
        <v>0</v>
      </c>
      <c r="L1628" s="1725">
        <v>3562.69</v>
      </c>
      <c r="N1628" s="1725">
        <f t="shared" si="390"/>
        <v>2120.6</v>
      </c>
      <c r="O1628" s="1725">
        <v>1553.04</v>
      </c>
      <c r="P1628" s="1759">
        <f t="shared" si="391"/>
        <v>0.7323587663868717</v>
      </c>
      <c r="Q1628" s="1725">
        <v>567.55999999999995</v>
      </c>
      <c r="R1628" s="1809">
        <f t="shared" si="392"/>
        <v>0.26764123361312836</v>
      </c>
      <c r="S1628" s="1785">
        <f t="shared" si="393"/>
        <v>22.702399999999997</v>
      </c>
      <c r="U1628" s="1725">
        <f t="shared" si="394"/>
        <v>955.81999999999994</v>
      </c>
      <c r="V1628" s="1725">
        <f t="shared" si="395"/>
        <v>3562.69</v>
      </c>
      <c r="W1628" s="1725">
        <f t="shared" si="396"/>
        <v>0</v>
      </c>
      <c r="X1628" s="1728"/>
      <c r="Y1628" s="1739"/>
      <c r="Z1628" s="1730"/>
      <c r="AA1628" s="1788"/>
      <c r="AB1628" s="1788"/>
      <c r="AH1628" s="2307"/>
      <c r="AK1628" s="2306"/>
      <c r="AL1628" s="2306"/>
    </row>
    <row r="1629" spans="1:38" x14ac:dyDescent="0.2">
      <c r="A1629" s="1736">
        <v>2017461</v>
      </c>
      <c r="C1629" s="1737" t="s">
        <v>4026</v>
      </c>
      <c r="D1629" s="1723" t="s">
        <v>3877</v>
      </c>
      <c r="E1629" s="1723">
        <v>1</v>
      </c>
      <c r="F1629" s="1723">
        <v>13</v>
      </c>
      <c r="G1629" s="1723">
        <v>8</v>
      </c>
      <c r="H1629" s="1723">
        <v>2</v>
      </c>
      <c r="I1629" s="1738">
        <v>0.75</v>
      </c>
      <c r="J1629" s="1738">
        <v>0</v>
      </c>
      <c r="L1629" s="1725">
        <v>3085.86</v>
      </c>
      <c r="N1629" s="1725">
        <f t="shared" si="390"/>
        <v>1793.18</v>
      </c>
      <c r="O1629" s="1725">
        <v>1246.6300000000001</v>
      </c>
      <c r="P1629" s="1759">
        <f t="shared" si="391"/>
        <v>0.69520628157797881</v>
      </c>
      <c r="Q1629" s="1725">
        <v>546.54999999999995</v>
      </c>
      <c r="R1629" s="1809">
        <f t="shared" si="392"/>
        <v>0.30479371842202119</v>
      </c>
      <c r="S1629" s="1785">
        <f t="shared" si="393"/>
        <v>21.861999999999998</v>
      </c>
      <c r="U1629" s="1725">
        <f t="shared" si="394"/>
        <v>858.20749999999998</v>
      </c>
      <c r="V1629" s="1725">
        <f t="shared" si="395"/>
        <v>3085.86</v>
      </c>
      <c r="W1629" s="1725">
        <f t="shared" si="396"/>
        <v>0</v>
      </c>
      <c r="X1629" s="1728"/>
      <c r="Y1629" s="1739"/>
      <c r="Z1629" s="1730"/>
      <c r="AA1629" s="1788"/>
      <c r="AB1629" s="1788"/>
      <c r="AH1629" s="2307"/>
      <c r="AK1629" s="2306"/>
      <c r="AL1629" s="2306"/>
    </row>
    <row r="1630" spans="1:38" x14ac:dyDescent="0.2">
      <c r="A1630" s="1736">
        <v>2017462</v>
      </c>
      <c r="C1630" s="1737" t="s">
        <v>4027</v>
      </c>
      <c r="D1630" s="1723" t="s">
        <v>489</v>
      </c>
      <c r="E1630" s="1723">
        <v>1</v>
      </c>
      <c r="F1630" s="1723">
        <v>1</v>
      </c>
      <c r="G1630" s="1723">
        <v>0</v>
      </c>
      <c r="H1630" s="1723">
        <v>2</v>
      </c>
      <c r="I1630" s="1738">
        <v>1</v>
      </c>
      <c r="J1630" s="1738">
        <v>0.75</v>
      </c>
      <c r="L1630" s="1725">
        <v>929.34</v>
      </c>
      <c r="N1630" s="1725">
        <f t="shared" si="390"/>
        <v>631.72</v>
      </c>
      <c r="O1630" s="1725">
        <v>491.01</v>
      </c>
      <c r="P1630" s="1759">
        <f t="shared" si="391"/>
        <v>0.77725891217628063</v>
      </c>
      <c r="Q1630" s="1725">
        <v>140.71</v>
      </c>
      <c r="R1630" s="1809">
        <f t="shared" si="392"/>
        <v>0.22274108782371937</v>
      </c>
      <c r="S1630" s="1785">
        <f t="shared" si="393"/>
        <v>5.6284000000000001</v>
      </c>
      <c r="U1630" s="1725">
        <f t="shared" si="394"/>
        <v>35.177500000000002</v>
      </c>
      <c r="V1630" s="1725">
        <f t="shared" si="395"/>
        <v>929.34</v>
      </c>
      <c r="W1630" s="1725">
        <f t="shared" si="396"/>
        <v>0</v>
      </c>
      <c r="X1630" s="1728"/>
      <c r="Y1630" s="1739"/>
      <c r="Z1630" s="1730"/>
      <c r="AA1630" s="1788"/>
      <c r="AB1630" s="1788"/>
      <c r="AH1630" s="2307"/>
      <c r="AK1630" s="2306"/>
      <c r="AL1630" s="2306"/>
    </row>
    <row r="1631" spans="1:38" x14ac:dyDescent="0.2">
      <c r="A1631" s="1811">
        <v>2017463</v>
      </c>
      <c r="C1631" s="1737" t="s">
        <v>4028</v>
      </c>
      <c r="D1631" s="1723" t="s">
        <v>489</v>
      </c>
      <c r="E1631" s="1723">
        <v>0</v>
      </c>
      <c r="F1631" s="1723">
        <v>0</v>
      </c>
      <c r="G1631" s="1723">
        <v>0</v>
      </c>
      <c r="H1631" s="1723">
        <v>0</v>
      </c>
      <c r="I1631" s="1738">
        <v>1</v>
      </c>
      <c r="J1631" s="1738">
        <v>1</v>
      </c>
      <c r="L1631" s="1725">
        <v>147.88</v>
      </c>
      <c r="N1631" s="1725">
        <f t="shared" si="390"/>
        <v>0</v>
      </c>
      <c r="O1631" s="1725">
        <v>0</v>
      </c>
      <c r="P1631" s="1759" t="str">
        <f t="shared" si="391"/>
        <v/>
      </c>
      <c r="Q1631" s="1725">
        <v>0</v>
      </c>
      <c r="R1631" s="1809" t="str">
        <f t="shared" si="392"/>
        <v/>
      </c>
      <c r="S1631" s="1785">
        <f t="shared" si="393"/>
        <v>0</v>
      </c>
      <c r="U1631" s="1725">
        <f t="shared" si="394"/>
        <v>0</v>
      </c>
      <c r="V1631" s="1725">
        <f t="shared" si="395"/>
        <v>147.88</v>
      </c>
      <c r="W1631" s="1725">
        <f t="shared" si="396"/>
        <v>0</v>
      </c>
      <c r="X1631" s="1728"/>
      <c r="Y1631" s="1739"/>
      <c r="Z1631" s="1730"/>
      <c r="AA1631" s="1788"/>
      <c r="AB1631" s="1788"/>
      <c r="AH1631" s="2307"/>
      <c r="AK1631" s="2306"/>
      <c r="AL1631" s="2306"/>
    </row>
    <row r="1632" spans="1:38" x14ac:dyDescent="0.2">
      <c r="A1632" s="1811">
        <v>2017464</v>
      </c>
      <c r="C1632" s="1737" t="s">
        <v>4059</v>
      </c>
      <c r="D1632" s="1723" t="s">
        <v>68</v>
      </c>
      <c r="E1632" s="1723">
        <v>0</v>
      </c>
      <c r="F1632" s="1723">
        <v>0</v>
      </c>
      <c r="G1632" s="1723">
        <v>0</v>
      </c>
      <c r="H1632" s="1723">
        <v>0</v>
      </c>
      <c r="I1632" s="1738">
        <v>1</v>
      </c>
      <c r="J1632" s="1738">
        <v>1</v>
      </c>
      <c r="L1632" s="1725">
        <v>153</v>
      </c>
      <c r="N1632" s="1725">
        <f t="shared" si="390"/>
        <v>84</v>
      </c>
      <c r="O1632" s="1725">
        <v>69</v>
      </c>
      <c r="P1632" s="1759">
        <f t="shared" si="391"/>
        <v>0.8214285714285714</v>
      </c>
      <c r="Q1632" s="1725">
        <v>15</v>
      </c>
      <c r="R1632" s="1809">
        <f t="shared" si="392"/>
        <v>0.17857142857142858</v>
      </c>
      <c r="S1632" s="1785">
        <f t="shared" si="393"/>
        <v>0.6</v>
      </c>
      <c r="U1632" s="1725">
        <f t="shared" si="394"/>
        <v>0</v>
      </c>
      <c r="V1632" s="1725">
        <f t="shared" si="395"/>
        <v>153</v>
      </c>
      <c r="W1632" s="1725">
        <f t="shared" si="396"/>
        <v>0</v>
      </c>
      <c r="X1632" s="1728"/>
      <c r="Y1632" s="1739"/>
      <c r="Z1632" s="1730"/>
      <c r="AA1632" s="1788"/>
      <c r="AB1632" s="1788"/>
      <c r="AH1632" s="2307"/>
      <c r="AK1632" s="2306"/>
      <c r="AL1632" s="2306"/>
    </row>
    <row r="1633" spans="1:38" x14ac:dyDescent="0.2">
      <c r="A1633" s="1811">
        <v>2017465</v>
      </c>
      <c r="C1633" s="1737" t="s">
        <v>4062</v>
      </c>
      <c r="D1633" s="1723" t="s">
        <v>68</v>
      </c>
      <c r="E1633" s="1723">
        <v>0</v>
      </c>
      <c r="F1633" s="1723">
        <v>0</v>
      </c>
      <c r="G1633" s="1723">
        <v>0</v>
      </c>
      <c r="H1633" s="1723">
        <v>0</v>
      </c>
      <c r="I1633" s="1738">
        <v>1</v>
      </c>
      <c r="J1633" s="1738">
        <v>1</v>
      </c>
      <c r="L1633" s="1725">
        <v>143.24</v>
      </c>
      <c r="N1633" s="1725">
        <f t="shared" si="390"/>
        <v>79.12</v>
      </c>
      <c r="O1633" s="1725">
        <v>64.12</v>
      </c>
      <c r="P1633" s="1759">
        <f t="shared" si="391"/>
        <v>0.8104145601617796</v>
      </c>
      <c r="Q1633" s="1725">
        <v>15</v>
      </c>
      <c r="R1633" s="1809">
        <f t="shared" si="392"/>
        <v>0.1895854398382204</v>
      </c>
      <c r="S1633" s="1785">
        <f t="shared" si="393"/>
        <v>0.6</v>
      </c>
      <c r="U1633" s="1725">
        <f t="shared" si="394"/>
        <v>0</v>
      </c>
      <c r="V1633" s="1725">
        <f t="shared" si="395"/>
        <v>143.24</v>
      </c>
      <c r="W1633" s="1725">
        <f t="shared" si="396"/>
        <v>0</v>
      </c>
      <c r="X1633" s="1728"/>
      <c r="Y1633" s="1739"/>
      <c r="Z1633" s="1730"/>
      <c r="AA1633" s="1788"/>
      <c r="AB1633" s="1788"/>
      <c r="AH1633" s="2307"/>
      <c r="AK1633" s="2306"/>
      <c r="AL1633" s="2306"/>
    </row>
    <row r="1634" spans="1:38" x14ac:dyDescent="0.2">
      <c r="A1634" s="1811">
        <v>2017466</v>
      </c>
      <c r="C1634" s="1737" t="s">
        <v>4070</v>
      </c>
      <c r="D1634" s="1723" t="s">
        <v>68</v>
      </c>
      <c r="E1634" s="1723">
        <v>0</v>
      </c>
      <c r="F1634" s="1723">
        <v>1</v>
      </c>
      <c r="G1634" s="1723">
        <v>0</v>
      </c>
      <c r="H1634" s="1723">
        <v>2</v>
      </c>
      <c r="I1634" s="1738">
        <v>1</v>
      </c>
      <c r="J1634" s="1738">
        <v>1</v>
      </c>
      <c r="L1634" s="1725">
        <v>908.74</v>
      </c>
      <c r="N1634" s="1725">
        <f t="shared" si="390"/>
        <v>554.88</v>
      </c>
      <c r="O1634" s="1725">
        <v>369.03</v>
      </c>
      <c r="P1634" s="1759">
        <f t="shared" si="391"/>
        <v>0.66506271626297575</v>
      </c>
      <c r="Q1634" s="1725">
        <v>185.85</v>
      </c>
      <c r="R1634" s="1809">
        <f t="shared" si="392"/>
        <v>0.33493728373702419</v>
      </c>
      <c r="S1634" s="1785">
        <f t="shared" si="393"/>
        <v>7.4340000000000002</v>
      </c>
      <c r="U1634" s="1725">
        <f t="shared" si="394"/>
        <v>0</v>
      </c>
      <c r="V1634" s="1725">
        <f t="shared" si="395"/>
        <v>908.74</v>
      </c>
      <c r="W1634" s="1725">
        <f t="shared" si="396"/>
        <v>0</v>
      </c>
      <c r="X1634" s="1728"/>
      <c r="Y1634" s="1739"/>
      <c r="Z1634" s="1730"/>
      <c r="AA1634" s="1788"/>
      <c r="AB1634" s="1788"/>
      <c r="AH1634" s="2307"/>
      <c r="AK1634" s="2306"/>
      <c r="AL1634" s="2306"/>
    </row>
    <row r="1635" spans="1:38" x14ac:dyDescent="0.2">
      <c r="A1635" s="1811">
        <v>2017467</v>
      </c>
      <c r="C1635" s="1737" t="s">
        <v>4075</v>
      </c>
      <c r="D1635" s="1723" t="s">
        <v>489</v>
      </c>
      <c r="E1635" s="1723">
        <v>0</v>
      </c>
      <c r="F1635" s="1723">
        <v>0</v>
      </c>
      <c r="G1635" s="1723">
        <v>0</v>
      </c>
      <c r="H1635" s="1723">
        <v>0</v>
      </c>
      <c r="I1635" s="1738">
        <v>1</v>
      </c>
      <c r="J1635" s="1738">
        <v>1</v>
      </c>
      <c r="L1635" s="1725">
        <v>148.96</v>
      </c>
      <c r="N1635" s="1725">
        <f t="shared" si="390"/>
        <v>81.98</v>
      </c>
      <c r="O1635" s="1725">
        <v>81.98</v>
      </c>
      <c r="P1635" s="1759">
        <f t="shared" si="391"/>
        <v>1</v>
      </c>
      <c r="Q1635" s="1725">
        <v>0</v>
      </c>
      <c r="R1635" s="1809">
        <f t="shared" si="392"/>
        <v>0</v>
      </c>
      <c r="S1635" s="1785">
        <f t="shared" si="393"/>
        <v>0</v>
      </c>
      <c r="U1635" s="1725">
        <f t="shared" si="394"/>
        <v>0</v>
      </c>
      <c r="V1635" s="1725">
        <f t="shared" si="395"/>
        <v>148.96</v>
      </c>
      <c r="W1635" s="1725">
        <f t="shared" si="396"/>
        <v>0</v>
      </c>
      <c r="X1635" s="1728"/>
      <c r="Y1635" s="1739"/>
      <c r="Z1635" s="1730"/>
      <c r="AA1635" s="1788"/>
      <c r="AB1635" s="1788"/>
      <c r="AH1635" s="2307"/>
      <c r="AK1635" s="2306"/>
      <c r="AL1635" s="2306"/>
    </row>
    <row r="1636" spans="1:38" x14ac:dyDescent="0.2">
      <c r="A1636" s="1811">
        <v>2017468</v>
      </c>
      <c r="C1636" s="1737">
        <v>676917</v>
      </c>
      <c r="D1636" s="1723" t="s">
        <v>68</v>
      </c>
      <c r="E1636" s="1723">
        <v>1</v>
      </c>
      <c r="F1636" s="1723">
        <v>9</v>
      </c>
      <c r="G1636" s="1723">
        <v>5</v>
      </c>
      <c r="H1636" s="1723">
        <v>3</v>
      </c>
      <c r="I1636" s="1738">
        <v>1</v>
      </c>
      <c r="J1636" s="1738">
        <v>0.75</v>
      </c>
      <c r="L1636" s="1725">
        <v>2892.36</v>
      </c>
      <c r="N1636" s="1725">
        <f t="shared" si="390"/>
        <v>1951.2199999999998</v>
      </c>
      <c r="O1636" s="1725">
        <v>1500.84</v>
      </c>
      <c r="P1636" s="1759">
        <f t="shared" si="391"/>
        <v>0.76918030770492307</v>
      </c>
      <c r="Q1636" s="1725">
        <v>450.38</v>
      </c>
      <c r="R1636" s="1809">
        <f t="shared" si="392"/>
        <v>0.23081969229507696</v>
      </c>
      <c r="S1636" s="1785">
        <f t="shared" si="393"/>
        <v>18.0152</v>
      </c>
      <c r="U1636" s="1725">
        <f t="shared" si="394"/>
        <v>112.595</v>
      </c>
      <c r="V1636" s="1725">
        <f t="shared" si="395"/>
        <v>2892.36</v>
      </c>
      <c r="W1636" s="1725">
        <f t="shared" si="396"/>
        <v>0</v>
      </c>
      <c r="X1636" s="1728"/>
      <c r="Y1636" s="1739"/>
      <c r="Z1636" s="1730"/>
      <c r="AA1636" s="1788"/>
      <c r="AB1636" s="1788"/>
      <c r="AH1636" s="2307"/>
      <c r="AK1636" s="2306"/>
      <c r="AL1636" s="2306"/>
    </row>
    <row r="1637" spans="1:38" x14ac:dyDescent="0.2">
      <c r="A1637" s="1811">
        <v>2017469</v>
      </c>
      <c r="C1637" s="1737" t="s">
        <v>4076</v>
      </c>
      <c r="D1637" s="1723" t="s">
        <v>68</v>
      </c>
      <c r="E1637" s="1723">
        <v>0</v>
      </c>
      <c r="F1637" s="1723">
        <v>0</v>
      </c>
      <c r="G1637" s="1723">
        <v>0</v>
      </c>
      <c r="H1637" s="1723">
        <v>0</v>
      </c>
      <c r="I1637" s="1738">
        <v>1</v>
      </c>
      <c r="J1637" s="1738">
        <v>1</v>
      </c>
      <c r="L1637" s="1725">
        <v>45</v>
      </c>
      <c r="N1637" s="1725">
        <f t="shared" si="390"/>
        <v>25</v>
      </c>
      <c r="O1637" s="1725">
        <v>25</v>
      </c>
      <c r="P1637" s="1759">
        <f t="shared" si="391"/>
        <v>1</v>
      </c>
      <c r="Q1637" s="1725">
        <v>0</v>
      </c>
      <c r="R1637" s="1809">
        <f t="shared" si="392"/>
        <v>0</v>
      </c>
      <c r="S1637" s="1785">
        <f t="shared" si="393"/>
        <v>0</v>
      </c>
      <c r="U1637" s="1725">
        <f t="shared" si="394"/>
        <v>0</v>
      </c>
      <c r="V1637" s="1725">
        <f t="shared" si="395"/>
        <v>45</v>
      </c>
      <c r="W1637" s="1725">
        <f t="shared" si="396"/>
        <v>0</v>
      </c>
      <c r="X1637" s="1728"/>
      <c r="Y1637" s="1739"/>
      <c r="Z1637" s="1730"/>
      <c r="AA1637" s="1788"/>
      <c r="AB1637" s="1788"/>
      <c r="AH1637" s="2307"/>
      <c r="AK1637" s="2306"/>
      <c r="AL1637" s="2306"/>
    </row>
    <row r="1638" spans="1:38" x14ac:dyDescent="0.2">
      <c r="A1638" s="1736">
        <v>2017470</v>
      </c>
      <c r="C1638" s="1737" t="s">
        <v>4078</v>
      </c>
      <c r="D1638" s="1723" t="s">
        <v>489</v>
      </c>
      <c r="E1638" s="1723">
        <v>1</v>
      </c>
      <c r="F1638" s="1723">
        <v>9</v>
      </c>
      <c r="G1638" s="1723">
        <v>6</v>
      </c>
      <c r="H1638" s="1723">
        <v>2</v>
      </c>
      <c r="I1638" s="1738">
        <v>0.75</v>
      </c>
      <c r="J1638" s="1738">
        <v>0</v>
      </c>
      <c r="L1638" s="1725">
        <v>2973.98</v>
      </c>
      <c r="N1638" s="1725">
        <f t="shared" si="390"/>
        <v>2201.4499999999998</v>
      </c>
      <c r="O1638" s="1725">
        <v>1654.35</v>
      </c>
      <c r="P1638" s="1759">
        <f t="shared" si="391"/>
        <v>0.75148197778736747</v>
      </c>
      <c r="Q1638" s="1725">
        <v>547.1</v>
      </c>
      <c r="R1638" s="1809">
        <f t="shared" si="392"/>
        <v>0.24851802221263261</v>
      </c>
      <c r="S1638" s="1785">
        <f t="shared" si="393"/>
        <v>21.884</v>
      </c>
      <c r="U1638" s="1725">
        <f t="shared" si="394"/>
        <v>960.6875</v>
      </c>
      <c r="V1638" s="1725">
        <f t="shared" si="395"/>
        <v>2973.98</v>
      </c>
      <c r="W1638" s="1725">
        <f t="shared" si="396"/>
        <v>0</v>
      </c>
      <c r="X1638" s="1728"/>
      <c r="Y1638" s="1739"/>
      <c r="Z1638" s="1730"/>
      <c r="AA1638" s="1788"/>
      <c r="AB1638" s="1788"/>
      <c r="AH1638" s="2307"/>
      <c r="AK1638" s="2306"/>
      <c r="AL1638" s="2306"/>
    </row>
    <row r="1639" spans="1:38" x14ac:dyDescent="0.2">
      <c r="A1639" s="1736">
        <v>2017471</v>
      </c>
      <c r="C1639" s="1737" t="s">
        <v>4079</v>
      </c>
      <c r="D1639" s="1723" t="s">
        <v>489</v>
      </c>
      <c r="E1639" s="1723">
        <v>1</v>
      </c>
      <c r="F1639" s="1723">
        <v>8</v>
      </c>
      <c r="G1639" s="1723">
        <v>5</v>
      </c>
      <c r="H1639" s="1723">
        <v>1</v>
      </c>
      <c r="I1639" s="1738">
        <v>0.75</v>
      </c>
      <c r="J1639" s="1738">
        <v>0</v>
      </c>
      <c r="L1639" s="1725">
        <v>2461.7199999999998</v>
      </c>
      <c r="N1639" s="1725">
        <f t="shared" si="390"/>
        <v>1821.71</v>
      </c>
      <c r="O1639" s="1725">
        <v>1348.19</v>
      </c>
      <c r="P1639" s="1759">
        <f t="shared" si="391"/>
        <v>0.74006839727508766</v>
      </c>
      <c r="Q1639" s="1725">
        <v>473.52</v>
      </c>
      <c r="R1639" s="1809">
        <f t="shared" si="392"/>
        <v>0.25993160272491228</v>
      </c>
      <c r="S1639" s="1785">
        <f t="shared" si="393"/>
        <v>18.940799999999999</v>
      </c>
      <c r="U1639" s="1725">
        <f t="shared" si="394"/>
        <v>810.5675</v>
      </c>
      <c r="V1639" s="1725">
        <f t="shared" si="395"/>
        <v>2461.7199999999998</v>
      </c>
      <c r="W1639" s="1725">
        <f t="shared" si="396"/>
        <v>0</v>
      </c>
      <c r="X1639" s="1728"/>
      <c r="Y1639" s="1739"/>
      <c r="Z1639" s="1730"/>
      <c r="AA1639" s="1788"/>
      <c r="AB1639" s="1788"/>
      <c r="AH1639" s="2307"/>
      <c r="AK1639" s="2306"/>
      <c r="AL1639" s="2306"/>
    </row>
    <row r="1640" spans="1:38" x14ac:dyDescent="0.2">
      <c r="A1640" s="1736" t="s">
        <v>4091</v>
      </c>
      <c r="C1640" s="1737" t="s">
        <v>4080</v>
      </c>
      <c r="D1640" s="1723" t="s">
        <v>489</v>
      </c>
      <c r="E1640" s="1723">
        <v>0</v>
      </c>
      <c r="F1640" s="1723">
        <v>13</v>
      </c>
      <c r="G1640" s="1723">
        <v>0</v>
      </c>
      <c r="H1640" s="1723">
        <v>0</v>
      </c>
      <c r="I1640" s="1738">
        <v>0.75</v>
      </c>
      <c r="J1640" s="1738">
        <v>0</v>
      </c>
      <c r="L1640" s="1725">
        <v>1479.73</v>
      </c>
      <c r="N1640" s="1725">
        <f t="shared" si="390"/>
        <v>1032.76</v>
      </c>
      <c r="O1640" s="1725">
        <v>754.3</v>
      </c>
      <c r="P1640" s="1759">
        <f t="shared" si="391"/>
        <v>0.7303729811379216</v>
      </c>
      <c r="Q1640" s="1725">
        <v>278.45999999999998</v>
      </c>
      <c r="R1640" s="1809">
        <f t="shared" si="392"/>
        <v>0.26962701886207829</v>
      </c>
      <c r="S1640" s="1785">
        <f t="shared" si="393"/>
        <v>11.138399999999999</v>
      </c>
      <c r="U1640" s="1725">
        <f t="shared" si="394"/>
        <v>467.03499999999997</v>
      </c>
      <c r="V1640" s="1725">
        <f t="shared" si="395"/>
        <v>1479.73</v>
      </c>
      <c r="W1640" s="1725">
        <f t="shared" si="396"/>
        <v>0</v>
      </c>
      <c r="X1640" s="1728"/>
      <c r="Y1640" s="1739"/>
      <c r="Z1640" s="1730"/>
      <c r="AA1640" s="1788"/>
      <c r="AB1640" s="1788"/>
      <c r="AH1640" s="2307"/>
      <c r="AK1640" s="2306"/>
      <c r="AL1640" s="2306"/>
    </row>
    <row r="1641" spans="1:38" x14ac:dyDescent="0.2">
      <c r="A1641" s="1736">
        <v>2017473</v>
      </c>
      <c r="C1641" s="1737" t="s">
        <v>4081</v>
      </c>
      <c r="D1641" s="1723" t="s">
        <v>489</v>
      </c>
      <c r="E1641" s="1723">
        <v>1</v>
      </c>
      <c r="F1641" s="1723">
        <v>8</v>
      </c>
      <c r="G1641" s="1723">
        <v>5</v>
      </c>
      <c r="H1641" s="1723">
        <v>2</v>
      </c>
      <c r="I1641" s="1738">
        <v>0.75</v>
      </c>
      <c r="J1641" s="1738">
        <v>0</v>
      </c>
      <c r="L1641" s="1725">
        <v>2130.9</v>
      </c>
      <c r="N1641" s="1725">
        <f t="shared" ref="N1641:N1704" si="401">O1641+Q1641</f>
        <v>1577.52</v>
      </c>
      <c r="O1641" s="1725">
        <v>1131.92</v>
      </c>
      <c r="P1641" s="1759">
        <f t="shared" ref="P1641:P1704" si="402">IF(N1641&lt;=0,"",O1641/N1641)</f>
        <v>0.71753131497540446</v>
      </c>
      <c r="Q1641" s="1725">
        <v>445.6</v>
      </c>
      <c r="R1641" s="1809">
        <f t="shared" ref="R1641:R1704" si="403">IF(N1641&lt;=0,"",Q1641/N1641)</f>
        <v>0.2824686850245956</v>
      </c>
      <c r="S1641" s="1785">
        <f t="shared" ref="S1641:S1704" si="404">Q1641/$S$1</f>
        <v>17.824000000000002</v>
      </c>
      <c r="U1641" s="1725">
        <f t="shared" ref="U1641:U1704" si="405">((1-I1641)*O1641)+((1-J1641)*Q1641)</f>
        <v>728.58</v>
      </c>
      <c r="V1641" s="1725">
        <f t="shared" ref="V1641:V1704" si="406">L1641-W1641</f>
        <v>2130.9</v>
      </c>
      <c r="W1641" s="1725">
        <f t="shared" ref="W1641:W1704" si="407">X1641+AC1641+AH1641+AM1641+AO1641+AR1641</f>
        <v>0</v>
      </c>
      <c r="X1641" s="1728"/>
      <c r="Y1641" s="1739"/>
      <c r="Z1641" s="1730"/>
      <c r="AA1641" s="1788"/>
      <c r="AB1641" s="1788"/>
      <c r="AH1641" s="2307"/>
      <c r="AK1641" s="2306"/>
      <c r="AL1641" s="2306"/>
    </row>
    <row r="1642" spans="1:38" x14ac:dyDescent="0.2">
      <c r="A1642" s="1736" t="s">
        <v>4092</v>
      </c>
      <c r="C1642" s="1737" t="s">
        <v>4082</v>
      </c>
      <c r="D1642" s="1723" t="s">
        <v>489</v>
      </c>
      <c r="E1642" s="1723">
        <v>0</v>
      </c>
      <c r="F1642" s="1723">
        <v>15</v>
      </c>
      <c r="G1642" s="1723">
        <v>0</v>
      </c>
      <c r="H1642" s="1723">
        <v>0</v>
      </c>
      <c r="I1642" s="1738">
        <v>0.75</v>
      </c>
      <c r="J1642" s="1738">
        <v>0</v>
      </c>
      <c r="L1642" s="1725">
        <v>1643.93</v>
      </c>
      <c r="N1642" s="1725">
        <f t="shared" si="401"/>
        <v>1148.46</v>
      </c>
      <c r="O1642" s="1725">
        <v>827.16</v>
      </c>
      <c r="P1642" s="1759">
        <f t="shared" si="402"/>
        <v>0.72023405255733763</v>
      </c>
      <c r="Q1642" s="1725">
        <v>321.3</v>
      </c>
      <c r="R1642" s="1809">
        <f t="shared" si="403"/>
        <v>0.27976594744266237</v>
      </c>
      <c r="S1642" s="1785">
        <f t="shared" si="404"/>
        <v>12.852</v>
      </c>
      <c r="U1642" s="1725">
        <f t="shared" si="405"/>
        <v>528.09</v>
      </c>
      <c r="V1642" s="1725">
        <f t="shared" si="406"/>
        <v>1643.93</v>
      </c>
      <c r="W1642" s="1725">
        <f t="shared" si="407"/>
        <v>0</v>
      </c>
      <c r="X1642" s="1728"/>
      <c r="Y1642" s="1739"/>
      <c r="Z1642" s="1730"/>
      <c r="AA1642" s="1788"/>
      <c r="AB1642" s="1788"/>
      <c r="AH1642" s="2307"/>
      <c r="AK1642" s="2306"/>
      <c r="AL1642" s="2306"/>
    </row>
    <row r="1643" spans="1:38" x14ac:dyDescent="0.2">
      <c r="A1643" s="1736">
        <v>2017475</v>
      </c>
      <c r="C1643" s="1737" t="s">
        <v>4083</v>
      </c>
      <c r="D1643" s="1723" t="s">
        <v>489</v>
      </c>
      <c r="E1643" s="1723">
        <v>1</v>
      </c>
      <c r="F1643" s="1723">
        <v>8</v>
      </c>
      <c r="G1643" s="1723">
        <v>5</v>
      </c>
      <c r="H1643" s="1723">
        <v>3</v>
      </c>
      <c r="I1643" s="1738">
        <v>0.75</v>
      </c>
      <c r="J1643" s="1738">
        <v>0</v>
      </c>
      <c r="L1643" s="1725">
        <v>2775.31</v>
      </c>
      <c r="N1643" s="1725">
        <f t="shared" si="401"/>
        <v>2056.39</v>
      </c>
      <c r="O1643" s="1725">
        <v>1518.04</v>
      </c>
      <c r="P1643" s="1759">
        <f t="shared" si="402"/>
        <v>0.73820627410170248</v>
      </c>
      <c r="Q1643" s="1725">
        <v>538.35</v>
      </c>
      <c r="R1643" s="1809">
        <f t="shared" si="403"/>
        <v>0.26179372589829752</v>
      </c>
      <c r="S1643" s="1785">
        <f t="shared" si="404"/>
        <v>21.534000000000002</v>
      </c>
      <c r="U1643" s="1725">
        <f t="shared" si="405"/>
        <v>917.86</v>
      </c>
      <c r="V1643" s="1725">
        <f t="shared" si="406"/>
        <v>2775.31</v>
      </c>
      <c r="W1643" s="1725">
        <f t="shared" si="407"/>
        <v>0</v>
      </c>
      <c r="X1643" s="1728"/>
      <c r="Y1643" s="1739"/>
      <c r="Z1643" s="1730"/>
      <c r="AA1643" s="1788"/>
      <c r="AB1643" s="1788"/>
      <c r="AH1643" s="2307"/>
      <c r="AK1643" s="2306"/>
      <c r="AL1643" s="2306"/>
    </row>
    <row r="1644" spans="1:38" x14ac:dyDescent="0.2">
      <c r="A1644" s="1736" t="s">
        <v>4094</v>
      </c>
      <c r="C1644" s="1737" t="s">
        <v>4084</v>
      </c>
      <c r="D1644" s="1723" t="s">
        <v>489</v>
      </c>
      <c r="E1644" s="1723">
        <v>0</v>
      </c>
      <c r="F1644" s="1723">
        <v>13</v>
      </c>
      <c r="G1644" s="1723">
        <v>0</v>
      </c>
      <c r="H1644" s="1723">
        <v>0</v>
      </c>
      <c r="I1644" s="1738">
        <v>0.75</v>
      </c>
      <c r="J1644" s="1738">
        <v>0</v>
      </c>
      <c r="L1644" s="1725">
        <v>1590.03</v>
      </c>
      <c r="N1644" s="1725">
        <f t="shared" si="401"/>
        <v>1090.8600000000001</v>
      </c>
      <c r="O1644" s="1725">
        <v>816</v>
      </c>
      <c r="P1644" s="1759">
        <f t="shared" si="402"/>
        <v>0.74803366151476802</v>
      </c>
      <c r="Q1644" s="1725">
        <v>274.86</v>
      </c>
      <c r="R1644" s="1809">
        <f t="shared" si="403"/>
        <v>0.25196633848523181</v>
      </c>
      <c r="S1644" s="1785">
        <f t="shared" si="404"/>
        <v>10.994400000000001</v>
      </c>
      <c r="U1644" s="1725">
        <f t="shared" si="405"/>
        <v>478.86</v>
      </c>
      <c r="V1644" s="1725">
        <f t="shared" si="406"/>
        <v>1590.03</v>
      </c>
      <c r="W1644" s="1725">
        <f t="shared" si="407"/>
        <v>0</v>
      </c>
      <c r="X1644" s="1728"/>
      <c r="Y1644" s="1739"/>
      <c r="Z1644" s="1730"/>
      <c r="AA1644" s="1788"/>
      <c r="AB1644" s="1788"/>
      <c r="AH1644" s="2307"/>
      <c r="AK1644" s="2306"/>
      <c r="AL1644" s="2306"/>
    </row>
    <row r="1645" spans="1:38" x14ac:dyDescent="0.2">
      <c r="A1645" s="1736">
        <v>2017477</v>
      </c>
      <c r="C1645" s="1737" t="s">
        <v>4085</v>
      </c>
      <c r="D1645" s="1723" t="s">
        <v>451</v>
      </c>
      <c r="E1645" s="1723">
        <v>1</v>
      </c>
      <c r="F1645" s="1723">
        <v>2</v>
      </c>
      <c r="G1645" s="1723">
        <v>1</v>
      </c>
      <c r="H1645" s="1723">
        <v>1</v>
      </c>
      <c r="I1645" s="1738">
        <v>0.75</v>
      </c>
      <c r="J1645" s="1738">
        <v>0</v>
      </c>
      <c r="L1645" s="1725">
        <v>968.93</v>
      </c>
      <c r="N1645" s="1725">
        <f t="shared" si="401"/>
        <v>595.30999999999995</v>
      </c>
      <c r="O1645" s="1725">
        <v>449.18</v>
      </c>
      <c r="P1645" s="1759">
        <f t="shared" si="402"/>
        <v>0.75453125262468301</v>
      </c>
      <c r="Q1645" s="1725">
        <v>146.13</v>
      </c>
      <c r="R1645" s="1809">
        <f t="shared" si="403"/>
        <v>0.24546874737531707</v>
      </c>
      <c r="S1645" s="1785">
        <f t="shared" si="404"/>
        <v>5.8452000000000002</v>
      </c>
      <c r="U1645" s="1725">
        <f t="shared" si="405"/>
        <v>258.42500000000001</v>
      </c>
      <c r="V1645" s="1725">
        <f t="shared" si="406"/>
        <v>968.93</v>
      </c>
      <c r="W1645" s="1725">
        <f t="shared" si="407"/>
        <v>0</v>
      </c>
      <c r="X1645" s="1728"/>
      <c r="Y1645" s="1739"/>
      <c r="Z1645" s="1730"/>
      <c r="AA1645" s="1788"/>
      <c r="AB1645" s="1788"/>
      <c r="AH1645" s="2307"/>
      <c r="AK1645" s="2306"/>
      <c r="AL1645" s="2306"/>
    </row>
    <row r="1646" spans="1:38" x14ac:dyDescent="0.2">
      <c r="A1646" s="1736">
        <v>2017478</v>
      </c>
      <c r="C1646" s="1737" t="s">
        <v>4086</v>
      </c>
      <c r="D1646" s="1723" t="s">
        <v>451</v>
      </c>
      <c r="E1646" s="1723">
        <v>1</v>
      </c>
      <c r="F1646" s="1723">
        <v>2</v>
      </c>
      <c r="G1646" s="1723">
        <v>1</v>
      </c>
      <c r="H1646" s="1723">
        <v>1</v>
      </c>
      <c r="I1646" s="1738">
        <v>0.75</v>
      </c>
      <c r="J1646" s="1738">
        <v>0</v>
      </c>
      <c r="L1646" s="1725">
        <v>843.66</v>
      </c>
      <c r="N1646" s="1725">
        <f t="shared" si="401"/>
        <v>554.37</v>
      </c>
      <c r="O1646" s="1725">
        <v>407.86</v>
      </c>
      <c r="P1646" s="1759">
        <f t="shared" si="402"/>
        <v>0.73571802225950178</v>
      </c>
      <c r="Q1646" s="1725">
        <v>146.51</v>
      </c>
      <c r="R1646" s="1809">
        <f t="shared" si="403"/>
        <v>0.26428197774049822</v>
      </c>
      <c r="S1646" s="1785">
        <f t="shared" si="404"/>
        <v>5.8603999999999994</v>
      </c>
      <c r="U1646" s="1725">
        <f t="shared" si="405"/>
        <v>248.47499999999999</v>
      </c>
      <c r="V1646" s="1725">
        <f t="shared" si="406"/>
        <v>843.66</v>
      </c>
      <c r="W1646" s="1725">
        <f t="shared" si="407"/>
        <v>0</v>
      </c>
      <c r="X1646" s="1728"/>
      <c r="Y1646" s="1739"/>
      <c r="Z1646" s="1730"/>
      <c r="AA1646" s="1788"/>
      <c r="AB1646" s="1788"/>
      <c r="AH1646" s="2307"/>
      <c r="AK1646" s="2306"/>
      <c r="AL1646" s="2306"/>
    </row>
    <row r="1647" spans="1:38" x14ac:dyDescent="0.2">
      <c r="A1647" s="1811">
        <v>2017479</v>
      </c>
      <c r="C1647" s="1737" t="s">
        <v>4087</v>
      </c>
      <c r="D1647" s="1723" t="s">
        <v>68</v>
      </c>
      <c r="E1647" s="1723">
        <v>1</v>
      </c>
      <c r="F1647" s="1723">
        <v>2</v>
      </c>
      <c r="G1647" s="1723">
        <v>1</v>
      </c>
      <c r="H1647" s="1723">
        <v>1</v>
      </c>
      <c r="I1647" s="1738">
        <v>0.75</v>
      </c>
      <c r="J1647" s="1738">
        <v>0</v>
      </c>
      <c r="L1647" s="1725">
        <v>635.91</v>
      </c>
      <c r="N1647" s="1725">
        <f t="shared" si="401"/>
        <v>426.69</v>
      </c>
      <c r="O1647" s="1725">
        <v>288.13</v>
      </c>
      <c r="P1647" s="1759">
        <f t="shared" si="402"/>
        <v>0.6752677587944409</v>
      </c>
      <c r="Q1647" s="1725">
        <v>138.56</v>
      </c>
      <c r="R1647" s="1809">
        <f t="shared" si="403"/>
        <v>0.3247322412055591</v>
      </c>
      <c r="S1647" s="1785">
        <f t="shared" si="404"/>
        <v>5.5423999999999998</v>
      </c>
      <c r="U1647" s="1725">
        <f t="shared" si="405"/>
        <v>210.5925</v>
      </c>
      <c r="V1647" s="1725">
        <f t="shared" si="406"/>
        <v>635.91</v>
      </c>
      <c r="W1647" s="1725">
        <f t="shared" si="407"/>
        <v>0</v>
      </c>
      <c r="X1647" s="1728"/>
      <c r="Y1647" s="1739"/>
      <c r="Z1647" s="1730"/>
      <c r="AA1647" s="1788"/>
      <c r="AB1647" s="1788"/>
      <c r="AH1647" s="2307"/>
      <c r="AK1647" s="2306"/>
      <c r="AL1647" s="2306"/>
    </row>
    <row r="1648" spans="1:38" x14ac:dyDescent="0.2">
      <c r="A1648" s="1736">
        <v>2017480</v>
      </c>
      <c r="C1648" s="1737" t="s">
        <v>4088</v>
      </c>
      <c r="D1648" s="1723" t="s">
        <v>451</v>
      </c>
      <c r="E1648" s="1723">
        <v>1</v>
      </c>
      <c r="F1648" s="1723">
        <v>3</v>
      </c>
      <c r="G1648" s="1723">
        <v>1</v>
      </c>
      <c r="H1648" s="1723">
        <v>3</v>
      </c>
      <c r="I1648" s="1738">
        <v>0.75</v>
      </c>
      <c r="J1648" s="1738">
        <v>0</v>
      </c>
      <c r="L1648" s="1725">
        <v>1594.79</v>
      </c>
      <c r="N1648" s="1725">
        <f t="shared" si="401"/>
        <v>1045.95</v>
      </c>
      <c r="O1648" s="1725">
        <v>760.89</v>
      </c>
      <c r="P1648" s="1759">
        <f t="shared" si="402"/>
        <v>0.72746307184855863</v>
      </c>
      <c r="Q1648" s="1725">
        <v>285.06</v>
      </c>
      <c r="R1648" s="1809">
        <f t="shared" si="403"/>
        <v>0.27253692815144126</v>
      </c>
      <c r="S1648" s="1785">
        <f t="shared" si="404"/>
        <v>11.4024</v>
      </c>
      <c r="U1648" s="1725">
        <f t="shared" si="405"/>
        <v>475.28250000000003</v>
      </c>
      <c r="V1648" s="1725">
        <f t="shared" si="406"/>
        <v>1594.79</v>
      </c>
      <c r="W1648" s="1725">
        <f t="shared" si="407"/>
        <v>0</v>
      </c>
      <c r="X1648" s="1728"/>
      <c r="Y1648" s="1739"/>
      <c r="Z1648" s="1730"/>
      <c r="AA1648" s="1788"/>
      <c r="AB1648" s="1788"/>
      <c r="AH1648" s="2307"/>
      <c r="AK1648" s="2306"/>
      <c r="AL1648" s="2306"/>
    </row>
    <row r="1649" spans="1:38" x14ac:dyDescent="0.2">
      <c r="A1649" s="1736">
        <v>2017481</v>
      </c>
      <c r="C1649" s="1737" t="s">
        <v>4089</v>
      </c>
      <c r="D1649" s="1723" t="s">
        <v>4090</v>
      </c>
      <c r="E1649" s="1723">
        <v>1</v>
      </c>
      <c r="I1649" s="1738">
        <v>0</v>
      </c>
      <c r="J1649" s="1738">
        <v>0</v>
      </c>
      <c r="N1649" s="1725">
        <f t="shared" si="401"/>
        <v>0</v>
      </c>
      <c r="O1649" s="1725">
        <v>0</v>
      </c>
      <c r="P1649" s="1759" t="str">
        <f t="shared" si="402"/>
        <v/>
      </c>
      <c r="Q1649" s="1725">
        <v>0</v>
      </c>
      <c r="R1649" s="1809" t="str">
        <f t="shared" si="403"/>
        <v/>
      </c>
      <c r="S1649" s="1785">
        <f t="shared" si="404"/>
        <v>0</v>
      </c>
      <c r="U1649" s="1725">
        <f t="shared" si="405"/>
        <v>0</v>
      </c>
      <c r="V1649" s="1725">
        <f t="shared" si="406"/>
        <v>0</v>
      </c>
      <c r="W1649" s="1725">
        <f t="shared" si="407"/>
        <v>0</v>
      </c>
      <c r="X1649" s="1728"/>
      <c r="Y1649" s="1739"/>
      <c r="Z1649" s="1730"/>
      <c r="AA1649" s="1788"/>
      <c r="AB1649" s="1788"/>
      <c r="AH1649" s="2307"/>
      <c r="AK1649" s="2306"/>
      <c r="AL1649" s="2306"/>
    </row>
    <row r="1650" spans="1:38" x14ac:dyDescent="0.2">
      <c r="A1650" s="1736">
        <v>2017482</v>
      </c>
      <c r="C1650" s="1737" t="s">
        <v>2163</v>
      </c>
      <c r="D1650" s="1723" t="s">
        <v>1100</v>
      </c>
      <c r="E1650" s="1723">
        <v>1</v>
      </c>
      <c r="F1650" s="1723">
        <v>2</v>
      </c>
      <c r="G1650" s="1723">
        <v>2</v>
      </c>
      <c r="H1650" s="1723">
        <v>0</v>
      </c>
      <c r="I1650" s="1738">
        <v>0.75</v>
      </c>
      <c r="J1650" s="1738">
        <v>0</v>
      </c>
      <c r="L1650" s="1725">
        <v>393.16</v>
      </c>
      <c r="N1650" s="1725">
        <f t="shared" si="401"/>
        <v>260.62</v>
      </c>
      <c r="O1650" s="1725">
        <v>177.64</v>
      </c>
      <c r="P1650" s="1759">
        <f t="shared" si="402"/>
        <v>0.68160540250172663</v>
      </c>
      <c r="Q1650" s="1725">
        <v>82.98</v>
      </c>
      <c r="R1650" s="1809">
        <f t="shared" si="403"/>
        <v>0.31839459749827337</v>
      </c>
      <c r="S1650" s="1785">
        <f t="shared" si="404"/>
        <v>3.3192000000000004</v>
      </c>
      <c r="U1650" s="1725">
        <f t="shared" si="405"/>
        <v>127.39</v>
      </c>
      <c r="V1650" s="1725">
        <f t="shared" si="406"/>
        <v>393.16</v>
      </c>
      <c r="W1650" s="1725">
        <f t="shared" si="407"/>
        <v>0</v>
      </c>
      <c r="X1650" s="1728"/>
      <c r="Y1650" s="1739"/>
      <c r="Z1650" s="1730"/>
      <c r="AA1650" s="1788"/>
      <c r="AB1650" s="1788"/>
      <c r="AH1650" s="2307"/>
      <c r="AK1650" s="2306"/>
      <c r="AL1650" s="2306"/>
    </row>
    <row r="1651" spans="1:38" x14ac:dyDescent="0.2">
      <c r="A1651" s="1811">
        <v>2017483</v>
      </c>
      <c r="C1651" s="1737" t="s">
        <v>4095</v>
      </c>
      <c r="D1651" s="1723" t="s">
        <v>68</v>
      </c>
      <c r="I1651" s="1738">
        <v>1</v>
      </c>
      <c r="J1651" s="1738">
        <v>1</v>
      </c>
      <c r="L1651" s="1725">
        <v>194.02</v>
      </c>
      <c r="N1651" s="1725">
        <f t="shared" si="401"/>
        <v>104.51</v>
      </c>
      <c r="O1651" s="1725">
        <v>89.51</v>
      </c>
      <c r="P1651" s="1759">
        <f t="shared" si="402"/>
        <v>0.85647306477849006</v>
      </c>
      <c r="Q1651" s="1725">
        <v>15</v>
      </c>
      <c r="R1651" s="1809">
        <f t="shared" si="403"/>
        <v>0.14352693522150989</v>
      </c>
      <c r="S1651" s="1785">
        <f t="shared" si="404"/>
        <v>0.6</v>
      </c>
      <c r="U1651" s="1725">
        <f t="shared" si="405"/>
        <v>0</v>
      </c>
      <c r="V1651" s="1725">
        <f t="shared" si="406"/>
        <v>194.02</v>
      </c>
      <c r="W1651" s="1725">
        <f t="shared" si="407"/>
        <v>0</v>
      </c>
      <c r="X1651" s="1728"/>
      <c r="Y1651" s="1739"/>
      <c r="Z1651" s="1730"/>
      <c r="AA1651" s="1788"/>
      <c r="AB1651" s="1788"/>
      <c r="AH1651" s="2307"/>
      <c r="AK1651" s="2306"/>
      <c r="AL1651" s="2306"/>
    </row>
    <row r="1652" spans="1:38" x14ac:dyDescent="0.2">
      <c r="A1652" s="1904">
        <v>2017484</v>
      </c>
      <c r="C1652" s="1737" t="s">
        <v>4103</v>
      </c>
      <c r="D1652" s="1723" t="s">
        <v>68</v>
      </c>
      <c r="I1652" s="1738">
        <v>1</v>
      </c>
      <c r="J1652" s="1738">
        <v>1</v>
      </c>
      <c r="L1652" s="1725">
        <v>178.74</v>
      </c>
      <c r="N1652" s="1725">
        <f t="shared" si="401"/>
        <v>96.87</v>
      </c>
      <c r="O1652" s="1725">
        <v>96.87</v>
      </c>
      <c r="P1652" s="1759">
        <f t="shared" si="402"/>
        <v>1</v>
      </c>
      <c r="Q1652" s="1725">
        <v>0</v>
      </c>
      <c r="R1652" s="1809">
        <f t="shared" si="403"/>
        <v>0</v>
      </c>
      <c r="S1652" s="1785">
        <f t="shared" si="404"/>
        <v>0</v>
      </c>
      <c r="U1652" s="1725">
        <f t="shared" si="405"/>
        <v>0</v>
      </c>
      <c r="V1652" s="1725">
        <f t="shared" si="406"/>
        <v>178.74</v>
      </c>
      <c r="W1652" s="1725">
        <f t="shared" si="407"/>
        <v>0</v>
      </c>
      <c r="X1652" s="1728"/>
      <c r="Y1652" s="1739"/>
      <c r="Z1652" s="1730"/>
      <c r="AA1652" s="1788"/>
      <c r="AB1652" s="1788"/>
      <c r="AH1652" s="2307"/>
      <c r="AK1652" s="2306"/>
      <c r="AL1652" s="2306"/>
    </row>
    <row r="1653" spans="1:38" x14ac:dyDescent="0.2">
      <c r="A1653" s="1736">
        <v>2017485</v>
      </c>
      <c r="C1653" s="1737" t="s">
        <v>4104</v>
      </c>
      <c r="D1653" s="1723" t="s">
        <v>451</v>
      </c>
      <c r="E1653" s="1723">
        <v>0</v>
      </c>
      <c r="F1653" s="1723">
        <v>1</v>
      </c>
      <c r="G1653" s="1723">
        <v>1</v>
      </c>
      <c r="H1653" s="1723">
        <v>0</v>
      </c>
      <c r="I1653" s="1738">
        <v>0</v>
      </c>
      <c r="J1653" s="1738">
        <v>0</v>
      </c>
      <c r="L1653" s="1725">
        <v>217.36</v>
      </c>
      <c r="N1653" s="1725">
        <f t="shared" si="401"/>
        <v>144.64999999999998</v>
      </c>
      <c r="O1653" s="1725">
        <v>99.1</v>
      </c>
      <c r="P1653" s="1759">
        <f t="shared" si="402"/>
        <v>0.68510197027307296</v>
      </c>
      <c r="Q1653" s="1725">
        <v>45.55</v>
      </c>
      <c r="R1653" s="1809">
        <f t="shared" si="403"/>
        <v>0.3148980297269271</v>
      </c>
      <c r="S1653" s="1785">
        <f t="shared" si="404"/>
        <v>1.8219999999999998</v>
      </c>
      <c r="U1653" s="1725">
        <f t="shared" si="405"/>
        <v>144.64999999999998</v>
      </c>
      <c r="V1653" s="1725">
        <f t="shared" si="406"/>
        <v>217.36</v>
      </c>
      <c r="W1653" s="1725">
        <f t="shared" si="407"/>
        <v>0</v>
      </c>
      <c r="X1653" s="1728"/>
      <c r="Y1653" s="1739"/>
      <c r="Z1653" s="1730"/>
      <c r="AA1653" s="1788"/>
      <c r="AB1653" s="1788"/>
      <c r="AH1653" s="2307"/>
      <c r="AK1653" s="2306"/>
      <c r="AL1653" s="2306"/>
    </row>
    <row r="1654" spans="1:38" x14ac:dyDescent="0.2">
      <c r="A1654" s="1736">
        <v>2017486</v>
      </c>
      <c r="C1654" s="1737" t="s">
        <v>4125</v>
      </c>
      <c r="I1654" s="1738">
        <v>0</v>
      </c>
      <c r="J1654" s="1738">
        <v>0</v>
      </c>
      <c r="N1654" s="1725">
        <f t="shared" si="401"/>
        <v>0</v>
      </c>
      <c r="O1654" s="1725">
        <v>0</v>
      </c>
      <c r="P1654" s="1759" t="str">
        <f t="shared" si="402"/>
        <v/>
      </c>
      <c r="Q1654" s="1725">
        <v>0</v>
      </c>
      <c r="R1654" s="1809" t="str">
        <f t="shared" si="403"/>
        <v/>
      </c>
      <c r="S1654" s="1785">
        <f t="shared" si="404"/>
        <v>0</v>
      </c>
      <c r="U1654" s="1725">
        <f t="shared" si="405"/>
        <v>0</v>
      </c>
      <c r="V1654" s="1725">
        <f t="shared" si="406"/>
        <v>0</v>
      </c>
      <c r="W1654" s="1725">
        <f t="shared" si="407"/>
        <v>0</v>
      </c>
      <c r="X1654" s="1728"/>
      <c r="Y1654" s="1739"/>
      <c r="Z1654" s="1730"/>
      <c r="AA1654" s="1788"/>
      <c r="AB1654" s="1788"/>
      <c r="AH1654" s="2307"/>
      <c r="AK1654" s="2306"/>
      <c r="AL1654" s="2306"/>
    </row>
    <row r="1655" spans="1:38" x14ac:dyDescent="0.2">
      <c r="A1655" s="1736">
        <v>2017487</v>
      </c>
      <c r="C1655" s="1737" t="s">
        <v>4127</v>
      </c>
      <c r="D1655" s="1723" t="s">
        <v>68</v>
      </c>
      <c r="I1655" s="1738">
        <v>0</v>
      </c>
      <c r="J1655" s="1738">
        <v>0</v>
      </c>
      <c r="N1655" s="1725">
        <f t="shared" si="401"/>
        <v>0</v>
      </c>
      <c r="O1655" s="1725">
        <v>0</v>
      </c>
      <c r="P1655" s="1759" t="str">
        <f t="shared" si="402"/>
        <v/>
      </c>
      <c r="Q1655" s="1725">
        <v>0</v>
      </c>
      <c r="R1655" s="1809" t="str">
        <f t="shared" si="403"/>
        <v/>
      </c>
      <c r="S1655" s="1785">
        <f t="shared" si="404"/>
        <v>0</v>
      </c>
      <c r="U1655" s="1725">
        <f t="shared" si="405"/>
        <v>0</v>
      </c>
      <c r="V1655" s="1725">
        <f t="shared" si="406"/>
        <v>0</v>
      </c>
      <c r="W1655" s="1725">
        <f t="shared" si="407"/>
        <v>0</v>
      </c>
      <c r="X1655" s="1728"/>
      <c r="Y1655" s="1739"/>
      <c r="Z1655" s="1730"/>
      <c r="AA1655" s="1788"/>
      <c r="AB1655" s="1788"/>
      <c r="AH1655" s="2307"/>
      <c r="AK1655" s="2306"/>
      <c r="AL1655" s="2306"/>
    </row>
    <row r="1656" spans="1:38" x14ac:dyDescent="0.2">
      <c r="A1656" s="1736">
        <v>2017488</v>
      </c>
      <c r="C1656" s="1737" t="s">
        <v>4142</v>
      </c>
      <c r="D1656" s="1723" t="s">
        <v>489</v>
      </c>
      <c r="E1656" s="1723">
        <v>0</v>
      </c>
      <c r="F1656" s="1723">
        <v>1</v>
      </c>
      <c r="G1656" s="1723">
        <v>0</v>
      </c>
      <c r="H1656" s="1723">
        <v>1</v>
      </c>
      <c r="I1656" s="1738">
        <v>0</v>
      </c>
      <c r="J1656" s="1738">
        <v>0</v>
      </c>
      <c r="L1656" s="1725">
        <v>520.27</v>
      </c>
      <c r="N1656" s="1725">
        <f t="shared" si="401"/>
        <v>381.33000000000004</v>
      </c>
      <c r="O1656" s="1725">
        <v>271.79000000000002</v>
      </c>
      <c r="P1656" s="1759">
        <f t="shared" si="402"/>
        <v>0.71274224425038679</v>
      </c>
      <c r="Q1656" s="1725">
        <v>109.54</v>
      </c>
      <c r="R1656" s="1809">
        <f t="shared" si="403"/>
        <v>0.28725775574961321</v>
      </c>
      <c r="S1656" s="1785">
        <f t="shared" si="404"/>
        <v>4.3816000000000006</v>
      </c>
      <c r="U1656" s="1725">
        <f t="shared" si="405"/>
        <v>381.33000000000004</v>
      </c>
      <c r="V1656" s="1725">
        <f t="shared" si="406"/>
        <v>520.27</v>
      </c>
      <c r="W1656" s="1725">
        <f t="shared" si="407"/>
        <v>0</v>
      </c>
      <c r="X1656" s="1728"/>
      <c r="Y1656" s="1739"/>
      <c r="Z1656" s="1730"/>
      <c r="AA1656" s="1788"/>
      <c r="AB1656" s="1788"/>
      <c r="AH1656" s="2307"/>
      <c r="AK1656" s="2306"/>
      <c r="AL1656" s="2306"/>
    </row>
    <row r="1657" spans="1:38" x14ac:dyDescent="0.2">
      <c r="A1657" s="1736">
        <v>2017489</v>
      </c>
      <c r="C1657" s="1737" t="s">
        <v>4143</v>
      </c>
      <c r="D1657" s="1723" t="s">
        <v>68</v>
      </c>
      <c r="I1657" s="1738">
        <v>0</v>
      </c>
      <c r="J1657" s="1738">
        <v>0</v>
      </c>
      <c r="L1657" s="1725">
        <v>204.6</v>
      </c>
      <c r="N1657" s="1725">
        <f t="shared" si="401"/>
        <v>109.8</v>
      </c>
      <c r="O1657" s="1725">
        <v>109.8</v>
      </c>
      <c r="P1657" s="1759">
        <f t="shared" si="402"/>
        <v>1</v>
      </c>
      <c r="Q1657" s="1725">
        <v>0</v>
      </c>
      <c r="R1657" s="1809">
        <f t="shared" si="403"/>
        <v>0</v>
      </c>
      <c r="S1657" s="1785">
        <f t="shared" si="404"/>
        <v>0</v>
      </c>
      <c r="U1657" s="1725">
        <f t="shared" si="405"/>
        <v>109.8</v>
      </c>
      <c r="V1657" s="1725">
        <f t="shared" si="406"/>
        <v>204.6</v>
      </c>
      <c r="W1657" s="1725">
        <f t="shared" si="407"/>
        <v>0</v>
      </c>
      <c r="X1657" s="1728"/>
      <c r="Y1657" s="1739"/>
      <c r="Z1657" s="1730"/>
      <c r="AA1657" s="1788"/>
      <c r="AB1657" s="1788"/>
      <c r="AH1657" s="2307"/>
      <c r="AK1657" s="2306"/>
      <c r="AL1657" s="2306"/>
    </row>
    <row r="1658" spans="1:38" x14ac:dyDescent="0.2">
      <c r="A1658" s="1736">
        <v>2017490</v>
      </c>
      <c r="C1658" s="1737" t="s">
        <v>4144</v>
      </c>
      <c r="D1658" s="1723" t="s">
        <v>68</v>
      </c>
      <c r="I1658" s="1738">
        <v>0</v>
      </c>
      <c r="J1658" s="1738">
        <v>0</v>
      </c>
      <c r="L1658" s="1725">
        <v>65.48</v>
      </c>
      <c r="N1658" s="1725">
        <f t="shared" si="401"/>
        <v>40.24</v>
      </c>
      <c r="O1658" s="1725">
        <v>40.24</v>
      </c>
      <c r="P1658" s="1759">
        <f t="shared" si="402"/>
        <v>1</v>
      </c>
      <c r="Q1658" s="1725">
        <v>0</v>
      </c>
      <c r="R1658" s="1809">
        <f t="shared" si="403"/>
        <v>0</v>
      </c>
      <c r="S1658" s="1785">
        <f t="shared" si="404"/>
        <v>0</v>
      </c>
      <c r="U1658" s="1725">
        <f t="shared" si="405"/>
        <v>40.24</v>
      </c>
      <c r="V1658" s="1725">
        <f t="shared" si="406"/>
        <v>65.48</v>
      </c>
      <c r="W1658" s="1725">
        <f t="shared" si="407"/>
        <v>0</v>
      </c>
      <c r="X1658" s="1728"/>
      <c r="Y1658" s="1739"/>
      <c r="Z1658" s="1730"/>
      <c r="AA1658" s="1788"/>
      <c r="AB1658" s="1788"/>
      <c r="AH1658" s="2307"/>
      <c r="AK1658" s="2306"/>
      <c r="AL1658" s="2306"/>
    </row>
    <row r="1659" spans="1:38" x14ac:dyDescent="0.2">
      <c r="A1659" s="1736">
        <v>2017491</v>
      </c>
      <c r="C1659" s="1737" t="s">
        <v>4149</v>
      </c>
      <c r="D1659" s="1723" t="s">
        <v>68</v>
      </c>
      <c r="I1659" s="1738">
        <v>0</v>
      </c>
      <c r="J1659" s="1738">
        <v>0</v>
      </c>
      <c r="L1659" s="1725">
        <v>63.46</v>
      </c>
      <c r="N1659" s="1725">
        <f t="shared" si="401"/>
        <v>39.229999999999997</v>
      </c>
      <c r="O1659" s="1725">
        <v>39.229999999999997</v>
      </c>
      <c r="P1659" s="1759">
        <f t="shared" si="402"/>
        <v>1</v>
      </c>
      <c r="Q1659" s="1725">
        <v>0</v>
      </c>
      <c r="R1659" s="1809">
        <f t="shared" si="403"/>
        <v>0</v>
      </c>
      <c r="S1659" s="1785">
        <f t="shared" si="404"/>
        <v>0</v>
      </c>
      <c r="U1659" s="1725">
        <f t="shared" si="405"/>
        <v>39.229999999999997</v>
      </c>
      <c r="V1659" s="1725">
        <f t="shared" si="406"/>
        <v>63.46</v>
      </c>
      <c r="W1659" s="1725">
        <f t="shared" si="407"/>
        <v>0</v>
      </c>
      <c r="X1659" s="1728"/>
      <c r="Y1659" s="1739"/>
      <c r="Z1659" s="1730"/>
      <c r="AA1659" s="1788"/>
      <c r="AB1659" s="1788"/>
      <c r="AH1659" s="2307"/>
      <c r="AK1659" s="2306"/>
      <c r="AL1659" s="2306"/>
    </row>
    <row r="1660" spans="1:38" x14ac:dyDescent="0.2">
      <c r="A1660" s="1904">
        <v>2017492</v>
      </c>
      <c r="C1660" s="1737" t="s">
        <v>4150</v>
      </c>
      <c r="D1660" s="1723" t="s">
        <v>68</v>
      </c>
      <c r="I1660" s="1738">
        <v>1</v>
      </c>
      <c r="J1660" s="1738">
        <v>1</v>
      </c>
      <c r="L1660" s="1725">
        <v>234.3</v>
      </c>
      <c r="N1660" s="1725">
        <f t="shared" si="401"/>
        <v>124.65</v>
      </c>
      <c r="O1660" s="1725">
        <v>109.65</v>
      </c>
      <c r="P1660" s="1759">
        <f t="shared" si="402"/>
        <v>0.87966305655836341</v>
      </c>
      <c r="Q1660" s="1725">
        <v>15</v>
      </c>
      <c r="R1660" s="1809">
        <f t="shared" si="403"/>
        <v>0.12033694344163658</v>
      </c>
      <c r="S1660" s="1785">
        <f t="shared" si="404"/>
        <v>0.6</v>
      </c>
      <c r="U1660" s="1725">
        <f t="shared" si="405"/>
        <v>0</v>
      </c>
      <c r="V1660" s="1725">
        <f t="shared" si="406"/>
        <v>234.3</v>
      </c>
      <c r="W1660" s="1725">
        <f t="shared" si="407"/>
        <v>0</v>
      </c>
      <c r="X1660" s="1728"/>
      <c r="Y1660" s="1739"/>
      <c r="Z1660" s="1730"/>
      <c r="AA1660" s="1788"/>
      <c r="AB1660" s="1788"/>
      <c r="AH1660" s="2307"/>
      <c r="AK1660" s="2306"/>
      <c r="AL1660" s="2306"/>
    </row>
    <row r="1661" spans="1:38" x14ac:dyDescent="0.2">
      <c r="A1661" s="1736" t="s">
        <v>4165</v>
      </c>
      <c r="C1661" s="1737" t="s">
        <v>4024</v>
      </c>
      <c r="D1661" s="1723" t="s">
        <v>2383</v>
      </c>
      <c r="E1661" s="1723">
        <v>1</v>
      </c>
      <c r="F1661" s="1723">
        <v>10</v>
      </c>
      <c r="G1661" s="1723">
        <v>0</v>
      </c>
      <c r="H1661" s="1723">
        <v>0</v>
      </c>
      <c r="I1661" s="1738">
        <v>0</v>
      </c>
      <c r="J1661" s="1738">
        <v>0</v>
      </c>
      <c r="L1661" s="1725">
        <v>1246.76</v>
      </c>
      <c r="N1661" s="1725">
        <f t="shared" si="401"/>
        <v>802.76</v>
      </c>
      <c r="O1661" s="1725">
        <v>602.16</v>
      </c>
      <c r="P1661" s="1759">
        <f t="shared" si="402"/>
        <v>0.75011211320942739</v>
      </c>
      <c r="Q1661" s="1725">
        <v>200.6</v>
      </c>
      <c r="R1661" s="1809">
        <f t="shared" si="403"/>
        <v>0.24988788679057253</v>
      </c>
      <c r="S1661" s="1785">
        <f t="shared" si="404"/>
        <v>8.0239999999999991</v>
      </c>
      <c r="U1661" s="1725">
        <f t="shared" si="405"/>
        <v>802.76</v>
      </c>
      <c r="V1661" s="1725">
        <f t="shared" si="406"/>
        <v>1246.76</v>
      </c>
      <c r="W1661" s="1725">
        <f t="shared" si="407"/>
        <v>0</v>
      </c>
      <c r="X1661" s="1728"/>
      <c r="Y1661" s="1739"/>
      <c r="Z1661" s="1730"/>
      <c r="AA1661" s="1788"/>
      <c r="AB1661" s="1788"/>
      <c r="AH1661" s="2307"/>
      <c r="AK1661" s="2306"/>
      <c r="AL1661" s="2306"/>
    </row>
    <row r="1662" spans="1:38" x14ac:dyDescent="0.2">
      <c r="A1662" s="1736">
        <v>2017494</v>
      </c>
      <c r="C1662" s="1737" t="s">
        <v>4176</v>
      </c>
      <c r="D1662" s="1723" t="s">
        <v>68</v>
      </c>
      <c r="E1662" s="1723">
        <v>0</v>
      </c>
      <c r="F1662" s="1723">
        <v>0</v>
      </c>
      <c r="G1662" s="1723">
        <v>0</v>
      </c>
      <c r="H1662" s="1723">
        <v>0</v>
      </c>
      <c r="I1662" s="1738">
        <v>0</v>
      </c>
      <c r="J1662" s="1738">
        <v>0</v>
      </c>
      <c r="L1662" s="1725">
        <v>36.5</v>
      </c>
      <c r="N1662" s="1725">
        <f t="shared" si="401"/>
        <v>25.75</v>
      </c>
      <c r="O1662" s="1725">
        <v>25.75</v>
      </c>
      <c r="P1662" s="1759">
        <f t="shared" si="402"/>
        <v>1</v>
      </c>
      <c r="Q1662" s="1725">
        <v>0</v>
      </c>
      <c r="R1662" s="1809">
        <f t="shared" si="403"/>
        <v>0</v>
      </c>
      <c r="S1662" s="1785">
        <f t="shared" si="404"/>
        <v>0</v>
      </c>
      <c r="U1662" s="1725">
        <f t="shared" si="405"/>
        <v>25.75</v>
      </c>
      <c r="V1662" s="1725">
        <f t="shared" si="406"/>
        <v>36.5</v>
      </c>
      <c r="W1662" s="1725">
        <f t="shared" si="407"/>
        <v>0</v>
      </c>
      <c r="X1662" s="1728"/>
      <c r="Y1662" s="1739"/>
      <c r="Z1662" s="1730"/>
      <c r="AA1662" s="1788"/>
      <c r="AB1662" s="1788"/>
      <c r="AH1662" s="2307"/>
      <c r="AK1662" s="2306"/>
      <c r="AL1662" s="2306"/>
    </row>
    <row r="1663" spans="1:38" x14ac:dyDescent="0.2">
      <c r="A1663" s="1736">
        <v>2017495</v>
      </c>
      <c r="C1663" s="1737">
        <v>633617</v>
      </c>
      <c r="D1663" s="1723" t="s">
        <v>68</v>
      </c>
      <c r="E1663" s="1723">
        <v>0</v>
      </c>
      <c r="F1663" s="1723">
        <v>1</v>
      </c>
      <c r="G1663" s="1723">
        <v>0</v>
      </c>
      <c r="H1663" s="1723">
        <v>4</v>
      </c>
      <c r="I1663" s="1738">
        <v>0</v>
      </c>
      <c r="J1663" s="1738">
        <v>0</v>
      </c>
      <c r="L1663" s="1725">
        <v>1831.98</v>
      </c>
      <c r="N1663" s="1725">
        <f t="shared" si="401"/>
        <v>1314.53</v>
      </c>
      <c r="O1663" s="1725">
        <v>991.72</v>
      </c>
      <c r="P1663" s="1759">
        <f t="shared" si="402"/>
        <v>0.75442933976402216</v>
      </c>
      <c r="Q1663" s="1725">
        <v>322.81</v>
      </c>
      <c r="R1663" s="1809">
        <f t="shared" si="403"/>
        <v>0.24557066023597787</v>
      </c>
      <c r="S1663" s="1785">
        <f t="shared" si="404"/>
        <v>12.9124</v>
      </c>
      <c r="U1663" s="1725">
        <f t="shared" si="405"/>
        <v>1314.53</v>
      </c>
      <c r="V1663" s="1725">
        <f t="shared" si="406"/>
        <v>1831.98</v>
      </c>
      <c r="W1663" s="1725">
        <f t="shared" si="407"/>
        <v>0</v>
      </c>
      <c r="X1663" s="1728"/>
      <c r="Y1663" s="1739"/>
      <c r="Z1663" s="1730"/>
      <c r="AA1663" s="1788"/>
      <c r="AB1663" s="1788"/>
      <c r="AH1663" s="2307"/>
      <c r="AK1663" s="2306"/>
      <c r="AL1663" s="2306"/>
    </row>
    <row r="1664" spans="1:38" x14ac:dyDescent="0.2">
      <c r="A1664" s="1736">
        <v>2017496</v>
      </c>
      <c r="C1664" s="1737" t="s">
        <v>4186</v>
      </c>
      <c r="D1664" s="1723" t="s">
        <v>489</v>
      </c>
      <c r="E1664" s="1723">
        <v>1</v>
      </c>
      <c r="F1664" s="1723">
        <v>9</v>
      </c>
      <c r="G1664" s="1723">
        <v>6</v>
      </c>
      <c r="H1664" s="1723">
        <v>3</v>
      </c>
      <c r="I1664" s="1738">
        <v>0.75</v>
      </c>
      <c r="J1664" s="1738">
        <v>0</v>
      </c>
      <c r="L1664" s="1725">
        <v>4380.83</v>
      </c>
      <c r="N1664" s="1725">
        <f t="shared" si="401"/>
        <v>3235.83</v>
      </c>
      <c r="O1664" s="1725">
        <v>2527.85</v>
      </c>
      <c r="P1664" s="1759">
        <f t="shared" si="402"/>
        <v>0.78120605841468804</v>
      </c>
      <c r="Q1664" s="1725">
        <v>707.98</v>
      </c>
      <c r="R1664" s="1809">
        <f t="shared" si="403"/>
        <v>0.21879394158531196</v>
      </c>
      <c r="S1664" s="1785">
        <f t="shared" si="404"/>
        <v>28.319200000000002</v>
      </c>
      <c r="U1664" s="1725">
        <f t="shared" si="405"/>
        <v>1339.9425000000001</v>
      </c>
      <c r="V1664" s="1725">
        <f t="shared" si="406"/>
        <v>4380.83</v>
      </c>
      <c r="W1664" s="1725">
        <f t="shared" si="407"/>
        <v>0</v>
      </c>
      <c r="X1664" s="1728"/>
      <c r="Y1664" s="1739"/>
      <c r="Z1664" s="1730"/>
      <c r="AA1664" s="1788"/>
      <c r="AB1664" s="1788"/>
      <c r="AH1664" s="2307"/>
      <c r="AK1664" s="2306"/>
      <c r="AL1664" s="2306"/>
    </row>
    <row r="1665" spans="1:38" x14ac:dyDescent="0.2">
      <c r="A1665" s="1736">
        <v>2017497</v>
      </c>
      <c r="C1665" s="1737" t="s">
        <v>4187</v>
      </c>
      <c r="D1665" s="1723" t="s">
        <v>489</v>
      </c>
      <c r="E1665" s="1723">
        <v>1</v>
      </c>
      <c r="F1665" s="1723">
        <v>1</v>
      </c>
      <c r="G1665" s="1723">
        <v>0</v>
      </c>
      <c r="H1665" s="1723">
        <v>1</v>
      </c>
      <c r="I1665" s="1738">
        <v>0.75</v>
      </c>
      <c r="J1665" s="1738">
        <v>0</v>
      </c>
      <c r="L1665" s="1725">
        <v>762.2</v>
      </c>
      <c r="N1665" s="1725">
        <f t="shared" si="401"/>
        <v>558.05000000000007</v>
      </c>
      <c r="O1665" s="1725">
        <v>387.97</v>
      </c>
      <c r="P1665" s="1759">
        <f t="shared" si="402"/>
        <v>0.69522444225427826</v>
      </c>
      <c r="Q1665" s="1725">
        <v>170.08</v>
      </c>
      <c r="R1665" s="1809">
        <f t="shared" si="403"/>
        <v>0.30477555774572168</v>
      </c>
      <c r="S1665" s="1785">
        <f t="shared" si="404"/>
        <v>6.8032000000000004</v>
      </c>
      <c r="U1665" s="1725">
        <f t="shared" si="405"/>
        <v>267.07249999999999</v>
      </c>
      <c r="V1665" s="1725">
        <f t="shared" si="406"/>
        <v>762.2</v>
      </c>
      <c r="W1665" s="1725">
        <f t="shared" si="407"/>
        <v>0</v>
      </c>
      <c r="X1665" s="1728"/>
      <c r="Y1665" s="1739"/>
      <c r="Z1665" s="1730"/>
      <c r="AA1665" s="1788"/>
      <c r="AB1665" s="1788"/>
      <c r="AH1665" s="2307"/>
      <c r="AK1665" s="2306"/>
      <c r="AL1665" s="2306"/>
    </row>
    <row r="1666" spans="1:38" x14ac:dyDescent="0.2">
      <c r="A1666" s="1736">
        <v>2017498</v>
      </c>
      <c r="C1666" s="1737" t="s">
        <v>4188</v>
      </c>
      <c r="D1666" s="1723" t="s">
        <v>489</v>
      </c>
      <c r="E1666" s="1723">
        <v>1</v>
      </c>
      <c r="F1666" s="1723">
        <v>1</v>
      </c>
      <c r="G1666" s="1723">
        <v>0</v>
      </c>
      <c r="H1666" s="1723">
        <v>1</v>
      </c>
      <c r="I1666" s="1738">
        <v>0.75</v>
      </c>
      <c r="J1666" s="1738">
        <v>0</v>
      </c>
      <c r="L1666" s="1725">
        <v>520.27</v>
      </c>
      <c r="N1666" s="1725">
        <f t="shared" si="401"/>
        <v>0</v>
      </c>
      <c r="O1666" s="1725">
        <v>0</v>
      </c>
      <c r="P1666" s="1759" t="str">
        <f t="shared" si="402"/>
        <v/>
      </c>
      <c r="Q1666" s="1725">
        <v>0</v>
      </c>
      <c r="R1666" s="1809" t="str">
        <f t="shared" si="403"/>
        <v/>
      </c>
      <c r="S1666" s="1785">
        <f t="shared" si="404"/>
        <v>0</v>
      </c>
      <c r="U1666" s="1725">
        <f t="shared" si="405"/>
        <v>0</v>
      </c>
      <c r="V1666" s="1725">
        <f t="shared" si="406"/>
        <v>520.27</v>
      </c>
      <c r="W1666" s="1725">
        <f t="shared" si="407"/>
        <v>0</v>
      </c>
      <c r="X1666" s="1728"/>
      <c r="Y1666" s="1739"/>
      <c r="Z1666" s="1730"/>
      <c r="AA1666" s="1788"/>
      <c r="AB1666" s="1788"/>
      <c r="AH1666" s="2307"/>
      <c r="AK1666" s="2306"/>
      <c r="AL1666" s="2306"/>
    </row>
    <row r="1667" spans="1:38" x14ac:dyDescent="0.2">
      <c r="A1667" s="1736">
        <v>2017499</v>
      </c>
      <c r="C1667" s="1737" t="s">
        <v>4189</v>
      </c>
      <c r="D1667" s="1723" t="s">
        <v>489</v>
      </c>
      <c r="E1667" s="1723">
        <v>1</v>
      </c>
      <c r="F1667" s="1723">
        <v>11</v>
      </c>
      <c r="G1667" s="1723">
        <v>6</v>
      </c>
      <c r="H1667" s="1723">
        <v>3</v>
      </c>
      <c r="I1667" s="1738">
        <v>0.75</v>
      </c>
      <c r="J1667" s="1738">
        <v>0</v>
      </c>
      <c r="L1667" s="1725">
        <v>3392.82</v>
      </c>
      <c r="N1667" s="1725">
        <f t="shared" si="401"/>
        <v>0</v>
      </c>
      <c r="O1667" s="1725">
        <v>0</v>
      </c>
      <c r="P1667" s="1759" t="str">
        <f t="shared" si="402"/>
        <v/>
      </c>
      <c r="Q1667" s="1725">
        <v>0</v>
      </c>
      <c r="R1667" s="1809" t="str">
        <f t="shared" si="403"/>
        <v/>
      </c>
      <c r="S1667" s="1785">
        <f t="shared" si="404"/>
        <v>0</v>
      </c>
      <c r="U1667" s="1725">
        <f t="shared" si="405"/>
        <v>0</v>
      </c>
      <c r="V1667" s="1725">
        <f t="shared" si="406"/>
        <v>3392.82</v>
      </c>
      <c r="W1667" s="1725">
        <f t="shared" si="407"/>
        <v>0</v>
      </c>
      <c r="X1667" s="1728"/>
      <c r="Y1667" s="1739"/>
      <c r="Z1667" s="1730"/>
      <c r="AA1667" s="1788"/>
      <c r="AB1667" s="1788"/>
      <c r="AH1667" s="2307"/>
      <c r="AK1667" s="2306"/>
      <c r="AL1667" s="2306"/>
    </row>
    <row r="1668" spans="1:38" x14ac:dyDescent="0.2">
      <c r="A1668" s="1736" t="s">
        <v>4194</v>
      </c>
      <c r="C1668" s="1737" t="s">
        <v>4193</v>
      </c>
      <c r="D1668" s="1723" t="s">
        <v>489</v>
      </c>
      <c r="E1668" s="1723">
        <v>0</v>
      </c>
      <c r="F1668" s="1723">
        <v>18</v>
      </c>
      <c r="G1668" s="1723">
        <v>0</v>
      </c>
      <c r="H1668" s="1723">
        <v>0</v>
      </c>
      <c r="I1668" s="1738">
        <v>0.5</v>
      </c>
      <c r="J1668" s="1738">
        <v>0</v>
      </c>
      <c r="L1668" s="1725">
        <v>2222.96</v>
      </c>
      <c r="N1668" s="1725">
        <f t="shared" si="401"/>
        <v>0</v>
      </c>
      <c r="O1668" s="1725">
        <v>0</v>
      </c>
      <c r="P1668" s="1759" t="str">
        <f t="shared" si="402"/>
        <v/>
      </c>
      <c r="Q1668" s="1725">
        <v>0</v>
      </c>
      <c r="R1668" s="1809" t="str">
        <f t="shared" si="403"/>
        <v/>
      </c>
      <c r="S1668" s="1785">
        <f t="shared" si="404"/>
        <v>0</v>
      </c>
      <c r="U1668" s="1725">
        <f t="shared" si="405"/>
        <v>0</v>
      </c>
      <c r="V1668" s="1725">
        <f t="shared" si="406"/>
        <v>2222.96</v>
      </c>
      <c r="W1668" s="1725">
        <f t="shared" si="407"/>
        <v>0</v>
      </c>
      <c r="X1668" s="1728"/>
      <c r="Y1668" s="1739"/>
      <c r="Z1668" s="1730"/>
      <c r="AA1668" s="1788"/>
      <c r="AB1668" s="1788"/>
      <c r="AH1668" s="2307"/>
      <c r="AK1668" s="2306"/>
      <c r="AL1668" s="2306"/>
    </row>
    <row r="1669" spans="1:38" x14ac:dyDescent="0.2">
      <c r="A1669" s="2092">
        <v>2017501</v>
      </c>
      <c r="C1669" s="1737" t="s">
        <v>4195</v>
      </c>
      <c r="D1669" s="1723" t="s">
        <v>68</v>
      </c>
      <c r="E1669" s="1723">
        <v>5</v>
      </c>
      <c r="F1669" s="1723">
        <v>40</v>
      </c>
      <c r="G1669" s="1723">
        <v>25</v>
      </c>
      <c r="H1669" s="1723">
        <v>10</v>
      </c>
      <c r="I1669" s="1738">
        <v>0.75</v>
      </c>
      <c r="J1669" s="1738">
        <v>0</v>
      </c>
      <c r="L1669" s="1725">
        <v>9428.25</v>
      </c>
      <c r="N1669" s="1725">
        <f t="shared" si="401"/>
        <v>6358.35</v>
      </c>
      <c r="O1669" s="1725">
        <v>4640.55</v>
      </c>
      <c r="P1669" s="1759">
        <f t="shared" si="402"/>
        <v>0.7298355705489632</v>
      </c>
      <c r="Q1669" s="1725">
        <v>1717.8</v>
      </c>
      <c r="R1669" s="1809">
        <f t="shared" si="403"/>
        <v>0.2701644294510368</v>
      </c>
      <c r="S1669" s="1785">
        <f t="shared" si="404"/>
        <v>68.712000000000003</v>
      </c>
      <c r="U1669" s="1725">
        <f t="shared" si="405"/>
        <v>2877.9375</v>
      </c>
      <c r="V1669" s="1725">
        <f t="shared" si="406"/>
        <v>9428.25</v>
      </c>
      <c r="W1669" s="1725">
        <f t="shared" si="407"/>
        <v>0</v>
      </c>
      <c r="X1669" s="1728"/>
      <c r="Y1669" s="1739"/>
      <c r="Z1669" s="1730"/>
      <c r="AA1669" s="1788"/>
      <c r="AB1669" s="1788"/>
      <c r="AH1669" s="2307"/>
      <c r="AK1669" s="2306"/>
      <c r="AL1669" s="2306"/>
    </row>
    <row r="1670" spans="1:38" x14ac:dyDescent="0.2">
      <c r="A1670" s="1736">
        <v>2017502</v>
      </c>
      <c r="C1670" s="1737" t="s">
        <v>4199</v>
      </c>
      <c r="D1670" s="1723" t="s">
        <v>489</v>
      </c>
      <c r="E1670" s="1723">
        <v>1</v>
      </c>
      <c r="F1670" s="1723">
        <v>9</v>
      </c>
      <c r="G1670" s="1723">
        <v>7</v>
      </c>
      <c r="H1670" s="1723">
        <v>3</v>
      </c>
      <c r="I1670" s="1738">
        <v>0.5</v>
      </c>
      <c r="J1670" s="1738">
        <v>0</v>
      </c>
      <c r="L1670" s="1725">
        <v>2728.63</v>
      </c>
      <c r="N1670" s="1725">
        <f t="shared" si="401"/>
        <v>0</v>
      </c>
      <c r="O1670" s="1725">
        <v>0</v>
      </c>
      <c r="P1670" s="1759" t="str">
        <f t="shared" si="402"/>
        <v/>
      </c>
      <c r="Q1670" s="1725">
        <v>0</v>
      </c>
      <c r="R1670" s="1809" t="str">
        <f t="shared" si="403"/>
        <v/>
      </c>
      <c r="S1670" s="1785">
        <f t="shared" si="404"/>
        <v>0</v>
      </c>
      <c r="U1670" s="1725">
        <f t="shared" si="405"/>
        <v>0</v>
      </c>
      <c r="V1670" s="1725">
        <f t="shared" si="406"/>
        <v>2728.63</v>
      </c>
      <c r="W1670" s="1725">
        <f t="shared" si="407"/>
        <v>0</v>
      </c>
      <c r="X1670" s="1728"/>
      <c r="Y1670" s="1739"/>
      <c r="Z1670" s="1730"/>
      <c r="AA1670" s="1788"/>
      <c r="AB1670" s="1788"/>
      <c r="AH1670" s="2307"/>
      <c r="AK1670" s="2306"/>
      <c r="AL1670" s="2306"/>
    </row>
    <row r="1671" spans="1:38" x14ac:dyDescent="0.2">
      <c r="A1671" s="1736">
        <v>2017503</v>
      </c>
      <c r="C1671" s="1737" t="s">
        <v>4200</v>
      </c>
      <c r="D1671" s="1723" t="s">
        <v>489</v>
      </c>
      <c r="E1671" s="1723">
        <v>1</v>
      </c>
      <c r="F1671" s="1723">
        <v>1</v>
      </c>
      <c r="G1671" s="1723">
        <v>0</v>
      </c>
      <c r="H1671" s="1723">
        <v>1</v>
      </c>
      <c r="I1671" s="1738">
        <v>0.5</v>
      </c>
      <c r="J1671" s="1738">
        <v>0</v>
      </c>
      <c r="L1671" s="1725">
        <v>520.27</v>
      </c>
      <c r="N1671" s="1725">
        <f t="shared" si="401"/>
        <v>0</v>
      </c>
      <c r="O1671" s="1725">
        <v>0</v>
      </c>
      <c r="P1671" s="1759" t="str">
        <f t="shared" si="402"/>
        <v/>
      </c>
      <c r="Q1671" s="1725">
        <v>0</v>
      </c>
      <c r="R1671" s="1809" t="str">
        <f t="shared" si="403"/>
        <v/>
      </c>
      <c r="S1671" s="1785">
        <f t="shared" si="404"/>
        <v>0</v>
      </c>
      <c r="U1671" s="1725">
        <f t="shared" si="405"/>
        <v>0</v>
      </c>
      <c r="V1671" s="1725">
        <f t="shared" si="406"/>
        <v>520.27</v>
      </c>
      <c r="W1671" s="1725">
        <f t="shared" si="407"/>
        <v>0</v>
      </c>
      <c r="X1671" s="1728"/>
      <c r="Y1671" s="1739"/>
      <c r="Z1671" s="1730"/>
      <c r="AA1671" s="1788"/>
      <c r="AB1671" s="1788"/>
      <c r="AH1671" s="2307"/>
      <c r="AK1671" s="2306"/>
      <c r="AL1671" s="2306"/>
    </row>
    <row r="1672" spans="1:38" x14ac:dyDescent="0.2">
      <c r="A1672" s="2092">
        <v>2017504</v>
      </c>
      <c r="C1672" s="1737" t="s">
        <v>4203</v>
      </c>
      <c r="D1672" s="1723" t="s">
        <v>68</v>
      </c>
      <c r="E1672" s="1723">
        <v>5</v>
      </c>
      <c r="F1672" s="1723">
        <v>40</v>
      </c>
      <c r="G1672" s="1723">
        <v>25</v>
      </c>
      <c r="H1672" s="1723">
        <v>10</v>
      </c>
      <c r="I1672" s="1738">
        <v>0</v>
      </c>
      <c r="J1672" s="1738">
        <v>0</v>
      </c>
      <c r="L1672" s="1725">
        <v>9428.25</v>
      </c>
      <c r="N1672" s="1725">
        <f t="shared" ref="N1672" si="408">O1672+Q1672</f>
        <v>6358.35</v>
      </c>
      <c r="O1672" s="1725">
        <v>4640.55</v>
      </c>
      <c r="P1672" s="1759">
        <f t="shared" ref="P1672" si="409">IF(N1672&lt;=0,"",O1672/N1672)</f>
        <v>0.7298355705489632</v>
      </c>
      <c r="Q1672" s="1725">
        <v>1717.8</v>
      </c>
      <c r="R1672" s="1809">
        <f t="shared" ref="R1672" si="410">IF(N1672&lt;=0,"",Q1672/N1672)</f>
        <v>0.2701644294510368</v>
      </c>
      <c r="S1672" s="1785">
        <f t="shared" ref="S1672" si="411">Q1672/$S$1</f>
        <v>68.712000000000003</v>
      </c>
      <c r="U1672" s="1725">
        <f t="shared" si="405"/>
        <v>6358.35</v>
      </c>
      <c r="V1672" s="1725">
        <f t="shared" si="406"/>
        <v>9428.25</v>
      </c>
      <c r="W1672" s="1725">
        <f t="shared" si="407"/>
        <v>0</v>
      </c>
      <c r="X1672" s="1728"/>
      <c r="Y1672" s="1739"/>
      <c r="Z1672" s="1730"/>
      <c r="AA1672" s="1788"/>
      <c r="AB1672" s="1788"/>
      <c r="AH1672" s="2307"/>
      <c r="AK1672" s="2306"/>
      <c r="AL1672" s="2306"/>
    </row>
    <row r="1673" spans="1:38" x14ac:dyDescent="0.2">
      <c r="A1673" s="1736">
        <v>2017505</v>
      </c>
      <c r="C1673" s="1737" t="s">
        <v>4208</v>
      </c>
      <c r="D1673" s="1723" t="s">
        <v>451</v>
      </c>
      <c r="E1673" s="1723">
        <v>1</v>
      </c>
      <c r="F1673" s="1723">
        <v>7</v>
      </c>
      <c r="G1673" s="1723">
        <v>4</v>
      </c>
      <c r="H1673" s="1723">
        <v>3</v>
      </c>
      <c r="I1673" s="1738">
        <v>0</v>
      </c>
      <c r="J1673" s="1738">
        <v>0</v>
      </c>
      <c r="L1673" s="1725">
        <v>2689.24</v>
      </c>
      <c r="N1673" s="1725">
        <f t="shared" si="401"/>
        <v>1776.8700000000001</v>
      </c>
      <c r="O1673" s="1725">
        <v>1319.43</v>
      </c>
      <c r="P1673" s="1759">
        <f t="shared" si="402"/>
        <v>0.74255854395650778</v>
      </c>
      <c r="Q1673" s="1725">
        <v>457.44</v>
      </c>
      <c r="R1673" s="1809">
        <f t="shared" si="403"/>
        <v>0.25744145604349217</v>
      </c>
      <c r="S1673" s="1785">
        <f t="shared" si="404"/>
        <v>18.297599999999999</v>
      </c>
      <c r="U1673" s="1725">
        <f t="shared" si="405"/>
        <v>1776.8700000000001</v>
      </c>
      <c r="V1673" s="1725">
        <f t="shared" si="406"/>
        <v>2689.24</v>
      </c>
      <c r="W1673" s="1725">
        <f t="shared" si="407"/>
        <v>0</v>
      </c>
      <c r="X1673" s="1728"/>
      <c r="Y1673" s="1739"/>
      <c r="Z1673" s="1730"/>
      <c r="AA1673" s="1788"/>
      <c r="AB1673" s="1788"/>
      <c r="AH1673" s="2307"/>
      <c r="AK1673" s="2306"/>
      <c r="AL1673" s="2306"/>
    </row>
    <row r="1674" spans="1:38" x14ac:dyDescent="0.2">
      <c r="A1674" s="1736">
        <v>2017506</v>
      </c>
      <c r="C1674" s="1737" t="s">
        <v>4216</v>
      </c>
      <c r="D1674" s="1723" t="s">
        <v>489</v>
      </c>
      <c r="E1674" s="1723">
        <v>0</v>
      </c>
      <c r="F1674" s="1723">
        <v>0</v>
      </c>
      <c r="G1674" s="1723">
        <v>1</v>
      </c>
      <c r="H1674" s="1723">
        <v>0</v>
      </c>
      <c r="I1674" s="1738">
        <v>0</v>
      </c>
      <c r="J1674" s="1738">
        <v>0</v>
      </c>
      <c r="L1674" s="1725">
        <v>99.33</v>
      </c>
      <c r="N1674" s="1725">
        <f t="shared" si="401"/>
        <v>58.67</v>
      </c>
      <c r="O1674" s="1725">
        <v>25</v>
      </c>
      <c r="P1674" s="1759">
        <f t="shared" si="402"/>
        <v>0.42611215271859554</v>
      </c>
      <c r="Q1674" s="1725">
        <v>33.67</v>
      </c>
      <c r="R1674" s="1809">
        <f t="shared" si="403"/>
        <v>0.57388784728140452</v>
      </c>
      <c r="S1674" s="1785">
        <f t="shared" si="404"/>
        <v>1.3468</v>
      </c>
      <c r="U1674" s="1725">
        <f t="shared" si="405"/>
        <v>58.67</v>
      </c>
      <c r="V1674" s="1725">
        <f t="shared" si="406"/>
        <v>99.33</v>
      </c>
      <c r="W1674" s="1725">
        <f t="shared" si="407"/>
        <v>0</v>
      </c>
      <c r="X1674" s="1728"/>
      <c r="Y1674" s="1739"/>
      <c r="Z1674" s="1730"/>
      <c r="AA1674" s="1788"/>
      <c r="AB1674" s="1788"/>
      <c r="AH1674" s="2307"/>
      <c r="AK1674" s="2306"/>
      <c r="AL1674" s="2306"/>
    </row>
    <row r="1675" spans="1:38" x14ac:dyDescent="0.2">
      <c r="A1675" s="1736">
        <v>2017507</v>
      </c>
      <c r="C1675" s="1737" t="s">
        <v>4213</v>
      </c>
      <c r="D1675" s="1723" t="s">
        <v>68</v>
      </c>
      <c r="I1675" s="1738">
        <v>0</v>
      </c>
      <c r="J1675" s="1738">
        <v>0</v>
      </c>
      <c r="N1675" s="1725">
        <f t="shared" si="401"/>
        <v>0</v>
      </c>
      <c r="O1675" s="1725">
        <v>0</v>
      </c>
      <c r="P1675" s="1759" t="str">
        <f t="shared" si="402"/>
        <v/>
      </c>
      <c r="Q1675" s="1725">
        <v>0</v>
      </c>
      <c r="R1675" s="1809" t="str">
        <f t="shared" si="403"/>
        <v/>
      </c>
      <c r="S1675" s="1785">
        <f t="shared" si="404"/>
        <v>0</v>
      </c>
      <c r="U1675" s="1725">
        <f t="shared" si="405"/>
        <v>0</v>
      </c>
      <c r="V1675" s="1725">
        <f t="shared" si="406"/>
        <v>0</v>
      </c>
      <c r="W1675" s="1725">
        <f t="shared" si="407"/>
        <v>0</v>
      </c>
      <c r="X1675" s="1728"/>
      <c r="Y1675" s="1739"/>
      <c r="Z1675" s="1730"/>
      <c r="AA1675" s="1788"/>
      <c r="AB1675" s="1788"/>
      <c r="AH1675" s="2307"/>
      <c r="AK1675" s="2306"/>
      <c r="AL1675" s="2306"/>
    </row>
    <row r="1676" spans="1:38" x14ac:dyDescent="0.2">
      <c r="A1676" s="1736">
        <v>2017508</v>
      </c>
      <c r="C1676" s="1737" t="s">
        <v>4214</v>
      </c>
      <c r="D1676" s="1723" t="s">
        <v>68</v>
      </c>
      <c r="I1676" s="1738">
        <v>0</v>
      </c>
      <c r="J1676" s="1738">
        <v>0</v>
      </c>
      <c r="L1676" s="1725">
        <v>33.6</v>
      </c>
      <c r="N1676" s="1725">
        <f t="shared" si="401"/>
        <v>24.3</v>
      </c>
      <c r="O1676" s="1725">
        <v>24.3</v>
      </c>
      <c r="P1676" s="1759">
        <f t="shared" si="402"/>
        <v>1</v>
      </c>
      <c r="Q1676" s="1725">
        <v>0</v>
      </c>
      <c r="R1676" s="1809">
        <f t="shared" si="403"/>
        <v>0</v>
      </c>
      <c r="S1676" s="1785">
        <f t="shared" si="404"/>
        <v>0</v>
      </c>
      <c r="U1676" s="1725">
        <f t="shared" si="405"/>
        <v>24.3</v>
      </c>
      <c r="V1676" s="1725">
        <f t="shared" si="406"/>
        <v>33.6</v>
      </c>
      <c r="W1676" s="1725">
        <f t="shared" si="407"/>
        <v>0</v>
      </c>
      <c r="X1676" s="1728"/>
      <c r="Y1676" s="1739"/>
      <c r="Z1676" s="1730"/>
      <c r="AA1676" s="1788"/>
      <c r="AB1676" s="1788"/>
      <c r="AH1676" s="2307"/>
      <c r="AK1676" s="2306"/>
      <c r="AL1676" s="2306"/>
    </row>
    <row r="1677" spans="1:38" x14ac:dyDescent="0.2">
      <c r="A1677" s="1736">
        <v>2017509</v>
      </c>
      <c r="C1677" s="1737" t="s">
        <v>4215</v>
      </c>
      <c r="D1677" s="1723" t="s">
        <v>68</v>
      </c>
      <c r="I1677" s="1738">
        <v>0</v>
      </c>
      <c r="J1677" s="1738">
        <v>0</v>
      </c>
      <c r="L1677" s="1725">
        <v>117.42</v>
      </c>
      <c r="N1677" s="1725">
        <f t="shared" si="401"/>
        <v>66.209999999999994</v>
      </c>
      <c r="O1677" s="1725">
        <v>66.209999999999994</v>
      </c>
      <c r="P1677" s="1759">
        <f t="shared" si="402"/>
        <v>1</v>
      </c>
      <c r="Q1677" s="1725">
        <v>0</v>
      </c>
      <c r="R1677" s="1809">
        <f t="shared" si="403"/>
        <v>0</v>
      </c>
      <c r="S1677" s="1785">
        <f t="shared" si="404"/>
        <v>0</v>
      </c>
      <c r="U1677" s="1725">
        <f t="shared" si="405"/>
        <v>66.209999999999994</v>
      </c>
      <c r="V1677" s="1725">
        <f t="shared" si="406"/>
        <v>117.42</v>
      </c>
      <c r="W1677" s="1725">
        <f t="shared" si="407"/>
        <v>0</v>
      </c>
      <c r="X1677" s="1728"/>
      <c r="Y1677" s="1739"/>
      <c r="Z1677" s="1730"/>
      <c r="AA1677" s="1788"/>
      <c r="AB1677" s="1788"/>
      <c r="AH1677" s="2307"/>
      <c r="AK1677" s="2306"/>
      <c r="AL1677" s="2306"/>
    </row>
    <row r="1678" spans="1:38" x14ac:dyDescent="0.2">
      <c r="A1678" s="1736">
        <v>2017510</v>
      </c>
      <c r="C1678" s="1737" t="s">
        <v>4218</v>
      </c>
      <c r="D1678" s="1723" t="s">
        <v>614</v>
      </c>
      <c r="E1678" s="1723">
        <v>1</v>
      </c>
      <c r="F1678" s="1723">
        <v>9</v>
      </c>
      <c r="G1678" s="1723">
        <v>4</v>
      </c>
      <c r="H1678" s="1723">
        <v>4</v>
      </c>
      <c r="I1678" s="1738">
        <v>0</v>
      </c>
      <c r="J1678" s="1738">
        <v>0</v>
      </c>
      <c r="L1678" s="1725">
        <v>3611.56</v>
      </c>
      <c r="N1678" s="1725">
        <f t="shared" si="401"/>
        <v>2377.84</v>
      </c>
      <c r="O1678" s="1725">
        <v>1724.33</v>
      </c>
      <c r="P1678" s="1759">
        <f t="shared" si="402"/>
        <v>0.72516653769807882</v>
      </c>
      <c r="Q1678" s="1725">
        <v>653.51</v>
      </c>
      <c r="R1678" s="1809">
        <f t="shared" si="403"/>
        <v>0.27483346230192107</v>
      </c>
      <c r="S1678" s="1785">
        <f t="shared" si="404"/>
        <v>26.1404</v>
      </c>
      <c r="U1678" s="1725">
        <f t="shared" si="405"/>
        <v>2377.84</v>
      </c>
      <c r="V1678" s="1725">
        <f t="shared" si="406"/>
        <v>3611.56</v>
      </c>
      <c r="W1678" s="1725">
        <f t="shared" si="407"/>
        <v>0</v>
      </c>
      <c r="X1678" s="1728"/>
      <c r="Y1678" s="1739"/>
      <c r="Z1678" s="1730"/>
      <c r="AA1678" s="1788"/>
      <c r="AB1678" s="1788"/>
      <c r="AH1678" s="2307"/>
      <c r="AK1678" s="2306"/>
      <c r="AL1678" s="2306"/>
    </row>
    <row r="1679" spans="1:38" x14ac:dyDescent="0.2">
      <c r="A1679" s="1736">
        <v>2017511</v>
      </c>
      <c r="C1679" s="1737" t="s">
        <v>4219</v>
      </c>
      <c r="D1679" s="1723" t="s">
        <v>3000</v>
      </c>
      <c r="E1679" s="1723">
        <v>0</v>
      </c>
      <c r="F1679" s="1723">
        <v>1</v>
      </c>
      <c r="G1679" s="1723">
        <v>0</v>
      </c>
      <c r="H1679" s="1723">
        <v>0</v>
      </c>
      <c r="I1679" s="1738">
        <v>0</v>
      </c>
      <c r="J1679" s="1738">
        <v>0</v>
      </c>
      <c r="L1679" s="1725">
        <v>148.32</v>
      </c>
      <c r="N1679" s="1725">
        <f t="shared" si="401"/>
        <v>98.32</v>
      </c>
      <c r="O1679" s="1725">
        <v>73.319999999999993</v>
      </c>
      <c r="P1679" s="1759">
        <f t="shared" si="402"/>
        <v>0.7457282343368592</v>
      </c>
      <c r="Q1679" s="1725">
        <v>25</v>
      </c>
      <c r="R1679" s="1809">
        <f t="shared" si="403"/>
        <v>0.2542717656631408</v>
      </c>
      <c r="S1679" s="1785">
        <f t="shared" si="404"/>
        <v>1</v>
      </c>
      <c r="U1679" s="1725">
        <f t="shared" si="405"/>
        <v>98.32</v>
      </c>
      <c r="V1679" s="1725">
        <f t="shared" si="406"/>
        <v>148.32</v>
      </c>
      <c r="W1679" s="1725">
        <f t="shared" si="407"/>
        <v>0</v>
      </c>
      <c r="X1679" s="1728"/>
      <c r="Y1679" s="1739"/>
      <c r="Z1679" s="1730"/>
      <c r="AA1679" s="1788"/>
      <c r="AB1679" s="1788"/>
      <c r="AH1679" s="2307"/>
      <c r="AK1679" s="2306"/>
      <c r="AL1679" s="2306"/>
    </row>
    <row r="1680" spans="1:38" x14ac:dyDescent="0.2">
      <c r="A1680" s="1736">
        <v>2017512</v>
      </c>
      <c r="C1680" s="1737" t="s">
        <v>4222</v>
      </c>
      <c r="D1680" s="1723" t="s">
        <v>68</v>
      </c>
      <c r="I1680" s="1738">
        <v>0</v>
      </c>
      <c r="J1680" s="1738">
        <v>0</v>
      </c>
      <c r="N1680" s="1725">
        <f t="shared" si="401"/>
        <v>0</v>
      </c>
      <c r="O1680" s="1725">
        <v>0</v>
      </c>
      <c r="P1680" s="1759" t="str">
        <f t="shared" si="402"/>
        <v/>
      </c>
      <c r="Q1680" s="1725">
        <v>0</v>
      </c>
      <c r="R1680" s="1809" t="str">
        <f t="shared" si="403"/>
        <v/>
      </c>
      <c r="S1680" s="1785">
        <f t="shared" si="404"/>
        <v>0</v>
      </c>
      <c r="U1680" s="1725">
        <f t="shared" si="405"/>
        <v>0</v>
      </c>
      <c r="V1680" s="1725">
        <f t="shared" si="406"/>
        <v>0</v>
      </c>
      <c r="W1680" s="1725">
        <f t="shared" si="407"/>
        <v>0</v>
      </c>
      <c r="X1680" s="1728"/>
      <c r="Y1680" s="1739"/>
      <c r="Z1680" s="1730"/>
      <c r="AA1680" s="1788"/>
      <c r="AB1680" s="1788"/>
      <c r="AH1680" s="2307"/>
      <c r="AK1680" s="2306"/>
      <c r="AL1680" s="2306"/>
    </row>
    <row r="1681" spans="1:38" x14ac:dyDescent="0.2">
      <c r="A1681" s="1736">
        <v>2017513</v>
      </c>
      <c r="C1681" s="1737" t="s">
        <v>4229</v>
      </c>
      <c r="D1681" s="1723" t="s">
        <v>489</v>
      </c>
      <c r="E1681" s="1723">
        <v>1</v>
      </c>
      <c r="F1681" s="1723">
        <v>10</v>
      </c>
      <c r="G1681" s="1723">
        <v>4</v>
      </c>
      <c r="H1681" s="1723">
        <v>4</v>
      </c>
      <c r="I1681" s="1738">
        <v>0</v>
      </c>
      <c r="J1681" s="1738">
        <v>0</v>
      </c>
      <c r="L1681" s="1725">
        <v>5063.54</v>
      </c>
      <c r="N1681" s="1725">
        <f t="shared" si="401"/>
        <v>0</v>
      </c>
      <c r="O1681" s="1725">
        <v>0</v>
      </c>
      <c r="P1681" s="1759" t="str">
        <f t="shared" si="402"/>
        <v/>
      </c>
      <c r="Q1681" s="1725">
        <v>0</v>
      </c>
      <c r="R1681" s="1809" t="str">
        <f t="shared" si="403"/>
        <v/>
      </c>
      <c r="S1681" s="1785">
        <f t="shared" si="404"/>
        <v>0</v>
      </c>
      <c r="U1681" s="1725">
        <f t="shared" si="405"/>
        <v>0</v>
      </c>
      <c r="V1681" s="1725">
        <f t="shared" si="406"/>
        <v>5063.54</v>
      </c>
      <c r="W1681" s="1725">
        <f t="shared" si="407"/>
        <v>0</v>
      </c>
      <c r="X1681" s="1728"/>
      <c r="Y1681" s="1739"/>
      <c r="Z1681" s="1730"/>
      <c r="AA1681" s="1788"/>
      <c r="AB1681" s="1788"/>
      <c r="AH1681" s="2307"/>
      <c r="AK1681" s="2306"/>
      <c r="AL1681" s="2306"/>
    </row>
    <row r="1682" spans="1:38" x14ac:dyDescent="0.2">
      <c r="A1682" s="1736">
        <v>2017514</v>
      </c>
      <c r="C1682" s="1737" t="s">
        <v>4230</v>
      </c>
      <c r="D1682" s="1723" t="s">
        <v>489</v>
      </c>
      <c r="E1682" s="1723">
        <v>1</v>
      </c>
      <c r="F1682" s="1723">
        <v>8</v>
      </c>
      <c r="G1682" s="1723">
        <v>4</v>
      </c>
      <c r="H1682" s="1723">
        <v>4</v>
      </c>
      <c r="I1682" s="1738">
        <v>0</v>
      </c>
      <c r="J1682" s="1738">
        <v>0</v>
      </c>
      <c r="L1682" s="1725">
        <v>5761.21</v>
      </c>
      <c r="N1682" s="1725">
        <f t="shared" si="401"/>
        <v>0</v>
      </c>
      <c r="O1682" s="1725">
        <v>0</v>
      </c>
      <c r="P1682" s="1759" t="str">
        <f t="shared" si="402"/>
        <v/>
      </c>
      <c r="Q1682" s="1725">
        <v>0</v>
      </c>
      <c r="R1682" s="1809" t="str">
        <f t="shared" si="403"/>
        <v/>
      </c>
      <c r="S1682" s="1785">
        <f t="shared" si="404"/>
        <v>0</v>
      </c>
      <c r="U1682" s="1725">
        <f t="shared" si="405"/>
        <v>0</v>
      </c>
      <c r="V1682" s="1725">
        <f t="shared" si="406"/>
        <v>5761.21</v>
      </c>
      <c r="W1682" s="1725">
        <f t="shared" si="407"/>
        <v>0</v>
      </c>
      <c r="X1682" s="1728"/>
      <c r="Y1682" s="1739"/>
      <c r="Z1682" s="1730"/>
      <c r="AA1682" s="1788"/>
      <c r="AB1682" s="1788"/>
      <c r="AH1682" s="2307"/>
      <c r="AK1682" s="2306"/>
      <c r="AL1682" s="2306"/>
    </row>
    <row r="1683" spans="1:38" x14ac:dyDescent="0.2">
      <c r="A1683" s="1736">
        <v>2017515</v>
      </c>
      <c r="C1683" s="1737" t="s">
        <v>4243</v>
      </c>
      <c r="D1683" s="1723" t="s">
        <v>68</v>
      </c>
      <c r="I1683" s="1738">
        <v>0</v>
      </c>
      <c r="J1683" s="1738">
        <v>0</v>
      </c>
      <c r="L1683" s="1725">
        <v>234.3</v>
      </c>
      <c r="N1683" s="1725">
        <f t="shared" si="401"/>
        <v>124.65</v>
      </c>
      <c r="O1683" s="1725">
        <v>109.65</v>
      </c>
      <c r="P1683" s="1759">
        <f t="shared" si="402"/>
        <v>0.87966305655836341</v>
      </c>
      <c r="Q1683" s="1725">
        <v>15</v>
      </c>
      <c r="R1683" s="1809">
        <f t="shared" si="403"/>
        <v>0.12033694344163658</v>
      </c>
      <c r="S1683" s="1785">
        <f t="shared" si="404"/>
        <v>0.6</v>
      </c>
      <c r="U1683" s="1725">
        <f t="shared" si="405"/>
        <v>124.65</v>
      </c>
      <c r="V1683" s="1725">
        <f t="shared" si="406"/>
        <v>234.3</v>
      </c>
      <c r="W1683" s="1725">
        <f t="shared" si="407"/>
        <v>0</v>
      </c>
      <c r="X1683" s="1728"/>
      <c r="Y1683" s="1739"/>
      <c r="Z1683" s="1730"/>
      <c r="AA1683" s="1788"/>
      <c r="AB1683" s="1788"/>
      <c r="AH1683" s="2307"/>
      <c r="AK1683" s="2306"/>
      <c r="AL1683" s="2306"/>
    </row>
    <row r="1684" spans="1:38" x14ac:dyDescent="0.2">
      <c r="A1684" s="1736">
        <v>2017516</v>
      </c>
      <c r="C1684" s="1737" t="s">
        <v>4244</v>
      </c>
      <c r="D1684" s="1723" t="s">
        <v>68</v>
      </c>
      <c r="E1684" s="1723">
        <v>0</v>
      </c>
      <c r="F1684" s="1723">
        <v>0</v>
      </c>
      <c r="G1684" s="1723">
        <v>0</v>
      </c>
      <c r="H1684" s="1723">
        <v>0</v>
      </c>
      <c r="I1684" s="1738">
        <v>0</v>
      </c>
      <c r="J1684" s="1738">
        <v>0</v>
      </c>
      <c r="N1684" s="1725">
        <f t="shared" si="401"/>
        <v>0</v>
      </c>
      <c r="O1684" s="1725">
        <v>0</v>
      </c>
      <c r="P1684" s="1759" t="str">
        <f t="shared" si="402"/>
        <v/>
      </c>
      <c r="Q1684" s="1725">
        <v>0</v>
      </c>
      <c r="R1684" s="1809" t="str">
        <f t="shared" si="403"/>
        <v/>
      </c>
      <c r="S1684" s="1785">
        <f t="shared" si="404"/>
        <v>0</v>
      </c>
      <c r="U1684" s="1725">
        <f t="shared" si="405"/>
        <v>0</v>
      </c>
      <c r="V1684" s="1725">
        <f t="shared" si="406"/>
        <v>0</v>
      </c>
      <c r="W1684" s="1725">
        <f t="shared" si="407"/>
        <v>0</v>
      </c>
      <c r="X1684" s="1728"/>
      <c r="Y1684" s="1739"/>
      <c r="Z1684" s="1730"/>
      <c r="AA1684" s="1788"/>
      <c r="AB1684" s="1788"/>
      <c r="AH1684" s="2307"/>
      <c r="AK1684" s="2306"/>
      <c r="AL1684" s="2306"/>
    </row>
    <row r="1685" spans="1:38" x14ac:dyDescent="0.2">
      <c r="A1685" s="1736">
        <v>2017517</v>
      </c>
      <c r="I1685" s="1738">
        <v>0</v>
      </c>
      <c r="J1685" s="1738">
        <v>0</v>
      </c>
      <c r="N1685" s="1725">
        <f t="shared" si="401"/>
        <v>0</v>
      </c>
      <c r="O1685" s="1725">
        <v>0</v>
      </c>
      <c r="P1685" s="1759" t="str">
        <f t="shared" si="402"/>
        <v/>
      </c>
      <c r="Q1685" s="1725">
        <v>0</v>
      </c>
      <c r="R1685" s="1809" t="str">
        <f t="shared" si="403"/>
        <v/>
      </c>
      <c r="S1685" s="1785">
        <f t="shared" si="404"/>
        <v>0</v>
      </c>
      <c r="U1685" s="1725">
        <f t="shared" si="405"/>
        <v>0</v>
      </c>
      <c r="V1685" s="1725">
        <f t="shared" si="406"/>
        <v>0</v>
      </c>
      <c r="W1685" s="1725">
        <f t="shared" si="407"/>
        <v>0</v>
      </c>
      <c r="X1685" s="1728"/>
      <c r="Y1685" s="1739"/>
      <c r="Z1685" s="1730"/>
      <c r="AA1685" s="1788"/>
      <c r="AB1685" s="1788"/>
      <c r="AH1685" s="2307"/>
      <c r="AK1685" s="2306"/>
      <c r="AL1685" s="2306"/>
    </row>
    <row r="1686" spans="1:38" x14ac:dyDescent="0.2">
      <c r="A1686" s="1736">
        <v>2017518</v>
      </c>
      <c r="I1686" s="1738">
        <v>0</v>
      </c>
      <c r="J1686" s="1738">
        <v>0</v>
      </c>
      <c r="N1686" s="1725">
        <f t="shared" si="401"/>
        <v>0</v>
      </c>
      <c r="O1686" s="1725">
        <v>0</v>
      </c>
      <c r="P1686" s="1759" t="str">
        <f t="shared" si="402"/>
        <v/>
      </c>
      <c r="Q1686" s="1725">
        <v>0</v>
      </c>
      <c r="R1686" s="1809" t="str">
        <f t="shared" si="403"/>
        <v/>
      </c>
      <c r="S1686" s="1785">
        <f t="shared" si="404"/>
        <v>0</v>
      </c>
      <c r="U1686" s="1725">
        <f t="shared" si="405"/>
        <v>0</v>
      </c>
      <c r="V1686" s="1725">
        <f t="shared" si="406"/>
        <v>0</v>
      </c>
      <c r="W1686" s="1725">
        <f t="shared" si="407"/>
        <v>0</v>
      </c>
      <c r="X1686" s="1728"/>
      <c r="Y1686" s="1739"/>
      <c r="Z1686" s="1730"/>
      <c r="AA1686" s="1788"/>
      <c r="AB1686" s="1788"/>
      <c r="AH1686" s="2307"/>
      <c r="AK1686" s="2306"/>
      <c r="AL1686" s="2306"/>
    </row>
    <row r="1687" spans="1:38" x14ac:dyDescent="0.2">
      <c r="I1687" s="1738">
        <v>0</v>
      </c>
      <c r="J1687" s="1738">
        <v>0</v>
      </c>
      <c r="N1687" s="1725">
        <f t="shared" si="401"/>
        <v>0</v>
      </c>
      <c r="O1687" s="1725">
        <v>0</v>
      </c>
      <c r="P1687" s="1759" t="str">
        <f t="shared" si="402"/>
        <v/>
      </c>
      <c r="Q1687" s="1725">
        <v>0</v>
      </c>
      <c r="R1687" s="1809" t="str">
        <f t="shared" si="403"/>
        <v/>
      </c>
      <c r="S1687" s="1785">
        <f t="shared" si="404"/>
        <v>0</v>
      </c>
      <c r="U1687" s="1725">
        <f t="shared" si="405"/>
        <v>0</v>
      </c>
      <c r="V1687" s="1725">
        <f t="shared" si="406"/>
        <v>0</v>
      </c>
      <c r="W1687" s="1725">
        <f t="shared" si="407"/>
        <v>0</v>
      </c>
      <c r="X1687" s="1728"/>
      <c r="Y1687" s="1739"/>
      <c r="Z1687" s="1730"/>
      <c r="AA1687" s="1788"/>
      <c r="AB1687" s="1788"/>
      <c r="AH1687" s="2307"/>
      <c r="AK1687" s="2306"/>
      <c r="AL1687" s="2306"/>
    </row>
    <row r="1688" spans="1:38" x14ac:dyDescent="0.2">
      <c r="I1688" s="1738">
        <v>0</v>
      </c>
      <c r="J1688" s="1738">
        <v>0</v>
      </c>
      <c r="N1688" s="1725">
        <f t="shared" si="401"/>
        <v>0</v>
      </c>
      <c r="O1688" s="1725">
        <v>0</v>
      </c>
      <c r="P1688" s="1759" t="str">
        <f t="shared" si="402"/>
        <v/>
      </c>
      <c r="Q1688" s="1725">
        <v>0</v>
      </c>
      <c r="R1688" s="1809" t="str">
        <f t="shared" si="403"/>
        <v/>
      </c>
      <c r="S1688" s="1785">
        <f t="shared" si="404"/>
        <v>0</v>
      </c>
      <c r="U1688" s="1725">
        <f t="shared" si="405"/>
        <v>0</v>
      </c>
      <c r="V1688" s="1725">
        <f t="shared" si="406"/>
        <v>0</v>
      </c>
      <c r="W1688" s="1725">
        <f t="shared" si="407"/>
        <v>0</v>
      </c>
      <c r="X1688" s="1728"/>
      <c r="Y1688" s="1739"/>
      <c r="Z1688" s="1730"/>
      <c r="AA1688" s="1788"/>
      <c r="AB1688" s="1788"/>
      <c r="AH1688" s="2307"/>
      <c r="AK1688" s="2306"/>
      <c r="AL1688" s="2306"/>
    </row>
    <row r="1689" spans="1:38" x14ac:dyDescent="0.2">
      <c r="I1689" s="1738">
        <v>0</v>
      </c>
      <c r="J1689" s="1738">
        <v>0</v>
      </c>
      <c r="N1689" s="1725">
        <f t="shared" si="401"/>
        <v>0</v>
      </c>
      <c r="O1689" s="1725">
        <v>0</v>
      </c>
      <c r="P1689" s="1759" t="str">
        <f t="shared" si="402"/>
        <v/>
      </c>
      <c r="Q1689" s="1725">
        <v>0</v>
      </c>
      <c r="R1689" s="1809" t="str">
        <f t="shared" si="403"/>
        <v/>
      </c>
      <c r="S1689" s="1785">
        <f t="shared" si="404"/>
        <v>0</v>
      </c>
      <c r="U1689" s="1725">
        <f t="shared" si="405"/>
        <v>0</v>
      </c>
      <c r="V1689" s="1725">
        <f t="shared" si="406"/>
        <v>0</v>
      </c>
      <c r="W1689" s="1725">
        <f t="shared" si="407"/>
        <v>0</v>
      </c>
      <c r="X1689" s="1728"/>
      <c r="Y1689" s="1739"/>
      <c r="Z1689" s="1730"/>
      <c r="AA1689" s="1788"/>
      <c r="AB1689" s="1788"/>
      <c r="AH1689" s="2307"/>
      <c r="AK1689" s="2306"/>
      <c r="AL1689" s="2306"/>
    </row>
    <row r="1690" spans="1:38" x14ac:dyDescent="0.2">
      <c r="I1690" s="1738">
        <v>0</v>
      </c>
      <c r="J1690" s="1738">
        <v>0</v>
      </c>
      <c r="N1690" s="1725">
        <f t="shared" si="401"/>
        <v>0</v>
      </c>
      <c r="O1690" s="1725">
        <v>0</v>
      </c>
      <c r="P1690" s="1759" t="str">
        <f t="shared" si="402"/>
        <v/>
      </c>
      <c r="Q1690" s="1725">
        <v>0</v>
      </c>
      <c r="R1690" s="1809" t="str">
        <f t="shared" si="403"/>
        <v/>
      </c>
      <c r="S1690" s="1785">
        <f t="shared" si="404"/>
        <v>0</v>
      </c>
      <c r="U1690" s="1725">
        <f t="shared" si="405"/>
        <v>0</v>
      </c>
      <c r="V1690" s="1725">
        <f t="shared" si="406"/>
        <v>0</v>
      </c>
      <c r="W1690" s="1725">
        <f t="shared" si="407"/>
        <v>0</v>
      </c>
      <c r="X1690" s="1728"/>
      <c r="Y1690" s="1739"/>
      <c r="Z1690" s="1730"/>
      <c r="AA1690" s="1788"/>
      <c r="AB1690" s="1788"/>
      <c r="AH1690" s="2307"/>
      <c r="AK1690" s="2306"/>
      <c r="AL1690" s="2306"/>
    </row>
    <row r="1691" spans="1:38" x14ac:dyDescent="0.2">
      <c r="I1691" s="1738">
        <v>0</v>
      </c>
      <c r="J1691" s="1738">
        <v>0</v>
      </c>
      <c r="N1691" s="1725">
        <f t="shared" si="401"/>
        <v>0</v>
      </c>
      <c r="O1691" s="1725">
        <v>0</v>
      </c>
      <c r="P1691" s="1759" t="str">
        <f t="shared" si="402"/>
        <v/>
      </c>
      <c r="Q1691" s="1725">
        <v>0</v>
      </c>
      <c r="R1691" s="1809" t="str">
        <f t="shared" si="403"/>
        <v/>
      </c>
      <c r="S1691" s="1785">
        <f t="shared" si="404"/>
        <v>0</v>
      </c>
      <c r="U1691" s="1725">
        <f t="shared" si="405"/>
        <v>0</v>
      </c>
      <c r="V1691" s="1725">
        <f t="shared" si="406"/>
        <v>0</v>
      </c>
      <c r="W1691" s="1725">
        <f t="shared" si="407"/>
        <v>0</v>
      </c>
      <c r="X1691" s="1728"/>
      <c r="Y1691" s="1739"/>
      <c r="Z1691" s="1730"/>
      <c r="AA1691" s="1788"/>
      <c r="AB1691" s="1788"/>
      <c r="AH1691" s="2307"/>
      <c r="AK1691" s="2306"/>
      <c r="AL1691" s="2306"/>
    </row>
    <row r="1692" spans="1:38" x14ac:dyDescent="0.2">
      <c r="I1692" s="1738">
        <v>0</v>
      </c>
      <c r="J1692" s="1738">
        <v>0</v>
      </c>
      <c r="N1692" s="1725">
        <f t="shared" si="401"/>
        <v>0</v>
      </c>
      <c r="O1692" s="1725">
        <v>0</v>
      </c>
      <c r="P1692" s="1759" t="str">
        <f t="shared" si="402"/>
        <v/>
      </c>
      <c r="Q1692" s="1725">
        <v>0</v>
      </c>
      <c r="R1692" s="1809" t="str">
        <f t="shared" si="403"/>
        <v/>
      </c>
      <c r="S1692" s="1785">
        <f t="shared" si="404"/>
        <v>0</v>
      </c>
      <c r="U1692" s="1725">
        <f t="shared" si="405"/>
        <v>0</v>
      </c>
      <c r="V1692" s="1725">
        <f t="shared" si="406"/>
        <v>0</v>
      </c>
      <c r="W1692" s="1725">
        <f t="shared" si="407"/>
        <v>0</v>
      </c>
      <c r="X1692" s="1728"/>
      <c r="Y1692" s="1739"/>
      <c r="Z1692" s="1730"/>
      <c r="AA1692" s="1788"/>
      <c r="AB1692" s="1788"/>
      <c r="AH1692" s="2307"/>
      <c r="AK1692" s="2306"/>
      <c r="AL1692" s="2306"/>
    </row>
    <row r="1693" spans="1:38" x14ac:dyDescent="0.2">
      <c r="I1693" s="1738">
        <v>0</v>
      </c>
      <c r="J1693" s="1738">
        <v>0</v>
      </c>
      <c r="N1693" s="1725">
        <f t="shared" si="401"/>
        <v>0</v>
      </c>
      <c r="O1693" s="1725">
        <v>0</v>
      </c>
      <c r="P1693" s="1759" t="str">
        <f t="shared" si="402"/>
        <v/>
      </c>
      <c r="Q1693" s="1725">
        <v>0</v>
      </c>
      <c r="R1693" s="1809" t="str">
        <f t="shared" si="403"/>
        <v/>
      </c>
      <c r="S1693" s="1785">
        <f t="shared" si="404"/>
        <v>0</v>
      </c>
      <c r="U1693" s="1725">
        <f t="shared" si="405"/>
        <v>0</v>
      </c>
      <c r="V1693" s="1725">
        <f t="shared" si="406"/>
        <v>0</v>
      </c>
      <c r="W1693" s="1725">
        <f t="shared" si="407"/>
        <v>0</v>
      </c>
      <c r="X1693" s="1728"/>
      <c r="Y1693" s="1739"/>
      <c r="Z1693" s="1730"/>
      <c r="AA1693" s="1788"/>
      <c r="AB1693" s="1788"/>
      <c r="AH1693" s="2307"/>
      <c r="AK1693" s="2306"/>
      <c r="AL1693" s="2306"/>
    </row>
    <row r="1694" spans="1:38" x14ac:dyDescent="0.2">
      <c r="I1694" s="1738">
        <v>0</v>
      </c>
      <c r="J1694" s="1738">
        <v>0</v>
      </c>
      <c r="N1694" s="1725">
        <f t="shared" si="401"/>
        <v>0</v>
      </c>
      <c r="O1694" s="1725">
        <v>0</v>
      </c>
      <c r="P1694" s="1759" t="str">
        <f t="shared" si="402"/>
        <v/>
      </c>
      <c r="Q1694" s="1725">
        <v>0</v>
      </c>
      <c r="R1694" s="1809" t="str">
        <f t="shared" si="403"/>
        <v/>
      </c>
      <c r="S1694" s="1785">
        <f t="shared" si="404"/>
        <v>0</v>
      </c>
      <c r="U1694" s="1725">
        <f t="shared" si="405"/>
        <v>0</v>
      </c>
      <c r="V1694" s="1725">
        <f t="shared" si="406"/>
        <v>0</v>
      </c>
      <c r="W1694" s="1725">
        <f t="shared" si="407"/>
        <v>0</v>
      </c>
      <c r="X1694" s="1728"/>
      <c r="Y1694" s="1739"/>
      <c r="Z1694" s="1730"/>
      <c r="AA1694" s="1788"/>
      <c r="AB1694" s="1788"/>
      <c r="AH1694" s="2307"/>
      <c r="AK1694" s="2306"/>
      <c r="AL1694" s="2306"/>
    </row>
    <row r="1695" spans="1:38" x14ac:dyDescent="0.2">
      <c r="I1695" s="1738">
        <v>0</v>
      </c>
      <c r="J1695" s="1738">
        <v>0</v>
      </c>
      <c r="N1695" s="1725">
        <f t="shared" si="401"/>
        <v>0</v>
      </c>
      <c r="O1695" s="1725">
        <v>0</v>
      </c>
      <c r="P1695" s="1759" t="str">
        <f t="shared" si="402"/>
        <v/>
      </c>
      <c r="Q1695" s="1725">
        <v>0</v>
      </c>
      <c r="R1695" s="1809" t="str">
        <f t="shared" si="403"/>
        <v/>
      </c>
      <c r="S1695" s="1785">
        <f t="shared" si="404"/>
        <v>0</v>
      </c>
      <c r="U1695" s="1725">
        <f t="shared" si="405"/>
        <v>0</v>
      </c>
      <c r="V1695" s="1725">
        <f t="shared" si="406"/>
        <v>0</v>
      </c>
      <c r="W1695" s="1725">
        <f t="shared" si="407"/>
        <v>0</v>
      </c>
      <c r="X1695" s="1728"/>
      <c r="Y1695" s="1739"/>
      <c r="Z1695" s="1730"/>
      <c r="AA1695" s="1788"/>
      <c r="AB1695" s="1788"/>
      <c r="AH1695" s="2307"/>
      <c r="AK1695" s="2306"/>
      <c r="AL1695" s="2306"/>
    </row>
    <row r="1696" spans="1:38" x14ac:dyDescent="0.2">
      <c r="I1696" s="1738">
        <v>0</v>
      </c>
      <c r="J1696" s="1738">
        <v>0</v>
      </c>
      <c r="N1696" s="1725">
        <f t="shared" si="401"/>
        <v>0</v>
      </c>
      <c r="O1696" s="1725">
        <v>0</v>
      </c>
      <c r="P1696" s="1759" t="str">
        <f t="shared" si="402"/>
        <v/>
      </c>
      <c r="Q1696" s="1725">
        <v>0</v>
      </c>
      <c r="R1696" s="1809" t="str">
        <f t="shared" si="403"/>
        <v/>
      </c>
      <c r="S1696" s="1785">
        <f t="shared" si="404"/>
        <v>0</v>
      </c>
      <c r="U1696" s="1725">
        <f t="shared" si="405"/>
        <v>0</v>
      </c>
      <c r="V1696" s="1725">
        <f t="shared" si="406"/>
        <v>0</v>
      </c>
      <c r="W1696" s="1725">
        <f t="shared" si="407"/>
        <v>0</v>
      </c>
      <c r="X1696" s="1728"/>
      <c r="Y1696" s="1739"/>
      <c r="Z1696" s="1730"/>
      <c r="AA1696" s="1788"/>
      <c r="AB1696" s="1788"/>
      <c r="AH1696" s="2307"/>
      <c r="AK1696" s="2306"/>
      <c r="AL1696" s="2306"/>
    </row>
    <row r="1697" spans="9:38" x14ac:dyDescent="0.2">
      <c r="I1697" s="1738">
        <v>0</v>
      </c>
      <c r="J1697" s="1738">
        <v>0</v>
      </c>
      <c r="N1697" s="1725">
        <f t="shared" si="401"/>
        <v>0</v>
      </c>
      <c r="O1697" s="1725">
        <v>0</v>
      </c>
      <c r="P1697" s="1759" t="str">
        <f t="shared" si="402"/>
        <v/>
      </c>
      <c r="Q1697" s="1725">
        <v>0</v>
      </c>
      <c r="R1697" s="1809" t="str">
        <f t="shared" si="403"/>
        <v/>
      </c>
      <c r="S1697" s="1785">
        <f t="shared" si="404"/>
        <v>0</v>
      </c>
      <c r="U1697" s="1725">
        <f t="shared" si="405"/>
        <v>0</v>
      </c>
      <c r="V1697" s="1725">
        <f t="shared" si="406"/>
        <v>0</v>
      </c>
      <c r="W1697" s="1725">
        <f t="shared" si="407"/>
        <v>0</v>
      </c>
      <c r="X1697" s="1728"/>
      <c r="Y1697" s="1739"/>
      <c r="Z1697" s="1730"/>
      <c r="AA1697" s="1788"/>
      <c r="AB1697" s="1788"/>
      <c r="AH1697" s="2307"/>
      <c r="AK1697" s="2306"/>
      <c r="AL1697" s="2306"/>
    </row>
    <row r="1698" spans="9:38" x14ac:dyDescent="0.2">
      <c r="I1698" s="1738">
        <v>0</v>
      </c>
      <c r="J1698" s="1738">
        <v>0</v>
      </c>
      <c r="N1698" s="1725">
        <f t="shared" si="401"/>
        <v>0</v>
      </c>
      <c r="O1698" s="1725">
        <v>0</v>
      </c>
      <c r="P1698" s="1759" t="str">
        <f t="shared" si="402"/>
        <v/>
      </c>
      <c r="Q1698" s="1725">
        <v>0</v>
      </c>
      <c r="R1698" s="1809" t="str">
        <f t="shared" si="403"/>
        <v/>
      </c>
      <c r="S1698" s="1785">
        <f t="shared" si="404"/>
        <v>0</v>
      </c>
      <c r="U1698" s="1725">
        <f t="shared" si="405"/>
        <v>0</v>
      </c>
      <c r="V1698" s="1725">
        <f t="shared" si="406"/>
        <v>0</v>
      </c>
      <c r="W1698" s="1725">
        <f t="shared" si="407"/>
        <v>0</v>
      </c>
      <c r="X1698" s="1728"/>
      <c r="Y1698" s="1739"/>
      <c r="Z1698" s="1730"/>
      <c r="AA1698" s="1788"/>
      <c r="AB1698" s="1788"/>
      <c r="AH1698" s="2307"/>
      <c r="AK1698" s="2306"/>
      <c r="AL1698" s="2306"/>
    </row>
    <row r="1699" spans="9:38" x14ac:dyDescent="0.2">
      <c r="I1699" s="1738">
        <v>0</v>
      </c>
      <c r="J1699" s="1738">
        <v>0</v>
      </c>
      <c r="N1699" s="1725">
        <f t="shared" si="401"/>
        <v>0</v>
      </c>
      <c r="O1699" s="1725">
        <v>0</v>
      </c>
      <c r="P1699" s="1759" t="str">
        <f t="shared" si="402"/>
        <v/>
      </c>
      <c r="Q1699" s="1725">
        <v>0</v>
      </c>
      <c r="R1699" s="1809" t="str">
        <f t="shared" si="403"/>
        <v/>
      </c>
      <c r="S1699" s="1785">
        <f t="shared" si="404"/>
        <v>0</v>
      </c>
      <c r="U1699" s="1725">
        <f t="shared" si="405"/>
        <v>0</v>
      </c>
      <c r="V1699" s="1725">
        <f t="shared" si="406"/>
        <v>0</v>
      </c>
      <c r="W1699" s="1725">
        <f t="shared" si="407"/>
        <v>0</v>
      </c>
      <c r="X1699" s="1728"/>
      <c r="Y1699" s="1739"/>
      <c r="Z1699" s="1730"/>
      <c r="AA1699" s="1788"/>
      <c r="AB1699" s="1788"/>
      <c r="AH1699" s="2307"/>
      <c r="AK1699" s="2306"/>
      <c r="AL1699" s="2306"/>
    </row>
    <row r="1700" spans="9:38" x14ac:dyDescent="0.2">
      <c r="I1700" s="1738">
        <v>0</v>
      </c>
      <c r="J1700" s="1738">
        <v>0</v>
      </c>
      <c r="N1700" s="1725">
        <f t="shared" si="401"/>
        <v>0</v>
      </c>
      <c r="O1700" s="1725">
        <v>0</v>
      </c>
      <c r="P1700" s="1759" t="str">
        <f t="shared" si="402"/>
        <v/>
      </c>
      <c r="Q1700" s="1725">
        <v>0</v>
      </c>
      <c r="R1700" s="1809" t="str">
        <f t="shared" si="403"/>
        <v/>
      </c>
      <c r="S1700" s="1785">
        <f t="shared" si="404"/>
        <v>0</v>
      </c>
      <c r="U1700" s="1725">
        <f t="shared" si="405"/>
        <v>0</v>
      </c>
      <c r="V1700" s="1725">
        <f t="shared" si="406"/>
        <v>0</v>
      </c>
      <c r="W1700" s="1725">
        <f t="shared" si="407"/>
        <v>0</v>
      </c>
      <c r="X1700" s="1728"/>
      <c r="Y1700" s="1739"/>
      <c r="Z1700" s="1730"/>
      <c r="AA1700" s="1788"/>
      <c r="AB1700" s="1788"/>
      <c r="AH1700" s="2307"/>
      <c r="AK1700" s="2306"/>
      <c r="AL1700" s="2306"/>
    </row>
    <row r="1701" spans="9:38" x14ac:dyDescent="0.2">
      <c r="I1701" s="1738">
        <v>0</v>
      </c>
      <c r="J1701" s="1738">
        <v>0</v>
      </c>
      <c r="N1701" s="1725">
        <f t="shared" si="401"/>
        <v>0</v>
      </c>
      <c r="O1701" s="1725">
        <v>0</v>
      </c>
      <c r="P1701" s="1759" t="str">
        <f t="shared" si="402"/>
        <v/>
      </c>
      <c r="Q1701" s="1725">
        <v>0</v>
      </c>
      <c r="R1701" s="1809" t="str">
        <f t="shared" si="403"/>
        <v/>
      </c>
      <c r="S1701" s="1785">
        <f t="shared" si="404"/>
        <v>0</v>
      </c>
      <c r="U1701" s="1725">
        <f t="shared" si="405"/>
        <v>0</v>
      </c>
      <c r="V1701" s="1725">
        <f t="shared" si="406"/>
        <v>0</v>
      </c>
      <c r="W1701" s="1725">
        <f t="shared" si="407"/>
        <v>0</v>
      </c>
      <c r="X1701" s="1728"/>
      <c r="Y1701" s="1739"/>
      <c r="Z1701" s="1730"/>
      <c r="AA1701" s="1788"/>
      <c r="AB1701" s="1788"/>
      <c r="AH1701" s="2307"/>
      <c r="AK1701" s="2306"/>
      <c r="AL1701" s="2306"/>
    </row>
    <row r="1702" spans="9:38" x14ac:dyDescent="0.2">
      <c r="I1702" s="1738">
        <v>0</v>
      </c>
      <c r="J1702" s="1738">
        <v>0</v>
      </c>
      <c r="N1702" s="1725">
        <f t="shared" si="401"/>
        <v>0</v>
      </c>
      <c r="O1702" s="1725">
        <v>0</v>
      </c>
      <c r="P1702" s="1759" t="str">
        <f t="shared" si="402"/>
        <v/>
      </c>
      <c r="Q1702" s="1725">
        <v>0</v>
      </c>
      <c r="R1702" s="1809" t="str">
        <f t="shared" si="403"/>
        <v/>
      </c>
      <c r="S1702" s="1785">
        <f t="shared" si="404"/>
        <v>0</v>
      </c>
      <c r="U1702" s="1725">
        <f t="shared" si="405"/>
        <v>0</v>
      </c>
      <c r="V1702" s="1725">
        <f t="shared" si="406"/>
        <v>0</v>
      </c>
      <c r="W1702" s="1725">
        <f t="shared" si="407"/>
        <v>0</v>
      </c>
      <c r="X1702" s="1728"/>
      <c r="Y1702" s="1739"/>
      <c r="Z1702" s="1730"/>
      <c r="AA1702" s="1788"/>
      <c r="AB1702" s="1788"/>
      <c r="AH1702" s="2307"/>
      <c r="AK1702" s="2306"/>
      <c r="AL1702" s="2306"/>
    </row>
    <row r="1703" spans="9:38" x14ac:dyDescent="0.2">
      <c r="I1703" s="1738">
        <v>0</v>
      </c>
      <c r="J1703" s="1738">
        <v>0</v>
      </c>
      <c r="N1703" s="1725">
        <f t="shared" si="401"/>
        <v>0</v>
      </c>
      <c r="O1703" s="1725">
        <v>0</v>
      </c>
      <c r="P1703" s="1759" t="str">
        <f t="shared" si="402"/>
        <v/>
      </c>
      <c r="Q1703" s="1725">
        <v>0</v>
      </c>
      <c r="R1703" s="1809" t="str">
        <f t="shared" si="403"/>
        <v/>
      </c>
      <c r="S1703" s="1785">
        <f t="shared" si="404"/>
        <v>0</v>
      </c>
      <c r="U1703" s="1725">
        <f t="shared" si="405"/>
        <v>0</v>
      </c>
      <c r="V1703" s="1725">
        <f t="shared" si="406"/>
        <v>0</v>
      </c>
      <c r="W1703" s="1725">
        <f t="shared" si="407"/>
        <v>0</v>
      </c>
      <c r="X1703" s="1728"/>
      <c r="Y1703" s="1739"/>
      <c r="Z1703" s="1730"/>
      <c r="AA1703" s="1788"/>
      <c r="AB1703" s="1788"/>
      <c r="AH1703" s="2307"/>
      <c r="AK1703" s="2306"/>
      <c r="AL1703" s="2306"/>
    </row>
    <row r="1704" spans="9:38" x14ac:dyDescent="0.2">
      <c r="I1704" s="1738">
        <v>0</v>
      </c>
      <c r="J1704" s="1738">
        <v>0</v>
      </c>
      <c r="N1704" s="1725">
        <f t="shared" si="401"/>
        <v>0</v>
      </c>
      <c r="O1704" s="1725">
        <v>0</v>
      </c>
      <c r="P1704" s="1759" t="str">
        <f t="shared" si="402"/>
        <v/>
      </c>
      <c r="Q1704" s="1725">
        <v>0</v>
      </c>
      <c r="R1704" s="1809" t="str">
        <f t="shared" si="403"/>
        <v/>
      </c>
      <c r="S1704" s="1785">
        <f t="shared" si="404"/>
        <v>0</v>
      </c>
      <c r="U1704" s="1725">
        <f t="shared" si="405"/>
        <v>0</v>
      </c>
      <c r="V1704" s="1725">
        <f t="shared" si="406"/>
        <v>0</v>
      </c>
      <c r="W1704" s="1725">
        <f t="shared" si="407"/>
        <v>0</v>
      </c>
      <c r="X1704" s="1728"/>
      <c r="Y1704" s="1739"/>
      <c r="Z1704" s="1730"/>
      <c r="AA1704" s="1788"/>
      <c r="AB1704" s="1788"/>
      <c r="AH1704" s="2307"/>
      <c r="AK1704" s="2306"/>
      <c r="AL1704" s="2306"/>
    </row>
    <row r="1705" spans="9:38" x14ac:dyDescent="0.2">
      <c r="I1705" s="1738">
        <v>0</v>
      </c>
      <c r="J1705" s="1738">
        <v>0</v>
      </c>
      <c r="N1705" s="1725">
        <f t="shared" ref="N1705:N1768" si="412">O1705+Q1705</f>
        <v>0</v>
      </c>
      <c r="O1705" s="1725">
        <v>0</v>
      </c>
      <c r="P1705" s="1759" t="str">
        <f t="shared" ref="P1705:P1768" si="413">IF(N1705&lt;=0,"",O1705/N1705)</f>
        <v/>
      </c>
      <c r="Q1705" s="1725">
        <v>0</v>
      </c>
      <c r="R1705" s="1809" t="str">
        <f t="shared" ref="R1705:R1768" si="414">IF(N1705&lt;=0,"",Q1705/N1705)</f>
        <v/>
      </c>
      <c r="S1705" s="1785">
        <f t="shared" ref="S1705:S1768" si="415">Q1705/$S$1</f>
        <v>0</v>
      </c>
      <c r="U1705" s="1725">
        <f t="shared" ref="U1705:U1768" si="416">((1-I1705)*O1705)+((1-J1705)*Q1705)</f>
        <v>0</v>
      </c>
      <c r="V1705" s="1725">
        <f t="shared" ref="V1705:V1768" si="417">L1705-W1705</f>
        <v>0</v>
      </c>
      <c r="W1705" s="1725">
        <f t="shared" ref="W1705:W1768" si="418">X1705+AC1705+AH1705+AM1705+AO1705+AR1705</f>
        <v>0</v>
      </c>
      <c r="X1705" s="1728"/>
      <c r="Y1705" s="1739"/>
      <c r="Z1705" s="1730"/>
      <c r="AA1705" s="1788"/>
      <c r="AB1705" s="1788"/>
      <c r="AH1705" s="2307"/>
      <c r="AK1705" s="2306"/>
      <c r="AL1705" s="2306"/>
    </row>
    <row r="1706" spans="9:38" x14ac:dyDescent="0.2">
      <c r="I1706" s="1738">
        <v>0</v>
      </c>
      <c r="J1706" s="1738">
        <v>0</v>
      </c>
      <c r="N1706" s="1725">
        <f t="shared" si="412"/>
        <v>0</v>
      </c>
      <c r="O1706" s="1725">
        <v>0</v>
      </c>
      <c r="P1706" s="1759" t="str">
        <f t="shared" si="413"/>
        <v/>
      </c>
      <c r="Q1706" s="1725">
        <v>0</v>
      </c>
      <c r="R1706" s="1809" t="str">
        <f t="shared" si="414"/>
        <v/>
      </c>
      <c r="S1706" s="1785">
        <f t="shared" si="415"/>
        <v>0</v>
      </c>
      <c r="U1706" s="1725">
        <f t="shared" si="416"/>
        <v>0</v>
      </c>
      <c r="V1706" s="1725">
        <f t="shared" si="417"/>
        <v>0</v>
      </c>
      <c r="W1706" s="1725">
        <f t="shared" si="418"/>
        <v>0</v>
      </c>
      <c r="X1706" s="1728"/>
      <c r="Y1706" s="1739"/>
      <c r="Z1706" s="1730"/>
      <c r="AA1706" s="1788"/>
      <c r="AB1706" s="1788"/>
      <c r="AH1706" s="2307"/>
      <c r="AK1706" s="2306"/>
      <c r="AL1706" s="2306"/>
    </row>
    <row r="1707" spans="9:38" x14ac:dyDescent="0.2">
      <c r="I1707" s="1738">
        <v>0</v>
      </c>
      <c r="J1707" s="1738">
        <v>0</v>
      </c>
      <c r="N1707" s="1725">
        <f t="shared" si="412"/>
        <v>0</v>
      </c>
      <c r="O1707" s="1725">
        <v>0</v>
      </c>
      <c r="P1707" s="1759" t="str">
        <f t="shared" si="413"/>
        <v/>
      </c>
      <c r="Q1707" s="1725">
        <v>0</v>
      </c>
      <c r="R1707" s="1809" t="str">
        <f t="shared" si="414"/>
        <v/>
      </c>
      <c r="S1707" s="1785">
        <f t="shared" si="415"/>
        <v>0</v>
      </c>
      <c r="U1707" s="1725">
        <f t="shared" si="416"/>
        <v>0</v>
      </c>
      <c r="V1707" s="1725">
        <f t="shared" si="417"/>
        <v>0</v>
      </c>
      <c r="W1707" s="1725">
        <f t="shared" si="418"/>
        <v>0</v>
      </c>
      <c r="X1707" s="1728"/>
      <c r="Y1707" s="1739"/>
      <c r="Z1707" s="1730"/>
      <c r="AA1707" s="1788"/>
      <c r="AB1707" s="1788"/>
      <c r="AH1707" s="2307"/>
      <c r="AK1707" s="2306"/>
      <c r="AL1707" s="2306"/>
    </row>
    <row r="1708" spans="9:38" x14ac:dyDescent="0.2">
      <c r="I1708" s="1738">
        <v>0</v>
      </c>
      <c r="J1708" s="1738">
        <v>0</v>
      </c>
      <c r="N1708" s="1725">
        <f t="shared" si="412"/>
        <v>0</v>
      </c>
      <c r="O1708" s="1725">
        <v>0</v>
      </c>
      <c r="P1708" s="1759" t="str">
        <f t="shared" si="413"/>
        <v/>
      </c>
      <c r="Q1708" s="1725">
        <v>0</v>
      </c>
      <c r="R1708" s="1809" t="str">
        <f t="shared" si="414"/>
        <v/>
      </c>
      <c r="S1708" s="1785">
        <f t="shared" si="415"/>
        <v>0</v>
      </c>
      <c r="U1708" s="1725">
        <f t="shared" si="416"/>
        <v>0</v>
      </c>
      <c r="V1708" s="1725">
        <f t="shared" si="417"/>
        <v>0</v>
      </c>
      <c r="W1708" s="1725">
        <f t="shared" si="418"/>
        <v>0</v>
      </c>
      <c r="X1708" s="1728"/>
      <c r="Y1708" s="1739"/>
      <c r="Z1708" s="1730"/>
      <c r="AA1708" s="1788"/>
      <c r="AB1708" s="1788"/>
      <c r="AH1708" s="2307"/>
      <c r="AK1708" s="2306"/>
      <c r="AL1708" s="2306"/>
    </row>
    <row r="1709" spans="9:38" x14ac:dyDescent="0.2">
      <c r="I1709" s="1738">
        <v>0</v>
      </c>
      <c r="J1709" s="1738">
        <v>0</v>
      </c>
      <c r="N1709" s="1725">
        <f t="shared" si="412"/>
        <v>0</v>
      </c>
      <c r="O1709" s="1725">
        <v>0</v>
      </c>
      <c r="P1709" s="1759" t="str">
        <f t="shared" si="413"/>
        <v/>
      </c>
      <c r="Q1709" s="1725">
        <v>0</v>
      </c>
      <c r="R1709" s="1809" t="str">
        <f t="shared" si="414"/>
        <v/>
      </c>
      <c r="S1709" s="1785">
        <f t="shared" si="415"/>
        <v>0</v>
      </c>
      <c r="U1709" s="1725">
        <f t="shared" si="416"/>
        <v>0</v>
      </c>
      <c r="V1709" s="1725">
        <f t="shared" si="417"/>
        <v>0</v>
      </c>
      <c r="W1709" s="1725">
        <f t="shared" si="418"/>
        <v>0</v>
      </c>
      <c r="X1709" s="1728"/>
      <c r="Y1709" s="1739"/>
      <c r="Z1709" s="1730"/>
      <c r="AA1709" s="1788"/>
      <c r="AB1709" s="1788"/>
      <c r="AH1709" s="2307"/>
      <c r="AK1709" s="2306"/>
      <c r="AL1709" s="2306"/>
    </row>
    <row r="1710" spans="9:38" x14ac:dyDescent="0.2">
      <c r="I1710" s="1738">
        <v>0</v>
      </c>
      <c r="J1710" s="1738">
        <v>0</v>
      </c>
      <c r="N1710" s="1725">
        <f t="shared" si="412"/>
        <v>0</v>
      </c>
      <c r="O1710" s="1725">
        <v>0</v>
      </c>
      <c r="P1710" s="1759" t="str">
        <f t="shared" si="413"/>
        <v/>
      </c>
      <c r="Q1710" s="1725">
        <v>0</v>
      </c>
      <c r="R1710" s="1809" t="str">
        <f t="shared" si="414"/>
        <v/>
      </c>
      <c r="S1710" s="1785">
        <f t="shared" si="415"/>
        <v>0</v>
      </c>
      <c r="U1710" s="1725">
        <f t="shared" si="416"/>
        <v>0</v>
      </c>
      <c r="V1710" s="1725">
        <f t="shared" si="417"/>
        <v>0</v>
      </c>
      <c r="W1710" s="1725">
        <f t="shared" si="418"/>
        <v>0</v>
      </c>
      <c r="X1710" s="1728"/>
      <c r="Y1710" s="1739"/>
      <c r="Z1710" s="1730"/>
      <c r="AA1710" s="1788"/>
      <c r="AB1710" s="1788"/>
      <c r="AH1710" s="2307"/>
      <c r="AK1710" s="2306"/>
      <c r="AL1710" s="2306"/>
    </row>
    <row r="1711" spans="9:38" x14ac:dyDescent="0.2">
      <c r="I1711" s="1738">
        <v>0</v>
      </c>
      <c r="J1711" s="1738">
        <v>0</v>
      </c>
      <c r="N1711" s="1725">
        <f t="shared" si="412"/>
        <v>0</v>
      </c>
      <c r="O1711" s="1725">
        <v>0</v>
      </c>
      <c r="P1711" s="1759" t="str">
        <f t="shared" si="413"/>
        <v/>
      </c>
      <c r="Q1711" s="1725">
        <v>0</v>
      </c>
      <c r="R1711" s="1809" t="str">
        <f t="shared" si="414"/>
        <v/>
      </c>
      <c r="S1711" s="1785">
        <f t="shared" si="415"/>
        <v>0</v>
      </c>
      <c r="U1711" s="1725">
        <f t="shared" si="416"/>
        <v>0</v>
      </c>
      <c r="V1711" s="1725">
        <f t="shared" si="417"/>
        <v>0</v>
      </c>
      <c r="W1711" s="1725">
        <f t="shared" si="418"/>
        <v>0</v>
      </c>
      <c r="X1711" s="1728"/>
      <c r="Y1711" s="1739"/>
      <c r="Z1711" s="1730"/>
      <c r="AA1711" s="1788"/>
      <c r="AB1711" s="1788"/>
      <c r="AH1711" s="2307"/>
      <c r="AK1711" s="2306"/>
      <c r="AL1711" s="2306"/>
    </row>
    <row r="1712" spans="9:38" x14ac:dyDescent="0.2">
      <c r="I1712" s="1738">
        <v>0</v>
      </c>
      <c r="J1712" s="1738">
        <v>0</v>
      </c>
      <c r="N1712" s="1725">
        <f t="shared" si="412"/>
        <v>0</v>
      </c>
      <c r="O1712" s="1725">
        <v>0</v>
      </c>
      <c r="P1712" s="1759" t="str">
        <f t="shared" si="413"/>
        <v/>
      </c>
      <c r="Q1712" s="1725">
        <v>0</v>
      </c>
      <c r="R1712" s="1809" t="str">
        <f t="shared" si="414"/>
        <v/>
      </c>
      <c r="S1712" s="1785">
        <f t="shared" si="415"/>
        <v>0</v>
      </c>
      <c r="U1712" s="1725">
        <f t="shared" si="416"/>
        <v>0</v>
      </c>
      <c r="V1712" s="1725">
        <f t="shared" si="417"/>
        <v>0</v>
      </c>
      <c r="W1712" s="1725">
        <f t="shared" si="418"/>
        <v>0</v>
      </c>
      <c r="X1712" s="1728"/>
      <c r="Y1712" s="1739"/>
      <c r="Z1712" s="1730"/>
      <c r="AA1712" s="1788"/>
      <c r="AB1712" s="1788"/>
      <c r="AH1712" s="2307"/>
      <c r="AK1712" s="2306"/>
      <c r="AL1712" s="2306"/>
    </row>
    <row r="1713" spans="9:38" x14ac:dyDescent="0.2">
      <c r="I1713" s="1738">
        <v>0</v>
      </c>
      <c r="J1713" s="1738">
        <v>0</v>
      </c>
      <c r="N1713" s="1725">
        <f t="shared" si="412"/>
        <v>0</v>
      </c>
      <c r="O1713" s="1725">
        <v>0</v>
      </c>
      <c r="P1713" s="1759" t="str">
        <f t="shared" si="413"/>
        <v/>
      </c>
      <c r="Q1713" s="1725">
        <v>0</v>
      </c>
      <c r="R1713" s="1809" t="str">
        <f t="shared" si="414"/>
        <v/>
      </c>
      <c r="S1713" s="1785">
        <f t="shared" si="415"/>
        <v>0</v>
      </c>
      <c r="U1713" s="1725">
        <f t="shared" si="416"/>
        <v>0</v>
      </c>
      <c r="V1713" s="1725">
        <f t="shared" si="417"/>
        <v>0</v>
      </c>
      <c r="W1713" s="1725">
        <f t="shared" si="418"/>
        <v>0</v>
      </c>
      <c r="X1713" s="1728"/>
      <c r="Y1713" s="1739"/>
      <c r="Z1713" s="1730"/>
      <c r="AA1713" s="1788"/>
      <c r="AB1713" s="1788"/>
      <c r="AH1713" s="2307"/>
      <c r="AK1713" s="2306"/>
      <c r="AL1713" s="2306"/>
    </row>
    <row r="1714" spans="9:38" x14ac:dyDescent="0.2">
      <c r="I1714" s="1738">
        <v>0</v>
      </c>
      <c r="J1714" s="1738">
        <v>0</v>
      </c>
      <c r="N1714" s="1725">
        <f t="shared" si="412"/>
        <v>0</v>
      </c>
      <c r="O1714" s="1725">
        <v>0</v>
      </c>
      <c r="P1714" s="1759" t="str">
        <f t="shared" si="413"/>
        <v/>
      </c>
      <c r="Q1714" s="1725">
        <v>0</v>
      </c>
      <c r="R1714" s="1809" t="str">
        <f t="shared" si="414"/>
        <v/>
      </c>
      <c r="S1714" s="1785">
        <f t="shared" si="415"/>
        <v>0</v>
      </c>
      <c r="U1714" s="1725">
        <f t="shared" si="416"/>
        <v>0</v>
      </c>
      <c r="V1714" s="1725">
        <f t="shared" si="417"/>
        <v>0</v>
      </c>
      <c r="W1714" s="1725">
        <f t="shared" si="418"/>
        <v>0</v>
      </c>
      <c r="X1714" s="1728"/>
      <c r="Y1714" s="1739"/>
      <c r="Z1714" s="1730"/>
      <c r="AA1714" s="1788"/>
      <c r="AB1714" s="1788"/>
      <c r="AH1714" s="2307"/>
      <c r="AK1714" s="2306"/>
      <c r="AL1714" s="2306"/>
    </row>
    <row r="1715" spans="9:38" x14ac:dyDescent="0.2">
      <c r="I1715" s="1738">
        <v>0</v>
      </c>
      <c r="J1715" s="1738">
        <v>0</v>
      </c>
      <c r="N1715" s="1725">
        <f t="shared" si="412"/>
        <v>0</v>
      </c>
      <c r="O1715" s="1725">
        <v>0</v>
      </c>
      <c r="P1715" s="1759" t="str">
        <f t="shared" si="413"/>
        <v/>
      </c>
      <c r="Q1715" s="1725">
        <v>0</v>
      </c>
      <c r="R1715" s="1809" t="str">
        <f t="shared" si="414"/>
        <v/>
      </c>
      <c r="S1715" s="1785">
        <f t="shared" si="415"/>
        <v>0</v>
      </c>
      <c r="U1715" s="1725">
        <f t="shared" si="416"/>
        <v>0</v>
      </c>
      <c r="V1715" s="1725">
        <f t="shared" si="417"/>
        <v>0</v>
      </c>
      <c r="W1715" s="1725">
        <f t="shared" si="418"/>
        <v>0</v>
      </c>
      <c r="X1715" s="1728"/>
      <c r="Y1715" s="1739"/>
      <c r="Z1715" s="1730"/>
      <c r="AA1715" s="1788"/>
      <c r="AB1715" s="1788"/>
      <c r="AH1715" s="2307"/>
      <c r="AK1715" s="2306"/>
      <c r="AL1715" s="2306"/>
    </row>
    <row r="1716" spans="9:38" x14ac:dyDescent="0.2">
      <c r="I1716" s="1738">
        <v>0</v>
      </c>
      <c r="J1716" s="1738">
        <v>0</v>
      </c>
      <c r="N1716" s="1725">
        <f t="shared" si="412"/>
        <v>0</v>
      </c>
      <c r="O1716" s="1725">
        <v>0</v>
      </c>
      <c r="P1716" s="1759" t="str">
        <f t="shared" si="413"/>
        <v/>
      </c>
      <c r="Q1716" s="1725">
        <v>0</v>
      </c>
      <c r="R1716" s="1809" t="str">
        <f t="shared" si="414"/>
        <v/>
      </c>
      <c r="S1716" s="1785">
        <f t="shared" si="415"/>
        <v>0</v>
      </c>
      <c r="U1716" s="1725">
        <f t="shared" si="416"/>
        <v>0</v>
      </c>
      <c r="V1716" s="1725">
        <f t="shared" si="417"/>
        <v>0</v>
      </c>
      <c r="W1716" s="1725">
        <f t="shared" si="418"/>
        <v>0</v>
      </c>
      <c r="X1716" s="1728"/>
      <c r="Y1716" s="1739"/>
      <c r="Z1716" s="1730"/>
      <c r="AA1716" s="1788"/>
      <c r="AB1716" s="1788"/>
      <c r="AH1716" s="2307"/>
      <c r="AK1716" s="2306"/>
      <c r="AL1716" s="2306"/>
    </row>
    <row r="1717" spans="9:38" x14ac:dyDescent="0.2">
      <c r="I1717" s="1738">
        <v>0</v>
      </c>
      <c r="J1717" s="1738">
        <v>0</v>
      </c>
      <c r="N1717" s="1725">
        <f t="shared" si="412"/>
        <v>0</v>
      </c>
      <c r="O1717" s="1725">
        <v>0</v>
      </c>
      <c r="P1717" s="1759" t="str">
        <f t="shared" si="413"/>
        <v/>
      </c>
      <c r="Q1717" s="1725">
        <v>0</v>
      </c>
      <c r="R1717" s="1809" t="str">
        <f t="shared" si="414"/>
        <v/>
      </c>
      <c r="S1717" s="1785">
        <f t="shared" si="415"/>
        <v>0</v>
      </c>
      <c r="U1717" s="1725">
        <f t="shared" si="416"/>
        <v>0</v>
      </c>
      <c r="V1717" s="1725">
        <f t="shared" si="417"/>
        <v>0</v>
      </c>
      <c r="W1717" s="1725">
        <f t="shared" si="418"/>
        <v>0</v>
      </c>
      <c r="X1717" s="1728"/>
      <c r="Y1717" s="1739"/>
      <c r="Z1717" s="1730"/>
      <c r="AA1717" s="1788"/>
      <c r="AB1717" s="1788"/>
      <c r="AH1717" s="2307"/>
      <c r="AK1717" s="2306"/>
      <c r="AL1717" s="2306"/>
    </row>
    <row r="1718" spans="9:38" x14ac:dyDescent="0.2">
      <c r="I1718" s="1738">
        <v>0</v>
      </c>
      <c r="J1718" s="1738">
        <v>0</v>
      </c>
      <c r="N1718" s="1725">
        <f t="shared" si="412"/>
        <v>0</v>
      </c>
      <c r="O1718" s="1725">
        <v>0</v>
      </c>
      <c r="P1718" s="1759" t="str">
        <f t="shared" si="413"/>
        <v/>
      </c>
      <c r="Q1718" s="1725">
        <v>0</v>
      </c>
      <c r="R1718" s="1809" t="str">
        <f t="shared" si="414"/>
        <v/>
      </c>
      <c r="S1718" s="1785">
        <f t="shared" si="415"/>
        <v>0</v>
      </c>
      <c r="U1718" s="1725">
        <f t="shared" si="416"/>
        <v>0</v>
      </c>
      <c r="V1718" s="1725">
        <f t="shared" si="417"/>
        <v>0</v>
      </c>
      <c r="W1718" s="1725">
        <f t="shared" si="418"/>
        <v>0</v>
      </c>
      <c r="X1718" s="1728"/>
      <c r="Y1718" s="1739"/>
      <c r="Z1718" s="1730"/>
      <c r="AA1718" s="1788"/>
      <c r="AB1718" s="1788"/>
      <c r="AH1718" s="2307"/>
      <c r="AK1718" s="2306"/>
      <c r="AL1718" s="2306"/>
    </row>
    <row r="1719" spans="9:38" x14ac:dyDescent="0.2">
      <c r="I1719" s="1738">
        <v>0</v>
      </c>
      <c r="J1719" s="1738">
        <v>0</v>
      </c>
      <c r="N1719" s="1725">
        <f t="shared" si="412"/>
        <v>0</v>
      </c>
      <c r="O1719" s="1725">
        <v>0</v>
      </c>
      <c r="P1719" s="1759" t="str">
        <f t="shared" si="413"/>
        <v/>
      </c>
      <c r="Q1719" s="1725">
        <v>0</v>
      </c>
      <c r="R1719" s="1809" t="str">
        <f t="shared" si="414"/>
        <v/>
      </c>
      <c r="S1719" s="1785">
        <f t="shared" si="415"/>
        <v>0</v>
      </c>
      <c r="U1719" s="1725">
        <f t="shared" si="416"/>
        <v>0</v>
      </c>
      <c r="V1719" s="1725">
        <f t="shared" si="417"/>
        <v>0</v>
      </c>
      <c r="W1719" s="1725">
        <f t="shared" si="418"/>
        <v>0</v>
      </c>
      <c r="X1719" s="1728"/>
      <c r="Y1719" s="1739"/>
      <c r="Z1719" s="1730"/>
      <c r="AA1719" s="1788"/>
      <c r="AB1719" s="1788"/>
      <c r="AH1719" s="2307"/>
      <c r="AK1719" s="2306"/>
      <c r="AL1719" s="2306"/>
    </row>
    <row r="1720" spans="9:38" x14ac:dyDescent="0.2">
      <c r="I1720" s="1738">
        <v>0</v>
      </c>
      <c r="J1720" s="1738">
        <v>0</v>
      </c>
      <c r="N1720" s="1725">
        <f t="shared" si="412"/>
        <v>0</v>
      </c>
      <c r="O1720" s="1725">
        <v>0</v>
      </c>
      <c r="P1720" s="1759" t="str">
        <f t="shared" si="413"/>
        <v/>
      </c>
      <c r="Q1720" s="1725">
        <v>0</v>
      </c>
      <c r="R1720" s="1809" t="str">
        <f t="shared" si="414"/>
        <v/>
      </c>
      <c r="S1720" s="1785">
        <f t="shared" si="415"/>
        <v>0</v>
      </c>
      <c r="U1720" s="1725">
        <f t="shared" si="416"/>
        <v>0</v>
      </c>
      <c r="V1720" s="1725">
        <f t="shared" si="417"/>
        <v>0</v>
      </c>
      <c r="W1720" s="1725">
        <f t="shared" si="418"/>
        <v>0</v>
      </c>
      <c r="X1720" s="1728"/>
      <c r="Y1720" s="1739"/>
      <c r="Z1720" s="1730"/>
      <c r="AA1720" s="1788"/>
      <c r="AB1720" s="1788"/>
      <c r="AH1720" s="2307"/>
      <c r="AK1720" s="2306"/>
      <c r="AL1720" s="2306"/>
    </row>
    <row r="1721" spans="9:38" x14ac:dyDescent="0.2">
      <c r="I1721" s="1738">
        <v>0</v>
      </c>
      <c r="J1721" s="1738">
        <v>0</v>
      </c>
      <c r="N1721" s="1725">
        <f t="shared" si="412"/>
        <v>0</v>
      </c>
      <c r="O1721" s="1725">
        <v>0</v>
      </c>
      <c r="P1721" s="1759" t="str">
        <f t="shared" si="413"/>
        <v/>
      </c>
      <c r="Q1721" s="1725">
        <v>0</v>
      </c>
      <c r="R1721" s="1809" t="str">
        <f t="shared" si="414"/>
        <v/>
      </c>
      <c r="S1721" s="1785">
        <f t="shared" si="415"/>
        <v>0</v>
      </c>
      <c r="U1721" s="1725">
        <f t="shared" si="416"/>
        <v>0</v>
      </c>
      <c r="V1721" s="1725">
        <f t="shared" si="417"/>
        <v>0</v>
      </c>
      <c r="W1721" s="1725">
        <f t="shared" si="418"/>
        <v>0</v>
      </c>
      <c r="X1721" s="1728"/>
      <c r="Y1721" s="1739"/>
      <c r="Z1721" s="1730"/>
      <c r="AA1721" s="1788"/>
      <c r="AB1721" s="1788"/>
      <c r="AH1721" s="2307"/>
      <c r="AK1721" s="2306"/>
      <c r="AL1721" s="2306"/>
    </row>
    <row r="1722" spans="9:38" x14ac:dyDescent="0.2">
      <c r="I1722" s="1738">
        <v>0</v>
      </c>
      <c r="J1722" s="1738">
        <v>0</v>
      </c>
      <c r="N1722" s="1725">
        <f t="shared" si="412"/>
        <v>0</v>
      </c>
      <c r="O1722" s="1725">
        <v>0</v>
      </c>
      <c r="P1722" s="1759" t="str">
        <f t="shared" si="413"/>
        <v/>
      </c>
      <c r="Q1722" s="1725">
        <v>0</v>
      </c>
      <c r="R1722" s="1809" t="str">
        <f t="shared" si="414"/>
        <v/>
      </c>
      <c r="S1722" s="1785">
        <f t="shared" si="415"/>
        <v>0</v>
      </c>
      <c r="U1722" s="1725">
        <f t="shared" si="416"/>
        <v>0</v>
      </c>
      <c r="V1722" s="1725">
        <f t="shared" si="417"/>
        <v>0</v>
      </c>
      <c r="W1722" s="1725">
        <f t="shared" si="418"/>
        <v>0</v>
      </c>
      <c r="X1722" s="1728"/>
      <c r="Y1722" s="1739"/>
      <c r="Z1722" s="1730"/>
      <c r="AA1722" s="1788"/>
      <c r="AB1722" s="1788"/>
      <c r="AH1722" s="2307"/>
      <c r="AK1722" s="2306"/>
      <c r="AL1722" s="2306"/>
    </row>
    <row r="1723" spans="9:38" x14ac:dyDescent="0.2">
      <c r="I1723" s="1738">
        <v>0</v>
      </c>
      <c r="J1723" s="1738">
        <v>0</v>
      </c>
      <c r="N1723" s="1725">
        <f t="shared" si="412"/>
        <v>0</v>
      </c>
      <c r="O1723" s="1725">
        <v>0</v>
      </c>
      <c r="P1723" s="1759" t="str">
        <f t="shared" si="413"/>
        <v/>
      </c>
      <c r="Q1723" s="1725">
        <v>0</v>
      </c>
      <c r="R1723" s="1809" t="str">
        <f t="shared" si="414"/>
        <v/>
      </c>
      <c r="S1723" s="1785">
        <f t="shared" si="415"/>
        <v>0</v>
      </c>
      <c r="U1723" s="1725">
        <f t="shared" si="416"/>
        <v>0</v>
      </c>
      <c r="V1723" s="1725">
        <f t="shared" si="417"/>
        <v>0</v>
      </c>
      <c r="W1723" s="1725">
        <f t="shared" si="418"/>
        <v>0</v>
      </c>
      <c r="X1723" s="1728"/>
      <c r="Y1723" s="1739"/>
      <c r="Z1723" s="1730"/>
      <c r="AA1723" s="1788"/>
      <c r="AB1723" s="1788"/>
      <c r="AH1723" s="2307"/>
      <c r="AK1723" s="2306"/>
      <c r="AL1723" s="2306"/>
    </row>
    <row r="1724" spans="9:38" x14ac:dyDescent="0.2">
      <c r="I1724" s="1738">
        <v>0</v>
      </c>
      <c r="J1724" s="1738">
        <v>0</v>
      </c>
      <c r="N1724" s="1725">
        <f t="shared" si="412"/>
        <v>0</v>
      </c>
      <c r="O1724" s="1725">
        <v>0</v>
      </c>
      <c r="P1724" s="1759" t="str">
        <f t="shared" si="413"/>
        <v/>
      </c>
      <c r="Q1724" s="1725">
        <v>0</v>
      </c>
      <c r="R1724" s="1809" t="str">
        <f t="shared" si="414"/>
        <v/>
      </c>
      <c r="S1724" s="1785">
        <f t="shared" si="415"/>
        <v>0</v>
      </c>
      <c r="U1724" s="1725">
        <f t="shared" si="416"/>
        <v>0</v>
      </c>
      <c r="V1724" s="1725">
        <f t="shared" si="417"/>
        <v>0</v>
      </c>
      <c r="W1724" s="1725">
        <f t="shared" si="418"/>
        <v>0</v>
      </c>
      <c r="X1724" s="1728"/>
      <c r="Y1724" s="1739"/>
      <c r="Z1724" s="1730"/>
      <c r="AA1724" s="1788"/>
      <c r="AB1724" s="1788"/>
      <c r="AH1724" s="2307"/>
      <c r="AK1724" s="2306"/>
      <c r="AL1724" s="2306"/>
    </row>
    <row r="1725" spans="9:38" x14ac:dyDescent="0.2">
      <c r="I1725" s="1738">
        <v>0</v>
      </c>
      <c r="J1725" s="1738">
        <v>0</v>
      </c>
      <c r="N1725" s="1725">
        <f t="shared" si="412"/>
        <v>0</v>
      </c>
      <c r="O1725" s="1725">
        <v>0</v>
      </c>
      <c r="P1725" s="1759" t="str">
        <f t="shared" si="413"/>
        <v/>
      </c>
      <c r="Q1725" s="1725">
        <v>0</v>
      </c>
      <c r="R1725" s="1809" t="str">
        <f t="shared" si="414"/>
        <v/>
      </c>
      <c r="S1725" s="1785">
        <f t="shared" si="415"/>
        <v>0</v>
      </c>
      <c r="U1725" s="1725">
        <f t="shared" si="416"/>
        <v>0</v>
      </c>
      <c r="V1725" s="1725">
        <f t="shared" si="417"/>
        <v>0</v>
      </c>
      <c r="W1725" s="1725">
        <f t="shared" si="418"/>
        <v>0</v>
      </c>
      <c r="X1725" s="1728"/>
      <c r="Y1725" s="1739"/>
      <c r="Z1725" s="1730"/>
      <c r="AA1725" s="1788"/>
      <c r="AB1725" s="1788"/>
      <c r="AH1725" s="2307"/>
      <c r="AK1725" s="2306"/>
      <c r="AL1725" s="2306"/>
    </row>
    <row r="1726" spans="9:38" x14ac:dyDescent="0.2">
      <c r="I1726" s="1738">
        <v>0</v>
      </c>
      <c r="J1726" s="1738">
        <v>0</v>
      </c>
      <c r="N1726" s="1725">
        <f t="shared" si="412"/>
        <v>0</v>
      </c>
      <c r="O1726" s="1725">
        <v>0</v>
      </c>
      <c r="P1726" s="1759" t="str">
        <f t="shared" si="413"/>
        <v/>
      </c>
      <c r="Q1726" s="1725">
        <v>0</v>
      </c>
      <c r="R1726" s="1809" t="str">
        <f t="shared" si="414"/>
        <v/>
      </c>
      <c r="S1726" s="1785">
        <f t="shared" si="415"/>
        <v>0</v>
      </c>
      <c r="U1726" s="1725">
        <f t="shared" si="416"/>
        <v>0</v>
      </c>
      <c r="V1726" s="1725">
        <f t="shared" si="417"/>
        <v>0</v>
      </c>
      <c r="W1726" s="1725">
        <f t="shared" si="418"/>
        <v>0</v>
      </c>
      <c r="X1726" s="1728"/>
      <c r="Y1726" s="1739"/>
      <c r="Z1726" s="1730"/>
      <c r="AA1726" s="1788"/>
      <c r="AB1726" s="1788"/>
      <c r="AH1726" s="2307"/>
      <c r="AK1726" s="2306"/>
      <c r="AL1726" s="2306"/>
    </row>
    <row r="1727" spans="9:38" x14ac:dyDescent="0.2">
      <c r="I1727" s="1738">
        <v>0</v>
      </c>
      <c r="J1727" s="1738">
        <v>0</v>
      </c>
      <c r="N1727" s="1725">
        <f t="shared" si="412"/>
        <v>0</v>
      </c>
      <c r="O1727" s="1725">
        <v>0</v>
      </c>
      <c r="P1727" s="1759" t="str">
        <f t="shared" si="413"/>
        <v/>
      </c>
      <c r="Q1727" s="1725">
        <v>0</v>
      </c>
      <c r="R1727" s="1809" t="str">
        <f t="shared" si="414"/>
        <v/>
      </c>
      <c r="S1727" s="1785">
        <f t="shared" si="415"/>
        <v>0</v>
      </c>
      <c r="U1727" s="1725">
        <f t="shared" si="416"/>
        <v>0</v>
      </c>
      <c r="V1727" s="1725">
        <f t="shared" si="417"/>
        <v>0</v>
      </c>
      <c r="W1727" s="1725">
        <f t="shared" si="418"/>
        <v>0</v>
      </c>
      <c r="X1727" s="1728"/>
      <c r="Y1727" s="1739"/>
      <c r="Z1727" s="1730"/>
      <c r="AA1727" s="1788"/>
      <c r="AB1727" s="1788"/>
      <c r="AH1727" s="2307"/>
      <c r="AK1727" s="2306"/>
      <c r="AL1727" s="2306"/>
    </row>
    <row r="1728" spans="9:38" x14ac:dyDescent="0.2">
      <c r="I1728" s="1738">
        <v>0</v>
      </c>
      <c r="J1728" s="1738">
        <v>0</v>
      </c>
      <c r="N1728" s="1725">
        <f t="shared" si="412"/>
        <v>0</v>
      </c>
      <c r="O1728" s="1725">
        <v>0</v>
      </c>
      <c r="P1728" s="1759" t="str">
        <f t="shared" si="413"/>
        <v/>
      </c>
      <c r="Q1728" s="1725">
        <v>0</v>
      </c>
      <c r="R1728" s="1809" t="str">
        <f t="shared" si="414"/>
        <v/>
      </c>
      <c r="S1728" s="1785">
        <f t="shared" si="415"/>
        <v>0</v>
      </c>
      <c r="U1728" s="1725">
        <f t="shared" si="416"/>
        <v>0</v>
      </c>
      <c r="V1728" s="1725">
        <f t="shared" si="417"/>
        <v>0</v>
      </c>
      <c r="W1728" s="1725">
        <f t="shared" si="418"/>
        <v>0</v>
      </c>
      <c r="X1728" s="1728"/>
      <c r="Y1728" s="1739"/>
      <c r="Z1728" s="1730"/>
      <c r="AA1728" s="1788"/>
      <c r="AB1728" s="1788"/>
      <c r="AH1728" s="2307"/>
      <c r="AK1728" s="2306"/>
      <c r="AL1728" s="2306"/>
    </row>
    <row r="1729" spans="9:38" x14ac:dyDescent="0.2">
      <c r="I1729" s="1738">
        <v>0</v>
      </c>
      <c r="J1729" s="1738">
        <v>0</v>
      </c>
      <c r="N1729" s="1725">
        <f t="shared" si="412"/>
        <v>0</v>
      </c>
      <c r="O1729" s="1725">
        <v>0</v>
      </c>
      <c r="P1729" s="1759" t="str">
        <f t="shared" si="413"/>
        <v/>
      </c>
      <c r="Q1729" s="1725">
        <v>0</v>
      </c>
      <c r="R1729" s="1809" t="str">
        <f t="shared" si="414"/>
        <v/>
      </c>
      <c r="S1729" s="1785">
        <f t="shared" si="415"/>
        <v>0</v>
      </c>
      <c r="U1729" s="1725">
        <f t="shared" si="416"/>
        <v>0</v>
      </c>
      <c r="V1729" s="1725">
        <f t="shared" si="417"/>
        <v>0</v>
      </c>
      <c r="W1729" s="1725">
        <f t="shared" si="418"/>
        <v>0</v>
      </c>
      <c r="X1729" s="1728"/>
      <c r="Y1729" s="1739"/>
      <c r="Z1729" s="1730"/>
      <c r="AA1729" s="1788"/>
      <c r="AB1729" s="1788"/>
      <c r="AH1729" s="2307"/>
      <c r="AK1729" s="2306"/>
      <c r="AL1729" s="2306"/>
    </row>
    <row r="1730" spans="9:38" x14ac:dyDescent="0.2">
      <c r="I1730" s="1738">
        <v>0</v>
      </c>
      <c r="J1730" s="1738">
        <v>0</v>
      </c>
      <c r="N1730" s="1725">
        <f t="shared" si="412"/>
        <v>0</v>
      </c>
      <c r="O1730" s="1725">
        <v>0</v>
      </c>
      <c r="P1730" s="1759" t="str">
        <f t="shared" si="413"/>
        <v/>
      </c>
      <c r="Q1730" s="1725">
        <v>0</v>
      </c>
      <c r="R1730" s="1809" t="str">
        <f t="shared" si="414"/>
        <v/>
      </c>
      <c r="S1730" s="1785">
        <f t="shared" si="415"/>
        <v>0</v>
      </c>
      <c r="U1730" s="1725">
        <f t="shared" si="416"/>
        <v>0</v>
      </c>
      <c r="V1730" s="1725">
        <f t="shared" si="417"/>
        <v>0</v>
      </c>
      <c r="W1730" s="1725">
        <f t="shared" si="418"/>
        <v>0</v>
      </c>
      <c r="X1730" s="1728"/>
      <c r="Y1730" s="1739"/>
      <c r="Z1730" s="1730"/>
      <c r="AA1730" s="1788"/>
      <c r="AB1730" s="1788"/>
      <c r="AH1730" s="2307"/>
      <c r="AK1730" s="2306"/>
      <c r="AL1730" s="2306"/>
    </row>
    <row r="1731" spans="9:38" x14ac:dyDescent="0.2">
      <c r="I1731" s="1738">
        <v>0</v>
      </c>
      <c r="J1731" s="1738">
        <v>0</v>
      </c>
      <c r="N1731" s="1725">
        <f t="shared" si="412"/>
        <v>0</v>
      </c>
      <c r="O1731" s="1725">
        <v>0</v>
      </c>
      <c r="P1731" s="1759" t="str">
        <f t="shared" si="413"/>
        <v/>
      </c>
      <c r="Q1731" s="1725">
        <v>0</v>
      </c>
      <c r="R1731" s="1809" t="str">
        <f t="shared" si="414"/>
        <v/>
      </c>
      <c r="S1731" s="1785">
        <f t="shared" si="415"/>
        <v>0</v>
      </c>
      <c r="U1731" s="1725">
        <f t="shared" si="416"/>
        <v>0</v>
      </c>
      <c r="V1731" s="1725">
        <f t="shared" si="417"/>
        <v>0</v>
      </c>
      <c r="W1731" s="1725">
        <f t="shared" si="418"/>
        <v>0</v>
      </c>
      <c r="X1731" s="1728"/>
      <c r="Y1731" s="1739"/>
      <c r="Z1731" s="1730"/>
      <c r="AA1731" s="1788"/>
      <c r="AB1731" s="1788"/>
      <c r="AH1731" s="2307"/>
      <c r="AK1731" s="2306"/>
      <c r="AL1731" s="2306"/>
    </row>
    <row r="1732" spans="9:38" x14ac:dyDescent="0.2">
      <c r="I1732" s="1738">
        <v>0</v>
      </c>
      <c r="J1732" s="1738">
        <v>0</v>
      </c>
      <c r="N1732" s="1725">
        <f t="shared" si="412"/>
        <v>0</v>
      </c>
      <c r="O1732" s="1725">
        <v>0</v>
      </c>
      <c r="P1732" s="1759" t="str">
        <f t="shared" si="413"/>
        <v/>
      </c>
      <c r="Q1732" s="1725">
        <v>0</v>
      </c>
      <c r="R1732" s="1809" t="str">
        <f t="shared" si="414"/>
        <v/>
      </c>
      <c r="S1732" s="1785">
        <f t="shared" si="415"/>
        <v>0</v>
      </c>
      <c r="U1732" s="1725">
        <f t="shared" si="416"/>
        <v>0</v>
      </c>
      <c r="V1732" s="1725">
        <f t="shared" si="417"/>
        <v>0</v>
      </c>
      <c r="W1732" s="1725">
        <f t="shared" si="418"/>
        <v>0</v>
      </c>
      <c r="X1732" s="1728"/>
      <c r="Y1732" s="1739"/>
      <c r="Z1732" s="1730"/>
      <c r="AA1732" s="1788"/>
      <c r="AB1732" s="1788"/>
      <c r="AH1732" s="2307"/>
      <c r="AK1732" s="2306"/>
      <c r="AL1732" s="2306"/>
    </row>
    <row r="1733" spans="9:38" x14ac:dyDescent="0.2">
      <c r="I1733" s="1738">
        <v>0</v>
      </c>
      <c r="J1733" s="1738">
        <v>0</v>
      </c>
      <c r="N1733" s="1725">
        <f t="shared" si="412"/>
        <v>0</v>
      </c>
      <c r="O1733" s="1725">
        <v>0</v>
      </c>
      <c r="P1733" s="1759" t="str">
        <f t="shared" si="413"/>
        <v/>
      </c>
      <c r="Q1733" s="1725">
        <v>0</v>
      </c>
      <c r="R1733" s="1809" t="str">
        <f t="shared" si="414"/>
        <v/>
      </c>
      <c r="S1733" s="1785">
        <f t="shared" si="415"/>
        <v>0</v>
      </c>
      <c r="U1733" s="1725">
        <f t="shared" si="416"/>
        <v>0</v>
      </c>
      <c r="V1733" s="1725">
        <f t="shared" si="417"/>
        <v>0</v>
      </c>
      <c r="W1733" s="1725">
        <f t="shared" si="418"/>
        <v>0</v>
      </c>
      <c r="X1733" s="1728"/>
      <c r="Y1733" s="1739"/>
      <c r="Z1733" s="1730"/>
      <c r="AA1733" s="1788"/>
      <c r="AB1733" s="1788"/>
      <c r="AH1733" s="2307"/>
      <c r="AK1733" s="2306"/>
      <c r="AL1733" s="2306"/>
    </row>
    <row r="1734" spans="9:38" x14ac:dyDescent="0.2">
      <c r="I1734" s="1738">
        <v>0</v>
      </c>
      <c r="J1734" s="1738">
        <v>0</v>
      </c>
      <c r="N1734" s="1725">
        <f t="shared" si="412"/>
        <v>0</v>
      </c>
      <c r="O1734" s="1725">
        <v>0</v>
      </c>
      <c r="P1734" s="1759" t="str">
        <f t="shared" si="413"/>
        <v/>
      </c>
      <c r="Q1734" s="1725">
        <v>0</v>
      </c>
      <c r="R1734" s="1809" t="str">
        <f t="shared" si="414"/>
        <v/>
      </c>
      <c r="S1734" s="1785">
        <f t="shared" si="415"/>
        <v>0</v>
      </c>
      <c r="U1734" s="1725">
        <f t="shared" si="416"/>
        <v>0</v>
      </c>
      <c r="V1734" s="1725">
        <f t="shared" si="417"/>
        <v>0</v>
      </c>
      <c r="W1734" s="1725">
        <f t="shared" si="418"/>
        <v>0</v>
      </c>
      <c r="X1734" s="1728"/>
      <c r="Y1734" s="1739"/>
      <c r="Z1734" s="1730"/>
      <c r="AA1734" s="1788"/>
      <c r="AB1734" s="1788"/>
      <c r="AH1734" s="2307"/>
      <c r="AK1734" s="2306"/>
      <c r="AL1734" s="2306"/>
    </row>
    <row r="1735" spans="9:38" x14ac:dyDescent="0.2">
      <c r="I1735" s="1738">
        <v>0</v>
      </c>
      <c r="J1735" s="1738">
        <v>0</v>
      </c>
      <c r="N1735" s="1725">
        <f t="shared" si="412"/>
        <v>0</v>
      </c>
      <c r="O1735" s="1725">
        <v>0</v>
      </c>
      <c r="P1735" s="1759" t="str">
        <f t="shared" si="413"/>
        <v/>
      </c>
      <c r="Q1735" s="1725">
        <v>0</v>
      </c>
      <c r="R1735" s="1809" t="str">
        <f t="shared" si="414"/>
        <v/>
      </c>
      <c r="S1735" s="1785">
        <f t="shared" si="415"/>
        <v>0</v>
      </c>
      <c r="U1735" s="1725">
        <f t="shared" si="416"/>
        <v>0</v>
      </c>
      <c r="V1735" s="1725">
        <f t="shared" si="417"/>
        <v>0</v>
      </c>
      <c r="W1735" s="1725">
        <f t="shared" si="418"/>
        <v>0</v>
      </c>
      <c r="X1735" s="1728"/>
      <c r="Y1735" s="1739"/>
      <c r="Z1735" s="1730"/>
      <c r="AA1735" s="1788"/>
      <c r="AB1735" s="1788"/>
      <c r="AH1735" s="2307"/>
      <c r="AK1735" s="2306"/>
      <c r="AL1735" s="2306"/>
    </row>
    <row r="1736" spans="9:38" x14ac:dyDescent="0.2">
      <c r="I1736" s="1738">
        <v>0</v>
      </c>
      <c r="J1736" s="1738">
        <v>0</v>
      </c>
      <c r="N1736" s="1725">
        <f t="shared" si="412"/>
        <v>0</v>
      </c>
      <c r="O1736" s="1725">
        <v>0</v>
      </c>
      <c r="P1736" s="1759" t="str">
        <f t="shared" si="413"/>
        <v/>
      </c>
      <c r="Q1736" s="1725">
        <v>0</v>
      </c>
      <c r="R1736" s="1809" t="str">
        <f t="shared" si="414"/>
        <v/>
      </c>
      <c r="S1736" s="1785">
        <f t="shared" si="415"/>
        <v>0</v>
      </c>
      <c r="U1736" s="1725">
        <f t="shared" si="416"/>
        <v>0</v>
      </c>
      <c r="V1736" s="1725">
        <f t="shared" si="417"/>
        <v>0</v>
      </c>
      <c r="W1736" s="1725">
        <f t="shared" si="418"/>
        <v>0</v>
      </c>
      <c r="X1736" s="1728"/>
      <c r="Y1736" s="1739"/>
      <c r="Z1736" s="1730"/>
      <c r="AA1736" s="1788"/>
      <c r="AB1736" s="1788"/>
      <c r="AH1736" s="2307"/>
      <c r="AK1736" s="2306"/>
      <c r="AL1736" s="2306"/>
    </row>
    <row r="1737" spans="9:38" x14ac:dyDescent="0.2">
      <c r="I1737" s="1738">
        <v>0</v>
      </c>
      <c r="J1737" s="1738">
        <v>0</v>
      </c>
      <c r="N1737" s="1725">
        <f t="shared" si="412"/>
        <v>0</v>
      </c>
      <c r="O1737" s="1725">
        <v>0</v>
      </c>
      <c r="P1737" s="1759" t="str">
        <f t="shared" si="413"/>
        <v/>
      </c>
      <c r="Q1737" s="1725">
        <v>0</v>
      </c>
      <c r="R1737" s="1809" t="str">
        <f t="shared" si="414"/>
        <v/>
      </c>
      <c r="S1737" s="1785">
        <f t="shared" si="415"/>
        <v>0</v>
      </c>
      <c r="U1737" s="1725">
        <f t="shared" si="416"/>
        <v>0</v>
      </c>
      <c r="V1737" s="1725">
        <f t="shared" si="417"/>
        <v>0</v>
      </c>
      <c r="W1737" s="1725">
        <f t="shared" si="418"/>
        <v>0</v>
      </c>
      <c r="X1737" s="1728"/>
      <c r="Y1737" s="1739"/>
      <c r="Z1737" s="1730"/>
      <c r="AA1737" s="1788"/>
      <c r="AB1737" s="1788"/>
      <c r="AH1737" s="2307"/>
      <c r="AK1737" s="2306"/>
      <c r="AL1737" s="2306"/>
    </row>
    <row r="1738" spans="9:38" x14ac:dyDescent="0.2">
      <c r="I1738" s="1738">
        <v>0</v>
      </c>
      <c r="J1738" s="1738">
        <v>0</v>
      </c>
      <c r="N1738" s="1725">
        <f t="shared" si="412"/>
        <v>0</v>
      </c>
      <c r="O1738" s="1725">
        <v>0</v>
      </c>
      <c r="P1738" s="1759" t="str">
        <f t="shared" si="413"/>
        <v/>
      </c>
      <c r="Q1738" s="1725">
        <v>0</v>
      </c>
      <c r="R1738" s="1809" t="str">
        <f t="shared" si="414"/>
        <v/>
      </c>
      <c r="S1738" s="1785">
        <f t="shared" si="415"/>
        <v>0</v>
      </c>
      <c r="U1738" s="1725">
        <f t="shared" si="416"/>
        <v>0</v>
      </c>
      <c r="V1738" s="1725">
        <f t="shared" si="417"/>
        <v>0</v>
      </c>
      <c r="W1738" s="1725">
        <f t="shared" si="418"/>
        <v>0</v>
      </c>
      <c r="X1738" s="1728"/>
      <c r="Y1738" s="1739"/>
      <c r="Z1738" s="1730"/>
      <c r="AA1738" s="1788"/>
      <c r="AB1738" s="1788"/>
      <c r="AH1738" s="2307"/>
      <c r="AK1738" s="2306"/>
      <c r="AL1738" s="2306"/>
    </row>
    <row r="1739" spans="9:38" x14ac:dyDescent="0.2">
      <c r="I1739" s="1738">
        <v>0</v>
      </c>
      <c r="J1739" s="1738">
        <v>0</v>
      </c>
      <c r="N1739" s="1725">
        <f t="shared" si="412"/>
        <v>0</v>
      </c>
      <c r="O1739" s="1725">
        <v>0</v>
      </c>
      <c r="P1739" s="1759" t="str">
        <f t="shared" si="413"/>
        <v/>
      </c>
      <c r="Q1739" s="1725">
        <v>0</v>
      </c>
      <c r="R1739" s="1809" t="str">
        <f t="shared" si="414"/>
        <v/>
      </c>
      <c r="S1739" s="1785">
        <f t="shared" si="415"/>
        <v>0</v>
      </c>
      <c r="U1739" s="1725">
        <f t="shared" si="416"/>
        <v>0</v>
      </c>
      <c r="V1739" s="1725">
        <f t="shared" si="417"/>
        <v>0</v>
      </c>
      <c r="W1739" s="1725">
        <f t="shared" si="418"/>
        <v>0</v>
      </c>
      <c r="X1739" s="1728"/>
      <c r="Y1739" s="1739"/>
      <c r="Z1739" s="1730"/>
      <c r="AA1739" s="1788"/>
      <c r="AB1739" s="1788"/>
      <c r="AH1739" s="2307"/>
      <c r="AK1739" s="2306"/>
      <c r="AL1739" s="2306"/>
    </row>
    <row r="1740" spans="9:38" x14ac:dyDescent="0.2">
      <c r="I1740" s="1738">
        <v>0</v>
      </c>
      <c r="J1740" s="1738">
        <v>0</v>
      </c>
      <c r="N1740" s="1725">
        <f t="shared" si="412"/>
        <v>0</v>
      </c>
      <c r="O1740" s="1725">
        <v>0</v>
      </c>
      <c r="P1740" s="1759" t="str">
        <f t="shared" si="413"/>
        <v/>
      </c>
      <c r="Q1740" s="1725">
        <v>0</v>
      </c>
      <c r="R1740" s="1809" t="str">
        <f t="shared" si="414"/>
        <v/>
      </c>
      <c r="S1740" s="1785">
        <f t="shared" si="415"/>
        <v>0</v>
      </c>
      <c r="U1740" s="1725">
        <f t="shared" si="416"/>
        <v>0</v>
      </c>
      <c r="V1740" s="1725">
        <f t="shared" si="417"/>
        <v>0</v>
      </c>
      <c r="W1740" s="1725">
        <f t="shared" si="418"/>
        <v>0</v>
      </c>
      <c r="X1740" s="1728"/>
      <c r="Y1740" s="1739"/>
      <c r="Z1740" s="1730"/>
      <c r="AA1740" s="1788"/>
      <c r="AB1740" s="1788"/>
      <c r="AH1740" s="2307"/>
      <c r="AK1740" s="2306"/>
      <c r="AL1740" s="2306"/>
    </row>
    <row r="1741" spans="9:38" x14ac:dyDescent="0.2">
      <c r="I1741" s="1738">
        <v>0</v>
      </c>
      <c r="J1741" s="1738">
        <v>0</v>
      </c>
      <c r="N1741" s="1725">
        <f t="shared" si="412"/>
        <v>0</v>
      </c>
      <c r="O1741" s="1725">
        <v>0</v>
      </c>
      <c r="P1741" s="1759" t="str">
        <f t="shared" si="413"/>
        <v/>
      </c>
      <c r="Q1741" s="1725">
        <v>0</v>
      </c>
      <c r="R1741" s="1809" t="str">
        <f t="shared" si="414"/>
        <v/>
      </c>
      <c r="S1741" s="1785">
        <f t="shared" si="415"/>
        <v>0</v>
      </c>
      <c r="U1741" s="1725">
        <f t="shared" si="416"/>
        <v>0</v>
      </c>
      <c r="V1741" s="1725">
        <f t="shared" si="417"/>
        <v>0</v>
      </c>
      <c r="W1741" s="1725">
        <f t="shared" si="418"/>
        <v>0</v>
      </c>
      <c r="X1741" s="1728"/>
      <c r="Y1741" s="1739"/>
      <c r="Z1741" s="1730"/>
      <c r="AA1741" s="1788"/>
      <c r="AB1741" s="1788"/>
      <c r="AH1741" s="2307"/>
      <c r="AK1741" s="2306"/>
      <c r="AL1741" s="2306"/>
    </row>
    <row r="1742" spans="9:38" x14ac:dyDescent="0.2">
      <c r="I1742" s="1738">
        <v>0</v>
      </c>
      <c r="J1742" s="1738">
        <v>0</v>
      </c>
      <c r="N1742" s="1725">
        <f t="shared" si="412"/>
        <v>0</v>
      </c>
      <c r="O1742" s="1725">
        <v>0</v>
      </c>
      <c r="P1742" s="1759" t="str">
        <f t="shared" si="413"/>
        <v/>
      </c>
      <c r="Q1742" s="1725">
        <v>0</v>
      </c>
      <c r="R1742" s="1809" t="str">
        <f t="shared" si="414"/>
        <v/>
      </c>
      <c r="S1742" s="1785">
        <f t="shared" si="415"/>
        <v>0</v>
      </c>
      <c r="U1742" s="1725">
        <f t="shared" si="416"/>
        <v>0</v>
      </c>
      <c r="V1742" s="1725">
        <f t="shared" si="417"/>
        <v>0</v>
      </c>
      <c r="W1742" s="1725">
        <f t="shared" si="418"/>
        <v>0</v>
      </c>
      <c r="X1742" s="1728"/>
      <c r="Y1742" s="1739"/>
      <c r="Z1742" s="1730"/>
      <c r="AA1742" s="1788"/>
      <c r="AB1742" s="1788"/>
      <c r="AH1742" s="2307"/>
      <c r="AK1742" s="2306"/>
      <c r="AL1742" s="2306"/>
    </row>
    <row r="1743" spans="9:38" x14ac:dyDescent="0.2">
      <c r="I1743" s="1738">
        <v>0</v>
      </c>
      <c r="J1743" s="1738">
        <v>0</v>
      </c>
      <c r="N1743" s="1725">
        <f t="shared" si="412"/>
        <v>0</v>
      </c>
      <c r="O1743" s="1725">
        <v>0</v>
      </c>
      <c r="P1743" s="1759" t="str">
        <f t="shared" si="413"/>
        <v/>
      </c>
      <c r="Q1743" s="1725">
        <v>0</v>
      </c>
      <c r="R1743" s="1809" t="str">
        <f t="shared" si="414"/>
        <v/>
      </c>
      <c r="S1743" s="1785">
        <f t="shared" si="415"/>
        <v>0</v>
      </c>
      <c r="U1743" s="1725">
        <f t="shared" si="416"/>
        <v>0</v>
      </c>
      <c r="V1743" s="1725">
        <f t="shared" si="417"/>
        <v>0</v>
      </c>
      <c r="W1743" s="1725">
        <f t="shared" si="418"/>
        <v>0</v>
      </c>
      <c r="X1743" s="1728"/>
      <c r="Y1743" s="1739"/>
      <c r="Z1743" s="1730"/>
      <c r="AA1743" s="1788"/>
      <c r="AB1743" s="1788"/>
      <c r="AH1743" s="2307"/>
      <c r="AK1743" s="2306"/>
      <c r="AL1743" s="2306"/>
    </row>
    <row r="1744" spans="9:38" x14ac:dyDescent="0.2">
      <c r="I1744" s="1738">
        <v>0</v>
      </c>
      <c r="J1744" s="1738">
        <v>0</v>
      </c>
      <c r="N1744" s="1725">
        <f t="shared" si="412"/>
        <v>0</v>
      </c>
      <c r="O1744" s="1725">
        <v>0</v>
      </c>
      <c r="P1744" s="1759" t="str">
        <f t="shared" si="413"/>
        <v/>
      </c>
      <c r="Q1744" s="1725">
        <v>0</v>
      </c>
      <c r="R1744" s="1809" t="str">
        <f t="shared" si="414"/>
        <v/>
      </c>
      <c r="S1744" s="1785">
        <f t="shared" si="415"/>
        <v>0</v>
      </c>
      <c r="U1744" s="1725">
        <f t="shared" si="416"/>
        <v>0</v>
      </c>
      <c r="V1744" s="1725">
        <f t="shared" si="417"/>
        <v>0</v>
      </c>
      <c r="W1744" s="1725">
        <f t="shared" si="418"/>
        <v>0</v>
      </c>
      <c r="X1744" s="1728"/>
      <c r="Y1744" s="1739"/>
      <c r="Z1744" s="1730"/>
      <c r="AA1744" s="1788"/>
      <c r="AB1744" s="1788"/>
      <c r="AH1744" s="2307"/>
      <c r="AK1744" s="2306"/>
      <c r="AL1744" s="2306"/>
    </row>
    <row r="1745" spans="9:38" x14ac:dyDescent="0.2">
      <c r="I1745" s="1738">
        <v>0</v>
      </c>
      <c r="J1745" s="1738">
        <v>0</v>
      </c>
      <c r="N1745" s="1725">
        <f t="shared" si="412"/>
        <v>0</v>
      </c>
      <c r="O1745" s="1725">
        <v>0</v>
      </c>
      <c r="P1745" s="1759" t="str">
        <f t="shared" si="413"/>
        <v/>
      </c>
      <c r="Q1745" s="1725">
        <v>0</v>
      </c>
      <c r="R1745" s="1809" t="str">
        <f t="shared" si="414"/>
        <v/>
      </c>
      <c r="S1745" s="1785">
        <f t="shared" si="415"/>
        <v>0</v>
      </c>
      <c r="U1745" s="1725">
        <f t="shared" si="416"/>
        <v>0</v>
      </c>
      <c r="V1745" s="1725">
        <f t="shared" si="417"/>
        <v>0</v>
      </c>
      <c r="W1745" s="1725">
        <f t="shared" si="418"/>
        <v>0</v>
      </c>
      <c r="X1745" s="1728"/>
      <c r="Y1745" s="1739"/>
      <c r="Z1745" s="1730"/>
      <c r="AA1745" s="1788"/>
      <c r="AB1745" s="1788"/>
      <c r="AH1745" s="2307"/>
      <c r="AK1745" s="2306"/>
      <c r="AL1745" s="2306"/>
    </row>
    <row r="1746" spans="9:38" x14ac:dyDescent="0.2">
      <c r="I1746" s="1738">
        <v>0</v>
      </c>
      <c r="J1746" s="1738">
        <v>0</v>
      </c>
      <c r="N1746" s="1725">
        <f t="shared" si="412"/>
        <v>0</v>
      </c>
      <c r="O1746" s="1725">
        <v>0</v>
      </c>
      <c r="P1746" s="1759" t="str">
        <f t="shared" si="413"/>
        <v/>
      </c>
      <c r="Q1746" s="1725">
        <v>0</v>
      </c>
      <c r="R1746" s="1809" t="str">
        <f t="shared" si="414"/>
        <v/>
      </c>
      <c r="S1746" s="1785">
        <f t="shared" si="415"/>
        <v>0</v>
      </c>
      <c r="U1746" s="1725">
        <f t="shared" si="416"/>
        <v>0</v>
      </c>
      <c r="V1746" s="1725">
        <f t="shared" si="417"/>
        <v>0</v>
      </c>
      <c r="W1746" s="1725">
        <f t="shared" si="418"/>
        <v>0</v>
      </c>
      <c r="X1746" s="1728"/>
      <c r="Y1746" s="1739"/>
      <c r="Z1746" s="1730"/>
      <c r="AA1746" s="1788"/>
      <c r="AB1746" s="1788"/>
      <c r="AH1746" s="2307"/>
      <c r="AK1746" s="2306"/>
      <c r="AL1746" s="2306"/>
    </row>
    <row r="1747" spans="9:38" x14ac:dyDescent="0.2">
      <c r="I1747" s="1738">
        <v>0</v>
      </c>
      <c r="J1747" s="1738">
        <v>0</v>
      </c>
      <c r="N1747" s="1725">
        <f t="shared" si="412"/>
        <v>0</v>
      </c>
      <c r="O1747" s="1725">
        <v>0</v>
      </c>
      <c r="P1747" s="1759" t="str">
        <f t="shared" si="413"/>
        <v/>
      </c>
      <c r="Q1747" s="1725">
        <v>0</v>
      </c>
      <c r="R1747" s="1809" t="str">
        <f t="shared" si="414"/>
        <v/>
      </c>
      <c r="S1747" s="1785">
        <f t="shared" si="415"/>
        <v>0</v>
      </c>
      <c r="U1747" s="1725">
        <f t="shared" si="416"/>
        <v>0</v>
      </c>
      <c r="V1747" s="1725">
        <f t="shared" si="417"/>
        <v>0</v>
      </c>
      <c r="W1747" s="1725">
        <f t="shared" si="418"/>
        <v>0</v>
      </c>
      <c r="X1747" s="1728"/>
      <c r="Y1747" s="1739"/>
      <c r="Z1747" s="1730"/>
      <c r="AA1747" s="1788"/>
      <c r="AB1747" s="1788"/>
      <c r="AH1747" s="2307"/>
      <c r="AK1747" s="2306"/>
      <c r="AL1747" s="2306"/>
    </row>
    <row r="1748" spans="9:38" x14ac:dyDescent="0.2">
      <c r="I1748" s="1738">
        <v>0</v>
      </c>
      <c r="J1748" s="1738">
        <v>0</v>
      </c>
      <c r="N1748" s="1725">
        <f t="shared" si="412"/>
        <v>0</v>
      </c>
      <c r="O1748" s="1725">
        <v>0</v>
      </c>
      <c r="P1748" s="1759" t="str">
        <f t="shared" si="413"/>
        <v/>
      </c>
      <c r="Q1748" s="1725">
        <v>0</v>
      </c>
      <c r="R1748" s="1809" t="str">
        <f t="shared" si="414"/>
        <v/>
      </c>
      <c r="S1748" s="1785">
        <f t="shared" si="415"/>
        <v>0</v>
      </c>
      <c r="U1748" s="1725">
        <f t="shared" si="416"/>
        <v>0</v>
      </c>
      <c r="V1748" s="1725">
        <f t="shared" si="417"/>
        <v>0</v>
      </c>
      <c r="W1748" s="1725">
        <f t="shared" si="418"/>
        <v>0</v>
      </c>
      <c r="X1748" s="1728"/>
      <c r="Y1748" s="1739"/>
      <c r="Z1748" s="1730"/>
      <c r="AA1748" s="1788"/>
      <c r="AB1748" s="1788"/>
      <c r="AH1748" s="2307"/>
      <c r="AK1748" s="2306"/>
      <c r="AL1748" s="2306"/>
    </row>
    <row r="1749" spans="9:38" x14ac:dyDescent="0.2">
      <c r="I1749" s="1738">
        <v>0</v>
      </c>
      <c r="J1749" s="1738">
        <v>0</v>
      </c>
      <c r="N1749" s="1725">
        <f t="shared" si="412"/>
        <v>0</v>
      </c>
      <c r="O1749" s="1725">
        <v>0</v>
      </c>
      <c r="P1749" s="1759" t="str">
        <f t="shared" si="413"/>
        <v/>
      </c>
      <c r="Q1749" s="1725">
        <v>0</v>
      </c>
      <c r="R1749" s="1809" t="str">
        <f t="shared" si="414"/>
        <v/>
      </c>
      <c r="S1749" s="1785">
        <f t="shared" si="415"/>
        <v>0</v>
      </c>
      <c r="U1749" s="1725">
        <f t="shared" si="416"/>
        <v>0</v>
      </c>
      <c r="V1749" s="1725">
        <f t="shared" si="417"/>
        <v>0</v>
      </c>
      <c r="W1749" s="1725">
        <f t="shared" si="418"/>
        <v>0</v>
      </c>
      <c r="X1749" s="1728"/>
      <c r="Y1749" s="1739"/>
      <c r="Z1749" s="1730"/>
      <c r="AA1749" s="1788"/>
      <c r="AB1749" s="1788"/>
      <c r="AH1749" s="2307"/>
      <c r="AK1749" s="2306"/>
      <c r="AL1749" s="2306"/>
    </row>
    <row r="1750" spans="9:38" x14ac:dyDescent="0.2">
      <c r="I1750" s="1738">
        <v>0</v>
      </c>
      <c r="J1750" s="1738">
        <v>0</v>
      </c>
      <c r="N1750" s="1725">
        <f t="shared" si="412"/>
        <v>0</v>
      </c>
      <c r="O1750" s="1725">
        <v>0</v>
      </c>
      <c r="P1750" s="1759" t="str">
        <f t="shared" si="413"/>
        <v/>
      </c>
      <c r="Q1750" s="1725">
        <v>0</v>
      </c>
      <c r="R1750" s="1809" t="str">
        <f t="shared" si="414"/>
        <v/>
      </c>
      <c r="S1750" s="1785">
        <f t="shared" si="415"/>
        <v>0</v>
      </c>
      <c r="U1750" s="1725">
        <f t="shared" si="416"/>
        <v>0</v>
      </c>
      <c r="V1750" s="1725">
        <f t="shared" si="417"/>
        <v>0</v>
      </c>
      <c r="W1750" s="1725">
        <f t="shared" si="418"/>
        <v>0</v>
      </c>
      <c r="X1750" s="1728"/>
      <c r="Y1750" s="1739"/>
      <c r="Z1750" s="1730"/>
      <c r="AA1750" s="1788"/>
      <c r="AB1750" s="1788"/>
      <c r="AH1750" s="2307"/>
      <c r="AK1750" s="2306"/>
      <c r="AL1750" s="2306"/>
    </row>
    <row r="1751" spans="9:38" x14ac:dyDescent="0.2">
      <c r="I1751" s="1738">
        <v>0</v>
      </c>
      <c r="J1751" s="1738">
        <v>0</v>
      </c>
      <c r="N1751" s="1725">
        <f t="shared" si="412"/>
        <v>0</v>
      </c>
      <c r="O1751" s="1725">
        <v>0</v>
      </c>
      <c r="P1751" s="1759" t="str">
        <f t="shared" si="413"/>
        <v/>
      </c>
      <c r="Q1751" s="1725">
        <v>0</v>
      </c>
      <c r="R1751" s="1809" t="str">
        <f t="shared" si="414"/>
        <v/>
      </c>
      <c r="S1751" s="1785">
        <f t="shared" si="415"/>
        <v>0</v>
      </c>
      <c r="U1751" s="1725">
        <f t="shared" si="416"/>
        <v>0</v>
      </c>
      <c r="V1751" s="1725">
        <f t="shared" si="417"/>
        <v>0</v>
      </c>
      <c r="W1751" s="1725">
        <f t="shared" si="418"/>
        <v>0</v>
      </c>
      <c r="X1751" s="1728"/>
      <c r="Y1751" s="1739"/>
      <c r="Z1751" s="1730"/>
      <c r="AA1751" s="1788"/>
      <c r="AB1751" s="1788"/>
      <c r="AH1751" s="2307"/>
      <c r="AK1751" s="2306"/>
      <c r="AL1751" s="2306"/>
    </row>
    <row r="1752" spans="9:38" x14ac:dyDescent="0.2">
      <c r="I1752" s="1738">
        <v>0</v>
      </c>
      <c r="J1752" s="1738">
        <v>0</v>
      </c>
      <c r="N1752" s="1725">
        <f t="shared" si="412"/>
        <v>0</v>
      </c>
      <c r="O1752" s="1725">
        <v>0</v>
      </c>
      <c r="P1752" s="1759" t="str">
        <f t="shared" si="413"/>
        <v/>
      </c>
      <c r="Q1752" s="1725">
        <v>0</v>
      </c>
      <c r="R1752" s="1809" t="str">
        <f t="shared" si="414"/>
        <v/>
      </c>
      <c r="S1752" s="1785">
        <f t="shared" si="415"/>
        <v>0</v>
      </c>
      <c r="U1752" s="1725">
        <f t="shared" si="416"/>
        <v>0</v>
      </c>
      <c r="V1752" s="1725">
        <f t="shared" si="417"/>
        <v>0</v>
      </c>
      <c r="W1752" s="1725">
        <f t="shared" si="418"/>
        <v>0</v>
      </c>
      <c r="X1752" s="1728"/>
      <c r="Y1752" s="1739"/>
      <c r="Z1752" s="1730"/>
      <c r="AA1752" s="1788"/>
      <c r="AB1752" s="1788"/>
      <c r="AH1752" s="2307"/>
      <c r="AK1752" s="2306"/>
      <c r="AL1752" s="2306"/>
    </row>
    <row r="1753" spans="9:38" x14ac:dyDescent="0.2">
      <c r="I1753" s="1738">
        <v>0</v>
      </c>
      <c r="J1753" s="1738">
        <v>0</v>
      </c>
      <c r="N1753" s="1725">
        <f t="shared" si="412"/>
        <v>0</v>
      </c>
      <c r="O1753" s="1725">
        <v>0</v>
      </c>
      <c r="P1753" s="1759" t="str">
        <f t="shared" si="413"/>
        <v/>
      </c>
      <c r="Q1753" s="1725">
        <v>0</v>
      </c>
      <c r="R1753" s="1809" t="str">
        <f t="shared" si="414"/>
        <v/>
      </c>
      <c r="S1753" s="1785">
        <f t="shared" si="415"/>
        <v>0</v>
      </c>
      <c r="U1753" s="1725">
        <f t="shared" si="416"/>
        <v>0</v>
      </c>
      <c r="V1753" s="1725">
        <f t="shared" si="417"/>
        <v>0</v>
      </c>
      <c r="W1753" s="1725">
        <f t="shared" si="418"/>
        <v>0</v>
      </c>
      <c r="X1753" s="1728"/>
      <c r="Y1753" s="1739"/>
      <c r="Z1753" s="1730"/>
      <c r="AA1753" s="1788"/>
      <c r="AB1753" s="1788"/>
      <c r="AH1753" s="2307"/>
      <c r="AK1753" s="2306"/>
      <c r="AL1753" s="2306"/>
    </row>
    <row r="1754" spans="9:38" x14ac:dyDescent="0.2">
      <c r="I1754" s="1738">
        <v>0</v>
      </c>
      <c r="J1754" s="1738">
        <v>0</v>
      </c>
      <c r="N1754" s="1725">
        <f t="shared" si="412"/>
        <v>0</v>
      </c>
      <c r="O1754" s="1725">
        <v>0</v>
      </c>
      <c r="P1754" s="1759" t="str">
        <f t="shared" si="413"/>
        <v/>
      </c>
      <c r="Q1754" s="1725">
        <v>0</v>
      </c>
      <c r="R1754" s="1809" t="str">
        <f t="shared" si="414"/>
        <v/>
      </c>
      <c r="S1754" s="1785">
        <f t="shared" si="415"/>
        <v>0</v>
      </c>
      <c r="U1754" s="1725">
        <f t="shared" si="416"/>
        <v>0</v>
      </c>
      <c r="V1754" s="1725">
        <f t="shared" si="417"/>
        <v>0</v>
      </c>
      <c r="W1754" s="1725">
        <f t="shared" si="418"/>
        <v>0</v>
      </c>
      <c r="X1754" s="1728"/>
      <c r="Y1754" s="1739"/>
      <c r="Z1754" s="1730"/>
      <c r="AA1754" s="1788"/>
      <c r="AB1754" s="1788"/>
      <c r="AH1754" s="2307"/>
      <c r="AK1754" s="2306"/>
      <c r="AL1754" s="2306"/>
    </row>
    <row r="1755" spans="9:38" x14ac:dyDescent="0.2">
      <c r="I1755" s="1738">
        <v>0</v>
      </c>
      <c r="J1755" s="1738">
        <v>0</v>
      </c>
      <c r="N1755" s="1725">
        <f t="shared" si="412"/>
        <v>0</v>
      </c>
      <c r="O1755" s="1725">
        <v>0</v>
      </c>
      <c r="P1755" s="1759" t="str">
        <f t="shared" si="413"/>
        <v/>
      </c>
      <c r="Q1755" s="1725">
        <v>0</v>
      </c>
      <c r="R1755" s="1809" t="str">
        <f t="shared" si="414"/>
        <v/>
      </c>
      <c r="S1755" s="1785">
        <f t="shared" si="415"/>
        <v>0</v>
      </c>
      <c r="U1755" s="1725">
        <f t="shared" si="416"/>
        <v>0</v>
      </c>
      <c r="V1755" s="1725">
        <f t="shared" si="417"/>
        <v>0</v>
      </c>
      <c r="W1755" s="1725">
        <f t="shared" si="418"/>
        <v>0</v>
      </c>
      <c r="X1755" s="1728"/>
      <c r="Y1755" s="1739"/>
      <c r="Z1755" s="1730"/>
      <c r="AA1755" s="1788"/>
      <c r="AB1755" s="1788"/>
      <c r="AH1755" s="2307"/>
      <c r="AK1755" s="2306"/>
      <c r="AL1755" s="2306"/>
    </row>
    <row r="1756" spans="9:38" x14ac:dyDescent="0.2">
      <c r="I1756" s="1738">
        <v>0</v>
      </c>
      <c r="J1756" s="1738">
        <v>0</v>
      </c>
      <c r="N1756" s="1725">
        <f t="shared" si="412"/>
        <v>0</v>
      </c>
      <c r="O1756" s="1725">
        <v>0</v>
      </c>
      <c r="P1756" s="1759" t="str">
        <f t="shared" si="413"/>
        <v/>
      </c>
      <c r="Q1756" s="1725">
        <v>0</v>
      </c>
      <c r="R1756" s="1809" t="str">
        <f t="shared" si="414"/>
        <v/>
      </c>
      <c r="S1756" s="1785">
        <f t="shared" si="415"/>
        <v>0</v>
      </c>
      <c r="U1756" s="1725">
        <f t="shared" si="416"/>
        <v>0</v>
      </c>
      <c r="V1756" s="1725">
        <f t="shared" si="417"/>
        <v>0</v>
      </c>
      <c r="W1756" s="1725">
        <f t="shared" si="418"/>
        <v>0</v>
      </c>
      <c r="X1756" s="1728"/>
      <c r="Y1756" s="1739"/>
      <c r="Z1756" s="1730"/>
      <c r="AA1756" s="1788"/>
      <c r="AB1756" s="1788"/>
      <c r="AH1756" s="2307"/>
      <c r="AK1756" s="2306"/>
      <c r="AL1756" s="2306"/>
    </row>
    <row r="1757" spans="9:38" x14ac:dyDescent="0.2">
      <c r="I1757" s="1738">
        <v>0</v>
      </c>
      <c r="J1757" s="1738">
        <v>0</v>
      </c>
      <c r="N1757" s="1725">
        <f t="shared" si="412"/>
        <v>0</v>
      </c>
      <c r="O1757" s="1725">
        <v>0</v>
      </c>
      <c r="P1757" s="1759" t="str">
        <f t="shared" si="413"/>
        <v/>
      </c>
      <c r="Q1757" s="1725">
        <v>0</v>
      </c>
      <c r="R1757" s="1809" t="str">
        <f t="shared" si="414"/>
        <v/>
      </c>
      <c r="S1757" s="1785">
        <f t="shared" si="415"/>
        <v>0</v>
      </c>
      <c r="U1757" s="1725">
        <f t="shared" si="416"/>
        <v>0</v>
      </c>
      <c r="V1757" s="1725">
        <f t="shared" si="417"/>
        <v>0</v>
      </c>
      <c r="W1757" s="1725">
        <f t="shared" si="418"/>
        <v>0</v>
      </c>
      <c r="X1757" s="1728"/>
      <c r="Y1757" s="1739"/>
      <c r="Z1757" s="1730"/>
      <c r="AA1757" s="1788"/>
      <c r="AB1757" s="1788"/>
      <c r="AH1757" s="2307"/>
      <c r="AK1757" s="2306"/>
      <c r="AL1757" s="2306"/>
    </row>
    <row r="1758" spans="9:38" x14ac:dyDescent="0.2">
      <c r="I1758" s="1738">
        <v>0</v>
      </c>
      <c r="J1758" s="1738">
        <v>0</v>
      </c>
      <c r="N1758" s="1725">
        <f t="shared" si="412"/>
        <v>0</v>
      </c>
      <c r="O1758" s="1725">
        <v>0</v>
      </c>
      <c r="P1758" s="1759" t="str">
        <f t="shared" si="413"/>
        <v/>
      </c>
      <c r="Q1758" s="1725">
        <v>0</v>
      </c>
      <c r="R1758" s="1809" t="str">
        <f t="shared" si="414"/>
        <v/>
      </c>
      <c r="S1758" s="1785">
        <f t="shared" si="415"/>
        <v>0</v>
      </c>
      <c r="U1758" s="1725">
        <f t="shared" si="416"/>
        <v>0</v>
      </c>
      <c r="V1758" s="1725">
        <f t="shared" si="417"/>
        <v>0</v>
      </c>
      <c r="W1758" s="1725">
        <f t="shared" si="418"/>
        <v>0</v>
      </c>
      <c r="X1758" s="1728"/>
      <c r="Y1758" s="1739"/>
      <c r="Z1758" s="1730"/>
      <c r="AA1758" s="1788"/>
      <c r="AB1758" s="1788"/>
      <c r="AH1758" s="2307"/>
      <c r="AK1758" s="2306"/>
      <c r="AL1758" s="2306"/>
    </row>
    <row r="1759" spans="9:38" x14ac:dyDescent="0.2">
      <c r="I1759" s="1738">
        <v>0</v>
      </c>
      <c r="J1759" s="1738">
        <v>0</v>
      </c>
      <c r="N1759" s="1725">
        <f t="shared" si="412"/>
        <v>0</v>
      </c>
      <c r="O1759" s="1725">
        <v>0</v>
      </c>
      <c r="P1759" s="1759" t="str">
        <f t="shared" si="413"/>
        <v/>
      </c>
      <c r="Q1759" s="1725">
        <v>0</v>
      </c>
      <c r="R1759" s="1809" t="str">
        <f t="shared" si="414"/>
        <v/>
      </c>
      <c r="S1759" s="1785">
        <f t="shared" si="415"/>
        <v>0</v>
      </c>
      <c r="U1759" s="1725">
        <f t="shared" si="416"/>
        <v>0</v>
      </c>
      <c r="V1759" s="1725">
        <f t="shared" si="417"/>
        <v>0</v>
      </c>
      <c r="W1759" s="1725">
        <f t="shared" si="418"/>
        <v>0</v>
      </c>
      <c r="X1759" s="1728"/>
      <c r="Y1759" s="1739"/>
      <c r="Z1759" s="1730"/>
      <c r="AA1759" s="1788"/>
      <c r="AB1759" s="1788"/>
      <c r="AH1759" s="2307"/>
      <c r="AK1759" s="2306"/>
      <c r="AL1759" s="2306"/>
    </row>
    <row r="1760" spans="9:38" x14ac:dyDescent="0.2">
      <c r="I1760" s="1738">
        <v>0</v>
      </c>
      <c r="J1760" s="1738">
        <v>0</v>
      </c>
      <c r="N1760" s="1725">
        <f t="shared" si="412"/>
        <v>0</v>
      </c>
      <c r="O1760" s="1725">
        <v>0</v>
      </c>
      <c r="P1760" s="1759" t="str">
        <f t="shared" si="413"/>
        <v/>
      </c>
      <c r="Q1760" s="1725">
        <v>0</v>
      </c>
      <c r="R1760" s="1809" t="str">
        <f t="shared" si="414"/>
        <v/>
      </c>
      <c r="S1760" s="1785">
        <f t="shared" si="415"/>
        <v>0</v>
      </c>
      <c r="U1760" s="1725">
        <f t="shared" si="416"/>
        <v>0</v>
      </c>
      <c r="V1760" s="1725">
        <f t="shared" si="417"/>
        <v>0</v>
      </c>
      <c r="W1760" s="1725">
        <f t="shared" si="418"/>
        <v>0</v>
      </c>
      <c r="X1760" s="1728"/>
      <c r="Y1760" s="1739"/>
      <c r="Z1760" s="1730"/>
      <c r="AA1760" s="1788"/>
      <c r="AB1760" s="1788"/>
      <c r="AH1760" s="2307"/>
      <c r="AK1760" s="2306"/>
      <c r="AL1760" s="2306"/>
    </row>
    <row r="1761" spans="9:38" x14ac:dyDescent="0.2">
      <c r="I1761" s="1738">
        <v>0</v>
      </c>
      <c r="J1761" s="1738">
        <v>0</v>
      </c>
      <c r="N1761" s="1725">
        <f t="shared" si="412"/>
        <v>0</v>
      </c>
      <c r="O1761" s="1725">
        <v>0</v>
      </c>
      <c r="P1761" s="1759" t="str">
        <f t="shared" si="413"/>
        <v/>
      </c>
      <c r="Q1761" s="1725">
        <v>0</v>
      </c>
      <c r="R1761" s="1809" t="str">
        <f t="shared" si="414"/>
        <v/>
      </c>
      <c r="S1761" s="1785">
        <f t="shared" si="415"/>
        <v>0</v>
      </c>
      <c r="U1761" s="1725">
        <f t="shared" si="416"/>
        <v>0</v>
      </c>
      <c r="V1761" s="1725">
        <f t="shared" si="417"/>
        <v>0</v>
      </c>
      <c r="W1761" s="1725">
        <f t="shared" si="418"/>
        <v>0</v>
      </c>
      <c r="X1761" s="1728"/>
      <c r="Y1761" s="1739"/>
      <c r="Z1761" s="1730"/>
      <c r="AA1761" s="1788"/>
      <c r="AB1761" s="1788"/>
      <c r="AH1761" s="2307"/>
      <c r="AK1761" s="2306"/>
      <c r="AL1761" s="2306"/>
    </row>
    <row r="1762" spans="9:38" x14ac:dyDescent="0.2">
      <c r="I1762" s="1738">
        <v>0</v>
      </c>
      <c r="J1762" s="1738">
        <v>0</v>
      </c>
      <c r="N1762" s="1725">
        <f t="shared" si="412"/>
        <v>0</v>
      </c>
      <c r="O1762" s="1725">
        <v>0</v>
      </c>
      <c r="P1762" s="1759" t="str">
        <f t="shared" si="413"/>
        <v/>
      </c>
      <c r="Q1762" s="1725">
        <v>0</v>
      </c>
      <c r="R1762" s="1809" t="str">
        <f t="shared" si="414"/>
        <v/>
      </c>
      <c r="S1762" s="1785">
        <f t="shared" si="415"/>
        <v>0</v>
      </c>
      <c r="U1762" s="1725">
        <f t="shared" si="416"/>
        <v>0</v>
      </c>
      <c r="V1762" s="1725">
        <f t="shared" si="417"/>
        <v>0</v>
      </c>
      <c r="W1762" s="1725">
        <f t="shared" si="418"/>
        <v>0</v>
      </c>
      <c r="X1762" s="1728"/>
      <c r="Y1762" s="1739"/>
      <c r="Z1762" s="1730"/>
      <c r="AA1762" s="1788"/>
      <c r="AB1762" s="1788"/>
      <c r="AH1762" s="2307"/>
      <c r="AK1762" s="2306"/>
      <c r="AL1762" s="2306"/>
    </row>
    <row r="1763" spans="9:38" x14ac:dyDescent="0.2">
      <c r="I1763" s="1738">
        <v>0</v>
      </c>
      <c r="J1763" s="1738">
        <v>0</v>
      </c>
      <c r="N1763" s="1725">
        <f t="shared" si="412"/>
        <v>0</v>
      </c>
      <c r="O1763" s="1725">
        <v>0</v>
      </c>
      <c r="P1763" s="1759" t="str">
        <f t="shared" si="413"/>
        <v/>
      </c>
      <c r="Q1763" s="1725">
        <v>0</v>
      </c>
      <c r="R1763" s="1809" t="str">
        <f t="shared" si="414"/>
        <v/>
      </c>
      <c r="S1763" s="1785">
        <f t="shared" si="415"/>
        <v>0</v>
      </c>
      <c r="U1763" s="1725">
        <f t="shared" si="416"/>
        <v>0</v>
      </c>
      <c r="V1763" s="1725">
        <f t="shared" si="417"/>
        <v>0</v>
      </c>
      <c r="W1763" s="1725">
        <f t="shared" si="418"/>
        <v>0</v>
      </c>
      <c r="X1763" s="1728"/>
      <c r="Y1763" s="1739"/>
      <c r="Z1763" s="1730"/>
      <c r="AA1763" s="1788"/>
      <c r="AB1763" s="1788"/>
      <c r="AH1763" s="2307"/>
      <c r="AK1763" s="2306"/>
      <c r="AL1763" s="2306"/>
    </row>
    <row r="1764" spans="9:38" x14ac:dyDescent="0.2">
      <c r="I1764" s="1738">
        <v>0</v>
      </c>
      <c r="J1764" s="1738">
        <v>0</v>
      </c>
      <c r="N1764" s="1725">
        <f t="shared" si="412"/>
        <v>0</v>
      </c>
      <c r="O1764" s="1725">
        <v>0</v>
      </c>
      <c r="P1764" s="1759" t="str">
        <f t="shared" si="413"/>
        <v/>
      </c>
      <c r="Q1764" s="1725">
        <v>0</v>
      </c>
      <c r="R1764" s="1809" t="str">
        <f t="shared" si="414"/>
        <v/>
      </c>
      <c r="S1764" s="1785">
        <f t="shared" si="415"/>
        <v>0</v>
      </c>
      <c r="U1764" s="1725">
        <f t="shared" si="416"/>
        <v>0</v>
      </c>
      <c r="V1764" s="1725">
        <f t="shared" si="417"/>
        <v>0</v>
      </c>
      <c r="W1764" s="1725">
        <f t="shared" si="418"/>
        <v>0</v>
      </c>
      <c r="X1764" s="1728"/>
      <c r="Y1764" s="1739"/>
      <c r="Z1764" s="1730"/>
      <c r="AA1764" s="1788"/>
      <c r="AB1764" s="1788"/>
      <c r="AH1764" s="2307"/>
      <c r="AK1764" s="2306"/>
      <c r="AL1764" s="2306"/>
    </row>
    <row r="1765" spans="9:38" x14ac:dyDescent="0.2">
      <c r="I1765" s="1738">
        <v>0</v>
      </c>
      <c r="J1765" s="1738">
        <v>0</v>
      </c>
      <c r="N1765" s="1725">
        <f t="shared" si="412"/>
        <v>0</v>
      </c>
      <c r="O1765" s="1725">
        <v>0</v>
      </c>
      <c r="P1765" s="1759" t="str">
        <f t="shared" si="413"/>
        <v/>
      </c>
      <c r="Q1765" s="1725">
        <v>0</v>
      </c>
      <c r="R1765" s="1809" t="str">
        <f t="shared" si="414"/>
        <v/>
      </c>
      <c r="S1765" s="1785">
        <f t="shared" si="415"/>
        <v>0</v>
      </c>
      <c r="U1765" s="1725">
        <f t="shared" si="416"/>
        <v>0</v>
      </c>
      <c r="V1765" s="1725">
        <f t="shared" si="417"/>
        <v>0</v>
      </c>
      <c r="W1765" s="1725">
        <f t="shared" si="418"/>
        <v>0</v>
      </c>
      <c r="X1765" s="1728"/>
      <c r="Y1765" s="1739"/>
      <c r="Z1765" s="1730"/>
      <c r="AA1765" s="1788"/>
      <c r="AB1765" s="1788"/>
      <c r="AH1765" s="2307"/>
      <c r="AK1765" s="2306"/>
      <c r="AL1765" s="2306"/>
    </row>
    <row r="1766" spans="9:38" x14ac:dyDescent="0.2">
      <c r="I1766" s="1738">
        <v>0</v>
      </c>
      <c r="J1766" s="1738">
        <v>0</v>
      </c>
      <c r="N1766" s="1725">
        <f t="shared" si="412"/>
        <v>0</v>
      </c>
      <c r="O1766" s="1725">
        <v>0</v>
      </c>
      <c r="P1766" s="1759" t="str">
        <f t="shared" si="413"/>
        <v/>
      </c>
      <c r="Q1766" s="1725">
        <v>0</v>
      </c>
      <c r="R1766" s="1809" t="str">
        <f t="shared" si="414"/>
        <v/>
      </c>
      <c r="S1766" s="1785">
        <f t="shared" si="415"/>
        <v>0</v>
      </c>
      <c r="U1766" s="1725">
        <f t="shared" si="416"/>
        <v>0</v>
      </c>
      <c r="V1766" s="1725">
        <f t="shared" si="417"/>
        <v>0</v>
      </c>
      <c r="W1766" s="1725">
        <f t="shared" si="418"/>
        <v>0</v>
      </c>
      <c r="X1766" s="1728"/>
      <c r="Y1766" s="1739"/>
      <c r="Z1766" s="1730"/>
      <c r="AA1766" s="1788"/>
      <c r="AB1766" s="1788"/>
      <c r="AH1766" s="2307"/>
      <c r="AK1766" s="2306"/>
      <c r="AL1766" s="2306"/>
    </row>
    <row r="1767" spans="9:38" x14ac:dyDescent="0.2">
      <c r="I1767" s="1738">
        <v>0</v>
      </c>
      <c r="J1767" s="1738">
        <v>0</v>
      </c>
      <c r="N1767" s="1725">
        <f t="shared" si="412"/>
        <v>0</v>
      </c>
      <c r="O1767" s="1725">
        <v>0</v>
      </c>
      <c r="P1767" s="1759" t="str">
        <f t="shared" si="413"/>
        <v/>
      </c>
      <c r="Q1767" s="1725">
        <v>0</v>
      </c>
      <c r="R1767" s="1809" t="str">
        <f t="shared" si="414"/>
        <v/>
      </c>
      <c r="S1767" s="1785">
        <f t="shared" si="415"/>
        <v>0</v>
      </c>
      <c r="U1767" s="1725">
        <f t="shared" si="416"/>
        <v>0</v>
      </c>
      <c r="V1767" s="1725">
        <f t="shared" si="417"/>
        <v>0</v>
      </c>
      <c r="W1767" s="1725">
        <f t="shared" si="418"/>
        <v>0</v>
      </c>
      <c r="X1767" s="1728"/>
      <c r="Y1767" s="1739"/>
      <c r="Z1767" s="1730"/>
      <c r="AA1767" s="1788"/>
      <c r="AB1767" s="1788"/>
      <c r="AH1767" s="2307"/>
      <c r="AK1767" s="2306"/>
      <c r="AL1767" s="2306"/>
    </row>
    <row r="1768" spans="9:38" x14ac:dyDescent="0.2">
      <c r="I1768" s="1738">
        <v>0</v>
      </c>
      <c r="J1768" s="1738">
        <v>0</v>
      </c>
      <c r="N1768" s="1725">
        <f t="shared" si="412"/>
        <v>0</v>
      </c>
      <c r="O1768" s="1725">
        <v>0</v>
      </c>
      <c r="P1768" s="1759" t="str">
        <f t="shared" si="413"/>
        <v/>
      </c>
      <c r="Q1768" s="1725">
        <v>0</v>
      </c>
      <c r="R1768" s="1809" t="str">
        <f t="shared" si="414"/>
        <v/>
      </c>
      <c r="S1768" s="1785">
        <f t="shared" si="415"/>
        <v>0</v>
      </c>
      <c r="U1768" s="1725">
        <f t="shared" si="416"/>
        <v>0</v>
      </c>
      <c r="V1768" s="1725">
        <f t="shared" si="417"/>
        <v>0</v>
      </c>
      <c r="W1768" s="1725">
        <f t="shared" si="418"/>
        <v>0</v>
      </c>
      <c r="X1768" s="1728"/>
      <c r="Y1768" s="1739"/>
      <c r="Z1768" s="1730"/>
      <c r="AA1768" s="1788"/>
      <c r="AB1768" s="1788"/>
      <c r="AH1768" s="2307"/>
      <c r="AK1768" s="2306"/>
      <c r="AL1768" s="2306"/>
    </row>
    <row r="1769" spans="9:38" x14ac:dyDescent="0.2">
      <c r="I1769" s="1738">
        <v>0</v>
      </c>
      <c r="J1769" s="1738">
        <v>0</v>
      </c>
      <c r="N1769" s="1725">
        <f t="shared" ref="N1769:N1832" si="419">O1769+Q1769</f>
        <v>0</v>
      </c>
      <c r="O1769" s="1725">
        <v>0</v>
      </c>
      <c r="P1769" s="1759" t="str">
        <f t="shared" ref="P1769:P1832" si="420">IF(N1769&lt;=0,"",O1769/N1769)</f>
        <v/>
      </c>
      <c r="Q1769" s="1725">
        <v>0</v>
      </c>
      <c r="R1769" s="1809" t="str">
        <f t="shared" ref="R1769:R1832" si="421">IF(N1769&lt;=0,"",Q1769/N1769)</f>
        <v/>
      </c>
      <c r="S1769" s="1785">
        <f t="shared" ref="S1769:S1832" si="422">Q1769/$S$1</f>
        <v>0</v>
      </c>
      <c r="U1769" s="1725">
        <f t="shared" ref="U1769:U1832" si="423">((1-I1769)*O1769)+((1-J1769)*Q1769)</f>
        <v>0</v>
      </c>
      <c r="V1769" s="1725">
        <f t="shared" ref="V1769:V1832" si="424">L1769-W1769</f>
        <v>0</v>
      </c>
      <c r="W1769" s="1725">
        <f t="shared" ref="W1769:W1832" si="425">X1769+AC1769+AH1769+AM1769+AO1769+AR1769</f>
        <v>0</v>
      </c>
      <c r="X1769" s="1728"/>
      <c r="Y1769" s="1739"/>
      <c r="Z1769" s="1730"/>
      <c r="AA1769" s="1788"/>
      <c r="AB1769" s="1788"/>
      <c r="AH1769" s="2307"/>
      <c r="AK1769" s="2306"/>
      <c r="AL1769" s="2306"/>
    </row>
    <row r="1770" spans="9:38" x14ac:dyDescent="0.2">
      <c r="I1770" s="1738">
        <v>0</v>
      </c>
      <c r="J1770" s="1738">
        <v>0</v>
      </c>
      <c r="N1770" s="1725">
        <f t="shared" si="419"/>
        <v>0</v>
      </c>
      <c r="O1770" s="1725">
        <v>0</v>
      </c>
      <c r="P1770" s="1759" t="str">
        <f t="shared" si="420"/>
        <v/>
      </c>
      <c r="Q1770" s="1725">
        <v>0</v>
      </c>
      <c r="R1770" s="1809" t="str">
        <f t="shared" si="421"/>
        <v/>
      </c>
      <c r="S1770" s="1785">
        <f t="shared" si="422"/>
        <v>0</v>
      </c>
      <c r="U1770" s="1725">
        <f t="shared" si="423"/>
        <v>0</v>
      </c>
      <c r="V1770" s="1725">
        <f t="shared" si="424"/>
        <v>0</v>
      </c>
      <c r="W1770" s="1725">
        <f t="shared" si="425"/>
        <v>0</v>
      </c>
      <c r="X1770" s="1728"/>
      <c r="Y1770" s="1739"/>
      <c r="Z1770" s="1730"/>
      <c r="AA1770" s="1788"/>
      <c r="AB1770" s="1788"/>
      <c r="AH1770" s="2307"/>
      <c r="AK1770" s="2306"/>
      <c r="AL1770" s="2306"/>
    </row>
    <row r="1771" spans="9:38" x14ac:dyDescent="0.2">
      <c r="I1771" s="1738">
        <v>0</v>
      </c>
      <c r="J1771" s="1738">
        <v>0</v>
      </c>
      <c r="N1771" s="1725">
        <f t="shared" si="419"/>
        <v>0</v>
      </c>
      <c r="O1771" s="1725">
        <v>0</v>
      </c>
      <c r="P1771" s="1759" t="str">
        <f t="shared" si="420"/>
        <v/>
      </c>
      <c r="Q1771" s="1725">
        <v>0</v>
      </c>
      <c r="R1771" s="1809" t="str">
        <f t="shared" si="421"/>
        <v/>
      </c>
      <c r="S1771" s="1785">
        <f t="shared" si="422"/>
        <v>0</v>
      </c>
      <c r="U1771" s="1725">
        <f t="shared" si="423"/>
        <v>0</v>
      </c>
      <c r="V1771" s="1725">
        <f t="shared" si="424"/>
        <v>0</v>
      </c>
      <c r="W1771" s="1725">
        <f t="shared" si="425"/>
        <v>0</v>
      </c>
      <c r="X1771" s="1728"/>
      <c r="Y1771" s="1739"/>
      <c r="Z1771" s="1730"/>
      <c r="AA1771" s="1788"/>
      <c r="AB1771" s="1788"/>
      <c r="AH1771" s="2307"/>
      <c r="AK1771" s="2306"/>
      <c r="AL1771" s="2306"/>
    </row>
    <row r="1772" spans="9:38" x14ac:dyDescent="0.2">
      <c r="I1772" s="1738">
        <v>0</v>
      </c>
      <c r="J1772" s="1738">
        <v>0</v>
      </c>
      <c r="N1772" s="1725">
        <f t="shared" si="419"/>
        <v>0</v>
      </c>
      <c r="O1772" s="1725">
        <v>0</v>
      </c>
      <c r="P1772" s="1759" t="str">
        <f t="shared" si="420"/>
        <v/>
      </c>
      <c r="Q1772" s="1725">
        <v>0</v>
      </c>
      <c r="R1772" s="1809" t="str">
        <f t="shared" si="421"/>
        <v/>
      </c>
      <c r="S1772" s="1785">
        <f t="shared" si="422"/>
        <v>0</v>
      </c>
      <c r="U1772" s="1725">
        <f t="shared" si="423"/>
        <v>0</v>
      </c>
      <c r="V1772" s="1725">
        <f t="shared" si="424"/>
        <v>0</v>
      </c>
      <c r="W1772" s="1725">
        <f t="shared" si="425"/>
        <v>0</v>
      </c>
      <c r="X1772" s="1728"/>
      <c r="Y1772" s="1739"/>
      <c r="Z1772" s="1730"/>
      <c r="AA1772" s="1788"/>
      <c r="AB1772" s="1788"/>
      <c r="AH1772" s="2307"/>
      <c r="AK1772" s="2306"/>
      <c r="AL1772" s="2306"/>
    </row>
    <row r="1773" spans="9:38" x14ac:dyDescent="0.2">
      <c r="I1773" s="1738">
        <v>0</v>
      </c>
      <c r="J1773" s="1738">
        <v>0</v>
      </c>
      <c r="N1773" s="1725">
        <f t="shared" si="419"/>
        <v>0</v>
      </c>
      <c r="O1773" s="1725">
        <v>0</v>
      </c>
      <c r="P1773" s="1759" t="str">
        <f t="shared" si="420"/>
        <v/>
      </c>
      <c r="Q1773" s="1725">
        <v>0</v>
      </c>
      <c r="R1773" s="1809" t="str">
        <f t="shared" si="421"/>
        <v/>
      </c>
      <c r="S1773" s="1785">
        <f t="shared" si="422"/>
        <v>0</v>
      </c>
      <c r="U1773" s="1725">
        <f t="shared" si="423"/>
        <v>0</v>
      </c>
      <c r="V1773" s="1725">
        <f t="shared" si="424"/>
        <v>0</v>
      </c>
      <c r="W1773" s="1725">
        <f t="shared" si="425"/>
        <v>0</v>
      </c>
      <c r="X1773" s="1728"/>
      <c r="Y1773" s="1739"/>
      <c r="Z1773" s="1730"/>
      <c r="AA1773" s="1788"/>
      <c r="AB1773" s="1788"/>
      <c r="AH1773" s="2307"/>
      <c r="AK1773" s="2306"/>
      <c r="AL1773" s="2306"/>
    </row>
    <row r="1774" spans="9:38" x14ac:dyDescent="0.2">
      <c r="I1774" s="1738">
        <v>0</v>
      </c>
      <c r="J1774" s="1738">
        <v>0</v>
      </c>
      <c r="N1774" s="1725">
        <f t="shared" si="419"/>
        <v>0</v>
      </c>
      <c r="O1774" s="1725">
        <v>0</v>
      </c>
      <c r="P1774" s="1759" t="str">
        <f t="shared" si="420"/>
        <v/>
      </c>
      <c r="Q1774" s="1725">
        <v>0</v>
      </c>
      <c r="R1774" s="1809" t="str">
        <f t="shared" si="421"/>
        <v/>
      </c>
      <c r="S1774" s="1785">
        <f t="shared" si="422"/>
        <v>0</v>
      </c>
      <c r="U1774" s="1725">
        <f t="shared" si="423"/>
        <v>0</v>
      </c>
      <c r="V1774" s="1725">
        <f t="shared" si="424"/>
        <v>0</v>
      </c>
      <c r="W1774" s="1725">
        <f t="shared" si="425"/>
        <v>0</v>
      </c>
      <c r="X1774" s="1728"/>
      <c r="Y1774" s="1739"/>
      <c r="Z1774" s="1730"/>
      <c r="AA1774" s="1788"/>
      <c r="AB1774" s="1788"/>
      <c r="AH1774" s="2307"/>
      <c r="AK1774" s="2306"/>
      <c r="AL1774" s="2306"/>
    </row>
    <row r="1775" spans="9:38" x14ac:dyDescent="0.2">
      <c r="I1775" s="1738">
        <v>0</v>
      </c>
      <c r="J1775" s="1738">
        <v>0</v>
      </c>
      <c r="N1775" s="1725">
        <f t="shared" si="419"/>
        <v>0</v>
      </c>
      <c r="O1775" s="1725">
        <v>0</v>
      </c>
      <c r="P1775" s="1759" t="str">
        <f t="shared" si="420"/>
        <v/>
      </c>
      <c r="Q1775" s="1725">
        <v>0</v>
      </c>
      <c r="R1775" s="1809" t="str">
        <f t="shared" si="421"/>
        <v/>
      </c>
      <c r="S1775" s="1785">
        <f t="shared" si="422"/>
        <v>0</v>
      </c>
      <c r="U1775" s="1725">
        <f t="shared" si="423"/>
        <v>0</v>
      </c>
      <c r="V1775" s="1725">
        <f t="shared" si="424"/>
        <v>0</v>
      </c>
      <c r="W1775" s="1725">
        <f t="shared" si="425"/>
        <v>0</v>
      </c>
      <c r="X1775" s="1728"/>
      <c r="Y1775" s="1739"/>
      <c r="Z1775" s="1730"/>
      <c r="AA1775" s="1788"/>
      <c r="AB1775" s="1788"/>
      <c r="AH1775" s="2307"/>
      <c r="AK1775" s="2306"/>
      <c r="AL1775" s="2306"/>
    </row>
    <row r="1776" spans="9:38" x14ac:dyDescent="0.2">
      <c r="I1776" s="1738">
        <v>0</v>
      </c>
      <c r="J1776" s="1738">
        <v>0</v>
      </c>
      <c r="N1776" s="1725">
        <f t="shared" si="419"/>
        <v>0</v>
      </c>
      <c r="O1776" s="1725">
        <v>0</v>
      </c>
      <c r="P1776" s="1759" t="str">
        <f t="shared" si="420"/>
        <v/>
      </c>
      <c r="Q1776" s="1725">
        <v>0</v>
      </c>
      <c r="R1776" s="1809" t="str">
        <f t="shared" si="421"/>
        <v/>
      </c>
      <c r="S1776" s="1785">
        <f t="shared" si="422"/>
        <v>0</v>
      </c>
      <c r="U1776" s="1725">
        <f t="shared" si="423"/>
        <v>0</v>
      </c>
      <c r="V1776" s="1725">
        <f t="shared" si="424"/>
        <v>0</v>
      </c>
      <c r="W1776" s="1725">
        <f t="shared" si="425"/>
        <v>0</v>
      </c>
      <c r="X1776" s="1728"/>
      <c r="Y1776" s="1739"/>
      <c r="Z1776" s="1730"/>
      <c r="AA1776" s="1788"/>
      <c r="AB1776" s="1788"/>
      <c r="AH1776" s="2307"/>
      <c r="AK1776" s="2306"/>
      <c r="AL1776" s="2306"/>
    </row>
    <row r="1777" spans="9:38" x14ac:dyDescent="0.2">
      <c r="I1777" s="1738">
        <v>0</v>
      </c>
      <c r="J1777" s="1738">
        <v>0</v>
      </c>
      <c r="N1777" s="1725">
        <f t="shared" si="419"/>
        <v>0</v>
      </c>
      <c r="O1777" s="1725">
        <v>0</v>
      </c>
      <c r="P1777" s="1759" t="str">
        <f t="shared" si="420"/>
        <v/>
      </c>
      <c r="Q1777" s="1725">
        <v>0</v>
      </c>
      <c r="R1777" s="1809" t="str">
        <f t="shared" si="421"/>
        <v/>
      </c>
      <c r="S1777" s="1785">
        <f t="shared" si="422"/>
        <v>0</v>
      </c>
      <c r="U1777" s="1725">
        <f t="shared" si="423"/>
        <v>0</v>
      </c>
      <c r="V1777" s="1725">
        <f t="shared" si="424"/>
        <v>0</v>
      </c>
      <c r="W1777" s="1725">
        <f t="shared" si="425"/>
        <v>0</v>
      </c>
      <c r="X1777" s="1728"/>
      <c r="Y1777" s="1739"/>
      <c r="Z1777" s="1730"/>
      <c r="AA1777" s="1788"/>
      <c r="AB1777" s="1788"/>
      <c r="AH1777" s="2307"/>
      <c r="AK1777" s="2306"/>
      <c r="AL1777" s="2306"/>
    </row>
    <row r="1778" spans="9:38" x14ac:dyDescent="0.2">
      <c r="I1778" s="1738">
        <v>0</v>
      </c>
      <c r="J1778" s="1738">
        <v>0</v>
      </c>
      <c r="N1778" s="1725">
        <f t="shared" si="419"/>
        <v>0</v>
      </c>
      <c r="O1778" s="1725">
        <v>0</v>
      </c>
      <c r="P1778" s="1759" t="str">
        <f t="shared" si="420"/>
        <v/>
      </c>
      <c r="Q1778" s="1725">
        <v>0</v>
      </c>
      <c r="R1778" s="1809" t="str">
        <f t="shared" si="421"/>
        <v/>
      </c>
      <c r="S1778" s="1785">
        <f t="shared" si="422"/>
        <v>0</v>
      </c>
      <c r="U1778" s="1725">
        <f t="shared" si="423"/>
        <v>0</v>
      </c>
      <c r="V1778" s="1725">
        <f t="shared" si="424"/>
        <v>0</v>
      </c>
      <c r="W1778" s="1725">
        <f t="shared" si="425"/>
        <v>0</v>
      </c>
      <c r="X1778" s="1728"/>
      <c r="Y1778" s="1739"/>
      <c r="Z1778" s="1730"/>
      <c r="AA1778" s="1788"/>
      <c r="AB1778" s="1788"/>
      <c r="AH1778" s="2307"/>
      <c r="AK1778" s="2306"/>
      <c r="AL1778" s="2306"/>
    </row>
    <row r="1779" spans="9:38" x14ac:dyDescent="0.2">
      <c r="I1779" s="1738">
        <v>0</v>
      </c>
      <c r="J1779" s="1738">
        <v>0</v>
      </c>
      <c r="N1779" s="1725">
        <f t="shared" si="419"/>
        <v>0</v>
      </c>
      <c r="O1779" s="1725">
        <v>0</v>
      </c>
      <c r="P1779" s="1759" t="str">
        <f t="shared" si="420"/>
        <v/>
      </c>
      <c r="Q1779" s="1725">
        <v>0</v>
      </c>
      <c r="R1779" s="1809" t="str">
        <f t="shared" si="421"/>
        <v/>
      </c>
      <c r="S1779" s="1785">
        <f t="shared" si="422"/>
        <v>0</v>
      </c>
      <c r="U1779" s="1725">
        <f t="shared" si="423"/>
        <v>0</v>
      </c>
      <c r="V1779" s="1725">
        <f t="shared" si="424"/>
        <v>0</v>
      </c>
      <c r="W1779" s="1725">
        <f t="shared" si="425"/>
        <v>0</v>
      </c>
      <c r="X1779" s="1728"/>
      <c r="Y1779" s="1739"/>
      <c r="Z1779" s="1730"/>
      <c r="AA1779" s="1788"/>
      <c r="AB1779" s="1788"/>
      <c r="AH1779" s="2307"/>
      <c r="AK1779" s="2306"/>
      <c r="AL1779" s="2306"/>
    </row>
    <row r="1780" spans="9:38" x14ac:dyDescent="0.2">
      <c r="I1780" s="1738">
        <v>0</v>
      </c>
      <c r="J1780" s="1738">
        <v>0</v>
      </c>
      <c r="N1780" s="1725">
        <f t="shared" si="419"/>
        <v>0</v>
      </c>
      <c r="O1780" s="1725">
        <v>0</v>
      </c>
      <c r="P1780" s="1759" t="str">
        <f t="shared" si="420"/>
        <v/>
      </c>
      <c r="Q1780" s="1725">
        <v>0</v>
      </c>
      <c r="R1780" s="1809" t="str">
        <f t="shared" si="421"/>
        <v/>
      </c>
      <c r="S1780" s="1785">
        <f t="shared" si="422"/>
        <v>0</v>
      </c>
      <c r="U1780" s="1725">
        <f t="shared" si="423"/>
        <v>0</v>
      </c>
      <c r="V1780" s="1725">
        <f t="shared" si="424"/>
        <v>0</v>
      </c>
      <c r="W1780" s="1725">
        <f t="shared" si="425"/>
        <v>0</v>
      </c>
      <c r="X1780" s="1728"/>
      <c r="Y1780" s="1739"/>
      <c r="Z1780" s="1730"/>
      <c r="AA1780" s="1788"/>
      <c r="AB1780" s="1788"/>
      <c r="AH1780" s="2307"/>
      <c r="AK1780" s="2306"/>
      <c r="AL1780" s="2306"/>
    </row>
    <row r="1781" spans="9:38" x14ac:dyDescent="0.2">
      <c r="I1781" s="1738">
        <v>0</v>
      </c>
      <c r="J1781" s="1738">
        <v>0</v>
      </c>
      <c r="N1781" s="1725">
        <f t="shared" si="419"/>
        <v>0</v>
      </c>
      <c r="O1781" s="1725">
        <v>0</v>
      </c>
      <c r="P1781" s="1759" t="str">
        <f t="shared" si="420"/>
        <v/>
      </c>
      <c r="Q1781" s="1725">
        <v>0</v>
      </c>
      <c r="R1781" s="1809" t="str">
        <f t="shared" si="421"/>
        <v/>
      </c>
      <c r="S1781" s="1785">
        <f t="shared" si="422"/>
        <v>0</v>
      </c>
      <c r="U1781" s="1725">
        <f t="shared" si="423"/>
        <v>0</v>
      </c>
      <c r="V1781" s="1725">
        <f t="shared" si="424"/>
        <v>0</v>
      </c>
      <c r="W1781" s="1725">
        <f t="shared" si="425"/>
        <v>0</v>
      </c>
      <c r="X1781" s="1728"/>
      <c r="Y1781" s="1739"/>
      <c r="Z1781" s="1730"/>
      <c r="AA1781" s="1788"/>
      <c r="AB1781" s="1788"/>
      <c r="AH1781" s="2307"/>
      <c r="AK1781" s="2306"/>
      <c r="AL1781" s="2306"/>
    </row>
    <row r="1782" spans="9:38" x14ac:dyDescent="0.2">
      <c r="I1782" s="1738">
        <v>0</v>
      </c>
      <c r="J1782" s="1738">
        <v>0</v>
      </c>
      <c r="N1782" s="1725">
        <f t="shared" si="419"/>
        <v>0</v>
      </c>
      <c r="O1782" s="1725">
        <v>0</v>
      </c>
      <c r="P1782" s="1759" t="str">
        <f t="shared" si="420"/>
        <v/>
      </c>
      <c r="Q1782" s="1725">
        <v>0</v>
      </c>
      <c r="R1782" s="1809" t="str">
        <f t="shared" si="421"/>
        <v/>
      </c>
      <c r="S1782" s="1785">
        <f t="shared" si="422"/>
        <v>0</v>
      </c>
      <c r="U1782" s="1725">
        <f t="shared" si="423"/>
        <v>0</v>
      </c>
      <c r="V1782" s="1725">
        <f t="shared" si="424"/>
        <v>0</v>
      </c>
      <c r="W1782" s="1725">
        <f t="shared" si="425"/>
        <v>0</v>
      </c>
      <c r="X1782" s="1728"/>
      <c r="Y1782" s="1739"/>
      <c r="Z1782" s="1730"/>
      <c r="AA1782" s="1788"/>
      <c r="AB1782" s="1788"/>
      <c r="AH1782" s="2307"/>
      <c r="AK1782" s="2306"/>
      <c r="AL1782" s="2306"/>
    </row>
    <row r="1783" spans="9:38" x14ac:dyDescent="0.2">
      <c r="I1783" s="1738">
        <v>0</v>
      </c>
      <c r="J1783" s="1738">
        <v>0</v>
      </c>
      <c r="N1783" s="1725">
        <f t="shared" si="419"/>
        <v>0</v>
      </c>
      <c r="O1783" s="1725">
        <v>0</v>
      </c>
      <c r="P1783" s="1759" t="str">
        <f t="shared" si="420"/>
        <v/>
      </c>
      <c r="Q1783" s="1725">
        <v>0</v>
      </c>
      <c r="R1783" s="1809" t="str">
        <f t="shared" si="421"/>
        <v/>
      </c>
      <c r="S1783" s="1785">
        <f t="shared" si="422"/>
        <v>0</v>
      </c>
      <c r="U1783" s="1725">
        <f t="shared" si="423"/>
        <v>0</v>
      </c>
      <c r="V1783" s="1725">
        <f t="shared" si="424"/>
        <v>0</v>
      </c>
      <c r="W1783" s="1725">
        <f t="shared" si="425"/>
        <v>0</v>
      </c>
      <c r="X1783" s="1728"/>
      <c r="Y1783" s="1739"/>
      <c r="Z1783" s="1730"/>
      <c r="AA1783" s="1788"/>
      <c r="AB1783" s="1788"/>
      <c r="AH1783" s="2307"/>
      <c r="AK1783" s="2306"/>
      <c r="AL1783" s="2306"/>
    </row>
    <row r="1784" spans="9:38" x14ac:dyDescent="0.2">
      <c r="I1784" s="1738">
        <v>0</v>
      </c>
      <c r="J1784" s="1738">
        <v>0</v>
      </c>
      <c r="N1784" s="1725">
        <f t="shared" si="419"/>
        <v>0</v>
      </c>
      <c r="O1784" s="1725">
        <v>0</v>
      </c>
      <c r="P1784" s="1759" t="str">
        <f t="shared" si="420"/>
        <v/>
      </c>
      <c r="Q1784" s="1725">
        <v>0</v>
      </c>
      <c r="R1784" s="1809" t="str">
        <f t="shared" si="421"/>
        <v/>
      </c>
      <c r="S1784" s="1785">
        <f t="shared" si="422"/>
        <v>0</v>
      </c>
      <c r="U1784" s="1725">
        <f t="shared" si="423"/>
        <v>0</v>
      </c>
      <c r="V1784" s="1725">
        <f t="shared" si="424"/>
        <v>0</v>
      </c>
      <c r="W1784" s="1725">
        <f t="shared" si="425"/>
        <v>0</v>
      </c>
      <c r="X1784" s="1728"/>
      <c r="Y1784" s="1739"/>
      <c r="Z1784" s="1730"/>
      <c r="AA1784" s="1788"/>
      <c r="AB1784" s="1788"/>
      <c r="AH1784" s="2307"/>
      <c r="AK1784" s="2306"/>
      <c r="AL1784" s="2306"/>
    </row>
    <row r="1785" spans="9:38" x14ac:dyDescent="0.2">
      <c r="I1785" s="1738">
        <v>0</v>
      </c>
      <c r="J1785" s="1738">
        <v>0</v>
      </c>
      <c r="N1785" s="1725">
        <f t="shared" si="419"/>
        <v>0</v>
      </c>
      <c r="O1785" s="1725">
        <v>0</v>
      </c>
      <c r="P1785" s="1759" t="str">
        <f t="shared" si="420"/>
        <v/>
      </c>
      <c r="Q1785" s="1725">
        <v>0</v>
      </c>
      <c r="R1785" s="1809" t="str">
        <f t="shared" si="421"/>
        <v/>
      </c>
      <c r="S1785" s="1785">
        <f t="shared" si="422"/>
        <v>0</v>
      </c>
      <c r="U1785" s="1725">
        <f t="shared" si="423"/>
        <v>0</v>
      </c>
      <c r="V1785" s="1725">
        <f t="shared" si="424"/>
        <v>0</v>
      </c>
      <c r="W1785" s="1725">
        <f t="shared" si="425"/>
        <v>0</v>
      </c>
      <c r="X1785" s="1728"/>
      <c r="Y1785" s="1739"/>
      <c r="Z1785" s="1730"/>
      <c r="AA1785" s="1788"/>
      <c r="AB1785" s="1788"/>
      <c r="AH1785" s="2307"/>
      <c r="AK1785" s="2306"/>
      <c r="AL1785" s="2306"/>
    </row>
    <row r="1786" spans="9:38" x14ac:dyDescent="0.2">
      <c r="I1786" s="1738">
        <v>0</v>
      </c>
      <c r="J1786" s="1738">
        <v>0</v>
      </c>
      <c r="N1786" s="1725">
        <f t="shared" si="419"/>
        <v>0</v>
      </c>
      <c r="O1786" s="1725">
        <v>0</v>
      </c>
      <c r="P1786" s="1759" t="str">
        <f t="shared" si="420"/>
        <v/>
      </c>
      <c r="Q1786" s="1725">
        <v>0</v>
      </c>
      <c r="R1786" s="1809" t="str">
        <f t="shared" si="421"/>
        <v/>
      </c>
      <c r="S1786" s="1785">
        <f t="shared" si="422"/>
        <v>0</v>
      </c>
      <c r="U1786" s="1725">
        <f t="shared" si="423"/>
        <v>0</v>
      </c>
      <c r="V1786" s="1725">
        <f t="shared" si="424"/>
        <v>0</v>
      </c>
      <c r="W1786" s="1725">
        <f t="shared" si="425"/>
        <v>0</v>
      </c>
      <c r="X1786" s="1728"/>
      <c r="Y1786" s="1739"/>
      <c r="Z1786" s="1730"/>
      <c r="AA1786" s="1788"/>
      <c r="AB1786" s="1788"/>
      <c r="AH1786" s="2307"/>
      <c r="AK1786" s="2306"/>
      <c r="AL1786" s="2306"/>
    </row>
    <row r="1787" spans="9:38" x14ac:dyDescent="0.2">
      <c r="I1787" s="1738">
        <v>0</v>
      </c>
      <c r="J1787" s="1738">
        <v>0</v>
      </c>
      <c r="N1787" s="1725">
        <f t="shared" si="419"/>
        <v>0</v>
      </c>
      <c r="O1787" s="1725">
        <v>0</v>
      </c>
      <c r="P1787" s="1759" t="str">
        <f t="shared" si="420"/>
        <v/>
      </c>
      <c r="Q1787" s="1725">
        <v>0</v>
      </c>
      <c r="R1787" s="1809" t="str">
        <f t="shared" si="421"/>
        <v/>
      </c>
      <c r="S1787" s="1785">
        <f t="shared" si="422"/>
        <v>0</v>
      </c>
      <c r="U1787" s="1725">
        <f t="shared" si="423"/>
        <v>0</v>
      </c>
      <c r="V1787" s="1725">
        <f t="shared" si="424"/>
        <v>0</v>
      </c>
      <c r="W1787" s="1725">
        <f t="shared" si="425"/>
        <v>0</v>
      </c>
      <c r="X1787" s="1728"/>
      <c r="Y1787" s="1739"/>
      <c r="Z1787" s="1730"/>
      <c r="AA1787" s="1788"/>
      <c r="AB1787" s="1788"/>
      <c r="AH1787" s="2307"/>
      <c r="AK1787" s="2306"/>
      <c r="AL1787" s="2306"/>
    </row>
    <row r="1788" spans="9:38" x14ac:dyDescent="0.2">
      <c r="I1788" s="1738">
        <v>0</v>
      </c>
      <c r="J1788" s="1738">
        <v>0</v>
      </c>
      <c r="N1788" s="1725">
        <f t="shared" si="419"/>
        <v>0</v>
      </c>
      <c r="O1788" s="1725">
        <v>0</v>
      </c>
      <c r="P1788" s="1759" t="str">
        <f t="shared" si="420"/>
        <v/>
      </c>
      <c r="Q1788" s="1725">
        <v>0</v>
      </c>
      <c r="R1788" s="1809" t="str">
        <f t="shared" si="421"/>
        <v/>
      </c>
      <c r="S1788" s="1785">
        <f t="shared" si="422"/>
        <v>0</v>
      </c>
      <c r="U1788" s="1725">
        <f t="shared" si="423"/>
        <v>0</v>
      </c>
      <c r="V1788" s="1725">
        <f t="shared" si="424"/>
        <v>0</v>
      </c>
      <c r="W1788" s="1725">
        <f t="shared" si="425"/>
        <v>0</v>
      </c>
      <c r="X1788" s="1728"/>
      <c r="Y1788" s="1739"/>
      <c r="Z1788" s="1730"/>
      <c r="AA1788" s="1788"/>
      <c r="AB1788" s="1788"/>
      <c r="AH1788" s="2307"/>
      <c r="AK1788" s="2306"/>
      <c r="AL1788" s="2306"/>
    </row>
    <row r="1789" spans="9:38" x14ac:dyDescent="0.2">
      <c r="I1789" s="1738">
        <v>0</v>
      </c>
      <c r="J1789" s="1738">
        <v>0</v>
      </c>
      <c r="N1789" s="1725">
        <f t="shared" si="419"/>
        <v>0</v>
      </c>
      <c r="O1789" s="1725">
        <v>0</v>
      </c>
      <c r="P1789" s="1759" t="str">
        <f t="shared" si="420"/>
        <v/>
      </c>
      <c r="Q1789" s="1725">
        <v>0</v>
      </c>
      <c r="R1789" s="1809" t="str">
        <f t="shared" si="421"/>
        <v/>
      </c>
      <c r="S1789" s="1785">
        <f t="shared" si="422"/>
        <v>0</v>
      </c>
      <c r="U1789" s="1725">
        <f t="shared" si="423"/>
        <v>0</v>
      </c>
      <c r="V1789" s="1725">
        <f t="shared" si="424"/>
        <v>0</v>
      </c>
      <c r="W1789" s="1725">
        <f t="shared" si="425"/>
        <v>0</v>
      </c>
      <c r="X1789" s="1728"/>
      <c r="Y1789" s="1739"/>
      <c r="Z1789" s="1730"/>
      <c r="AA1789" s="1788"/>
      <c r="AB1789" s="1788"/>
      <c r="AH1789" s="2307"/>
      <c r="AK1789" s="2306"/>
      <c r="AL1789" s="2306"/>
    </row>
    <row r="1790" spans="9:38" x14ac:dyDescent="0.2">
      <c r="I1790" s="1738">
        <v>0</v>
      </c>
      <c r="J1790" s="1738">
        <v>0</v>
      </c>
      <c r="N1790" s="1725">
        <f t="shared" si="419"/>
        <v>0</v>
      </c>
      <c r="O1790" s="1725">
        <v>0</v>
      </c>
      <c r="P1790" s="1759" t="str">
        <f t="shared" si="420"/>
        <v/>
      </c>
      <c r="Q1790" s="1725">
        <v>0</v>
      </c>
      <c r="R1790" s="1809" t="str">
        <f t="shared" si="421"/>
        <v/>
      </c>
      <c r="S1790" s="1785">
        <f t="shared" si="422"/>
        <v>0</v>
      </c>
      <c r="U1790" s="1725">
        <f t="shared" si="423"/>
        <v>0</v>
      </c>
      <c r="V1790" s="1725">
        <f t="shared" si="424"/>
        <v>0</v>
      </c>
      <c r="W1790" s="1725">
        <f t="shared" si="425"/>
        <v>0</v>
      </c>
      <c r="X1790" s="1728"/>
      <c r="Y1790" s="1739"/>
      <c r="Z1790" s="1730"/>
      <c r="AA1790" s="1788"/>
      <c r="AB1790" s="1788"/>
      <c r="AH1790" s="2307"/>
      <c r="AK1790" s="2306"/>
      <c r="AL1790" s="2306"/>
    </row>
    <row r="1791" spans="9:38" x14ac:dyDescent="0.2">
      <c r="I1791" s="1738">
        <v>0</v>
      </c>
      <c r="J1791" s="1738">
        <v>0</v>
      </c>
      <c r="N1791" s="1725">
        <f t="shared" si="419"/>
        <v>0</v>
      </c>
      <c r="O1791" s="1725">
        <v>0</v>
      </c>
      <c r="P1791" s="1759" t="str">
        <f t="shared" si="420"/>
        <v/>
      </c>
      <c r="Q1791" s="1725">
        <v>0</v>
      </c>
      <c r="R1791" s="1809" t="str">
        <f t="shared" si="421"/>
        <v/>
      </c>
      <c r="S1791" s="1785">
        <f t="shared" si="422"/>
        <v>0</v>
      </c>
      <c r="U1791" s="1725">
        <f t="shared" si="423"/>
        <v>0</v>
      </c>
      <c r="V1791" s="1725">
        <f t="shared" si="424"/>
        <v>0</v>
      </c>
      <c r="W1791" s="1725">
        <f t="shared" si="425"/>
        <v>0</v>
      </c>
      <c r="X1791" s="1728"/>
      <c r="Y1791" s="1739"/>
      <c r="Z1791" s="1730"/>
      <c r="AA1791" s="1788"/>
      <c r="AB1791" s="1788"/>
      <c r="AH1791" s="2307"/>
      <c r="AK1791" s="2306"/>
      <c r="AL1791" s="2306"/>
    </row>
    <row r="1792" spans="9:38" x14ac:dyDescent="0.2">
      <c r="I1792" s="1738">
        <v>0</v>
      </c>
      <c r="J1792" s="1738">
        <v>0</v>
      </c>
      <c r="N1792" s="1725">
        <f t="shared" si="419"/>
        <v>0</v>
      </c>
      <c r="O1792" s="1725">
        <v>0</v>
      </c>
      <c r="P1792" s="1759" t="str">
        <f t="shared" si="420"/>
        <v/>
      </c>
      <c r="Q1792" s="1725">
        <v>0</v>
      </c>
      <c r="R1792" s="1809" t="str">
        <f t="shared" si="421"/>
        <v/>
      </c>
      <c r="S1792" s="1785">
        <f t="shared" si="422"/>
        <v>0</v>
      </c>
      <c r="U1792" s="1725">
        <f t="shared" si="423"/>
        <v>0</v>
      </c>
      <c r="V1792" s="1725">
        <f t="shared" si="424"/>
        <v>0</v>
      </c>
      <c r="W1792" s="1725">
        <f t="shared" si="425"/>
        <v>0</v>
      </c>
      <c r="X1792" s="1728"/>
      <c r="Y1792" s="1739"/>
      <c r="Z1792" s="1730"/>
      <c r="AA1792" s="1788"/>
      <c r="AB1792" s="1788"/>
      <c r="AH1792" s="2307"/>
      <c r="AK1792" s="2306"/>
      <c r="AL1792" s="2306"/>
    </row>
    <row r="1793" spans="9:38" x14ac:dyDescent="0.2">
      <c r="I1793" s="1738">
        <v>0</v>
      </c>
      <c r="J1793" s="1738">
        <v>0</v>
      </c>
      <c r="N1793" s="1725">
        <f t="shared" si="419"/>
        <v>0</v>
      </c>
      <c r="O1793" s="1725">
        <v>0</v>
      </c>
      <c r="P1793" s="1759" t="str">
        <f t="shared" si="420"/>
        <v/>
      </c>
      <c r="Q1793" s="1725">
        <v>0</v>
      </c>
      <c r="R1793" s="1809" t="str">
        <f t="shared" si="421"/>
        <v/>
      </c>
      <c r="S1793" s="1785">
        <f t="shared" si="422"/>
        <v>0</v>
      </c>
      <c r="U1793" s="1725">
        <f t="shared" si="423"/>
        <v>0</v>
      </c>
      <c r="V1793" s="1725">
        <f t="shared" si="424"/>
        <v>0</v>
      </c>
      <c r="W1793" s="1725">
        <f t="shared" si="425"/>
        <v>0</v>
      </c>
      <c r="X1793" s="1728"/>
      <c r="Y1793" s="1739"/>
      <c r="Z1793" s="1730"/>
      <c r="AA1793" s="1788"/>
      <c r="AB1793" s="1788"/>
      <c r="AH1793" s="2307"/>
      <c r="AK1793" s="2306"/>
      <c r="AL1793" s="2306"/>
    </row>
    <row r="1794" spans="9:38" x14ac:dyDescent="0.2">
      <c r="I1794" s="1738">
        <v>0</v>
      </c>
      <c r="J1794" s="1738">
        <v>0</v>
      </c>
      <c r="N1794" s="1725">
        <f t="shared" si="419"/>
        <v>0</v>
      </c>
      <c r="O1794" s="1725">
        <v>0</v>
      </c>
      <c r="P1794" s="1759" t="str">
        <f t="shared" si="420"/>
        <v/>
      </c>
      <c r="Q1794" s="1725">
        <v>0</v>
      </c>
      <c r="R1794" s="1809" t="str">
        <f t="shared" si="421"/>
        <v/>
      </c>
      <c r="S1794" s="1785">
        <f t="shared" si="422"/>
        <v>0</v>
      </c>
      <c r="U1794" s="1725">
        <f t="shared" si="423"/>
        <v>0</v>
      </c>
      <c r="V1794" s="1725">
        <f t="shared" si="424"/>
        <v>0</v>
      </c>
      <c r="W1794" s="1725">
        <f t="shared" si="425"/>
        <v>0</v>
      </c>
      <c r="X1794" s="1728"/>
      <c r="Y1794" s="1739"/>
      <c r="Z1794" s="1730"/>
      <c r="AA1794" s="1788"/>
      <c r="AB1794" s="1788"/>
      <c r="AH1794" s="2307"/>
      <c r="AK1794" s="2306"/>
      <c r="AL1794" s="2306"/>
    </row>
    <row r="1795" spans="9:38" x14ac:dyDescent="0.2">
      <c r="I1795" s="1738">
        <v>0</v>
      </c>
      <c r="J1795" s="1738">
        <v>0</v>
      </c>
      <c r="N1795" s="1725">
        <f t="shared" si="419"/>
        <v>0</v>
      </c>
      <c r="O1795" s="1725">
        <v>0</v>
      </c>
      <c r="P1795" s="1759" t="str">
        <f t="shared" si="420"/>
        <v/>
      </c>
      <c r="Q1795" s="1725">
        <v>0</v>
      </c>
      <c r="R1795" s="1809" t="str">
        <f t="shared" si="421"/>
        <v/>
      </c>
      <c r="S1795" s="1785">
        <f t="shared" si="422"/>
        <v>0</v>
      </c>
      <c r="U1795" s="1725">
        <f t="shared" si="423"/>
        <v>0</v>
      </c>
      <c r="V1795" s="1725">
        <f t="shared" si="424"/>
        <v>0</v>
      </c>
      <c r="W1795" s="1725">
        <f t="shared" si="425"/>
        <v>0</v>
      </c>
      <c r="X1795" s="1728"/>
      <c r="Y1795" s="1739"/>
      <c r="Z1795" s="1730"/>
      <c r="AA1795" s="1788"/>
      <c r="AB1795" s="1788"/>
      <c r="AH1795" s="2307"/>
      <c r="AK1795" s="2306"/>
      <c r="AL1795" s="2306"/>
    </row>
    <row r="1796" spans="9:38" x14ac:dyDescent="0.2">
      <c r="I1796" s="1738">
        <v>0</v>
      </c>
      <c r="J1796" s="1738">
        <v>0</v>
      </c>
      <c r="N1796" s="1725">
        <f t="shared" si="419"/>
        <v>0</v>
      </c>
      <c r="O1796" s="1725">
        <v>0</v>
      </c>
      <c r="P1796" s="1759" t="str">
        <f t="shared" si="420"/>
        <v/>
      </c>
      <c r="Q1796" s="1725">
        <v>0</v>
      </c>
      <c r="R1796" s="1809" t="str">
        <f t="shared" si="421"/>
        <v/>
      </c>
      <c r="S1796" s="1785">
        <f t="shared" si="422"/>
        <v>0</v>
      </c>
      <c r="U1796" s="1725">
        <f t="shared" si="423"/>
        <v>0</v>
      </c>
      <c r="V1796" s="1725">
        <f t="shared" si="424"/>
        <v>0</v>
      </c>
      <c r="W1796" s="1725">
        <f t="shared" si="425"/>
        <v>0</v>
      </c>
      <c r="X1796" s="1728"/>
      <c r="Y1796" s="1739"/>
      <c r="Z1796" s="1730"/>
      <c r="AA1796" s="1788"/>
      <c r="AB1796" s="1788"/>
      <c r="AH1796" s="2307"/>
      <c r="AK1796" s="2306"/>
      <c r="AL1796" s="2306"/>
    </row>
    <row r="1797" spans="9:38" x14ac:dyDescent="0.2">
      <c r="I1797" s="1738">
        <v>0</v>
      </c>
      <c r="J1797" s="1738">
        <v>0</v>
      </c>
      <c r="N1797" s="1725">
        <f t="shared" si="419"/>
        <v>0</v>
      </c>
      <c r="O1797" s="1725">
        <v>0</v>
      </c>
      <c r="P1797" s="1759" t="str">
        <f t="shared" si="420"/>
        <v/>
      </c>
      <c r="Q1797" s="1725">
        <v>0</v>
      </c>
      <c r="R1797" s="1809" t="str">
        <f t="shared" si="421"/>
        <v/>
      </c>
      <c r="S1797" s="1785">
        <f t="shared" si="422"/>
        <v>0</v>
      </c>
      <c r="U1797" s="1725">
        <f t="shared" si="423"/>
        <v>0</v>
      </c>
      <c r="V1797" s="1725">
        <f t="shared" si="424"/>
        <v>0</v>
      </c>
      <c r="W1797" s="1725">
        <f t="shared" si="425"/>
        <v>0</v>
      </c>
      <c r="X1797" s="1728"/>
      <c r="Y1797" s="1739"/>
      <c r="Z1797" s="1730"/>
      <c r="AA1797" s="1788"/>
      <c r="AB1797" s="1788"/>
      <c r="AH1797" s="2307"/>
      <c r="AK1797" s="2306"/>
      <c r="AL1797" s="2306"/>
    </row>
    <row r="1798" spans="9:38" x14ac:dyDescent="0.2">
      <c r="I1798" s="1738">
        <v>0</v>
      </c>
      <c r="J1798" s="1738">
        <v>0</v>
      </c>
      <c r="N1798" s="1725">
        <f t="shared" si="419"/>
        <v>0</v>
      </c>
      <c r="O1798" s="1725">
        <v>0</v>
      </c>
      <c r="P1798" s="1759" t="str">
        <f t="shared" si="420"/>
        <v/>
      </c>
      <c r="Q1798" s="1725">
        <v>0</v>
      </c>
      <c r="R1798" s="1809" t="str">
        <f t="shared" si="421"/>
        <v/>
      </c>
      <c r="S1798" s="1785">
        <f t="shared" si="422"/>
        <v>0</v>
      </c>
      <c r="U1798" s="1725">
        <f t="shared" si="423"/>
        <v>0</v>
      </c>
      <c r="V1798" s="1725">
        <f t="shared" si="424"/>
        <v>0</v>
      </c>
      <c r="W1798" s="1725">
        <f t="shared" si="425"/>
        <v>0</v>
      </c>
      <c r="X1798" s="1728"/>
      <c r="Y1798" s="1739"/>
      <c r="Z1798" s="1730"/>
      <c r="AA1798" s="1788"/>
      <c r="AB1798" s="1788"/>
      <c r="AH1798" s="2307"/>
      <c r="AK1798" s="2306"/>
      <c r="AL1798" s="2306"/>
    </row>
    <row r="1799" spans="9:38" x14ac:dyDescent="0.2">
      <c r="I1799" s="1738">
        <v>0</v>
      </c>
      <c r="J1799" s="1738">
        <v>0</v>
      </c>
      <c r="N1799" s="1725">
        <f t="shared" si="419"/>
        <v>0</v>
      </c>
      <c r="O1799" s="1725">
        <v>0</v>
      </c>
      <c r="P1799" s="1759" t="str">
        <f t="shared" si="420"/>
        <v/>
      </c>
      <c r="Q1799" s="1725">
        <v>0</v>
      </c>
      <c r="R1799" s="1809" t="str">
        <f t="shared" si="421"/>
        <v/>
      </c>
      <c r="S1799" s="1785">
        <f t="shared" si="422"/>
        <v>0</v>
      </c>
      <c r="U1799" s="1725">
        <f t="shared" si="423"/>
        <v>0</v>
      </c>
      <c r="V1799" s="1725">
        <f t="shared" si="424"/>
        <v>0</v>
      </c>
      <c r="W1799" s="1725">
        <f t="shared" si="425"/>
        <v>0</v>
      </c>
      <c r="X1799" s="1728"/>
      <c r="Y1799" s="1739"/>
      <c r="Z1799" s="1730"/>
      <c r="AA1799" s="1788"/>
      <c r="AB1799" s="1788"/>
      <c r="AH1799" s="2307"/>
      <c r="AK1799" s="2306"/>
      <c r="AL1799" s="2306"/>
    </row>
    <row r="1800" spans="9:38" x14ac:dyDescent="0.2">
      <c r="I1800" s="1738">
        <v>0</v>
      </c>
      <c r="J1800" s="1738">
        <v>0</v>
      </c>
      <c r="N1800" s="1725">
        <f t="shared" si="419"/>
        <v>0</v>
      </c>
      <c r="O1800" s="1725">
        <v>0</v>
      </c>
      <c r="P1800" s="1759" t="str">
        <f t="shared" si="420"/>
        <v/>
      </c>
      <c r="Q1800" s="1725">
        <v>0</v>
      </c>
      <c r="R1800" s="1809" t="str">
        <f t="shared" si="421"/>
        <v/>
      </c>
      <c r="S1800" s="1785">
        <f t="shared" si="422"/>
        <v>0</v>
      </c>
      <c r="U1800" s="1725">
        <f t="shared" si="423"/>
        <v>0</v>
      </c>
      <c r="V1800" s="1725">
        <f t="shared" si="424"/>
        <v>0</v>
      </c>
      <c r="W1800" s="1725">
        <f t="shared" si="425"/>
        <v>0</v>
      </c>
      <c r="X1800" s="1728"/>
      <c r="Y1800" s="1739"/>
      <c r="Z1800" s="1730"/>
      <c r="AA1800" s="1788"/>
      <c r="AB1800" s="1788"/>
      <c r="AH1800" s="2307"/>
      <c r="AK1800" s="2306"/>
      <c r="AL1800" s="2306"/>
    </row>
    <row r="1801" spans="9:38" x14ac:dyDescent="0.2">
      <c r="I1801" s="1738">
        <v>0</v>
      </c>
      <c r="J1801" s="1738">
        <v>0</v>
      </c>
      <c r="N1801" s="1725">
        <f t="shared" si="419"/>
        <v>0</v>
      </c>
      <c r="O1801" s="1725">
        <v>0</v>
      </c>
      <c r="P1801" s="1759" t="str">
        <f t="shared" si="420"/>
        <v/>
      </c>
      <c r="Q1801" s="1725">
        <v>0</v>
      </c>
      <c r="R1801" s="1809" t="str">
        <f t="shared" si="421"/>
        <v/>
      </c>
      <c r="S1801" s="1785">
        <f t="shared" si="422"/>
        <v>0</v>
      </c>
      <c r="U1801" s="1725">
        <f t="shared" si="423"/>
        <v>0</v>
      </c>
      <c r="V1801" s="1725">
        <f t="shared" si="424"/>
        <v>0</v>
      </c>
      <c r="W1801" s="1725">
        <f t="shared" si="425"/>
        <v>0</v>
      </c>
      <c r="X1801" s="1728"/>
      <c r="Y1801" s="1739"/>
      <c r="Z1801" s="1730"/>
      <c r="AA1801" s="1788"/>
      <c r="AB1801" s="1788"/>
      <c r="AH1801" s="2307"/>
      <c r="AK1801" s="2306"/>
      <c r="AL1801" s="2306"/>
    </row>
    <row r="1802" spans="9:38" x14ac:dyDescent="0.2">
      <c r="I1802" s="1738">
        <v>0</v>
      </c>
      <c r="J1802" s="1738">
        <v>0</v>
      </c>
      <c r="N1802" s="1725">
        <f t="shared" si="419"/>
        <v>0</v>
      </c>
      <c r="O1802" s="1725">
        <v>0</v>
      </c>
      <c r="P1802" s="1759" t="str">
        <f t="shared" si="420"/>
        <v/>
      </c>
      <c r="Q1802" s="1725">
        <v>0</v>
      </c>
      <c r="R1802" s="1809" t="str">
        <f t="shared" si="421"/>
        <v/>
      </c>
      <c r="S1802" s="1785">
        <f t="shared" si="422"/>
        <v>0</v>
      </c>
      <c r="U1802" s="1725">
        <f t="shared" si="423"/>
        <v>0</v>
      </c>
      <c r="V1802" s="1725">
        <f t="shared" si="424"/>
        <v>0</v>
      </c>
      <c r="W1802" s="1725">
        <f t="shared" si="425"/>
        <v>0</v>
      </c>
      <c r="X1802" s="1728"/>
      <c r="Y1802" s="1739"/>
      <c r="Z1802" s="1730"/>
      <c r="AA1802" s="1788"/>
      <c r="AB1802" s="1788"/>
      <c r="AH1802" s="2307"/>
      <c r="AK1802" s="2306"/>
      <c r="AL1802" s="2306"/>
    </row>
    <row r="1803" spans="9:38" x14ac:dyDescent="0.2">
      <c r="I1803" s="1738">
        <v>0</v>
      </c>
      <c r="J1803" s="1738">
        <v>0</v>
      </c>
      <c r="N1803" s="1725">
        <f t="shared" si="419"/>
        <v>0</v>
      </c>
      <c r="O1803" s="1725">
        <v>0</v>
      </c>
      <c r="P1803" s="1759" t="str">
        <f t="shared" si="420"/>
        <v/>
      </c>
      <c r="Q1803" s="1725">
        <v>0</v>
      </c>
      <c r="R1803" s="1809" t="str">
        <f t="shared" si="421"/>
        <v/>
      </c>
      <c r="S1803" s="1785">
        <f t="shared" si="422"/>
        <v>0</v>
      </c>
      <c r="U1803" s="1725">
        <f t="shared" si="423"/>
        <v>0</v>
      </c>
      <c r="V1803" s="1725">
        <f t="shared" si="424"/>
        <v>0</v>
      </c>
      <c r="W1803" s="1725">
        <f t="shared" si="425"/>
        <v>0</v>
      </c>
      <c r="X1803" s="1728"/>
      <c r="Y1803" s="1739"/>
      <c r="Z1803" s="1730"/>
      <c r="AA1803" s="1788"/>
      <c r="AB1803" s="1788"/>
      <c r="AH1803" s="2307"/>
      <c r="AK1803" s="2306"/>
      <c r="AL1803" s="2306"/>
    </row>
    <row r="1804" spans="9:38" x14ac:dyDescent="0.2">
      <c r="I1804" s="1738">
        <v>0</v>
      </c>
      <c r="J1804" s="1738">
        <v>0</v>
      </c>
      <c r="N1804" s="1725">
        <f t="shared" si="419"/>
        <v>0</v>
      </c>
      <c r="O1804" s="1725">
        <v>0</v>
      </c>
      <c r="P1804" s="1759" t="str">
        <f t="shared" si="420"/>
        <v/>
      </c>
      <c r="Q1804" s="1725">
        <v>0</v>
      </c>
      <c r="R1804" s="1809" t="str">
        <f t="shared" si="421"/>
        <v/>
      </c>
      <c r="S1804" s="1785">
        <f t="shared" si="422"/>
        <v>0</v>
      </c>
      <c r="U1804" s="1725">
        <f t="shared" si="423"/>
        <v>0</v>
      </c>
      <c r="V1804" s="1725">
        <f t="shared" si="424"/>
        <v>0</v>
      </c>
      <c r="W1804" s="1725">
        <f t="shared" si="425"/>
        <v>0</v>
      </c>
      <c r="X1804" s="1728"/>
      <c r="Y1804" s="1739"/>
      <c r="Z1804" s="1730"/>
      <c r="AA1804" s="1788"/>
      <c r="AB1804" s="1788"/>
      <c r="AH1804" s="2307"/>
      <c r="AK1804" s="2306"/>
      <c r="AL1804" s="2306"/>
    </row>
    <row r="1805" spans="9:38" x14ac:dyDescent="0.2">
      <c r="I1805" s="1738">
        <v>0</v>
      </c>
      <c r="J1805" s="1738">
        <v>0</v>
      </c>
      <c r="N1805" s="1725">
        <f t="shared" si="419"/>
        <v>0</v>
      </c>
      <c r="O1805" s="1725">
        <v>0</v>
      </c>
      <c r="P1805" s="1759" t="str">
        <f t="shared" si="420"/>
        <v/>
      </c>
      <c r="Q1805" s="1725">
        <v>0</v>
      </c>
      <c r="R1805" s="1809" t="str">
        <f t="shared" si="421"/>
        <v/>
      </c>
      <c r="S1805" s="1785">
        <f t="shared" si="422"/>
        <v>0</v>
      </c>
      <c r="U1805" s="1725">
        <f t="shared" si="423"/>
        <v>0</v>
      </c>
      <c r="V1805" s="1725">
        <f t="shared" si="424"/>
        <v>0</v>
      </c>
      <c r="W1805" s="1725">
        <f t="shared" si="425"/>
        <v>0</v>
      </c>
      <c r="X1805" s="1728"/>
      <c r="Y1805" s="1739"/>
      <c r="Z1805" s="1730"/>
      <c r="AA1805" s="1788"/>
      <c r="AB1805" s="1788"/>
      <c r="AH1805" s="2307"/>
      <c r="AK1805" s="2306"/>
      <c r="AL1805" s="2306"/>
    </row>
    <row r="1806" spans="9:38" x14ac:dyDescent="0.2">
      <c r="I1806" s="1738">
        <v>0</v>
      </c>
      <c r="J1806" s="1738">
        <v>0</v>
      </c>
      <c r="N1806" s="1725">
        <f t="shared" si="419"/>
        <v>0</v>
      </c>
      <c r="O1806" s="1725">
        <v>0</v>
      </c>
      <c r="P1806" s="1759" t="str">
        <f t="shared" si="420"/>
        <v/>
      </c>
      <c r="Q1806" s="1725">
        <v>0</v>
      </c>
      <c r="R1806" s="1809" t="str">
        <f t="shared" si="421"/>
        <v/>
      </c>
      <c r="S1806" s="1785">
        <f t="shared" si="422"/>
        <v>0</v>
      </c>
      <c r="U1806" s="1725">
        <f t="shared" si="423"/>
        <v>0</v>
      </c>
      <c r="V1806" s="1725">
        <f t="shared" si="424"/>
        <v>0</v>
      </c>
      <c r="W1806" s="1725">
        <f t="shared" si="425"/>
        <v>0</v>
      </c>
      <c r="X1806" s="1728"/>
      <c r="Y1806" s="1739"/>
      <c r="Z1806" s="1730"/>
      <c r="AA1806" s="1788"/>
      <c r="AB1806" s="1788"/>
      <c r="AH1806" s="2307"/>
      <c r="AK1806" s="2306"/>
      <c r="AL1806" s="2306"/>
    </row>
    <row r="1807" spans="9:38" x14ac:dyDescent="0.2">
      <c r="I1807" s="1738">
        <v>0</v>
      </c>
      <c r="J1807" s="1738">
        <v>0</v>
      </c>
      <c r="N1807" s="1725">
        <f t="shared" si="419"/>
        <v>0</v>
      </c>
      <c r="O1807" s="1725">
        <v>0</v>
      </c>
      <c r="P1807" s="1759" t="str">
        <f t="shared" si="420"/>
        <v/>
      </c>
      <c r="Q1807" s="1725">
        <v>0</v>
      </c>
      <c r="R1807" s="1809" t="str">
        <f t="shared" si="421"/>
        <v/>
      </c>
      <c r="S1807" s="1785">
        <f t="shared" si="422"/>
        <v>0</v>
      </c>
      <c r="U1807" s="1725">
        <f t="shared" si="423"/>
        <v>0</v>
      </c>
      <c r="V1807" s="1725">
        <f t="shared" si="424"/>
        <v>0</v>
      </c>
      <c r="W1807" s="1725">
        <f t="shared" si="425"/>
        <v>0</v>
      </c>
      <c r="X1807" s="1728"/>
      <c r="Y1807" s="1739"/>
      <c r="Z1807" s="1730"/>
      <c r="AA1807" s="1788"/>
      <c r="AB1807" s="1788"/>
      <c r="AH1807" s="2307"/>
      <c r="AK1807" s="2306"/>
      <c r="AL1807" s="2306"/>
    </row>
    <row r="1808" spans="9:38" x14ac:dyDescent="0.2">
      <c r="I1808" s="1738">
        <v>0</v>
      </c>
      <c r="J1808" s="1738">
        <v>0</v>
      </c>
      <c r="N1808" s="1725">
        <f t="shared" si="419"/>
        <v>0</v>
      </c>
      <c r="O1808" s="1725">
        <v>0</v>
      </c>
      <c r="P1808" s="1759" t="str">
        <f t="shared" si="420"/>
        <v/>
      </c>
      <c r="Q1808" s="1725">
        <v>0</v>
      </c>
      <c r="R1808" s="1809" t="str">
        <f t="shared" si="421"/>
        <v/>
      </c>
      <c r="S1808" s="1785">
        <f t="shared" si="422"/>
        <v>0</v>
      </c>
      <c r="U1808" s="1725">
        <f t="shared" si="423"/>
        <v>0</v>
      </c>
      <c r="V1808" s="1725">
        <f t="shared" si="424"/>
        <v>0</v>
      </c>
      <c r="W1808" s="1725">
        <f t="shared" si="425"/>
        <v>0</v>
      </c>
      <c r="X1808" s="1728"/>
      <c r="Y1808" s="1739"/>
      <c r="Z1808" s="1730"/>
      <c r="AA1808" s="1788"/>
      <c r="AB1808" s="1788"/>
      <c r="AH1808" s="2307"/>
      <c r="AK1808" s="2306"/>
      <c r="AL1808" s="2306"/>
    </row>
    <row r="1809" spans="9:38" x14ac:dyDescent="0.2">
      <c r="I1809" s="1738">
        <v>0</v>
      </c>
      <c r="J1809" s="1738">
        <v>0</v>
      </c>
      <c r="N1809" s="1725">
        <f t="shared" si="419"/>
        <v>0</v>
      </c>
      <c r="O1809" s="1725">
        <v>0</v>
      </c>
      <c r="P1809" s="1759" t="str">
        <f t="shared" si="420"/>
        <v/>
      </c>
      <c r="Q1809" s="1725">
        <v>0</v>
      </c>
      <c r="R1809" s="1809" t="str">
        <f t="shared" si="421"/>
        <v/>
      </c>
      <c r="S1809" s="1785">
        <f t="shared" si="422"/>
        <v>0</v>
      </c>
      <c r="U1809" s="1725">
        <f t="shared" si="423"/>
        <v>0</v>
      </c>
      <c r="V1809" s="1725">
        <f t="shared" si="424"/>
        <v>0</v>
      </c>
      <c r="W1809" s="1725">
        <f t="shared" si="425"/>
        <v>0</v>
      </c>
      <c r="X1809" s="1728"/>
      <c r="Y1809" s="1739"/>
      <c r="Z1809" s="1730"/>
      <c r="AA1809" s="1788"/>
      <c r="AB1809" s="1788"/>
      <c r="AH1809" s="2307"/>
      <c r="AK1809" s="2306"/>
      <c r="AL1809" s="2306"/>
    </row>
    <row r="1810" spans="9:38" x14ac:dyDescent="0.2">
      <c r="I1810" s="1738">
        <v>0</v>
      </c>
      <c r="J1810" s="1738">
        <v>0</v>
      </c>
      <c r="N1810" s="1725">
        <f t="shared" si="419"/>
        <v>0</v>
      </c>
      <c r="O1810" s="1725">
        <v>0</v>
      </c>
      <c r="P1810" s="1759" t="str">
        <f t="shared" si="420"/>
        <v/>
      </c>
      <c r="Q1810" s="1725">
        <v>0</v>
      </c>
      <c r="R1810" s="1809" t="str">
        <f t="shared" si="421"/>
        <v/>
      </c>
      <c r="S1810" s="1785">
        <f t="shared" si="422"/>
        <v>0</v>
      </c>
      <c r="U1810" s="1725">
        <f t="shared" si="423"/>
        <v>0</v>
      </c>
      <c r="V1810" s="1725">
        <f t="shared" si="424"/>
        <v>0</v>
      </c>
      <c r="W1810" s="1725">
        <f t="shared" si="425"/>
        <v>0</v>
      </c>
      <c r="X1810" s="1728"/>
      <c r="Y1810" s="1739"/>
      <c r="Z1810" s="1730"/>
      <c r="AA1810" s="1788"/>
      <c r="AB1810" s="1788"/>
      <c r="AH1810" s="2307"/>
      <c r="AK1810" s="2306"/>
      <c r="AL1810" s="2306"/>
    </row>
    <row r="1811" spans="9:38" x14ac:dyDescent="0.2">
      <c r="I1811" s="1738">
        <v>0</v>
      </c>
      <c r="J1811" s="1738">
        <v>0</v>
      </c>
      <c r="N1811" s="1725">
        <f t="shared" si="419"/>
        <v>0</v>
      </c>
      <c r="O1811" s="1725">
        <v>0</v>
      </c>
      <c r="P1811" s="1759" t="str">
        <f t="shared" si="420"/>
        <v/>
      </c>
      <c r="Q1811" s="1725">
        <v>0</v>
      </c>
      <c r="R1811" s="1809" t="str">
        <f t="shared" si="421"/>
        <v/>
      </c>
      <c r="S1811" s="1785">
        <f t="shared" si="422"/>
        <v>0</v>
      </c>
      <c r="U1811" s="1725">
        <f t="shared" si="423"/>
        <v>0</v>
      </c>
      <c r="V1811" s="1725">
        <f t="shared" si="424"/>
        <v>0</v>
      </c>
      <c r="W1811" s="1725">
        <f t="shared" si="425"/>
        <v>0</v>
      </c>
      <c r="X1811" s="1728"/>
      <c r="Y1811" s="1739"/>
      <c r="Z1811" s="1730"/>
      <c r="AA1811" s="1788"/>
      <c r="AB1811" s="1788"/>
      <c r="AH1811" s="2307"/>
      <c r="AK1811" s="2306"/>
      <c r="AL1811" s="2306"/>
    </row>
    <row r="1812" spans="9:38" x14ac:dyDescent="0.2">
      <c r="I1812" s="1738">
        <v>0</v>
      </c>
      <c r="J1812" s="1738">
        <v>0</v>
      </c>
      <c r="N1812" s="1725">
        <f t="shared" si="419"/>
        <v>0</v>
      </c>
      <c r="O1812" s="1725">
        <v>0</v>
      </c>
      <c r="P1812" s="1759" t="str">
        <f t="shared" si="420"/>
        <v/>
      </c>
      <c r="Q1812" s="1725">
        <v>0</v>
      </c>
      <c r="R1812" s="1809" t="str">
        <f t="shared" si="421"/>
        <v/>
      </c>
      <c r="S1812" s="1785">
        <f t="shared" si="422"/>
        <v>0</v>
      </c>
      <c r="U1812" s="1725">
        <f t="shared" si="423"/>
        <v>0</v>
      </c>
      <c r="V1812" s="1725">
        <f t="shared" si="424"/>
        <v>0</v>
      </c>
      <c r="W1812" s="1725">
        <f t="shared" si="425"/>
        <v>0</v>
      </c>
      <c r="X1812" s="1728"/>
      <c r="Y1812" s="1739"/>
      <c r="Z1812" s="1730"/>
      <c r="AA1812" s="1788"/>
      <c r="AB1812" s="1788"/>
      <c r="AH1812" s="2307"/>
      <c r="AK1812" s="2306"/>
      <c r="AL1812" s="2306"/>
    </row>
    <row r="1813" spans="9:38" x14ac:dyDescent="0.2">
      <c r="I1813" s="1738">
        <v>0</v>
      </c>
      <c r="J1813" s="1738">
        <v>0</v>
      </c>
      <c r="N1813" s="1725">
        <f t="shared" si="419"/>
        <v>0</v>
      </c>
      <c r="O1813" s="1725">
        <v>0</v>
      </c>
      <c r="P1813" s="1759" t="str">
        <f t="shared" si="420"/>
        <v/>
      </c>
      <c r="Q1813" s="1725">
        <v>0</v>
      </c>
      <c r="R1813" s="1809" t="str">
        <f t="shared" si="421"/>
        <v/>
      </c>
      <c r="S1813" s="1785">
        <f t="shared" si="422"/>
        <v>0</v>
      </c>
      <c r="U1813" s="1725">
        <f t="shared" si="423"/>
        <v>0</v>
      </c>
      <c r="V1813" s="1725">
        <f t="shared" si="424"/>
        <v>0</v>
      </c>
      <c r="W1813" s="1725">
        <f t="shared" si="425"/>
        <v>0</v>
      </c>
      <c r="X1813" s="1728"/>
      <c r="Y1813" s="1739"/>
      <c r="Z1813" s="1730"/>
      <c r="AA1813" s="1788"/>
      <c r="AB1813" s="1788"/>
      <c r="AH1813" s="2307"/>
      <c r="AK1813" s="2306"/>
      <c r="AL1813" s="2306"/>
    </row>
    <row r="1814" spans="9:38" x14ac:dyDescent="0.2">
      <c r="I1814" s="1738">
        <v>0</v>
      </c>
      <c r="J1814" s="1738">
        <v>0</v>
      </c>
      <c r="N1814" s="1725">
        <f t="shared" si="419"/>
        <v>0</v>
      </c>
      <c r="O1814" s="1725">
        <v>0</v>
      </c>
      <c r="P1814" s="1759" t="str">
        <f t="shared" si="420"/>
        <v/>
      </c>
      <c r="Q1814" s="1725">
        <v>0</v>
      </c>
      <c r="R1814" s="1809" t="str">
        <f t="shared" si="421"/>
        <v/>
      </c>
      <c r="S1814" s="1785">
        <f t="shared" si="422"/>
        <v>0</v>
      </c>
      <c r="U1814" s="1725">
        <f t="shared" si="423"/>
        <v>0</v>
      </c>
      <c r="V1814" s="1725">
        <f t="shared" si="424"/>
        <v>0</v>
      </c>
      <c r="W1814" s="1725">
        <f t="shared" si="425"/>
        <v>0</v>
      </c>
      <c r="X1814" s="1728"/>
      <c r="Y1814" s="1739"/>
      <c r="Z1814" s="1730"/>
      <c r="AA1814" s="1788"/>
      <c r="AB1814" s="1788"/>
      <c r="AH1814" s="2307"/>
      <c r="AK1814" s="2306"/>
      <c r="AL1814" s="2306"/>
    </row>
    <row r="1815" spans="9:38" x14ac:dyDescent="0.2">
      <c r="I1815" s="1738">
        <v>0</v>
      </c>
      <c r="J1815" s="1738">
        <v>0</v>
      </c>
      <c r="N1815" s="1725">
        <f t="shared" si="419"/>
        <v>0</v>
      </c>
      <c r="O1815" s="1725">
        <v>0</v>
      </c>
      <c r="P1815" s="1759" t="str">
        <f t="shared" si="420"/>
        <v/>
      </c>
      <c r="Q1815" s="1725">
        <v>0</v>
      </c>
      <c r="R1815" s="1809" t="str">
        <f t="shared" si="421"/>
        <v/>
      </c>
      <c r="S1815" s="1785">
        <f t="shared" si="422"/>
        <v>0</v>
      </c>
      <c r="U1815" s="1725">
        <f t="shared" si="423"/>
        <v>0</v>
      </c>
      <c r="V1815" s="1725">
        <f t="shared" si="424"/>
        <v>0</v>
      </c>
      <c r="W1815" s="1725">
        <f t="shared" si="425"/>
        <v>0</v>
      </c>
      <c r="X1815" s="1728"/>
      <c r="Y1815" s="1739"/>
      <c r="Z1815" s="1730"/>
      <c r="AA1815" s="1788"/>
      <c r="AB1815" s="1788"/>
      <c r="AH1815" s="2307"/>
      <c r="AK1815" s="2306"/>
      <c r="AL1815" s="2306"/>
    </row>
    <row r="1816" spans="9:38" x14ac:dyDescent="0.2">
      <c r="I1816" s="1738">
        <v>0</v>
      </c>
      <c r="J1816" s="1738">
        <v>0</v>
      </c>
      <c r="N1816" s="1725">
        <f t="shared" si="419"/>
        <v>0</v>
      </c>
      <c r="O1816" s="1725">
        <v>0</v>
      </c>
      <c r="P1816" s="1759" t="str">
        <f t="shared" si="420"/>
        <v/>
      </c>
      <c r="Q1816" s="1725">
        <v>0</v>
      </c>
      <c r="R1816" s="1809" t="str">
        <f t="shared" si="421"/>
        <v/>
      </c>
      <c r="S1816" s="1785">
        <f t="shared" si="422"/>
        <v>0</v>
      </c>
      <c r="U1816" s="1725">
        <f t="shared" si="423"/>
        <v>0</v>
      </c>
      <c r="V1816" s="1725">
        <f t="shared" si="424"/>
        <v>0</v>
      </c>
      <c r="W1816" s="1725">
        <f t="shared" si="425"/>
        <v>0</v>
      </c>
      <c r="X1816" s="1728"/>
      <c r="Y1816" s="1739"/>
      <c r="Z1816" s="1730"/>
      <c r="AA1816" s="1788"/>
      <c r="AB1816" s="1788"/>
      <c r="AH1816" s="2307"/>
      <c r="AK1816" s="2306"/>
      <c r="AL1816" s="2306"/>
    </row>
    <row r="1817" spans="9:38" x14ac:dyDescent="0.2">
      <c r="I1817" s="1738">
        <v>0</v>
      </c>
      <c r="J1817" s="1738">
        <v>0</v>
      </c>
      <c r="N1817" s="1725">
        <f t="shared" si="419"/>
        <v>0</v>
      </c>
      <c r="O1817" s="1725">
        <v>0</v>
      </c>
      <c r="P1817" s="1759" t="str">
        <f t="shared" si="420"/>
        <v/>
      </c>
      <c r="Q1817" s="1725">
        <v>0</v>
      </c>
      <c r="R1817" s="1809" t="str">
        <f t="shared" si="421"/>
        <v/>
      </c>
      <c r="S1817" s="1785">
        <f t="shared" si="422"/>
        <v>0</v>
      </c>
      <c r="U1817" s="1725">
        <f t="shared" si="423"/>
        <v>0</v>
      </c>
      <c r="V1817" s="1725">
        <f t="shared" si="424"/>
        <v>0</v>
      </c>
      <c r="W1817" s="1725">
        <f t="shared" si="425"/>
        <v>0</v>
      </c>
      <c r="X1817" s="1728"/>
      <c r="Y1817" s="1739"/>
      <c r="Z1817" s="1730"/>
      <c r="AA1817" s="1788"/>
      <c r="AB1817" s="1788"/>
      <c r="AH1817" s="2307"/>
      <c r="AK1817" s="2306"/>
      <c r="AL1817" s="2306"/>
    </row>
    <row r="1818" spans="9:38" x14ac:dyDescent="0.2">
      <c r="I1818" s="1738">
        <v>0</v>
      </c>
      <c r="J1818" s="1738">
        <v>0</v>
      </c>
      <c r="N1818" s="1725">
        <f t="shared" si="419"/>
        <v>0</v>
      </c>
      <c r="O1818" s="1725">
        <v>0</v>
      </c>
      <c r="P1818" s="1759" t="str">
        <f t="shared" si="420"/>
        <v/>
      </c>
      <c r="Q1818" s="1725">
        <v>0</v>
      </c>
      <c r="R1818" s="1809" t="str">
        <f t="shared" si="421"/>
        <v/>
      </c>
      <c r="S1818" s="1785">
        <f t="shared" si="422"/>
        <v>0</v>
      </c>
      <c r="U1818" s="1725">
        <f t="shared" si="423"/>
        <v>0</v>
      </c>
      <c r="V1818" s="1725">
        <f t="shared" si="424"/>
        <v>0</v>
      </c>
      <c r="W1818" s="1725">
        <f t="shared" si="425"/>
        <v>0</v>
      </c>
      <c r="X1818" s="1728"/>
      <c r="Y1818" s="1739"/>
      <c r="Z1818" s="1730"/>
      <c r="AA1818" s="1788"/>
      <c r="AB1818" s="1788"/>
      <c r="AH1818" s="2307"/>
      <c r="AK1818" s="2306"/>
      <c r="AL1818" s="2306"/>
    </row>
    <row r="1819" spans="9:38" x14ac:dyDescent="0.2">
      <c r="I1819" s="1738">
        <v>0</v>
      </c>
      <c r="J1819" s="1738">
        <v>0</v>
      </c>
      <c r="N1819" s="1725">
        <f t="shared" si="419"/>
        <v>0</v>
      </c>
      <c r="O1819" s="1725">
        <v>0</v>
      </c>
      <c r="P1819" s="1759" t="str">
        <f t="shared" si="420"/>
        <v/>
      </c>
      <c r="Q1819" s="1725">
        <v>0</v>
      </c>
      <c r="R1819" s="1809" t="str">
        <f t="shared" si="421"/>
        <v/>
      </c>
      <c r="S1819" s="1785">
        <f t="shared" si="422"/>
        <v>0</v>
      </c>
      <c r="U1819" s="1725">
        <f t="shared" si="423"/>
        <v>0</v>
      </c>
      <c r="V1819" s="1725">
        <f t="shared" si="424"/>
        <v>0</v>
      </c>
      <c r="W1819" s="1725">
        <f t="shared" si="425"/>
        <v>0</v>
      </c>
      <c r="X1819" s="1728"/>
      <c r="Y1819" s="1739"/>
      <c r="Z1819" s="1730"/>
      <c r="AA1819" s="1788"/>
      <c r="AB1819" s="1788"/>
      <c r="AH1819" s="2307"/>
      <c r="AK1819" s="2306"/>
      <c r="AL1819" s="2306"/>
    </row>
    <row r="1820" spans="9:38" x14ac:dyDescent="0.2">
      <c r="I1820" s="1738">
        <v>0</v>
      </c>
      <c r="J1820" s="1738">
        <v>0</v>
      </c>
      <c r="N1820" s="1725">
        <f t="shared" si="419"/>
        <v>0</v>
      </c>
      <c r="O1820" s="1725">
        <v>0</v>
      </c>
      <c r="P1820" s="1759" t="str">
        <f t="shared" si="420"/>
        <v/>
      </c>
      <c r="Q1820" s="1725">
        <v>0</v>
      </c>
      <c r="R1820" s="1809" t="str">
        <f t="shared" si="421"/>
        <v/>
      </c>
      <c r="S1820" s="1785">
        <f t="shared" si="422"/>
        <v>0</v>
      </c>
      <c r="U1820" s="1725">
        <f t="shared" si="423"/>
        <v>0</v>
      </c>
      <c r="V1820" s="1725">
        <f t="shared" si="424"/>
        <v>0</v>
      </c>
      <c r="W1820" s="1725">
        <f t="shared" si="425"/>
        <v>0</v>
      </c>
      <c r="X1820" s="1728"/>
      <c r="Y1820" s="1739"/>
      <c r="Z1820" s="1730"/>
      <c r="AA1820" s="1788"/>
      <c r="AB1820" s="1788"/>
      <c r="AH1820" s="2307"/>
      <c r="AK1820" s="2306"/>
      <c r="AL1820" s="2306"/>
    </row>
    <row r="1821" spans="9:38" x14ac:dyDescent="0.2">
      <c r="I1821" s="1738">
        <v>0</v>
      </c>
      <c r="J1821" s="1738">
        <v>0</v>
      </c>
      <c r="N1821" s="1725">
        <f t="shared" si="419"/>
        <v>0</v>
      </c>
      <c r="O1821" s="1725">
        <v>0</v>
      </c>
      <c r="P1821" s="1759" t="str">
        <f t="shared" si="420"/>
        <v/>
      </c>
      <c r="Q1821" s="1725">
        <v>0</v>
      </c>
      <c r="R1821" s="1809" t="str">
        <f t="shared" si="421"/>
        <v/>
      </c>
      <c r="S1821" s="1785">
        <f t="shared" si="422"/>
        <v>0</v>
      </c>
      <c r="U1821" s="1725">
        <f t="shared" si="423"/>
        <v>0</v>
      </c>
      <c r="V1821" s="1725">
        <f t="shared" si="424"/>
        <v>0</v>
      </c>
      <c r="W1821" s="1725">
        <f t="shared" si="425"/>
        <v>0</v>
      </c>
      <c r="X1821" s="1728"/>
      <c r="Y1821" s="1739"/>
      <c r="Z1821" s="1730"/>
      <c r="AA1821" s="1788"/>
      <c r="AB1821" s="1788"/>
      <c r="AH1821" s="2307"/>
      <c r="AK1821" s="2306"/>
      <c r="AL1821" s="2306"/>
    </row>
    <row r="1822" spans="9:38" x14ac:dyDescent="0.2">
      <c r="I1822" s="1738">
        <v>0</v>
      </c>
      <c r="J1822" s="1738">
        <v>0</v>
      </c>
      <c r="N1822" s="1725">
        <f t="shared" si="419"/>
        <v>0</v>
      </c>
      <c r="O1822" s="1725">
        <v>0</v>
      </c>
      <c r="P1822" s="1759" t="str">
        <f t="shared" si="420"/>
        <v/>
      </c>
      <c r="Q1822" s="1725">
        <v>0</v>
      </c>
      <c r="R1822" s="1809" t="str">
        <f t="shared" si="421"/>
        <v/>
      </c>
      <c r="S1822" s="1785">
        <f t="shared" si="422"/>
        <v>0</v>
      </c>
      <c r="U1822" s="1725">
        <f t="shared" si="423"/>
        <v>0</v>
      </c>
      <c r="V1822" s="1725">
        <f t="shared" si="424"/>
        <v>0</v>
      </c>
      <c r="W1822" s="1725">
        <f t="shared" si="425"/>
        <v>0</v>
      </c>
      <c r="X1822" s="1728"/>
      <c r="Y1822" s="1739"/>
      <c r="Z1822" s="1730"/>
      <c r="AA1822" s="1788"/>
      <c r="AB1822" s="1788"/>
      <c r="AH1822" s="2307"/>
      <c r="AK1822" s="2306"/>
      <c r="AL1822" s="2306"/>
    </row>
    <row r="1823" spans="9:38" x14ac:dyDescent="0.2">
      <c r="I1823" s="1738">
        <v>0</v>
      </c>
      <c r="J1823" s="1738">
        <v>0</v>
      </c>
      <c r="N1823" s="1725">
        <f t="shared" si="419"/>
        <v>0</v>
      </c>
      <c r="O1823" s="1725">
        <v>0</v>
      </c>
      <c r="P1823" s="1759" t="str">
        <f t="shared" si="420"/>
        <v/>
      </c>
      <c r="Q1823" s="1725">
        <v>0</v>
      </c>
      <c r="R1823" s="1809" t="str">
        <f t="shared" si="421"/>
        <v/>
      </c>
      <c r="S1823" s="1785">
        <f t="shared" si="422"/>
        <v>0</v>
      </c>
      <c r="U1823" s="1725">
        <f t="shared" si="423"/>
        <v>0</v>
      </c>
      <c r="V1823" s="1725">
        <f t="shared" si="424"/>
        <v>0</v>
      </c>
      <c r="W1823" s="1725">
        <f t="shared" si="425"/>
        <v>0</v>
      </c>
      <c r="X1823" s="1728"/>
      <c r="Y1823" s="1739"/>
      <c r="Z1823" s="1730"/>
      <c r="AA1823" s="1788"/>
      <c r="AB1823" s="1788"/>
      <c r="AH1823" s="2307"/>
      <c r="AK1823" s="2306"/>
      <c r="AL1823" s="2306"/>
    </row>
    <row r="1824" spans="9:38" x14ac:dyDescent="0.2">
      <c r="I1824" s="1738">
        <v>0</v>
      </c>
      <c r="J1824" s="1738">
        <v>0</v>
      </c>
      <c r="N1824" s="1725">
        <f t="shared" si="419"/>
        <v>0</v>
      </c>
      <c r="O1824" s="1725">
        <v>0</v>
      </c>
      <c r="P1824" s="1759" t="str">
        <f t="shared" si="420"/>
        <v/>
      </c>
      <c r="Q1824" s="1725">
        <v>0</v>
      </c>
      <c r="R1824" s="1809" t="str">
        <f t="shared" si="421"/>
        <v/>
      </c>
      <c r="S1824" s="1785">
        <f t="shared" si="422"/>
        <v>0</v>
      </c>
      <c r="U1824" s="1725">
        <f t="shared" si="423"/>
        <v>0</v>
      </c>
      <c r="V1824" s="1725">
        <f t="shared" si="424"/>
        <v>0</v>
      </c>
      <c r="W1824" s="1725">
        <f t="shared" si="425"/>
        <v>0</v>
      </c>
      <c r="X1824" s="1728"/>
      <c r="Y1824" s="1739"/>
      <c r="Z1824" s="1730"/>
      <c r="AA1824" s="1788"/>
      <c r="AB1824" s="1788"/>
      <c r="AH1824" s="2307"/>
      <c r="AK1824" s="2306"/>
      <c r="AL1824" s="2306"/>
    </row>
    <row r="1825" spans="9:38" x14ac:dyDescent="0.2">
      <c r="I1825" s="1738">
        <v>0</v>
      </c>
      <c r="J1825" s="1738">
        <v>0</v>
      </c>
      <c r="N1825" s="1725">
        <f t="shared" si="419"/>
        <v>0</v>
      </c>
      <c r="O1825" s="1725">
        <v>0</v>
      </c>
      <c r="P1825" s="1759" t="str">
        <f t="shared" si="420"/>
        <v/>
      </c>
      <c r="Q1825" s="1725">
        <v>0</v>
      </c>
      <c r="R1825" s="1809" t="str">
        <f t="shared" si="421"/>
        <v/>
      </c>
      <c r="S1825" s="1785">
        <f t="shared" si="422"/>
        <v>0</v>
      </c>
      <c r="U1825" s="1725">
        <f t="shared" si="423"/>
        <v>0</v>
      </c>
      <c r="V1825" s="1725">
        <f t="shared" si="424"/>
        <v>0</v>
      </c>
      <c r="W1825" s="1725">
        <f t="shared" si="425"/>
        <v>0</v>
      </c>
      <c r="X1825" s="1728"/>
      <c r="Y1825" s="1739"/>
      <c r="Z1825" s="1730"/>
      <c r="AA1825" s="1788"/>
      <c r="AB1825" s="1788"/>
      <c r="AH1825" s="2307"/>
      <c r="AK1825" s="2306"/>
      <c r="AL1825" s="2306"/>
    </row>
    <row r="1826" spans="9:38" x14ac:dyDescent="0.2">
      <c r="I1826" s="1738">
        <v>0</v>
      </c>
      <c r="J1826" s="1738">
        <v>0</v>
      </c>
      <c r="N1826" s="1725">
        <f t="shared" si="419"/>
        <v>0</v>
      </c>
      <c r="O1826" s="1725">
        <v>0</v>
      </c>
      <c r="P1826" s="1759" t="str">
        <f t="shared" si="420"/>
        <v/>
      </c>
      <c r="Q1826" s="1725">
        <v>0</v>
      </c>
      <c r="R1826" s="1809" t="str">
        <f t="shared" si="421"/>
        <v/>
      </c>
      <c r="S1826" s="1785">
        <f t="shared" si="422"/>
        <v>0</v>
      </c>
      <c r="U1826" s="1725">
        <f t="shared" si="423"/>
        <v>0</v>
      </c>
      <c r="V1826" s="1725">
        <f t="shared" si="424"/>
        <v>0</v>
      </c>
      <c r="W1826" s="1725">
        <f t="shared" si="425"/>
        <v>0</v>
      </c>
      <c r="X1826" s="1728"/>
      <c r="Y1826" s="1739"/>
      <c r="Z1826" s="1730"/>
      <c r="AA1826" s="1788"/>
      <c r="AB1826" s="1788"/>
      <c r="AH1826" s="2307"/>
      <c r="AK1826" s="2306"/>
      <c r="AL1826" s="2306"/>
    </row>
    <row r="1827" spans="9:38" x14ac:dyDescent="0.2">
      <c r="I1827" s="1738">
        <v>0</v>
      </c>
      <c r="J1827" s="1738">
        <v>0</v>
      </c>
      <c r="N1827" s="1725">
        <f t="shared" si="419"/>
        <v>0</v>
      </c>
      <c r="O1827" s="1725">
        <v>0</v>
      </c>
      <c r="P1827" s="1759" t="str">
        <f t="shared" si="420"/>
        <v/>
      </c>
      <c r="Q1827" s="1725">
        <v>0</v>
      </c>
      <c r="R1827" s="1809" t="str">
        <f t="shared" si="421"/>
        <v/>
      </c>
      <c r="S1827" s="1785">
        <f t="shared" si="422"/>
        <v>0</v>
      </c>
      <c r="U1827" s="1725">
        <f t="shared" si="423"/>
        <v>0</v>
      </c>
      <c r="V1827" s="1725">
        <f t="shared" si="424"/>
        <v>0</v>
      </c>
      <c r="W1827" s="1725">
        <f t="shared" si="425"/>
        <v>0</v>
      </c>
      <c r="X1827" s="1728"/>
      <c r="Y1827" s="1739"/>
      <c r="Z1827" s="1730"/>
      <c r="AA1827" s="1788"/>
      <c r="AB1827" s="1788"/>
      <c r="AH1827" s="2307"/>
      <c r="AK1827" s="2306"/>
      <c r="AL1827" s="2306"/>
    </row>
    <row r="1828" spans="9:38" x14ac:dyDescent="0.2">
      <c r="I1828" s="1738">
        <v>0</v>
      </c>
      <c r="J1828" s="1738">
        <v>0</v>
      </c>
      <c r="N1828" s="1725">
        <f t="shared" si="419"/>
        <v>0</v>
      </c>
      <c r="O1828" s="1725">
        <v>0</v>
      </c>
      <c r="P1828" s="1759" t="str">
        <f t="shared" si="420"/>
        <v/>
      </c>
      <c r="Q1828" s="1725">
        <v>0</v>
      </c>
      <c r="R1828" s="1809" t="str">
        <f t="shared" si="421"/>
        <v/>
      </c>
      <c r="S1828" s="1785">
        <f t="shared" si="422"/>
        <v>0</v>
      </c>
      <c r="U1828" s="1725">
        <f t="shared" si="423"/>
        <v>0</v>
      </c>
      <c r="V1828" s="1725">
        <f t="shared" si="424"/>
        <v>0</v>
      </c>
      <c r="W1828" s="1725">
        <f t="shared" si="425"/>
        <v>0</v>
      </c>
      <c r="X1828" s="1728"/>
      <c r="Y1828" s="1739"/>
      <c r="Z1828" s="1730"/>
      <c r="AA1828" s="1788"/>
      <c r="AB1828" s="1788"/>
      <c r="AH1828" s="2307"/>
      <c r="AK1828" s="2306"/>
      <c r="AL1828" s="2306"/>
    </row>
    <row r="1829" spans="9:38" x14ac:dyDescent="0.2">
      <c r="I1829" s="1738">
        <v>0</v>
      </c>
      <c r="J1829" s="1738">
        <v>0</v>
      </c>
      <c r="N1829" s="1725">
        <f t="shared" si="419"/>
        <v>0</v>
      </c>
      <c r="O1829" s="1725">
        <v>0</v>
      </c>
      <c r="P1829" s="1759" t="str">
        <f t="shared" si="420"/>
        <v/>
      </c>
      <c r="Q1829" s="1725">
        <v>0</v>
      </c>
      <c r="R1829" s="1809" t="str">
        <f t="shared" si="421"/>
        <v/>
      </c>
      <c r="S1829" s="1785">
        <f t="shared" si="422"/>
        <v>0</v>
      </c>
      <c r="U1829" s="1725">
        <f t="shared" si="423"/>
        <v>0</v>
      </c>
      <c r="V1829" s="1725">
        <f t="shared" si="424"/>
        <v>0</v>
      </c>
      <c r="W1829" s="1725">
        <f t="shared" si="425"/>
        <v>0</v>
      </c>
      <c r="X1829" s="1728"/>
      <c r="Y1829" s="1739"/>
      <c r="Z1829" s="1730"/>
      <c r="AA1829" s="1788"/>
      <c r="AB1829" s="1788"/>
      <c r="AH1829" s="2307"/>
      <c r="AK1829" s="2306"/>
      <c r="AL1829" s="2306"/>
    </row>
    <row r="1830" spans="9:38" x14ac:dyDescent="0.2">
      <c r="I1830" s="1738">
        <v>0</v>
      </c>
      <c r="J1830" s="1738">
        <v>0</v>
      </c>
      <c r="N1830" s="1725">
        <f t="shared" si="419"/>
        <v>0</v>
      </c>
      <c r="O1830" s="1725">
        <v>0</v>
      </c>
      <c r="P1830" s="1759" t="str">
        <f t="shared" si="420"/>
        <v/>
      </c>
      <c r="Q1830" s="1725">
        <v>0</v>
      </c>
      <c r="R1830" s="1809" t="str">
        <f t="shared" si="421"/>
        <v/>
      </c>
      <c r="S1830" s="1785">
        <f t="shared" si="422"/>
        <v>0</v>
      </c>
      <c r="U1830" s="1725">
        <f t="shared" si="423"/>
        <v>0</v>
      </c>
      <c r="V1830" s="1725">
        <f t="shared" si="424"/>
        <v>0</v>
      </c>
      <c r="W1830" s="1725">
        <f t="shared" si="425"/>
        <v>0</v>
      </c>
      <c r="X1830" s="1728"/>
      <c r="Y1830" s="1739"/>
      <c r="Z1830" s="1730"/>
      <c r="AA1830" s="1788"/>
      <c r="AB1830" s="1788"/>
      <c r="AH1830" s="2307"/>
      <c r="AK1830" s="2306"/>
      <c r="AL1830" s="2306"/>
    </row>
    <row r="1831" spans="9:38" x14ac:dyDescent="0.2">
      <c r="I1831" s="1738">
        <v>0</v>
      </c>
      <c r="J1831" s="1738">
        <v>0</v>
      </c>
      <c r="N1831" s="1725">
        <f t="shared" si="419"/>
        <v>0</v>
      </c>
      <c r="O1831" s="1725">
        <v>0</v>
      </c>
      <c r="P1831" s="1759" t="str">
        <f t="shared" si="420"/>
        <v/>
      </c>
      <c r="Q1831" s="1725">
        <v>0</v>
      </c>
      <c r="R1831" s="1809" t="str">
        <f t="shared" si="421"/>
        <v/>
      </c>
      <c r="S1831" s="1785">
        <f t="shared" si="422"/>
        <v>0</v>
      </c>
      <c r="U1831" s="1725">
        <f t="shared" si="423"/>
        <v>0</v>
      </c>
      <c r="V1831" s="1725">
        <f t="shared" si="424"/>
        <v>0</v>
      </c>
      <c r="W1831" s="1725">
        <f t="shared" si="425"/>
        <v>0</v>
      </c>
      <c r="X1831" s="1728"/>
      <c r="Y1831" s="1739"/>
      <c r="Z1831" s="1730"/>
      <c r="AA1831" s="1788"/>
      <c r="AB1831" s="1788"/>
      <c r="AH1831" s="2307"/>
      <c r="AK1831" s="2306"/>
      <c r="AL1831" s="2306"/>
    </row>
    <row r="1832" spans="9:38" x14ac:dyDescent="0.2">
      <c r="I1832" s="1738">
        <v>0</v>
      </c>
      <c r="J1832" s="1738">
        <v>0</v>
      </c>
      <c r="N1832" s="1725">
        <f t="shared" si="419"/>
        <v>0</v>
      </c>
      <c r="O1832" s="1725">
        <v>0</v>
      </c>
      <c r="P1832" s="1759" t="str">
        <f t="shared" si="420"/>
        <v/>
      </c>
      <c r="Q1832" s="1725">
        <v>0</v>
      </c>
      <c r="R1832" s="1809" t="str">
        <f t="shared" si="421"/>
        <v/>
      </c>
      <c r="S1832" s="1785">
        <f t="shared" si="422"/>
        <v>0</v>
      </c>
      <c r="U1832" s="1725">
        <f t="shared" si="423"/>
        <v>0</v>
      </c>
      <c r="V1832" s="1725">
        <f t="shared" si="424"/>
        <v>0</v>
      </c>
      <c r="W1832" s="1725">
        <f t="shared" si="425"/>
        <v>0</v>
      </c>
      <c r="X1832" s="1728"/>
      <c r="Y1832" s="1739"/>
      <c r="Z1832" s="1730"/>
      <c r="AA1832" s="1788"/>
      <c r="AB1832" s="1788"/>
      <c r="AH1832" s="2307"/>
      <c r="AK1832" s="2306"/>
      <c r="AL1832" s="2306"/>
    </row>
    <row r="1833" spans="9:38" x14ac:dyDescent="0.2">
      <c r="I1833" s="1738">
        <v>0</v>
      </c>
      <c r="J1833" s="1738">
        <v>0</v>
      </c>
      <c r="N1833" s="1725">
        <f t="shared" ref="N1833:N1896" si="426">O1833+Q1833</f>
        <v>0</v>
      </c>
      <c r="O1833" s="1725">
        <v>0</v>
      </c>
      <c r="P1833" s="1759" t="str">
        <f t="shared" ref="P1833:P1896" si="427">IF(N1833&lt;=0,"",O1833/N1833)</f>
        <v/>
      </c>
      <c r="Q1833" s="1725">
        <v>0</v>
      </c>
      <c r="R1833" s="1809" t="str">
        <f t="shared" ref="R1833:R1896" si="428">IF(N1833&lt;=0,"",Q1833/N1833)</f>
        <v/>
      </c>
      <c r="S1833" s="1785">
        <f t="shared" ref="S1833:S1896" si="429">Q1833/$S$1</f>
        <v>0</v>
      </c>
      <c r="U1833" s="1725">
        <f t="shared" ref="U1833:U1896" si="430">((1-I1833)*O1833)+((1-J1833)*Q1833)</f>
        <v>0</v>
      </c>
      <c r="V1833" s="1725">
        <f t="shared" ref="V1833:V1896" si="431">L1833-W1833</f>
        <v>0</v>
      </c>
      <c r="W1833" s="1725">
        <f t="shared" ref="W1833:W1896" si="432">X1833+AC1833+AH1833+AM1833+AO1833+AR1833</f>
        <v>0</v>
      </c>
      <c r="X1833" s="1728"/>
      <c r="Y1833" s="1739"/>
      <c r="Z1833" s="1730"/>
      <c r="AA1833" s="1788"/>
      <c r="AB1833" s="1788"/>
      <c r="AH1833" s="2307"/>
      <c r="AK1833" s="2306"/>
      <c r="AL1833" s="2306"/>
    </row>
    <row r="1834" spans="9:38" x14ac:dyDescent="0.2">
      <c r="I1834" s="1738">
        <v>0</v>
      </c>
      <c r="J1834" s="1738">
        <v>0</v>
      </c>
      <c r="N1834" s="1725">
        <f t="shared" si="426"/>
        <v>0</v>
      </c>
      <c r="O1834" s="1725">
        <v>0</v>
      </c>
      <c r="P1834" s="1759" t="str">
        <f t="shared" si="427"/>
        <v/>
      </c>
      <c r="Q1834" s="1725">
        <v>0</v>
      </c>
      <c r="R1834" s="1809" t="str">
        <f t="shared" si="428"/>
        <v/>
      </c>
      <c r="S1834" s="1785">
        <f t="shared" si="429"/>
        <v>0</v>
      </c>
      <c r="U1834" s="1725">
        <f t="shared" si="430"/>
        <v>0</v>
      </c>
      <c r="V1834" s="1725">
        <f t="shared" si="431"/>
        <v>0</v>
      </c>
      <c r="W1834" s="1725">
        <f t="shared" si="432"/>
        <v>0</v>
      </c>
      <c r="X1834" s="1728"/>
      <c r="Y1834" s="1739"/>
      <c r="Z1834" s="1730"/>
      <c r="AA1834" s="1788"/>
      <c r="AB1834" s="1788"/>
      <c r="AH1834" s="2307"/>
      <c r="AK1834" s="2306"/>
      <c r="AL1834" s="2306"/>
    </row>
    <row r="1835" spans="9:38" x14ac:dyDescent="0.2">
      <c r="I1835" s="1738">
        <v>0</v>
      </c>
      <c r="J1835" s="1738">
        <v>0</v>
      </c>
      <c r="N1835" s="1725">
        <f t="shared" si="426"/>
        <v>0</v>
      </c>
      <c r="O1835" s="1725">
        <v>0</v>
      </c>
      <c r="P1835" s="1759" t="str">
        <f t="shared" si="427"/>
        <v/>
      </c>
      <c r="Q1835" s="1725">
        <v>0</v>
      </c>
      <c r="R1835" s="1809" t="str">
        <f t="shared" si="428"/>
        <v/>
      </c>
      <c r="S1835" s="1785">
        <f t="shared" si="429"/>
        <v>0</v>
      </c>
      <c r="U1835" s="1725">
        <f t="shared" si="430"/>
        <v>0</v>
      </c>
      <c r="V1835" s="1725">
        <f t="shared" si="431"/>
        <v>0</v>
      </c>
      <c r="W1835" s="1725">
        <f t="shared" si="432"/>
        <v>0</v>
      </c>
      <c r="X1835" s="1728"/>
      <c r="Y1835" s="1739"/>
      <c r="Z1835" s="1730"/>
      <c r="AA1835" s="1788"/>
      <c r="AB1835" s="1788"/>
      <c r="AH1835" s="2307"/>
      <c r="AK1835" s="2306"/>
      <c r="AL1835" s="2306"/>
    </row>
    <row r="1836" spans="9:38" x14ac:dyDescent="0.2">
      <c r="I1836" s="1738">
        <v>0</v>
      </c>
      <c r="J1836" s="1738">
        <v>0</v>
      </c>
      <c r="N1836" s="1725">
        <f t="shared" si="426"/>
        <v>0</v>
      </c>
      <c r="O1836" s="1725">
        <v>0</v>
      </c>
      <c r="P1836" s="1759" t="str">
        <f t="shared" si="427"/>
        <v/>
      </c>
      <c r="Q1836" s="1725">
        <v>0</v>
      </c>
      <c r="R1836" s="1809" t="str">
        <f t="shared" si="428"/>
        <v/>
      </c>
      <c r="S1836" s="1785">
        <f t="shared" si="429"/>
        <v>0</v>
      </c>
      <c r="U1836" s="1725">
        <f t="shared" si="430"/>
        <v>0</v>
      </c>
      <c r="V1836" s="1725">
        <f t="shared" si="431"/>
        <v>0</v>
      </c>
      <c r="W1836" s="1725">
        <f t="shared" si="432"/>
        <v>0</v>
      </c>
      <c r="X1836" s="1728"/>
      <c r="Y1836" s="1739"/>
      <c r="Z1836" s="1730"/>
      <c r="AA1836" s="1788"/>
      <c r="AB1836" s="1788"/>
      <c r="AH1836" s="2307"/>
      <c r="AK1836" s="2306"/>
      <c r="AL1836" s="2306"/>
    </row>
    <row r="1837" spans="9:38" x14ac:dyDescent="0.2">
      <c r="I1837" s="1738">
        <v>0</v>
      </c>
      <c r="J1837" s="1738">
        <v>0</v>
      </c>
      <c r="N1837" s="1725">
        <f t="shared" si="426"/>
        <v>0</v>
      </c>
      <c r="O1837" s="1725">
        <v>0</v>
      </c>
      <c r="P1837" s="1759" t="str">
        <f t="shared" si="427"/>
        <v/>
      </c>
      <c r="Q1837" s="1725">
        <v>0</v>
      </c>
      <c r="R1837" s="1809" t="str">
        <f t="shared" si="428"/>
        <v/>
      </c>
      <c r="S1837" s="1785">
        <f t="shared" si="429"/>
        <v>0</v>
      </c>
      <c r="U1837" s="1725">
        <f t="shared" si="430"/>
        <v>0</v>
      </c>
      <c r="V1837" s="1725">
        <f t="shared" si="431"/>
        <v>0</v>
      </c>
      <c r="W1837" s="1725">
        <f t="shared" si="432"/>
        <v>0</v>
      </c>
      <c r="X1837" s="1728"/>
      <c r="Y1837" s="1739"/>
      <c r="Z1837" s="1730"/>
      <c r="AA1837" s="1788"/>
      <c r="AB1837" s="1788"/>
      <c r="AH1837" s="2307"/>
      <c r="AK1837" s="2306"/>
      <c r="AL1837" s="2306"/>
    </row>
    <row r="1838" spans="9:38" x14ac:dyDescent="0.2">
      <c r="I1838" s="1738">
        <v>0</v>
      </c>
      <c r="J1838" s="1738">
        <v>0</v>
      </c>
      <c r="N1838" s="1725">
        <f t="shared" si="426"/>
        <v>0</v>
      </c>
      <c r="O1838" s="1725">
        <v>0</v>
      </c>
      <c r="P1838" s="1759" t="str">
        <f t="shared" si="427"/>
        <v/>
      </c>
      <c r="Q1838" s="1725">
        <v>0</v>
      </c>
      <c r="R1838" s="1809" t="str">
        <f t="shared" si="428"/>
        <v/>
      </c>
      <c r="S1838" s="1785">
        <f t="shared" si="429"/>
        <v>0</v>
      </c>
      <c r="U1838" s="1725">
        <f t="shared" si="430"/>
        <v>0</v>
      </c>
      <c r="V1838" s="1725">
        <f t="shared" si="431"/>
        <v>0</v>
      </c>
      <c r="W1838" s="1725">
        <f t="shared" si="432"/>
        <v>0</v>
      </c>
      <c r="X1838" s="1728"/>
      <c r="Y1838" s="1739"/>
      <c r="Z1838" s="1730"/>
      <c r="AA1838" s="1788"/>
      <c r="AB1838" s="1788"/>
      <c r="AH1838" s="2307"/>
      <c r="AK1838" s="2306"/>
      <c r="AL1838" s="2306"/>
    </row>
    <row r="1839" spans="9:38" x14ac:dyDescent="0.2">
      <c r="I1839" s="1738">
        <v>0</v>
      </c>
      <c r="J1839" s="1738">
        <v>0</v>
      </c>
      <c r="N1839" s="1725">
        <f t="shared" si="426"/>
        <v>0</v>
      </c>
      <c r="O1839" s="1725">
        <v>0</v>
      </c>
      <c r="P1839" s="1759" t="str">
        <f t="shared" si="427"/>
        <v/>
      </c>
      <c r="Q1839" s="1725">
        <v>0</v>
      </c>
      <c r="R1839" s="1809" t="str">
        <f t="shared" si="428"/>
        <v/>
      </c>
      <c r="S1839" s="1785">
        <f t="shared" si="429"/>
        <v>0</v>
      </c>
      <c r="U1839" s="1725">
        <f t="shared" si="430"/>
        <v>0</v>
      </c>
      <c r="V1839" s="1725">
        <f t="shared" si="431"/>
        <v>0</v>
      </c>
      <c r="W1839" s="1725">
        <f t="shared" si="432"/>
        <v>0</v>
      </c>
      <c r="X1839" s="1728"/>
      <c r="Y1839" s="1739"/>
      <c r="Z1839" s="1730"/>
      <c r="AA1839" s="1788"/>
      <c r="AB1839" s="1788"/>
      <c r="AH1839" s="2307"/>
      <c r="AK1839" s="2306"/>
      <c r="AL1839" s="2306"/>
    </row>
    <row r="1840" spans="9:38" x14ac:dyDescent="0.2">
      <c r="I1840" s="1738">
        <v>0</v>
      </c>
      <c r="J1840" s="1738">
        <v>0</v>
      </c>
      <c r="N1840" s="1725">
        <f t="shared" si="426"/>
        <v>0</v>
      </c>
      <c r="O1840" s="1725">
        <v>0</v>
      </c>
      <c r="P1840" s="1759" t="str">
        <f t="shared" si="427"/>
        <v/>
      </c>
      <c r="Q1840" s="1725">
        <v>0</v>
      </c>
      <c r="R1840" s="1809" t="str">
        <f t="shared" si="428"/>
        <v/>
      </c>
      <c r="S1840" s="1785">
        <f t="shared" si="429"/>
        <v>0</v>
      </c>
      <c r="U1840" s="1725">
        <f t="shared" si="430"/>
        <v>0</v>
      </c>
      <c r="V1840" s="1725">
        <f t="shared" si="431"/>
        <v>0</v>
      </c>
      <c r="W1840" s="1725">
        <f t="shared" si="432"/>
        <v>0</v>
      </c>
      <c r="X1840" s="1728"/>
      <c r="Y1840" s="1739"/>
      <c r="Z1840" s="1730"/>
      <c r="AA1840" s="1788"/>
      <c r="AB1840" s="1788"/>
      <c r="AH1840" s="2307"/>
      <c r="AK1840" s="2306"/>
      <c r="AL1840" s="2306"/>
    </row>
    <row r="1841" spans="9:38" x14ac:dyDescent="0.2">
      <c r="I1841" s="1738">
        <v>0</v>
      </c>
      <c r="J1841" s="1738">
        <v>0</v>
      </c>
      <c r="N1841" s="1725">
        <f t="shared" si="426"/>
        <v>0</v>
      </c>
      <c r="O1841" s="1725">
        <v>0</v>
      </c>
      <c r="P1841" s="1759" t="str">
        <f t="shared" si="427"/>
        <v/>
      </c>
      <c r="Q1841" s="1725">
        <v>0</v>
      </c>
      <c r="R1841" s="1809" t="str">
        <f t="shared" si="428"/>
        <v/>
      </c>
      <c r="S1841" s="1785">
        <f t="shared" si="429"/>
        <v>0</v>
      </c>
      <c r="U1841" s="1725">
        <f t="shared" si="430"/>
        <v>0</v>
      </c>
      <c r="V1841" s="1725">
        <f t="shared" si="431"/>
        <v>0</v>
      </c>
      <c r="W1841" s="1725">
        <f t="shared" si="432"/>
        <v>0</v>
      </c>
      <c r="X1841" s="1728"/>
      <c r="Y1841" s="1739"/>
      <c r="Z1841" s="1730"/>
      <c r="AA1841" s="1788"/>
      <c r="AB1841" s="1788"/>
      <c r="AH1841" s="2307"/>
      <c r="AK1841" s="2306"/>
      <c r="AL1841" s="2306"/>
    </row>
    <row r="1842" spans="9:38" x14ac:dyDescent="0.2">
      <c r="I1842" s="1738">
        <v>0</v>
      </c>
      <c r="J1842" s="1738">
        <v>0</v>
      </c>
      <c r="N1842" s="1725">
        <f t="shared" si="426"/>
        <v>0</v>
      </c>
      <c r="O1842" s="1725">
        <v>0</v>
      </c>
      <c r="P1842" s="1759" t="str">
        <f t="shared" si="427"/>
        <v/>
      </c>
      <c r="Q1842" s="1725">
        <v>0</v>
      </c>
      <c r="R1842" s="1809" t="str">
        <f t="shared" si="428"/>
        <v/>
      </c>
      <c r="S1842" s="1785">
        <f t="shared" si="429"/>
        <v>0</v>
      </c>
      <c r="U1842" s="1725">
        <f t="shared" si="430"/>
        <v>0</v>
      </c>
      <c r="V1842" s="1725">
        <f t="shared" si="431"/>
        <v>0</v>
      </c>
      <c r="W1842" s="1725">
        <f t="shared" si="432"/>
        <v>0</v>
      </c>
      <c r="X1842" s="1728"/>
      <c r="Y1842" s="1739"/>
      <c r="Z1842" s="1730"/>
      <c r="AA1842" s="1788"/>
      <c r="AB1842" s="1788"/>
      <c r="AH1842" s="2307"/>
      <c r="AK1842" s="2306"/>
      <c r="AL1842" s="2306"/>
    </row>
    <row r="1843" spans="9:38" x14ac:dyDescent="0.2">
      <c r="I1843" s="1738">
        <v>0</v>
      </c>
      <c r="J1843" s="1738">
        <v>0</v>
      </c>
      <c r="N1843" s="1725">
        <f t="shared" si="426"/>
        <v>0</v>
      </c>
      <c r="O1843" s="1725">
        <v>0</v>
      </c>
      <c r="P1843" s="1759" t="str">
        <f t="shared" si="427"/>
        <v/>
      </c>
      <c r="Q1843" s="1725">
        <v>0</v>
      </c>
      <c r="R1843" s="1809" t="str">
        <f t="shared" si="428"/>
        <v/>
      </c>
      <c r="S1843" s="1785">
        <f t="shared" si="429"/>
        <v>0</v>
      </c>
      <c r="U1843" s="1725">
        <f t="shared" si="430"/>
        <v>0</v>
      </c>
      <c r="V1843" s="1725">
        <f t="shared" si="431"/>
        <v>0</v>
      </c>
      <c r="W1843" s="1725">
        <f t="shared" si="432"/>
        <v>0</v>
      </c>
      <c r="X1843" s="1728"/>
      <c r="Y1843" s="1739"/>
      <c r="Z1843" s="1730"/>
      <c r="AA1843" s="1788"/>
      <c r="AB1843" s="1788"/>
      <c r="AH1843" s="2307"/>
      <c r="AK1843" s="2306"/>
      <c r="AL1843" s="2306"/>
    </row>
    <row r="1844" spans="9:38" x14ac:dyDescent="0.2">
      <c r="I1844" s="1738">
        <v>0</v>
      </c>
      <c r="J1844" s="1738">
        <v>0</v>
      </c>
      <c r="N1844" s="1725">
        <f t="shared" si="426"/>
        <v>0</v>
      </c>
      <c r="O1844" s="1725">
        <v>0</v>
      </c>
      <c r="P1844" s="1759" t="str">
        <f t="shared" si="427"/>
        <v/>
      </c>
      <c r="Q1844" s="1725">
        <v>0</v>
      </c>
      <c r="R1844" s="1809" t="str">
        <f t="shared" si="428"/>
        <v/>
      </c>
      <c r="S1844" s="1785">
        <f t="shared" si="429"/>
        <v>0</v>
      </c>
      <c r="U1844" s="1725">
        <f t="shared" si="430"/>
        <v>0</v>
      </c>
      <c r="V1844" s="1725">
        <f t="shared" si="431"/>
        <v>0</v>
      </c>
      <c r="W1844" s="1725">
        <f t="shared" si="432"/>
        <v>0</v>
      </c>
      <c r="X1844" s="1728"/>
      <c r="Y1844" s="1739"/>
      <c r="Z1844" s="1730"/>
      <c r="AA1844" s="1788"/>
      <c r="AB1844" s="1788"/>
      <c r="AH1844" s="2307"/>
      <c r="AK1844" s="2306"/>
      <c r="AL1844" s="2306"/>
    </row>
    <row r="1845" spans="9:38" x14ac:dyDescent="0.2">
      <c r="I1845" s="1738">
        <v>0</v>
      </c>
      <c r="J1845" s="1738">
        <v>0</v>
      </c>
      <c r="N1845" s="1725">
        <f t="shared" si="426"/>
        <v>0</v>
      </c>
      <c r="O1845" s="1725">
        <v>0</v>
      </c>
      <c r="P1845" s="1759" t="str">
        <f t="shared" si="427"/>
        <v/>
      </c>
      <c r="Q1845" s="1725">
        <v>0</v>
      </c>
      <c r="R1845" s="1809" t="str">
        <f t="shared" si="428"/>
        <v/>
      </c>
      <c r="S1845" s="1785">
        <f t="shared" si="429"/>
        <v>0</v>
      </c>
      <c r="U1845" s="1725">
        <f t="shared" si="430"/>
        <v>0</v>
      </c>
      <c r="V1845" s="1725">
        <f t="shared" si="431"/>
        <v>0</v>
      </c>
      <c r="W1845" s="1725">
        <f t="shared" si="432"/>
        <v>0</v>
      </c>
      <c r="X1845" s="1728"/>
      <c r="Y1845" s="1739"/>
      <c r="Z1845" s="1730"/>
      <c r="AA1845" s="1788"/>
      <c r="AB1845" s="1788"/>
      <c r="AH1845" s="2307"/>
      <c r="AK1845" s="2306"/>
      <c r="AL1845" s="2306"/>
    </row>
    <row r="1846" spans="9:38" x14ac:dyDescent="0.2">
      <c r="I1846" s="1738">
        <v>0</v>
      </c>
      <c r="J1846" s="1738">
        <v>0</v>
      </c>
      <c r="N1846" s="1725">
        <f t="shared" si="426"/>
        <v>0</v>
      </c>
      <c r="O1846" s="1725">
        <v>0</v>
      </c>
      <c r="P1846" s="1759" t="str">
        <f t="shared" si="427"/>
        <v/>
      </c>
      <c r="Q1846" s="1725">
        <v>0</v>
      </c>
      <c r="R1846" s="1809" t="str">
        <f t="shared" si="428"/>
        <v/>
      </c>
      <c r="S1846" s="1785">
        <f t="shared" si="429"/>
        <v>0</v>
      </c>
      <c r="U1846" s="1725">
        <f t="shared" si="430"/>
        <v>0</v>
      </c>
      <c r="V1846" s="1725">
        <f t="shared" si="431"/>
        <v>0</v>
      </c>
      <c r="W1846" s="1725">
        <f t="shared" si="432"/>
        <v>0</v>
      </c>
      <c r="X1846" s="1728"/>
      <c r="Y1846" s="1739"/>
      <c r="Z1846" s="1730"/>
      <c r="AA1846" s="1788"/>
      <c r="AB1846" s="1788"/>
      <c r="AH1846" s="2307"/>
      <c r="AK1846" s="2306"/>
      <c r="AL1846" s="2306"/>
    </row>
    <row r="1847" spans="9:38" x14ac:dyDescent="0.2">
      <c r="I1847" s="1738">
        <v>0</v>
      </c>
      <c r="J1847" s="1738">
        <v>0</v>
      </c>
      <c r="N1847" s="1725">
        <f t="shared" si="426"/>
        <v>0</v>
      </c>
      <c r="O1847" s="1725">
        <v>0</v>
      </c>
      <c r="P1847" s="1759" t="str">
        <f t="shared" si="427"/>
        <v/>
      </c>
      <c r="Q1847" s="1725">
        <v>0</v>
      </c>
      <c r="R1847" s="1809" t="str">
        <f t="shared" si="428"/>
        <v/>
      </c>
      <c r="S1847" s="1785">
        <f t="shared" si="429"/>
        <v>0</v>
      </c>
      <c r="U1847" s="1725">
        <f t="shared" si="430"/>
        <v>0</v>
      </c>
      <c r="V1847" s="1725">
        <f t="shared" si="431"/>
        <v>0</v>
      </c>
      <c r="W1847" s="1725">
        <f t="shared" si="432"/>
        <v>0</v>
      </c>
      <c r="X1847" s="1728"/>
      <c r="Y1847" s="1739"/>
      <c r="Z1847" s="1730"/>
      <c r="AA1847" s="1788"/>
      <c r="AB1847" s="1788"/>
      <c r="AH1847" s="2307"/>
      <c r="AK1847" s="2306"/>
      <c r="AL1847" s="2306"/>
    </row>
    <row r="1848" spans="9:38" x14ac:dyDescent="0.2">
      <c r="I1848" s="1738">
        <v>0</v>
      </c>
      <c r="J1848" s="1738">
        <v>0</v>
      </c>
      <c r="N1848" s="1725">
        <f t="shared" si="426"/>
        <v>0</v>
      </c>
      <c r="O1848" s="1725">
        <v>0</v>
      </c>
      <c r="P1848" s="1759" t="str">
        <f t="shared" si="427"/>
        <v/>
      </c>
      <c r="Q1848" s="1725">
        <v>0</v>
      </c>
      <c r="R1848" s="1809" t="str">
        <f t="shared" si="428"/>
        <v/>
      </c>
      <c r="S1848" s="1785">
        <f t="shared" si="429"/>
        <v>0</v>
      </c>
      <c r="U1848" s="1725">
        <f t="shared" si="430"/>
        <v>0</v>
      </c>
      <c r="V1848" s="1725">
        <f t="shared" si="431"/>
        <v>0</v>
      </c>
      <c r="W1848" s="1725">
        <f t="shared" si="432"/>
        <v>0</v>
      </c>
      <c r="X1848" s="1728"/>
      <c r="Y1848" s="1739"/>
      <c r="Z1848" s="1730"/>
      <c r="AA1848" s="1788"/>
      <c r="AB1848" s="1788"/>
      <c r="AH1848" s="2307"/>
      <c r="AK1848" s="2306"/>
      <c r="AL1848" s="2306"/>
    </row>
    <row r="1849" spans="9:38" x14ac:dyDescent="0.2">
      <c r="I1849" s="1738">
        <v>0</v>
      </c>
      <c r="J1849" s="1738">
        <v>0</v>
      </c>
      <c r="N1849" s="1725">
        <f t="shared" si="426"/>
        <v>0</v>
      </c>
      <c r="O1849" s="1725">
        <v>0</v>
      </c>
      <c r="P1849" s="1759" t="str">
        <f t="shared" si="427"/>
        <v/>
      </c>
      <c r="Q1849" s="1725">
        <v>0</v>
      </c>
      <c r="R1849" s="1809" t="str">
        <f t="shared" si="428"/>
        <v/>
      </c>
      <c r="S1849" s="1785">
        <f t="shared" si="429"/>
        <v>0</v>
      </c>
      <c r="U1849" s="1725">
        <f t="shared" si="430"/>
        <v>0</v>
      </c>
      <c r="V1849" s="1725">
        <f t="shared" si="431"/>
        <v>0</v>
      </c>
      <c r="W1849" s="1725">
        <f t="shared" si="432"/>
        <v>0</v>
      </c>
      <c r="X1849" s="1728"/>
      <c r="Y1849" s="1739"/>
      <c r="Z1849" s="1730"/>
      <c r="AA1849" s="1788"/>
      <c r="AB1849" s="1788"/>
      <c r="AH1849" s="2307"/>
      <c r="AK1849" s="2306"/>
      <c r="AL1849" s="2306"/>
    </row>
    <row r="1850" spans="9:38" x14ac:dyDescent="0.2">
      <c r="I1850" s="1738">
        <v>0</v>
      </c>
      <c r="J1850" s="1738">
        <v>0</v>
      </c>
      <c r="N1850" s="1725">
        <f t="shared" si="426"/>
        <v>0</v>
      </c>
      <c r="O1850" s="1725">
        <v>0</v>
      </c>
      <c r="P1850" s="1759" t="str">
        <f t="shared" si="427"/>
        <v/>
      </c>
      <c r="Q1850" s="1725">
        <v>0</v>
      </c>
      <c r="R1850" s="1809" t="str">
        <f t="shared" si="428"/>
        <v/>
      </c>
      <c r="S1850" s="1785">
        <f t="shared" si="429"/>
        <v>0</v>
      </c>
      <c r="U1850" s="1725">
        <f t="shared" si="430"/>
        <v>0</v>
      </c>
      <c r="V1850" s="1725">
        <f t="shared" si="431"/>
        <v>0</v>
      </c>
      <c r="W1850" s="1725">
        <f t="shared" si="432"/>
        <v>0</v>
      </c>
      <c r="X1850" s="1728"/>
      <c r="Y1850" s="1739"/>
      <c r="Z1850" s="1730"/>
      <c r="AA1850" s="1788"/>
      <c r="AB1850" s="1788"/>
      <c r="AH1850" s="2307"/>
      <c r="AK1850" s="2306"/>
      <c r="AL1850" s="2306"/>
    </row>
    <row r="1851" spans="9:38" x14ac:dyDescent="0.2">
      <c r="I1851" s="1738">
        <v>0</v>
      </c>
      <c r="J1851" s="1738">
        <v>0</v>
      </c>
      <c r="N1851" s="1725">
        <f t="shared" si="426"/>
        <v>0</v>
      </c>
      <c r="O1851" s="1725">
        <v>0</v>
      </c>
      <c r="P1851" s="1759" t="str">
        <f t="shared" si="427"/>
        <v/>
      </c>
      <c r="Q1851" s="1725">
        <v>0</v>
      </c>
      <c r="R1851" s="1809" t="str">
        <f t="shared" si="428"/>
        <v/>
      </c>
      <c r="S1851" s="1785">
        <f t="shared" si="429"/>
        <v>0</v>
      </c>
      <c r="U1851" s="1725">
        <f t="shared" si="430"/>
        <v>0</v>
      </c>
      <c r="V1851" s="1725">
        <f t="shared" si="431"/>
        <v>0</v>
      </c>
      <c r="W1851" s="1725">
        <f t="shared" si="432"/>
        <v>0</v>
      </c>
      <c r="X1851" s="1728"/>
      <c r="Y1851" s="1739"/>
      <c r="Z1851" s="1730"/>
      <c r="AA1851" s="1788"/>
      <c r="AB1851" s="1788"/>
      <c r="AH1851" s="2307"/>
      <c r="AK1851" s="2306"/>
      <c r="AL1851" s="2306"/>
    </row>
    <row r="1852" spans="9:38" x14ac:dyDescent="0.2">
      <c r="I1852" s="1738">
        <v>0</v>
      </c>
      <c r="J1852" s="1738">
        <v>0</v>
      </c>
      <c r="N1852" s="1725">
        <f t="shared" si="426"/>
        <v>0</v>
      </c>
      <c r="O1852" s="1725">
        <v>0</v>
      </c>
      <c r="P1852" s="1759" t="str">
        <f t="shared" si="427"/>
        <v/>
      </c>
      <c r="Q1852" s="1725">
        <v>0</v>
      </c>
      <c r="R1852" s="1809" t="str">
        <f t="shared" si="428"/>
        <v/>
      </c>
      <c r="S1852" s="1785">
        <f t="shared" si="429"/>
        <v>0</v>
      </c>
      <c r="U1852" s="1725">
        <f t="shared" si="430"/>
        <v>0</v>
      </c>
      <c r="V1852" s="1725">
        <f t="shared" si="431"/>
        <v>0</v>
      </c>
      <c r="W1852" s="1725">
        <f t="shared" si="432"/>
        <v>0</v>
      </c>
      <c r="X1852" s="1728"/>
      <c r="Y1852" s="1739"/>
      <c r="Z1852" s="1730"/>
      <c r="AA1852" s="1788"/>
      <c r="AB1852" s="1788"/>
      <c r="AH1852" s="2307"/>
      <c r="AK1852" s="2306"/>
      <c r="AL1852" s="2306"/>
    </row>
    <row r="1853" spans="9:38" x14ac:dyDescent="0.2">
      <c r="I1853" s="1738">
        <v>0</v>
      </c>
      <c r="J1853" s="1738">
        <v>0</v>
      </c>
      <c r="N1853" s="1725">
        <f t="shared" si="426"/>
        <v>0</v>
      </c>
      <c r="O1853" s="1725">
        <v>0</v>
      </c>
      <c r="P1853" s="1759" t="str">
        <f t="shared" si="427"/>
        <v/>
      </c>
      <c r="Q1853" s="1725">
        <v>0</v>
      </c>
      <c r="R1853" s="1809" t="str">
        <f t="shared" si="428"/>
        <v/>
      </c>
      <c r="S1853" s="1785">
        <f t="shared" si="429"/>
        <v>0</v>
      </c>
      <c r="U1853" s="1725">
        <f t="shared" si="430"/>
        <v>0</v>
      </c>
      <c r="V1853" s="1725">
        <f t="shared" si="431"/>
        <v>0</v>
      </c>
      <c r="W1853" s="1725">
        <f t="shared" si="432"/>
        <v>0</v>
      </c>
      <c r="X1853" s="1728"/>
      <c r="Y1853" s="1739"/>
      <c r="Z1853" s="1730"/>
      <c r="AA1853" s="1788"/>
      <c r="AB1853" s="1788"/>
      <c r="AH1853" s="2307"/>
      <c r="AK1853" s="2306"/>
      <c r="AL1853" s="2306"/>
    </row>
    <row r="1854" spans="9:38" x14ac:dyDescent="0.2">
      <c r="I1854" s="1738">
        <v>0</v>
      </c>
      <c r="J1854" s="1738">
        <v>0</v>
      </c>
      <c r="N1854" s="1725">
        <f t="shared" si="426"/>
        <v>0</v>
      </c>
      <c r="O1854" s="1725">
        <v>0</v>
      </c>
      <c r="P1854" s="1759" t="str">
        <f t="shared" si="427"/>
        <v/>
      </c>
      <c r="Q1854" s="1725">
        <v>0</v>
      </c>
      <c r="R1854" s="1809" t="str">
        <f t="shared" si="428"/>
        <v/>
      </c>
      <c r="S1854" s="1785">
        <f t="shared" si="429"/>
        <v>0</v>
      </c>
      <c r="U1854" s="1725">
        <f t="shared" si="430"/>
        <v>0</v>
      </c>
      <c r="V1854" s="1725">
        <f t="shared" si="431"/>
        <v>0</v>
      </c>
      <c r="W1854" s="1725">
        <f t="shared" si="432"/>
        <v>0</v>
      </c>
      <c r="X1854" s="1728"/>
      <c r="Y1854" s="1739"/>
      <c r="Z1854" s="1730"/>
      <c r="AA1854" s="1788"/>
      <c r="AB1854" s="1788"/>
      <c r="AH1854" s="2307"/>
      <c r="AK1854" s="2306"/>
      <c r="AL1854" s="2306"/>
    </row>
    <row r="1855" spans="9:38" x14ac:dyDescent="0.2">
      <c r="I1855" s="1738">
        <v>0</v>
      </c>
      <c r="J1855" s="1738">
        <v>0</v>
      </c>
      <c r="N1855" s="1725">
        <f t="shared" si="426"/>
        <v>0</v>
      </c>
      <c r="O1855" s="1725">
        <v>0</v>
      </c>
      <c r="P1855" s="1759" t="str">
        <f t="shared" si="427"/>
        <v/>
      </c>
      <c r="Q1855" s="1725">
        <v>0</v>
      </c>
      <c r="R1855" s="1809" t="str">
        <f t="shared" si="428"/>
        <v/>
      </c>
      <c r="S1855" s="1785">
        <f t="shared" si="429"/>
        <v>0</v>
      </c>
      <c r="U1855" s="1725">
        <f t="shared" si="430"/>
        <v>0</v>
      </c>
      <c r="V1855" s="1725">
        <f t="shared" si="431"/>
        <v>0</v>
      </c>
      <c r="W1855" s="1725">
        <f t="shared" si="432"/>
        <v>0</v>
      </c>
      <c r="X1855" s="1728"/>
      <c r="Y1855" s="1739"/>
      <c r="Z1855" s="1730"/>
      <c r="AA1855" s="1788"/>
      <c r="AB1855" s="1788"/>
      <c r="AH1855" s="2307"/>
      <c r="AK1855" s="2306"/>
      <c r="AL1855" s="2306"/>
    </row>
    <row r="1856" spans="9:38" x14ac:dyDescent="0.2">
      <c r="I1856" s="1738">
        <v>0</v>
      </c>
      <c r="J1856" s="1738">
        <v>0</v>
      </c>
      <c r="N1856" s="1725">
        <f t="shared" si="426"/>
        <v>0</v>
      </c>
      <c r="O1856" s="1725">
        <v>0</v>
      </c>
      <c r="P1856" s="1759" t="str">
        <f t="shared" si="427"/>
        <v/>
      </c>
      <c r="Q1856" s="1725">
        <v>0</v>
      </c>
      <c r="R1856" s="1809" t="str">
        <f t="shared" si="428"/>
        <v/>
      </c>
      <c r="S1856" s="1785">
        <f t="shared" si="429"/>
        <v>0</v>
      </c>
      <c r="U1856" s="1725">
        <f t="shared" si="430"/>
        <v>0</v>
      </c>
      <c r="V1856" s="1725">
        <f t="shared" si="431"/>
        <v>0</v>
      </c>
      <c r="W1856" s="1725">
        <f t="shared" si="432"/>
        <v>0</v>
      </c>
      <c r="X1856" s="1728"/>
      <c r="Y1856" s="1739"/>
      <c r="Z1856" s="1730"/>
      <c r="AA1856" s="1788"/>
      <c r="AB1856" s="1788"/>
      <c r="AH1856" s="2307"/>
      <c r="AK1856" s="2306"/>
      <c r="AL1856" s="2306"/>
    </row>
    <row r="1857" spans="9:38" x14ac:dyDescent="0.2">
      <c r="I1857" s="1738">
        <v>0</v>
      </c>
      <c r="J1857" s="1738">
        <v>0</v>
      </c>
      <c r="N1857" s="1725">
        <f t="shared" si="426"/>
        <v>0</v>
      </c>
      <c r="O1857" s="1725">
        <v>0</v>
      </c>
      <c r="P1857" s="1759" t="str">
        <f t="shared" si="427"/>
        <v/>
      </c>
      <c r="Q1857" s="1725">
        <v>0</v>
      </c>
      <c r="R1857" s="1809" t="str">
        <f t="shared" si="428"/>
        <v/>
      </c>
      <c r="S1857" s="1785">
        <f t="shared" si="429"/>
        <v>0</v>
      </c>
      <c r="U1857" s="1725">
        <f t="shared" si="430"/>
        <v>0</v>
      </c>
      <c r="V1857" s="1725">
        <f t="shared" si="431"/>
        <v>0</v>
      </c>
      <c r="W1857" s="1725">
        <f t="shared" si="432"/>
        <v>0</v>
      </c>
      <c r="X1857" s="1728"/>
      <c r="Y1857" s="1739"/>
      <c r="Z1857" s="1730"/>
      <c r="AA1857" s="1788"/>
      <c r="AB1857" s="1788"/>
      <c r="AH1857" s="2307"/>
      <c r="AK1857" s="2306"/>
      <c r="AL1857" s="2306"/>
    </row>
    <row r="1858" spans="9:38" x14ac:dyDescent="0.2">
      <c r="I1858" s="1738">
        <v>0</v>
      </c>
      <c r="J1858" s="1738">
        <v>0</v>
      </c>
      <c r="N1858" s="1725">
        <f t="shared" si="426"/>
        <v>0</v>
      </c>
      <c r="O1858" s="1725">
        <v>0</v>
      </c>
      <c r="P1858" s="1759" t="str">
        <f t="shared" si="427"/>
        <v/>
      </c>
      <c r="Q1858" s="1725">
        <v>0</v>
      </c>
      <c r="R1858" s="1809" t="str">
        <f t="shared" si="428"/>
        <v/>
      </c>
      <c r="S1858" s="1785">
        <f t="shared" si="429"/>
        <v>0</v>
      </c>
      <c r="U1858" s="1725">
        <f t="shared" si="430"/>
        <v>0</v>
      </c>
      <c r="V1858" s="1725">
        <f t="shared" si="431"/>
        <v>0</v>
      </c>
      <c r="W1858" s="1725">
        <f t="shared" si="432"/>
        <v>0</v>
      </c>
      <c r="X1858" s="1728"/>
      <c r="Y1858" s="1739"/>
      <c r="Z1858" s="1730"/>
      <c r="AA1858" s="1788"/>
      <c r="AB1858" s="1788"/>
      <c r="AH1858" s="2307"/>
      <c r="AK1858" s="2306"/>
      <c r="AL1858" s="2306"/>
    </row>
    <row r="1859" spans="9:38" x14ac:dyDescent="0.2">
      <c r="I1859" s="1738">
        <v>0</v>
      </c>
      <c r="J1859" s="1738">
        <v>0</v>
      </c>
      <c r="N1859" s="1725">
        <f t="shared" si="426"/>
        <v>0</v>
      </c>
      <c r="O1859" s="1725">
        <v>0</v>
      </c>
      <c r="P1859" s="1759" t="str">
        <f t="shared" si="427"/>
        <v/>
      </c>
      <c r="Q1859" s="1725">
        <v>0</v>
      </c>
      <c r="R1859" s="1809" t="str">
        <f t="shared" si="428"/>
        <v/>
      </c>
      <c r="S1859" s="1785">
        <f t="shared" si="429"/>
        <v>0</v>
      </c>
      <c r="U1859" s="1725">
        <f t="shared" si="430"/>
        <v>0</v>
      </c>
      <c r="V1859" s="1725">
        <f t="shared" si="431"/>
        <v>0</v>
      </c>
      <c r="W1859" s="1725">
        <f t="shared" si="432"/>
        <v>0</v>
      </c>
      <c r="X1859" s="1728"/>
      <c r="Y1859" s="1739"/>
      <c r="Z1859" s="1730"/>
      <c r="AA1859" s="1788"/>
      <c r="AB1859" s="1788"/>
      <c r="AH1859" s="2307"/>
      <c r="AK1859" s="2306"/>
      <c r="AL1859" s="2306"/>
    </row>
    <row r="1860" spans="9:38" x14ac:dyDescent="0.2">
      <c r="I1860" s="1738">
        <v>0</v>
      </c>
      <c r="J1860" s="1738">
        <v>0</v>
      </c>
      <c r="N1860" s="1725">
        <f t="shared" si="426"/>
        <v>0</v>
      </c>
      <c r="O1860" s="1725">
        <v>0</v>
      </c>
      <c r="P1860" s="1759" t="str">
        <f t="shared" si="427"/>
        <v/>
      </c>
      <c r="Q1860" s="1725">
        <v>0</v>
      </c>
      <c r="R1860" s="1809" t="str">
        <f t="shared" si="428"/>
        <v/>
      </c>
      <c r="S1860" s="1785">
        <f t="shared" si="429"/>
        <v>0</v>
      </c>
      <c r="U1860" s="1725">
        <f t="shared" si="430"/>
        <v>0</v>
      </c>
      <c r="V1860" s="1725">
        <f t="shared" si="431"/>
        <v>0</v>
      </c>
      <c r="W1860" s="1725">
        <f t="shared" si="432"/>
        <v>0</v>
      </c>
      <c r="X1860" s="1728"/>
      <c r="Y1860" s="1739"/>
      <c r="Z1860" s="1730"/>
      <c r="AA1860" s="1788"/>
      <c r="AB1860" s="1788"/>
      <c r="AH1860" s="2307"/>
      <c r="AK1860" s="2306"/>
      <c r="AL1860" s="2306"/>
    </row>
    <row r="1861" spans="9:38" x14ac:dyDescent="0.2">
      <c r="I1861" s="1738">
        <v>0</v>
      </c>
      <c r="J1861" s="1738">
        <v>0</v>
      </c>
      <c r="N1861" s="1725">
        <f t="shared" si="426"/>
        <v>0</v>
      </c>
      <c r="O1861" s="1725">
        <v>0</v>
      </c>
      <c r="P1861" s="1759" t="str">
        <f t="shared" si="427"/>
        <v/>
      </c>
      <c r="Q1861" s="1725">
        <v>0</v>
      </c>
      <c r="R1861" s="1809" t="str">
        <f t="shared" si="428"/>
        <v/>
      </c>
      <c r="S1861" s="1785">
        <f t="shared" si="429"/>
        <v>0</v>
      </c>
      <c r="U1861" s="1725">
        <f t="shared" si="430"/>
        <v>0</v>
      </c>
      <c r="V1861" s="1725">
        <f t="shared" si="431"/>
        <v>0</v>
      </c>
      <c r="W1861" s="1725">
        <f t="shared" si="432"/>
        <v>0</v>
      </c>
      <c r="X1861" s="1728"/>
      <c r="Y1861" s="1739"/>
      <c r="Z1861" s="1730"/>
      <c r="AA1861" s="1788"/>
      <c r="AB1861" s="1788"/>
      <c r="AH1861" s="2307"/>
      <c r="AK1861" s="2306"/>
      <c r="AL1861" s="2306"/>
    </row>
    <row r="1862" spans="9:38" x14ac:dyDescent="0.2">
      <c r="I1862" s="1738">
        <v>0</v>
      </c>
      <c r="J1862" s="1738">
        <v>0</v>
      </c>
      <c r="N1862" s="1725">
        <f t="shared" si="426"/>
        <v>0</v>
      </c>
      <c r="O1862" s="1725">
        <v>0</v>
      </c>
      <c r="P1862" s="1759" t="str">
        <f t="shared" si="427"/>
        <v/>
      </c>
      <c r="Q1862" s="1725">
        <v>0</v>
      </c>
      <c r="R1862" s="1809" t="str">
        <f t="shared" si="428"/>
        <v/>
      </c>
      <c r="S1862" s="1785">
        <f t="shared" si="429"/>
        <v>0</v>
      </c>
      <c r="U1862" s="1725">
        <f t="shared" si="430"/>
        <v>0</v>
      </c>
      <c r="V1862" s="1725">
        <f t="shared" si="431"/>
        <v>0</v>
      </c>
      <c r="W1862" s="1725">
        <f t="shared" si="432"/>
        <v>0</v>
      </c>
      <c r="X1862" s="1728"/>
      <c r="Y1862" s="1739"/>
      <c r="Z1862" s="1730"/>
      <c r="AA1862" s="1788"/>
      <c r="AB1862" s="1788"/>
      <c r="AH1862" s="2307"/>
      <c r="AK1862" s="2306"/>
      <c r="AL1862" s="2306"/>
    </row>
    <row r="1863" spans="9:38" x14ac:dyDescent="0.2">
      <c r="I1863" s="1738">
        <v>0</v>
      </c>
      <c r="J1863" s="1738">
        <v>0</v>
      </c>
      <c r="N1863" s="1725">
        <f t="shared" si="426"/>
        <v>0</v>
      </c>
      <c r="O1863" s="1725">
        <v>0</v>
      </c>
      <c r="P1863" s="1759" t="str">
        <f t="shared" si="427"/>
        <v/>
      </c>
      <c r="Q1863" s="1725">
        <v>0</v>
      </c>
      <c r="R1863" s="1809" t="str">
        <f t="shared" si="428"/>
        <v/>
      </c>
      <c r="S1863" s="1785">
        <f t="shared" si="429"/>
        <v>0</v>
      </c>
      <c r="U1863" s="1725">
        <f t="shared" si="430"/>
        <v>0</v>
      </c>
      <c r="V1863" s="1725">
        <f t="shared" si="431"/>
        <v>0</v>
      </c>
      <c r="W1863" s="1725">
        <f t="shared" si="432"/>
        <v>0</v>
      </c>
      <c r="X1863" s="1728"/>
      <c r="Y1863" s="1739"/>
      <c r="Z1863" s="1730"/>
      <c r="AA1863" s="1788"/>
      <c r="AB1863" s="1788"/>
      <c r="AH1863" s="2307"/>
      <c r="AK1863" s="2306"/>
      <c r="AL1863" s="2306"/>
    </row>
    <row r="1864" spans="9:38" x14ac:dyDescent="0.2">
      <c r="I1864" s="1738">
        <v>0</v>
      </c>
      <c r="J1864" s="1738">
        <v>0</v>
      </c>
      <c r="N1864" s="1725">
        <f t="shared" si="426"/>
        <v>0</v>
      </c>
      <c r="O1864" s="1725">
        <v>0</v>
      </c>
      <c r="P1864" s="1759" t="str">
        <f t="shared" si="427"/>
        <v/>
      </c>
      <c r="Q1864" s="1725">
        <v>0</v>
      </c>
      <c r="R1864" s="1809" t="str">
        <f t="shared" si="428"/>
        <v/>
      </c>
      <c r="S1864" s="1785">
        <f t="shared" si="429"/>
        <v>0</v>
      </c>
      <c r="U1864" s="1725">
        <f t="shared" si="430"/>
        <v>0</v>
      </c>
      <c r="V1864" s="1725">
        <f t="shared" si="431"/>
        <v>0</v>
      </c>
      <c r="W1864" s="1725">
        <f t="shared" si="432"/>
        <v>0</v>
      </c>
      <c r="X1864" s="1728"/>
      <c r="Y1864" s="1739"/>
      <c r="Z1864" s="1730"/>
      <c r="AA1864" s="1788"/>
      <c r="AB1864" s="1788"/>
      <c r="AH1864" s="2307"/>
      <c r="AK1864" s="2306"/>
      <c r="AL1864" s="2306"/>
    </row>
    <row r="1865" spans="9:38" x14ac:dyDescent="0.2">
      <c r="I1865" s="1738">
        <v>0</v>
      </c>
      <c r="J1865" s="1738">
        <v>0</v>
      </c>
      <c r="N1865" s="1725">
        <f t="shared" si="426"/>
        <v>0</v>
      </c>
      <c r="O1865" s="1725">
        <v>0</v>
      </c>
      <c r="P1865" s="1759" t="str">
        <f t="shared" si="427"/>
        <v/>
      </c>
      <c r="Q1865" s="1725">
        <v>0</v>
      </c>
      <c r="R1865" s="1809" t="str">
        <f t="shared" si="428"/>
        <v/>
      </c>
      <c r="S1865" s="1785">
        <f t="shared" si="429"/>
        <v>0</v>
      </c>
      <c r="U1865" s="1725">
        <f t="shared" si="430"/>
        <v>0</v>
      </c>
      <c r="V1865" s="1725">
        <f t="shared" si="431"/>
        <v>0</v>
      </c>
      <c r="W1865" s="1725">
        <f t="shared" si="432"/>
        <v>0</v>
      </c>
      <c r="X1865" s="1728"/>
      <c r="Y1865" s="1739"/>
      <c r="Z1865" s="1730"/>
      <c r="AA1865" s="1788"/>
      <c r="AB1865" s="1788"/>
      <c r="AH1865" s="2307"/>
      <c r="AK1865" s="2306"/>
      <c r="AL1865" s="2306"/>
    </row>
    <row r="1866" spans="9:38" x14ac:dyDescent="0.2">
      <c r="I1866" s="1738">
        <v>0</v>
      </c>
      <c r="J1866" s="1738">
        <v>0</v>
      </c>
      <c r="N1866" s="1725">
        <f t="shared" si="426"/>
        <v>0</v>
      </c>
      <c r="O1866" s="1725">
        <v>0</v>
      </c>
      <c r="P1866" s="1759" t="str">
        <f t="shared" si="427"/>
        <v/>
      </c>
      <c r="Q1866" s="1725">
        <v>0</v>
      </c>
      <c r="R1866" s="1809" t="str">
        <f t="shared" si="428"/>
        <v/>
      </c>
      <c r="S1866" s="1785">
        <f t="shared" si="429"/>
        <v>0</v>
      </c>
      <c r="U1866" s="1725">
        <f t="shared" si="430"/>
        <v>0</v>
      </c>
      <c r="V1866" s="1725">
        <f t="shared" si="431"/>
        <v>0</v>
      </c>
      <c r="W1866" s="1725">
        <f t="shared" si="432"/>
        <v>0</v>
      </c>
      <c r="X1866" s="1728"/>
      <c r="Y1866" s="1739"/>
      <c r="Z1866" s="1730"/>
      <c r="AA1866" s="1788"/>
      <c r="AB1866" s="1788"/>
      <c r="AH1866" s="2307"/>
      <c r="AK1866" s="2306"/>
      <c r="AL1866" s="2306"/>
    </row>
    <row r="1867" spans="9:38" x14ac:dyDescent="0.2">
      <c r="I1867" s="1738">
        <v>0</v>
      </c>
      <c r="J1867" s="1738">
        <v>0</v>
      </c>
      <c r="N1867" s="1725">
        <f t="shared" si="426"/>
        <v>0</v>
      </c>
      <c r="O1867" s="1725">
        <v>0</v>
      </c>
      <c r="P1867" s="1759" t="str">
        <f t="shared" si="427"/>
        <v/>
      </c>
      <c r="Q1867" s="1725">
        <v>0</v>
      </c>
      <c r="R1867" s="1809" t="str">
        <f t="shared" si="428"/>
        <v/>
      </c>
      <c r="S1867" s="1785">
        <f t="shared" si="429"/>
        <v>0</v>
      </c>
      <c r="U1867" s="1725">
        <f t="shared" si="430"/>
        <v>0</v>
      </c>
      <c r="V1867" s="1725">
        <f t="shared" si="431"/>
        <v>0</v>
      </c>
      <c r="W1867" s="1725">
        <f t="shared" si="432"/>
        <v>0</v>
      </c>
      <c r="X1867" s="1728"/>
      <c r="Y1867" s="1739"/>
      <c r="Z1867" s="1730"/>
      <c r="AA1867" s="1788"/>
      <c r="AB1867" s="1788"/>
      <c r="AH1867" s="2307"/>
      <c r="AK1867" s="2306"/>
      <c r="AL1867" s="2306"/>
    </row>
    <row r="1868" spans="9:38" x14ac:dyDescent="0.2">
      <c r="I1868" s="1738">
        <v>0</v>
      </c>
      <c r="J1868" s="1738">
        <v>0</v>
      </c>
      <c r="N1868" s="1725">
        <f t="shared" si="426"/>
        <v>0</v>
      </c>
      <c r="O1868" s="1725">
        <v>0</v>
      </c>
      <c r="P1868" s="1759" t="str">
        <f t="shared" si="427"/>
        <v/>
      </c>
      <c r="Q1868" s="1725">
        <v>0</v>
      </c>
      <c r="R1868" s="1809" t="str">
        <f t="shared" si="428"/>
        <v/>
      </c>
      <c r="S1868" s="1785">
        <f t="shared" si="429"/>
        <v>0</v>
      </c>
      <c r="U1868" s="1725">
        <f t="shared" si="430"/>
        <v>0</v>
      </c>
      <c r="V1868" s="1725">
        <f t="shared" si="431"/>
        <v>0</v>
      </c>
      <c r="W1868" s="1725">
        <f t="shared" si="432"/>
        <v>0</v>
      </c>
      <c r="X1868" s="1728"/>
      <c r="Y1868" s="1739"/>
      <c r="Z1868" s="1730"/>
      <c r="AA1868" s="1788"/>
      <c r="AB1868" s="1788"/>
      <c r="AH1868" s="2307"/>
      <c r="AK1868" s="2306"/>
      <c r="AL1868" s="2306"/>
    </row>
    <row r="1869" spans="9:38" x14ac:dyDescent="0.2">
      <c r="I1869" s="1738">
        <v>0</v>
      </c>
      <c r="J1869" s="1738">
        <v>0</v>
      </c>
      <c r="N1869" s="1725">
        <f t="shared" si="426"/>
        <v>0</v>
      </c>
      <c r="O1869" s="1725">
        <v>0</v>
      </c>
      <c r="P1869" s="1759" t="str">
        <f t="shared" si="427"/>
        <v/>
      </c>
      <c r="Q1869" s="1725">
        <v>0</v>
      </c>
      <c r="R1869" s="1809" t="str">
        <f t="shared" si="428"/>
        <v/>
      </c>
      <c r="S1869" s="1785">
        <f t="shared" si="429"/>
        <v>0</v>
      </c>
      <c r="U1869" s="1725">
        <f t="shared" si="430"/>
        <v>0</v>
      </c>
      <c r="V1869" s="1725">
        <f t="shared" si="431"/>
        <v>0</v>
      </c>
      <c r="W1869" s="1725">
        <f t="shared" si="432"/>
        <v>0</v>
      </c>
      <c r="X1869" s="1728"/>
      <c r="Y1869" s="1739"/>
      <c r="Z1869" s="1730"/>
      <c r="AA1869" s="1788"/>
      <c r="AB1869" s="1788"/>
      <c r="AH1869" s="2307"/>
      <c r="AK1869" s="2306"/>
      <c r="AL1869" s="2306"/>
    </row>
    <row r="1870" spans="9:38" x14ac:dyDescent="0.2">
      <c r="I1870" s="1738">
        <v>0</v>
      </c>
      <c r="J1870" s="1738">
        <v>0</v>
      </c>
      <c r="N1870" s="1725">
        <f t="shared" si="426"/>
        <v>0</v>
      </c>
      <c r="O1870" s="1725">
        <v>0</v>
      </c>
      <c r="P1870" s="1759" t="str">
        <f t="shared" si="427"/>
        <v/>
      </c>
      <c r="Q1870" s="1725">
        <v>0</v>
      </c>
      <c r="R1870" s="1809" t="str">
        <f t="shared" si="428"/>
        <v/>
      </c>
      <c r="S1870" s="1785">
        <f t="shared" si="429"/>
        <v>0</v>
      </c>
      <c r="U1870" s="1725">
        <f t="shared" si="430"/>
        <v>0</v>
      </c>
      <c r="V1870" s="1725">
        <f t="shared" si="431"/>
        <v>0</v>
      </c>
      <c r="W1870" s="1725">
        <f t="shared" si="432"/>
        <v>0</v>
      </c>
      <c r="X1870" s="1728"/>
      <c r="Y1870" s="1739"/>
      <c r="Z1870" s="1730"/>
      <c r="AA1870" s="1788"/>
      <c r="AB1870" s="1788"/>
      <c r="AH1870" s="2307"/>
      <c r="AK1870" s="2306"/>
      <c r="AL1870" s="2306"/>
    </row>
    <row r="1871" spans="9:38" x14ac:dyDescent="0.2">
      <c r="I1871" s="1738">
        <v>0</v>
      </c>
      <c r="J1871" s="1738">
        <v>0</v>
      </c>
      <c r="N1871" s="1725">
        <f t="shared" si="426"/>
        <v>0</v>
      </c>
      <c r="O1871" s="1725">
        <v>0</v>
      </c>
      <c r="P1871" s="1759" t="str">
        <f t="shared" si="427"/>
        <v/>
      </c>
      <c r="Q1871" s="1725">
        <v>0</v>
      </c>
      <c r="R1871" s="1809" t="str">
        <f t="shared" si="428"/>
        <v/>
      </c>
      <c r="S1871" s="1785">
        <f t="shared" si="429"/>
        <v>0</v>
      </c>
      <c r="U1871" s="1725">
        <f t="shared" si="430"/>
        <v>0</v>
      </c>
      <c r="V1871" s="1725">
        <f t="shared" si="431"/>
        <v>0</v>
      </c>
      <c r="W1871" s="1725">
        <f t="shared" si="432"/>
        <v>0</v>
      </c>
      <c r="X1871" s="1728"/>
      <c r="Y1871" s="1739"/>
      <c r="Z1871" s="1730"/>
      <c r="AA1871" s="1788"/>
      <c r="AB1871" s="1788"/>
      <c r="AH1871" s="2307"/>
      <c r="AK1871" s="2306"/>
      <c r="AL1871" s="2306"/>
    </row>
    <row r="1872" spans="9:38" x14ac:dyDescent="0.2">
      <c r="I1872" s="1738">
        <v>0</v>
      </c>
      <c r="J1872" s="1738">
        <v>0</v>
      </c>
      <c r="N1872" s="1725">
        <f t="shared" si="426"/>
        <v>0</v>
      </c>
      <c r="O1872" s="1725">
        <v>0</v>
      </c>
      <c r="P1872" s="1759" t="str">
        <f t="shared" si="427"/>
        <v/>
      </c>
      <c r="Q1872" s="1725">
        <v>0</v>
      </c>
      <c r="R1872" s="1809" t="str">
        <f t="shared" si="428"/>
        <v/>
      </c>
      <c r="S1872" s="1785">
        <f t="shared" si="429"/>
        <v>0</v>
      </c>
      <c r="U1872" s="1725">
        <f t="shared" si="430"/>
        <v>0</v>
      </c>
      <c r="V1872" s="1725">
        <f t="shared" si="431"/>
        <v>0</v>
      </c>
      <c r="W1872" s="1725">
        <f t="shared" si="432"/>
        <v>0</v>
      </c>
      <c r="X1872" s="1728"/>
      <c r="Y1872" s="1739"/>
      <c r="Z1872" s="1730"/>
      <c r="AA1872" s="1788"/>
      <c r="AB1872" s="1788"/>
      <c r="AH1872" s="2307"/>
      <c r="AK1872" s="2306"/>
      <c r="AL1872" s="2306"/>
    </row>
    <row r="1873" spans="9:38" x14ac:dyDescent="0.2">
      <c r="I1873" s="1738">
        <v>0</v>
      </c>
      <c r="J1873" s="1738">
        <v>0</v>
      </c>
      <c r="N1873" s="1725">
        <f t="shared" si="426"/>
        <v>0</v>
      </c>
      <c r="O1873" s="1725">
        <v>0</v>
      </c>
      <c r="P1873" s="1759" t="str">
        <f t="shared" si="427"/>
        <v/>
      </c>
      <c r="Q1873" s="1725">
        <v>0</v>
      </c>
      <c r="R1873" s="1809" t="str">
        <f t="shared" si="428"/>
        <v/>
      </c>
      <c r="S1873" s="1785">
        <f t="shared" si="429"/>
        <v>0</v>
      </c>
      <c r="U1873" s="1725">
        <f t="shared" si="430"/>
        <v>0</v>
      </c>
      <c r="V1873" s="1725">
        <f t="shared" si="431"/>
        <v>0</v>
      </c>
      <c r="W1873" s="1725">
        <f t="shared" si="432"/>
        <v>0</v>
      </c>
      <c r="X1873" s="1728"/>
      <c r="Y1873" s="1739"/>
      <c r="Z1873" s="1730"/>
      <c r="AA1873" s="1788"/>
      <c r="AB1873" s="1788"/>
      <c r="AH1873" s="2307"/>
      <c r="AK1873" s="2306"/>
      <c r="AL1873" s="2306"/>
    </row>
    <row r="1874" spans="9:38" x14ac:dyDescent="0.2">
      <c r="I1874" s="1738">
        <v>0</v>
      </c>
      <c r="J1874" s="1738">
        <v>0</v>
      </c>
      <c r="N1874" s="1725">
        <f t="shared" si="426"/>
        <v>0</v>
      </c>
      <c r="O1874" s="1725">
        <v>0</v>
      </c>
      <c r="P1874" s="1759" t="str">
        <f t="shared" si="427"/>
        <v/>
      </c>
      <c r="Q1874" s="1725">
        <v>0</v>
      </c>
      <c r="R1874" s="1809" t="str">
        <f t="shared" si="428"/>
        <v/>
      </c>
      <c r="S1874" s="1785">
        <f t="shared" si="429"/>
        <v>0</v>
      </c>
      <c r="U1874" s="1725">
        <f t="shared" si="430"/>
        <v>0</v>
      </c>
      <c r="V1874" s="1725">
        <f t="shared" si="431"/>
        <v>0</v>
      </c>
      <c r="W1874" s="1725">
        <f t="shared" si="432"/>
        <v>0</v>
      </c>
      <c r="X1874" s="1728"/>
      <c r="Y1874" s="1739"/>
      <c r="Z1874" s="1730"/>
      <c r="AA1874" s="1788"/>
      <c r="AB1874" s="1788"/>
      <c r="AH1874" s="2307"/>
      <c r="AK1874" s="2306"/>
      <c r="AL1874" s="2306"/>
    </row>
    <row r="1875" spans="9:38" x14ac:dyDescent="0.2">
      <c r="I1875" s="1738">
        <v>0</v>
      </c>
      <c r="J1875" s="1738">
        <v>0</v>
      </c>
      <c r="N1875" s="1725">
        <f t="shared" si="426"/>
        <v>0</v>
      </c>
      <c r="O1875" s="1725">
        <v>0</v>
      </c>
      <c r="P1875" s="1759" t="str">
        <f t="shared" si="427"/>
        <v/>
      </c>
      <c r="Q1875" s="1725">
        <v>0</v>
      </c>
      <c r="R1875" s="1809" t="str">
        <f t="shared" si="428"/>
        <v/>
      </c>
      <c r="S1875" s="1785">
        <f t="shared" si="429"/>
        <v>0</v>
      </c>
      <c r="U1875" s="1725">
        <f t="shared" si="430"/>
        <v>0</v>
      </c>
      <c r="V1875" s="1725">
        <f t="shared" si="431"/>
        <v>0</v>
      </c>
      <c r="W1875" s="1725">
        <f t="shared" si="432"/>
        <v>0</v>
      </c>
      <c r="X1875" s="1728"/>
      <c r="Y1875" s="1739"/>
      <c r="Z1875" s="1730"/>
      <c r="AA1875" s="1788"/>
      <c r="AB1875" s="1788"/>
      <c r="AH1875" s="2307"/>
      <c r="AK1875" s="2306"/>
      <c r="AL1875" s="2306"/>
    </row>
    <row r="1876" spans="9:38" x14ac:dyDescent="0.2">
      <c r="I1876" s="1738">
        <v>0</v>
      </c>
      <c r="J1876" s="1738">
        <v>0</v>
      </c>
      <c r="N1876" s="1725">
        <f t="shared" si="426"/>
        <v>0</v>
      </c>
      <c r="O1876" s="1725">
        <v>0</v>
      </c>
      <c r="P1876" s="1759" t="str">
        <f t="shared" si="427"/>
        <v/>
      </c>
      <c r="Q1876" s="1725">
        <v>0</v>
      </c>
      <c r="R1876" s="1809" t="str">
        <f t="shared" si="428"/>
        <v/>
      </c>
      <c r="S1876" s="1785">
        <f t="shared" si="429"/>
        <v>0</v>
      </c>
      <c r="U1876" s="1725">
        <f t="shared" si="430"/>
        <v>0</v>
      </c>
      <c r="V1876" s="1725">
        <f t="shared" si="431"/>
        <v>0</v>
      </c>
      <c r="W1876" s="1725">
        <f t="shared" si="432"/>
        <v>0</v>
      </c>
      <c r="X1876" s="1728"/>
      <c r="Y1876" s="1739"/>
      <c r="Z1876" s="1730"/>
      <c r="AA1876" s="1788"/>
      <c r="AB1876" s="1788"/>
      <c r="AH1876" s="2307"/>
      <c r="AK1876" s="2306"/>
      <c r="AL1876" s="2306"/>
    </row>
    <row r="1877" spans="9:38" x14ac:dyDescent="0.2">
      <c r="I1877" s="1738">
        <v>0</v>
      </c>
      <c r="J1877" s="1738">
        <v>0</v>
      </c>
      <c r="N1877" s="1725">
        <f t="shared" si="426"/>
        <v>0</v>
      </c>
      <c r="O1877" s="1725">
        <v>0</v>
      </c>
      <c r="P1877" s="1759" t="str">
        <f t="shared" si="427"/>
        <v/>
      </c>
      <c r="Q1877" s="1725">
        <v>0</v>
      </c>
      <c r="R1877" s="1809" t="str">
        <f t="shared" si="428"/>
        <v/>
      </c>
      <c r="S1877" s="1785">
        <f t="shared" si="429"/>
        <v>0</v>
      </c>
      <c r="U1877" s="1725">
        <f t="shared" si="430"/>
        <v>0</v>
      </c>
      <c r="V1877" s="1725">
        <f t="shared" si="431"/>
        <v>0</v>
      </c>
      <c r="W1877" s="1725">
        <f t="shared" si="432"/>
        <v>0</v>
      </c>
      <c r="X1877" s="1728"/>
      <c r="Y1877" s="1739"/>
      <c r="Z1877" s="1730"/>
      <c r="AA1877" s="1788"/>
      <c r="AB1877" s="1788"/>
      <c r="AH1877" s="2307"/>
      <c r="AK1877" s="2306"/>
      <c r="AL1877" s="2306"/>
    </row>
    <row r="1878" spans="9:38" x14ac:dyDescent="0.2">
      <c r="I1878" s="1738">
        <v>0</v>
      </c>
      <c r="J1878" s="1738">
        <v>0</v>
      </c>
      <c r="N1878" s="1725">
        <f t="shared" si="426"/>
        <v>0</v>
      </c>
      <c r="O1878" s="1725">
        <v>0</v>
      </c>
      <c r="P1878" s="1759" t="str">
        <f t="shared" si="427"/>
        <v/>
      </c>
      <c r="Q1878" s="1725">
        <v>0</v>
      </c>
      <c r="R1878" s="1809" t="str">
        <f t="shared" si="428"/>
        <v/>
      </c>
      <c r="S1878" s="1785">
        <f t="shared" si="429"/>
        <v>0</v>
      </c>
      <c r="U1878" s="1725">
        <f t="shared" si="430"/>
        <v>0</v>
      </c>
      <c r="V1878" s="1725">
        <f t="shared" si="431"/>
        <v>0</v>
      </c>
      <c r="W1878" s="1725">
        <f t="shared" si="432"/>
        <v>0</v>
      </c>
      <c r="X1878" s="1728"/>
      <c r="Y1878" s="1739"/>
      <c r="Z1878" s="1730"/>
      <c r="AA1878" s="1788"/>
      <c r="AB1878" s="1788"/>
      <c r="AH1878" s="2307"/>
      <c r="AK1878" s="2306"/>
      <c r="AL1878" s="2306"/>
    </row>
    <row r="1879" spans="9:38" x14ac:dyDescent="0.2">
      <c r="I1879" s="1738">
        <v>0</v>
      </c>
      <c r="J1879" s="1738">
        <v>0</v>
      </c>
      <c r="N1879" s="1725">
        <f t="shared" si="426"/>
        <v>0</v>
      </c>
      <c r="O1879" s="1725">
        <v>0</v>
      </c>
      <c r="P1879" s="1759" t="str">
        <f t="shared" si="427"/>
        <v/>
      </c>
      <c r="Q1879" s="1725">
        <v>0</v>
      </c>
      <c r="R1879" s="1809" t="str">
        <f t="shared" si="428"/>
        <v/>
      </c>
      <c r="S1879" s="1785">
        <f t="shared" si="429"/>
        <v>0</v>
      </c>
      <c r="U1879" s="1725">
        <f t="shared" si="430"/>
        <v>0</v>
      </c>
      <c r="V1879" s="1725">
        <f t="shared" si="431"/>
        <v>0</v>
      </c>
      <c r="W1879" s="1725">
        <f t="shared" si="432"/>
        <v>0</v>
      </c>
      <c r="X1879" s="1728"/>
      <c r="Y1879" s="1739"/>
      <c r="Z1879" s="1730"/>
      <c r="AA1879" s="1788"/>
      <c r="AB1879" s="1788"/>
      <c r="AH1879" s="2307"/>
      <c r="AK1879" s="2306"/>
      <c r="AL1879" s="2306"/>
    </row>
    <row r="1880" spans="9:38" x14ac:dyDescent="0.2">
      <c r="I1880" s="1738">
        <v>0</v>
      </c>
      <c r="J1880" s="1738">
        <v>0</v>
      </c>
      <c r="N1880" s="1725">
        <f t="shared" si="426"/>
        <v>0</v>
      </c>
      <c r="O1880" s="1725">
        <v>0</v>
      </c>
      <c r="P1880" s="1759" t="str">
        <f t="shared" si="427"/>
        <v/>
      </c>
      <c r="Q1880" s="1725">
        <v>0</v>
      </c>
      <c r="R1880" s="1809" t="str">
        <f t="shared" si="428"/>
        <v/>
      </c>
      <c r="S1880" s="1785">
        <f t="shared" si="429"/>
        <v>0</v>
      </c>
      <c r="U1880" s="1725">
        <f t="shared" si="430"/>
        <v>0</v>
      </c>
      <c r="V1880" s="1725">
        <f t="shared" si="431"/>
        <v>0</v>
      </c>
      <c r="W1880" s="1725">
        <f t="shared" si="432"/>
        <v>0</v>
      </c>
      <c r="X1880" s="1728"/>
      <c r="Y1880" s="1739"/>
      <c r="Z1880" s="1730"/>
      <c r="AA1880" s="1788"/>
      <c r="AB1880" s="1788"/>
      <c r="AH1880" s="2307"/>
      <c r="AK1880" s="2306"/>
      <c r="AL1880" s="2306"/>
    </row>
    <row r="1881" spans="9:38" x14ac:dyDescent="0.2">
      <c r="I1881" s="1738">
        <v>0</v>
      </c>
      <c r="J1881" s="1738">
        <v>0</v>
      </c>
      <c r="N1881" s="1725">
        <f t="shared" si="426"/>
        <v>0</v>
      </c>
      <c r="O1881" s="1725">
        <v>0</v>
      </c>
      <c r="P1881" s="1759" t="str">
        <f t="shared" si="427"/>
        <v/>
      </c>
      <c r="Q1881" s="1725">
        <v>0</v>
      </c>
      <c r="R1881" s="1809" t="str">
        <f t="shared" si="428"/>
        <v/>
      </c>
      <c r="S1881" s="1785">
        <f t="shared" si="429"/>
        <v>0</v>
      </c>
      <c r="U1881" s="1725">
        <f t="shared" si="430"/>
        <v>0</v>
      </c>
      <c r="V1881" s="1725">
        <f t="shared" si="431"/>
        <v>0</v>
      </c>
      <c r="W1881" s="1725">
        <f t="shared" si="432"/>
        <v>0</v>
      </c>
      <c r="X1881" s="1728"/>
      <c r="Y1881" s="1739"/>
      <c r="Z1881" s="1730"/>
      <c r="AA1881" s="1788"/>
      <c r="AB1881" s="1788"/>
      <c r="AH1881" s="2307"/>
      <c r="AK1881" s="2306"/>
      <c r="AL1881" s="2306"/>
    </row>
    <row r="1882" spans="9:38" x14ac:dyDescent="0.2">
      <c r="I1882" s="1738">
        <v>0</v>
      </c>
      <c r="J1882" s="1738">
        <v>0</v>
      </c>
      <c r="N1882" s="1725">
        <f t="shared" si="426"/>
        <v>0</v>
      </c>
      <c r="O1882" s="1725">
        <v>0</v>
      </c>
      <c r="P1882" s="1759" t="str">
        <f t="shared" si="427"/>
        <v/>
      </c>
      <c r="Q1882" s="1725">
        <v>0</v>
      </c>
      <c r="R1882" s="1809" t="str">
        <f t="shared" si="428"/>
        <v/>
      </c>
      <c r="S1882" s="1785">
        <f t="shared" si="429"/>
        <v>0</v>
      </c>
      <c r="U1882" s="1725">
        <f t="shared" si="430"/>
        <v>0</v>
      </c>
      <c r="V1882" s="1725">
        <f t="shared" si="431"/>
        <v>0</v>
      </c>
      <c r="W1882" s="1725">
        <f t="shared" si="432"/>
        <v>0</v>
      </c>
      <c r="X1882" s="1728"/>
      <c r="Y1882" s="1739"/>
      <c r="Z1882" s="1730"/>
      <c r="AA1882" s="1788"/>
      <c r="AB1882" s="1788"/>
      <c r="AH1882" s="2307"/>
      <c r="AK1882" s="2306"/>
      <c r="AL1882" s="2306"/>
    </row>
    <row r="1883" spans="9:38" x14ac:dyDescent="0.2">
      <c r="I1883" s="1738">
        <v>0</v>
      </c>
      <c r="J1883" s="1738">
        <v>0</v>
      </c>
      <c r="N1883" s="1725">
        <f t="shared" si="426"/>
        <v>0</v>
      </c>
      <c r="O1883" s="1725">
        <v>0</v>
      </c>
      <c r="P1883" s="1759" t="str">
        <f t="shared" si="427"/>
        <v/>
      </c>
      <c r="Q1883" s="1725">
        <v>0</v>
      </c>
      <c r="R1883" s="1809" t="str">
        <f t="shared" si="428"/>
        <v/>
      </c>
      <c r="S1883" s="1785">
        <f t="shared" si="429"/>
        <v>0</v>
      </c>
      <c r="U1883" s="1725">
        <f t="shared" si="430"/>
        <v>0</v>
      </c>
      <c r="V1883" s="1725">
        <f t="shared" si="431"/>
        <v>0</v>
      </c>
      <c r="W1883" s="1725">
        <f t="shared" si="432"/>
        <v>0</v>
      </c>
      <c r="X1883" s="1728"/>
      <c r="Y1883" s="1739"/>
      <c r="Z1883" s="1730"/>
      <c r="AA1883" s="1788"/>
      <c r="AB1883" s="1788"/>
      <c r="AH1883" s="2307"/>
      <c r="AK1883" s="2306"/>
      <c r="AL1883" s="2306"/>
    </row>
    <row r="1884" spans="9:38" x14ac:dyDescent="0.2">
      <c r="I1884" s="1738">
        <v>0</v>
      </c>
      <c r="J1884" s="1738">
        <v>0</v>
      </c>
      <c r="N1884" s="1725">
        <f t="shared" si="426"/>
        <v>0</v>
      </c>
      <c r="O1884" s="1725">
        <v>0</v>
      </c>
      <c r="P1884" s="1759" t="str">
        <f t="shared" si="427"/>
        <v/>
      </c>
      <c r="Q1884" s="1725">
        <v>0</v>
      </c>
      <c r="R1884" s="1809" t="str">
        <f t="shared" si="428"/>
        <v/>
      </c>
      <c r="S1884" s="1785">
        <f t="shared" si="429"/>
        <v>0</v>
      </c>
      <c r="U1884" s="1725">
        <f t="shared" si="430"/>
        <v>0</v>
      </c>
      <c r="V1884" s="1725">
        <f t="shared" si="431"/>
        <v>0</v>
      </c>
      <c r="W1884" s="1725">
        <f t="shared" si="432"/>
        <v>0</v>
      </c>
      <c r="X1884" s="1728"/>
      <c r="Y1884" s="1739"/>
      <c r="Z1884" s="1730"/>
      <c r="AA1884" s="1788"/>
      <c r="AB1884" s="1788"/>
      <c r="AH1884" s="2307"/>
      <c r="AK1884" s="2306"/>
      <c r="AL1884" s="2306"/>
    </row>
    <row r="1885" spans="9:38" x14ac:dyDescent="0.2">
      <c r="I1885" s="1738">
        <v>0</v>
      </c>
      <c r="J1885" s="1738">
        <v>0</v>
      </c>
      <c r="N1885" s="1725">
        <f t="shared" si="426"/>
        <v>0</v>
      </c>
      <c r="O1885" s="1725">
        <v>0</v>
      </c>
      <c r="P1885" s="1759" t="str">
        <f t="shared" si="427"/>
        <v/>
      </c>
      <c r="Q1885" s="1725">
        <v>0</v>
      </c>
      <c r="R1885" s="1809" t="str">
        <f t="shared" si="428"/>
        <v/>
      </c>
      <c r="S1885" s="1785">
        <f t="shared" si="429"/>
        <v>0</v>
      </c>
      <c r="U1885" s="1725">
        <f t="shared" si="430"/>
        <v>0</v>
      </c>
      <c r="V1885" s="1725">
        <f t="shared" si="431"/>
        <v>0</v>
      </c>
      <c r="W1885" s="1725">
        <f t="shared" si="432"/>
        <v>0</v>
      </c>
      <c r="X1885" s="1728"/>
      <c r="Y1885" s="1739"/>
      <c r="Z1885" s="1730"/>
      <c r="AA1885" s="1788"/>
      <c r="AB1885" s="1788"/>
      <c r="AH1885" s="2307"/>
      <c r="AK1885" s="2306"/>
      <c r="AL1885" s="2306"/>
    </row>
    <row r="1886" spans="9:38" x14ac:dyDescent="0.2">
      <c r="I1886" s="1738">
        <v>0</v>
      </c>
      <c r="J1886" s="1738">
        <v>0</v>
      </c>
      <c r="N1886" s="1725">
        <f t="shared" si="426"/>
        <v>0</v>
      </c>
      <c r="O1886" s="1725">
        <v>0</v>
      </c>
      <c r="P1886" s="1759" t="str">
        <f t="shared" si="427"/>
        <v/>
      </c>
      <c r="Q1886" s="1725">
        <v>0</v>
      </c>
      <c r="R1886" s="1809" t="str">
        <f t="shared" si="428"/>
        <v/>
      </c>
      <c r="S1886" s="1785">
        <f t="shared" si="429"/>
        <v>0</v>
      </c>
      <c r="U1886" s="1725">
        <f t="shared" si="430"/>
        <v>0</v>
      </c>
      <c r="V1886" s="1725">
        <f t="shared" si="431"/>
        <v>0</v>
      </c>
      <c r="W1886" s="1725">
        <f t="shared" si="432"/>
        <v>0</v>
      </c>
      <c r="X1886" s="1728"/>
      <c r="Y1886" s="1739"/>
      <c r="Z1886" s="1730"/>
      <c r="AA1886" s="1788"/>
      <c r="AB1886" s="1788"/>
      <c r="AH1886" s="2307"/>
      <c r="AK1886" s="2306"/>
      <c r="AL1886" s="2306"/>
    </row>
    <row r="1887" spans="9:38" x14ac:dyDescent="0.2">
      <c r="I1887" s="1738">
        <v>0</v>
      </c>
      <c r="J1887" s="1738">
        <v>0</v>
      </c>
      <c r="N1887" s="1725">
        <f t="shared" si="426"/>
        <v>0</v>
      </c>
      <c r="O1887" s="1725">
        <v>0</v>
      </c>
      <c r="P1887" s="1759" t="str">
        <f t="shared" si="427"/>
        <v/>
      </c>
      <c r="Q1887" s="1725">
        <v>0</v>
      </c>
      <c r="R1887" s="1809" t="str">
        <f t="shared" si="428"/>
        <v/>
      </c>
      <c r="S1887" s="1785">
        <f t="shared" si="429"/>
        <v>0</v>
      </c>
      <c r="U1887" s="1725">
        <f t="shared" si="430"/>
        <v>0</v>
      </c>
      <c r="V1887" s="1725">
        <f t="shared" si="431"/>
        <v>0</v>
      </c>
      <c r="W1887" s="1725">
        <f t="shared" si="432"/>
        <v>0</v>
      </c>
      <c r="X1887" s="1728"/>
      <c r="Y1887" s="1739"/>
      <c r="Z1887" s="1730"/>
      <c r="AA1887" s="1788"/>
      <c r="AB1887" s="1788"/>
      <c r="AH1887" s="2307"/>
      <c r="AK1887" s="2306"/>
      <c r="AL1887" s="2306"/>
    </row>
    <row r="1888" spans="9:38" x14ac:dyDescent="0.2">
      <c r="I1888" s="1738">
        <v>0</v>
      </c>
      <c r="J1888" s="1738">
        <v>0</v>
      </c>
      <c r="N1888" s="1725">
        <f t="shared" si="426"/>
        <v>0</v>
      </c>
      <c r="O1888" s="1725">
        <v>0</v>
      </c>
      <c r="P1888" s="1759" t="str">
        <f t="shared" si="427"/>
        <v/>
      </c>
      <c r="Q1888" s="1725">
        <v>0</v>
      </c>
      <c r="R1888" s="1809" t="str">
        <f t="shared" si="428"/>
        <v/>
      </c>
      <c r="S1888" s="1785">
        <f t="shared" si="429"/>
        <v>0</v>
      </c>
      <c r="U1888" s="1725">
        <f t="shared" si="430"/>
        <v>0</v>
      </c>
      <c r="V1888" s="1725">
        <f t="shared" si="431"/>
        <v>0</v>
      </c>
      <c r="W1888" s="1725">
        <f t="shared" si="432"/>
        <v>0</v>
      </c>
      <c r="X1888" s="1728"/>
      <c r="Y1888" s="1739"/>
      <c r="Z1888" s="1730"/>
      <c r="AA1888" s="1788"/>
      <c r="AB1888" s="1788"/>
      <c r="AH1888" s="2307"/>
      <c r="AK1888" s="2306"/>
      <c r="AL1888" s="2306"/>
    </row>
    <row r="1889" spans="9:38" x14ac:dyDescent="0.2">
      <c r="I1889" s="1738">
        <v>0</v>
      </c>
      <c r="J1889" s="1738">
        <v>0</v>
      </c>
      <c r="N1889" s="1725">
        <f t="shared" si="426"/>
        <v>0</v>
      </c>
      <c r="O1889" s="1725">
        <v>0</v>
      </c>
      <c r="P1889" s="1759" t="str">
        <f t="shared" si="427"/>
        <v/>
      </c>
      <c r="Q1889" s="1725">
        <v>0</v>
      </c>
      <c r="R1889" s="1809" t="str">
        <f t="shared" si="428"/>
        <v/>
      </c>
      <c r="S1889" s="1785">
        <f t="shared" si="429"/>
        <v>0</v>
      </c>
      <c r="U1889" s="1725">
        <f t="shared" si="430"/>
        <v>0</v>
      </c>
      <c r="V1889" s="1725">
        <f t="shared" si="431"/>
        <v>0</v>
      </c>
      <c r="W1889" s="1725">
        <f t="shared" si="432"/>
        <v>0</v>
      </c>
      <c r="X1889" s="1728"/>
      <c r="Y1889" s="1739"/>
      <c r="Z1889" s="1730"/>
      <c r="AA1889" s="1788"/>
      <c r="AB1889" s="1788"/>
      <c r="AH1889" s="2307"/>
      <c r="AK1889" s="2306"/>
      <c r="AL1889" s="2306"/>
    </row>
    <row r="1890" spans="9:38" x14ac:dyDescent="0.2">
      <c r="I1890" s="1738">
        <v>0</v>
      </c>
      <c r="J1890" s="1738">
        <v>0</v>
      </c>
      <c r="N1890" s="1725">
        <f t="shared" si="426"/>
        <v>0</v>
      </c>
      <c r="O1890" s="1725">
        <v>0</v>
      </c>
      <c r="P1890" s="1759" t="str">
        <f t="shared" si="427"/>
        <v/>
      </c>
      <c r="Q1890" s="1725">
        <v>0</v>
      </c>
      <c r="R1890" s="1809" t="str">
        <f t="shared" si="428"/>
        <v/>
      </c>
      <c r="S1890" s="1785">
        <f t="shared" si="429"/>
        <v>0</v>
      </c>
      <c r="U1890" s="1725">
        <f t="shared" si="430"/>
        <v>0</v>
      </c>
      <c r="V1890" s="1725">
        <f t="shared" si="431"/>
        <v>0</v>
      </c>
      <c r="W1890" s="1725">
        <f t="shared" si="432"/>
        <v>0</v>
      </c>
      <c r="X1890" s="1728"/>
      <c r="Y1890" s="1739"/>
      <c r="Z1890" s="1730"/>
      <c r="AA1890" s="1788"/>
      <c r="AB1890" s="1788"/>
      <c r="AH1890" s="2307"/>
      <c r="AK1890" s="2306"/>
      <c r="AL1890" s="2306"/>
    </row>
    <row r="1891" spans="9:38" x14ac:dyDescent="0.2">
      <c r="I1891" s="1738">
        <v>0</v>
      </c>
      <c r="J1891" s="1738">
        <v>0</v>
      </c>
      <c r="N1891" s="1725">
        <f t="shared" si="426"/>
        <v>0</v>
      </c>
      <c r="O1891" s="1725">
        <v>0</v>
      </c>
      <c r="P1891" s="1759" t="str">
        <f t="shared" si="427"/>
        <v/>
      </c>
      <c r="Q1891" s="1725">
        <v>0</v>
      </c>
      <c r="R1891" s="1809" t="str">
        <f t="shared" si="428"/>
        <v/>
      </c>
      <c r="S1891" s="1785">
        <f t="shared" si="429"/>
        <v>0</v>
      </c>
      <c r="U1891" s="1725">
        <f t="shared" si="430"/>
        <v>0</v>
      </c>
      <c r="V1891" s="1725">
        <f t="shared" si="431"/>
        <v>0</v>
      </c>
      <c r="W1891" s="1725">
        <f t="shared" si="432"/>
        <v>0</v>
      </c>
      <c r="X1891" s="1728"/>
      <c r="Y1891" s="1739"/>
      <c r="Z1891" s="1730"/>
      <c r="AA1891" s="1788"/>
      <c r="AB1891" s="1788"/>
      <c r="AH1891" s="2307"/>
      <c r="AK1891" s="2306"/>
      <c r="AL1891" s="2306"/>
    </row>
    <row r="1892" spans="9:38" x14ac:dyDescent="0.2">
      <c r="I1892" s="1738">
        <v>0</v>
      </c>
      <c r="J1892" s="1738">
        <v>0</v>
      </c>
      <c r="N1892" s="1725">
        <f t="shared" si="426"/>
        <v>0</v>
      </c>
      <c r="O1892" s="1725">
        <v>0</v>
      </c>
      <c r="P1892" s="1759" t="str">
        <f t="shared" si="427"/>
        <v/>
      </c>
      <c r="Q1892" s="1725">
        <v>0</v>
      </c>
      <c r="R1892" s="1809" t="str">
        <f t="shared" si="428"/>
        <v/>
      </c>
      <c r="S1892" s="1785">
        <f t="shared" si="429"/>
        <v>0</v>
      </c>
      <c r="U1892" s="1725">
        <f t="shared" si="430"/>
        <v>0</v>
      </c>
      <c r="V1892" s="1725">
        <f t="shared" si="431"/>
        <v>0</v>
      </c>
      <c r="W1892" s="1725">
        <f t="shared" si="432"/>
        <v>0</v>
      </c>
      <c r="X1892" s="1728"/>
      <c r="Y1892" s="1739"/>
      <c r="Z1892" s="1730"/>
      <c r="AA1892" s="1788"/>
      <c r="AB1892" s="1788"/>
      <c r="AH1892" s="2307"/>
      <c r="AK1892" s="2306"/>
      <c r="AL1892" s="2306"/>
    </row>
    <row r="1893" spans="9:38" x14ac:dyDescent="0.2">
      <c r="I1893" s="1738">
        <v>0</v>
      </c>
      <c r="J1893" s="1738">
        <v>0</v>
      </c>
      <c r="N1893" s="1725">
        <f t="shared" si="426"/>
        <v>0</v>
      </c>
      <c r="O1893" s="1725">
        <v>0</v>
      </c>
      <c r="P1893" s="1759" t="str">
        <f t="shared" si="427"/>
        <v/>
      </c>
      <c r="Q1893" s="1725">
        <v>0</v>
      </c>
      <c r="R1893" s="1809" t="str">
        <f t="shared" si="428"/>
        <v/>
      </c>
      <c r="S1893" s="1785">
        <f t="shared" si="429"/>
        <v>0</v>
      </c>
      <c r="U1893" s="1725">
        <f t="shared" si="430"/>
        <v>0</v>
      </c>
      <c r="V1893" s="1725">
        <f t="shared" si="431"/>
        <v>0</v>
      </c>
      <c r="W1893" s="1725">
        <f t="shared" si="432"/>
        <v>0</v>
      </c>
      <c r="X1893" s="1728"/>
      <c r="Y1893" s="1739"/>
      <c r="Z1893" s="1730"/>
      <c r="AA1893" s="1788"/>
      <c r="AB1893" s="1788"/>
      <c r="AH1893" s="2307"/>
      <c r="AK1893" s="2306"/>
      <c r="AL1893" s="2306"/>
    </row>
    <row r="1894" spans="9:38" x14ac:dyDescent="0.2">
      <c r="I1894" s="1738">
        <v>0</v>
      </c>
      <c r="J1894" s="1738">
        <v>0</v>
      </c>
      <c r="N1894" s="1725">
        <f t="shared" si="426"/>
        <v>0</v>
      </c>
      <c r="O1894" s="1725">
        <v>0</v>
      </c>
      <c r="P1894" s="1759" t="str">
        <f t="shared" si="427"/>
        <v/>
      </c>
      <c r="Q1894" s="1725">
        <v>0</v>
      </c>
      <c r="R1894" s="1809" t="str">
        <f t="shared" si="428"/>
        <v/>
      </c>
      <c r="S1894" s="1785">
        <f t="shared" si="429"/>
        <v>0</v>
      </c>
      <c r="U1894" s="1725">
        <f t="shared" si="430"/>
        <v>0</v>
      </c>
      <c r="V1894" s="1725">
        <f t="shared" si="431"/>
        <v>0</v>
      </c>
      <c r="W1894" s="1725">
        <f t="shared" si="432"/>
        <v>0</v>
      </c>
      <c r="X1894" s="1728"/>
      <c r="Y1894" s="1739"/>
      <c r="Z1894" s="1730"/>
      <c r="AA1894" s="1788"/>
      <c r="AB1894" s="1788"/>
      <c r="AH1894" s="2307"/>
      <c r="AK1894" s="2306"/>
      <c r="AL1894" s="2306"/>
    </row>
    <row r="1895" spans="9:38" x14ac:dyDescent="0.2">
      <c r="I1895" s="1738">
        <v>0</v>
      </c>
      <c r="J1895" s="1738">
        <v>0</v>
      </c>
      <c r="N1895" s="1725">
        <f t="shared" si="426"/>
        <v>0</v>
      </c>
      <c r="O1895" s="1725">
        <v>0</v>
      </c>
      <c r="P1895" s="1759" t="str">
        <f t="shared" si="427"/>
        <v/>
      </c>
      <c r="Q1895" s="1725">
        <v>0</v>
      </c>
      <c r="R1895" s="1809" t="str">
        <f t="shared" si="428"/>
        <v/>
      </c>
      <c r="S1895" s="1785">
        <f t="shared" si="429"/>
        <v>0</v>
      </c>
      <c r="U1895" s="1725">
        <f t="shared" si="430"/>
        <v>0</v>
      </c>
      <c r="V1895" s="1725">
        <f t="shared" si="431"/>
        <v>0</v>
      </c>
      <c r="W1895" s="1725">
        <f t="shared" si="432"/>
        <v>0</v>
      </c>
      <c r="X1895" s="1728"/>
      <c r="Y1895" s="1739"/>
      <c r="Z1895" s="1730"/>
      <c r="AA1895" s="1788"/>
      <c r="AB1895" s="1788"/>
      <c r="AH1895" s="2307"/>
      <c r="AK1895" s="2306"/>
      <c r="AL1895" s="2306"/>
    </row>
    <row r="1896" spans="9:38" x14ac:dyDescent="0.2">
      <c r="I1896" s="1738">
        <v>0</v>
      </c>
      <c r="J1896" s="1738">
        <v>0</v>
      </c>
      <c r="N1896" s="1725">
        <f t="shared" si="426"/>
        <v>0</v>
      </c>
      <c r="O1896" s="1725">
        <v>0</v>
      </c>
      <c r="P1896" s="1759" t="str">
        <f t="shared" si="427"/>
        <v/>
      </c>
      <c r="Q1896" s="1725">
        <v>0</v>
      </c>
      <c r="R1896" s="1809" t="str">
        <f t="shared" si="428"/>
        <v/>
      </c>
      <c r="S1896" s="1785">
        <f t="shared" si="429"/>
        <v>0</v>
      </c>
      <c r="U1896" s="1725">
        <f t="shared" si="430"/>
        <v>0</v>
      </c>
      <c r="V1896" s="1725">
        <f t="shared" si="431"/>
        <v>0</v>
      </c>
      <c r="W1896" s="1725">
        <f t="shared" si="432"/>
        <v>0</v>
      </c>
      <c r="X1896" s="1728"/>
      <c r="Y1896" s="1739"/>
      <c r="Z1896" s="1730"/>
      <c r="AA1896" s="1788"/>
      <c r="AB1896" s="1788"/>
      <c r="AH1896" s="2307"/>
      <c r="AK1896" s="2306"/>
      <c r="AL1896" s="2306"/>
    </row>
    <row r="1897" spans="9:38" x14ac:dyDescent="0.2">
      <c r="I1897" s="1738">
        <v>0</v>
      </c>
      <c r="J1897" s="1738">
        <v>0</v>
      </c>
      <c r="N1897" s="1725">
        <f t="shared" ref="N1897:N1960" si="433">O1897+Q1897</f>
        <v>0</v>
      </c>
      <c r="O1897" s="1725">
        <v>0</v>
      </c>
      <c r="P1897" s="1759" t="str">
        <f t="shared" ref="P1897:P1960" si="434">IF(N1897&lt;=0,"",O1897/N1897)</f>
        <v/>
      </c>
      <c r="Q1897" s="1725">
        <v>0</v>
      </c>
      <c r="R1897" s="1809" t="str">
        <f t="shared" ref="R1897:R1960" si="435">IF(N1897&lt;=0,"",Q1897/N1897)</f>
        <v/>
      </c>
      <c r="S1897" s="1785">
        <f t="shared" ref="S1897:S1960" si="436">Q1897/$S$1</f>
        <v>0</v>
      </c>
      <c r="U1897" s="1725">
        <f t="shared" ref="U1897:U1960" si="437">((1-I1897)*O1897)+((1-J1897)*Q1897)</f>
        <v>0</v>
      </c>
      <c r="V1897" s="1725">
        <f t="shared" ref="V1897:V1960" si="438">L1897-W1897</f>
        <v>0</v>
      </c>
      <c r="W1897" s="1725">
        <f t="shared" ref="W1897:W1960" si="439">X1897+AC1897+AH1897+AM1897+AO1897+AR1897</f>
        <v>0</v>
      </c>
      <c r="X1897" s="1728"/>
      <c r="Y1897" s="1739"/>
      <c r="Z1897" s="1730"/>
      <c r="AA1897" s="1788"/>
      <c r="AB1897" s="1788"/>
      <c r="AH1897" s="2307"/>
      <c r="AK1897" s="2306"/>
      <c r="AL1897" s="2306"/>
    </row>
    <row r="1898" spans="9:38" x14ac:dyDescent="0.2">
      <c r="I1898" s="1738">
        <v>0</v>
      </c>
      <c r="J1898" s="1738">
        <v>0</v>
      </c>
      <c r="N1898" s="1725">
        <f t="shared" si="433"/>
        <v>0</v>
      </c>
      <c r="O1898" s="1725">
        <v>0</v>
      </c>
      <c r="P1898" s="1759" t="str">
        <f t="shared" si="434"/>
        <v/>
      </c>
      <c r="Q1898" s="1725">
        <v>0</v>
      </c>
      <c r="R1898" s="1809" t="str">
        <f t="shared" si="435"/>
        <v/>
      </c>
      <c r="S1898" s="1785">
        <f t="shared" si="436"/>
        <v>0</v>
      </c>
      <c r="U1898" s="1725">
        <f t="shared" si="437"/>
        <v>0</v>
      </c>
      <c r="V1898" s="1725">
        <f t="shared" si="438"/>
        <v>0</v>
      </c>
      <c r="W1898" s="1725">
        <f t="shared" si="439"/>
        <v>0</v>
      </c>
      <c r="X1898" s="1728"/>
      <c r="Y1898" s="1739"/>
      <c r="Z1898" s="1730"/>
      <c r="AA1898" s="1788"/>
      <c r="AB1898" s="1788"/>
      <c r="AH1898" s="2307"/>
      <c r="AK1898" s="2306"/>
      <c r="AL1898" s="2306"/>
    </row>
    <row r="1899" spans="9:38" x14ac:dyDescent="0.2">
      <c r="I1899" s="1738">
        <v>0</v>
      </c>
      <c r="J1899" s="1738">
        <v>0</v>
      </c>
      <c r="N1899" s="1725">
        <f t="shared" si="433"/>
        <v>0</v>
      </c>
      <c r="O1899" s="1725">
        <v>0</v>
      </c>
      <c r="P1899" s="1759" t="str">
        <f t="shared" si="434"/>
        <v/>
      </c>
      <c r="Q1899" s="1725">
        <v>0</v>
      </c>
      <c r="R1899" s="1809" t="str">
        <f t="shared" si="435"/>
        <v/>
      </c>
      <c r="S1899" s="1785">
        <f t="shared" si="436"/>
        <v>0</v>
      </c>
      <c r="U1899" s="1725">
        <f t="shared" si="437"/>
        <v>0</v>
      </c>
      <c r="V1899" s="1725">
        <f t="shared" si="438"/>
        <v>0</v>
      </c>
      <c r="W1899" s="1725">
        <f t="shared" si="439"/>
        <v>0</v>
      </c>
      <c r="X1899" s="1728"/>
      <c r="Y1899" s="1739"/>
      <c r="Z1899" s="1730"/>
      <c r="AA1899" s="1788"/>
      <c r="AB1899" s="1788"/>
      <c r="AH1899" s="2307"/>
      <c r="AK1899" s="2306"/>
      <c r="AL1899" s="2306"/>
    </row>
    <row r="1900" spans="9:38" x14ac:dyDescent="0.2">
      <c r="I1900" s="1738">
        <v>0</v>
      </c>
      <c r="J1900" s="1738">
        <v>0</v>
      </c>
      <c r="N1900" s="1725">
        <f t="shared" si="433"/>
        <v>0</v>
      </c>
      <c r="O1900" s="1725">
        <v>0</v>
      </c>
      <c r="P1900" s="1759" t="str">
        <f t="shared" si="434"/>
        <v/>
      </c>
      <c r="Q1900" s="1725">
        <v>0</v>
      </c>
      <c r="R1900" s="1809" t="str">
        <f t="shared" si="435"/>
        <v/>
      </c>
      <c r="S1900" s="1785">
        <f t="shared" si="436"/>
        <v>0</v>
      </c>
      <c r="U1900" s="1725">
        <f t="shared" si="437"/>
        <v>0</v>
      </c>
      <c r="V1900" s="1725">
        <f t="shared" si="438"/>
        <v>0</v>
      </c>
      <c r="W1900" s="1725">
        <f t="shared" si="439"/>
        <v>0</v>
      </c>
      <c r="X1900" s="1728"/>
      <c r="Y1900" s="1739"/>
      <c r="Z1900" s="1730"/>
      <c r="AA1900" s="1788"/>
      <c r="AB1900" s="1788"/>
      <c r="AH1900" s="2307"/>
      <c r="AK1900" s="2306"/>
      <c r="AL1900" s="2306"/>
    </row>
    <row r="1901" spans="9:38" x14ac:dyDescent="0.2">
      <c r="I1901" s="1738">
        <v>0</v>
      </c>
      <c r="J1901" s="1738">
        <v>0</v>
      </c>
      <c r="N1901" s="1725">
        <f t="shared" si="433"/>
        <v>0</v>
      </c>
      <c r="O1901" s="1725">
        <v>0</v>
      </c>
      <c r="P1901" s="1759" t="str">
        <f t="shared" si="434"/>
        <v/>
      </c>
      <c r="Q1901" s="1725">
        <v>0</v>
      </c>
      <c r="R1901" s="1809" t="str">
        <f t="shared" si="435"/>
        <v/>
      </c>
      <c r="S1901" s="1785">
        <f t="shared" si="436"/>
        <v>0</v>
      </c>
      <c r="U1901" s="1725">
        <f t="shared" si="437"/>
        <v>0</v>
      </c>
      <c r="V1901" s="1725">
        <f t="shared" si="438"/>
        <v>0</v>
      </c>
      <c r="W1901" s="1725">
        <f t="shared" si="439"/>
        <v>0</v>
      </c>
      <c r="X1901" s="1728"/>
      <c r="Y1901" s="1739"/>
      <c r="Z1901" s="1730"/>
      <c r="AA1901" s="1788"/>
      <c r="AB1901" s="1788"/>
      <c r="AH1901" s="2307"/>
      <c r="AK1901" s="2306"/>
      <c r="AL1901" s="2306"/>
    </row>
    <row r="1902" spans="9:38" x14ac:dyDescent="0.2">
      <c r="I1902" s="1738">
        <v>0</v>
      </c>
      <c r="J1902" s="1738">
        <v>0</v>
      </c>
      <c r="N1902" s="1725">
        <f t="shared" si="433"/>
        <v>0</v>
      </c>
      <c r="O1902" s="1725">
        <v>0</v>
      </c>
      <c r="P1902" s="1759" t="str">
        <f t="shared" si="434"/>
        <v/>
      </c>
      <c r="Q1902" s="1725">
        <v>0</v>
      </c>
      <c r="R1902" s="1809" t="str">
        <f t="shared" si="435"/>
        <v/>
      </c>
      <c r="S1902" s="1785">
        <f t="shared" si="436"/>
        <v>0</v>
      </c>
      <c r="U1902" s="1725">
        <f t="shared" si="437"/>
        <v>0</v>
      </c>
      <c r="V1902" s="1725">
        <f t="shared" si="438"/>
        <v>0</v>
      </c>
      <c r="W1902" s="1725">
        <f t="shared" si="439"/>
        <v>0</v>
      </c>
      <c r="X1902" s="1728"/>
      <c r="Y1902" s="1739"/>
      <c r="Z1902" s="1730"/>
      <c r="AA1902" s="1788"/>
      <c r="AB1902" s="1788"/>
      <c r="AH1902" s="2307"/>
      <c r="AK1902" s="2306"/>
      <c r="AL1902" s="2306"/>
    </row>
    <row r="1903" spans="9:38" x14ac:dyDescent="0.2">
      <c r="I1903" s="1738">
        <v>0</v>
      </c>
      <c r="J1903" s="1738">
        <v>0</v>
      </c>
      <c r="N1903" s="1725">
        <f t="shared" si="433"/>
        <v>0</v>
      </c>
      <c r="O1903" s="1725">
        <v>0</v>
      </c>
      <c r="P1903" s="1759" t="str">
        <f t="shared" si="434"/>
        <v/>
      </c>
      <c r="Q1903" s="1725">
        <v>0</v>
      </c>
      <c r="R1903" s="1809" t="str">
        <f t="shared" si="435"/>
        <v/>
      </c>
      <c r="S1903" s="1785">
        <f t="shared" si="436"/>
        <v>0</v>
      </c>
      <c r="U1903" s="1725">
        <f t="shared" si="437"/>
        <v>0</v>
      </c>
      <c r="V1903" s="1725">
        <f t="shared" si="438"/>
        <v>0</v>
      </c>
      <c r="W1903" s="1725">
        <f t="shared" si="439"/>
        <v>0</v>
      </c>
      <c r="X1903" s="1728"/>
      <c r="Y1903" s="1739"/>
      <c r="Z1903" s="1730"/>
      <c r="AA1903" s="1788"/>
      <c r="AB1903" s="1788"/>
      <c r="AH1903" s="2307"/>
      <c r="AK1903" s="2306"/>
      <c r="AL1903" s="2306"/>
    </row>
    <row r="1904" spans="9:38" x14ac:dyDescent="0.2">
      <c r="I1904" s="1738">
        <v>0</v>
      </c>
      <c r="J1904" s="1738">
        <v>0</v>
      </c>
      <c r="N1904" s="1725">
        <f t="shared" si="433"/>
        <v>0</v>
      </c>
      <c r="O1904" s="1725">
        <v>0</v>
      </c>
      <c r="P1904" s="1759" t="str">
        <f t="shared" si="434"/>
        <v/>
      </c>
      <c r="Q1904" s="1725">
        <v>0</v>
      </c>
      <c r="R1904" s="1809" t="str">
        <f t="shared" si="435"/>
        <v/>
      </c>
      <c r="S1904" s="1785">
        <f t="shared" si="436"/>
        <v>0</v>
      </c>
      <c r="U1904" s="1725">
        <f t="shared" si="437"/>
        <v>0</v>
      </c>
      <c r="V1904" s="1725">
        <f t="shared" si="438"/>
        <v>0</v>
      </c>
      <c r="W1904" s="1725">
        <f t="shared" si="439"/>
        <v>0</v>
      </c>
      <c r="X1904" s="1728"/>
      <c r="Y1904" s="1739"/>
      <c r="Z1904" s="1730"/>
      <c r="AA1904" s="1788"/>
      <c r="AB1904" s="1788"/>
      <c r="AH1904" s="2307"/>
      <c r="AK1904" s="2306"/>
      <c r="AL1904" s="2306"/>
    </row>
    <row r="1905" spans="9:38" x14ac:dyDescent="0.2">
      <c r="I1905" s="1738">
        <v>0</v>
      </c>
      <c r="J1905" s="1738">
        <v>0</v>
      </c>
      <c r="N1905" s="1725">
        <f t="shared" si="433"/>
        <v>0</v>
      </c>
      <c r="O1905" s="1725">
        <v>0</v>
      </c>
      <c r="P1905" s="1759" t="str">
        <f t="shared" si="434"/>
        <v/>
      </c>
      <c r="Q1905" s="1725">
        <v>0</v>
      </c>
      <c r="R1905" s="1809" t="str">
        <f t="shared" si="435"/>
        <v/>
      </c>
      <c r="S1905" s="1785">
        <f t="shared" si="436"/>
        <v>0</v>
      </c>
      <c r="U1905" s="1725">
        <f t="shared" si="437"/>
        <v>0</v>
      </c>
      <c r="V1905" s="1725">
        <f t="shared" si="438"/>
        <v>0</v>
      </c>
      <c r="W1905" s="1725">
        <f t="shared" si="439"/>
        <v>0</v>
      </c>
      <c r="X1905" s="1728"/>
      <c r="Y1905" s="1739"/>
      <c r="Z1905" s="1730"/>
      <c r="AA1905" s="1788"/>
      <c r="AB1905" s="1788"/>
      <c r="AH1905" s="2307"/>
      <c r="AK1905" s="2306"/>
      <c r="AL1905" s="2306"/>
    </row>
    <row r="1906" spans="9:38" x14ac:dyDescent="0.2">
      <c r="I1906" s="1738">
        <v>0</v>
      </c>
      <c r="J1906" s="1738">
        <v>0</v>
      </c>
      <c r="N1906" s="1725">
        <f t="shared" si="433"/>
        <v>0</v>
      </c>
      <c r="O1906" s="1725">
        <v>0</v>
      </c>
      <c r="P1906" s="1759" t="str">
        <f t="shared" si="434"/>
        <v/>
      </c>
      <c r="Q1906" s="1725">
        <v>0</v>
      </c>
      <c r="R1906" s="1809" t="str">
        <f t="shared" si="435"/>
        <v/>
      </c>
      <c r="S1906" s="1785">
        <f t="shared" si="436"/>
        <v>0</v>
      </c>
      <c r="U1906" s="1725">
        <f t="shared" si="437"/>
        <v>0</v>
      </c>
      <c r="V1906" s="1725">
        <f t="shared" si="438"/>
        <v>0</v>
      </c>
      <c r="W1906" s="1725">
        <f t="shared" si="439"/>
        <v>0</v>
      </c>
      <c r="X1906" s="1728"/>
      <c r="Y1906" s="1739"/>
      <c r="Z1906" s="1730"/>
      <c r="AA1906" s="1788"/>
      <c r="AB1906" s="1788"/>
      <c r="AH1906" s="2307"/>
      <c r="AK1906" s="2306"/>
      <c r="AL1906" s="2306"/>
    </row>
    <row r="1907" spans="9:38" x14ac:dyDescent="0.2">
      <c r="I1907" s="1738">
        <v>0</v>
      </c>
      <c r="J1907" s="1738">
        <v>0</v>
      </c>
      <c r="N1907" s="1725">
        <f t="shared" si="433"/>
        <v>0</v>
      </c>
      <c r="O1907" s="1725">
        <v>0</v>
      </c>
      <c r="P1907" s="1759" t="str">
        <f t="shared" si="434"/>
        <v/>
      </c>
      <c r="Q1907" s="1725">
        <v>0</v>
      </c>
      <c r="R1907" s="1809" t="str">
        <f t="shared" si="435"/>
        <v/>
      </c>
      <c r="S1907" s="1785">
        <f t="shared" si="436"/>
        <v>0</v>
      </c>
      <c r="U1907" s="1725">
        <f t="shared" si="437"/>
        <v>0</v>
      </c>
      <c r="V1907" s="1725">
        <f t="shared" si="438"/>
        <v>0</v>
      </c>
      <c r="W1907" s="1725">
        <f t="shared" si="439"/>
        <v>0</v>
      </c>
      <c r="X1907" s="1728"/>
      <c r="Y1907" s="1739"/>
      <c r="Z1907" s="1730"/>
      <c r="AA1907" s="1788"/>
      <c r="AB1907" s="1788"/>
      <c r="AH1907" s="2307"/>
      <c r="AK1907" s="2306"/>
      <c r="AL1907" s="2306"/>
    </row>
    <row r="1908" spans="9:38" x14ac:dyDescent="0.2">
      <c r="I1908" s="1738">
        <v>0</v>
      </c>
      <c r="J1908" s="1738">
        <v>0</v>
      </c>
      <c r="N1908" s="1725">
        <f t="shared" si="433"/>
        <v>0</v>
      </c>
      <c r="O1908" s="1725">
        <v>0</v>
      </c>
      <c r="P1908" s="1759" t="str">
        <f t="shared" si="434"/>
        <v/>
      </c>
      <c r="Q1908" s="1725">
        <v>0</v>
      </c>
      <c r="R1908" s="1809" t="str">
        <f t="shared" si="435"/>
        <v/>
      </c>
      <c r="S1908" s="1785">
        <f t="shared" si="436"/>
        <v>0</v>
      </c>
      <c r="U1908" s="1725">
        <f t="shared" si="437"/>
        <v>0</v>
      </c>
      <c r="V1908" s="1725">
        <f t="shared" si="438"/>
        <v>0</v>
      </c>
      <c r="W1908" s="1725">
        <f t="shared" si="439"/>
        <v>0</v>
      </c>
      <c r="X1908" s="1728"/>
      <c r="Y1908" s="1739"/>
      <c r="Z1908" s="1730"/>
      <c r="AA1908" s="1788"/>
      <c r="AB1908" s="1788"/>
      <c r="AH1908" s="2307"/>
      <c r="AK1908" s="2306"/>
      <c r="AL1908" s="2306"/>
    </row>
    <row r="1909" spans="9:38" x14ac:dyDescent="0.2">
      <c r="I1909" s="1738">
        <v>0</v>
      </c>
      <c r="J1909" s="1738">
        <v>0</v>
      </c>
      <c r="N1909" s="1725">
        <f t="shared" si="433"/>
        <v>0</v>
      </c>
      <c r="O1909" s="1725">
        <v>0</v>
      </c>
      <c r="P1909" s="1759" t="str">
        <f t="shared" si="434"/>
        <v/>
      </c>
      <c r="Q1909" s="1725">
        <v>0</v>
      </c>
      <c r="R1909" s="1809" t="str">
        <f t="shared" si="435"/>
        <v/>
      </c>
      <c r="S1909" s="1785">
        <f t="shared" si="436"/>
        <v>0</v>
      </c>
      <c r="U1909" s="1725">
        <f t="shared" si="437"/>
        <v>0</v>
      </c>
      <c r="V1909" s="1725">
        <f t="shared" si="438"/>
        <v>0</v>
      </c>
      <c r="W1909" s="1725">
        <f t="shared" si="439"/>
        <v>0</v>
      </c>
      <c r="X1909" s="1728"/>
      <c r="Y1909" s="1739"/>
      <c r="Z1909" s="1730"/>
      <c r="AA1909" s="1788"/>
      <c r="AB1909" s="1788"/>
      <c r="AH1909" s="2307"/>
      <c r="AK1909" s="2306"/>
      <c r="AL1909" s="2306"/>
    </row>
    <row r="1910" spans="9:38" x14ac:dyDescent="0.2">
      <c r="I1910" s="1738">
        <v>0</v>
      </c>
      <c r="J1910" s="1738">
        <v>0</v>
      </c>
      <c r="N1910" s="1725">
        <f t="shared" si="433"/>
        <v>0</v>
      </c>
      <c r="O1910" s="1725">
        <v>0</v>
      </c>
      <c r="P1910" s="1759" t="str">
        <f t="shared" si="434"/>
        <v/>
      </c>
      <c r="Q1910" s="1725">
        <v>0</v>
      </c>
      <c r="R1910" s="1809" t="str">
        <f t="shared" si="435"/>
        <v/>
      </c>
      <c r="S1910" s="1785">
        <f t="shared" si="436"/>
        <v>0</v>
      </c>
      <c r="U1910" s="1725">
        <f t="shared" si="437"/>
        <v>0</v>
      </c>
      <c r="V1910" s="1725">
        <f t="shared" si="438"/>
        <v>0</v>
      </c>
      <c r="W1910" s="1725">
        <f t="shared" si="439"/>
        <v>0</v>
      </c>
      <c r="X1910" s="1728"/>
      <c r="Y1910" s="1739"/>
      <c r="Z1910" s="1730"/>
      <c r="AA1910" s="1788"/>
      <c r="AB1910" s="1788"/>
      <c r="AH1910" s="2307"/>
      <c r="AK1910" s="2306"/>
      <c r="AL1910" s="2306"/>
    </row>
    <row r="1911" spans="9:38" x14ac:dyDescent="0.2">
      <c r="I1911" s="1738">
        <v>0</v>
      </c>
      <c r="J1911" s="1738">
        <v>0</v>
      </c>
      <c r="N1911" s="1725">
        <f t="shared" si="433"/>
        <v>0</v>
      </c>
      <c r="O1911" s="1725">
        <v>0</v>
      </c>
      <c r="P1911" s="1759" t="str">
        <f t="shared" si="434"/>
        <v/>
      </c>
      <c r="Q1911" s="1725">
        <v>0</v>
      </c>
      <c r="R1911" s="1809" t="str">
        <f t="shared" si="435"/>
        <v/>
      </c>
      <c r="S1911" s="1785">
        <f t="shared" si="436"/>
        <v>0</v>
      </c>
      <c r="U1911" s="1725">
        <f t="shared" si="437"/>
        <v>0</v>
      </c>
      <c r="V1911" s="1725">
        <f t="shared" si="438"/>
        <v>0</v>
      </c>
      <c r="W1911" s="1725">
        <f t="shared" si="439"/>
        <v>0</v>
      </c>
      <c r="X1911" s="1728"/>
      <c r="Y1911" s="1739"/>
      <c r="Z1911" s="1730"/>
      <c r="AA1911" s="1788"/>
      <c r="AB1911" s="1788"/>
      <c r="AH1911" s="2307"/>
      <c r="AK1911" s="2306"/>
      <c r="AL1911" s="2306"/>
    </row>
    <row r="1912" spans="9:38" x14ac:dyDescent="0.2">
      <c r="I1912" s="1738">
        <v>0</v>
      </c>
      <c r="J1912" s="1738">
        <v>0</v>
      </c>
      <c r="N1912" s="1725">
        <f t="shared" si="433"/>
        <v>0</v>
      </c>
      <c r="O1912" s="1725">
        <v>0</v>
      </c>
      <c r="P1912" s="1759" t="str">
        <f t="shared" si="434"/>
        <v/>
      </c>
      <c r="Q1912" s="1725">
        <v>0</v>
      </c>
      <c r="R1912" s="1809" t="str">
        <f t="shared" si="435"/>
        <v/>
      </c>
      <c r="S1912" s="1785">
        <f t="shared" si="436"/>
        <v>0</v>
      </c>
      <c r="U1912" s="1725">
        <f t="shared" si="437"/>
        <v>0</v>
      </c>
      <c r="V1912" s="1725">
        <f t="shared" si="438"/>
        <v>0</v>
      </c>
      <c r="W1912" s="1725">
        <f t="shared" si="439"/>
        <v>0</v>
      </c>
      <c r="X1912" s="1728"/>
      <c r="Y1912" s="1739"/>
      <c r="Z1912" s="1730"/>
      <c r="AA1912" s="1788"/>
      <c r="AB1912" s="1788"/>
      <c r="AH1912" s="2307"/>
      <c r="AK1912" s="2306"/>
      <c r="AL1912" s="2306"/>
    </row>
    <row r="1913" spans="9:38" x14ac:dyDescent="0.2">
      <c r="I1913" s="1738">
        <v>0</v>
      </c>
      <c r="J1913" s="1738">
        <v>0</v>
      </c>
      <c r="N1913" s="1725">
        <f t="shared" si="433"/>
        <v>0</v>
      </c>
      <c r="O1913" s="1725">
        <v>0</v>
      </c>
      <c r="P1913" s="1759" t="str">
        <f t="shared" si="434"/>
        <v/>
      </c>
      <c r="Q1913" s="1725">
        <v>0</v>
      </c>
      <c r="R1913" s="1809" t="str">
        <f t="shared" si="435"/>
        <v/>
      </c>
      <c r="S1913" s="1785">
        <f t="shared" si="436"/>
        <v>0</v>
      </c>
      <c r="U1913" s="1725">
        <f t="shared" si="437"/>
        <v>0</v>
      </c>
      <c r="V1913" s="1725">
        <f t="shared" si="438"/>
        <v>0</v>
      </c>
      <c r="W1913" s="1725">
        <f t="shared" si="439"/>
        <v>0</v>
      </c>
      <c r="X1913" s="1728"/>
      <c r="Y1913" s="1739"/>
      <c r="Z1913" s="1730"/>
      <c r="AA1913" s="1788"/>
      <c r="AB1913" s="1788"/>
      <c r="AH1913" s="2307"/>
      <c r="AK1913" s="2306"/>
      <c r="AL1913" s="2306"/>
    </row>
    <row r="1914" spans="9:38" x14ac:dyDescent="0.2">
      <c r="I1914" s="1738">
        <v>0</v>
      </c>
      <c r="J1914" s="1738">
        <v>0</v>
      </c>
      <c r="N1914" s="1725">
        <f t="shared" si="433"/>
        <v>0</v>
      </c>
      <c r="O1914" s="1725">
        <v>0</v>
      </c>
      <c r="P1914" s="1759" t="str">
        <f t="shared" si="434"/>
        <v/>
      </c>
      <c r="Q1914" s="1725">
        <v>0</v>
      </c>
      <c r="R1914" s="1809" t="str">
        <f t="shared" si="435"/>
        <v/>
      </c>
      <c r="S1914" s="1785">
        <f t="shared" si="436"/>
        <v>0</v>
      </c>
      <c r="U1914" s="1725">
        <f t="shared" si="437"/>
        <v>0</v>
      </c>
      <c r="V1914" s="1725">
        <f t="shared" si="438"/>
        <v>0</v>
      </c>
      <c r="W1914" s="1725">
        <f t="shared" si="439"/>
        <v>0</v>
      </c>
      <c r="X1914" s="1728"/>
      <c r="Y1914" s="1739"/>
      <c r="Z1914" s="1730"/>
      <c r="AA1914" s="1788"/>
      <c r="AB1914" s="1788"/>
      <c r="AH1914" s="2307"/>
      <c r="AK1914" s="2306"/>
      <c r="AL1914" s="2306"/>
    </row>
    <row r="1915" spans="9:38" x14ac:dyDescent="0.2">
      <c r="I1915" s="1738">
        <v>0</v>
      </c>
      <c r="J1915" s="1738">
        <v>0</v>
      </c>
      <c r="N1915" s="1725">
        <f t="shared" si="433"/>
        <v>0</v>
      </c>
      <c r="O1915" s="1725">
        <v>0</v>
      </c>
      <c r="P1915" s="1759" t="str">
        <f t="shared" si="434"/>
        <v/>
      </c>
      <c r="Q1915" s="1725">
        <v>0</v>
      </c>
      <c r="R1915" s="1809" t="str">
        <f t="shared" si="435"/>
        <v/>
      </c>
      <c r="S1915" s="1785">
        <f t="shared" si="436"/>
        <v>0</v>
      </c>
      <c r="U1915" s="1725">
        <f t="shared" si="437"/>
        <v>0</v>
      </c>
      <c r="V1915" s="1725">
        <f t="shared" si="438"/>
        <v>0</v>
      </c>
      <c r="W1915" s="1725">
        <f t="shared" si="439"/>
        <v>0</v>
      </c>
      <c r="X1915" s="1728"/>
      <c r="Y1915" s="1739"/>
      <c r="Z1915" s="1730"/>
      <c r="AA1915" s="1788"/>
      <c r="AB1915" s="1788"/>
      <c r="AH1915" s="2307"/>
      <c r="AK1915" s="2306"/>
      <c r="AL1915" s="2306"/>
    </row>
    <row r="1916" spans="9:38" x14ac:dyDescent="0.2">
      <c r="I1916" s="1738">
        <v>0</v>
      </c>
      <c r="J1916" s="1738">
        <v>0</v>
      </c>
      <c r="N1916" s="1725">
        <f t="shared" si="433"/>
        <v>0</v>
      </c>
      <c r="O1916" s="1725">
        <v>0</v>
      </c>
      <c r="P1916" s="1759" t="str">
        <f t="shared" si="434"/>
        <v/>
      </c>
      <c r="Q1916" s="1725">
        <v>0</v>
      </c>
      <c r="R1916" s="1809" t="str">
        <f t="shared" si="435"/>
        <v/>
      </c>
      <c r="S1916" s="1785">
        <f t="shared" si="436"/>
        <v>0</v>
      </c>
      <c r="U1916" s="1725">
        <f t="shared" si="437"/>
        <v>0</v>
      </c>
      <c r="V1916" s="1725">
        <f t="shared" si="438"/>
        <v>0</v>
      </c>
      <c r="W1916" s="1725">
        <f t="shared" si="439"/>
        <v>0</v>
      </c>
      <c r="X1916" s="1728"/>
      <c r="Y1916" s="1739"/>
      <c r="Z1916" s="1730"/>
      <c r="AA1916" s="1788"/>
      <c r="AB1916" s="1788"/>
      <c r="AH1916" s="2307"/>
      <c r="AK1916" s="2306"/>
      <c r="AL1916" s="2306"/>
    </row>
    <row r="1917" spans="9:38" x14ac:dyDescent="0.2">
      <c r="I1917" s="1738">
        <v>0</v>
      </c>
      <c r="J1917" s="1738">
        <v>0</v>
      </c>
      <c r="N1917" s="1725">
        <f t="shared" si="433"/>
        <v>0</v>
      </c>
      <c r="O1917" s="1725">
        <v>0</v>
      </c>
      <c r="P1917" s="1759" t="str">
        <f t="shared" si="434"/>
        <v/>
      </c>
      <c r="Q1917" s="1725">
        <v>0</v>
      </c>
      <c r="R1917" s="1809" t="str">
        <f t="shared" si="435"/>
        <v/>
      </c>
      <c r="S1917" s="1785">
        <f t="shared" si="436"/>
        <v>0</v>
      </c>
      <c r="U1917" s="1725">
        <f t="shared" si="437"/>
        <v>0</v>
      </c>
      <c r="V1917" s="1725">
        <f t="shared" si="438"/>
        <v>0</v>
      </c>
      <c r="W1917" s="1725">
        <f t="shared" si="439"/>
        <v>0</v>
      </c>
      <c r="X1917" s="1728"/>
      <c r="Y1917" s="1739"/>
      <c r="Z1917" s="1730"/>
      <c r="AA1917" s="1788"/>
      <c r="AB1917" s="1788"/>
      <c r="AH1917" s="2307"/>
      <c r="AK1917" s="2306"/>
      <c r="AL1917" s="2306"/>
    </row>
    <row r="1918" spans="9:38" x14ac:dyDescent="0.2">
      <c r="I1918" s="1738">
        <v>0</v>
      </c>
      <c r="J1918" s="1738">
        <v>0</v>
      </c>
      <c r="N1918" s="1725">
        <f t="shared" si="433"/>
        <v>0</v>
      </c>
      <c r="O1918" s="1725">
        <v>0</v>
      </c>
      <c r="P1918" s="1759" t="str">
        <f t="shared" si="434"/>
        <v/>
      </c>
      <c r="Q1918" s="1725">
        <v>0</v>
      </c>
      <c r="R1918" s="1809" t="str">
        <f t="shared" si="435"/>
        <v/>
      </c>
      <c r="S1918" s="1785">
        <f t="shared" si="436"/>
        <v>0</v>
      </c>
      <c r="U1918" s="1725">
        <f t="shared" si="437"/>
        <v>0</v>
      </c>
      <c r="V1918" s="1725">
        <f t="shared" si="438"/>
        <v>0</v>
      </c>
      <c r="W1918" s="1725">
        <f t="shared" si="439"/>
        <v>0</v>
      </c>
      <c r="X1918" s="1728"/>
      <c r="Y1918" s="1739"/>
      <c r="Z1918" s="1730"/>
      <c r="AA1918" s="1788"/>
      <c r="AB1918" s="1788"/>
      <c r="AH1918" s="2307"/>
      <c r="AK1918" s="2306"/>
      <c r="AL1918" s="2306"/>
    </row>
    <row r="1919" spans="9:38" x14ac:dyDescent="0.2">
      <c r="I1919" s="1738">
        <v>0</v>
      </c>
      <c r="J1919" s="1738">
        <v>0</v>
      </c>
      <c r="N1919" s="1725">
        <f t="shared" si="433"/>
        <v>0</v>
      </c>
      <c r="O1919" s="1725">
        <v>0</v>
      </c>
      <c r="P1919" s="1759" t="str">
        <f t="shared" si="434"/>
        <v/>
      </c>
      <c r="Q1919" s="1725">
        <v>0</v>
      </c>
      <c r="R1919" s="1809" t="str">
        <f t="shared" si="435"/>
        <v/>
      </c>
      <c r="S1919" s="1785">
        <f t="shared" si="436"/>
        <v>0</v>
      </c>
      <c r="U1919" s="1725">
        <f t="shared" si="437"/>
        <v>0</v>
      </c>
      <c r="V1919" s="1725">
        <f t="shared" si="438"/>
        <v>0</v>
      </c>
      <c r="W1919" s="1725">
        <f t="shared" si="439"/>
        <v>0</v>
      </c>
      <c r="X1919" s="1728"/>
      <c r="Y1919" s="1739"/>
      <c r="Z1919" s="1730"/>
      <c r="AA1919" s="1788"/>
      <c r="AB1919" s="1788"/>
      <c r="AH1919" s="2307"/>
      <c r="AK1919" s="2306"/>
      <c r="AL1919" s="2306"/>
    </row>
    <row r="1920" spans="9:38" x14ac:dyDescent="0.2">
      <c r="I1920" s="1738">
        <v>0</v>
      </c>
      <c r="J1920" s="1738">
        <v>0</v>
      </c>
      <c r="N1920" s="1725">
        <f t="shared" si="433"/>
        <v>0</v>
      </c>
      <c r="O1920" s="1725">
        <v>0</v>
      </c>
      <c r="P1920" s="1759" t="str">
        <f t="shared" si="434"/>
        <v/>
      </c>
      <c r="Q1920" s="1725">
        <v>0</v>
      </c>
      <c r="R1920" s="1809" t="str">
        <f t="shared" si="435"/>
        <v/>
      </c>
      <c r="S1920" s="1785">
        <f t="shared" si="436"/>
        <v>0</v>
      </c>
      <c r="U1920" s="1725">
        <f t="shared" si="437"/>
        <v>0</v>
      </c>
      <c r="V1920" s="1725">
        <f t="shared" si="438"/>
        <v>0</v>
      </c>
      <c r="W1920" s="1725">
        <f t="shared" si="439"/>
        <v>0</v>
      </c>
      <c r="X1920" s="1728"/>
      <c r="Y1920" s="1739"/>
      <c r="Z1920" s="1730"/>
      <c r="AA1920" s="1788"/>
      <c r="AB1920" s="1788"/>
      <c r="AH1920" s="2307"/>
      <c r="AK1920" s="2306"/>
      <c r="AL1920" s="2306"/>
    </row>
    <row r="1921" spans="9:38" x14ac:dyDescent="0.2">
      <c r="I1921" s="1738">
        <v>0</v>
      </c>
      <c r="J1921" s="1738">
        <v>0</v>
      </c>
      <c r="N1921" s="1725">
        <f t="shared" si="433"/>
        <v>0</v>
      </c>
      <c r="O1921" s="1725">
        <v>0</v>
      </c>
      <c r="P1921" s="1759" t="str">
        <f t="shared" si="434"/>
        <v/>
      </c>
      <c r="Q1921" s="1725">
        <v>0</v>
      </c>
      <c r="R1921" s="1809" t="str">
        <f t="shared" si="435"/>
        <v/>
      </c>
      <c r="S1921" s="1785">
        <f t="shared" si="436"/>
        <v>0</v>
      </c>
      <c r="U1921" s="1725">
        <f t="shared" si="437"/>
        <v>0</v>
      </c>
      <c r="V1921" s="1725">
        <f t="shared" si="438"/>
        <v>0</v>
      </c>
      <c r="W1921" s="1725">
        <f t="shared" si="439"/>
        <v>0</v>
      </c>
      <c r="X1921" s="1728"/>
      <c r="Y1921" s="1739"/>
      <c r="Z1921" s="1730"/>
      <c r="AA1921" s="1788"/>
      <c r="AB1921" s="1788"/>
      <c r="AH1921" s="2307"/>
      <c r="AK1921" s="2306"/>
      <c r="AL1921" s="2306"/>
    </row>
    <row r="1922" spans="9:38" x14ac:dyDescent="0.2">
      <c r="I1922" s="1738">
        <v>0</v>
      </c>
      <c r="J1922" s="1738">
        <v>0</v>
      </c>
      <c r="N1922" s="1725">
        <f t="shared" si="433"/>
        <v>0</v>
      </c>
      <c r="O1922" s="1725">
        <v>0</v>
      </c>
      <c r="P1922" s="1759" t="str">
        <f t="shared" si="434"/>
        <v/>
      </c>
      <c r="Q1922" s="1725">
        <v>0</v>
      </c>
      <c r="R1922" s="1809" t="str">
        <f t="shared" si="435"/>
        <v/>
      </c>
      <c r="S1922" s="1785">
        <f t="shared" si="436"/>
        <v>0</v>
      </c>
      <c r="U1922" s="1725">
        <f t="shared" si="437"/>
        <v>0</v>
      </c>
      <c r="V1922" s="1725">
        <f t="shared" si="438"/>
        <v>0</v>
      </c>
      <c r="W1922" s="1725">
        <f t="shared" si="439"/>
        <v>0</v>
      </c>
      <c r="X1922" s="1728"/>
      <c r="Y1922" s="1739"/>
      <c r="Z1922" s="1730"/>
      <c r="AA1922" s="1788"/>
      <c r="AB1922" s="1788"/>
      <c r="AH1922" s="2307"/>
      <c r="AK1922" s="2306"/>
      <c r="AL1922" s="2306"/>
    </row>
    <row r="1923" spans="9:38" x14ac:dyDescent="0.2">
      <c r="I1923" s="1738">
        <v>0</v>
      </c>
      <c r="J1923" s="1738">
        <v>0</v>
      </c>
      <c r="N1923" s="1725">
        <f t="shared" si="433"/>
        <v>0</v>
      </c>
      <c r="O1923" s="1725">
        <v>0</v>
      </c>
      <c r="P1923" s="1759" t="str">
        <f t="shared" si="434"/>
        <v/>
      </c>
      <c r="Q1923" s="1725">
        <v>0</v>
      </c>
      <c r="R1923" s="1809" t="str">
        <f t="shared" si="435"/>
        <v/>
      </c>
      <c r="S1923" s="1785">
        <f t="shared" si="436"/>
        <v>0</v>
      </c>
      <c r="U1923" s="1725">
        <f t="shared" si="437"/>
        <v>0</v>
      </c>
      <c r="V1923" s="1725">
        <f t="shared" si="438"/>
        <v>0</v>
      </c>
      <c r="W1923" s="1725">
        <f t="shared" si="439"/>
        <v>0</v>
      </c>
      <c r="X1923" s="1728"/>
      <c r="Y1923" s="1739"/>
      <c r="Z1923" s="1730"/>
      <c r="AA1923" s="1788"/>
      <c r="AB1923" s="1788"/>
      <c r="AH1923" s="2307"/>
      <c r="AK1923" s="2306"/>
      <c r="AL1923" s="2306"/>
    </row>
    <row r="1924" spans="9:38" x14ac:dyDescent="0.2">
      <c r="I1924" s="1738">
        <v>0</v>
      </c>
      <c r="J1924" s="1738">
        <v>0</v>
      </c>
      <c r="N1924" s="1725">
        <f t="shared" si="433"/>
        <v>0</v>
      </c>
      <c r="O1924" s="1725">
        <v>0</v>
      </c>
      <c r="P1924" s="1759" t="str">
        <f t="shared" si="434"/>
        <v/>
      </c>
      <c r="Q1924" s="1725">
        <v>0</v>
      </c>
      <c r="R1924" s="1809" t="str">
        <f t="shared" si="435"/>
        <v/>
      </c>
      <c r="S1924" s="1785">
        <f t="shared" si="436"/>
        <v>0</v>
      </c>
      <c r="U1924" s="1725">
        <f t="shared" si="437"/>
        <v>0</v>
      </c>
      <c r="V1924" s="1725">
        <f t="shared" si="438"/>
        <v>0</v>
      </c>
      <c r="W1924" s="1725">
        <f t="shared" si="439"/>
        <v>0</v>
      </c>
      <c r="X1924" s="1728"/>
      <c r="Y1924" s="1739"/>
      <c r="Z1924" s="1730"/>
      <c r="AA1924" s="1788"/>
      <c r="AB1924" s="1788"/>
      <c r="AH1924" s="2307"/>
      <c r="AK1924" s="2306"/>
      <c r="AL1924" s="2306"/>
    </row>
    <row r="1925" spans="9:38" x14ac:dyDescent="0.2">
      <c r="I1925" s="1738">
        <v>0</v>
      </c>
      <c r="J1925" s="1738">
        <v>0</v>
      </c>
      <c r="N1925" s="1725">
        <f t="shared" si="433"/>
        <v>0</v>
      </c>
      <c r="O1925" s="1725">
        <v>0</v>
      </c>
      <c r="P1925" s="1759" t="str">
        <f t="shared" si="434"/>
        <v/>
      </c>
      <c r="Q1925" s="1725">
        <v>0</v>
      </c>
      <c r="R1925" s="1809" t="str">
        <f t="shared" si="435"/>
        <v/>
      </c>
      <c r="S1925" s="1785">
        <f t="shared" si="436"/>
        <v>0</v>
      </c>
      <c r="U1925" s="1725">
        <f t="shared" si="437"/>
        <v>0</v>
      </c>
      <c r="V1925" s="1725">
        <f t="shared" si="438"/>
        <v>0</v>
      </c>
      <c r="W1925" s="1725">
        <f t="shared" si="439"/>
        <v>0</v>
      </c>
      <c r="X1925" s="1728"/>
      <c r="Y1925" s="1739"/>
      <c r="Z1925" s="1730"/>
      <c r="AA1925" s="1788"/>
      <c r="AB1925" s="1788"/>
      <c r="AH1925" s="2307"/>
      <c r="AK1925" s="2306"/>
      <c r="AL1925" s="2306"/>
    </row>
    <row r="1926" spans="9:38" x14ac:dyDescent="0.2">
      <c r="I1926" s="1738">
        <v>0</v>
      </c>
      <c r="J1926" s="1738">
        <v>0</v>
      </c>
      <c r="N1926" s="1725">
        <f t="shared" si="433"/>
        <v>0</v>
      </c>
      <c r="O1926" s="1725">
        <v>0</v>
      </c>
      <c r="P1926" s="1759" t="str">
        <f t="shared" si="434"/>
        <v/>
      </c>
      <c r="Q1926" s="1725">
        <v>0</v>
      </c>
      <c r="R1926" s="1809" t="str">
        <f t="shared" si="435"/>
        <v/>
      </c>
      <c r="S1926" s="1785">
        <f t="shared" si="436"/>
        <v>0</v>
      </c>
      <c r="U1926" s="1725">
        <f t="shared" si="437"/>
        <v>0</v>
      </c>
      <c r="V1926" s="1725">
        <f t="shared" si="438"/>
        <v>0</v>
      </c>
      <c r="W1926" s="1725">
        <f t="shared" si="439"/>
        <v>0</v>
      </c>
      <c r="X1926" s="1728"/>
      <c r="Y1926" s="1739"/>
      <c r="Z1926" s="1730"/>
      <c r="AA1926" s="1788"/>
      <c r="AB1926" s="1788"/>
      <c r="AH1926" s="2307"/>
      <c r="AK1926" s="2306"/>
      <c r="AL1926" s="2306"/>
    </row>
    <row r="1927" spans="9:38" x14ac:dyDescent="0.2">
      <c r="I1927" s="1738">
        <v>0</v>
      </c>
      <c r="J1927" s="1738">
        <v>0</v>
      </c>
      <c r="N1927" s="1725">
        <f t="shared" si="433"/>
        <v>0</v>
      </c>
      <c r="O1927" s="1725">
        <v>0</v>
      </c>
      <c r="P1927" s="1759" t="str">
        <f t="shared" si="434"/>
        <v/>
      </c>
      <c r="Q1927" s="1725">
        <v>0</v>
      </c>
      <c r="R1927" s="1809" t="str">
        <f t="shared" si="435"/>
        <v/>
      </c>
      <c r="S1927" s="1785">
        <f t="shared" si="436"/>
        <v>0</v>
      </c>
      <c r="U1927" s="1725">
        <f t="shared" si="437"/>
        <v>0</v>
      </c>
      <c r="V1927" s="1725">
        <f t="shared" si="438"/>
        <v>0</v>
      </c>
      <c r="W1927" s="1725">
        <f t="shared" si="439"/>
        <v>0</v>
      </c>
      <c r="X1927" s="1728"/>
      <c r="Y1927" s="1739"/>
      <c r="Z1927" s="1730"/>
      <c r="AA1927" s="1788"/>
      <c r="AB1927" s="1788"/>
      <c r="AH1927" s="2307"/>
      <c r="AK1927" s="2306"/>
      <c r="AL1927" s="2306"/>
    </row>
    <row r="1928" spans="9:38" x14ac:dyDescent="0.2">
      <c r="I1928" s="1738">
        <v>0</v>
      </c>
      <c r="J1928" s="1738">
        <v>0</v>
      </c>
      <c r="N1928" s="1725">
        <f t="shared" si="433"/>
        <v>0</v>
      </c>
      <c r="O1928" s="1725">
        <v>0</v>
      </c>
      <c r="P1928" s="1759" t="str">
        <f t="shared" si="434"/>
        <v/>
      </c>
      <c r="Q1928" s="1725">
        <v>0</v>
      </c>
      <c r="R1928" s="1809" t="str">
        <f t="shared" si="435"/>
        <v/>
      </c>
      <c r="S1928" s="1785">
        <f t="shared" si="436"/>
        <v>0</v>
      </c>
      <c r="U1928" s="1725">
        <f t="shared" si="437"/>
        <v>0</v>
      </c>
      <c r="V1928" s="1725">
        <f t="shared" si="438"/>
        <v>0</v>
      </c>
      <c r="W1928" s="1725">
        <f t="shared" si="439"/>
        <v>0</v>
      </c>
      <c r="X1928" s="1728"/>
      <c r="Y1928" s="1739"/>
      <c r="Z1928" s="1730"/>
      <c r="AA1928" s="1788"/>
      <c r="AB1928" s="1788"/>
      <c r="AH1928" s="2307"/>
      <c r="AK1928" s="2306"/>
      <c r="AL1928" s="2306"/>
    </row>
    <row r="1929" spans="9:38" x14ac:dyDescent="0.2">
      <c r="I1929" s="1738">
        <v>0</v>
      </c>
      <c r="J1929" s="1738">
        <v>0</v>
      </c>
      <c r="N1929" s="1725">
        <f t="shared" si="433"/>
        <v>0</v>
      </c>
      <c r="O1929" s="1725">
        <v>0</v>
      </c>
      <c r="P1929" s="1759" t="str">
        <f t="shared" si="434"/>
        <v/>
      </c>
      <c r="Q1929" s="1725">
        <v>0</v>
      </c>
      <c r="R1929" s="1809" t="str">
        <f t="shared" si="435"/>
        <v/>
      </c>
      <c r="S1929" s="1785">
        <f t="shared" si="436"/>
        <v>0</v>
      </c>
      <c r="U1929" s="1725">
        <f t="shared" si="437"/>
        <v>0</v>
      </c>
      <c r="V1929" s="1725">
        <f t="shared" si="438"/>
        <v>0</v>
      </c>
      <c r="W1929" s="1725">
        <f t="shared" si="439"/>
        <v>0</v>
      </c>
      <c r="X1929" s="1728"/>
      <c r="Y1929" s="1739"/>
      <c r="Z1929" s="1730"/>
      <c r="AA1929" s="1788"/>
      <c r="AB1929" s="1788"/>
      <c r="AH1929" s="2307"/>
      <c r="AK1929" s="2306"/>
      <c r="AL1929" s="2306"/>
    </row>
    <row r="1930" spans="9:38" x14ac:dyDescent="0.2">
      <c r="I1930" s="1738">
        <v>0</v>
      </c>
      <c r="J1930" s="1738">
        <v>0</v>
      </c>
      <c r="N1930" s="1725">
        <f t="shared" si="433"/>
        <v>0</v>
      </c>
      <c r="O1930" s="1725">
        <v>0</v>
      </c>
      <c r="P1930" s="1759" t="str">
        <f t="shared" si="434"/>
        <v/>
      </c>
      <c r="Q1930" s="1725">
        <v>0</v>
      </c>
      <c r="R1930" s="1809" t="str">
        <f t="shared" si="435"/>
        <v/>
      </c>
      <c r="S1930" s="1785">
        <f t="shared" si="436"/>
        <v>0</v>
      </c>
      <c r="U1930" s="1725">
        <f t="shared" si="437"/>
        <v>0</v>
      </c>
      <c r="V1930" s="1725">
        <f t="shared" si="438"/>
        <v>0</v>
      </c>
      <c r="W1930" s="1725">
        <f t="shared" si="439"/>
        <v>0</v>
      </c>
      <c r="X1930" s="1728"/>
      <c r="Y1930" s="1739"/>
      <c r="Z1930" s="1730"/>
      <c r="AA1930" s="1788"/>
      <c r="AB1930" s="1788"/>
      <c r="AH1930" s="2307"/>
      <c r="AK1930" s="2306"/>
      <c r="AL1930" s="2306"/>
    </row>
    <row r="1931" spans="9:38" x14ac:dyDescent="0.2">
      <c r="I1931" s="1738">
        <v>0</v>
      </c>
      <c r="J1931" s="1738">
        <v>0</v>
      </c>
      <c r="N1931" s="1725">
        <f t="shared" si="433"/>
        <v>0</v>
      </c>
      <c r="O1931" s="1725">
        <v>0</v>
      </c>
      <c r="P1931" s="1759" t="str">
        <f t="shared" si="434"/>
        <v/>
      </c>
      <c r="Q1931" s="1725">
        <v>0</v>
      </c>
      <c r="R1931" s="1809" t="str">
        <f t="shared" si="435"/>
        <v/>
      </c>
      <c r="S1931" s="1785">
        <f t="shared" si="436"/>
        <v>0</v>
      </c>
      <c r="U1931" s="1725">
        <f t="shared" si="437"/>
        <v>0</v>
      </c>
      <c r="V1931" s="1725">
        <f t="shared" si="438"/>
        <v>0</v>
      </c>
      <c r="W1931" s="1725">
        <f t="shared" si="439"/>
        <v>0</v>
      </c>
      <c r="X1931" s="1728"/>
      <c r="Y1931" s="1739"/>
      <c r="Z1931" s="1730"/>
      <c r="AA1931" s="1788"/>
      <c r="AB1931" s="1788"/>
      <c r="AH1931" s="2307"/>
      <c r="AK1931" s="2306"/>
      <c r="AL1931" s="2306"/>
    </row>
    <row r="1932" spans="9:38" x14ac:dyDescent="0.2">
      <c r="I1932" s="1738">
        <v>0</v>
      </c>
      <c r="J1932" s="1738">
        <v>0</v>
      </c>
      <c r="N1932" s="1725">
        <f t="shared" si="433"/>
        <v>0</v>
      </c>
      <c r="O1932" s="1725">
        <v>0</v>
      </c>
      <c r="P1932" s="1759" t="str">
        <f t="shared" si="434"/>
        <v/>
      </c>
      <c r="Q1932" s="1725">
        <v>0</v>
      </c>
      <c r="R1932" s="1809" t="str">
        <f t="shared" si="435"/>
        <v/>
      </c>
      <c r="S1932" s="1785">
        <f t="shared" si="436"/>
        <v>0</v>
      </c>
      <c r="U1932" s="1725">
        <f t="shared" si="437"/>
        <v>0</v>
      </c>
      <c r="V1932" s="1725">
        <f t="shared" si="438"/>
        <v>0</v>
      </c>
      <c r="W1932" s="1725">
        <f t="shared" si="439"/>
        <v>0</v>
      </c>
      <c r="X1932" s="1728"/>
      <c r="Y1932" s="1739"/>
      <c r="Z1932" s="1730"/>
      <c r="AA1932" s="1788"/>
      <c r="AB1932" s="1788"/>
      <c r="AH1932" s="2307"/>
      <c r="AK1932" s="2306"/>
      <c r="AL1932" s="2306"/>
    </row>
    <row r="1933" spans="9:38" x14ac:dyDescent="0.2">
      <c r="I1933" s="1738">
        <v>0</v>
      </c>
      <c r="J1933" s="1738">
        <v>0</v>
      </c>
      <c r="N1933" s="1725">
        <f t="shared" si="433"/>
        <v>0</v>
      </c>
      <c r="O1933" s="1725">
        <v>0</v>
      </c>
      <c r="P1933" s="1759" t="str">
        <f t="shared" si="434"/>
        <v/>
      </c>
      <c r="Q1933" s="1725">
        <v>0</v>
      </c>
      <c r="R1933" s="1809" t="str">
        <f t="shared" si="435"/>
        <v/>
      </c>
      <c r="S1933" s="1785">
        <f t="shared" si="436"/>
        <v>0</v>
      </c>
      <c r="U1933" s="1725">
        <f t="shared" si="437"/>
        <v>0</v>
      </c>
      <c r="V1933" s="1725">
        <f t="shared" si="438"/>
        <v>0</v>
      </c>
      <c r="W1933" s="1725">
        <f t="shared" si="439"/>
        <v>0</v>
      </c>
      <c r="X1933" s="1728"/>
      <c r="Y1933" s="1739"/>
      <c r="Z1933" s="1730"/>
      <c r="AA1933" s="1788"/>
      <c r="AB1933" s="1788"/>
      <c r="AH1933" s="2307"/>
      <c r="AK1933" s="2306"/>
      <c r="AL1933" s="2306"/>
    </row>
    <row r="1934" spans="9:38" x14ac:dyDescent="0.2">
      <c r="I1934" s="1738">
        <v>0</v>
      </c>
      <c r="J1934" s="1738">
        <v>0</v>
      </c>
      <c r="N1934" s="1725">
        <f t="shared" si="433"/>
        <v>0</v>
      </c>
      <c r="O1934" s="1725">
        <v>0</v>
      </c>
      <c r="P1934" s="1759" t="str">
        <f t="shared" si="434"/>
        <v/>
      </c>
      <c r="Q1934" s="1725">
        <v>0</v>
      </c>
      <c r="R1934" s="1809" t="str">
        <f t="shared" si="435"/>
        <v/>
      </c>
      <c r="S1934" s="1785">
        <f t="shared" si="436"/>
        <v>0</v>
      </c>
      <c r="U1934" s="1725">
        <f t="shared" si="437"/>
        <v>0</v>
      </c>
      <c r="V1934" s="1725">
        <f t="shared" si="438"/>
        <v>0</v>
      </c>
      <c r="W1934" s="1725">
        <f t="shared" si="439"/>
        <v>0</v>
      </c>
      <c r="X1934" s="1728"/>
      <c r="Y1934" s="1739"/>
      <c r="Z1934" s="1730"/>
      <c r="AA1934" s="1788"/>
      <c r="AB1934" s="1788"/>
      <c r="AH1934" s="2307"/>
      <c r="AK1934" s="2306"/>
      <c r="AL1934" s="2306"/>
    </row>
    <row r="1935" spans="9:38" x14ac:dyDescent="0.2">
      <c r="I1935" s="1738">
        <v>0</v>
      </c>
      <c r="J1935" s="1738">
        <v>0</v>
      </c>
      <c r="N1935" s="1725">
        <f t="shared" si="433"/>
        <v>0</v>
      </c>
      <c r="O1935" s="1725">
        <v>0</v>
      </c>
      <c r="P1935" s="1759" t="str">
        <f t="shared" si="434"/>
        <v/>
      </c>
      <c r="Q1935" s="1725">
        <v>0</v>
      </c>
      <c r="R1935" s="1809" t="str">
        <f t="shared" si="435"/>
        <v/>
      </c>
      <c r="S1935" s="1785">
        <f t="shared" si="436"/>
        <v>0</v>
      </c>
      <c r="U1935" s="1725">
        <f t="shared" si="437"/>
        <v>0</v>
      </c>
      <c r="V1935" s="1725">
        <f t="shared" si="438"/>
        <v>0</v>
      </c>
      <c r="W1935" s="1725">
        <f t="shared" si="439"/>
        <v>0</v>
      </c>
      <c r="X1935" s="1728"/>
      <c r="Y1935" s="1739"/>
      <c r="Z1935" s="1730"/>
      <c r="AA1935" s="1788"/>
      <c r="AB1935" s="1788"/>
      <c r="AH1935" s="2307"/>
      <c r="AK1935" s="2306"/>
      <c r="AL1935" s="2306"/>
    </row>
    <row r="1936" spans="9:38" x14ac:dyDescent="0.2">
      <c r="I1936" s="1738">
        <v>0</v>
      </c>
      <c r="J1936" s="1738">
        <v>0</v>
      </c>
      <c r="N1936" s="1725">
        <f t="shared" si="433"/>
        <v>0</v>
      </c>
      <c r="O1936" s="1725">
        <v>0</v>
      </c>
      <c r="P1936" s="1759" t="str">
        <f t="shared" si="434"/>
        <v/>
      </c>
      <c r="Q1936" s="1725">
        <v>0</v>
      </c>
      <c r="R1936" s="1809" t="str">
        <f t="shared" si="435"/>
        <v/>
      </c>
      <c r="S1936" s="1785">
        <f t="shared" si="436"/>
        <v>0</v>
      </c>
      <c r="U1936" s="1725">
        <f t="shared" si="437"/>
        <v>0</v>
      </c>
      <c r="V1936" s="1725">
        <f t="shared" si="438"/>
        <v>0</v>
      </c>
      <c r="W1936" s="1725">
        <f t="shared" si="439"/>
        <v>0</v>
      </c>
      <c r="X1936" s="1728"/>
      <c r="Y1936" s="1739"/>
      <c r="Z1936" s="1730"/>
      <c r="AA1936" s="1788"/>
      <c r="AB1936" s="1788"/>
      <c r="AH1936" s="2307"/>
      <c r="AK1936" s="2306"/>
      <c r="AL1936" s="2306"/>
    </row>
    <row r="1937" spans="9:38" x14ac:dyDescent="0.2">
      <c r="I1937" s="1738">
        <v>0</v>
      </c>
      <c r="J1937" s="1738">
        <v>0</v>
      </c>
      <c r="N1937" s="1725">
        <f t="shared" si="433"/>
        <v>0</v>
      </c>
      <c r="O1937" s="1725">
        <v>0</v>
      </c>
      <c r="P1937" s="1759" t="str">
        <f t="shared" si="434"/>
        <v/>
      </c>
      <c r="Q1937" s="1725">
        <v>0</v>
      </c>
      <c r="R1937" s="1809" t="str">
        <f t="shared" si="435"/>
        <v/>
      </c>
      <c r="S1937" s="1785">
        <f t="shared" si="436"/>
        <v>0</v>
      </c>
      <c r="U1937" s="1725">
        <f t="shared" si="437"/>
        <v>0</v>
      </c>
      <c r="V1937" s="1725">
        <f t="shared" si="438"/>
        <v>0</v>
      </c>
      <c r="W1937" s="1725">
        <f t="shared" si="439"/>
        <v>0</v>
      </c>
      <c r="X1937" s="1728"/>
      <c r="Y1937" s="1739"/>
      <c r="Z1937" s="1730"/>
      <c r="AA1937" s="1788"/>
      <c r="AB1937" s="1788"/>
      <c r="AH1937" s="2307"/>
      <c r="AK1937" s="2306"/>
      <c r="AL1937" s="2306"/>
    </row>
    <row r="1938" spans="9:38" x14ac:dyDescent="0.2">
      <c r="I1938" s="1738">
        <v>0</v>
      </c>
      <c r="J1938" s="1738">
        <v>0</v>
      </c>
      <c r="N1938" s="1725">
        <f t="shared" si="433"/>
        <v>0</v>
      </c>
      <c r="O1938" s="1725">
        <v>0</v>
      </c>
      <c r="P1938" s="1759" t="str">
        <f t="shared" si="434"/>
        <v/>
      </c>
      <c r="Q1938" s="1725">
        <v>0</v>
      </c>
      <c r="R1938" s="1809" t="str">
        <f t="shared" si="435"/>
        <v/>
      </c>
      <c r="S1938" s="1785">
        <f t="shared" si="436"/>
        <v>0</v>
      </c>
      <c r="U1938" s="1725">
        <f t="shared" si="437"/>
        <v>0</v>
      </c>
      <c r="V1938" s="1725">
        <f t="shared" si="438"/>
        <v>0</v>
      </c>
      <c r="W1938" s="1725">
        <f t="shared" si="439"/>
        <v>0</v>
      </c>
      <c r="X1938" s="1728"/>
      <c r="Y1938" s="1739"/>
      <c r="Z1938" s="1730"/>
      <c r="AA1938" s="1788"/>
      <c r="AB1938" s="1788"/>
      <c r="AH1938" s="2307"/>
      <c r="AK1938" s="2306"/>
      <c r="AL1938" s="2306"/>
    </row>
    <row r="1939" spans="9:38" x14ac:dyDescent="0.2">
      <c r="I1939" s="1738">
        <v>0</v>
      </c>
      <c r="J1939" s="1738">
        <v>0</v>
      </c>
      <c r="N1939" s="1725">
        <f t="shared" si="433"/>
        <v>0</v>
      </c>
      <c r="O1939" s="1725">
        <v>0</v>
      </c>
      <c r="P1939" s="1759" t="str">
        <f t="shared" si="434"/>
        <v/>
      </c>
      <c r="Q1939" s="1725">
        <v>0</v>
      </c>
      <c r="R1939" s="1809" t="str">
        <f t="shared" si="435"/>
        <v/>
      </c>
      <c r="S1939" s="1785">
        <f t="shared" si="436"/>
        <v>0</v>
      </c>
      <c r="U1939" s="1725">
        <f t="shared" si="437"/>
        <v>0</v>
      </c>
      <c r="V1939" s="1725">
        <f t="shared" si="438"/>
        <v>0</v>
      </c>
      <c r="W1939" s="1725">
        <f t="shared" si="439"/>
        <v>0</v>
      </c>
      <c r="X1939" s="1728"/>
      <c r="Y1939" s="1739"/>
      <c r="Z1939" s="1730"/>
      <c r="AA1939" s="1788"/>
      <c r="AB1939" s="1788"/>
      <c r="AH1939" s="2307"/>
      <c r="AK1939" s="2306"/>
      <c r="AL1939" s="2306"/>
    </row>
    <row r="1940" spans="9:38" x14ac:dyDescent="0.2">
      <c r="I1940" s="1738">
        <v>0</v>
      </c>
      <c r="J1940" s="1738">
        <v>0</v>
      </c>
      <c r="N1940" s="1725">
        <f t="shared" si="433"/>
        <v>0</v>
      </c>
      <c r="O1940" s="1725">
        <v>0</v>
      </c>
      <c r="P1940" s="1759" t="str">
        <f t="shared" si="434"/>
        <v/>
      </c>
      <c r="Q1940" s="1725">
        <v>0</v>
      </c>
      <c r="R1940" s="1809" t="str">
        <f t="shared" si="435"/>
        <v/>
      </c>
      <c r="S1940" s="1785">
        <f t="shared" si="436"/>
        <v>0</v>
      </c>
      <c r="U1940" s="1725">
        <f t="shared" si="437"/>
        <v>0</v>
      </c>
      <c r="V1940" s="1725">
        <f t="shared" si="438"/>
        <v>0</v>
      </c>
      <c r="W1940" s="1725">
        <f t="shared" si="439"/>
        <v>0</v>
      </c>
      <c r="X1940" s="1728"/>
      <c r="Y1940" s="1739"/>
      <c r="Z1940" s="1730"/>
      <c r="AA1940" s="1788"/>
      <c r="AB1940" s="1788"/>
      <c r="AH1940" s="2307"/>
      <c r="AK1940" s="2306"/>
      <c r="AL1940" s="2306"/>
    </row>
    <row r="1941" spans="9:38" x14ac:dyDescent="0.2">
      <c r="I1941" s="1738">
        <v>0</v>
      </c>
      <c r="J1941" s="1738">
        <v>0</v>
      </c>
      <c r="N1941" s="1725">
        <f t="shared" si="433"/>
        <v>0</v>
      </c>
      <c r="O1941" s="1725">
        <v>0</v>
      </c>
      <c r="P1941" s="1759" t="str">
        <f t="shared" si="434"/>
        <v/>
      </c>
      <c r="Q1941" s="1725">
        <v>0</v>
      </c>
      <c r="R1941" s="1809" t="str">
        <f t="shared" si="435"/>
        <v/>
      </c>
      <c r="S1941" s="1785">
        <f t="shared" si="436"/>
        <v>0</v>
      </c>
      <c r="U1941" s="1725">
        <f t="shared" si="437"/>
        <v>0</v>
      </c>
      <c r="V1941" s="1725">
        <f t="shared" si="438"/>
        <v>0</v>
      </c>
      <c r="W1941" s="1725">
        <f t="shared" si="439"/>
        <v>0</v>
      </c>
      <c r="X1941" s="1728"/>
      <c r="Y1941" s="1739"/>
      <c r="Z1941" s="1730"/>
      <c r="AA1941" s="1788"/>
      <c r="AB1941" s="1788"/>
      <c r="AH1941" s="2307"/>
      <c r="AK1941" s="2306"/>
      <c r="AL1941" s="2306"/>
    </row>
    <row r="1942" spans="9:38" x14ac:dyDescent="0.2">
      <c r="I1942" s="1738">
        <v>0</v>
      </c>
      <c r="J1942" s="1738">
        <v>0</v>
      </c>
      <c r="N1942" s="1725">
        <f t="shared" si="433"/>
        <v>0</v>
      </c>
      <c r="O1942" s="1725">
        <v>0</v>
      </c>
      <c r="P1942" s="1759" t="str">
        <f t="shared" si="434"/>
        <v/>
      </c>
      <c r="Q1942" s="1725">
        <v>0</v>
      </c>
      <c r="R1942" s="1809" t="str">
        <f t="shared" si="435"/>
        <v/>
      </c>
      <c r="S1942" s="1785">
        <f t="shared" si="436"/>
        <v>0</v>
      </c>
      <c r="U1942" s="1725">
        <f t="shared" si="437"/>
        <v>0</v>
      </c>
      <c r="V1942" s="1725">
        <f t="shared" si="438"/>
        <v>0</v>
      </c>
      <c r="W1942" s="1725">
        <f t="shared" si="439"/>
        <v>0</v>
      </c>
      <c r="X1942" s="1728"/>
      <c r="Y1942" s="1739"/>
      <c r="Z1942" s="1730"/>
      <c r="AA1942" s="1788"/>
      <c r="AB1942" s="1788"/>
      <c r="AH1942" s="2307"/>
      <c r="AK1942" s="2306"/>
      <c r="AL1942" s="2306"/>
    </row>
    <row r="1943" spans="9:38" x14ac:dyDescent="0.2">
      <c r="I1943" s="1738">
        <v>0</v>
      </c>
      <c r="J1943" s="1738">
        <v>0</v>
      </c>
      <c r="N1943" s="1725">
        <f t="shared" si="433"/>
        <v>0</v>
      </c>
      <c r="O1943" s="1725">
        <v>0</v>
      </c>
      <c r="P1943" s="1759" t="str">
        <f t="shared" si="434"/>
        <v/>
      </c>
      <c r="Q1943" s="1725">
        <v>0</v>
      </c>
      <c r="R1943" s="1809" t="str">
        <f t="shared" si="435"/>
        <v/>
      </c>
      <c r="S1943" s="1785">
        <f t="shared" si="436"/>
        <v>0</v>
      </c>
      <c r="U1943" s="1725">
        <f t="shared" si="437"/>
        <v>0</v>
      </c>
      <c r="V1943" s="1725">
        <f t="shared" si="438"/>
        <v>0</v>
      </c>
      <c r="W1943" s="1725">
        <f t="shared" si="439"/>
        <v>0</v>
      </c>
      <c r="X1943" s="1728"/>
      <c r="Y1943" s="1739"/>
      <c r="Z1943" s="1730"/>
      <c r="AA1943" s="1788"/>
      <c r="AB1943" s="1788"/>
      <c r="AH1943" s="2307"/>
      <c r="AK1943" s="2306"/>
      <c r="AL1943" s="2306"/>
    </row>
    <row r="1944" spans="9:38" x14ac:dyDescent="0.2">
      <c r="I1944" s="1738">
        <v>0</v>
      </c>
      <c r="J1944" s="1738">
        <v>0</v>
      </c>
      <c r="N1944" s="1725">
        <f t="shared" si="433"/>
        <v>0</v>
      </c>
      <c r="O1944" s="1725">
        <v>0</v>
      </c>
      <c r="P1944" s="1759" t="str">
        <f t="shared" si="434"/>
        <v/>
      </c>
      <c r="Q1944" s="1725">
        <v>0</v>
      </c>
      <c r="R1944" s="1809" t="str">
        <f t="shared" si="435"/>
        <v/>
      </c>
      <c r="S1944" s="1785">
        <f t="shared" si="436"/>
        <v>0</v>
      </c>
      <c r="U1944" s="1725">
        <f t="shared" si="437"/>
        <v>0</v>
      </c>
      <c r="V1944" s="1725">
        <f t="shared" si="438"/>
        <v>0</v>
      </c>
      <c r="W1944" s="1725">
        <f t="shared" si="439"/>
        <v>0</v>
      </c>
      <c r="X1944" s="1728"/>
      <c r="Y1944" s="1739"/>
      <c r="Z1944" s="1730"/>
      <c r="AA1944" s="1788"/>
      <c r="AB1944" s="1788"/>
      <c r="AH1944" s="2307"/>
      <c r="AK1944" s="2306"/>
      <c r="AL1944" s="2306"/>
    </row>
    <row r="1945" spans="9:38" x14ac:dyDescent="0.2">
      <c r="I1945" s="1738">
        <v>0</v>
      </c>
      <c r="J1945" s="1738">
        <v>0</v>
      </c>
      <c r="N1945" s="1725">
        <f t="shared" si="433"/>
        <v>0</v>
      </c>
      <c r="O1945" s="1725">
        <v>0</v>
      </c>
      <c r="P1945" s="1759" t="str">
        <f t="shared" si="434"/>
        <v/>
      </c>
      <c r="Q1945" s="1725">
        <v>0</v>
      </c>
      <c r="R1945" s="1809" t="str">
        <f t="shared" si="435"/>
        <v/>
      </c>
      <c r="S1945" s="1785">
        <f t="shared" si="436"/>
        <v>0</v>
      </c>
      <c r="U1945" s="1725">
        <f t="shared" si="437"/>
        <v>0</v>
      </c>
      <c r="V1945" s="1725">
        <f t="shared" si="438"/>
        <v>0</v>
      </c>
      <c r="W1945" s="1725">
        <f t="shared" si="439"/>
        <v>0</v>
      </c>
      <c r="X1945" s="1728"/>
      <c r="Y1945" s="1739"/>
      <c r="Z1945" s="1730"/>
      <c r="AA1945" s="1788"/>
      <c r="AB1945" s="1788"/>
      <c r="AH1945" s="2307"/>
      <c r="AK1945" s="2306"/>
      <c r="AL1945" s="2306"/>
    </row>
    <row r="1946" spans="9:38" x14ac:dyDescent="0.2">
      <c r="I1946" s="1738">
        <v>0</v>
      </c>
      <c r="J1946" s="1738">
        <v>0</v>
      </c>
      <c r="N1946" s="1725">
        <f t="shared" si="433"/>
        <v>0</v>
      </c>
      <c r="O1946" s="1725">
        <v>0</v>
      </c>
      <c r="P1946" s="1759" t="str">
        <f t="shared" si="434"/>
        <v/>
      </c>
      <c r="Q1946" s="1725">
        <v>0</v>
      </c>
      <c r="R1946" s="1809" t="str">
        <f t="shared" si="435"/>
        <v/>
      </c>
      <c r="S1946" s="1785">
        <f t="shared" si="436"/>
        <v>0</v>
      </c>
      <c r="U1946" s="1725">
        <f t="shared" si="437"/>
        <v>0</v>
      </c>
      <c r="V1946" s="1725">
        <f t="shared" si="438"/>
        <v>0</v>
      </c>
      <c r="W1946" s="1725">
        <f t="shared" si="439"/>
        <v>0</v>
      </c>
      <c r="X1946" s="1728"/>
      <c r="Y1946" s="1739"/>
      <c r="Z1946" s="1730"/>
      <c r="AA1946" s="1788"/>
      <c r="AB1946" s="1788"/>
      <c r="AH1946" s="2307"/>
      <c r="AK1946" s="2306"/>
      <c r="AL1946" s="2306"/>
    </row>
    <row r="1947" spans="9:38" x14ac:dyDescent="0.2">
      <c r="I1947" s="1738">
        <v>0</v>
      </c>
      <c r="J1947" s="1738">
        <v>0</v>
      </c>
      <c r="N1947" s="1725">
        <f t="shared" si="433"/>
        <v>0</v>
      </c>
      <c r="O1947" s="1725">
        <v>0</v>
      </c>
      <c r="P1947" s="1759" t="str">
        <f t="shared" si="434"/>
        <v/>
      </c>
      <c r="Q1947" s="1725">
        <v>0</v>
      </c>
      <c r="R1947" s="1809" t="str">
        <f t="shared" si="435"/>
        <v/>
      </c>
      <c r="S1947" s="1785">
        <f t="shared" si="436"/>
        <v>0</v>
      </c>
      <c r="U1947" s="1725">
        <f t="shared" si="437"/>
        <v>0</v>
      </c>
      <c r="V1947" s="1725">
        <f t="shared" si="438"/>
        <v>0</v>
      </c>
      <c r="W1947" s="1725">
        <f t="shared" si="439"/>
        <v>0</v>
      </c>
      <c r="X1947" s="1728"/>
      <c r="Y1947" s="1739"/>
      <c r="Z1947" s="1730"/>
      <c r="AA1947" s="1788"/>
      <c r="AB1947" s="1788"/>
      <c r="AH1947" s="2307"/>
      <c r="AK1947" s="2306"/>
      <c r="AL1947" s="2306"/>
    </row>
    <row r="1948" spans="9:38" x14ac:dyDescent="0.2">
      <c r="I1948" s="1738">
        <v>0</v>
      </c>
      <c r="J1948" s="1738">
        <v>0</v>
      </c>
      <c r="N1948" s="1725">
        <f t="shared" si="433"/>
        <v>0</v>
      </c>
      <c r="O1948" s="1725">
        <v>0</v>
      </c>
      <c r="P1948" s="1759" t="str">
        <f t="shared" si="434"/>
        <v/>
      </c>
      <c r="Q1948" s="1725">
        <v>0</v>
      </c>
      <c r="R1948" s="1809" t="str">
        <f t="shared" si="435"/>
        <v/>
      </c>
      <c r="S1948" s="1785">
        <f t="shared" si="436"/>
        <v>0</v>
      </c>
      <c r="U1948" s="1725">
        <f t="shared" si="437"/>
        <v>0</v>
      </c>
      <c r="V1948" s="1725">
        <f t="shared" si="438"/>
        <v>0</v>
      </c>
      <c r="W1948" s="1725">
        <f t="shared" si="439"/>
        <v>0</v>
      </c>
      <c r="X1948" s="1728"/>
      <c r="Y1948" s="1739"/>
      <c r="Z1948" s="1730"/>
      <c r="AA1948" s="1788"/>
      <c r="AB1948" s="1788"/>
      <c r="AH1948" s="2307"/>
      <c r="AK1948" s="2306"/>
      <c r="AL1948" s="2306"/>
    </row>
    <row r="1949" spans="9:38" x14ac:dyDescent="0.2">
      <c r="I1949" s="1738">
        <v>0</v>
      </c>
      <c r="J1949" s="1738">
        <v>0</v>
      </c>
      <c r="N1949" s="1725">
        <f t="shared" si="433"/>
        <v>0</v>
      </c>
      <c r="O1949" s="1725">
        <v>0</v>
      </c>
      <c r="P1949" s="1759" t="str">
        <f t="shared" si="434"/>
        <v/>
      </c>
      <c r="Q1949" s="1725">
        <v>0</v>
      </c>
      <c r="R1949" s="1809" t="str">
        <f t="shared" si="435"/>
        <v/>
      </c>
      <c r="S1949" s="1785">
        <f t="shared" si="436"/>
        <v>0</v>
      </c>
      <c r="U1949" s="1725">
        <f t="shared" si="437"/>
        <v>0</v>
      </c>
      <c r="V1949" s="1725">
        <f t="shared" si="438"/>
        <v>0</v>
      </c>
      <c r="W1949" s="1725">
        <f t="shared" si="439"/>
        <v>0</v>
      </c>
      <c r="X1949" s="1728"/>
      <c r="Y1949" s="1739"/>
      <c r="Z1949" s="1730"/>
      <c r="AA1949" s="1788"/>
      <c r="AB1949" s="1788"/>
      <c r="AH1949" s="2307"/>
      <c r="AK1949" s="2306"/>
      <c r="AL1949" s="2306"/>
    </row>
    <row r="1950" spans="9:38" x14ac:dyDescent="0.2">
      <c r="I1950" s="1738">
        <v>0</v>
      </c>
      <c r="J1950" s="1738">
        <v>0</v>
      </c>
      <c r="N1950" s="1725">
        <f t="shared" si="433"/>
        <v>0</v>
      </c>
      <c r="O1950" s="1725">
        <v>0</v>
      </c>
      <c r="P1950" s="1759" t="str">
        <f t="shared" si="434"/>
        <v/>
      </c>
      <c r="Q1950" s="1725">
        <v>0</v>
      </c>
      <c r="R1950" s="1809" t="str">
        <f t="shared" si="435"/>
        <v/>
      </c>
      <c r="S1950" s="1785">
        <f t="shared" si="436"/>
        <v>0</v>
      </c>
      <c r="U1950" s="1725">
        <f t="shared" si="437"/>
        <v>0</v>
      </c>
      <c r="V1950" s="1725">
        <f t="shared" si="438"/>
        <v>0</v>
      </c>
      <c r="W1950" s="1725">
        <f t="shared" si="439"/>
        <v>0</v>
      </c>
      <c r="X1950" s="1728"/>
      <c r="Y1950" s="1739"/>
      <c r="Z1950" s="1730"/>
      <c r="AA1950" s="1788"/>
      <c r="AB1950" s="1788"/>
      <c r="AH1950" s="2307"/>
      <c r="AK1950" s="2306"/>
      <c r="AL1950" s="2306"/>
    </row>
    <row r="1951" spans="9:38" x14ac:dyDescent="0.2">
      <c r="I1951" s="1738">
        <v>0</v>
      </c>
      <c r="J1951" s="1738">
        <v>0</v>
      </c>
      <c r="N1951" s="1725">
        <f t="shared" si="433"/>
        <v>0</v>
      </c>
      <c r="O1951" s="1725">
        <v>0</v>
      </c>
      <c r="P1951" s="1759" t="str">
        <f t="shared" si="434"/>
        <v/>
      </c>
      <c r="Q1951" s="1725">
        <v>0</v>
      </c>
      <c r="R1951" s="1809" t="str">
        <f t="shared" si="435"/>
        <v/>
      </c>
      <c r="S1951" s="1785">
        <f t="shared" si="436"/>
        <v>0</v>
      </c>
      <c r="U1951" s="1725">
        <f t="shared" si="437"/>
        <v>0</v>
      </c>
      <c r="V1951" s="1725">
        <f t="shared" si="438"/>
        <v>0</v>
      </c>
      <c r="W1951" s="1725">
        <f t="shared" si="439"/>
        <v>0</v>
      </c>
      <c r="X1951" s="1728"/>
      <c r="Y1951" s="1739"/>
      <c r="Z1951" s="1730"/>
      <c r="AA1951" s="1788"/>
      <c r="AB1951" s="1788"/>
      <c r="AH1951" s="2307"/>
      <c r="AK1951" s="2306"/>
      <c r="AL1951" s="2306"/>
    </row>
    <row r="1952" spans="9:38" x14ac:dyDescent="0.2">
      <c r="I1952" s="1738">
        <v>0</v>
      </c>
      <c r="J1952" s="1738">
        <v>0</v>
      </c>
      <c r="N1952" s="1725">
        <f t="shared" si="433"/>
        <v>0</v>
      </c>
      <c r="O1952" s="1725">
        <v>0</v>
      </c>
      <c r="P1952" s="1759" t="str">
        <f t="shared" si="434"/>
        <v/>
      </c>
      <c r="Q1952" s="1725">
        <v>0</v>
      </c>
      <c r="R1952" s="1809" t="str">
        <f t="shared" si="435"/>
        <v/>
      </c>
      <c r="S1952" s="1785">
        <f t="shared" si="436"/>
        <v>0</v>
      </c>
      <c r="U1952" s="1725">
        <f t="shared" si="437"/>
        <v>0</v>
      </c>
      <c r="V1952" s="1725">
        <f t="shared" si="438"/>
        <v>0</v>
      </c>
      <c r="W1952" s="1725">
        <f t="shared" si="439"/>
        <v>0</v>
      </c>
      <c r="X1952" s="1728"/>
      <c r="Y1952" s="1739"/>
      <c r="Z1952" s="1730"/>
      <c r="AA1952" s="1788"/>
      <c r="AB1952" s="1788"/>
      <c r="AH1952" s="2307"/>
      <c r="AK1952" s="2306"/>
      <c r="AL1952" s="2306"/>
    </row>
    <row r="1953" spans="9:38" x14ac:dyDescent="0.2">
      <c r="I1953" s="1738">
        <v>0</v>
      </c>
      <c r="J1953" s="1738">
        <v>0</v>
      </c>
      <c r="N1953" s="1725">
        <f t="shared" si="433"/>
        <v>0</v>
      </c>
      <c r="O1953" s="1725">
        <v>0</v>
      </c>
      <c r="P1953" s="1759" t="str">
        <f t="shared" si="434"/>
        <v/>
      </c>
      <c r="Q1953" s="1725">
        <v>0</v>
      </c>
      <c r="R1953" s="1809" t="str">
        <f t="shared" si="435"/>
        <v/>
      </c>
      <c r="S1953" s="1785">
        <f t="shared" si="436"/>
        <v>0</v>
      </c>
      <c r="U1953" s="1725">
        <f t="shared" si="437"/>
        <v>0</v>
      </c>
      <c r="V1953" s="1725">
        <f t="shared" si="438"/>
        <v>0</v>
      </c>
      <c r="W1953" s="1725">
        <f t="shared" si="439"/>
        <v>0</v>
      </c>
      <c r="X1953" s="1728"/>
      <c r="Y1953" s="1739"/>
      <c r="Z1953" s="1730"/>
      <c r="AA1953" s="1788"/>
      <c r="AB1953" s="1788"/>
      <c r="AH1953" s="2307"/>
      <c r="AK1953" s="2306"/>
      <c r="AL1953" s="2306"/>
    </row>
    <row r="1954" spans="9:38" x14ac:dyDescent="0.2">
      <c r="I1954" s="1738">
        <v>0</v>
      </c>
      <c r="J1954" s="1738">
        <v>0</v>
      </c>
      <c r="N1954" s="1725">
        <f t="shared" si="433"/>
        <v>0</v>
      </c>
      <c r="O1954" s="1725">
        <v>0</v>
      </c>
      <c r="P1954" s="1759" t="str">
        <f t="shared" si="434"/>
        <v/>
      </c>
      <c r="Q1954" s="1725">
        <v>0</v>
      </c>
      <c r="R1954" s="1809" t="str">
        <f t="shared" si="435"/>
        <v/>
      </c>
      <c r="S1954" s="1785">
        <f t="shared" si="436"/>
        <v>0</v>
      </c>
      <c r="U1954" s="1725">
        <f t="shared" si="437"/>
        <v>0</v>
      </c>
      <c r="V1954" s="1725">
        <f t="shared" si="438"/>
        <v>0</v>
      </c>
      <c r="W1954" s="1725">
        <f t="shared" si="439"/>
        <v>0</v>
      </c>
      <c r="X1954" s="1728"/>
      <c r="Y1954" s="1739"/>
      <c r="Z1954" s="1730"/>
      <c r="AA1954" s="1788"/>
      <c r="AB1954" s="1788"/>
      <c r="AH1954" s="2307"/>
      <c r="AK1954" s="2306"/>
      <c r="AL1954" s="2306"/>
    </row>
    <row r="1955" spans="9:38" x14ac:dyDescent="0.2">
      <c r="I1955" s="1738">
        <v>0</v>
      </c>
      <c r="J1955" s="1738">
        <v>0</v>
      </c>
      <c r="N1955" s="1725">
        <f t="shared" si="433"/>
        <v>0</v>
      </c>
      <c r="O1955" s="1725">
        <v>0</v>
      </c>
      <c r="P1955" s="1759" t="str">
        <f t="shared" si="434"/>
        <v/>
      </c>
      <c r="Q1955" s="1725">
        <v>0</v>
      </c>
      <c r="R1955" s="1809" t="str">
        <f t="shared" si="435"/>
        <v/>
      </c>
      <c r="S1955" s="1785">
        <f t="shared" si="436"/>
        <v>0</v>
      </c>
      <c r="U1955" s="1725">
        <f t="shared" si="437"/>
        <v>0</v>
      </c>
      <c r="V1955" s="1725">
        <f t="shared" si="438"/>
        <v>0</v>
      </c>
      <c r="W1955" s="1725">
        <f t="shared" si="439"/>
        <v>0</v>
      </c>
      <c r="X1955" s="1728"/>
      <c r="Y1955" s="1739"/>
      <c r="Z1955" s="1730"/>
      <c r="AA1955" s="1788"/>
      <c r="AB1955" s="1788"/>
      <c r="AH1955" s="2307"/>
      <c r="AK1955" s="2306"/>
      <c r="AL1955" s="2306"/>
    </row>
    <row r="1956" spans="9:38" x14ac:dyDescent="0.2">
      <c r="I1956" s="1738">
        <v>0</v>
      </c>
      <c r="J1956" s="1738">
        <v>0</v>
      </c>
      <c r="N1956" s="1725">
        <f t="shared" si="433"/>
        <v>0</v>
      </c>
      <c r="O1956" s="1725">
        <v>0</v>
      </c>
      <c r="P1956" s="1759" t="str">
        <f t="shared" si="434"/>
        <v/>
      </c>
      <c r="Q1956" s="1725">
        <v>0</v>
      </c>
      <c r="R1956" s="1809" t="str">
        <f t="shared" si="435"/>
        <v/>
      </c>
      <c r="S1956" s="1785">
        <f t="shared" si="436"/>
        <v>0</v>
      </c>
      <c r="U1956" s="1725">
        <f t="shared" si="437"/>
        <v>0</v>
      </c>
      <c r="V1956" s="1725">
        <f t="shared" si="438"/>
        <v>0</v>
      </c>
      <c r="W1956" s="1725">
        <f t="shared" si="439"/>
        <v>0</v>
      </c>
      <c r="X1956" s="1728"/>
      <c r="Y1956" s="1739"/>
      <c r="Z1956" s="1730"/>
      <c r="AA1956" s="1788"/>
      <c r="AB1956" s="1788"/>
      <c r="AH1956" s="2307"/>
      <c r="AK1956" s="2306"/>
      <c r="AL1956" s="2306"/>
    </row>
    <row r="1957" spans="9:38" x14ac:dyDescent="0.2">
      <c r="I1957" s="1738">
        <v>0</v>
      </c>
      <c r="J1957" s="1738">
        <v>0</v>
      </c>
      <c r="N1957" s="1725">
        <f t="shared" si="433"/>
        <v>0</v>
      </c>
      <c r="O1957" s="1725">
        <v>0</v>
      </c>
      <c r="P1957" s="1759" t="str">
        <f t="shared" si="434"/>
        <v/>
      </c>
      <c r="Q1957" s="1725">
        <v>0</v>
      </c>
      <c r="R1957" s="1809" t="str">
        <f t="shared" si="435"/>
        <v/>
      </c>
      <c r="S1957" s="1785">
        <f t="shared" si="436"/>
        <v>0</v>
      </c>
      <c r="U1957" s="1725">
        <f t="shared" si="437"/>
        <v>0</v>
      </c>
      <c r="V1957" s="1725">
        <f t="shared" si="438"/>
        <v>0</v>
      </c>
      <c r="W1957" s="1725">
        <f t="shared" si="439"/>
        <v>0</v>
      </c>
      <c r="X1957" s="1728"/>
      <c r="Y1957" s="1739"/>
      <c r="Z1957" s="1730"/>
      <c r="AA1957" s="1788"/>
      <c r="AB1957" s="1788"/>
      <c r="AH1957" s="2307"/>
      <c r="AK1957" s="2306"/>
      <c r="AL1957" s="2306"/>
    </row>
    <row r="1958" spans="9:38" x14ac:dyDescent="0.2">
      <c r="I1958" s="1738">
        <v>0</v>
      </c>
      <c r="J1958" s="1738">
        <v>0</v>
      </c>
      <c r="N1958" s="1725">
        <f t="shared" si="433"/>
        <v>0</v>
      </c>
      <c r="O1958" s="1725">
        <v>0</v>
      </c>
      <c r="P1958" s="1759" t="str">
        <f t="shared" si="434"/>
        <v/>
      </c>
      <c r="Q1958" s="1725">
        <v>0</v>
      </c>
      <c r="R1958" s="1809" t="str">
        <f t="shared" si="435"/>
        <v/>
      </c>
      <c r="S1958" s="1785">
        <f t="shared" si="436"/>
        <v>0</v>
      </c>
      <c r="U1958" s="1725">
        <f t="shared" si="437"/>
        <v>0</v>
      </c>
      <c r="V1958" s="1725">
        <f t="shared" si="438"/>
        <v>0</v>
      </c>
      <c r="W1958" s="1725">
        <f t="shared" si="439"/>
        <v>0</v>
      </c>
      <c r="X1958" s="1728"/>
      <c r="Y1958" s="1739"/>
      <c r="Z1958" s="1730"/>
      <c r="AA1958" s="1788"/>
      <c r="AB1958" s="1788"/>
      <c r="AH1958" s="2307"/>
      <c r="AK1958" s="2306"/>
      <c r="AL1958" s="2306"/>
    </row>
    <row r="1959" spans="9:38" x14ac:dyDescent="0.2">
      <c r="I1959" s="1738">
        <v>0</v>
      </c>
      <c r="J1959" s="1738">
        <v>0</v>
      </c>
      <c r="N1959" s="1725">
        <f t="shared" si="433"/>
        <v>0</v>
      </c>
      <c r="O1959" s="1725">
        <v>0</v>
      </c>
      <c r="P1959" s="1759" t="str">
        <f t="shared" si="434"/>
        <v/>
      </c>
      <c r="Q1959" s="1725">
        <v>0</v>
      </c>
      <c r="R1959" s="1809" t="str">
        <f t="shared" si="435"/>
        <v/>
      </c>
      <c r="S1959" s="1785">
        <f t="shared" si="436"/>
        <v>0</v>
      </c>
      <c r="U1959" s="1725">
        <f t="shared" si="437"/>
        <v>0</v>
      </c>
      <c r="V1959" s="1725">
        <f t="shared" si="438"/>
        <v>0</v>
      </c>
      <c r="W1959" s="1725">
        <f t="shared" si="439"/>
        <v>0</v>
      </c>
      <c r="X1959" s="1728"/>
      <c r="Y1959" s="1739"/>
      <c r="Z1959" s="1730"/>
      <c r="AA1959" s="1788"/>
      <c r="AB1959" s="1788"/>
      <c r="AH1959" s="2307"/>
      <c r="AK1959" s="2306"/>
      <c r="AL1959" s="2306"/>
    </row>
    <row r="1960" spans="9:38" x14ac:dyDescent="0.2">
      <c r="I1960" s="1738">
        <v>0</v>
      </c>
      <c r="J1960" s="1738">
        <v>0</v>
      </c>
      <c r="N1960" s="1725">
        <f t="shared" si="433"/>
        <v>0</v>
      </c>
      <c r="O1960" s="1725">
        <v>0</v>
      </c>
      <c r="P1960" s="1759" t="str">
        <f t="shared" si="434"/>
        <v/>
      </c>
      <c r="Q1960" s="1725">
        <v>0</v>
      </c>
      <c r="R1960" s="1809" t="str">
        <f t="shared" si="435"/>
        <v/>
      </c>
      <c r="S1960" s="1785">
        <f t="shared" si="436"/>
        <v>0</v>
      </c>
      <c r="U1960" s="1725">
        <f t="shared" si="437"/>
        <v>0</v>
      </c>
      <c r="V1960" s="1725">
        <f t="shared" si="438"/>
        <v>0</v>
      </c>
      <c r="W1960" s="1725">
        <f t="shared" si="439"/>
        <v>0</v>
      </c>
      <c r="X1960" s="1728"/>
      <c r="Y1960" s="1739"/>
      <c r="Z1960" s="1730"/>
      <c r="AA1960" s="1788"/>
      <c r="AB1960" s="1788"/>
      <c r="AH1960" s="2307"/>
      <c r="AK1960" s="2306"/>
      <c r="AL1960" s="2306"/>
    </row>
    <row r="1961" spans="9:38" x14ac:dyDescent="0.2">
      <c r="I1961" s="1738">
        <v>0</v>
      </c>
      <c r="J1961" s="1738">
        <v>0</v>
      </c>
      <c r="N1961" s="1725">
        <f t="shared" ref="N1961:N1990" si="440">O1961+Q1961</f>
        <v>0</v>
      </c>
      <c r="O1961" s="1725">
        <v>0</v>
      </c>
      <c r="P1961" s="1759" t="str">
        <f t="shared" ref="P1961:P1990" si="441">IF(N1961&lt;=0,"",O1961/N1961)</f>
        <v/>
      </c>
      <c r="Q1961" s="1725">
        <v>0</v>
      </c>
      <c r="R1961" s="1809" t="str">
        <f t="shared" ref="R1961:R1990" si="442">IF(N1961&lt;=0,"",Q1961/N1961)</f>
        <v/>
      </c>
      <c r="S1961" s="1785">
        <f t="shared" ref="S1961:S1990" si="443">Q1961/$S$1</f>
        <v>0</v>
      </c>
      <c r="U1961" s="1725">
        <f t="shared" ref="U1961:U1990" si="444">((1-I1961)*O1961)+((1-J1961)*Q1961)</f>
        <v>0</v>
      </c>
      <c r="V1961" s="1725">
        <f t="shared" ref="V1961:V1990" si="445">L1961-W1961</f>
        <v>0</v>
      </c>
      <c r="W1961" s="1725">
        <f t="shared" ref="W1961:W1990" si="446">X1961+AC1961+AH1961+AM1961+AO1961+AR1961</f>
        <v>0</v>
      </c>
      <c r="X1961" s="1728"/>
      <c r="Y1961" s="1739"/>
      <c r="Z1961" s="1730"/>
      <c r="AA1961" s="1788"/>
      <c r="AB1961" s="1788"/>
      <c r="AH1961" s="2307"/>
      <c r="AK1961" s="2306"/>
      <c r="AL1961" s="2306"/>
    </row>
    <row r="1962" spans="9:38" x14ac:dyDescent="0.2">
      <c r="I1962" s="1738">
        <v>0</v>
      </c>
      <c r="J1962" s="1738">
        <v>0</v>
      </c>
      <c r="N1962" s="1725">
        <f t="shared" si="440"/>
        <v>0</v>
      </c>
      <c r="O1962" s="1725">
        <v>0</v>
      </c>
      <c r="P1962" s="1759" t="str">
        <f t="shared" si="441"/>
        <v/>
      </c>
      <c r="Q1962" s="1725">
        <v>0</v>
      </c>
      <c r="R1962" s="1809" t="str">
        <f t="shared" si="442"/>
        <v/>
      </c>
      <c r="S1962" s="1785">
        <f t="shared" si="443"/>
        <v>0</v>
      </c>
      <c r="U1962" s="1725">
        <f t="shared" si="444"/>
        <v>0</v>
      </c>
      <c r="V1962" s="1725">
        <f t="shared" si="445"/>
        <v>0</v>
      </c>
      <c r="W1962" s="1725">
        <f t="shared" si="446"/>
        <v>0</v>
      </c>
      <c r="X1962" s="1728"/>
      <c r="Y1962" s="1739"/>
      <c r="Z1962" s="1730"/>
      <c r="AA1962" s="1788"/>
      <c r="AB1962" s="1788"/>
      <c r="AH1962" s="2307"/>
      <c r="AK1962" s="2306"/>
      <c r="AL1962" s="2306"/>
    </row>
    <row r="1963" spans="9:38" x14ac:dyDescent="0.2">
      <c r="I1963" s="1738">
        <v>0</v>
      </c>
      <c r="J1963" s="1738">
        <v>0</v>
      </c>
      <c r="N1963" s="1725">
        <f t="shared" si="440"/>
        <v>0</v>
      </c>
      <c r="O1963" s="1725">
        <v>0</v>
      </c>
      <c r="P1963" s="1759" t="str">
        <f t="shared" si="441"/>
        <v/>
      </c>
      <c r="Q1963" s="1725">
        <v>0</v>
      </c>
      <c r="R1963" s="1809" t="str">
        <f t="shared" si="442"/>
        <v/>
      </c>
      <c r="S1963" s="1785">
        <f t="shared" si="443"/>
        <v>0</v>
      </c>
      <c r="U1963" s="1725">
        <f t="shared" si="444"/>
        <v>0</v>
      </c>
      <c r="V1963" s="1725">
        <f t="shared" si="445"/>
        <v>0</v>
      </c>
      <c r="W1963" s="1725">
        <f t="shared" si="446"/>
        <v>0</v>
      </c>
      <c r="X1963" s="1728"/>
      <c r="Y1963" s="1739"/>
      <c r="Z1963" s="1730"/>
      <c r="AA1963" s="1788"/>
      <c r="AB1963" s="1788"/>
      <c r="AH1963" s="2307"/>
      <c r="AK1963" s="2306"/>
      <c r="AL1963" s="2306"/>
    </row>
    <row r="1964" spans="9:38" x14ac:dyDescent="0.2">
      <c r="I1964" s="1738">
        <v>0</v>
      </c>
      <c r="J1964" s="1738">
        <v>0</v>
      </c>
      <c r="N1964" s="1725">
        <f t="shared" si="440"/>
        <v>0</v>
      </c>
      <c r="O1964" s="1725">
        <v>0</v>
      </c>
      <c r="P1964" s="1759" t="str">
        <f t="shared" si="441"/>
        <v/>
      </c>
      <c r="Q1964" s="1725">
        <v>0</v>
      </c>
      <c r="R1964" s="1809" t="str">
        <f t="shared" si="442"/>
        <v/>
      </c>
      <c r="S1964" s="1785">
        <f t="shared" si="443"/>
        <v>0</v>
      </c>
      <c r="U1964" s="1725">
        <f t="shared" si="444"/>
        <v>0</v>
      </c>
      <c r="V1964" s="1725">
        <f t="shared" si="445"/>
        <v>0</v>
      </c>
      <c r="W1964" s="1725">
        <f t="shared" si="446"/>
        <v>0</v>
      </c>
      <c r="X1964" s="1728"/>
      <c r="Y1964" s="1739"/>
      <c r="Z1964" s="1730"/>
      <c r="AA1964" s="1788"/>
      <c r="AB1964" s="1788"/>
      <c r="AH1964" s="2307"/>
      <c r="AK1964" s="2306"/>
      <c r="AL1964" s="2306"/>
    </row>
    <row r="1965" spans="9:38" x14ac:dyDescent="0.2">
      <c r="I1965" s="1738">
        <v>0</v>
      </c>
      <c r="J1965" s="1738">
        <v>0</v>
      </c>
      <c r="N1965" s="1725">
        <f t="shared" si="440"/>
        <v>0</v>
      </c>
      <c r="O1965" s="1725">
        <v>0</v>
      </c>
      <c r="P1965" s="1759" t="str">
        <f t="shared" si="441"/>
        <v/>
      </c>
      <c r="Q1965" s="1725">
        <v>0</v>
      </c>
      <c r="R1965" s="1809" t="str">
        <f t="shared" si="442"/>
        <v/>
      </c>
      <c r="S1965" s="1785">
        <f t="shared" si="443"/>
        <v>0</v>
      </c>
      <c r="U1965" s="1725">
        <f t="shared" si="444"/>
        <v>0</v>
      </c>
      <c r="V1965" s="1725">
        <f t="shared" si="445"/>
        <v>0</v>
      </c>
      <c r="W1965" s="1725">
        <f t="shared" si="446"/>
        <v>0</v>
      </c>
      <c r="X1965" s="1728"/>
      <c r="Y1965" s="1739"/>
      <c r="Z1965" s="1730"/>
      <c r="AA1965" s="1788"/>
      <c r="AB1965" s="1788"/>
      <c r="AH1965" s="2307"/>
      <c r="AK1965" s="2306"/>
      <c r="AL1965" s="2306"/>
    </row>
    <row r="1966" spans="9:38" x14ac:dyDescent="0.2">
      <c r="I1966" s="1738">
        <v>0</v>
      </c>
      <c r="J1966" s="1738">
        <v>0</v>
      </c>
      <c r="N1966" s="1725">
        <f t="shared" si="440"/>
        <v>0</v>
      </c>
      <c r="O1966" s="1725">
        <v>0</v>
      </c>
      <c r="P1966" s="1759" t="str">
        <f t="shared" si="441"/>
        <v/>
      </c>
      <c r="Q1966" s="1725">
        <v>0</v>
      </c>
      <c r="R1966" s="1809" t="str">
        <f t="shared" si="442"/>
        <v/>
      </c>
      <c r="S1966" s="1785">
        <f t="shared" si="443"/>
        <v>0</v>
      </c>
      <c r="U1966" s="1725">
        <f t="shared" si="444"/>
        <v>0</v>
      </c>
      <c r="V1966" s="1725">
        <f t="shared" si="445"/>
        <v>0</v>
      </c>
      <c r="W1966" s="1725">
        <f t="shared" si="446"/>
        <v>0</v>
      </c>
      <c r="X1966" s="1728"/>
      <c r="Y1966" s="1739"/>
      <c r="Z1966" s="1730"/>
      <c r="AA1966" s="1788"/>
      <c r="AB1966" s="1788"/>
      <c r="AH1966" s="2307"/>
      <c r="AK1966" s="2306"/>
      <c r="AL1966" s="2306"/>
    </row>
    <row r="1967" spans="9:38" x14ac:dyDescent="0.2">
      <c r="I1967" s="1738">
        <v>0</v>
      </c>
      <c r="J1967" s="1738">
        <v>0</v>
      </c>
      <c r="N1967" s="1725">
        <f t="shared" si="440"/>
        <v>0</v>
      </c>
      <c r="O1967" s="1725">
        <v>0</v>
      </c>
      <c r="P1967" s="1759" t="str">
        <f t="shared" si="441"/>
        <v/>
      </c>
      <c r="Q1967" s="1725">
        <v>0</v>
      </c>
      <c r="R1967" s="1809" t="str">
        <f t="shared" si="442"/>
        <v/>
      </c>
      <c r="S1967" s="1785">
        <f t="shared" si="443"/>
        <v>0</v>
      </c>
      <c r="U1967" s="1725">
        <f t="shared" si="444"/>
        <v>0</v>
      </c>
      <c r="V1967" s="1725">
        <f t="shared" si="445"/>
        <v>0</v>
      </c>
      <c r="W1967" s="1725">
        <f t="shared" si="446"/>
        <v>0</v>
      </c>
      <c r="X1967" s="1728"/>
      <c r="Y1967" s="1739"/>
      <c r="Z1967" s="1730"/>
      <c r="AA1967" s="1788"/>
      <c r="AB1967" s="1788"/>
      <c r="AH1967" s="2307"/>
      <c r="AK1967" s="2306"/>
      <c r="AL1967" s="2306"/>
    </row>
    <row r="1968" spans="9:38" x14ac:dyDescent="0.2">
      <c r="I1968" s="1738">
        <v>0</v>
      </c>
      <c r="J1968" s="1738">
        <v>0</v>
      </c>
      <c r="N1968" s="1725">
        <f t="shared" si="440"/>
        <v>0</v>
      </c>
      <c r="O1968" s="1725">
        <v>0</v>
      </c>
      <c r="P1968" s="1759" t="str">
        <f t="shared" si="441"/>
        <v/>
      </c>
      <c r="Q1968" s="1725">
        <v>0</v>
      </c>
      <c r="R1968" s="1809" t="str">
        <f t="shared" si="442"/>
        <v/>
      </c>
      <c r="S1968" s="1785">
        <f t="shared" si="443"/>
        <v>0</v>
      </c>
      <c r="U1968" s="1725">
        <f t="shared" si="444"/>
        <v>0</v>
      </c>
      <c r="V1968" s="1725">
        <f t="shared" si="445"/>
        <v>0</v>
      </c>
      <c r="W1968" s="1725">
        <f t="shared" si="446"/>
        <v>0</v>
      </c>
      <c r="X1968" s="1728"/>
      <c r="Y1968" s="1739"/>
      <c r="Z1968" s="1730"/>
      <c r="AA1968" s="1788"/>
      <c r="AB1968" s="1788"/>
      <c r="AH1968" s="2307"/>
      <c r="AK1968" s="2306"/>
      <c r="AL1968" s="2306"/>
    </row>
    <row r="1969" spans="9:38" x14ac:dyDescent="0.2">
      <c r="I1969" s="1738">
        <v>0</v>
      </c>
      <c r="J1969" s="1738">
        <v>0</v>
      </c>
      <c r="N1969" s="1725">
        <f t="shared" si="440"/>
        <v>0</v>
      </c>
      <c r="O1969" s="1725">
        <v>0</v>
      </c>
      <c r="P1969" s="1759" t="str">
        <f t="shared" si="441"/>
        <v/>
      </c>
      <c r="Q1969" s="1725">
        <v>0</v>
      </c>
      <c r="R1969" s="1809" t="str">
        <f t="shared" si="442"/>
        <v/>
      </c>
      <c r="S1969" s="1785">
        <f t="shared" si="443"/>
        <v>0</v>
      </c>
      <c r="U1969" s="1725">
        <f t="shared" si="444"/>
        <v>0</v>
      </c>
      <c r="V1969" s="1725">
        <f t="shared" si="445"/>
        <v>0</v>
      </c>
      <c r="W1969" s="1725">
        <f t="shared" si="446"/>
        <v>0</v>
      </c>
      <c r="X1969" s="1728"/>
      <c r="Y1969" s="1739"/>
      <c r="Z1969" s="1730"/>
      <c r="AA1969" s="1788"/>
      <c r="AB1969" s="1788"/>
      <c r="AH1969" s="2307"/>
      <c r="AK1969" s="2306"/>
      <c r="AL1969" s="2306"/>
    </row>
    <row r="1970" spans="9:38" x14ac:dyDescent="0.2">
      <c r="I1970" s="1738">
        <v>0</v>
      </c>
      <c r="J1970" s="1738">
        <v>0</v>
      </c>
      <c r="N1970" s="1725">
        <f t="shared" si="440"/>
        <v>0</v>
      </c>
      <c r="O1970" s="1725">
        <v>0</v>
      </c>
      <c r="P1970" s="1759" t="str">
        <f t="shared" si="441"/>
        <v/>
      </c>
      <c r="Q1970" s="1725">
        <v>0</v>
      </c>
      <c r="R1970" s="1809" t="str">
        <f t="shared" si="442"/>
        <v/>
      </c>
      <c r="S1970" s="1785">
        <f t="shared" si="443"/>
        <v>0</v>
      </c>
      <c r="U1970" s="1725">
        <f t="shared" si="444"/>
        <v>0</v>
      </c>
      <c r="V1970" s="1725">
        <f t="shared" si="445"/>
        <v>0</v>
      </c>
      <c r="W1970" s="1725">
        <f t="shared" si="446"/>
        <v>0</v>
      </c>
      <c r="X1970" s="1728"/>
      <c r="Y1970" s="1739"/>
      <c r="Z1970" s="1730"/>
      <c r="AA1970" s="1788"/>
      <c r="AB1970" s="1788"/>
      <c r="AH1970" s="2307"/>
      <c r="AK1970" s="2306"/>
      <c r="AL1970" s="2306"/>
    </row>
    <row r="1971" spans="9:38" x14ac:dyDescent="0.2">
      <c r="I1971" s="1738">
        <v>0</v>
      </c>
      <c r="J1971" s="1738">
        <v>0</v>
      </c>
      <c r="N1971" s="1725">
        <f t="shared" si="440"/>
        <v>0</v>
      </c>
      <c r="O1971" s="1725">
        <v>0</v>
      </c>
      <c r="P1971" s="1759" t="str">
        <f t="shared" si="441"/>
        <v/>
      </c>
      <c r="Q1971" s="1725">
        <v>0</v>
      </c>
      <c r="R1971" s="1809" t="str">
        <f t="shared" si="442"/>
        <v/>
      </c>
      <c r="S1971" s="1785">
        <f t="shared" si="443"/>
        <v>0</v>
      </c>
      <c r="U1971" s="1725">
        <f t="shared" si="444"/>
        <v>0</v>
      </c>
      <c r="V1971" s="1725">
        <f t="shared" si="445"/>
        <v>0</v>
      </c>
      <c r="W1971" s="1725">
        <f t="shared" si="446"/>
        <v>0</v>
      </c>
      <c r="X1971" s="1728"/>
      <c r="Y1971" s="1739"/>
      <c r="Z1971" s="1730"/>
      <c r="AA1971" s="1788"/>
      <c r="AB1971" s="1788"/>
      <c r="AH1971" s="2307"/>
      <c r="AK1971" s="2306"/>
      <c r="AL1971" s="2306"/>
    </row>
    <row r="1972" spans="9:38" x14ac:dyDescent="0.2">
      <c r="I1972" s="1738">
        <v>0</v>
      </c>
      <c r="J1972" s="1738">
        <v>0</v>
      </c>
      <c r="N1972" s="1725">
        <f t="shared" si="440"/>
        <v>0</v>
      </c>
      <c r="O1972" s="1725">
        <v>0</v>
      </c>
      <c r="P1972" s="1759" t="str">
        <f t="shared" si="441"/>
        <v/>
      </c>
      <c r="Q1972" s="1725">
        <v>0</v>
      </c>
      <c r="R1972" s="1809" t="str">
        <f t="shared" si="442"/>
        <v/>
      </c>
      <c r="S1972" s="1785">
        <f t="shared" si="443"/>
        <v>0</v>
      </c>
      <c r="U1972" s="1725">
        <f t="shared" si="444"/>
        <v>0</v>
      </c>
      <c r="V1972" s="1725">
        <f t="shared" si="445"/>
        <v>0</v>
      </c>
      <c r="W1972" s="1725">
        <f t="shared" si="446"/>
        <v>0</v>
      </c>
      <c r="X1972" s="1728"/>
      <c r="Y1972" s="1739"/>
      <c r="Z1972" s="1730"/>
      <c r="AA1972" s="1788"/>
      <c r="AB1972" s="1788"/>
      <c r="AH1972" s="2307"/>
      <c r="AK1972" s="2306"/>
      <c r="AL1972" s="2306"/>
    </row>
    <row r="1973" spans="9:38" x14ac:dyDescent="0.2">
      <c r="I1973" s="1738">
        <v>0</v>
      </c>
      <c r="J1973" s="1738">
        <v>0</v>
      </c>
      <c r="N1973" s="1725">
        <f t="shared" si="440"/>
        <v>0</v>
      </c>
      <c r="O1973" s="1725">
        <v>0</v>
      </c>
      <c r="P1973" s="1759" t="str">
        <f t="shared" si="441"/>
        <v/>
      </c>
      <c r="Q1973" s="1725">
        <v>0</v>
      </c>
      <c r="R1973" s="1809" t="str">
        <f t="shared" si="442"/>
        <v/>
      </c>
      <c r="S1973" s="1785">
        <f t="shared" si="443"/>
        <v>0</v>
      </c>
      <c r="U1973" s="1725">
        <f t="shared" si="444"/>
        <v>0</v>
      </c>
      <c r="V1973" s="1725">
        <f t="shared" si="445"/>
        <v>0</v>
      </c>
      <c r="W1973" s="1725">
        <f t="shared" si="446"/>
        <v>0</v>
      </c>
      <c r="X1973" s="1728"/>
      <c r="Y1973" s="1739"/>
      <c r="Z1973" s="1730"/>
      <c r="AA1973" s="1788"/>
      <c r="AB1973" s="1788"/>
      <c r="AH1973" s="2307"/>
      <c r="AK1973" s="2306"/>
      <c r="AL1973" s="2306"/>
    </row>
    <row r="1974" spans="9:38" x14ac:dyDescent="0.2">
      <c r="I1974" s="1738">
        <v>0</v>
      </c>
      <c r="J1974" s="1738">
        <v>0</v>
      </c>
      <c r="N1974" s="1725">
        <f t="shared" si="440"/>
        <v>0</v>
      </c>
      <c r="O1974" s="1725">
        <v>0</v>
      </c>
      <c r="P1974" s="1759" t="str">
        <f t="shared" si="441"/>
        <v/>
      </c>
      <c r="Q1974" s="1725">
        <v>0</v>
      </c>
      <c r="R1974" s="1809" t="str">
        <f t="shared" si="442"/>
        <v/>
      </c>
      <c r="S1974" s="1785">
        <f t="shared" si="443"/>
        <v>0</v>
      </c>
      <c r="U1974" s="1725">
        <f t="shared" si="444"/>
        <v>0</v>
      </c>
      <c r="V1974" s="1725">
        <f t="shared" si="445"/>
        <v>0</v>
      </c>
      <c r="W1974" s="1725">
        <f t="shared" si="446"/>
        <v>0</v>
      </c>
      <c r="X1974" s="1728"/>
      <c r="Y1974" s="1739"/>
      <c r="Z1974" s="1730"/>
      <c r="AA1974" s="1788"/>
      <c r="AB1974" s="1788"/>
      <c r="AH1974" s="2307"/>
      <c r="AK1974" s="2306"/>
      <c r="AL1974" s="2306"/>
    </row>
    <row r="1975" spans="9:38" x14ac:dyDescent="0.2">
      <c r="I1975" s="1738">
        <v>0</v>
      </c>
      <c r="J1975" s="1738">
        <v>0</v>
      </c>
      <c r="N1975" s="1725">
        <f t="shared" si="440"/>
        <v>0</v>
      </c>
      <c r="O1975" s="1725">
        <v>0</v>
      </c>
      <c r="P1975" s="1759" t="str">
        <f t="shared" si="441"/>
        <v/>
      </c>
      <c r="Q1975" s="1725">
        <v>0</v>
      </c>
      <c r="R1975" s="1809" t="str">
        <f t="shared" si="442"/>
        <v/>
      </c>
      <c r="S1975" s="1785">
        <f t="shared" si="443"/>
        <v>0</v>
      </c>
      <c r="U1975" s="1725">
        <f t="shared" si="444"/>
        <v>0</v>
      </c>
      <c r="V1975" s="1725">
        <f t="shared" si="445"/>
        <v>0</v>
      </c>
      <c r="W1975" s="1725">
        <f t="shared" si="446"/>
        <v>0</v>
      </c>
      <c r="X1975" s="1728"/>
      <c r="Y1975" s="1739"/>
      <c r="Z1975" s="1730"/>
      <c r="AA1975" s="1788"/>
      <c r="AB1975" s="1788"/>
      <c r="AH1975" s="2307"/>
      <c r="AK1975" s="2306"/>
      <c r="AL1975" s="2306"/>
    </row>
    <row r="1976" spans="9:38" x14ac:dyDescent="0.2">
      <c r="I1976" s="1738">
        <v>0</v>
      </c>
      <c r="J1976" s="1738">
        <v>0</v>
      </c>
      <c r="N1976" s="1725">
        <f t="shared" si="440"/>
        <v>0</v>
      </c>
      <c r="O1976" s="1725">
        <v>0</v>
      </c>
      <c r="P1976" s="1759" t="str">
        <f t="shared" si="441"/>
        <v/>
      </c>
      <c r="Q1976" s="1725">
        <v>0</v>
      </c>
      <c r="R1976" s="1809" t="str">
        <f t="shared" si="442"/>
        <v/>
      </c>
      <c r="S1976" s="1785">
        <f t="shared" si="443"/>
        <v>0</v>
      </c>
      <c r="U1976" s="1725">
        <f t="shared" si="444"/>
        <v>0</v>
      </c>
      <c r="V1976" s="1725">
        <f t="shared" si="445"/>
        <v>0</v>
      </c>
      <c r="W1976" s="1725">
        <f t="shared" si="446"/>
        <v>0</v>
      </c>
      <c r="X1976" s="1728"/>
      <c r="Y1976" s="1739"/>
      <c r="Z1976" s="1730"/>
      <c r="AA1976" s="1788"/>
      <c r="AB1976" s="1788"/>
      <c r="AH1976" s="2307"/>
      <c r="AK1976" s="2306"/>
      <c r="AL1976" s="2306"/>
    </row>
    <row r="1977" spans="9:38" x14ac:dyDescent="0.2">
      <c r="I1977" s="1738">
        <v>0</v>
      </c>
      <c r="J1977" s="1738">
        <v>0</v>
      </c>
      <c r="N1977" s="1725">
        <f t="shared" si="440"/>
        <v>0</v>
      </c>
      <c r="O1977" s="1725">
        <v>0</v>
      </c>
      <c r="P1977" s="1759" t="str">
        <f t="shared" si="441"/>
        <v/>
      </c>
      <c r="Q1977" s="1725">
        <v>0</v>
      </c>
      <c r="R1977" s="1809" t="str">
        <f t="shared" si="442"/>
        <v/>
      </c>
      <c r="S1977" s="1785">
        <f t="shared" si="443"/>
        <v>0</v>
      </c>
      <c r="U1977" s="1725">
        <f t="shared" si="444"/>
        <v>0</v>
      </c>
      <c r="V1977" s="1725">
        <f t="shared" si="445"/>
        <v>0</v>
      </c>
      <c r="W1977" s="1725">
        <f t="shared" si="446"/>
        <v>0</v>
      </c>
      <c r="X1977" s="1728"/>
      <c r="Y1977" s="1739"/>
      <c r="Z1977" s="1730"/>
      <c r="AA1977" s="1788"/>
      <c r="AB1977" s="1788"/>
      <c r="AH1977" s="2307"/>
      <c r="AK1977" s="2306"/>
      <c r="AL1977" s="2306"/>
    </row>
    <row r="1978" spans="9:38" x14ac:dyDescent="0.2">
      <c r="I1978" s="1738">
        <v>0</v>
      </c>
      <c r="J1978" s="1738">
        <v>0</v>
      </c>
      <c r="N1978" s="1725">
        <f t="shared" si="440"/>
        <v>0</v>
      </c>
      <c r="O1978" s="1725">
        <v>0</v>
      </c>
      <c r="P1978" s="1759" t="str">
        <f t="shared" si="441"/>
        <v/>
      </c>
      <c r="Q1978" s="1725">
        <v>0</v>
      </c>
      <c r="R1978" s="1809" t="str">
        <f t="shared" si="442"/>
        <v/>
      </c>
      <c r="S1978" s="1785">
        <f t="shared" si="443"/>
        <v>0</v>
      </c>
      <c r="U1978" s="1725">
        <f t="shared" si="444"/>
        <v>0</v>
      </c>
      <c r="V1978" s="1725">
        <f t="shared" si="445"/>
        <v>0</v>
      </c>
      <c r="W1978" s="1725">
        <f t="shared" si="446"/>
        <v>0</v>
      </c>
      <c r="X1978" s="1728"/>
      <c r="Y1978" s="1739"/>
      <c r="Z1978" s="1730"/>
      <c r="AA1978" s="1788"/>
      <c r="AB1978" s="1788"/>
      <c r="AH1978" s="2307"/>
      <c r="AK1978" s="2306"/>
      <c r="AL1978" s="2306"/>
    </row>
    <row r="1979" spans="9:38" x14ac:dyDescent="0.2">
      <c r="I1979" s="1738">
        <v>0</v>
      </c>
      <c r="J1979" s="1738">
        <v>0</v>
      </c>
      <c r="N1979" s="1725">
        <f t="shared" si="440"/>
        <v>0</v>
      </c>
      <c r="O1979" s="1725">
        <v>0</v>
      </c>
      <c r="P1979" s="1759" t="str">
        <f t="shared" si="441"/>
        <v/>
      </c>
      <c r="Q1979" s="1725">
        <v>0</v>
      </c>
      <c r="R1979" s="1809" t="str">
        <f t="shared" si="442"/>
        <v/>
      </c>
      <c r="S1979" s="1785">
        <f t="shared" si="443"/>
        <v>0</v>
      </c>
      <c r="U1979" s="1725">
        <f t="shared" si="444"/>
        <v>0</v>
      </c>
      <c r="V1979" s="1725">
        <f t="shared" si="445"/>
        <v>0</v>
      </c>
      <c r="W1979" s="1725">
        <f t="shared" si="446"/>
        <v>0</v>
      </c>
      <c r="X1979" s="1728"/>
      <c r="Y1979" s="1739"/>
      <c r="Z1979" s="1730"/>
      <c r="AA1979" s="1788"/>
      <c r="AB1979" s="1788"/>
      <c r="AH1979" s="2307"/>
      <c r="AK1979" s="2306"/>
      <c r="AL1979" s="2306"/>
    </row>
    <row r="1980" spans="9:38" x14ac:dyDescent="0.2">
      <c r="I1980" s="1738">
        <v>0</v>
      </c>
      <c r="J1980" s="1738">
        <v>0</v>
      </c>
      <c r="N1980" s="1725">
        <f t="shared" si="440"/>
        <v>0</v>
      </c>
      <c r="O1980" s="1725">
        <v>0</v>
      </c>
      <c r="P1980" s="1759" t="str">
        <f t="shared" si="441"/>
        <v/>
      </c>
      <c r="Q1980" s="1725">
        <v>0</v>
      </c>
      <c r="R1980" s="1809" t="str">
        <f t="shared" si="442"/>
        <v/>
      </c>
      <c r="S1980" s="1785">
        <f t="shared" si="443"/>
        <v>0</v>
      </c>
      <c r="U1980" s="1725">
        <f t="shared" si="444"/>
        <v>0</v>
      </c>
      <c r="V1980" s="1725">
        <f t="shared" si="445"/>
        <v>0</v>
      </c>
      <c r="W1980" s="1725">
        <f t="shared" si="446"/>
        <v>0</v>
      </c>
      <c r="X1980" s="1728"/>
      <c r="Y1980" s="1739"/>
      <c r="Z1980" s="1730"/>
      <c r="AA1980" s="1788"/>
      <c r="AB1980" s="1788"/>
      <c r="AH1980" s="2307"/>
      <c r="AK1980" s="2306"/>
      <c r="AL1980" s="2306"/>
    </row>
    <row r="1981" spans="9:38" x14ac:dyDescent="0.2">
      <c r="I1981" s="1738">
        <v>0</v>
      </c>
      <c r="J1981" s="1738">
        <v>0</v>
      </c>
      <c r="N1981" s="1725">
        <f t="shared" si="440"/>
        <v>0</v>
      </c>
      <c r="O1981" s="1725">
        <v>0</v>
      </c>
      <c r="P1981" s="1759" t="str">
        <f t="shared" si="441"/>
        <v/>
      </c>
      <c r="Q1981" s="1725">
        <v>0</v>
      </c>
      <c r="R1981" s="1809" t="str">
        <f t="shared" si="442"/>
        <v/>
      </c>
      <c r="S1981" s="1785">
        <f t="shared" si="443"/>
        <v>0</v>
      </c>
      <c r="U1981" s="1725">
        <f t="shared" si="444"/>
        <v>0</v>
      </c>
      <c r="V1981" s="1725">
        <f t="shared" si="445"/>
        <v>0</v>
      </c>
      <c r="W1981" s="1725">
        <f t="shared" si="446"/>
        <v>0</v>
      </c>
      <c r="X1981" s="1728"/>
      <c r="Y1981" s="1739"/>
      <c r="Z1981" s="1730"/>
      <c r="AA1981" s="1788"/>
      <c r="AB1981" s="1788"/>
      <c r="AH1981" s="2307"/>
      <c r="AK1981" s="2306"/>
      <c r="AL1981" s="2306"/>
    </row>
    <row r="1982" spans="9:38" x14ac:dyDescent="0.2">
      <c r="I1982" s="1738">
        <v>0</v>
      </c>
      <c r="J1982" s="1738">
        <v>0</v>
      </c>
      <c r="N1982" s="1725">
        <f t="shared" si="440"/>
        <v>0</v>
      </c>
      <c r="O1982" s="1725">
        <v>0</v>
      </c>
      <c r="P1982" s="1759" t="str">
        <f t="shared" si="441"/>
        <v/>
      </c>
      <c r="Q1982" s="1725">
        <v>0</v>
      </c>
      <c r="R1982" s="1809" t="str">
        <f t="shared" si="442"/>
        <v/>
      </c>
      <c r="S1982" s="1785">
        <f t="shared" si="443"/>
        <v>0</v>
      </c>
      <c r="U1982" s="1725">
        <f t="shared" si="444"/>
        <v>0</v>
      </c>
      <c r="V1982" s="1725">
        <f t="shared" si="445"/>
        <v>0</v>
      </c>
      <c r="W1982" s="1725">
        <f t="shared" si="446"/>
        <v>0</v>
      </c>
      <c r="X1982" s="1728"/>
      <c r="Y1982" s="1739"/>
      <c r="Z1982" s="1730"/>
      <c r="AA1982" s="1788"/>
      <c r="AB1982" s="1788"/>
      <c r="AH1982" s="2307"/>
      <c r="AK1982" s="2306"/>
      <c r="AL1982" s="2306"/>
    </row>
    <row r="1983" spans="9:38" x14ac:dyDescent="0.2">
      <c r="I1983" s="1738">
        <v>0</v>
      </c>
      <c r="J1983" s="1738">
        <v>0</v>
      </c>
      <c r="N1983" s="1725">
        <f t="shared" si="440"/>
        <v>0</v>
      </c>
      <c r="O1983" s="1725">
        <v>0</v>
      </c>
      <c r="P1983" s="1759" t="str">
        <f t="shared" si="441"/>
        <v/>
      </c>
      <c r="Q1983" s="1725">
        <v>0</v>
      </c>
      <c r="R1983" s="1809" t="str">
        <f t="shared" si="442"/>
        <v/>
      </c>
      <c r="S1983" s="1785">
        <f t="shared" si="443"/>
        <v>0</v>
      </c>
      <c r="U1983" s="1725">
        <f t="shared" si="444"/>
        <v>0</v>
      </c>
      <c r="V1983" s="1725">
        <f t="shared" si="445"/>
        <v>0</v>
      </c>
      <c r="W1983" s="1725">
        <f t="shared" si="446"/>
        <v>0</v>
      </c>
      <c r="X1983" s="1728"/>
      <c r="Y1983" s="1739"/>
      <c r="Z1983" s="1730"/>
      <c r="AA1983" s="1788"/>
      <c r="AB1983" s="1788"/>
      <c r="AH1983" s="2307"/>
      <c r="AK1983" s="2306"/>
      <c r="AL1983" s="2306"/>
    </row>
    <row r="1984" spans="9:38" x14ac:dyDescent="0.2">
      <c r="I1984" s="1738">
        <v>0</v>
      </c>
      <c r="J1984" s="1738">
        <v>0</v>
      </c>
      <c r="N1984" s="1725">
        <f t="shared" si="440"/>
        <v>0</v>
      </c>
      <c r="O1984" s="1725">
        <v>0</v>
      </c>
      <c r="P1984" s="1759" t="str">
        <f t="shared" si="441"/>
        <v/>
      </c>
      <c r="Q1984" s="1725">
        <v>0</v>
      </c>
      <c r="R1984" s="1809" t="str">
        <f t="shared" si="442"/>
        <v/>
      </c>
      <c r="S1984" s="1785">
        <f t="shared" si="443"/>
        <v>0</v>
      </c>
      <c r="U1984" s="1725">
        <f t="shared" si="444"/>
        <v>0</v>
      </c>
      <c r="V1984" s="1725">
        <f t="shared" si="445"/>
        <v>0</v>
      </c>
      <c r="W1984" s="1725">
        <f t="shared" si="446"/>
        <v>0</v>
      </c>
      <c r="X1984" s="1728"/>
      <c r="Y1984" s="1739"/>
      <c r="Z1984" s="1730"/>
      <c r="AA1984" s="1788"/>
      <c r="AB1984" s="1788"/>
      <c r="AH1984" s="2307"/>
      <c r="AK1984" s="2306"/>
      <c r="AL1984" s="2306"/>
    </row>
    <row r="1985" spans="9:38" x14ac:dyDescent="0.2">
      <c r="I1985" s="1738">
        <v>0</v>
      </c>
      <c r="J1985" s="1738">
        <v>0</v>
      </c>
      <c r="N1985" s="1725">
        <f t="shared" si="440"/>
        <v>0</v>
      </c>
      <c r="O1985" s="1725">
        <v>0</v>
      </c>
      <c r="P1985" s="1759" t="str">
        <f t="shared" si="441"/>
        <v/>
      </c>
      <c r="Q1985" s="1725">
        <v>0</v>
      </c>
      <c r="R1985" s="1809" t="str">
        <f t="shared" si="442"/>
        <v/>
      </c>
      <c r="S1985" s="1785">
        <f t="shared" si="443"/>
        <v>0</v>
      </c>
      <c r="U1985" s="1725">
        <f t="shared" si="444"/>
        <v>0</v>
      </c>
      <c r="V1985" s="1725">
        <f t="shared" si="445"/>
        <v>0</v>
      </c>
      <c r="W1985" s="1725">
        <f t="shared" si="446"/>
        <v>0</v>
      </c>
      <c r="X1985" s="1728"/>
      <c r="Y1985" s="1739"/>
      <c r="Z1985" s="1730"/>
      <c r="AA1985" s="1788"/>
      <c r="AB1985" s="1788"/>
      <c r="AH1985" s="2307"/>
      <c r="AK1985" s="2306"/>
      <c r="AL1985" s="2306"/>
    </row>
    <row r="1986" spans="9:38" x14ac:dyDescent="0.2">
      <c r="I1986" s="1738">
        <v>0</v>
      </c>
      <c r="J1986" s="1738">
        <v>0</v>
      </c>
      <c r="N1986" s="1725">
        <f t="shared" si="440"/>
        <v>0</v>
      </c>
      <c r="O1986" s="1725">
        <v>0</v>
      </c>
      <c r="P1986" s="1759" t="str">
        <f t="shared" si="441"/>
        <v/>
      </c>
      <c r="Q1986" s="1725">
        <v>0</v>
      </c>
      <c r="R1986" s="1809" t="str">
        <f t="shared" si="442"/>
        <v/>
      </c>
      <c r="S1986" s="1785">
        <f t="shared" si="443"/>
        <v>0</v>
      </c>
      <c r="U1986" s="1725">
        <f t="shared" si="444"/>
        <v>0</v>
      </c>
      <c r="V1986" s="1725">
        <f t="shared" si="445"/>
        <v>0</v>
      </c>
      <c r="W1986" s="1725">
        <f t="shared" si="446"/>
        <v>0</v>
      </c>
      <c r="X1986" s="1728"/>
      <c r="Y1986" s="1739"/>
      <c r="Z1986" s="1730"/>
      <c r="AA1986" s="1788"/>
      <c r="AB1986" s="1788"/>
      <c r="AH1986" s="2307"/>
      <c r="AK1986" s="2306"/>
      <c r="AL1986" s="2306"/>
    </row>
    <row r="1987" spans="9:38" x14ac:dyDescent="0.2">
      <c r="I1987" s="1738">
        <v>0</v>
      </c>
      <c r="J1987" s="1738">
        <v>0</v>
      </c>
      <c r="N1987" s="1725">
        <f t="shared" si="440"/>
        <v>0</v>
      </c>
      <c r="O1987" s="1725">
        <v>0</v>
      </c>
      <c r="P1987" s="1759" t="str">
        <f t="shared" si="441"/>
        <v/>
      </c>
      <c r="Q1987" s="1725">
        <v>0</v>
      </c>
      <c r="R1987" s="1809" t="str">
        <f t="shared" si="442"/>
        <v/>
      </c>
      <c r="S1987" s="1785">
        <f t="shared" si="443"/>
        <v>0</v>
      </c>
      <c r="U1987" s="1725">
        <f t="shared" si="444"/>
        <v>0</v>
      </c>
      <c r="V1987" s="1725">
        <f t="shared" si="445"/>
        <v>0</v>
      </c>
      <c r="W1987" s="1725">
        <f t="shared" si="446"/>
        <v>0</v>
      </c>
      <c r="X1987" s="1728"/>
      <c r="Y1987" s="1739"/>
      <c r="Z1987" s="1730"/>
      <c r="AA1987" s="1788"/>
      <c r="AB1987" s="1788"/>
      <c r="AH1987" s="2307"/>
      <c r="AK1987" s="2306"/>
      <c r="AL1987" s="2306"/>
    </row>
    <row r="1988" spans="9:38" x14ac:dyDescent="0.2">
      <c r="I1988" s="1738">
        <v>0</v>
      </c>
      <c r="J1988" s="1738">
        <v>0</v>
      </c>
      <c r="N1988" s="1725">
        <f t="shared" si="440"/>
        <v>0</v>
      </c>
      <c r="O1988" s="1725">
        <v>0</v>
      </c>
      <c r="P1988" s="1759" t="str">
        <f t="shared" si="441"/>
        <v/>
      </c>
      <c r="Q1988" s="1725">
        <v>0</v>
      </c>
      <c r="R1988" s="1809" t="str">
        <f t="shared" si="442"/>
        <v/>
      </c>
      <c r="S1988" s="1785">
        <f t="shared" si="443"/>
        <v>0</v>
      </c>
      <c r="U1988" s="1725">
        <f t="shared" si="444"/>
        <v>0</v>
      </c>
      <c r="V1988" s="1725">
        <f t="shared" si="445"/>
        <v>0</v>
      </c>
      <c r="W1988" s="1725">
        <f t="shared" si="446"/>
        <v>0</v>
      </c>
      <c r="X1988" s="1728"/>
      <c r="Y1988" s="1739"/>
      <c r="Z1988" s="1730"/>
      <c r="AA1988" s="1788"/>
      <c r="AB1988" s="1788"/>
      <c r="AH1988" s="2307"/>
      <c r="AK1988" s="2306"/>
      <c r="AL1988" s="2306"/>
    </row>
    <row r="1989" spans="9:38" x14ac:dyDescent="0.2">
      <c r="I1989" s="1738">
        <v>0</v>
      </c>
      <c r="J1989" s="1738">
        <v>0</v>
      </c>
      <c r="N1989" s="1725">
        <f t="shared" si="440"/>
        <v>0</v>
      </c>
      <c r="O1989" s="1725">
        <v>0</v>
      </c>
      <c r="P1989" s="1759" t="str">
        <f t="shared" si="441"/>
        <v/>
      </c>
      <c r="Q1989" s="1725">
        <v>0</v>
      </c>
      <c r="R1989" s="1809" t="str">
        <f t="shared" si="442"/>
        <v/>
      </c>
      <c r="S1989" s="1785">
        <f t="shared" si="443"/>
        <v>0</v>
      </c>
      <c r="U1989" s="1725">
        <f t="shared" si="444"/>
        <v>0</v>
      </c>
      <c r="V1989" s="1725">
        <f t="shared" si="445"/>
        <v>0</v>
      </c>
      <c r="W1989" s="1725">
        <f t="shared" si="446"/>
        <v>0</v>
      </c>
      <c r="X1989" s="1728"/>
      <c r="Y1989" s="1739"/>
      <c r="Z1989" s="1730"/>
      <c r="AA1989" s="1788"/>
      <c r="AB1989" s="1788"/>
      <c r="AH1989" s="2307"/>
      <c r="AK1989" s="2306"/>
      <c r="AL1989" s="2306"/>
    </row>
    <row r="1990" spans="9:38" x14ac:dyDescent="0.2">
      <c r="I1990" s="1738">
        <v>0</v>
      </c>
      <c r="J1990" s="1738">
        <v>0</v>
      </c>
      <c r="N1990" s="1725">
        <f t="shared" si="440"/>
        <v>0</v>
      </c>
      <c r="O1990" s="1725">
        <v>0</v>
      </c>
      <c r="P1990" s="1759" t="str">
        <f t="shared" si="441"/>
        <v/>
      </c>
      <c r="Q1990" s="1725">
        <v>0</v>
      </c>
      <c r="R1990" s="1809" t="str">
        <f t="shared" si="442"/>
        <v/>
      </c>
      <c r="S1990" s="1785">
        <f t="shared" si="443"/>
        <v>0</v>
      </c>
      <c r="U1990" s="1725">
        <f t="shared" si="444"/>
        <v>0</v>
      </c>
      <c r="V1990" s="1725">
        <f t="shared" si="445"/>
        <v>0</v>
      </c>
      <c r="W1990" s="1725">
        <f t="shared" si="446"/>
        <v>0</v>
      </c>
      <c r="X1990" s="1728"/>
      <c r="Y1990" s="1739"/>
      <c r="Z1990" s="1730"/>
      <c r="AA1990" s="1788"/>
      <c r="AB1990" s="1788"/>
      <c r="AH1990" s="2307"/>
      <c r="AK1990" s="2306"/>
      <c r="AL1990" s="2306"/>
    </row>
    <row r="1991" spans="9:38" x14ac:dyDescent="0.2">
      <c r="AH1991" s="2307"/>
      <c r="AK1991" s="2306"/>
      <c r="AL1991" s="2306"/>
    </row>
    <row r="1992" spans="9:38" x14ac:dyDescent="0.2">
      <c r="AH1992" s="2307"/>
      <c r="AK1992" s="2306"/>
      <c r="AL1992" s="2306"/>
    </row>
    <row r="1993" spans="9:38" x14ac:dyDescent="0.2">
      <c r="AH1993" s="2307"/>
      <c r="AK1993" s="2306"/>
      <c r="AL1993" s="2306"/>
    </row>
    <row r="1994" spans="9:38" x14ac:dyDescent="0.2">
      <c r="AH1994" s="2307"/>
      <c r="AK1994" s="2306"/>
      <c r="AL1994" s="2306"/>
    </row>
    <row r="1995" spans="9:38" x14ac:dyDescent="0.2">
      <c r="AH1995" s="2307"/>
      <c r="AK1995" s="2306"/>
      <c r="AL1995" s="2306"/>
    </row>
    <row r="1996" spans="9:38" x14ac:dyDescent="0.2">
      <c r="AH1996" s="2307"/>
      <c r="AK1996" s="2306"/>
      <c r="AL1996" s="2306"/>
    </row>
    <row r="1997" spans="9:38" x14ac:dyDescent="0.2">
      <c r="AH1997" s="2307"/>
      <c r="AK1997" s="2306"/>
      <c r="AL1997" s="2306"/>
    </row>
    <row r="1998" spans="9:38" x14ac:dyDescent="0.2">
      <c r="AH1998" s="2307"/>
      <c r="AK1998" s="2306"/>
      <c r="AL1998" s="2306"/>
    </row>
    <row r="1999" spans="9:38" x14ac:dyDescent="0.2">
      <c r="AH1999" s="2307"/>
      <c r="AK1999" s="2306"/>
      <c r="AL1999" s="2306"/>
    </row>
    <row r="2000" spans="9:38" x14ac:dyDescent="0.2">
      <c r="AH2000" s="2307"/>
      <c r="AK2000" s="2306"/>
      <c r="AL2000" s="2306"/>
    </row>
    <row r="2001" spans="34:38" x14ac:dyDescent="0.2">
      <c r="AH2001" s="2307"/>
      <c r="AK2001" s="2306"/>
      <c r="AL2001" s="2306"/>
    </row>
    <row r="2002" spans="34:38" x14ac:dyDescent="0.2">
      <c r="AH2002" s="2307"/>
      <c r="AK2002" s="2306"/>
      <c r="AL2002" s="2306"/>
    </row>
    <row r="2003" spans="34:38" x14ac:dyDescent="0.2">
      <c r="AH2003" s="2307"/>
      <c r="AK2003" s="2306"/>
      <c r="AL2003" s="2306"/>
    </row>
    <row r="2004" spans="34:38" x14ac:dyDescent="0.2">
      <c r="AH2004" s="2307"/>
      <c r="AK2004" s="2306"/>
      <c r="AL2004" s="2306"/>
    </row>
    <row r="2005" spans="34:38" x14ac:dyDescent="0.2">
      <c r="AH2005" s="2307"/>
      <c r="AK2005" s="2306"/>
      <c r="AL2005" s="2306"/>
    </row>
    <row r="2006" spans="34:38" x14ac:dyDescent="0.2">
      <c r="AH2006" s="2307"/>
      <c r="AK2006" s="2306"/>
      <c r="AL2006" s="2306"/>
    </row>
    <row r="2007" spans="34:38" x14ac:dyDescent="0.2">
      <c r="AH2007" s="2307"/>
      <c r="AK2007" s="2306"/>
      <c r="AL2007" s="2306"/>
    </row>
    <row r="2008" spans="34:38" x14ac:dyDescent="0.2">
      <c r="AH2008" s="2307"/>
      <c r="AK2008" s="2306"/>
      <c r="AL2008" s="2306"/>
    </row>
    <row r="2009" spans="34:38" x14ac:dyDescent="0.2">
      <c r="AH2009" s="2307"/>
      <c r="AK2009" s="2306"/>
      <c r="AL2009" s="2306"/>
    </row>
    <row r="2010" spans="34:38" x14ac:dyDescent="0.2">
      <c r="AH2010" s="2307"/>
      <c r="AK2010" s="2306"/>
      <c r="AL2010" s="2306"/>
    </row>
    <row r="2011" spans="34:38" x14ac:dyDescent="0.2">
      <c r="AH2011" s="2307"/>
      <c r="AK2011" s="2306"/>
      <c r="AL2011" s="2306"/>
    </row>
    <row r="2012" spans="34:38" x14ac:dyDescent="0.2">
      <c r="AH2012" s="2307"/>
      <c r="AK2012" s="2306"/>
      <c r="AL2012" s="2306"/>
    </row>
    <row r="2013" spans="34:38" x14ac:dyDescent="0.2">
      <c r="AH2013" s="2307"/>
      <c r="AK2013" s="2306"/>
      <c r="AL2013" s="2306"/>
    </row>
    <row r="2014" spans="34:38" x14ac:dyDescent="0.2">
      <c r="AH2014" s="2307"/>
      <c r="AK2014" s="2306"/>
      <c r="AL2014" s="2306"/>
    </row>
    <row r="2015" spans="34:38" x14ac:dyDescent="0.2">
      <c r="AH2015" s="2307"/>
      <c r="AK2015" s="2306"/>
      <c r="AL2015" s="2306"/>
    </row>
    <row r="2016" spans="34:38" x14ac:dyDescent="0.2">
      <c r="AH2016" s="2307"/>
      <c r="AK2016" s="2306"/>
      <c r="AL2016" s="2306"/>
    </row>
    <row r="2017" spans="34:38" x14ac:dyDescent="0.2">
      <c r="AH2017" s="2307"/>
      <c r="AK2017" s="2306"/>
      <c r="AL2017" s="2306"/>
    </row>
    <row r="2018" spans="34:38" x14ac:dyDescent="0.2">
      <c r="AH2018" s="2307"/>
      <c r="AK2018" s="2306"/>
      <c r="AL2018" s="2306"/>
    </row>
    <row r="2019" spans="34:38" x14ac:dyDescent="0.2">
      <c r="AH2019" s="2307"/>
      <c r="AK2019" s="2306"/>
      <c r="AL2019" s="2306"/>
    </row>
    <row r="2020" spans="34:38" x14ac:dyDescent="0.2">
      <c r="AH2020" s="2307"/>
      <c r="AK2020" s="2306"/>
      <c r="AL2020" s="2306"/>
    </row>
    <row r="2021" spans="34:38" x14ac:dyDescent="0.2">
      <c r="AH2021" s="2307"/>
      <c r="AK2021" s="2306"/>
      <c r="AL2021" s="2306"/>
    </row>
    <row r="2022" spans="34:38" x14ac:dyDescent="0.2">
      <c r="AH2022" s="2307"/>
      <c r="AK2022" s="2306"/>
      <c r="AL2022" s="2306"/>
    </row>
    <row r="2023" spans="34:38" x14ac:dyDescent="0.2">
      <c r="AH2023" s="2307"/>
      <c r="AK2023" s="2306"/>
      <c r="AL2023" s="2306"/>
    </row>
    <row r="2024" spans="34:38" x14ac:dyDescent="0.2">
      <c r="AH2024" s="2307"/>
      <c r="AK2024" s="2306"/>
      <c r="AL2024" s="2306"/>
    </row>
    <row r="2025" spans="34:38" x14ac:dyDescent="0.2">
      <c r="AH2025" s="2307"/>
      <c r="AK2025" s="2306"/>
      <c r="AL2025" s="2306"/>
    </row>
    <row r="2026" spans="34:38" x14ac:dyDescent="0.2">
      <c r="AH2026" s="2307"/>
      <c r="AK2026" s="2306"/>
      <c r="AL2026" s="2306"/>
    </row>
    <row r="2027" spans="34:38" x14ac:dyDescent="0.2">
      <c r="AH2027" s="2307"/>
      <c r="AK2027" s="2306"/>
      <c r="AL2027" s="2306"/>
    </row>
    <row r="2028" spans="34:38" x14ac:dyDescent="0.2">
      <c r="AH2028" s="2307"/>
      <c r="AK2028" s="2306"/>
      <c r="AL2028" s="2306"/>
    </row>
    <row r="2029" spans="34:38" x14ac:dyDescent="0.2">
      <c r="AH2029" s="2307"/>
      <c r="AK2029" s="2306"/>
      <c r="AL2029" s="2306"/>
    </row>
    <row r="2030" spans="34:38" x14ac:dyDescent="0.2">
      <c r="AH2030" s="2307"/>
      <c r="AK2030" s="2306"/>
      <c r="AL2030" s="2306"/>
    </row>
    <row r="2031" spans="34:38" x14ac:dyDescent="0.2">
      <c r="AH2031" s="2307"/>
      <c r="AK2031" s="2306"/>
      <c r="AL2031" s="2306"/>
    </row>
    <row r="2032" spans="34:38" x14ac:dyDescent="0.2">
      <c r="AH2032" s="2307"/>
      <c r="AK2032" s="2306"/>
      <c r="AL2032" s="2306"/>
    </row>
    <row r="2033" spans="34:38" x14ac:dyDescent="0.2">
      <c r="AH2033" s="2307"/>
      <c r="AK2033" s="2306"/>
      <c r="AL2033" s="2306"/>
    </row>
    <row r="2034" spans="34:38" x14ac:dyDescent="0.2">
      <c r="AH2034" s="2307"/>
      <c r="AK2034" s="2306"/>
      <c r="AL2034" s="2306"/>
    </row>
    <row r="2035" spans="34:38" x14ac:dyDescent="0.2">
      <c r="AH2035" s="2307"/>
      <c r="AK2035" s="2306"/>
      <c r="AL2035" s="2306"/>
    </row>
    <row r="2036" spans="34:38" x14ac:dyDescent="0.2">
      <c r="AH2036" s="2307"/>
      <c r="AK2036" s="2306"/>
      <c r="AL2036" s="2306"/>
    </row>
    <row r="2037" spans="34:38" x14ac:dyDescent="0.2">
      <c r="AH2037" s="2307"/>
      <c r="AK2037" s="2306"/>
      <c r="AL2037" s="2306"/>
    </row>
    <row r="2038" spans="34:38" x14ac:dyDescent="0.2">
      <c r="AH2038" s="2307"/>
      <c r="AK2038" s="2306"/>
      <c r="AL2038" s="2306"/>
    </row>
    <row r="2039" spans="34:38" x14ac:dyDescent="0.2">
      <c r="AH2039" s="2307"/>
      <c r="AK2039" s="2306"/>
      <c r="AL2039" s="2306"/>
    </row>
    <row r="2040" spans="34:38" x14ac:dyDescent="0.2">
      <c r="AH2040" s="2307"/>
      <c r="AK2040" s="2306"/>
      <c r="AL2040" s="2306"/>
    </row>
    <row r="2041" spans="34:38" x14ac:dyDescent="0.2">
      <c r="AH2041" s="2307"/>
      <c r="AK2041" s="2306"/>
      <c r="AL2041" s="2306"/>
    </row>
    <row r="2042" spans="34:38" x14ac:dyDescent="0.2">
      <c r="AH2042" s="2307"/>
      <c r="AK2042" s="2306"/>
      <c r="AL2042" s="2306"/>
    </row>
    <row r="2043" spans="34:38" x14ac:dyDescent="0.2">
      <c r="AH2043" s="2307"/>
      <c r="AK2043" s="2306"/>
      <c r="AL2043" s="2306"/>
    </row>
    <row r="2044" spans="34:38" x14ac:dyDescent="0.2">
      <c r="AH2044" s="2307"/>
      <c r="AK2044" s="2306"/>
      <c r="AL2044" s="2306"/>
    </row>
    <row r="2045" spans="34:38" x14ac:dyDescent="0.2">
      <c r="AH2045" s="2307"/>
      <c r="AK2045" s="2306"/>
      <c r="AL2045" s="2306"/>
    </row>
    <row r="2046" spans="34:38" x14ac:dyDescent="0.2">
      <c r="AH2046" s="2307"/>
      <c r="AK2046" s="2306"/>
      <c r="AL2046" s="2306"/>
    </row>
    <row r="2047" spans="34:38" x14ac:dyDescent="0.2">
      <c r="AH2047" s="2307"/>
      <c r="AK2047" s="2306"/>
      <c r="AL2047" s="2306"/>
    </row>
    <row r="2048" spans="34:38" x14ac:dyDescent="0.2">
      <c r="AH2048" s="2307"/>
      <c r="AK2048" s="2306"/>
      <c r="AL2048" s="2306"/>
    </row>
    <row r="2049" spans="34:38" x14ac:dyDescent="0.2">
      <c r="AH2049" s="2307"/>
      <c r="AK2049" s="2306"/>
      <c r="AL2049" s="2306"/>
    </row>
    <row r="2050" spans="34:38" x14ac:dyDescent="0.2">
      <c r="AH2050" s="2307"/>
      <c r="AK2050" s="2306"/>
      <c r="AL2050" s="2306"/>
    </row>
    <row r="2051" spans="34:38" x14ac:dyDescent="0.2">
      <c r="AH2051" s="2307"/>
      <c r="AK2051" s="2306"/>
      <c r="AL2051" s="2306"/>
    </row>
    <row r="2052" spans="34:38" x14ac:dyDescent="0.2">
      <c r="AH2052" s="2307"/>
      <c r="AK2052" s="2306"/>
      <c r="AL2052" s="2306"/>
    </row>
    <row r="2053" spans="34:38" x14ac:dyDescent="0.2">
      <c r="AH2053" s="2307"/>
      <c r="AK2053" s="2306"/>
      <c r="AL2053" s="2306"/>
    </row>
    <row r="2054" spans="34:38" x14ac:dyDescent="0.2">
      <c r="AH2054" s="2307"/>
      <c r="AK2054" s="2306"/>
      <c r="AL2054" s="2306"/>
    </row>
    <row r="2055" spans="34:38" x14ac:dyDescent="0.2">
      <c r="AH2055" s="2307"/>
      <c r="AK2055" s="2306"/>
      <c r="AL2055" s="2306"/>
    </row>
    <row r="2056" spans="34:38" x14ac:dyDescent="0.2">
      <c r="AH2056" s="2307"/>
      <c r="AK2056" s="2306"/>
      <c r="AL2056" s="2306"/>
    </row>
    <row r="2057" spans="34:38" x14ac:dyDescent="0.2">
      <c r="AH2057" s="2307"/>
      <c r="AK2057" s="2306"/>
      <c r="AL2057" s="2306"/>
    </row>
    <row r="2058" spans="34:38" x14ac:dyDescent="0.2">
      <c r="AH2058" s="2307"/>
      <c r="AK2058" s="2306"/>
      <c r="AL2058" s="2306"/>
    </row>
    <row r="2059" spans="34:38" x14ac:dyDescent="0.2">
      <c r="AH2059" s="2307"/>
      <c r="AK2059" s="2306"/>
      <c r="AL2059" s="2306"/>
    </row>
    <row r="2060" spans="34:38" x14ac:dyDescent="0.2">
      <c r="AH2060" s="2307"/>
      <c r="AK2060" s="2306"/>
      <c r="AL2060" s="2306"/>
    </row>
    <row r="2061" spans="34:38" x14ac:dyDescent="0.2">
      <c r="AH2061" s="2307"/>
      <c r="AK2061" s="2306"/>
      <c r="AL2061" s="2306"/>
    </row>
    <row r="2062" spans="34:38" x14ac:dyDescent="0.2">
      <c r="AH2062" s="2307"/>
      <c r="AK2062" s="2306"/>
      <c r="AL2062" s="2306"/>
    </row>
    <row r="2063" spans="34:38" x14ac:dyDescent="0.2">
      <c r="AH2063" s="2307"/>
      <c r="AK2063" s="2306"/>
      <c r="AL2063" s="2306"/>
    </row>
    <row r="2064" spans="34:38" x14ac:dyDescent="0.2">
      <c r="AH2064" s="2307"/>
      <c r="AK2064" s="2306"/>
      <c r="AL2064" s="2306"/>
    </row>
    <row r="2065" spans="34:38" x14ac:dyDescent="0.2">
      <c r="AH2065" s="2307"/>
      <c r="AK2065" s="2306"/>
      <c r="AL2065" s="2306"/>
    </row>
    <row r="2066" spans="34:38" x14ac:dyDescent="0.2">
      <c r="AH2066" s="2307"/>
      <c r="AK2066" s="2306"/>
      <c r="AL2066" s="2306"/>
    </row>
    <row r="2067" spans="34:38" x14ac:dyDescent="0.2">
      <c r="AH2067" s="2307"/>
      <c r="AK2067" s="2306"/>
      <c r="AL2067" s="2306"/>
    </row>
    <row r="2068" spans="34:38" x14ac:dyDescent="0.2">
      <c r="AH2068" s="2307"/>
      <c r="AK2068" s="2306"/>
      <c r="AL2068" s="2306"/>
    </row>
    <row r="2069" spans="34:38" x14ac:dyDescent="0.2">
      <c r="AH2069" s="2307"/>
      <c r="AK2069" s="2306"/>
      <c r="AL2069" s="2306"/>
    </row>
    <row r="2070" spans="34:38" x14ac:dyDescent="0.2">
      <c r="AH2070" s="2307"/>
      <c r="AK2070" s="2306"/>
      <c r="AL2070" s="2306"/>
    </row>
    <row r="2071" spans="34:38" x14ac:dyDescent="0.2">
      <c r="AH2071" s="2307"/>
      <c r="AK2071" s="2306"/>
      <c r="AL2071" s="2306"/>
    </row>
    <row r="2072" spans="34:38" x14ac:dyDescent="0.2">
      <c r="AH2072" s="2307"/>
      <c r="AK2072" s="2306"/>
      <c r="AL2072" s="2306"/>
    </row>
    <row r="2073" spans="34:38" x14ac:dyDescent="0.2">
      <c r="AH2073" s="2307"/>
      <c r="AK2073" s="2306"/>
      <c r="AL2073" s="2306"/>
    </row>
    <row r="2074" spans="34:38" x14ac:dyDescent="0.2">
      <c r="AH2074" s="2307"/>
      <c r="AK2074" s="2306"/>
      <c r="AL2074" s="2306"/>
    </row>
    <row r="2075" spans="34:38" x14ac:dyDescent="0.2">
      <c r="AH2075" s="2307"/>
      <c r="AK2075" s="2306"/>
      <c r="AL2075" s="2306"/>
    </row>
    <row r="2076" spans="34:38" x14ac:dyDescent="0.2">
      <c r="AH2076" s="2307"/>
      <c r="AK2076" s="2306"/>
      <c r="AL2076" s="2306"/>
    </row>
    <row r="2077" spans="34:38" x14ac:dyDescent="0.2">
      <c r="AH2077" s="2307"/>
      <c r="AK2077" s="2306"/>
      <c r="AL2077" s="2306"/>
    </row>
    <row r="2078" spans="34:38" x14ac:dyDescent="0.2">
      <c r="AH2078" s="2307"/>
      <c r="AK2078" s="2306"/>
      <c r="AL2078" s="2306"/>
    </row>
    <row r="2079" spans="34:38" x14ac:dyDescent="0.2">
      <c r="AH2079" s="2307"/>
      <c r="AK2079" s="2306"/>
      <c r="AL2079" s="2306"/>
    </row>
    <row r="2080" spans="34:38" x14ac:dyDescent="0.2">
      <c r="AH2080" s="2307"/>
      <c r="AK2080" s="2306"/>
      <c r="AL2080" s="2306"/>
    </row>
    <row r="2081" spans="34:38" x14ac:dyDescent="0.2">
      <c r="AH2081" s="2307"/>
      <c r="AK2081" s="2306"/>
      <c r="AL2081" s="2306"/>
    </row>
    <row r="2082" spans="34:38" x14ac:dyDescent="0.2">
      <c r="AH2082" s="2307"/>
      <c r="AK2082" s="2306"/>
      <c r="AL2082" s="2306"/>
    </row>
    <row r="2083" spans="34:38" x14ac:dyDescent="0.2">
      <c r="AH2083" s="2307"/>
      <c r="AK2083" s="2306"/>
      <c r="AL2083" s="2306"/>
    </row>
    <row r="2084" spans="34:38" x14ac:dyDescent="0.2">
      <c r="AH2084" s="2307"/>
      <c r="AK2084" s="2306"/>
      <c r="AL2084" s="2306"/>
    </row>
    <row r="2085" spans="34:38" x14ac:dyDescent="0.2">
      <c r="AH2085" s="2307"/>
      <c r="AK2085" s="2306"/>
      <c r="AL2085" s="2306"/>
    </row>
    <row r="2086" spans="34:38" x14ac:dyDescent="0.2">
      <c r="AH2086" s="2307"/>
      <c r="AK2086" s="2306"/>
      <c r="AL2086" s="2306"/>
    </row>
    <row r="2087" spans="34:38" x14ac:dyDescent="0.2">
      <c r="AH2087" s="2307"/>
      <c r="AK2087" s="2306"/>
      <c r="AL2087" s="2306"/>
    </row>
    <row r="2088" spans="34:38" x14ac:dyDescent="0.2">
      <c r="AH2088" s="2307"/>
      <c r="AK2088" s="2306"/>
      <c r="AL2088" s="2306"/>
    </row>
    <row r="2089" spans="34:38" x14ac:dyDescent="0.2">
      <c r="AH2089" s="2307"/>
      <c r="AK2089" s="2306"/>
      <c r="AL2089" s="2306"/>
    </row>
    <row r="2090" spans="34:38" x14ac:dyDescent="0.2">
      <c r="AH2090" s="2307"/>
      <c r="AK2090" s="2306"/>
      <c r="AL2090" s="2306"/>
    </row>
    <row r="2091" spans="34:38" x14ac:dyDescent="0.2">
      <c r="AH2091" s="2307"/>
      <c r="AK2091" s="2306"/>
      <c r="AL2091" s="2306"/>
    </row>
    <row r="2092" spans="34:38" x14ac:dyDescent="0.2">
      <c r="AH2092" s="2307"/>
      <c r="AK2092" s="2306"/>
      <c r="AL2092" s="2306"/>
    </row>
    <row r="2093" spans="34:38" x14ac:dyDescent="0.2">
      <c r="AH2093" s="2307"/>
      <c r="AK2093" s="2306"/>
      <c r="AL2093" s="2306"/>
    </row>
    <row r="2094" spans="34:38" x14ac:dyDescent="0.2">
      <c r="AH2094" s="2307"/>
      <c r="AK2094" s="2306"/>
      <c r="AL2094" s="2306"/>
    </row>
    <row r="2095" spans="34:38" x14ac:dyDescent="0.2">
      <c r="AH2095" s="2307"/>
      <c r="AK2095" s="2306"/>
      <c r="AL2095" s="2306"/>
    </row>
    <row r="2096" spans="34:38" x14ac:dyDescent="0.2">
      <c r="AH2096" s="2307"/>
      <c r="AK2096" s="2306"/>
      <c r="AL2096" s="2306"/>
    </row>
    <row r="2097" spans="34:38" x14ac:dyDescent="0.2">
      <c r="AH2097" s="2307"/>
      <c r="AK2097" s="2306"/>
      <c r="AL2097" s="2306"/>
    </row>
    <row r="2098" spans="34:38" x14ac:dyDescent="0.2">
      <c r="AH2098" s="2307"/>
      <c r="AK2098" s="2306"/>
      <c r="AL2098" s="2306"/>
    </row>
    <row r="2099" spans="34:38" x14ac:dyDescent="0.2">
      <c r="AH2099" s="2307"/>
      <c r="AK2099" s="2306"/>
      <c r="AL2099" s="2306"/>
    </row>
    <row r="2100" spans="34:38" x14ac:dyDescent="0.2">
      <c r="AH2100" s="2307"/>
      <c r="AK2100" s="2306"/>
      <c r="AL2100" s="2306"/>
    </row>
    <row r="2101" spans="34:38" x14ac:dyDescent="0.2">
      <c r="AH2101" s="2307"/>
      <c r="AK2101" s="2306"/>
      <c r="AL2101" s="2306"/>
    </row>
    <row r="2102" spans="34:38" x14ac:dyDescent="0.2">
      <c r="AH2102" s="2307"/>
      <c r="AK2102" s="2306"/>
      <c r="AL2102" s="2306"/>
    </row>
    <row r="2103" spans="34:38" x14ac:dyDescent="0.2">
      <c r="AH2103" s="2307"/>
      <c r="AK2103" s="2306"/>
      <c r="AL2103" s="2306"/>
    </row>
    <row r="2104" spans="34:38" x14ac:dyDescent="0.2">
      <c r="AH2104" s="2307"/>
      <c r="AK2104" s="2306"/>
      <c r="AL2104" s="2306"/>
    </row>
    <row r="2105" spans="34:38" x14ac:dyDescent="0.2">
      <c r="AH2105" s="2307"/>
      <c r="AK2105" s="2306"/>
      <c r="AL2105" s="2306"/>
    </row>
    <row r="2106" spans="34:38" x14ac:dyDescent="0.2">
      <c r="AH2106" s="2307"/>
      <c r="AK2106" s="2306"/>
      <c r="AL2106" s="2306"/>
    </row>
    <row r="2107" spans="34:38" x14ac:dyDescent="0.2">
      <c r="AH2107" s="2307"/>
      <c r="AK2107" s="2306"/>
      <c r="AL2107" s="2306"/>
    </row>
    <row r="2108" spans="34:38" x14ac:dyDescent="0.2">
      <c r="AH2108" s="2307"/>
      <c r="AK2108" s="2306"/>
      <c r="AL2108" s="2306"/>
    </row>
    <row r="2109" spans="34:38" x14ac:dyDescent="0.2">
      <c r="AH2109" s="2307"/>
      <c r="AK2109" s="2306"/>
      <c r="AL2109" s="2306"/>
    </row>
    <row r="2110" spans="34:38" x14ac:dyDescent="0.2">
      <c r="AH2110" s="2307"/>
      <c r="AK2110" s="2306"/>
      <c r="AL2110" s="2306"/>
    </row>
    <row r="2111" spans="34:38" x14ac:dyDescent="0.2">
      <c r="AH2111" s="2307"/>
      <c r="AK2111" s="2306"/>
      <c r="AL2111" s="2306"/>
    </row>
    <row r="2112" spans="34:38" x14ac:dyDescent="0.2">
      <c r="AH2112" s="2307"/>
      <c r="AK2112" s="2306"/>
      <c r="AL2112" s="2306"/>
    </row>
    <row r="2113" spans="34:38" x14ac:dyDescent="0.2">
      <c r="AH2113" s="2307"/>
      <c r="AK2113" s="2306"/>
      <c r="AL2113" s="2306"/>
    </row>
    <row r="2114" spans="34:38" x14ac:dyDescent="0.2">
      <c r="AH2114" s="2307"/>
      <c r="AK2114" s="2306"/>
      <c r="AL2114" s="2306"/>
    </row>
    <row r="2115" spans="34:38" x14ac:dyDescent="0.2">
      <c r="AH2115" s="2307"/>
      <c r="AK2115" s="2306"/>
      <c r="AL2115" s="2306"/>
    </row>
    <row r="2116" spans="34:38" x14ac:dyDescent="0.2">
      <c r="AH2116" s="2307"/>
      <c r="AK2116" s="2306"/>
      <c r="AL2116" s="2306"/>
    </row>
    <row r="2117" spans="34:38" x14ac:dyDescent="0.2">
      <c r="AH2117" s="2307"/>
      <c r="AK2117" s="2306"/>
      <c r="AL2117" s="2306"/>
    </row>
    <row r="2118" spans="34:38" x14ac:dyDescent="0.2">
      <c r="AH2118" s="2307"/>
      <c r="AK2118" s="2306"/>
      <c r="AL2118" s="2306"/>
    </row>
    <row r="2119" spans="34:38" x14ac:dyDescent="0.2">
      <c r="AH2119" s="2307"/>
      <c r="AK2119" s="2306"/>
      <c r="AL2119" s="2306"/>
    </row>
    <row r="2120" spans="34:38" x14ac:dyDescent="0.2">
      <c r="AH2120" s="2307"/>
      <c r="AK2120" s="2306"/>
      <c r="AL2120" s="2306"/>
    </row>
    <row r="2121" spans="34:38" x14ac:dyDescent="0.2">
      <c r="AH2121" s="2307"/>
      <c r="AK2121" s="2306"/>
      <c r="AL2121" s="2306"/>
    </row>
    <row r="2122" spans="34:38" x14ac:dyDescent="0.2">
      <c r="AH2122" s="2307"/>
      <c r="AK2122" s="2306"/>
      <c r="AL2122" s="2306"/>
    </row>
    <row r="2123" spans="34:38" x14ac:dyDescent="0.2">
      <c r="AH2123" s="2307"/>
      <c r="AK2123" s="2306"/>
      <c r="AL2123" s="2306"/>
    </row>
    <row r="2124" spans="34:38" x14ac:dyDescent="0.2">
      <c r="AH2124" s="2307"/>
      <c r="AK2124" s="2306"/>
      <c r="AL2124" s="2306"/>
    </row>
    <row r="2125" spans="34:38" x14ac:dyDescent="0.2">
      <c r="AH2125" s="2307"/>
      <c r="AK2125" s="2306"/>
      <c r="AL2125" s="2306"/>
    </row>
    <row r="2126" spans="34:38" x14ac:dyDescent="0.2">
      <c r="AH2126" s="2307"/>
      <c r="AK2126" s="2306"/>
      <c r="AL2126" s="2306"/>
    </row>
    <row r="2127" spans="34:38" x14ac:dyDescent="0.2">
      <c r="AH2127" s="2307"/>
      <c r="AK2127" s="2306"/>
      <c r="AL2127" s="2306"/>
    </row>
    <row r="2128" spans="34:38" x14ac:dyDescent="0.2">
      <c r="AH2128" s="2307"/>
      <c r="AK2128" s="2306"/>
      <c r="AL2128" s="2306"/>
    </row>
    <row r="2129" spans="34:38" x14ac:dyDescent="0.2">
      <c r="AH2129" s="2307"/>
      <c r="AK2129" s="2306"/>
      <c r="AL2129" s="2306"/>
    </row>
    <row r="2130" spans="34:38" x14ac:dyDescent="0.2">
      <c r="AH2130" s="2307"/>
      <c r="AK2130" s="2306"/>
      <c r="AL2130" s="2306"/>
    </row>
    <row r="2131" spans="34:38" x14ac:dyDescent="0.2">
      <c r="AH2131" s="2307"/>
      <c r="AK2131" s="2306"/>
      <c r="AL2131" s="2306"/>
    </row>
    <row r="2132" spans="34:38" x14ac:dyDescent="0.2">
      <c r="AH2132" s="2307"/>
      <c r="AK2132" s="2306"/>
      <c r="AL2132" s="2306"/>
    </row>
    <row r="2133" spans="34:38" x14ac:dyDescent="0.2">
      <c r="AH2133" s="2307"/>
      <c r="AK2133" s="2306"/>
      <c r="AL2133" s="2306"/>
    </row>
    <row r="2134" spans="34:38" x14ac:dyDescent="0.2">
      <c r="AH2134" s="2307"/>
      <c r="AK2134" s="2306"/>
      <c r="AL2134" s="2306"/>
    </row>
    <row r="2135" spans="34:38" x14ac:dyDescent="0.2">
      <c r="AH2135" s="2307"/>
      <c r="AK2135" s="2306"/>
      <c r="AL2135" s="2306"/>
    </row>
    <row r="2136" spans="34:38" x14ac:dyDescent="0.2">
      <c r="AH2136" s="2307"/>
      <c r="AK2136" s="2306"/>
      <c r="AL2136" s="2306"/>
    </row>
    <row r="2137" spans="34:38" x14ac:dyDescent="0.2">
      <c r="AH2137" s="2307"/>
      <c r="AK2137" s="2306"/>
      <c r="AL2137" s="2306"/>
    </row>
    <row r="2138" spans="34:38" x14ac:dyDescent="0.2">
      <c r="AH2138" s="2307"/>
      <c r="AK2138" s="2306"/>
      <c r="AL2138" s="2306"/>
    </row>
    <row r="2139" spans="34:38" x14ac:dyDescent="0.2">
      <c r="AH2139" s="2307"/>
      <c r="AK2139" s="2306"/>
      <c r="AL2139" s="2306"/>
    </row>
    <row r="2140" spans="34:38" x14ac:dyDescent="0.2">
      <c r="AH2140" s="2307"/>
      <c r="AK2140" s="2306"/>
      <c r="AL2140" s="2306"/>
    </row>
    <row r="2141" spans="34:38" x14ac:dyDescent="0.2">
      <c r="AH2141" s="2307"/>
      <c r="AK2141" s="2306"/>
      <c r="AL2141" s="2306"/>
    </row>
    <row r="2142" spans="34:38" x14ac:dyDescent="0.2">
      <c r="AH2142" s="2307"/>
      <c r="AK2142" s="2306"/>
      <c r="AL2142" s="2306"/>
    </row>
    <row r="2143" spans="34:38" x14ac:dyDescent="0.2">
      <c r="AH2143" s="2307"/>
      <c r="AK2143" s="2306"/>
      <c r="AL2143" s="2306"/>
    </row>
    <row r="2144" spans="34:38" x14ac:dyDescent="0.2">
      <c r="AH2144" s="2307"/>
      <c r="AK2144" s="2306"/>
      <c r="AL2144" s="2306"/>
    </row>
    <row r="2145" spans="34:38" x14ac:dyDescent="0.2">
      <c r="AH2145" s="2307"/>
      <c r="AK2145" s="2306"/>
      <c r="AL2145" s="2306"/>
    </row>
    <row r="2146" spans="34:38" x14ac:dyDescent="0.2">
      <c r="AH2146" s="2307"/>
      <c r="AK2146" s="2306"/>
      <c r="AL2146" s="2306"/>
    </row>
    <row r="2147" spans="34:38" x14ac:dyDescent="0.2">
      <c r="AH2147" s="2307"/>
      <c r="AK2147" s="2306"/>
      <c r="AL2147" s="2306"/>
    </row>
    <row r="2148" spans="34:38" x14ac:dyDescent="0.2">
      <c r="AH2148" s="2307"/>
      <c r="AK2148" s="2306"/>
      <c r="AL2148" s="2306"/>
    </row>
    <row r="2149" spans="34:38" x14ac:dyDescent="0.2">
      <c r="AH2149" s="2307"/>
      <c r="AK2149" s="2306"/>
      <c r="AL2149" s="2306"/>
    </row>
    <row r="2150" spans="34:38" x14ac:dyDescent="0.2">
      <c r="AH2150" s="2307"/>
      <c r="AK2150" s="2306"/>
      <c r="AL2150" s="2306"/>
    </row>
    <row r="2151" spans="34:38" x14ac:dyDescent="0.2">
      <c r="AH2151" s="2307"/>
      <c r="AK2151" s="2306"/>
      <c r="AL2151" s="2306"/>
    </row>
    <row r="2152" spans="34:38" x14ac:dyDescent="0.2">
      <c r="AH2152" s="2307"/>
      <c r="AK2152" s="2306"/>
      <c r="AL2152" s="2306"/>
    </row>
    <row r="2153" spans="34:38" x14ac:dyDescent="0.2">
      <c r="AH2153" s="2307"/>
      <c r="AK2153" s="2306"/>
      <c r="AL2153" s="2306"/>
    </row>
    <row r="2154" spans="34:38" x14ac:dyDescent="0.2">
      <c r="AH2154" s="2307"/>
      <c r="AK2154" s="2306"/>
      <c r="AL2154" s="2306"/>
    </row>
    <row r="2155" spans="34:38" x14ac:dyDescent="0.2">
      <c r="AH2155" s="2307"/>
      <c r="AK2155" s="2306"/>
      <c r="AL2155" s="2306"/>
    </row>
    <row r="2156" spans="34:38" x14ac:dyDescent="0.2">
      <c r="AH2156" s="2307"/>
      <c r="AK2156" s="2306"/>
      <c r="AL2156" s="2306"/>
    </row>
    <row r="2157" spans="34:38" x14ac:dyDescent="0.2">
      <c r="AH2157" s="2307"/>
      <c r="AK2157" s="2306"/>
      <c r="AL2157" s="2306"/>
    </row>
    <row r="2158" spans="34:38" x14ac:dyDescent="0.2">
      <c r="AH2158" s="2307"/>
      <c r="AK2158" s="2306"/>
      <c r="AL2158" s="2306"/>
    </row>
    <row r="2159" spans="34:38" x14ac:dyDescent="0.2">
      <c r="AH2159" s="2307"/>
      <c r="AK2159" s="2306"/>
      <c r="AL2159" s="2306"/>
    </row>
    <row r="2160" spans="34:38" x14ac:dyDescent="0.2">
      <c r="AH2160" s="2307"/>
      <c r="AK2160" s="2306"/>
      <c r="AL2160" s="2306"/>
    </row>
    <row r="2161" spans="34:38" x14ac:dyDescent="0.2">
      <c r="AH2161" s="2307"/>
      <c r="AK2161" s="2306"/>
      <c r="AL2161" s="2306"/>
    </row>
    <row r="2162" spans="34:38" x14ac:dyDescent="0.2">
      <c r="AH2162" s="2307"/>
      <c r="AK2162" s="2306"/>
      <c r="AL2162" s="2306"/>
    </row>
    <row r="2163" spans="34:38" x14ac:dyDescent="0.2">
      <c r="AH2163" s="2307"/>
      <c r="AK2163" s="2306"/>
      <c r="AL2163" s="2306"/>
    </row>
    <row r="2164" spans="34:38" x14ac:dyDescent="0.2">
      <c r="AH2164" s="2307"/>
      <c r="AK2164" s="2306"/>
      <c r="AL2164" s="2306"/>
    </row>
    <row r="2165" spans="34:38" x14ac:dyDescent="0.2">
      <c r="AH2165" s="2307"/>
      <c r="AK2165" s="2306"/>
      <c r="AL2165" s="2306"/>
    </row>
    <row r="2166" spans="34:38" x14ac:dyDescent="0.2">
      <c r="AH2166" s="2307"/>
      <c r="AK2166" s="2306"/>
      <c r="AL2166" s="2306"/>
    </row>
    <row r="2167" spans="34:38" x14ac:dyDescent="0.2">
      <c r="AH2167" s="2307"/>
      <c r="AK2167" s="2306"/>
      <c r="AL2167" s="2306"/>
    </row>
    <row r="2168" spans="34:38" x14ac:dyDescent="0.2">
      <c r="AH2168" s="2307"/>
      <c r="AK2168" s="2306"/>
      <c r="AL2168" s="2306"/>
    </row>
    <row r="2169" spans="34:38" x14ac:dyDescent="0.2">
      <c r="AH2169" s="2307"/>
      <c r="AK2169" s="2306"/>
      <c r="AL2169" s="2306"/>
    </row>
    <row r="2170" spans="34:38" x14ac:dyDescent="0.2">
      <c r="AH2170" s="2307"/>
      <c r="AK2170" s="2306"/>
      <c r="AL2170" s="2306"/>
    </row>
    <row r="2171" spans="34:38" x14ac:dyDescent="0.2">
      <c r="AH2171" s="2307"/>
      <c r="AK2171" s="2306"/>
      <c r="AL2171" s="2306"/>
    </row>
    <row r="2172" spans="34:38" x14ac:dyDescent="0.2">
      <c r="AH2172" s="2307"/>
      <c r="AK2172" s="2306"/>
      <c r="AL2172" s="2306"/>
    </row>
    <row r="2173" spans="34:38" x14ac:dyDescent="0.2">
      <c r="AH2173" s="2307"/>
      <c r="AK2173" s="2306"/>
      <c r="AL2173" s="2306"/>
    </row>
    <row r="2174" spans="34:38" x14ac:dyDescent="0.2">
      <c r="AH2174" s="2307"/>
      <c r="AK2174" s="2306"/>
      <c r="AL2174" s="2306"/>
    </row>
    <row r="2175" spans="34:38" x14ac:dyDescent="0.2">
      <c r="AH2175" s="2307"/>
      <c r="AK2175" s="2306"/>
      <c r="AL2175" s="2306"/>
    </row>
    <row r="2176" spans="34:38" x14ac:dyDescent="0.2">
      <c r="AH2176" s="2307"/>
      <c r="AK2176" s="2306"/>
      <c r="AL2176" s="2306"/>
    </row>
    <row r="2177" spans="34:38" x14ac:dyDescent="0.2">
      <c r="AH2177" s="2307"/>
      <c r="AK2177" s="2306"/>
      <c r="AL2177" s="2306"/>
    </row>
    <row r="2178" spans="34:38" x14ac:dyDescent="0.2">
      <c r="AH2178" s="2307"/>
      <c r="AK2178" s="2306"/>
      <c r="AL2178" s="2306"/>
    </row>
    <row r="2179" spans="34:38" x14ac:dyDescent="0.2">
      <c r="AH2179" s="2307"/>
      <c r="AK2179" s="2306"/>
      <c r="AL2179" s="2306"/>
    </row>
    <row r="2180" spans="34:38" x14ac:dyDescent="0.2">
      <c r="AH2180" s="2307"/>
      <c r="AK2180" s="2306"/>
      <c r="AL2180" s="2306"/>
    </row>
    <row r="2181" spans="34:38" x14ac:dyDescent="0.2">
      <c r="AH2181" s="2307"/>
      <c r="AK2181" s="2306"/>
      <c r="AL2181" s="2306"/>
    </row>
    <row r="2182" spans="34:38" x14ac:dyDescent="0.2">
      <c r="AH2182" s="2307"/>
      <c r="AK2182" s="2306"/>
      <c r="AL2182" s="2306"/>
    </row>
    <row r="2183" spans="34:38" x14ac:dyDescent="0.2">
      <c r="AH2183" s="2307"/>
      <c r="AK2183" s="2306"/>
      <c r="AL2183" s="2306"/>
    </row>
    <row r="2184" spans="34:38" x14ac:dyDescent="0.2">
      <c r="AH2184" s="2307"/>
      <c r="AK2184" s="2306"/>
      <c r="AL2184" s="2306"/>
    </row>
    <row r="2185" spans="34:38" x14ac:dyDescent="0.2">
      <c r="AH2185" s="2307"/>
      <c r="AK2185" s="2306"/>
      <c r="AL2185" s="2306"/>
    </row>
    <row r="2186" spans="34:38" x14ac:dyDescent="0.2">
      <c r="AH2186" s="2307"/>
      <c r="AK2186" s="2306"/>
      <c r="AL2186" s="2306"/>
    </row>
    <row r="2187" spans="34:38" x14ac:dyDescent="0.2">
      <c r="AH2187" s="2307"/>
      <c r="AK2187" s="2306"/>
      <c r="AL2187" s="2306"/>
    </row>
    <row r="1048203" spans="19:38" s="1914" customFormat="1" x14ac:dyDescent="0.2">
      <c r="S1048203" s="2160"/>
      <c r="X1048203" s="2440"/>
      <c r="Y1048203" s="2440"/>
      <c r="Z1048203" s="2444"/>
      <c r="AA1048203" s="2440"/>
      <c r="AB1048203" s="2440"/>
      <c r="AH1048203" s="2440"/>
      <c r="AI1048203" s="2440"/>
      <c r="AJ1048203" s="2440"/>
      <c r="AK1048203" s="2440"/>
      <c r="AL1048203" s="2440"/>
    </row>
  </sheetData>
  <sheetProtection selectLockedCells="1" selectUnlockedCells="1"/>
  <customSheetViews>
    <customSheetView guid="{22CDCF1B-A998-4C66-A90E-5BC54F71D148}" scale="80" showPageBreaks="1" showRuler="0">
      <pane xSplit="3" ySplit="3" topLeftCell="D1640" activePane="bottomRight" state="frozen"/>
      <selection pane="bottomRight" activeCell="C1666" sqref="C1666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1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EEF632F4-194A-46FA-A666-DFA3C20FCC0C}" showPageBreaks="1" showRuler="0">
      <pane xSplit="2" ySplit="3" topLeftCell="C1654" activePane="bottomRight" state="frozen"/>
      <selection pane="bottomRight" activeCell="A1467" sqref="A1467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2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B253F0B5-16E0-4030-8F1B-D810AA430E4F}" scale="85" showRuler="0" topLeftCell="A1379">
      <selection activeCell="M1339" sqref="M1339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3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BE55C6D2-CFCD-43C4-899B-009D5EF25234}" scale="85" showRuler="0">
      <pane xSplit="3" ySplit="3" topLeftCell="D1471" activePane="bottomRight" state="frozen"/>
      <selection pane="bottomRight" activeCell="H1398" sqref="H1398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4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7636C453-549A-4F6D-9430-D240E8CD914B}" scale="85" showRuler="0">
      <pane xSplit="3" ySplit="3" topLeftCell="D310" activePane="bottomRight" state="frozen"/>
      <selection pane="bottomRight" activeCell="Y344" sqref="Y344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5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0B23BC81-211D-BB48-9DD7-77C02AB951D5}" showRuler="0">
      <pageMargins left="0.75" right="0.75" top="1" bottom="1" header="0.5" footer="0.5"/>
    </customSheetView>
    <customSheetView guid="{44A32263-99D3-4627-8E19-5E90B1BA6A9B}" scale="85" showRuler="0">
      <pane xSplit="3" ySplit="3" topLeftCell="D1431" activePane="bottomRight" state="frozen"/>
      <selection pane="bottomRight" activeCell="C1450" sqref="C1450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6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5318FB8F-D1A9-4668-BD6C-B7D1DE58AAF3}" scale="115" showRuler="0">
      <pane xSplit="3" ySplit="3" topLeftCell="Q1514" activePane="bottomRight" state="frozen"/>
      <selection pane="bottomRight" activeCell="AD1472" sqref="AD1472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7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43F5AAA3-B556-45FF-A35B-9AF3E75AD368}" showRuler="0">
      <pane xSplit="3" ySplit="3" topLeftCell="D1654" activePane="bottomRight" state="frozen"/>
      <selection pane="bottomRight" activeCell="B1675" sqref="B1675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8"/>
      <headerFooter alignWithMargins="0">
        <oddHeader>&amp;C&amp;"Times New Roman,Standaard"&amp;12&amp;A</oddHeader>
        <oddFooter>&amp;C&amp;"Times New Roman,Standaard"&amp;12Pagina &amp;P</oddFooter>
      </headerFooter>
    </customSheetView>
    <customSheetView guid="{6253D632-6DBB-4325-BCEA-2CD8430E5C69}" scale="85" showRuler="0">
      <pane xSplit="3" ySplit="3" topLeftCell="E295" activePane="bottomRight" state="frozen"/>
      <selection pane="bottomRight" activeCell="Y320" sqref="Y320"/>
      <pageMargins left="0.12986111111111112" right="0.12986111111111112" top="1.1812499999999999" bottom="1.1812499999999999" header="0.78749999999999998" footer="0.78749999999999998"/>
      <pageSetup paperSize="9" firstPageNumber="0" pageOrder="overThenDown" orientation="landscape" horizontalDpi="300" verticalDpi="300" r:id="rId9"/>
      <headerFooter alignWithMargins="0">
        <oddHeader>&amp;C&amp;"Times New Roman,Standaard"&amp;12&amp;A</oddHeader>
        <oddFooter>&amp;C&amp;"Times New Roman,Standaard"&amp;12Pagina &amp;P</oddFooter>
      </headerFooter>
    </customSheetView>
  </customSheetViews>
  <phoneticPr fontId="19" type="noConversion"/>
  <pageMargins left="0.12986111111111112" right="0.12986111111111112" top="1.1812499999999999" bottom="1.1812499999999999" header="0.78749999999999998" footer="0.78749999999999998"/>
  <pageSetup paperSize="9" firstPageNumber="0" pageOrder="overThenDown" orientation="landscape" horizontalDpi="300" verticalDpi="300" r:id="rId10"/>
  <headerFooter alignWithMargins="0">
    <oddHeader>&amp;C&amp;"Times New Roman,Standaard"&amp;12&amp;A</oddHeader>
    <oddFooter>&amp;C&amp;"Times New Roman,Standaard"&amp;12Pagina &amp;P</oddFooter>
  </headerFooter>
  <legacyDrawing r:id="rId1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I151"/>
  <sheetViews>
    <sheetView tabSelected="1" showRuler="0" zoomScaleNormal="85" zoomScaleSheetLayoutView="100" workbookViewId="0">
      <pane xSplit="7" ySplit="2" topLeftCell="P68" activePane="bottomRight" state="frozen"/>
      <selection pane="topRight" activeCell="H1" sqref="H1"/>
      <selection pane="bottomLeft" activeCell="A3" sqref="A3"/>
      <selection pane="bottomRight" activeCell="V83" activeCellId="1" sqref="V90 V83"/>
    </sheetView>
  </sheetViews>
  <sheetFormatPr defaultRowHeight="12.75" x14ac:dyDescent="0.2"/>
  <cols>
    <col min="1" max="1" width="13.85546875" style="4" customWidth="1"/>
    <col min="2" max="2" width="25.28515625" style="1290" customWidth="1"/>
    <col min="3" max="3" width="44.140625" style="1290" bestFit="1" customWidth="1"/>
    <col min="4" max="4" width="17" style="1331" customWidth="1"/>
    <col min="5" max="5" width="4" style="1348" customWidth="1"/>
    <col min="6" max="6" width="5.5703125" style="1348" customWidth="1"/>
    <col min="7" max="8" width="4.7109375" style="1348" customWidth="1"/>
    <col min="9" max="9" width="7" style="1336" customWidth="1"/>
    <col min="10" max="10" width="6.42578125" style="1336" customWidth="1"/>
    <col min="11" max="11" width="6.28515625" style="1348" customWidth="1"/>
    <col min="12" max="12" width="4.7109375" style="1348" customWidth="1"/>
    <col min="13" max="15" width="3.28515625" style="1348" customWidth="1"/>
    <col min="16" max="16" width="3.28515625" style="1348" bestFit="1" customWidth="1"/>
    <col min="17" max="17" width="13.140625" style="1290" customWidth="1"/>
    <col min="18" max="18" width="12.42578125" style="1336" bestFit="1" customWidth="1"/>
    <col min="19" max="19" width="7.7109375" style="1348" customWidth="1"/>
    <col min="20" max="20" width="7.5703125" style="1338" customWidth="1"/>
    <col min="21" max="21" width="13.42578125" style="1331" customWidth="1"/>
    <col min="22" max="22" width="44.5703125" style="1331" customWidth="1"/>
    <col min="23" max="23" width="8.5703125" style="1340" bestFit="1" customWidth="1"/>
    <col min="24" max="24" width="7" style="1331" customWidth="1"/>
    <col min="25" max="25" width="8.140625" style="1331" customWidth="1"/>
    <col min="26" max="26" width="12.5703125" style="1290" customWidth="1"/>
    <col min="27" max="27" width="9.140625" style="1287"/>
    <col min="28" max="30" width="11.42578125" style="1291" customWidth="1"/>
    <col min="31" max="31" width="10.28515625" style="1292" customWidth="1"/>
    <col min="32" max="32" width="15.5703125" style="2317" customWidth="1"/>
    <col min="33" max="33" width="15.140625" style="1291" customWidth="1"/>
    <col min="34" max="34" width="14.7109375" style="2485" customWidth="1"/>
    <col min="35" max="36" width="9.140625" style="1287" customWidth="1"/>
    <col min="37" max="16384" width="9.140625" style="1287"/>
  </cols>
  <sheetData>
    <row r="1" spans="1:35" ht="12.75" customHeight="1" x14ac:dyDescent="0.2">
      <c r="A1" s="1277" t="s">
        <v>2502</v>
      </c>
      <c r="B1" s="1278"/>
      <c r="C1" s="1279"/>
      <c r="D1" s="1280">
        <v>42373</v>
      </c>
      <c r="E1" s="1281"/>
      <c r="F1" s="1281"/>
      <c r="G1" s="1281"/>
      <c r="H1" s="1281"/>
      <c r="I1" s="1282"/>
      <c r="J1" s="1282"/>
      <c r="K1" s="1282"/>
      <c r="L1" s="1281"/>
      <c r="M1" s="1283" t="s">
        <v>80</v>
      </c>
      <c r="N1" s="1281"/>
      <c r="O1" s="1281"/>
      <c r="P1" s="1281"/>
      <c r="Q1" s="1284"/>
      <c r="R1" s="1285"/>
      <c r="S1" s="1286" t="s">
        <v>81</v>
      </c>
      <c r="T1" s="1286"/>
      <c r="U1" s="1287"/>
      <c r="V1" s="1288" t="str">
        <f>CONCATENATE("weken vol: ",Y1)</f>
        <v>weken vol: 9,1</v>
      </c>
      <c r="W1" s="1289">
        <f>SUM(W2:W1048576)</f>
        <v>3607.75</v>
      </c>
      <c r="X1" s="1289">
        <v>400</v>
      </c>
      <c r="Y1" s="2201">
        <f>CEILING(W1/X1,0.1)</f>
        <v>9.1</v>
      </c>
      <c r="Z1" s="1290" t="s">
        <v>508</v>
      </c>
    </row>
    <row r="2" spans="1:35" s="1297" customFormat="1" ht="37.5" customHeight="1" x14ac:dyDescent="0.2">
      <c r="A2" s="1295" t="s">
        <v>82</v>
      </c>
      <c r="B2" s="1296" t="s">
        <v>233</v>
      </c>
      <c r="C2" s="1296" t="s">
        <v>83</v>
      </c>
      <c r="D2" s="1297" t="s">
        <v>2</v>
      </c>
      <c r="E2" s="1281" t="s">
        <v>79</v>
      </c>
      <c r="F2" s="1281" t="s">
        <v>4</v>
      </c>
      <c r="G2" s="1281" t="s">
        <v>5</v>
      </c>
      <c r="H2" s="1281" t="s">
        <v>6</v>
      </c>
      <c r="I2" s="1282" t="s">
        <v>365</v>
      </c>
      <c r="J2" s="1282" t="s">
        <v>364</v>
      </c>
      <c r="K2" s="1282" t="s">
        <v>2444</v>
      </c>
      <c r="L2" s="1281" t="s">
        <v>367</v>
      </c>
      <c r="M2" s="1281" t="s">
        <v>214</v>
      </c>
      <c r="N2" s="1281" t="s">
        <v>215</v>
      </c>
      <c r="O2" s="1281" t="s">
        <v>216</v>
      </c>
      <c r="P2" s="1281" t="s">
        <v>217</v>
      </c>
      <c r="Q2" s="1298" t="s">
        <v>84</v>
      </c>
      <c r="R2" s="1299" t="s">
        <v>843</v>
      </c>
      <c r="S2" s="1300" t="s">
        <v>84</v>
      </c>
      <c r="T2" s="1301" t="s">
        <v>85</v>
      </c>
      <c r="U2" s="1302" t="s">
        <v>281</v>
      </c>
      <c r="V2" s="1302" t="s">
        <v>282</v>
      </c>
      <c r="W2" s="1303" t="s">
        <v>86</v>
      </c>
      <c r="X2" s="1304" t="s">
        <v>87</v>
      </c>
      <c r="Y2" s="1305" t="s">
        <v>88</v>
      </c>
      <c r="Z2" s="1306" t="s">
        <v>765</v>
      </c>
      <c r="AB2" s="1307"/>
      <c r="AC2" s="1307"/>
      <c r="AD2" s="1307"/>
      <c r="AE2" s="1308" t="s">
        <v>66</v>
      </c>
      <c r="AF2" s="2318" t="s">
        <v>2533</v>
      </c>
      <c r="AG2" s="1307" t="s">
        <v>2553</v>
      </c>
      <c r="AH2" s="1309" t="s">
        <v>2552</v>
      </c>
    </row>
    <row r="3" spans="1:35" s="1323" customFormat="1" x14ac:dyDescent="0.2">
      <c r="A3" s="1038"/>
      <c r="B3" s="1322"/>
      <c r="C3" s="1922">
        <f>SUM(F3:H3)</f>
        <v>355</v>
      </c>
      <c r="D3" s="1923"/>
      <c r="E3" s="1924">
        <f>SUM(E4:E27)</f>
        <v>22</v>
      </c>
      <c r="F3" s="1924">
        <f>SUM(F4:F27)</f>
        <v>179</v>
      </c>
      <c r="G3" s="1924">
        <f>SUM(G4:G27)</f>
        <v>98</v>
      </c>
      <c r="H3" s="1924">
        <f>SUM(H4:H27)</f>
        <v>78</v>
      </c>
      <c r="I3" s="1925"/>
      <c r="J3" s="1925"/>
      <c r="K3" s="1925"/>
      <c r="L3" s="1924"/>
      <c r="M3" s="1924"/>
      <c r="N3" s="1924"/>
      <c r="O3" s="1924"/>
      <c r="P3" s="1924"/>
      <c r="Q3" s="1653">
        <v>27</v>
      </c>
      <c r="R3" s="1654"/>
      <c r="S3" s="1655"/>
      <c r="T3" s="1655"/>
      <c r="U3" s="1926"/>
      <c r="V3" s="1657">
        <f>SUM(W3:W27)</f>
        <v>586</v>
      </c>
      <c r="W3" s="1320"/>
      <c r="X3" s="1320">
        <f>Productiemedewerkers!C516</f>
        <v>0</v>
      </c>
      <c r="Y3" s="1321">
        <f>V3-X3</f>
        <v>586</v>
      </c>
      <c r="Z3" s="1322"/>
      <c r="AB3" s="1324"/>
      <c r="AC3" s="1324"/>
      <c r="AD3" s="1325" t="str">
        <f>CONCATENATE("week ",Q3)</f>
        <v>week 27</v>
      </c>
      <c r="AE3" s="1326"/>
      <c r="AF3" s="2319">
        <f>SUM(AF4:AF27)</f>
        <v>112558.61499999999</v>
      </c>
      <c r="AG3" s="1324" t="str">
        <f>IF(A3="","",(IFERROR(VLOOKUP(A3,Projecten!A$4:W$2618,23,FALSE),"niet bekend")))</f>
        <v/>
      </c>
      <c r="AH3" s="1328" t="str">
        <f>IF(A3="","",(IFERROR(VLOOKUP(A3,Projecten!A$4:W$2618,12,FALSE),"niet bekend")))</f>
        <v/>
      </c>
    </row>
    <row r="4" spans="1:35" x14ac:dyDescent="0.2">
      <c r="A4" s="1329"/>
      <c r="B4" s="1447"/>
      <c r="C4" s="1455"/>
      <c r="D4" s="1453"/>
      <c r="E4" s="1454"/>
      <c r="F4" s="1454"/>
      <c r="G4" s="1454"/>
      <c r="H4" s="1454"/>
      <c r="I4" s="1334"/>
      <c r="J4" s="1334"/>
      <c r="K4" s="1334"/>
      <c r="L4" s="1335"/>
      <c r="M4" s="1335"/>
      <c r="N4" s="1335"/>
      <c r="O4" s="1335"/>
      <c r="P4" s="1335"/>
      <c r="Q4" s="1290" t="s">
        <v>3500</v>
      </c>
      <c r="S4" s="1337"/>
      <c r="V4" s="1353" t="s">
        <v>2493</v>
      </c>
      <c r="AE4" s="1412" t="str">
        <f>IF(A4="","",(IFERROR(VLOOKUP(A4,Projecten!A$4:W$2618,5,FALSE),"niet bekend")))</f>
        <v/>
      </c>
      <c r="AF4" s="2317" t="str">
        <f>IF(AE4="","",(IF(E4=0,AH4,(E4/AE4*AH4))))</f>
        <v/>
      </c>
      <c r="AG4" s="1291" t="str">
        <f>IF(A4="","",(IFERROR(VLOOKUP(A4,Projecten!A$4:W$2618,23,FALSE),"niet bekend")))</f>
        <v/>
      </c>
      <c r="AH4" s="2485" t="str">
        <f>IF(A4="","",(IFERROR(VLOOKUP(A4,Projecten!A$4:W$2618,12,FALSE),"niet bekend")))</f>
        <v/>
      </c>
    </row>
    <row r="5" spans="1:35" x14ac:dyDescent="0.2">
      <c r="A5" s="1329"/>
      <c r="B5" s="1447"/>
      <c r="C5" s="1455" t="s">
        <v>4115</v>
      </c>
      <c r="D5" s="1453"/>
      <c r="E5" s="1454"/>
      <c r="F5" s="1454"/>
      <c r="G5" s="1454"/>
      <c r="H5" s="1454"/>
      <c r="I5" s="1334"/>
      <c r="J5" s="1334"/>
      <c r="K5" s="1334"/>
      <c r="L5" s="1335"/>
      <c r="M5" s="1335"/>
      <c r="N5" s="1335"/>
      <c r="O5" s="1335"/>
      <c r="P5" s="1335"/>
      <c r="S5" s="1337"/>
      <c r="V5" s="1353"/>
      <c r="W5" s="1394">
        <v>8.25</v>
      </c>
      <c r="AE5" s="1412"/>
    </row>
    <row r="6" spans="1:35" x14ac:dyDescent="0.2">
      <c r="A6" s="1329"/>
      <c r="B6" s="1447"/>
      <c r="C6" s="1455" t="s">
        <v>4240</v>
      </c>
      <c r="D6" s="1453"/>
      <c r="E6" s="1454"/>
      <c r="F6" s="1454"/>
      <c r="G6" s="1454"/>
      <c r="H6" s="1454"/>
      <c r="I6" s="1334"/>
      <c r="J6" s="1334"/>
      <c r="K6" s="1334"/>
      <c r="L6" s="1335"/>
      <c r="M6" s="1335"/>
      <c r="N6" s="1335"/>
      <c r="O6" s="1335"/>
      <c r="P6" s="1335"/>
      <c r="S6" s="1337"/>
      <c r="V6" s="1353"/>
      <c r="W6" s="1394">
        <v>4</v>
      </c>
      <c r="AE6" s="1412"/>
    </row>
    <row r="7" spans="1:35" s="1461" customFormat="1" x14ac:dyDescent="0.2">
      <c r="A7" s="1415"/>
      <c r="B7" s="1414"/>
      <c r="C7" s="1414"/>
      <c r="D7" s="1455"/>
      <c r="E7" s="1457"/>
      <c r="F7" s="1457"/>
      <c r="G7" s="1457"/>
      <c r="H7" s="1457"/>
      <c r="I7" s="1456"/>
      <c r="J7" s="1456"/>
      <c r="K7" s="1456"/>
      <c r="L7" s="1456"/>
      <c r="M7" s="1348"/>
      <c r="N7" s="1348"/>
      <c r="O7" s="1348"/>
      <c r="P7" s="1348"/>
      <c r="Q7" s="1414"/>
      <c r="R7" s="1456"/>
      <c r="S7" s="1458"/>
      <c r="T7" s="1459"/>
      <c r="U7" s="1455"/>
      <c r="V7" s="1455"/>
      <c r="W7" s="1394"/>
      <c r="X7" s="1455"/>
      <c r="Y7" s="1455"/>
      <c r="Z7" s="1928"/>
      <c r="AB7" s="1462"/>
      <c r="AC7" s="1462"/>
      <c r="AD7" s="1462"/>
      <c r="AE7" s="1463" t="str">
        <f>IF(A7="","",(IFERROR(VLOOKUP(A7,Projecten!A$4:W$2618,5,FALSE),"niet bekend")))</f>
        <v/>
      </c>
      <c r="AF7" s="2317" t="str">
        <f t="shared" ref="AF7:AF20" si="0">IF(AE7="","",(IF(E7=0,AH7,(E7/AE7*AH7))))</f>
        <v/>
      </c>
      <c r="AG7" s="1462" t="str">
        <f>IF(A7="","",(IFERROR(VLOOKUP(A7,Projecten!A$4:W$2618,23,FALSE),"niet bekend")))</f>
        <v/>
      </c>
      <c r="AH7" s="1464" t="str">
        <f>IF(A7="","",(IFERROR(VLOOKUP(A7,Projecten!A$4:W$2618,12,FALSE),"niet bekend")))</f>
        <v/>
      </c>
    </row>
    <row r="8" spans="1:35" s="1368" customFormat="1" x14ac:dyDescent="0.2">
      <c r="A8" s="1396">
        <v>2017511</v>
      </c>
      <c r="B8" s="2600">
        <v>121414</v>
      </c>
      <c r="C8" s="2588" t="s">
        <v>4219</v>
      </c>
      <c r="D8" s="2589" t="s">
        <v>3000</v>
      </c>
      <c r="E8" s="2589">
        <v>0</v>
      </c>
      <c r="F8" s="2589">
        <v>1</v>
      </c>
      <c r="G8" s="2589">
        <v>0</v>
      </c>
      <c r="H8" s="2589">
        <v>0</v>
      </c>
      <c r="I8" s="2474" t="s">
        <v>1737</v>
      </c>
      <c r="J8" s="2474" t="s">
        <v>1737</v>
      </c>
      <c r="K8" s="2474" t="s">
        <v>1737</v>
      </c>
      <c r="L8" s="2474" t="s">
        <v>1737</v>
      </c>
      <c r="M8" s="2466" t="s">
        <v>612</v>
      </c>
      <c r="N8" s="2466"/>
      <c r="O8" s="2466"/>
      <c r="P8" s="2466"/>
      <c r="Q8" s="2467" t="s">
        <v>4226</v>
      </c>
      <c r="R8" s="2446" t="s">
        <v>4225</v>
      </c>
      <c r="S8" s="2468">
        <v>26</v>
      </c>
      <c r="T8" s="2469"/>
      <c r="U8" s="1609" t="s">
        <v>2740</v>
      </c>
      <c r="V8" s="2470" t="s">
        <v>4223</v>
      </c>
      <c r="W8" s="2471">
        <v>2</v>
      </c>
      <c r="X8" s="2470"/>
      <c r="Y8" s="2472"/>
      <c r="Z8" s="2473">
        <v>42913</v>
      </c>
      <c r="AB8" s="1369"/>
      <c r="AC8" s="1369"/>
      <c r="AD8" s="1369"/>
      <c r="AE8" s="1370"/>
      <c r="AF8" s="2320"/>
      <c r="AG8" s="1369"/>
      <c r="AH8" s="2312"/>
      <c r="AI8" s="2311"/>
    </row>
    <row r="9" spans="1:35" s="1461" customFormat="1" x14ac:dyDescent="0.2">
      <c r="A9" s="1330">
        <v>2017409</v>
      </c>
      <c r="B9" s="1357">
        <v>121397</v>
      </c>
      <c r="C9" s="1330" t="s">
        <v>3881</v>
      </c>
      <c r="D9" s="1329" t="s">
        <v>636</v>
      </c>
      <c r="E9" s="1332">
        <v>1</v>
      </c>
      <c r="F9" s="1332">
        <v>7</v>
      </c>
      <c r="G9" s="1332">
        <v>6</v>
      </c>
      <c r="H9" s="1332">
        <v>1</v>
      </c>
      <c r="I9" s="2394">
        <v>42899</v>
      </c>
      <c r="J9" s="1456"/>
      <c r="K9" s="1456"/>
      <c r="L9" s="1456"/>
      <c r="M9" s="1348" t="s">
        <v>89</v>
      </c>
      <c r="N9" s="1348" t="s">
        <v>89</v>
      </c>
      <c r="O9" s="1348" t="s">
        <v>89</v>
      </c>
      <c r="P9" s="1348" t="s">
        <v>612</v>
      </c>
      <c r="Q9" s="2315" t="s">
        <v>1163</v>
      </c>
      <c r="R9" s="1456"/>
      <c r="S9" s="1337">
        <v>27</v>
      </c>
      <c r="T9" s="1338"/>
      <c r="U9" s="1331" t="s">
        <v>1113</v>
      </c>
      <c r="V9" s="1331"/>
      <c r="W9" s="1340">
        <v>11</v>
      </c>
      <c r="X9" s="1455"/>
      <c r="Y9" s="1455"/>
      <c r="Z9" s="1928"/>
      <c r="AB9" s="1462"/>
      <c r="AC9" s="1462"/>
      <c r="AD9" s="1462"/>
      <c r="AE9" s="1412">
        <f>IF(A9="","",(IFERROR(VLOOKUP(A9,Projecten!A$4:W$2618,5,FALSE),"niet bekend")))</f>
        <v>1</v>
      </c>
      <c r="AF9" s="2317">
        <f t="shared" ref="AF9:AF15" si="1">IF(AE9="","",(IF(E9=0,AH9,(E9/AE9*AH9))))</f>
        <v>1470.65</v>
      </c>
      <c r="AG9" s="1291">
        <f>IF(A9="","",(IFERROR(VLOOKUP(A9,Projecten!A$4:W$2618,23,FALSE),"niet bekend")))</f>
        <v>0</v>
      </c>
      <c r="AH9" s="2485">
        <f>IF(A9="","",(IFERROR(VLOOKUP(A9,Projecten!A$4:W$2618,12,FALSE),"niet bekend")))</f>
        <v>1470.65</v>
      </c>
    </row>
    <row r="10" spans="1:35" s="1461" customFormat="1" x14ac:dyDescent="0.2">
      <c r="A10" s="1396">
        <v>2017448</v>
      </c>
      <c r="B10" s="2553">
        <v>121399</v>
      </c>
      <c r="C10" s="1396" t="s">
        <v>3987</v>
      </c>
      <c r="D10" s="1351" t="s">
        <v>489</v>
      </c>
      <c r="E10" s="1351">
        <v>1</v>
      </c>
      <c r="F10" s="1351">
        <v>8</v>
      </c>
      <c r="G10" s="1351">
        <v>5</v>
      </c>
      <c r="H10" s="1351">
        <v>3</v>
      </c>
      <c r="I10" s="1352">
        <v>42906</v>
      </c>
      <c r="J10" s="1352">
        <v>42907</v>
      </c>
      <c r="K10" s="1456" t="s">
        <v>1737</v>
      </c>
      <c r="L10" s="1456" t="s">
        <v>1737</v>
      </c>
      <c r="M10" s="1348" t="s">
        <v>89</v>
      </c>
      <c r="N10" s="1348" t="s">
        <v>89</v>
      </c>
      <c r="O10" s="1348" t="s">
        <v>612</v>
      </c>
      <c r="P10" s="1348"/>
      <c r="Q10" s="2315" t="s">
        <v>1163</v>
      </c>
      <c r="R10" s="1456"/>
      <c r="S10" s="1337">
        <v>27</v>
      </c>
      <c r="T10" s="1338"/>
      <c r="U10" s="1331" t="s">
        <v>681</v>
      </c>
      <c r="V10" s="1331" t="s">
        <v>1495</v>
      </c>
      <c r="W10" s="1340">
        <v>17</v>
      </c>
      <c r="X10" s="1455"/>
      <c r="Y10" s="1455"/>
      <c r="Z10" s="2314">
        <v>42892</v>
      </c>
      <c r="AB10" s="1462"/>
      <c r="AC10" s="1462"/>
      <c r="AD10" s="1462"/>
      <c r="AE10" s="1370">
        <f>IF(A10="","",(IFERROR(VLOOKUP(A10,Projecten!A$4:W$2618,5,FALSE),"niet bekend")))</f>
        <v>1</v>
      </c>
      <c r="AF10" s="2320">
        <f t="shared" si="1"/>
        <v>2931.04</v>
      </c>
      <c r="AG10" s="1369">
        <f>IF(A10="","",(IFERROR(VLOOKUP(A10,Projecten!A$4:W$2618,23,FALSE),"niet bekend")))</f>
        <v>0</v>
      </c>
      <c r="AH10" s="2312">
        <f>IF(A10="","",(IFERROR(VLOOKUP(A10,Projecten!A$4:W$2618,12,FALSE),"niet bekend")))</f>
        <v>2931.04</v>
      </c>
    </row>
    <row r="11" spans="1:35" s="1461" customFormat="1" x14ac:dyDescent="0.2">
      <c r="A11" s="1396">
        <v>2017452</v>
      </c>
      <c r="B11" s="2553">
        <v>121400</v>
      </c>
      <c r="C11" s="1350" t="s">
        <v>3866</v>
      </c>
      <c r="D11" s="1351" t="s">
        <v>489</v>
      </c>
      <c r="E11" s="1351">
        <v>2</v>
      </c>
      <c r="F11" s="1351">
        <v>14</v>
      </c>
      <c r="G11" s="1351">
        <v>8</v>
      </c>
      <c r="H11" s="1351">
        <v>6</v>
      </c>
      <c r="I11" s="1352">
        <v>42906</v>
      </c>
      <c r="J11" s="1352">
        <v>42907</v>
      </c>
      <c r="K11" s="1456" t="s">
        <v>1737</v>
      </c>
      <c r="L11" s="1456" t="s">
        <v>1737</v>
      </c>
      <c r="M11" s="1348" t="s">
        <v>89</v>
      </c>
      <c r="N11" s="1348" t="s">
        <v>89</v>
      </c>
      <c r="O11" s="1348" t="s">
        <v>612</v>
      </c>
      <c r="P11" s="1348"/>
      <c r="Q11" s="2315" t="s">
        <v>1163</v>
      </c>
      <c r="R11" s="1456"/>
      <c r="S11" s="1337">
        <v>27</v>
      </c>
      <c r="T11" s="1338"/>
      <c r="U11" s="1331" t="s">
        <v>681</v>
      </c>
      <c r="V11" s="1331" t="s">
        <v>1181</v>
      </c>
      <c r="W11" s="1340">
        <v>32</v>
      </c>
      <c r="X11" s="1455"/>
      <c r="Y11" s="1455"/>
      <c r="Z11" s="2314">
        <v>42892</v>
      </c>
      <c r="AB11" s="1462"/>
      <c r="AC11" s="1462"/>
      <c r="AD11" s="1462"/>
      <c r="AE11" s="1370">
        <f>IF(A11="","",(IFERROR(VLOOKUP(A11,Projecten!A$4:W$2618,5,FALSE),"niet bekend")))</f>
        <v>2</v>
      </c>
      <c r="AF11" s="2320">
        <f t="shared" si="1"/>
        <v>4671.58</v>
      </c>
      <c r="AG11" s="1369">
        <f>IF(A11="","",(IFERROR(VLOOKUP(A11,Projecten!A$4:W$2618,23,FALSE),"niet bekend")))</f>
        <v>0</v>
      </c>
      <c r="AH11" s="2312">
        <f>IF(A11="","",(IFERROR(VLOOKUP(A11,Projecten!A$4:W$2618,12,FALSE),"niet bekend")))</f>
        <v>4671.58</v>
      </c>
    </row>
    <row r="12" spans="1:35" s="1368" customFormat="1" x14ac:dyDescent="0.2">
      <c r="A12" s="1579">
        <v>2017436</v>
      </c>
      <c r="B12" s="2316">
        <v>121401</v>
      </c>
      <c r="C12" s="1579" t="s">
        <v>3979</v>
      </c>
      <c r="D12" s="1446" t="s">
        <v>489</v>
      </c>
      <c r="E12" s="1446">
        <v>1</v>
      </c>
      <c r="F12" s="1446">
        <v>7</v>
      </c>
      <c r="G12" s="1446">
        <v>5</v>
      </c>
      <c r="H12" s="1446">
        <v>2</v>
      </c>
      <c r="I12" s="1352">
        <v>42899</v>
      </c>
      <c r="J12" s="1352">
        <v>42907</v>
      </c>
      <c r="K12" s="1622" t="s">
        <v>1737</v>
      </c>
      <c r="L12" s="1622" t="s">
        <v>1737</v>
      </c>
      <c r="M12" s="1360" t="s">
        <v>89</v>
      </c>
      <c r="N12" s="1360" t="s">
        <v>89</v>
      </c>
      <c r="O12" s="1360" t="s">
        <v>612</v>
      </c>
      <c r="P12" s="1360"/>
      <c r="Q12" s="2315" t="s">
        <v>1163</v>
      </c>
      <c r="R12" s="1359"/>
      <c r="S12" s="1337">
        <v>27</v>
      </c>
      <c r="T12" s="1363"/>
      <c r="U12" s="1331" t="s">
        <v>681</v>
      </c>
      <c r="V12" s="1331" t="s">
        <v>1181</v>
      </c>
      <c r="W12" s="1356">
        <v>17</v>
      </c>
      <c r="X12" s="1364"/>
      <c r="Y12" s="1606"/>
      <c r="Z12" s="2314">
        <v>42892</v>
      </c>
      <c r="AB12" s="1369"/>
      <c r="AC12" s="1369"/>
      <c r="AD12" s="1369"/>
      <c r="AE12" s="1370">
        <f>IF(A12="","",(IFERROR(VLOOKUP(A12,Projecten!A$4:W$2618,5,FALSE),"niet bekend")))</f>
        <v>1</v>
      </c>
      <c r="AF12" s="2320">
        <f t="shared" si="1"/>
        <v>2387.09</v>
      </c>
      <c r="AG12" s="1369">
        <f>IF(A12="","",(IFERROR(VLOOKUP(A12,Projecten!A$4:W$2618,23,FALSE),"niet bekend")))</f>
        <v>0</v>
      </c>
      <c r="AH12" s="2312">
        <f>IF(A12="","",(IFERROR(VLOOKUP(A12,Projecten!A$4:W$2618,12,FALSE),"niet bekend")))</f>
        <v>2387.09</v>
      </c>
      <c r="AI12" s="2311"/>
    </row>
    <row r="13" spans="1:35" s="1368" customFormat="1" x14ac:dyDescent="0.2">
      <c r="A13" s="1579">
        <v>2017437</v>
      </c>
      <c r="B13" s="2316">
        <v>121402</v>
      </c>
      <c r="C13" s="1579" t="s">
        <v>3980</v>
      </c>
      <c r="D13" s="1446" t="s">
        <v>489</v>
      </c>
      <c r="E13" s="1446">
        <v>1</v>
      </c>
      <c r="F13" s="1446">
        <v>8</v>
      </c>
      <c r="G13" s="1446">
        <v>5</v>
      </c>
      <c r="H13" s="1446">
        <v>3</v>
      </c>
      <c r="I13" s="1352">
        <v>42899</v>
      </c>
      <c r="J13" s="1352">
        <v>42907</v>
      </c>
      <c r="K13" s="1622" t="s">
        <v>1737</v>
      </c>
      <c r="L13" s="1622" t="s">
        <v>1737</v>
      </c>
      <c r="M13" s="1360" t="s">
        <v>89</v>
      </c>
      <c r="N13" s="1360" t="s">
        <v>89</v>
      </c>
      <c r="O13" s="1360" t="s">
        <v>612</v>
      </c>
      <c r="P13" s="1360"/>
      <c r="Q13" s="2315" t="s">
        <v>1163</v>
      </c>
      <c r="R13" s="1359"/>
      <c r="S13" s="1337">
        <v>27</v>
      </c>
      <c r="T13" s="1363"/>
      <c r="U13" s="1331" t="s">
        <v>681</v>
      </c>
      <c r="V13" s="1331" t="s">
        <v>1181</v>
      </c>
      <c r="W13" s="1356">
        <v>20</v>
      </c>
      <c r="X13" s="1364"/>
      <c r="Y13" s="1606"/>
      <c r="Z13" s="2314">
        <v>42892</v>
      </c>
      <c r="AB13" s="1369"/>
      <c r="AC13" s="1369"/>
      <c r="AD13" s="1369"/>
      <c r="AE13" s="1370">
        <f>IF(A13="","",(IFERROR(VLOOKUP(A13,Projecten!A$4:W$2618,5,FALSE),"niet bekend")))</f>
        <v>1</v>
      </c>
      <c r="AF13" s="2320">
        <f t="shared" si="1"/>
        <v>2805.77</v>
      </c>
      <c r="AG13" s="1369">
        <f>IF(A13="","",(IFERROR(VLOOKUP(A13,Projecten!A$4:W$2618,23,FALSE),"niet bekend")))</f>
        <v>0</v>
      </c>
      <c r="AH13" s="2312">
        <f>IF(A13="","",(IFERROR(VLOOKUP(A13,Projecten!A$4:W$2618,12,FALSE),"niet bekend")))</f>
        <v>2805.77</v>
      </c>
      <c r="AI13" s="2311"/>
    </row>
    <row r="14" spans="1:35" s="1368" customFormat="1" x14ac:dyDescent="0.2">
      <c r="A14" s="1579" t="s">
        <v>3990</v>
      </c>
      <c r="B14" s="2316">
        <v>121403</v>
      </c>
      <c r="C14" s="1579" t="s">
        <v>3981</v>
      </c>
      <c r="D14" s="1446" t="s">
        <v>489</v>
      </c>
      <c r="E14" s="1446">
        <v>1</v>
      </c>
      <c r="F14" s="1446">
        <v>9</v>
      </c>
      <c r="G14" s="1446">
        <v>5</v>
      </c>
      <c r="H14" s="1446">
        <v>3</v>
      </c>
      <c r="I14" s="1352">
        <v>42899</v>
      </c>
      <c r="J14" s="1352">
        <v>42907</v>
      </c>
      <c r="K14" s="1622" t="s">
        <v>1737</v>
      </c>
      <c r="L14" s="1622" t="s">
        <v>1737</v>
      </c>
      <c r="M14" s="1360" t="s">
        <v>89</v>
      </c>
      <c r="N14" s="1360" t="s">
        <v>89</v>
      </c>
      <c r="O14" s="1360" t="s">
        <v>612</v>
      </c>
      <c r="P14" s="1360"/>
      <c r="Q14" s="2315" t="s">
        <v>1163</v>
      </c>
      <c r="R14" s="1359"/>
      <c r="S14" s="1337">
        <v>27</v>
      </c>
      <c r="T14" s="1363"/>
      <c r="U14" s="1331" t="s">
        <v>681</v>
      </c>
      <c r="V14" s="1331" t="s">
        <v>4119</v>
      </c>
      <c r="W14" s="1356">
        <v>20</v>
      </c>
      <c r="X14" s="1364"/>
      <c r="Y14" s="1606"/>
      <c r="Z14" s="2314">
        <v>42892</v>
      </c>
      <c r="AB14" s="1369"/>
      <c r="AC14" s="1369"/>
      <c r="AD14" s="1369"/>
      <c r="AE14" s="1370">
        <f>IF(A14="","",(IFERROR(VLOOKUP(A14,Projecten!A$4:W$2618,5,FALSE),"niet bekend")))</f>
        <v>1</v>
      </c>
      <c r="AF14" s="2320">
        <f t="shared" si="1"/>
        <v>3342.46</v>
      </c>
      <c r="AG14" s="1369">
        <f>IF(A14="","",(IFERROR(VLOOKUP(A14,Projecten!A$4:W$2618,23,FALSE),"niet bekend")))</f>
        <v>0</v>
      </c>
      <c r="AH14" s="2312">
        <f>IF(A14="","",(IFERROR(VLOOKUP(A14,Projecten!A$4:W$2618,12,FALSE),"niet bekend")))</f>
        <v>3342.46</v>
      </c>
      <c r="AI14" s="2311"/>
    </row>
    <row r="15" spans="1:35" s="1461" customFormat="1" x14ac:dyDescent="0.2">
      <c r="A15" s="1350">
        <v>2017468</v>
      </c>
      <c r="B15" s="2553">
        <v>121405</v>
      </c>
      <c r="C15" s="1350">
        <v>676917</v>
      </c>
      <c r="D15" s="1351" t="s">
        <v>68</v>
      </c>
      <c r="E15" s="1351">
        <v>1</v>
      </c>
      <c r="F15" s="1351">
        <v>9</v>
      </c>
      <c r="G15" s="1351">
        <v>5</v>
      </c>
      <c r="H15" s="1351">
        <v>3</v>
      </c>
      <c r="I15" s="2394">
        <v>42906</v>
      </c>
      <c r="J15" s="1456" t="s">
        <v>1737</v>
      </c>
      <c r="K15" s="1456" t="s">
        <v>1737</v>
      </c>
      <c r="L15" s="1456" t="s">
        <v>1737</v>
      </c>
      <c r="M15" s="1348" t="s">
        <v>89</v>
      </c>
      <c r="N15" s="1348"/>
      <c r="O15" s="1348"/>
      <c r="P15" s="1348"/>
      <c r="Q15" s="2315" t="s">
        <v>1163</v>
      </c>
      <c r="R15" s="1456"/>
      <c r="S15" s="1337">
        <v>27</v>
      </c>
      <c r="T15" s="1338"/>
      <c r="U15" s="1331" t="s">
        <v>278</v>
      </c>
      <c r="V15" s="1331"/>
      <c r="W15" s="1340">
        <v>18</v>
      </c>
      <c r="X15" s="1455"/>
      <c r="Y15" s="1455"/>
      <c r="Z15" s="2111">
        <v>42898</v>
      </c>
      <c r="AB15" s="1462"/>
      <c r="AC15" s="1462"/>
      <c r="AD15" s="1462"/>
      <c r="AE15" s="1412">
        <f>IF(A15="","",(IFERROR(VLOOKUP(A15,Projecten!A$4:W$2618,5,FALSE),"niet bekend")))</f>
        <v>1</v>
      </c>
      <c r="AF15" s="2317">
        <f t="shared" si="1"/>
        <v>2892.36</v>
      </c>
      <c r="AG15" s="1291">
        <f>IF(A15="","",(IFERROR(VLOOKUP(A15,Projecten!A$4:W$2618,23,FALSE),"niet bekend")))</f>
        <v>0</v>
      </c>
      <c r="AH15" s="2485">
        <f>IF(A15="","",(IFERROR(VLOOKUP(A15,Projecten!A$4:W$2618,12,FALSE),"niet bekend")))</f>
        <v>2892.36</v>
      </c>
    </row>
    <row r="16" spans="1:35" s="1461" customFormat="1" x14ac:dyDescent="0.2">
      <c r="A16" s="1350"/>
      <c r="B16" s="2553"/>
      <c r="C16" s="1350"/>
      <c r="D16" s="1351"/>
      <c r="E16" s="1351"/>
      <c r="F16" s="1351"/>
      <c r="G16" s="1351"/>
      <c r="H16" s="1437"/>
      <c r="I16" s="1622"/>
      <c r="J16" s="1622"/>
      <c r="K16" s="1456"/>
      <c r="L16" s="1456"/>
      <c r="M16" s="1348"/>
      <c r="N16" s="1348"/>
      <c r="O16" s="1348"/>
      <c r="P16" s="1348"/>
      <c r="Q16" s="2315"/>
      <c r="R16" s="1456"/>
      <c r="S16" s="1337"/>
      <c r="T16" s="1338"/>
      <c r="U16" s="1331"/>
      <c r="V16" s="1331"/>
      <c r="W16" s="1340"/>
      <c r="X16" s="1455"/>
      <c r="Y16" s="1455"/>
      <c r="Z16" s="2111"/>
      <c r="AB16" s="1462"/>
      <c r="AC16" s="1462"/>
      <c r="AD16" s="1462"/>
      <c r="AE16" s="1412"/>
      <c r="AF16" s="2317"/>
      <c r="AG16" s="1291"/>
      <c r="AH16" s="2485"/>
    </row>
    <row r="17" spans="1:35" s="1368" customFormat="1" x14ac:dyDescent="0.2">
      <c r="A17" s="1350">
        <v>2017432</v>
      </c>
      <c r="B17" s="1357">
        <v>121405</v>
      </c>
      <c r="C17" s="1350" t="s">
        <v>3982</v>
      </c>
      <c r="D17" s="1351" t="s">
        <v>68</v>
      </c>
      <c r="E17" s="1351">
        <v>0</v>
      </c>
      <c r="F17" s="1351">
        <v>1</v>
      </c>
      <c r="G17" s="1351">
        <v>0</v>
      </c>
      <c r="H17" s="1351">
        <v>2</v>
      </c>
      <c r="I17" s="1352">
        <v>42906</v>
      </c>
      <c r="J17" s="1359" t="s">
        <v>1737</v>
      </c>
      <c r="K17" s="1359" t="s">
        <v>1737</v>
      </c>
      <c r="L17" s="1359" t="s">
        <v>1737</v>
      </c>
      <c r="M17" s="1360" t="s">
        <v>89</v>
      </c>
      <c r="N17" s="1360"/>
      <c r="O17" s="1360"/>
      <c r="P17" s="1360"/>
      <c r="Q17" s="1361" t="s">
        <v>1163</v>
      </c>
      <c r="R17" s="1359"/>
      <c r="S17" s="1362">
        <v>28</v>
      </c>
      <c r="T17" s="1363"/>
      <c r="U17" s="1364" t="s">
        <v>278</v>
      </c>
      <c r="V17" s="1364"/>
      <c r="W17" s="1356">
        <v>4.25</v>
      </c>
      <c r="X17" s="1364"/>
      <c r="Y17" s="1366"/>
      <c r="Z17" s="2314">
        <v>42894</v>
      </c>
      <c r="AB17" s="1369"/>
      <c r="AC17" s="1369"/>
      <c r="AD17" s="1369"/>
      <c r="AE17" s="1412">
        <f>IF(A17="","",(IFERROR(VLOOKUP(A17,Projecten!A$4:W$2618,5,FALSE),"niet bekend")))</f>
        <v>0</v>
      </c>
      <c r="AF17" s="2317">
        <f t="shared" si="0"/>
        <v>656.43</v>
      </c>
      <c r="AG17" s="1291">
        <f>IF(A17="","",(IFERROR(VLOOKUP(A17,Projecten!A$4:W$2618,23,FALSE),"niet bekend")))</f>
        <v>0</v>
      </c>
      <c r="AH17" s="2485">
        <f>IF(A17="","",(IFERROR(VLOOKUP(A17,Projecten!A$4:W$2618,12,FALSE),"niet bekend")))</f>
        <v>656.43</v>
      </c>
      <c r="AI17" s="2485"/>
    </row>
    <row r="18" spans="1:35" s="1461" customFormat="1" x14ac:dyDescent="0.2">
      <c r="A18" s="1350" t="s">
        <v>4153</v>
      </c>
      <c r="B18" s="1357" t="s">
        <v>4251</v>
      </c>
      <c r="C18" s="1350" t="s">
        <v>4037</v>
      </c>
      <c r="D18" s="1351" t="s">
        <v>68</v>
      </c>
      <c r="E18" s="1351">
        <v>4</v>
      </c>
      <c r="F18" s="1351">
        <f>E18*8</f>
        <v>32</v>
      </c>
      <c r="G18" s="1351">
        <f>E18*4</f>
        <v>16</v>
      </c>
      <c r="H18" s="1351">
        <f>E18*4</f>
        <v>16</v>
      </c>
      <c r="I18" s="1347">
        <v>42914</v>
      </c>
      <c r="J18" s="1347">
        <v>42914</v>
      </c>
      <c r="K18" s="1352" t="s">
        <v>1737</v>
      </c>
      <c r="L18" s="1359" t="s">
        <v>89</v>
      </c>
      <c r="M18" s="1348" t="s">
        <v>612</v>
      </c>
      <c r="N18" s="1348"/>
      <c r="O18" s="1348"/>
      <c r="P18" s="1348"/>
      <c r="Q18" s="1414"/>
      <c r="R18" s="1456" t="s">
        <v>4039</v>
      </c>
      <c r="S18" s="1337">
        <v>28</v>
      </c>
      <c r="T18" s="1338"/>
      <c r="U18" s="1331" t="s">
        <v>278</v>
      </c>
      <c r="V18" s="1331" t="s">
        <v>4210</v>
      </c>
      <c r="W18" s="1340">
        <f>E18*31</f>
        <v>124</v>
      </c>
      <c r="X18" s="1455"/>
      <c r="Y18" s="1455"/>
      <c r="Z18" s="2111">
        <v>42906</v>
      </c>
      <c r="AB18" s="1462"/>
      <c r="AC18" s="1462"/>
      <c r="AD18" s="1462"/>
      <c r="AE18" s="1412">
        <f>IF(A18="","",(IFERROR(VLOOKUP(A18,Projecten!A$4:W$2618,5,FALSE),"niet bekend")))</f>
        <v>28</v>
      </c>
      <c r="AF18" s="2317">
        <f t="shared" si="0"/>
        <v>26748.334285714285</v>
      </c>
      <c r="AG18" s="1291">
        <f>IF(A18="","",(IFERROR(VLOOKUP(A18,Projecten!A$4:W$2618,23,FALSE),"niet bekend")))</f>
        <v>0</v>
      </c>
      <c r="AH18" s="2485">
        <f>IF(A18="","",(IFERROR(VLOOKUP(A18,Projecten!A$4:W$2618,12,FALSE),"niet bekend")))</f>
        <v>187238.34</v>
      </c>
    </row>
    <row r="19" spans="1:35" s="1461" customFormat="1" x14ac:dyDescent="0.2">
      <c r="A19" s="1350" t="s">
        <v>4153</v>
      </c>
      <c r="B19" s="1357" t="s">
        <v>4252</v>
      </c>
      <c r="C19" s="1350" t="s">
        <v>4038</v>
      </c>
      <c r="D19" s="1351" t="s">
        <v>68</v>
      </c>
      <c r="E19" s="1351">
        <v>3</v>
      </c>
      <c r="F19" s="1351">
        <f>E19*8</f>
        <v>24</v>
      </c>
      <c r="G19" s="1351">
        <f>E19*4</f>
        <v>12</v>
      </c>
      <c r="H19" s="1351">
        <f>E19*4</f>
        <v>12</v>
      </c>
      <c r="I19" s="1347">
        <v>42914</v>
      </c>
      <c r="J19" s="1347">
        <v>42914</v>
      </c>
      <c r="K19" s="1352" t="s">
        <v>1737</v>
      </c>
      <c r="L19" s="1359" t="s">
        <v>89</v>
      </c>
      <c r="M19" s="1348" t="s">
        <v>612</v>
      </c>
      <c r="N19" s="1348"/>
      <c r="O19" s="1348"/>
      <c r="P19" s="1348"/>
      <c r="Q19" s="1414"/>
      <c r="R19" s="1456" t="s">
        <v>4040</v>
      </c>
      <c r="S19" s="1337">
        <v>28</v>
      </c>
      <c r="T19" s="1338"/>
      <c r="U19" s="1331" t="s">
        <v>278</v>
      </c>
      <c r="V19" s="1331" t="s">
        <v>4210</v>
      </c>
      <c r="W19" s="1340">
        <f>E19*31</f>
        <v>93</v>
      </c>
      <c r="X19" s="1455"/>
      <c r="Y19" s="1455"/>
      <c r="Z19" s="2111">
        <v>42906</v>
      </c>
      <c r="AB19" s="1462"/>
      <c r="AC19" s="1462"/>
      <c r="AD19" s="1462"/>
      <c r="AE19" s="1412">
        <f>IF(A19="","",(IFERROR(VLOOKUP(A19,Projecten!A$4:W$2618,5,FALSE),"niet bekend")))</f>
        <v>28</v>
      </c>
      <c r="AF19" s="2317">
        <f t="shared" si="0"/>
        <v>20061.250714285714</v>
      </c>
      <c r="AG19" s="1291">
        <f>IF(A19="","",(IFERROR(VLOOKUP(A19,Projecten!A$4:W$2618,23,FALSE),"niet bekend")))</f>
        <v>0</v>
      </c>
      <c r="AH19" s="2485">
        <f>IF(A19="","",(IFERROR(VLOOKUP(A19,Projecten!A$4:W$2618,12,FALSE),"niet bekend")))</f>
        <v>187238.34</v>
      </c>
    </row>
    <row r="20" spans="1:35" s="2337" customFormat="1" x14ac:dyDescent="0.2">
      <c r="A20" s="1350">
        <v>2017495</v>
      </c>
      <c r="B20" s="1357">
        <v>121408</v>
      </c>
      <c r="C20" s="1350">
        <v>633617</v>
      </c>
      <c r="D20" s="1351" t="s">
        <v>68</v>
      </c>
      <c r="E20" s="1351">
        <v>0</v>
      </c>
      <c r="F20" s="1351">
        <v>1</v>
      </c>
      <c r="G20" s="1351">
        <v>0</v>
      </c>
      <c r="H20" s="1351">
        <v>4</v>
      </c>
      <c r="I20" s="2566">
        <v>42920</v>
      </c>
      <c r="J20" s="2181" t="s">
        <v>1737</v>
      </c>
      <c r="K20" s="2181" t="s">
        <v>1737</v>
      </c>
      <c r="L20" s="2181" t="s">
        <v>1737</v>
      </c>
      <c r="M20" s="2353" t="s">
        <v>612</v>
      </c>
      <c r="N20" s="2353"/>
      <c r="O20" s="2353"/>
      <c r="P20" s="2353"/>
      <c r="Q20" s="2344"/>
      <c r="R20" s="2345"/>
      <c r="S20" s="2153">
        <v>28</v>
      </c>
      <c r="T20" s="2346"/>
      <c r="U20" s="1344" t="s">
        <v>278</v>
      </c>
      <c r="V20" s="1344" t="s">
        <v>4196</v>
      </c>
      <c r="W20" s="1349">
        <v>11.5</v>
      </c>
      <c r="X20" s="2333"/>
      <c r="Y20" s="2335"/>
      <c r="Z20" s="2478">
        <v>42909</v>
      </c>
      <c r="AB20" s="2338"/>
      <c r="AC20" s="2338"/>
      <c r="AD20" s="2338"/>
      <c r="AE20" s="2391">
        <f>IF(A20="","",(IFERROR(VLOOKUP(A20,Projecten!A$4:W$2618,5,FALSE),"niet bekend")))</f>
        <v>0</v>
      </c>
      <c r="AF20" s="1131">
        <f t="shared" si="0"/>
        <v>1831.98</v>
      </c>
      <c r="AG20" s="2349">
        <f>IF(A20="","",(IFERROR(VLOOKUP(A20,Projecten!A$4:W$2618,23,FALSE),"niet bekend")))</f>
        <v>0</v>
      </c>
      <c r="AH20" s="2397">
        <f>IF(A20="","",(IFERROR(VLOOKUP(A20,Projecten!A$4:W$2618,12,FALSE),"niet bekend")))</f>
        <v>1831.98</v>
      </c>
    </row>
    <row r="21" spans="1:35" s="2337" customFormat="1" x14ac:dyDescent="0.2">
      <c r="A21" s="1350"/>
      <c r="B21" s="1350"/>
      <c r="C21" s="1350"/>
      <c r="D21" s="1351"/>
      <c r="E21" s="1351"/>
      <c r="F21" s="1351"/>
      <c r="G21" s="1351"/>
      <c r="H21" s="1351"/>
      <c r="I21" s="2328"/>
      <c r="J21" s="2328"/>
      <c r="K21" s="2328"/>
      <c r="L21" s="2329"/>
      <c r="M21" s="2329"/>
      <c r="N21" s="2329"/>
      <c r="O21" s="2329"/>
      <c r="P21" s="2329"/>
      <c r="Q21" s="2330"/>
      <c r="R21" s="2328"/>
      <c r="S21" s="2331"/>
      <c r="T21" s="2332"/>
      <c r="U21" s="2333"/>
      <c r="V21" s="2333"/>
      <c r="W21" s="2334"/>
      <c r="X21" s="2333"/>
      <c r="Y21" s="2335"/>
      <c r="Z21" s="2336"/>
      <c r="AB21" s="2338"/>
      <c r="AC21" s="2338"/>
      <c r="AD21" s="2338"/>
      <c r="AE21" s="2391"/>
      <c r="AF21" s="1131"/>
      <c r="AG21" s="2349"/>
      <c r="AH21" s="2397"/>
    </row>
    <row r="22" spans="1:35" s="1368" customFormat="1" x14ac:dyDescent="0.2">
      <c r="A22" s="1357" t="s">
        <v>3611</v>
      </c>
      <c r="B22" s="1357">
        <v>121413</v>
      </c>
      <c r="C22" s="1495" t="s">
        <v>3821</v>
      </c>
      <c r="D22" s="90" t="s">
        <v>68</v>
      </c>
      <c r="E22" s="1921">
        <v>5</v>
      </c>
      <c r="F22" s="2119">
        <v>55</v>
      </c>
      <c r="G22" s="2119">
        <v>30</v>
      </c>
      <c r="H22" s="2119">
        <v>20</v>
      </c>
      <c r="I22" s="1347" t="s">
        <v>3867</v>
      </c>
      <c r="J22" s="1352">
        <v>42893</v>
      </c>
      <c r="K22" s="1352" t="s">
        <v>89</v>
      </c>
      <c r="L22" s="1359" t="s">
        <v>1737</v>
      </c>
      <c r="M22" s="1360"/>
      <c r="N22" s="1360"/>
      <c r="O22" s="1360"/>
      <c r="P22" s="1360"/>
      <c r="Q22" s="2315"/>
      <c r="R22" s="1621" t="s">
        <v>3824</v>
      </c>
      <c r="S22" s="1362">
        <v>28</v>
      </c>
      <c r="T22" s="1363"/>
      <c r="U22" s="1609" t="s">
        <v>2740</v>
      </c>
      <c r="V22" s="1364" t="s">
        <v>3510</v>
      </c>
      <c r="W22" s="1356">
        <v>193</v>
      </c>
      <c r="X22" s="1364"/>
      <c r="Y22" s="1366"/>
      <c r="Z22" s="1361"/>
      <c r="AB22" s="1369"/>
      <c r="AC22" s="1369"/>
      <c r="AD22" s="1369"/>
      <c r="AE22" s="1412">
        <f>IF(A22="","",(IFERROR(VLOOKUP(A22,Projecten!A$4:W$2618,5,FALSE),"niet bekend")))</f>
        <v>10</v>
      </c>
      <c r="AF22" s="2317">
        <f>IF(AE22="","",(IF(E22=0,AH22,(E22/AE22*AH22))))</f>
        <v>40861.4</v>
      </c>
      <c r="AG22" s="1291">
        <f>IF(A22="","",(IFERROR(VLOOKUP(A22,Projecten!A$4:W$2618,23,FALSE),"niet bekend")))</f>
        <v>0</v>
      </c>
      <c r="AH22" s="2485">
        <f>IF(A22="","",(IFERROR(VLOOKUP(A22,Projecten!A$4:W$2618,12,FALSE),"niet bekend")))</f>
        <v>81722.8</v>
      </c>
      <c r="AI22" s="2485"/>
    </row>
    <row r="23" spans="1:35" x14ac:dyDescent="0.2">
      <c r="A23" s="1927"/>
      <c r="B23" s="1447"/>
      <c r="C23" s="1447"/>
      <c r="D23" s="1453"/>
      <c r="E23" s="1454"/>
      <c r="F23" s="1454"/>
      <c r="G23" s="1454"/>
      <c r="H23" s="1454"/>
      <c r="I23" s="1334"/>
      <c r="J23" s="1334"/>
      <c r="K23" s="1334"/>
      <c r="L23" s="1335"/>
      <c r="M23" s="1335"/>
      <c r="N23" s="1335"/>
      <c r="O23" s="1335"/>
      <c r="P23" s="1335"/>
      <c r="S23" s="1337"/>
      <c r="W23" s="1394"/>
      <c r="AE23" s="1412" t="str">
        <f>IF(A23="","",(IFERROR(VLOOKUP(A23,Projecten!A$4:W$2618,5,FALSE),"niet bekend")))</f>
        <v/>
      </c>
      <c r="AF23" s="2317" t="str">
        <f>IF(AE23="","",(IF(E23=0,AH23,(E23/AE23*AH23))))</f>
        <v/>
      </c>
      <c r="AG23" s="1291" t="str">
        <f>IF(A23="","",(IFERROR(VLOOKUP(A23,Projecten!A$4:W$2618,23,FALSE),"niet bekend")))</f>
        <v/>
      </c>
      <c r="AH23" s="2485" t="str">
        <f>IF(A23="","",(IFERROR(VLOOKUP(A23,Projecten!A$4:W$2618,12,FALSE),"niet bekend")))</f>
        <v/>
      </c>
    </row>
    <row r="24" spans="1:35" x14ac:dyDescent="0.2">
      <c r="A24" s="1350">
        <v>2017462</v>
      </c>
      <c r="B24" s="1357">
        <v>121404</v>
      </c>
      <c r="C24" s="1350" t="s">
        <v>4027</v>
      </c>
      <c r="D24" s="1351" t="s">
        <v>489</v>
      </c>
      <c r="E24" s="1351">
        <v>1</v>
      </c>
      <c r="F24" s="1351">
        <v>1</v>
      </c>
      <c r="G24" s="1351">
        <v>0</v>
      </c>
      <c r="H24" s="1351">
        <v>2</v>
      </c>
      <c r="I24" s="2392">
        <v>42913</v>
      </c>
      <c r="J24" s="1359" t="s">
        <v>1737</v>
      </c>
      <c r="K24" s="1359" t="s">
        <v>1737</v>
      </c>
      <c r="L24" s="1359" t="s">
        <v>1737</v>
      </c>
      <c r="M24" s="1335" t="s">
        <v>89</v>
      </c>
      <c r="N24" s="1335" t="s">
        <v>89</v>
      </c>
      <c r="O24" s="1335" t="s">
        <v>612</v>
      </c>
      <c r="P24" s="1335"/>
      <c r="S24" s="1337">
        <v>28</v>
      </c>
      <c r="U24" s="1331" t="s">
        <v>681</v>
      </c>
      <c r="W24" s="1340">
        <v>5</v>
      </c>
      <c r="Z24" s="2111">
        <v>42894</v>
      </c>
      <c r="AE24" s="1412">
        <f>IF(A24="","",(IFERROR(VLOOKUP(A24,Projecten!A$4:W$2618,5,FALSE),"niet bekend")))</f>
        <v>1</v>
      </c>
      <c r="AF24" s="2317">
        <f>IF(AE24="","",(IF(E24=0,AH24,(E24/AE24*AH24))))</f>
        <v>929.34</v>
      </c>
      <c r="AG24" s="1291">
        <f>IF(A24="","",(IFERROR(VLOOKUP(A24,Projecten!A$4:W$2618,23,FALSE),"niet bekend")))</f>
        <v>0</v>
      </c>
      <c r="AH24" s="2485">
        <f>IF(A24="","",(IFERROR(VLOOKUP(A24,Projecten!A$4:W$2618,12,FALSE),"niet bekend")))</f>
        <v>929.34</v>
      </c>
    </row>
    <row r="25" spans="1:35" x14ac:dyDescent="0.2">
      <c r="A25" s="1396">
        <v>2017477</v>
      </c>
      <c r="B25" s="1357">
        <v>121404</v>
      </c>
      <c r="C25" s="1396" t="s">
        <v>4085</v>
      </c>
      <c r="D25" s="1351" t="s">
        <v>451</v>
      </c>
      <c r="E25" s="1351">
        <v>1</v>
      </c>
      <c r="F25" s="1351">
        <v>2</v>
      </c>
      <c r="G25" s="1351">
        <v>1</v>
      </c>
      <c r="H25" s="1351">
        <v>1</v>
      </c>
      <c r="I25" s="1352">
        <v>42913</v>
      </c>
      <c r="J25" s="1359" t="s">
        <v>1737</v>
      </c>
      <c r="K25" s="1359" t="s">
        <v>1737</v>
      </c>
      <c r="L25" s="1359" t="s">
        <v>1737</v>
      </c>
      <c r="M25" s="1348" t="s">
        <v>89</v>
      </c>
      <c r="N25" s="1348" t="s">
        <v>89</v>
      </c>
      <c r="O25" s="1348" t="s">
        <v>612</v>
      </c>
      <c r="S25" s="1337">
        <v>28</v>
      </c>
      <c r="U25" s="1331" t="s">
        <v>934</v>
      </c>
      <c r="V25" s="1331" t="s">
        <v>4117</v>
      </c>
      <c r="W25" s="1340">
        <v>6</v>
      </c>
      <c r="Y25" s="1345"/>
      <c r="Z25" s="2111">
        <v>42899</v>
      </c>
      <c r="AE25" s="1412">
        <f>IF(A25="","",(IFERROR(VLOOKUP(A25,Projecten!A$4:W$2618,5,FALSE),"niet bekend")))</f>
        <v>1</v>
      </c>
      <c r="AF25" s="2317">
        <f>IF(AE25="","",(IF(E25=0,AH25,(E25/AE25*AH25))))</f>
        <v>968.93</v>
      </c>
      <c r="AG25" s="1291">
        <f>IF(A25="","",(IFERROR(VLOOKUP(A25,Projecten!A$4:W$2618,23,FALSE),"niet bekend")))</f>
        <v>0</v>
      </c>
      <c r="AH25" s="2485">
        <f>IF(A25="","",(IFERROR(VLOOKUP(A25,Projecten!A$4:W$2618,12,FALSE),"niet bekend")))</f>
        <v>968.93</v>
      </c>
    </row>
    <row r="26" spans="1:35" x14ac:dyDescent="0.2">
      <c r="A26" s="1927"/>
      <c r="B26" s="1447"/>
      <c r="C26" s="1453"/>
      <c r="D26" s="1453"/>
      <c r="E26" s="1454"/>
      <c r="F26" s="1454"/>
      <c r="G26" s="1454"/>
      <c r="H26" s="1454"/>
      <c r="K26" s="1336"/>
      <c r="L26" s="1336"/>
      <c r="S26" s="1337"/>
      <c r="W26" s="1394"/>
      <c r="Z26" s="2111"/>
      <c r="AE26" s="1412" t="str">
        <f>IF(A26="","",(IFERROR(VLOOKUP(A26,Projecten!A$4:W$2618,5,FALSE),"niet bekend")))</f>
        <v/>
      </c>
      <c r="AF26" s="2317" t="str">
        <f>IF(AE26="","",(IF(E26=0,AH26,(E26/AE26*AH26))))</f>
        <v/>
      </c>
      <c r="AG26" s="1291" t="str">
        <f>IF(A26="","",(IFERROR(VLOOKUP(A26,Projecten!A$4:W$2618,23,FALSE),"niet bekend")))</f>
        <v/>
      </c>
      <c r="AH26" s="2485" t="str">
        <f>IF(A26="","",(IFERROR(VLOOKUP(A26,Projecten!A$4:W$2618,12,FALSE),"niet bekend")))</f>
        <v/>
      </c>
    </row>
    <row r="27" spans="1:35" s="1386" customFormat="1" x14ac:dyDescent="0.2">
      <c r="A27" s="826"/>
      <c r="B27" s="1375"/>
      <c r="C27" s="1376"/>
      <c r="D27" s="1376"/>
      <c r="E27" s="1377"/>
      <c r="F27" s="1377"/>
      <c r="G27" s="1377"/>
      <c r="H27" s="1377"/>
      <c r="I27" s="1378"/>
      <c r="J27" s="1378"/>
      <c r="K27" s="1378"/>
      <c r="L27" s="1377"/>
      <c r="M27" s="1377"/>
      <c r="N27" s="1377"/>
      <c r="O27" s="1377"/>
      <c r="P27" s="1377"/>
      <c r="Q27" s="1379"/>
      <c r="R27" s="1380"/>
      <c r="S27" s="1381"/>
      <c r="T27" s="1381"/>
      <c r="U27" s="1382"/>
      <c r="V27" s="1382"/>
      <c r="W27" s="1382"/>
      <c r="X27" s="1383"/>
      <c r="Y27" s="1384"/>
      <c r="Z27" s="1385"/>
      <c r="AB27" s="1387"/>
      <c r="AC27" s="1387"/>
      <c r="AD27" s="1387"/>
      <c r="AE27" s="1388"/>
      <c r="AF27" s="2321"/>
      <c r="AG27" s="1387" t="str">
        <f>IF(A27="","",(IFERROR(VLOOKUP(A27,Projecten!A$4:W$2618,23,FALSE),"niet bekend")))</f>
        <v/>
      </c>
      <c r="AH27" s="1390" t="str">
        <f>IF(A27="","",(IFERROR(VLOOKUP(A27,Projecten!A$4:W$2618,12,FALSE),"niet bekend")))</f>
        <v/>
      </c>
    </row>
    <row r="28" spans="1:35" s="1323" customFormat="1" x14ac:dyDescent="0.2">
      <c r="A28" s="1038"/>
      <c r="B28" s="1322"/>
      <c r="C28" s="1922">
        <f>SUM(F28:H28)</f>
        <v>285</v>
      </c>
      <c r="D28" s="1923"/>
      <c r="E28" s="1924">
        <f>SUM(E29:E52)</f>
        <v>17</v>
      </c>
      <c r="F28" s="1924">
        <f>SUM(F29:F52)</f>
        <v>172</v>
      </c>
      <c r="G28" s="1924">
        <f>SUM(G29:G52)</f>
        <v>70</v>
      </c>
      <c r="H28" s="1924">
        <f>SUM(H29:H52)</f>
        <v>43</v>
      </c>
      <c r="I28" s="1925"/>
      <c r="J28" s="1925"/>
      <c r="K28" s="1925"/>
      <c r="L28" s="1924"/>
      <c r="M28" s="1924"/>
      <c r="N28" s="1924"/>
      <c r="O28" s="1924"/>
      <c r="P28" s="1924"/>
      <c r="Q28" s="1653">
        <v>28</v>
      </c>
      <c r="R28" s="1654"/>
      <c r="S28" s="1655"/>
      <c r="T28" s="1655"/>
      <c r="U28" s="1926"/>
      <c r="V28" s="1657">
        <f>SUM(W28:W52)</f>
        <v>439.75</v>
      </c>
      <c r="W28" s="1320"/>
      <c r="X28" s="1320">
        <f>Productiemedewerkers!C527</f>
        <v>0</v>
      </c>
      <c r="Y28" s="1321">
        <f>V28-X28</f>
        <v>439.75</v>
      </c>
      <c r="Z28" s="1322"/>
      <c r="AB28" s="1324"/>
      <c r="AC28" s="1324"/>
      <c r="AD28" s="1325" t="str">
        <f>CONCATENATE("week ",Q28)</f>
        <v>week 28</v>
      </c>
      <c r="AE28" s="1326"/>
      <c r="AF28" s="2319">
        <f>SUM(AF29:AF52)</f>
        <v>72809.465000000011</v>
      </c>
      <c r="AG28" s="1324" t="str">
        <f>IF(A28="","",(IFERROR(VLOOKUP(A28,Projecten!A$4:W$2618,23,FALSE),"niet bekend")))</f>
        <v/>
      </c>
      <c r="AH28" s="1328" t="str">
        <f>IF(A28="","",(IFERROR(VLOOKUP(A28,Projecten!A$4:W$2618,12,FALSE),"niet bekend")))</f>
        <v/>
      </c>
    </row>
    <row r="29" spans="1:35" x14ac:dyDescent="0.2">
      <c r="A29" s="1329"/>
      <c r="B29" s="1447"/>
      <c r="C29" s="1455"/>
      <c r="D29" s="1453"/>
      <c r="E29" s="1454"/>
      <c r="F29" s="1454"/>
      <c r="G29" s="1454"/>
      <c r="H29" s="1454"/>
      <c r="I29" s="1334"/>
      <c r="J29" s="1334"/>
      <c r="K29" s="1334"/>
      <c r="L29" s="1335"/>
      <c r="M29" s="1335"/>
      <c r="N29" s="1335"/>
      <c r="O29" s="1335"/>
      <c r="P29" s="1335"/>
      <c r="Q29" s="1290" t="s">
        <v>3501</v>
      </c>
      <c r="S29" s="1337"/>
      <c r="V29" s="1353" t="s">
        <v>2493</v>
      </c>
      <c r="AE29" s="1412" t="str">
        <f>IF(A29="","",(IFERROR(VLOOKUP(A29,Projecten!A$4:W$2618,5,FALSE),"niet bekend")))</f>
        <v/>
      </c>
      <c r="AF29" s="2317" t="str">
        <f>IF(AE29="","",(IF(E29=0,AH29,(E29/AE29*AH29))))</f>
        <v/>
      </c>
      <c r="AG29" s="1291" t="str">
        <f>IF(A29="","",(IFERROR(VLOOKUP(A29,Projecten!A$4:W$2618,23,FALSE),"niet bekend")))</f>
        <v/>
      </c>
      <c r="AH29" s="2485" t="str">
        <f>IF(A29="","",(IFERROR(VLOOKUP(A29,Projecten!A$4:W$2618,12,FALSE),"niet bekend")))</f>
        <v/>
      </c>
    </row>
    <row r="30" spans="1:35" s="1461" customFormat="1" x14ac:dyDescent="0.2">
      <c r="A30" s="1415"/>
      <c r="B30" s="1414"/>
      <c r="C30" s="1414" t="s">
        <v>3169</v>
      </c>
      <c r="D30" s="1455"/>
      <c r="E30" s="1457"/>
      <c r="F30" s="1457"/>
      <c r="G30" s="1457"/>
      <c r="H30" s="1457"/>
      <c r="I30" s="1456"/>
      <c r="J30" s="1456"/>
      <c r="K30" s="1456"/>
      <c r="L30" s="1456"/>
      <c r="M30" s="1348"/>
      <c r="N30" s="1348"/>
      <c r="O30" s="1348"/>
      <c r="P30" s="1348"/>
      <c r="Q30" s="1414"/>
      <c r="R30" s="1456"/>
      <c r="S30" s="1458"/>
      <c r="T30" s="1459"/>
      <c r="U30" s="1455"/>
      <c r="V30" s="1455"/>
      <c r="W30" s="1394">
        <v>40</v>
      </c>
      <c r="X30" s="1455"/>
      <c r="Y30" s="1455"/>
      <c r="Z30" s="1928"/>
      <c r="AB30" s="1462"/>
      <c r="AC30" s="1462"/>
      <c r="AD30" s="1462"/>
      <c r="AE30" s="1463" t="str">
        <f>IF(A30="","",(IFERROR(VLOOKUP(A30,Projecten!A$4:W$2618,5,FALSE),"niet bekend")))</f>
        <v/>
      </c>
      <c r="AF30" s="2317" t="str">
        <f>IF(AE30="","",(IF(E30=0,AH30,(E30/AE30*AH30))))</f>
        <v/>
      </c>
      <c r="AG30" s="1462" t="str">
        <f>IF(A30="","",(IFERROR(VLOOKUP(A30,Projecten!A$4:W$2618,23,FALSE),"niet bekend")))</f>
        <v/>
      </c>
      <c r="AH30" s="1464" t="str">
        <f>IF(A30="","",(IFERROR(VLOOKUP(A30,Projecten!A$4:W$2618,12,FALSE),"niet bekend")))</f>
        <v/>
      </c>
    </row>
    <row r="31" spans="1:35" s="1461" customFormat="1" x14ac:dyDescent="0.2">
      <c r="A31" s="1415"/>
      <c r="B31" s="1414"/>
      <c r="C31" s="1414" t="s">
        <v>3938</v>
      </c>
      <c r="D31" s="1455"/>
      <c r="E31" s="1457"/>
      <c r="F31" s="1457"/>
      <c r="G31" s="1457"/>
      <c r="H31" s="1457"/>
      <c r="I31" s="1456"/>
      <c r="J31" s="1456"/>
      <c r="K31" s="1456"/>
      <c r="L31" s="1456"/>
      <c r="M31" s="1348"/>
      <c r="N31" s="1348"/>
      <c r="O31" s="1348"/>
      <c r="P31" s="1348"/>
      <c r="Q31" s="1414"/>
      <c r="R31" s="1456"/>
      <c r="S31" s="1458"/>
      <c r="T31" s="1459"/>
      <c r="U31" s="1455"/>
      <c r="V31" s="1455"/>
      <c r="W31" s="1394">
        <v>13.25</v>
      </c>
      <c r="X31" s="1455"/>
      <c r="Y31" s="1455"/>
      <c r="Z31" s="1928"/>
      <c r="AB31" s="1462"/>
      <c r="AC31" s="1462"/>
      <c r="AD31" s="1462"/>
      <c r="AE31" s="1463" t="str">
        <f>IF(A31="","",(IFERROR(VLOOKUP(A31,Projecten!A$4:W$2618,5,FALSE),"niet bekend")))</f>
        <v/>
      </c>
      <c r="AF31" s="2317" t="str">
        <f>IF(AE31="","",(IF(E31=0,AH31,(E31/AE31*AH31))))</f>
        <v/>
      </c>
      <c r="AG31" s="1462" t="str">
        <f>IF(A31="","",(IFERROR(VLOOKUP(A31,Projecten!A$4:W$2618,23,FALSE),"niet bekend")))</f>
        <v/>
      </c>
      <c r="AH31" s="1464" t="str">
        <f>IF(A31="","",(IFERROR(VLOOKUP(A31,Projecten!A$4:W$2618,12,FALSE),"niet bekend")))</f>
        <v/>
      </c>
    </row>
    <row r="32" spans="1:35" s="1461" customFormat="1" x14ac:dyDescent="0.2">
      <c r="A32" s="1415"/>
      <c r="B32" s="1414"/>
      <c r="C32" s="1414" t="s">
        <v>4124</v>
      </c>
      <c r="D32" s="1455"/>
      <c r="E32" s="1457"/>
      <c r="F32" s="1457"/>
      <c r="G32" s="1457"/>
      <c r="H32" s="1457"/>
      <c r="I32" s="1456"/>
      <c r="J32" s="1456"/>
      <c r="K32" s="1456"/>
      <c r="L32" s="1456"/>
      <c r="M32" s="1348"/>
      <c r="N32" s="1348"/>
      <c r="O32" s="1348"/>
      <c r="P32" s="1348"/>
      <c r="Q32" s="1414"/>
      <c r="R32" s="1456"/>
      <c r="S32" s="1458"/>
      <c r="T32" s="1459"/>
      <c r="U32" s="1455"/>
      <c r="V32" s="1455"/>
      <c r="W32" s="1394">
        <v>11.25</v>
      </c>
      <c r="X32" s="1455"/>
      <c r="Y32" s="1455"/>
      <c r="Z32" s="1928"/>
      <c r="AB32" s="1462"/>
      <c r="AC32" s="1462"/>
      <c r="AD32" s="1462"/>
      <c r="AE32" s="1463" t="str">
        <f>IF(A32="","",(IFERROR(VLOOKUP(A32,Projecten!A$4:W$2618,5,FALSE),"niet bekend")))</f>
        <v/>
      </c>
      <c r="AF32" s="2317" t="str">
        <f>IF(AE32="","",(IF(E32=0,AH32,(E32/AE32*AH32))))</f>
        <v/>
      </c>
      <c r="AG32" s="1462" t="str">
        <f>IF(A32="","",(IFERROR(VLOOKUP(A32,Projecten!A$4:W$2618,23,FALSE),"niet bekend")))</f>
        <v/>
      </c>
      <c r="AH32" s="1464" t="str">
        <f>IF(A32="","",(IFERROR(VLOOKUP(A32,Projecten!A$4:W$2618,12,FALSE),"niet bekend")))</f>
        <v/>
      </c>
    </row>
    <row r="33" spans="1:34" s="1461" customFormat="1" x14ac:dyDescent="0.2">
      <c r="A33" s="1415"/>
      <c r="B33" s="1414"/>
      <c r="C33" s="1414"/>
      <c r="D33" s="1455"/>
      <c r="E33" s="1457"/>
      <c r="F33" s="1457"/>
      <c r="G33" s="1457"/>
      <c r="H33" s="1457"/>
      <c r="I33" s="1456"/>
      <c r="J33" s="1456"/>
      <c r="K33" s="1456"/>
      <c r="L33" s="1456"/>
      <c r="M33" s="1348"/>
      <c r="N33" s="1348"/>
      <c r="O33" s="1348"/>
      <c r="P33" s="1348"/>
      <c r="Q33" s="1414"/>
      <c r="R33" s="1456"/>
      <c r="S33" s="1458"/>
      <c r="T33" s="1459"/>
      <c r="U33" s="1455"/>
      <c r="V33" s="1455"/>
      <c r="W33" s="1394"/>
      <c r="X33" s="1455"/>
      <c r="Y33" s="1455"/>
      <c r="Z33" s="1928"/>
      <c r="AB33" s="1462"/>
      <c r="AC33" s="1462"/>
      <c r="AD33" s="1462"/>
      <c r="AE33" s="1463"/>
      <c r="AF33" s="2317"/>
      <c r="AG33" s="1462"/>
      <c r="AH33" s="1464"/>
    </row>
    <row r="34" spans="1:34" s="1461" customFormat="1" x14ac:dyDescent="0.2">
      <c r="A34" s="1350" t="s">
        <v>4153</v>
      </c>
      <c r="B34" s="2303" t="s">
        <v>1019</v>
      </c>
      <c r="C34" s="1350" t="s">
        <v>4041</v>
      </c>
      <c r="D34" s="1351" t="s">
        <v>68</v>
      </c>
      <c r="E34" s="1351">
        <v>4</v>
      </c>
      <c r="F34" s="1351">
        <f>E34*8</f>
        <v>32</v>
      </c>
      <c r="G34" s="1351">
        <f>E34*4</f>
        <v>16</v>
      </c>
      <c r="H34" s="1351">
        <f>E34*4</f>
        <v>16</v>
      </c>
      <c r="I34" s="1347">
        <v>42921</v>
      </c>
      <c r="J34" s="1347">
        <v>42921</v>
      </c>
      <c r="K34" s="1359" t="s">
        <v>1737</v>
      </c>
      <c r="L34" s="1359" t="s">
        <v>89</v>
      </c>
      <c r="M34" s="1348"/>
      <c r="N34" s="1348"/>
      <c r="O34" s="1348"/>
      <c r="P34" s="1348"/>
      <c r="Q34" s="1414"/>
      <c r="R34" s="1456" t="s">
        <v>4043</v>
      </c>
      <c r="S34" s="1337">
        <v>29</v>
      </c>
      <c r="T34" s="1338"/>
      <c r="U34" s="1331" t="s">
        <v>278</v>
      </c>
      <c r="V34" s="1331" t="s">
        <v>4210</v>
      </c>
      <c r="W34" s="1340">
        <f>E34*31</f>
        <v>124</v>
      </c>
      <c r="X34" s="1455"/>
      <c r="Y34" s="1455"/>
      <c r="Z34" s="2111">
        <v>42906</v>
      </c>
      <c r="AB34" s="1462"/>
      <c r="AC34" s="1462"/>
      <c r="AD34" s="1462"/>
      <c r="AE34" s="1412">
        <f>IF(A34="","",(IFERROR(VLOOKUP(A34,Projecten!A$4:W$2618,5,FALSE),"niet bekend")))</f>
        <v>28</v>
      </c>
      <c r="AF34" s="2317">
        <f t="shared" ref="AF34:AF44" si="2">IF(AE34="","",(IF(E34=0,AH34,(E34/AE34*AH34))))</f>
        <v>26748.334285714285</v>
      </c>
      <c r="AG34" s="1291">
        <f>IF(A34="","",(IFERROR(VLOOKUP(A34,Projecten!A$4:W$2618,23,FALSE),"niet bekend")))</f>
        <v>0</v>
      </c>
      <c r="AH34" s="2485">
        <f>IF(A34="","",(IFERROR(VLOOKUP(A34,Projecten!A$4:W$2618,12,FALSE),"niet bekend")))</f>
        <v>187238.34</v>
      </c>
    </row>
    <row r="35" spans="1:34" s="1461" customFormat="1" x14ac:dyDescent="0.2">
      <c r="A35" s="1350" t="s">
        <v>4153</v>
      </c>
      <c r="B35" s="2303" t="s">
        <v>1019</v>
      </c>
      <c r="C35" s="1350" t="s">
        <v>4042</v>
      </c>
      <c r="D35" s="1351" t="s">
        <v>68</v>
      </c>
      <c r="E35" s="1351">
        <v>3</v>
      </c>
      <c r="F35" s="1351">
        <f>E35*8</f>
        <v>24</v>
      </c>
      <c r="G35" s="1351">
        <f>E35*4</f>
        <v>12</v>
      </c>
      <c r="H35" s="1351">
        <f>E35*4</f>
        <v>12</v>
      </c>
      <c r="I35" s="1347">
        <v>42921</v>
      </c>
      <c r="J35" s="1347">
        <v>42921</v>
      </c>
      <c r="K35" s="1359" t="s">
        <v>1737</v>
      </c>
      <c r="L35" s="1359" t="s">
        <v>89</v>
      </c>
      <c r="M35" s="1348"/>
      <c r="N35" s="1348"/>
      <c r="O35" s="1348"/>
      <c r="P35" s="1348"/>
      <c r="Q35" s="1414"/>
      <c r="R35" s="1456" t="s">
        <v>4044</v>
      </c>
      <c r="S35" s="1337">
        <v>29</v>
      </c>
      <c r="T35" s="1338"/>
      <c r="U35" s="1331" t="s">
        <v>278</v>
      </c>
      <c r="V35" s="1331" t="s">
        <v>4210</v>
      </c>
      <c r="W35" s="1340">
        <f>E35*31</f>
        <v>93</v>
      </c>
      <c r="X35" s="1455"/>
      <c r="Y35" s="1455"/>
      <c r="Z35" s="2111">
        <v>42906</v>
      </c>
      <c r="AB35" s="1462"/>
      <c r="AC35" s="1462"/>
      <c r="AD35" s="1462"/>
      <c r="AE35" s="1412">
        <f>IF(A35="","",(IFERROR(VLOOKUP(A35,Projecten!A$4:W$2618,5,FALSE),"niet bekend")))</f>
        <v>28</v>
      </c>
      <c r="AF35" s="2317">
        <f t="shared" si="2"/>
        <v>20061.250714285714</v>
      </c>
      <c r="AG35" s="1291">
        <f>IF(A35="","",(IFERROR(VLOOKUP(A35,Projecten!A$4:W$2618,23,FALSE),"niet bekend")))</f>
        <v>0</v>
      </c>
      <c r="AH35" s="2485">
        <f>IF(A35="","",(IFERROR(VLOOKUP(A35,Projecten!A$4:W$2618,12,FALSE),"niet bekend")))</f>
        <v>187238.34</v>
      </c>
    </row>
    <row r="36" spans="1:34" x14ac:dyDescent="0.2">
      <c r="A36" s="1927"/>
      <c r="B36" s="1447"/>
      <c r="C36" s="1453"/>
      <c r="D36" s="1453"/>
      <c r="E36" s="1454"/>
      <c r="F36" s="1454"/>
      <c r="G36" s="1454"/>
      <c r="H36" s="1454"/>
      <c r="K36" s="1336"/>
      <c r="S36" s="1337"/>
      <c r="W36" s="1394"/>
      <c r="Y36" s="1345"/>
      <c r="Z36" s="2111"/>
      <c r="AE36" s="1412" t="str">
        <f>IF(A36="","",(IFERROR(VLOOKUP(A36,Projecten!A$4:W$2618,5,FALSE),"niet bekend")))</f>
        <v/>
      </c>
      <c r="AF36" s="2317" t="str">
        <f t="shared" si="2"/>
        <v/>
      </c>
      <c r="AG36" s="1291" t="str">
        <f>IF(A36="","",(IFERROR(VLOOKUP(A36,Projecten!A$4:W$2618,23,FALSE),"niet bekend")))</f>
        <v/>
      </c>
      <c r="AH36" s="2485" t="str">
        <f>IF(A36="","",(IFERROR(VLOOKUP(A36,Projecten!A$4:W$2618,12,FALSE),"niet bekend")))</f>
        <v/>
      </c>
    </row>
    <row r="37" spans="1:34" x14ac:dyDescent="0.2">
      <c r="A37" s="2590">
        <v>2017470</v>
      </c>
      <c r="B37" s="2281" t="s">
        <v>1019</v>
      </c>
      <c r="C37" s="1447" t="s">
        <v>227</v>
      </c>
      <c r="D37" s="1453" t="s">
        <v>489</v>
      </c>
      <c r="E37" s="1453">
        <v>1</v>
      </c>
      <c r="F37" s="1453">
        <v>9</v>
      </c>
      <c r="G37" s="1453">
        <v>6</v>
      </c>
      <c r="H37" s="1453">
        <v>2</v>
      </c>
      <c r="I37" s="1347">
        <v>42920</v>
      </c>
      <c r="J37" s="1347">
        <v>42919</v>
      </c>
      <c r="K37" s="1359" t="s">
        <v>1737</v>
      </c>
      <c r="L37" s="1359" t="s">
        <v>1737</v>
      </c>
      <c r="S37" s="1337">
        <v>33</v>
      </c>
      <c r="U37" s="1331" t="s">
        <v>681</v>
      </c>
      <c r="W37" s="1340">
        <v>19</v>
      </c>
      <c r="Y37" s="1345"/>
      <c r="Z37" s="2111">
        <v>42898</v>
      </c>
      <c r="AE37" s="1412">
        <f>IF(A37="","",(IFERROR(VLOOKUP(A37,Projecten!A$4:W$2618,5,FALSE),"niet bekend")))</f>
        <v>1</v>
      </c>
      <c r="AF37" s="2317">
        <f t="shared" si="2"/>
        <v>2973.98</v>
      </c>
      <c r="AG37" s="1291">
        <f>IF(A37="","",(IFERROR(VLOOKUP(A37,Projecten!A$4:W$2618,23,FALSE),"niet bekend")))</f>
        <v>0</v>
      </c>
      <c r="AH37" s="2485">
        <f>IF(A37="","",(IFERROR(VLOOKUP(A37,Projecten!A$4:W$2618,12,FALSE),"niet bekend")))</f>
        <v>2973.98</v>
      </c>
    </row>
    <row r="38" spans="1:34" x14ac:dyDescent="0.2">
      <c r="A38" s="2590">
        <v>2017471</v>
      </c>
      <c r="B38" s="2281" t="s">
        <v>1019</v>
      </c>
      <c r="C38" s="1447" t="s">
        <v>4079</v>
      </c>
      <c r="D38" s="1453" t="s">
        <v>489</v>
      </c>
      <c r="E38" s="1453">
        <v>1</v>
      </c>
      <c r="F38" s="1453">
        <v>8</v>
      </c>
      <c r="G38" s="1453">
        <v>5</v>
      </c>
      <c r="H38" s="1453">
        <v>1</v>
      </c>
      <c r="I38" s="1347">
        <v>42920</v>
      </c>
      <c r="J38" s="1347">
        <v>42919</v>
      </c>
      <c r="K38" s="1359" t="s">
        <v>1737</v>
      </c>
      <c r="L38" s="1359" t="s">
        <v>1737</v>
      </c>
      <c r="S38" s="1337">
        <v>33</v>
      </c>
      <c r="U38" s="1331" t="s">
        <v>681</v>
      </c>
      <c r="W38" s="1340">
        <v>14</v>
      </c>
      <c r="Y38" s="1345"/>
      <c r="Z38" s="2111">
        <v>42898</v>
      </c>
      <c r="AE38" s="1412">
        <f>IF(A38="","",(IFERROR(VLOOKUP(A38,Projecten!A$4:W$2618,5,FALSE),"niet bekend")))</f>
        <v>1</v>
      </c>
      <c r="AF38" s="2317">
        <f t="shared" si="2"/>
        <v>2461.7199999999998</v>
      </c>
      <c r="AG38" s="1291">
        <f>IF(A38="","",(IFERROR(VLOOKUP(A38,Projecten!A$4:W$2618,23,FALSE),"niet bekend")))</f>
        <v>0</v>
      </c>
      <c r="AH38" s="2485">
        <f>IF(A38="","",(IFERROR(VLOOKUP(A38,Projecten!A$4:W$2618,12,FALSE),"niet bekend")))</f>
        <v>2461.7199999999998</v>
      </c>
    </row>
    <row r="39" spans="1:34" x14ac:dyDescent="0.2">
      <c r="A39" s="2590">
        <v>2017473</v>
      </c>
      <c r="B39" s="2281" t="s">
        <v>1019</v>
      </c>
      <c r="C39" s="1447" t="s">
        <v>4081</v>
      </c>
      <c r="D39" s="1453" t="s">
        <v>489</v>
      </c>
      <c r="E39" s="1453">
        <v>1</v>
      </c>
      <c r="F39" s="1453">
        <v>8</v>
      </c>
      <c r="G39" s="1453">
        <v>5</v>
      </c>
      <c r="H39" s="1453">
        <v>2</v>
      </c>
      <c r="I39" s="1347">
        <v>42920</v>
      </c>
      <c r="J39" s="1347">
        <v>42919</v>
      </c>
      <c r="K39" s="1359" t="s">
        <v>1737</v>
      </c>
      <c r="L39" s="1359" t="s">
        <v>1737</v>
      </c>
      <c r="S39" s="1337">
        <v>33</v>
      </c>
      <c r="U39" s="1331" t="s">
        <v>681</v>
      </c>
      <c r="W39" s="1340">
        <v>16</v>
      </c>
      <c r="Y39" s="1345"/>
      <c r="Z39" s="2111">
        <v>42898</v>
      </c>
      <c r="AE39" s="1412">
        <f>IF(A39="","",(IFERROR(VLOOKUP(A39,Projecten!A$4:W$2618,5,FALSE),"niet bekend")))</f>
        <v>1</v>
      </c>
      <c r="AF39" s="2317">
        <f t="shared" si="2"/>
        <v>2130.9</v>
      </c>
      <c r="AG39" s="1291">
        <f>IF(A39="","",(IFERROR(VLOOKUP(A39,Projecten!A$4:W$2618,23,FALSE),"niet bekend")))</f>
        <v>0</v>
      </c>
      <c r="AH39" s="2485">
        <f>IF(A39="","",(IFERROR(VLOOKUP(A39,Projecten!A$4:W$2618,12,FALSE),"niet bekend")))</f>
        <v>2130.9</v>
      </c>
    </row>
    <row r="40" spans="1:34" x14ac:dyDescent="0.2">
      <c r="A40" s="2590">
        <v>2017475</v>
      </c>
      <c r="B40" s="2281" t="s">
        <v>1019</v>
      </c>
      <c r="C40" s="1447" t="s">
        <v>4083</v>
      </c>
      <c r="D40" s="1453" t="s">
        <v>489</v>
      </c>
      <c r="E40" s="1453">
        <v>1</v>
      </c>
      <c r="F40" s="1453">
        <v>8</v>
      </c>
      <c r="G40" s="1453">
        <v>5</v>
      </c>
      <c r="H40" s="1453">
        <v>3</v>
      </c>
      <c r="I40" s="1347">
        <v>42920</v>
      </c>
      <c r="J40" s="1347">
        <v>42919</v>
      </c>
      <c r="K40" s="1359" t="s">
        <v>1737</v>
      </c>
      <c r="L40" s="1359" t="s">
        <v>1737</v>
      </c>
      <c r="S40" s="1337">
        <v>33</v>
      </c>
      <c r="U40" s="1331" t="s">
        <v>681</v>
      </c>
      <c r="W40" s="1340">
        <v>15.25</v>
      </c>
      <c r="Y40" s="1345"/>
      <c r="Z40" s="2111">
        <v>42898</v>
      </c>
      <c r="AE40" s="1412">
        <f>IF(A40="","",(IFERROR(VLOOKUP(A40,Projecten!A$4:W$2618,5,FALSE),"niet bekend")))</f>
        <v>1</v>
      </c>
      <c r="AF40" s="2317">
        <f t="shared" si="2"/>
        <v>2775.31</v>
      </c>
      <c r="AG40" s="1291">
        <f>IF(A40="","",(IFERROR(VLOOKUP(A40,Projecten!A$4:W$2618,23,FALSE),"niet bekend")))</f>
        <v>0</v>
      </c>
      <c r="AH40" s="2485">
        <f>IF(A40="","",(IFERROR(VLOOKUP(A40,Projecten!A$4:W$2618,12,FALSE),"niet bekend")))</f>
        <v>2775.31</v>
      </c>
    </row>
    <row r="41" spans="1:34" x14ac:dyDescent="0.2">
      <c r="A41" s="2590" t="s">
        <v>4091</v>
      </c>
      <c r="B41" s="2281" t="s">
        <v>1019</v>
      </c>
      <c r="C41" s="1447" t="s">
        <v>4080</v>
      </c>
      <c r="D41" s="1453" t="s">
        <v>489</v>
      </c>
      <c r="E41" s="1453">
        <v>0</v>
      </c>
      <c r="F41" s="1453">
        <v>13</v>
      </c>
      <c r="G41" s="1453">
        <v>0</v>
      </c>
      <c r="H41" s="1453">
        <v>0</v>
      </c>
      <c r="I41" s="2446">
        <v>42916</v>
      </c>
      <c r="J41" s="1359" t="s">
        <v>1737</v>
      </c>
      <c r="K41" s="1359" t="s">
        <v>1737</v>
      </c>
      <c r="L41" s="1359" t="s">
        <v>1737</v>
      </c>
      <c r="S41" s="1337">
        <v>33</v>
      </c>
      <c r="U41" s="1331" t="s">
        <v>681</v>
      </c>
      <c r="V41" s="1331" t="s">
        <v>4111</v>
      </c>
      <c r="W41" s="1340">
        <v>9.25</v>
      </c>
      <c r="Y41" s="1345"/>
      <c r="Z41" s="2111">
        <v>42898</v>
      </c>
      <c r="AE41" s="1412">
        <f>IF(A41="","",(IFERROR(VLOOKUP(A41,Projecten!A$4:W$2618,5,FALSE),"niet bekend")))</f>
        <v>0</v>
      </c>
      <c r="AF41" s="2317">
        <f t="shared" si="2"/>
        <v>1479.73</v>
      </c>
      <c r="AG41" s="1291">
        <f>IF(A41="","",(IFERROR(VLOOKUP(A41,Projecten!A$4:W$2618,23,FALSE),"niet bekend")))</f>
        <v>0</v>
      </c>
      <c r="AH41" s="2485">
        <f>IF(A41="","",(IFERROR(VLOOKUP(A41,Projecten!A$4:W$2618,12,FALSE),"niet bekend")))</f>
        <v>1479.73</v>
      </c>
    </row>
    <row r="42" spans="1:34" x14ac:dyDescent="0.2">
      <c r="A42" s="2590" t="s">
        <v>4092</v>
      </c>
      <c r="B42" s="2281" t="s">
        <v>1019</v>
      </c>
      <c r="C42" s="1447" t="s">
        <v>4082</v>
      </c>
      <c r="D42" s="1453" t="s">
        <v>489</v>
      </c>
      <c r="E42" s="1453">
        <v>0</v>
      </c>
      <c r="F42" s="1453">
        <v>15</v>
      </c>
      <c r="G42" s="1453">
        <v>0</v>
      </c>
      <c r="H42" s="1453">
        <v>0</v>
      </c>
      <c r="I42" s="2446">
        <v>42916</v>
      </c>
      <c r="J42" s="1359" t="s">
        <v>1737</v>
      </c>
      <c r="K42" s="1359" t="s">
        <v>1737</v>
      </c>
      <c r="L42" s="1359" t="s">
        <v>1737</v>
      </c>
      <c r="S42" s="1337">
        <v>33</v>
      </c>
      <c r="U42" s="1331" t="s">
        <v>681</v>
      </c>
      <c r="V42" s="1331" t="s">
        <v>4111</v>
      </c>
      <c r="W42" s="1340">
        <v>11</v>
      </c>
      <c r="Y42" s="1345"/>
      <c r="Z42" s="2111">
        <v>42898</v>
      </c>
      <c r="AE42" s="1412">
        <f>IF(A42="","",(IFERROR(VLOOKUP(A42,Projecten!A$4:W$2618,5,FALSE),"niet bekend")))</f>
        <v>0</v>
      </c>
      <c r="AF42" s="2317">
        <f t="shared" si="2"/>
        <v>1643.93</v>
      </c>
      <c r="AG42" s="1291">
        <f>IF(A42="","",(IFERROR(VLOOKUP(A42,Projecten!A$4:W$2618,23,FALSE),"niet bekend")))</f>
        <v>0</v>
      </c>
      <c r="AH42" s="2485">
        <f>IF(A42="","",(IFERROR(VLOOKUP(A42,Projecten!A$4:W$2618,12,FALSE),"niet bekend")))</f>
        <v>1643.93</v>
      </c>
    </row>
    <row r="43" spans="1:34" x14ac:dyDescent="0.2">
      <c r="A43" s="2590" t="s">
        <v>4094</v>
      </c>
      <c r="B43" s="2281" t="s">
        <v>1019</v>
      </c>
      <c r="C43" s="1447" t="s">
        <v>4084</v>
      </c>
      <c r="D43" s="1453" t="s">
        <v>489</v>
      </c>
      <c r="E43" s="1453">
        <v>0</v>
      </c>
      <c r="F43" s="1453">
        <v>13</v>
      </c>
      <c r="G43" s="1453">
        <v>0</v>
      </c>
      <c r="H43" s="1453">
        <v>0</v>
      </c>
      <c r="I43" s="2446">
        <v>42916</v>
      </c>
      <c r="J43" s="1359" t="s">
        <v>1737</v>
      </c>
      <c r="K43" s="1359" t="s">
        <v>1737</v>
      </c>
      <c r="L43" s="1359" t="s">
        <v>1737</v>
      </c>
      <c r="S43" s="1337">
        <v>33</v>
      </c>
      <c r="U43" s="1331" t="s">
        <v>681</v>
      </c>
      <c r="V43" s="1331" t="s">
        <v>4111</v>
      </c>
      <c r="W43" s="1340">
        <v>9.25</v>
      </c>
      <c r="Y43" s="1345"/>
      <c r="Z43" s="2111">
        <v>42898</v>
      </c>
      <c r="AE43" s="1412">
        <f>IF(A43="","",(IFERROR(VLOOKUP(A43,Projecten!A$4:W$2618,5,FALSE),"niet bekend")))</f>
        <v>0</v>
      </c>
      <c r="AF43" s="2317">
        <f t="shared" si="2"/>
        <v>1590.03</v>
      </c>
      <c r="AG43" s="1291">
        <f>IF(A43="","",(IFERROR(VLOOKUP(A43,Projecten!A$4:W$2618,23,FALSE),"niet bekend")))</f>
        <v>0</v>
      </c>
      <c r="AH43" s="2485">
        <f>IF(A43="","",(IFERROR(VLOOKUP(A43,Projecten!A$4:W$2618,12,FALSE),"niet bekend")))</f>
        <v>1590.03</v>
      </c>
    </row>
    <row r="44" spans="1:34" x14ac:dyDescent="0.2">
      <c r="A44" s="1350" t="s">
        <v>4165</v>
      </c>
      <c r="B44" s="2281" t="s">
        <v>1019</v>
      </c>
      <c r="C44" s="1350" t="s">
        <v>4024</v>
      </c>
      <c r="D44" s="1351" t="s">
        <v>2383</v>
      </c>
      <c r="E44" s="1351">
        <v>1</v>
      </c>
      <c r="F44" s="1351">
        <v>10</v>
      </c>
      <c r="G44" s="1351">
        <v>0</v>
      </c>
      <c r="H44" s="1351">
        <v>0</v>
      </c>
      <c r="I44" s="2446">
        <v>42923</v>
      </c>
      <c r="J44" s="1359"/>
      <c r="K44" s="1359"/>
      <c r="L44" s="1359"/>
      <c r="S44" s="1337">
        <v>29</v>
      </c>
      <c r="U44" s="1331" t="s">
        <v>2386</v>
      </c>
      <c r="W44" s="1340">
        <v>7</v>
      </c>
      <c r="Y44" s="1345"/>
      <c r="Z44" s="2111">
        <v>42906</v>
      </c>
      <c r="AE44" s="1412">
        <f>IF(A44="","",(IFERROR(VLOOKUP(A44,Projecten!A$4:W$2618,5,FALSE),"niet bekend")))</f>
        <v>1</v>
      </c>
      <c r="AF44" s="2317">
        <f t="shared" si="2"/>
        <v>1246.76</v>
      </c>
      <c r="AG44" s="1291">
        <f>IF(A44="","",(IFERROR(VLOOKUP(A44,Projecten!A$4:W$2618,23,FALSE),"niet bekend")))</f>
        <v>0</v>
      </c>
      <c r="AH44" s="2485">
        <f>IF(A44="","",(IFERROR(VLOOKUP(A44,Projecten!A$4:W$2618,12,FALSE),"niet bekend")))</f>
        <v>1246.76</v>
      </c>
    </row>
    <row r="45" spans="1:34" x14ac:dyDescent="0.2">
      <c r="A45" s="2590"/>
      <c r="B45" s="4"/>
      <c r="C45" s="1447"/>
      <c r="D45" s="1453"/>
      <c r="E45" s="1453"/>
      <c r="F45" s="1453"/>
      <c r="G45" s="1453"/>
      <c r="H45" s="1453"/>
      <c r="K45" s="1336"/>
      <c r="S45" s="1337"/>
      <c r="W45" s="1394"/>
      <c r="Y45" s="1345"/>
      <c r="Z45" s="2111"/>
      <c r="AE45" s="1412"/>
    </row>
    <row r="46" spans="1:34" x14ac:dyDescent="0.2">
      <c r="A46" s="1350">
        <v>2017485</v>
      </c>
      <c r="B46" s="2281" t="s">
        <v>1019</v>
      </c>
      <c r="C46" s="1350" t="s">
        <v>4104</v>
      </c>
      <c r="D46" s="1351" t="s">
        <v>451</v>
      </c>
      <c r="E46" s="1351">
        <v>0</v>
      </c>
      <c r="F46" s="1351">
        <v>1</v>
      </c>
      <c r="G46" s="1351">
        <v>1</v>
      </c>
      <c r="H46" s="1351">
        <v>0</v>
      </c>
      <c r="K46" s="1336"/>
      <c r="S46" s="1337">
        <v>29</v>
      </c>
      <c r="U46" s="1331" t="s">
        <v>934</v>
      </c>
      <c r="V46" s="1331" t="s">
        <v>4118</v>
      </c>
      <c r="W46" s="1340">
        <v>1.5</v>
      </c>
      <c r="Y46" s="1345"/>
      <c r="Z46" s="2111">
        <v>42901</v>
      </c>
      <c r="AE46" s="1412">
        <f>IF(A46="","",(IFERROR(VLOOKUP(A46,Projecten!A$4:W$2618,5,FALSE),"niet bekend")))</f>
        <v>0</v>
      </c>
      <c r="AF46" s="2317">
        <f t="shared" ref="AF46:AF51" si="3">IF(AE46="","",(IF(E46=0,AH46,(E46/AE46*AH46))))</f>
        <v>217.36</v>
      </c>
      <c r="AG46" s="1291">
        <f>IF(A46="","",(IFERROR(VLOOKUP(A46,Projecten!A$4:W$2618,23,FALSE),"niet bekend")))</f>
        <v>0</v>
      </c>
      <c r="AH46" s="2485">
        <f>IF(A46="","",(IFERROR(VLOOKUP(A46,Projecten!A$4:W$2618,12,FALSE),"niet bekend")))</f>
        <v>217.36</v>
      </c>
    </row>
    <row r="47" spans="1:34" x14ac:dyDescent="0.2">
      <c r="A47" s="1350">
        <v>2017478</v>
      </c>
      <c r="B47" s="2281" t="s">
        <v>1019</v>
      </c>
      <c r="C47" s="1350" t="s">
        <v>4086</v>
      </c>
      <c r="D47" s="1351" t="s">
        <v>451</v>
      </c>
      <c r="E47" s="1351">
        <v>1</v>
      </c>
      <c r="F47" s="1351">
        <v>2</v>
      </c>
      <c r="G47" s="1351">
        <v>1</v>
      </c>
      <c r="H47" s="1351">
        <v>1</v>
      </c>
      <c r="I47" s="1347">
        <v>42920</v>
      </c>
      <c r="J47" s="1359" t="s">
        <v>1737</v>
      </c>
      <c r="K47" s="1359" t="s">
        <v>1737</v>
      </c>
      <c r="L47" s="1359" t="s">
        <v>1737</v>
      </c>
      <c r="S47" s="1337">
        <v>29</v>
      </c>
      <c r="U47" s="1331" t="s">
        <v>934</v>
      </c>
      <c r="W47" s="1340">
        <v>5</v>
      </c>
      <c r="Y47" s="1345"/>
      <c r="Z47" s="2111">
        <v>42899</v>
      </c>
      <c r="AE47" s="1412">
        <f>IF(A47="","",(IFERROR(VLOOKUP(A47,Projecten!A$4:W$2618,5,FALSE),"niet bekend")))</f>
        <v>1</v>
      </c>
      <c r="AF47" s="2317">
        <f t="shared" si="3"/>
        <v>843.66</v>
      </c>
      <c r="AG47" s="1291">
        <f>IF(A47="","",(IFERROR(VLOOKUP(A47,Projecten!A$4:W$2618,23,FALSE),"niet bekend")))</f>
        <v>0</v>
      </c>
      <c r="AH47" s="2485">
        <f>IF(A47="","",(IFERROR(VLOOKUP(A47,Projecten!A$4:W$2618,12,FALSE),"niet bekend")))</f>
        <v>843.66</v>
      </c>
    </row>
    <row r="48" spans="1:34" x14ac:dyDescent="0.2">
      <c r="A48" s="1350">
        <v>2017480</v>
      </c>
      <c r="B48" s="2281" t="s">
        <v>1019</v>
      </c>
      <c r="C48" s="1350" t="s">
        <v>4088</v>
      </c>
      <c r="D48" s="1351" t="s">
        <v>451</v>
      </c>
      <c r="E48" s="1351">
        <v>1</v>
      </c>
      <c r="F48" s="1351">
        <v>3</v>
      </c>
      <c r="G48" s="1351">
        <v>1</v>
      </c>
      <c r="H48" s="1351">
        <v>3</v>
      </c>
      <c r="I48" s="1347">
        <v>42920</v>
      </c>
      <c r="J48" s="1359" t="s">
        <v>1737</v>
      </c>
      <c r="K48" s="1359" t="s">
        <v>1737</v>
      </c>
      <c r="L48" s="1359" t="s">
        <v>1737</v>
      </c>
      <c r="S48" s="1337">
        <v>29</v>
      </c>
      <c r="U48" s="1331" t="s">
        <v>934</v>
      </c>
      <c r="W48" s="1340">
        <v>10</v>
      </c>
      <c r="Y48" s="1345"/>
      <c r="Z48" s="2111">
        <v>42899</v>
      </c>
      <c r="AE48" s="1412">
        <f>IF(A48="","",(IFERROR(VLOOKUP(A48,Projecten!A$4:W$2618,5,FALSE),"niet bekend")))</f>
        <v>1</v>
      </c>
      <c r="AF48" s="2317">
        <f t="shared" si="3"/>
        <v>1594.79</v>
      </c>
      <c r="AG48" s="1291">
        <f>IF(A48="","",(IFERROR(VLOOKUP(A48,Projecten!A$4:W$2618,23,FALSE),"niet bekend")))</f>
        <v>0</v>
      </c>
      <c r="AH48" s="2485">
        <f>IF(A48="","",(IFERROR(VLOOKUP(A48,Projecten!A$4:W$2618,12,FALSE),"niet bekend")))</f>
        <v>1594.79</v>
      </c>
    </row>
    <row r="49" spans="1:34" x14ac:dyDescent="0.2">
      <c r="A49" s="1350">
        <v>2017460</v>
      </c>
      <c r="B49" s="2281" t="s">
        <v>1019</v>
      </c>
      <c r="C49" s="1350" t="s">
        <v>4025</v>
      </c>
      <c r="D49" s="1351" t="s">
        <v>3877</v>
      </c>
      <c r="E49" s="1351">
        <v>1</v>
      </c>
      <c r="F49" s="1351">
        <v>11</v>
      </c>
      <c r="G49" s="1351">
        <v>8</v>
      </c>
      <c r="H49" s="1351">
        <v>1</v>
      </c>
      <c r="I49" s="1347">
        <v>42920</v>
      </c>
      <c r="J49" s="1359" t="s">
        <v>1737</v>
      </c>
      <c r="K49" s="1359" t="s">
        <v>1737</v>
      </c>
      <c r="L49" s="1359" t="s">
        <v>1737</v>
      </c>
      <c r="S49" s="1337">
        <v>29</v>
      </c>
      <c r="U49" s="1331" t="s">
        <v>2355</v>
      </c>
      <c r="W49" s="1340">
        <v>19</v>
      </c>
      <c r="Y49" s="1345"/>
      <c r="Z49" s="2111">
        <v>42899</v>
      </c>
      <c r="AE49" s="1412">
        <f>IF(A49="","",(IFERROR(VLOOKUP(A49,Projecten!A$4:W$2618,5,FALSE),"niet bekend")))</f>
        <v>1</v>
      </c>
      <c r="AF49" s="2317">
        <f t="shared" si="3"/>
        <v>3562.69</v>
      </c>
      <c r="AG49" s="1291">
        <f>IF(A49="","",(IFERROR(VLOOKUP(A49,Projecten!A$4:W$2618,23,FALSE),"niet bekend")))</f>
        <v>0</v>
      </c>
      <c r="AH49" s="2485">
        <f>IF(A49="","",(IFERROR(VLOOKUP(A49,Projecten!A$4:W$2618,12,FALSE),"niet bekend")))</f>
        <v>3562.69</v>
      </c>
    </row>
    <row r="50" spans="1:34" x14ac:dyDescent="0.2">
      <c r="A50" s="1350">
        <v>2017461</v>
      </c>
      <c r="B50" s="2281" t="s">
        <v>1019</v>
      </c>
      <c r="C50" s="1350" t="s">
        <v>4026</v>
      </c>
      <c r="D50" s="1351" t="s">
        <v>3877</v>
      </c>
      <c r="E50" s="1351">
        <v>1</v>
      </c>
      <c r="F50" s="1351">
        <v>13</v>
      </c>
      <c r="G50" s="1351">
        <v>8</v>
      </c>
      <c r="H50" s="1351">
        <v>2</v>
      </c>
      <c r="I50" s="1347">
        <v>42920</v>
      </c>
      <c r="J50" s="1359" t="s">
        <v>1737</v>
      </c>
      <c r="K50" s="1359" t="s">
        <v>1737</v>
      </c>
      <c r="L50" s="1359" t="s">
        <v>1737</v>
      </c>
      <c r="S50" s="1337">
        <v>29</v>
      </c>
      <c r="U50" s="1331" t="s">
        <v>2355</v>
      </c>
      <c r="V50" s="1331" t="s">
        <v>4112</v>
      </c>
      <c r="W50" s="1340">
        <v>19</v>
      </c>
      <c r="Y50" s="1345"/>
      <c r="Z50" s="2111">
        <v>42899</v>
      </c>
      <c r="AE50" s="1412">
        <f>IF(A50="","",(IFERROR(VLOOKUP(A50,Projecten!A$4:W$2618,5,FALSE),"niet bekend")))</f>
        <v>1</v>
      </c>
      <c r="AF50" s="2317">
        <f t="shared" si="3"/>
        <v>3085.86</v>
      </c>
      <c r="AG50" s="1291">
        <f>IF(A50="","",(IFERROR(VLOOKUP(A50,Projecten!A$4:W$2618,23,FALSE),"niet bekend")))</f>
        <v>0</v>
      </c>
      <c r="AH50" s="2485">
        <f>IF(A50="","",(IFERROR(VLOOKUP(A50,Projecten!A$4:W$2618,12,FALSE),"niet bekend")))</f>
        <v>3085.86</v>
      </c>
    </row>
    <row r="51" spans="1:34" x14ac:dyDescent="0.2">
      <c r="A51" s="1350">
        <v>2017482</v>
      </c>
      <c r="B51" s="2281" t="s">
        <v>1019</v>
      </c>
      <c r="C51" s="1350" t="s">
        <v>2163</v>
      </c>
      <c r="D51" s="1351" t="s">
        <v>1100</v>
      </c>
      <c r="E51" s="1351">
        <v>1</v>
      </c>
      <c r="F51" s="1351">
        <v>2</v>
      </c>
      <c r="G51" s="1351">
        <v>2</v>
      </c>
      <c r="H51" s="1351">
        <v>0</v>
      </c>
      <c r="I51" s="1347">
        <v>42920</v>
      </c>
      <c r="J51" s="1359" t="s">
        <v>1737</v>
      </c>
      <c r="K51" s="1359" t="s">
        <v>1737</v>
      </c>
      <c r="L51" s="1359" t="s">
        <v>1737</v>
      </c>
      <c r="S51" s="1337">
        <v>29</v>
      </c>
      <c r="U51" s="1331" t="s">
        <v>986</v>
      </c>
      <c r="V51" s="1331" t="s">
        <v>4110</v>
      </c>
      <c r="W51" s="1340">
        <v>3</v>
      </c>
      <c r="Y51" s="1345"/>
      <c r="Z51" s="2111">
        <v>42807</v>
      </c>
      <c r="AE51" s="1412">
        <f>IF(A51="","",(IFERROR(VLOOKUP(A51,Projecten!A$4:W$2618,5,FALSE),"niet bekend")))</f>
        <v>1</v>
      </c>
      <c r="AF51" s="2317">
        <f t="shared" si="3"/>
        <v>393.16</v>
      </c>
      <c r="AG51" s="1291">
        <f>IF(A51="","",(IFERROR(VLOOKUP(A51,Projecten!A$4:W$2618,23,FALSE),"niet bekend")))</f>
        <v>0</v>
      </c>
      <c r="AH51" s="2485">
        <f>IF(A51="","",(IFERROR(VLOOKUP(A51,Projecten!A$4:W$2618,12,FALSE),"niet bekend")))</f>
        <v>393.16</v>
      </c>
    </row>
    <row r="52" spans="1:34" s="1386" customFormat="1" x14ac:dyDescent="0.2">
      <c r="A52" s="826"/>
      <c r="B52" s="1375"/>
      <c r="C52" s="1376"/>
      <c r="D52" s="1376"/>
      <c r="E52" s="1377"/>
      <c r="F52" s="1377"/>
      <c r="G52" s="1377"/>
      <c r="H52" s="1377"/>
      <c r="I52" s="1378"/>
      <c r="J52" s="1378"/>
      <c r="K52" s="1378"/>
      <c r="L52" s="1377"/>
      <c r="M52" s="1377"/>
      <c r="N52" s="1377"/>
      <c r="O52" s="1377"/>
      <c r="P52" s="1377"/>
      <c r="Q52" s="1379"/>
      <c r="R52" s="1380"/>
      <c r="S52" s="1381"/>
      <c r="T52" s="1381"/>
      <c r="U52" s="1382"/>
      <c r="V52" s="1382"/>
      <c r="W52" s="1382"/>
      <c r="X52" s="1383"/>
      <c r="Y52" s="1384"/>
      <c r="Z52" s="1385"/>
      <c r="AB52" s="1387"/>
      <c r="AC52" s="1387"/>
      <c r="AD52" s="1387"/>
      <c r="AE52" s="1388"/>
      <c r="AF52" s="2321"/>
      <c r="AG52" s="1387" t="str">
        <f>IF(A52="","",(IFERROR(VLOOKUP(A52,Projecten!A$4:W$2618,23,FALSE),"niet bekend")))</f>
        <v/>
      </c>
      <c r="AH52" s="1390" t="str">
        <f>IF(A52="","",(IFERROR(VLOOKUP(A52,Projecten!A$4:W$2618,12,FALSE),"niet bekend")))</f>
        <v/>
      </c>
    </row>
    <row r="53" spans="1:34" s="1323" customFormat="1" x14ac:dyDescent="0.2">
      <c r="A53" s="1038"/>
      <c r="B53" s="1322"/>
      <c r="C53" s="1922">
        <f>SUM(F53:H53)</f>
        <v>245</v>
      </c>
      <c r="D53" s="1923"/>
      <c r="E53" s="1924">
        <f>SUM(E54:E79)</f>
        <v>14</v>
      </c>
      <c r="F53" s="1924">
        <f>SUM(F54:F79)</f>
        <v>134</v>
      </c>
      <c r="G53" s="1924">
        <f>SUM(G54:G79)</f>
        <v>68</v>
      </c>
      <c r="H53" s="1924">
        <f>SUM(H54:H79)</f>
        <v>43</v>
      </c>
      <c r="I53" s="1925"/>
      <c r="J53" s="1925"/>
      <c r="K53" s="1925"/>
      <c r="L53" s="1924"/>
      <c r="M53" s="1924"/>
      <c r="N53" s="1924"/>
      <c r="O53" s="1924"/>
      <c r="P53" s="1924"/>
      <c r="Q53" s="1653">
        <v>29</v>
      </c>
      <c r="R53" s="1654"/>
      <c r="S53" s="1655"/>
      <c r="T53" s="1655"/>
      <c r="U53" s="1926"/>
      <c r="V53" s="1657">
        <f>SUM(W53:W79)</f>
        <v>446.25</v>
      </c>
      <c r="W53" s="1320"/>
      <c r="X53" s="1320">
        <f>Productiemedewerkers!C538</f>
        <v>0</v>
      </c>
      <c r="Y53" s="1321">
        <f>V53-X53</f>
        <v>446.25</v>
      </c>
      <c r="Z53" s="1322"/>
      <c r="AB53" s="1324"/>
      <c r="AC53" s="1324"/>
      <c r="AD53" s="1325" t="str">
        <f>CONCATENATE("week ",Q53)</f>
        <v>week 29</v>
      </c>
      <c r="AE53" s="1326"/>
      <c r="AF53" s="2319">
        <f>SUM(AF54:AF79)</f>
        <v>51745.564285714296</v>
      </c>
      <c r="AG53" s="1324" t="str">
        <f>IF(A53="","",(IFERROR(VLOOKUP(A53,Projecten!A$4:W$2618,23,FALSE),"niet bekend")))</f>
        <v/>
      </c>
      <c r="AH53" s="1328" t="str">
        <f>IF(A53="","",(IFERROR(VLOOKUP(A53,Projecten!A$4:W$2618,12,FALSE),"niet bekend")))</f>
        <v/>
      </c>
    </row>
    <row r="54" spans="1:34" x14ac:dyDescent="0.2">
      <c r="A54" s="1329"/>
      <c r="B54" s="1447"/>
      <c r="C54" s="1455"/>
      <c r="D54" s="1453"/>
      <c r="E54" s="1454"/>
      <c r="F54" s="1454"/>
      <c r="G54" s="1454"/>
      <c r="H54" s="1454"/>
      <c r="I54" s="1334"/>
      <c r="J54" s="1334"/>
      <c r="K54" s="1334"/>
      <c r="L54" s="1335"/>
      <c r="M54" s="1335"/>
      <c r="N54" s="1335"/>
      <c r="O54" s="1335"/>
      <c r="P54" s="1335"/>
      <c r="Q54" s="1290" t="s">
        <v>3502</v>
      </c>
      <c r="S54" s="1337"/>
      <c r="V54" s="1353" t="s">
        <v>2493</v>
      </c>
      <c r="AE54" s="1412" t="str">
        <f>IF(A54="","",(IFERROR(VLOOKUP(A54,Projecten!A$4:W$2618,5,FALSE),"niet bekend")))</f>
        <v/>
      </c>
      <c r="AF54" s="2317" t="str">
        <f>IF(AE54="","",(IF(E54=0,AH54,(E54/AE54*AH54))))</f>
        <v/>
      </c>
      <c r="AG54" s="1291" t="str">
        <f>IF(A54="","",(IFERROR(VLOOKUP(A54,Projecten!A$4:W$2618,23,FALSE),"niet bekend")))</f>
        <v/>
      </c>
      <c r="AH54" s="2485" t="str">
        <f>IF(A54="","",(IFERROR(VLOOKUP(A54,Projecten!A$4:W$2618,12,FALSE),"niet bekend")))</f>
        <v/>
      </c>
    </row>
    <row r="55" spans="1:34" s="1461" customFormat="1" x14ac:dyDescent="0.2">
      <c r="A55" s="1415"/>
      <c r="B55" s="1414"/>
      <c r="C55" s="1414"/>
      <c r="D55" s="1455"/>
      <c r="E55" s="1457"/>
      <c r="F55" s="1457"/>
      <c r="G55" s="1457"/>
      <c r="H55" s="1457"/>
      <c r="I55" s="1456"/>
      <c r="J55" s="1456"/>
      <c r="K55" s="1456"/>
      <c r="L55" s="1456"/>
      <c r="M55" s="1348"/>
      <c r="N55" s="1348"/>
      <c r="O55" s="1348"/>
      <c r="P55" s="1348"/>
      <c r="Q55" s="1414"/>
      <c r="R55" s="1456"/>
      <c r="S55" s="1458"/>
      <c r="T55" s="1459"/>
      <c r="U55" s="1455"/>
      <c r="V55" s="1455"/>
      <c r="W55" s="1394"/>
      <c r="X55" s="1455"/>
      <c r="Y55" s="1455"/>
      <c r="Z55" s="1928"/>
      <c r="AB55" s="1462"/>
      <c r="AC55" s="1462"/>
      <c r="AD55" s="1462"/>
      <c r="AE55" s="1463" t="str">
        <f>IF(A55="","",(IFERROR(VLOOKUP(A55,Projecten!A$4:W$2618,5,FALSE),"niet bekend")))</f>
        <v/>
      </c>
      <c r="AF55" s="2317" t="str">
        <f>IF(AE55="","",(IF(E55=0,AH55,(E55/AE55*AH55))))</f>
        <v/>
      </c>
      <c r="AG55" s="1462" t="str">
        <f>IF(A55="","",(IFERROR(VLOOKUP(A55,Projecten!A$4:W$2618,23,FALSE),"niet bekend")))</f>
        <v/>
      </c>
      <c r="AH55" s="1464" t="str">
        <f>IF(A55="","",(IFERROR(VLOOKUP(A55,Projecten!A$4:W$2618,12,FALSE),"niet bekend")))</f>
        <v/>
      </c>
    </row>
    <row r="56" spans="1:34" s="1461" customFormat="1" x14ac:dyDescent="0.2">
      <c r="A56" s="1415"/>
      <c r="B56" s="1414"/>
      <c r="C56" s="1414" t="s">
        <v>3939</v>
      </c>
      <c r="D56" s="1455"/>
      <c r="E56" s="1457"/>
      <c r="F56" s="1457"/>
      <c r="G56" s="1457"/>
      <c r="H56" s="1457"/>
      <c r="I56" s="1456"/>
      <c r="J56" s="1456"/>
      <c r="K56" s="1456"/>
      <c r="L56" s="1456"/>
      <c r="M56" s="1348"/>
      <c r="N56" s="1348"/>
      <c r="O56" s="1348"/>
      <c r="P56" s="1348"/>
      <c r="Q56" s="1414"/>
      <c r="R56" s="1456"/>
      <c r="S56" s="1458"/>
      <c r="T56" s="1459"/>
      <c r="U56" s="1455"/>
      <c r="V56" s="1455"/>
      <c r="W56" s="1394">
        <v>16.5</v>
      </c>
      <c r="X56" s="1455"/>
      <c r="Y56" s="1455"/>
      <c r="Z56" s="1928"/>
      <c r="AB56" s="1462"/>
      <c r="AC56" s="1462"/>
      <c r="AD56" s="1462"/>
      <c r="AE56" s="1463" t="str">
        <f>IF(A56="","",(IFERROR(VLOOKUP(A56,Projecten!A$4:W$2618,5,FALSE),"niet bekend")))</f>
        <v/>
      </c>
      <c r="AF56" s="2317" t="str">
        <f>IF(AE56="","",(IF(E56=0,AH56,(E56/AE56*AH56))))</f>
        <v/>
      </c>
      <c r="AG56" s="1462" t="str">
        <f>IF(A56="","",(IFERROR(VLOOKUP(A56,Projecten!A$4:W$2618,23,FALSE),"niet bekend")))</f>
        <v/>
      </c>
      <c r="AH56" s="1464" t="str">
        <f>IF(A56="","",(IFERROR(VLOOKUP(A56,Projecten!A$4:W$2618,12,FALSE),"niet bekend")))</f>
        <v/>
      </c>
    </row>
    <row r="57" spans="1:34" s="1461" customFormat="1" x14ac:dyDescent="0.2">
      <c r="A57" s="1415"/>
      <c r="B57" s="1414"/>
      <c r="C57" s="1414" t="s">
        <v>4073</v>
      </c>
      <c r="D57" s="1455"/>
      <c r="E57" s="1457"/>
      <c r="F57" s="1457"/>
      <c r="G57" s="1457"/>
      <c r="H57" s="1457"/>
      <c r="I57" s="1456"/>
      <c r="J57" s="1456"/>
      <c r="K57" s="1456"/>
      <c r="L57" s="1456"/>
      <c r="M57" s="1348"/>
      <c r="N57" s="1348"/>
      <c r="O57" s="1348"/>
      <c r="P57" s="1348"/>
      <c r="Q57" s="1414"/>
      <c r="R57" s="1456"/>
      <c r="S57" s="1458"/>
      <c r="T57" s="1459"/>
      <c r="U57" s="1455"/>
      <c r="V57" s="1455"/>
      <c r="W57" s="1394">
        <v>8.25</v>
      </c>
      <c r="X57" s="1455"/>
      <c r="Y57" s="1455"/>
      <c r="Z57" s="1928"/>
      <c r="AB57" s="1462"/>
      <c r="AC57" s="1462"/>
      <c r="AD57" s="1462"/>
      <c r="AE57" s="1463" t="str">
        <f>IF(A57="","",(IFERROR(VLOOKUP(A57,Projecten!A$4:W$2618,5,FALSE),"niet bekend")))</f>
        <v/>
      </c>
      <c r="AF57" s="2317" t="str">
        <f>IF(AE57="","",(IF(E57=0,AH57,(E57/AE57*AH57))))</f>
        <v/>
      </c>
      <c r="AG57" s="1462" t="str">
        <f>IF(A57="","",(IFERROR(VLOOKUP(A57,Projecten!A$4:W$2618,23,FALSE),"niet bekend")))</f>
        <v/>
      </c>
      <c r="AH57" s="1464" t="str">
        <f>IF(A57="","",(IFERROR(VLOOKUP(A57,Projecten!A$4:W$2618,12,FALSE),"niet bekend")))</f>
        <v/>
      </c>
    </row>
    <row r="58" spans="1:34" s="1461" customFormat="1" x14ac:dyDescent="0.2">
      <c r="A58" s="1415"/>
      <c r="B58" s="1414"/>
      <c r="C58" s="1414" t="s">
        <v>4116</v>
      </c>
      <c r="D58" s="1455"/>
      <c r="E58" s="1457"/>
      <c r="F58" s="1457"/>
      <c r="G58" s="1457"/>
      <c r="H58" s="1457"/>
      <c r="I58" s="1456"/>
      <c r="J58" s="1456"/>
      <c r="K58" s="1456"/>
      <c r="L58" s="1456"/>
      <c r="M58" s="1348"/>
      <c r="N58" s="1348"/>
      <c r="O58" s="1348"/>
      <c r="P58" s="1348"/>
      <c r="Q58" s="1414"/>
      <c r="R58" s="1456"/>
      <c r="S58" s="1458"/>
      <c r="T58" s="1459"/>
      <c r="U58" s="1455"/>
      <c r="V58" s="1455"/>
      <c r="W58" s="1394">
        <v>11.25</v>
      </c>
      <c r="X58" s="1455"/>
      <c r="Y58" s="1455"/>
      <c r="Z58" s="1928"/>
      <c r="AB58" s="1462"/>
      <c r="AC58" s="1462"/>
      <c r="AD58" s="1462"/>
      <c r="AE58" s="1463" t="str">
        <f>IF(A58="","",(IFERROR(VLOOKUP(A58,Projecten!A$4:W$2618,5,FALSE),"niet bekend")))</f>
        <v/>
      </c>
      <c r="AF58" s="2317" t="str">
        <f>IF(AE58="","",(IF(E58=0,AH58,(E58/AE58*AH58))))</f>
        <v/>
      </c>
      <c r="AG58" s="1462" t="str">
        <f>IF(A58="","",(IFERROR(VLOOKUP(A58,Projecten!A$4:W$2618,23,FALSE),"niet bekend")))</f>
        <v/>
      </c>
      <c r="AH58" s="1464" t="str">
        <f>IF(A58="","",(IFERROR(VLOOKUP(A58,Projecten!A$4:W$2618,12,FALSE),"niet bekend")))</f>
        <v/>
      </c>
    </row>
    <row r="59" spans="1:34" s="1461" customFormat="1" x14ac:dyDescent="0.2">
      <c r="A59" s="1415"/>
      <c r="B59" s="1414"/>
      <c r="C59" s="1414" t="s">
        <v>4239</v>
      </c>
      <c r="D59" s="1455"/>
      <c r="E59" s="1457"/>
      <c r="F59" s="1457"/>
      <c r="G59" s="1457"/>
      <c r="H59" s="1457"/>
      <c r="I59" s="1456"/>
      <c r="J59" s="1456"/>
      <c r="K59" s="1456"/>
      <c r="L59" s="1456"/>
      <c r="M59" s="1348"/>
      <c r="N59" s="1348"/>
      <c r="O59" s="1348"/>
      <c r="P59" s="1348"/>
      <c r="Q59" s="1414"/>
      <c r="R59" s="1456"/>
      <c r="S59" s="1458"/>
      <c r="T59" s="1459"/>
      <c r="U59" s="1455"/>
      <c r="V59" s="1455"/>
      <c r="W59" s="1394">
        <v>75</v>
      </c>
      <c r="X59" s="1455"/>
      <c r="Y59" s="1455"/>
      <c r="Z59" s="1928"/>
      <c r="AB59" s="1462"/>
      <c r="AC59" s="1462"/>
      <c r="AD59" s="1462"/>
      <c r="AE59" s="1463"/>
      <c r="AF59" s="2317"/>
      <c r="AG59" s="1462"/>
      <c r="AH59" s="1464"/>
    </row>
    <row r="60" spans="1:34" s="1461" customFormat="1" x14ac:dyDescent="0.2">
      <c r="A60" s="1415"/>
      <c r="B60" s="1414"/>
      <c r="C60" s="1414"/>
      <c r="D60" s="1455"/>
      <c r="E60" s="1457"/>
      <c r="F60" s="1457"/>
      <c r="G60" s="1457"/>
      <c r="H60" s="1457"/>
      <c r="I60" s="1456"/>
      <c r="J60" s="1456"/>
      <c r="K60" s="1456"/>
      <c r="L60" s="1456"/>
      <c r="M60" s="1348"/>
      <c r="N60" s="1348"/>
      <c r="O60" s="1348"/>
      <c r="P60" s="1348"/>
      <c r="Q60" s="1414"/>
      <c r="R60" s="1456"/>
      <c r="S60" s="1458"/>
      <c r="T60" s="1459"/>
      <c r="U60" s="1455"/>
      <c r="V60" s="1455"/>
      <c r="W60" s="1394"/>
      <c r="X60" s="1455"/>
      <c r="Y60" s="1455"/>
      <c r="Z60" s="1928"/>
      <c r="AB60" s="1462"/>
      <c r="AC60" s="1462"/>
      <c r="AD60" s="1462"/>
      <c r="AE60" s="1463"/>
      <c r="AF60" s="2317"/>
      <c r="AG60" s="1462"/>
      <c r="AH60" s="1464"/>
    </row>
    <row r="61" spans="1:34" x14ac:dyDescent="0.2">
      <c r="A61" s="1330" t="s">
        <v>3108</v>
      </c>
      <c r="B61" s="2303" t="s">
        <v>1019</v>
      </c>
      <c r="C61" s="1330" t="s">
        <v>2787</v>
      </c>
      <c r="D61" s="1332" t="s">
        <v>3105</v>
      </c>
      <c r="E61" s="1332">
        <v>1</v>
      </c>
      <c r="F61" s="1397">
        <v>23</v>
      </c>
      <c r="G61" s="1397">
        <v>17</v>
      </c>
      <c r="H61" s="1397">
        <v>4</v>
      </c>
      <c r="I61" s="1334" t="s">
        <v>89</v>
      </c>
      <c r="J61" s="1334" t="s">
        <v>89</v>
      </c>
      <c r="K61" s="1334" t="s">
        <v>89</v>
      </c>
      <c r="L61" s="1359" t="s">
        <v>1737</v>
      </c>
      <c r="M61" s="1335"/>
      <c r="N61" s="1335"/>
      <c r="O61" s="1335"/>
      <c r="P61" s="1335"/>
      <c r="S61" s="1337">
        <v>30</v>
      </c>
      <c r="U61" s="1331" t="s">
        <v>3109</v>
      </c>
      <c r="V61" s="1331" t="s">
        <v>4253</v>
      </c>
      <c r="W61" s="1340">
        <v>46</v>
      </c>
      <c r="AE61" s="1412">
        <f>IF(A61="","",(IFERROR(VLOOKUP(A61,Projecten!A$4:W$2618,5,FALSE),"niet bekend")))</f>
        <v>1</v>
      </c>
      <c r="AF61" s="2317">
        <f>IF(AE61="","",(IF(E61=0,AH61,(E61/AE61*AH61))))</f>
        <v>0</v>
      </c>
      <c r="AG61" s="1291">
        <f>IF(A61="","",(IFERROR(VLOOKUP(A61,Projecten!A$4:W$2618,23,FALSE),"niet bekend")))</f>
        <v>0</v>
      </c>
      <c r="AH61" s="2485">
        <f>IF(A61="","",(IFERROR(VLOOKUP(A61,Projecten!A$4:W$2618,12,FALSE),"niet bekend")))</f>
        <v>0</v>
      </c>
    </row>
    <row r="62" spans="1:34" x14ac:dyDescent="0.2">
      <c r="A62" s="1330" t="s">
        <v>4201</v>
      </c>
      <c r="B62" s="2303" t="s">
        <v>1019</v>
      </c>
      <c r="C62" s="1331" t="s">
        <v>4197</v>
      </c>
      <c r="D62" s="1332"/>
      <c r="E62" s="1332">
        <v>0</v>
      </c>
      <c r="F62" s="1397">
        <v>1</v>
      </c>
      <c r="G62" s="1397">
        <v>0</v>
      </c>
      <c r="H62" s="1397">
        <v>2</v>
      </c>
      <c r="I62" s="2392">
        <v>42920</v>
      </c>
      <c r="J62" s="2392">
        <v>42921</v>
      </c>
      <c r="K62" s="1359" t="s">
        <v>1737</v>
      </c>
      <c r="L62" s="1359" t="s">
        <v>1737</v>
      </c>
      <c r="M62" s="1335"/>
      <c r="N62" s="1335"/>
      <c r="O62" s="1335"/>
      <c r="P62" s="1335"/>
      <c r="S62" s="1337">
        <v>33</v>
      </c>
      <c r="U62" s="1331" t="s">
        <v>1189</v>
      </c>
      <c r="V62" s="1331" t="s">
        <v>4198</v>
      </c>
      <c r="W62" s="1340">
        <v>7</v>
      </c>
      <c r="AE62" s="1412" t="str">
        <f>IF(A62="","",(IFERROR(VLOOKUP(A62,Projecten!A$4:W$2618,5,FALSE),"niet bekend")))</f>
        <v>niet bekend</v>
      </c>
      <c r="AF62" s="2317" t="str">
        <f>IF(AE62="","",(IF(E62=0,AH62,(E62/AE62*AH62))))</f>
        <v>niet bekend</v>
      </c>
      <c r="AG62" s="1291" t="str">
        <f>IF(A62="","",(IFERROR(VLOOKUP(A62,Projecten!A$4:W$2618,23,FALSE),"niet bekend")))</f>
        <v>niet bekend</v>
      </c>
      <c r="AH62" s="2485" t="str">
        <f>IF(A62="","",(IFERROR(VLOOKUP(A62,Projecten!A$4:W$2618,12,FALSE),"niet bekend")))</f>
        <v>niet bekend</v>
      </c>
    </row>
    <row r="63" spans="1:34" s="1461" customFormat="1" x14ac:dyDescent="0.2">
      <c r="A63" s="1350">
        <v>2017422</v>
      </c>
      <c r="B63" s="2303" t="s">
        <v>1019</v>
      </c>
      <c r="C63" s="1350" t="s">
        <v>3872</v>
      </c>
      <c r="D63" s="1351" t="s">
        <v>830</v>
      </c>
      <c r="E63" s="1351">
        <v>1</v>
      </c>
      <c r="F63" s="1351">
        <v>11</v>
      </c>
      <c r="G63" s="1351">
        <v>8</v>
      </c>
      <c r="H63" s="1351">
        <v>1</v>
      </c>
      <c r="I63" s="1336" t="s">
        <v>89</v>
      </c>
      <c r="J63" s="1359" t="s">
        <v>1737</v>
      </c>
      <c r="K63" s="1359" t="s">
        <v>1737</v>
      </c>
      <c r="L63" s="1359" t="s">
        <v>1737</v>
      </c>
      <c r="M63" s="1348"/>
      <c r="N63" s="1348"/>
      <c r="O63" s="1348"/>
      <c r="P63" s="1348"/>
      <c r="Q63" s="1414"/>
      <c r="R63" s="1456"/>
      <c r="S63" s="1337">
        <v>30</v>
      </c>
      <c r="T63" s="1338"/>
      <c r="U63" s="1331" t="s">
        <v>3902</v>
      </c>
      <c r="V63" s="1331" t="s">
        <v>4245</v>
      </c>
      <c r="W63" s="1340">
        <v>20</v>
      </c>
      <c r="X63" s="1455"/>
      <c r="Y63" s="1455"/>
      <c r="Z63" s="1928"/>
      <c r="AB63" s="1462"/>
      <c r="AC63" s="1462"/>
      <c r="AD63" s="1462"/>
      <c r="AE63" s="1412">
        <f>IF(A63="","",(IFERROR(VLOOKUP(A63,Projecten!A$4:W$2618,5,FALSE),"niet bekend")))</f>
        <v>1</v>
      </c>
      <c r="AF63" s="2317">
        <f>IF(AE63="","",(IF(E63=0,AH63,(E63/AE63*AH63))))</f>
        <v>3648.18</v>
      </c>
      <c r="AG63" s="1291">
        <f>IF(A63="","",(IFERROR(VLOOKUP(A63,Projecten!A$4:W$2618,23,FALSE),"niet bekend")))</f>
        <v>0</v>
      </c>
      <c r="AH63" s="2485">
        <f>IF(A63="","",(IFERROR(VLOOKUP(A63,Projecten!A$4:W$2618,12,FALSE),"niet bekend")))</f>
        <v>3648.18</v>
      </c>
    </row>
    <row r="64" spans="1:34" x14ac:dyDescent="0.2">
      <c r="A64" s="1330"/>
      <c r="B64" s="1330"/>
      <c r="C64" s="1330"/>
      <c r="D64" s="1332"/>
      <c r="E64" s="1332"/>
      <c r="F64" s="1397"/>
      <c r="G64" s="1397"/>
      <c r="H64" s="1397"/>
      <c r="I64" s="1334"/>
      <c r="J64" s="1334"/>
      <c r="K64" s="1334"/>
      <c r="L64" s="1335"/>
      <c r="M64" s="1335"/>
      <c r="N64" s="1335"/>
      <c r="O64" s="1335"/>
      <c r="P64" s="1335"/>
      <c r="S64" s="1337"/>
      <c r="AE64" s="1412"/>
    </row>
    <row r="65" spans="1:35" s="1461" customFormat="1" x14ac:dyDescent="0.2">
      <c r="A65" s="1350">
        <v>2017496</v>
      </c>
      <c r="B65" s="2303" t="s">
        <v>1019</v>
      </c>
      <c r="C65" s="1350" t="s">
        <v>4186</v>
      </c>
      <c r="D65" s="1351" t="s">
        <v>489</v>
      </c>
      <c r="E65" s="1351">
        <v>1</v>
      </c>
      <c r="F65" s="1351">
        <v>9</v>
      </c>
      <c r="G65" s="1351">
        <v>6</v>
      </c>
      <c r="H65" s="1351">
        <v>3</v>
      </c>
      <c r="I65" s="1359" t="s">
        <v>89</v>
      </c>
      <c r="J65" s="1359" t="s">
        <v>89</v>
      </c>
      <c r="K65" s="1359" t="s">
        <v>1737</v>
      </c>
      <c r="L65" s="1359" t="s">
        <v>1737</v>
      </c>
      <c r="M65" s="1348"/>
      <c r="N65" s="1348"/>
      <c r="O65" s="1348"/>
      <c r="P65" s="1348"/>
      <c r="Q65" s="1290"/>
      <c r="R65" s="1336"/>
      <c r="S65" s="1337">
        <v>33</v>
      </c>
      <c r="T65" s="1338"/>
      <c r="U65" s="1331" t="s">
        <v>681</v>
      </c>
      <c r="V65" s="1331" t="s">
        <v>1495</v>
      </c>
      <c r="W65" s="1340">
        <v>25</v>
      </c>
      <c r="X65" s="1331"/>
      <c r="Y65" s="1331"/>
      <c r="Z65" s="2111">
        <v>42916</v>
      </c>
      <c r="AA65" s="1287"/>
      <c r="AB65" s="1291"/>
      <c r="AC65" s="1291"/>
      <c r="AD65" s="1291"/>
      <c r="AE65" s="1412">
        <f>IF(A65="","",(IFERROR(VLOOKUP(A65,Projecten!A$4:W$2618,5,FALSE),"niet bekend")))</f>
        <v>1</v>
      </c>
      <c r="AF65" s="2317">
        <f t="shared" ref="AF65:AF71" si="4">IF(AE65="","",(IF(E65=0,AH65,(E65/AE65*AH65))))</f>
        <v>4380.83</v>
      </c>
      <c r="AG65" s="1291">
        <f>IF(A65="","",(IFERROR(VLOOKUP(A65,Projecten!A$4:W$2618,23,FALSE),"niet bekend")))</f>
        <v>0</v>
      </c>
      <c r="AH65" s="2485">
        <f>IF(A65="","",(IFERROR(VLOOKUP(A65,Projecten!A$4:W$2618,12,FALSE),"niet bekend")))</f>
        <v>4380.83</v>
      </c>
    </row>
    <row r="66" spans="1:35" s="1461" customFormat="1" x14ac:dyDescent="0.2">
      <c r="A66" s="1350">
        <v>2017497</v>
      </c>
      <c r="B66" s="2303" t="s">
        <v>1019</v>
      </c>
      <c r="C66" s="1350" t="s">
        <v>4187</v>
      </c>
      <c r="D66" s="1351" t="s">
        <v>489</v>
      </c>
      <c r="E66" s="1351">
        <v>1</v>
      </c>
      <c r="F66" s="1351">
        <v>1</v>
      </c>
      <c r="G66" s="1351">
        <v>0</v>
      </c>
      <c r="H66" s="1351">
        <v>1</v>
      </c>
      <c r="I66" s="1359" t="s">
        <v>89</v>
      </c>
      <c r="J66" s="1359" t="s">
        <v>1737</v>
      </c>
      <c r="K66" s="1359" t="s">
        <v>1737</v>
      </c>
      <c r="L66" s="1359" t="s">
        <v>1737</v>
      </c>
      <c r="M66" s="1348"/>
      <c r="N66" s="1348"/>
      <c r="O66" s="1348"/>
      <c r="P66" s="1348"/>
      <c r="Q66" s="1290"/>
      <c r="R66" s="1336"/>
      <c r="S66" s="1337">
        <v>33</v>
      </c>
      <c r="T66" s="1338"/>
      <c r="U66" s="1331" t="s">
        <v>681</v>
      </c>
      <c r="V66" s="1331" t="s">
        <v>1495</v>
      </c>
      <c r="W66" s="1340">
        <v>6</v>
      </c>
      <c r="X66" s="1331"/>
      <c r="Y66" s="1331"/>
      <c r="Z66" s="2111">
        <v>42916</v>
      </c>
      <c r="AA66" s="1287"/>
      <c r="AB66" s="1291"/>
      <c r="AC66" s="1291"/>
      <c r="AD66" s="1291"/>
      <c r="AE66" s="1412">
        <f>IF(A66="","",(IFERROR(VLOOKUP(A66,Projecten!A$4:W$2618,5,FALSE),"niet bekend")))</f>
        <v>1</v>
      </c>
      <c r="AF66" s="2317">
        <f t="shared" si="4"/>
        <v>762.2</v>
      </c>
      <c r="AG66" s="1291">
        <f>IF(A66="","",(IFERROR(VLOOKUP(A66,Projecten!A$4:W$2618,23,FALSE),"niet bekend")))</f>
        <v>0</v>
      </c>
      <c r="AH66" s="2485">
        <f>IF(A66="","",(IFERROR(VLOOKUP(A66,Projecten!A$4:W$2618,12,FALSE),"niet bekend")))</f>
        <v>762.2</v>
      </c>
    </row>
    <row r="67" spans="1:35" s="1461" customFormat="1" x14ac:dyDescent="0.2">
      <c r="A67" s="1350">
        <v>2017498</v>
      </c>
      <c r="B67" s="1350"/>
      <c r="C67" s="1350" t="s">
        <v>4188</v>
      </c>
      <c r="D67" s="1351" t="s">
        <v>489</v>
      </c>
      <c r="E67" s="1351">
        <v>1</v>
      </c>
      <c r="F67" s="1351">
        <v>1</v>
      </c>
      <c r="G67" s="1351">
        <v>0</v>
      </c>
      <c r="H67" s="1351">
        <v>1</v>
      </c>
      <c r="I67" s="1359"/>
      <c r="J67" s="1359"/>
      <c r="K67" s="1359"/>
      <c r="L67" s="1359"/>
      <c r="M67" s="1348"/>
      <c r="N67" s="1348"/>
      <c r="O67" s="1348"/>
      <c r="P67" s="1348"/>
      <c r="Q67" s="1290"/>
      <c r="R67" s="1336"/>
      <c r="S67" s="1337">
        <v>33</v>
      </c>
      <c r="T67" s="1338"/>
      <c r="U67" s="1331" t="s">
        <v>681</v>
      </c>
      <c r="V67" s="1331"/>
      <c r="W67" s="1340">
        <v>24</v>
      </c>
      <c r="X67" s="1331"/>
      <c r="Y67" s="1331"/>
      <c r="Z67" s="2111">
        <v>42916</v>
      </c>
      <c r="AA67" s="1287"/>
      <c r="AB67" s="1291"/>
      <c r="AC67" s="1291"/>
      <c r="AD67" s="1291"/>
      <c r="AE67" s="1412">
        <f>IF(A67="","",(IFERROR(VLOOKUP(A67,Projecten!A$4:W$2618,5,FALSE),"niet bekend")))</f>
        <v>1</v>
      </c>
      <c r="AF67" s="2317">
        <f t="shared" si="4"/>
        <v>520.27</v>
      </c>
      <c r="AG67" s="1291">
        <f>IF(A67="","",(IFERROR(VLOOKUP(A67,Projecten!A$4:W$2618,23,FALSE),"niet bekend")))</f>
        <v>0</v>
      </c>
      <c r="AH67" s="2485">
        <f>IF(A67="","",(IFERROR(VLOOKUP(A67,Projecten!A$4:W$2618,12,FALSE),"niet bekend")))</f>
        <v>520.27</v>
      </c>
    </row>
    <row r="68" spans="1:35" s="1461" customFormat="1" x14ac:dyDescent="0.2">
      <c r="A68" s="1350">
        <v>2017499</v>
      </c>
      <c r="B68" s="1350"/>
      <c r="C68" s="1350" t="s">
        <v>4189</v>
      </c>
      <c r="D68" s="1351" t="s">
        <v>489</v>
      </c>
      <c r="E68" s="1351">
        <v>1</v>
      </c>
      <c r="F68" s="1351">
        <v>11</v>
      </c>
      <c r="G68" s="1351">
        <v>6</v>
      </c>
      <c r="H68" s="1351">
        <v>3</v>
      </c>
      <c r="I68" s="1359"/>
      <c r="J68" s="1359"/>
      <c r="K68" s="1359"/>
      <c r="L68" s="1359"/>
      <c r="M68" s="1348"/>
      <c r="N68" s="1348"/>
      <c r="O68" s="1348"/>
      <c r="P68" s="1348"/>
      <c r="Q68" s="1290"/>
      <c r="R68" s="1336"/>
      <c r="S68" s="1337">
        <v>33</v>
      </c>
      <c r="T68" s="1338"/>
      <c r="U68" s="1331" t="s">
        <v>681</v>
      </c>
      <c r="V68" s="1331"/>
      <c r="W68" s="1340">
        <v>3.75</v>
      </c>
      <c r="X68" s="1331"/>
      <c r="Y68" s="1331"/>
      <c r="Z68" s="2111">
        <v>42916</v>
      </c>
      <c r="AA68" s="1287"/>
      <c r="AB68" s="1291"/>
      <c r="AC68" s="1291"/>
      <c r="AD68" s="1291"/>
      <c r="AE68" s="1412">
        <f>IF(A68="","",(IFERROR(VLOOKUP(A68,Projecten!A$4:W$2618,5,FALSE),"niet bekend")))</f>
        <v>1</v>
      </c>
      <c r="AF68" s="2317">
        <f t="shared" si="4"/>
        <v>3392.82</v>
      </c>
      <c r="AG68" s="1291">
        <f>IF(A68="","",(IFERROR(VLOOKUP(A68,Projecten!A$4:W$2618,23,FALSE),"niet bekend")))</f>
        <v>0</v>
      </c>
      <c r="AH68" s="2485">
        <f>IF(A68="","",(IFERROR(VLOOKUP(A68,Projecten!A$4:W$2618,12,FALSE),"niet bekend")))</f>
        <v>3392.82</v>
      </c>
    </row>
    <row r="69" spans="1:35" s="1461" customFormat="1" x14ac:dyDescent="0.2">
      <c r="A69" s="1350" t="s">
        <v>4194</v>
      </c>
      <c r="B69" s="1350"/>
      <c r="C69" s="1350" t="s">
        <v>4193</v>
      </c>
      <c r="D69" s="1351" t="s">
        <v>489</v>
      </c>
      <c r="E69" s="1351">
        <v>0</v>
      </c>
      <c r="F69" s="1351">
        <v>18</v>
      </c>
      <c r="G69" s="1351">
        <v>0</v>
      </c>
      <c r="H69" s="1351">
        <v>0</v>
      </c>
      <c r="I69" s="1359"/>
      <c r="J69" s="1359"/>
      <c r="K69" s="1359"/>
      <c r="L69" s="1359"/>
      <c r="M69" s="1348"/>
      <c r="N69" s="1348"/>
      <c r="O69" s="1348"/>
      <c r="P69" s="1348"/>
      <c r="Q69" s="1290"/>
      <c r="R69" s="1336"/>
      <c r="S69" s="1337">
        <v>33</v>
      </c>
      <c r="T69" s="1338"/>
      <c r="U69" s="1331" t="s">
        <v>681</v>
      </c>
      <c r="V69" s="1331"/>
      <c r="W69" s="1340">
        <v>13</v>
      </c>
      <c r="X69" s="1331"/>
      <c r="Y69" s="1331"/>
      <c r="Z69" s="2111">
        <v>42916</v>
      </c>
      <c r="AA69" s="1287"/>
      <c r="AB69" s="1291"/>
      <c r="AC69" s="1291"/>
      <c r="AD69" s="1291"/>
      <c r="AE69" s="1412">
        <f>IF(A69="","",(IFERROR(VLOOKUP(A69,Projecten!A$4:W$2618,5,FALSE),"niet bekend")))</f>
        <v>0</v>
      </c>
      <c r="AF69" s="2317">
        <f t="shared" si="4"/>
        <v>2222.96</v>
      </c>
      <c r="AG69" s="1291">
        <f>IF(A69="","",(IFERROR(VLOOKUP(A69,Projecten!A$4:W$2618,23,FALSE),"niet bekend")))</f>
        <v>0</v>
      </c>
      <c r="AH69" s="2485">
        <f>IF(A69="","",(IFERROR(VLOOKUP(A69,Projecten!A$4:W$2618,12,FALSE),"niet bekend")))</f>
        <v>2222.96</v>
      </c>
    </row>
    <row r="70" spans="1:35" s="1461" customFormat="1" x14ac:dyDescent="0.2">
      <c r="A70" s="1350">
        <v>2017502</v>
      </c>
      <c r="B70" s="1350"/>
      <c r="C70" s="1350" t="s">
        <v>4199</v>
      </c>
      <c r="D70" s="1351" t="s">
        <v>489</v>
      </c>
      <c r="E70" s="1351">
        <v>1</v>
      </c>
      <c r="F70" s="1351">
        <v>9</v>
      </c>
      <c r="G70" s="1351">
        <v>7</v>
      </c>
      <c r="H70" s="1351">
        <v>3</v>
      </c>
      <c r="I70" s="1359"/>
      <c r="J70" s="1359"/>
      <c r="K70" s="1359"/>
      <c r="L70" s="1359"/>
      <c r="M70" s="1348"/>
      <c r="N70" s="1348"/>
      <c r="O70" s="1348"/>
      <c r="P70" s="1348"/>
      <c r="Q70" s="1290"/>
      <c r="R70" s="1336"/>
      <c r="S70" s="1337">
        <v>33</v>
      </c>
      <c r="T70" s="1338"/>
      <c r="U70" s="1331" t="s">
        <v>681</v>
      </c>
      <c r="V70" s="1331"/>
      <c r="W70" s="1340">
        <v>20</v>
      </c>
      <c r="X70" s="1331"/>
      <c r="Y70" s="1331"/>
      <c r="Z70" s="2111">
        <v>42916</v>
      </c>
      <c r="AA70" s="1287"/>
      <c r="AB70" s="1291"/>
      <c r="AC70" s="1291"/>
      <c r="AD70" s="1291"/>
      <c r="AE70" s="1412">
        <f>IF(A70="","",(IFERROR(VLOOKUP(A70,Projecten!A$4:W$2618,5,FALSE),"niet bekend")))</f>
        <v>1</v>
      </c>
      <c r="AF70" s="2317">
        <f t="shared" si="4"/>
        <v>2728.63</v>
      </c>
      <c r="AG70" s="1291">
        <f>IF(A70="","",(IFERROR(VLOOKUP(A70,Projecten!A$4:W$2618,23,FALSE),"niet bekend")))</f>
        <v>0</v>
      </c>
      <c r="AH70" s="2485">
        <f>IF(A70="","",(IFERROR(VLOOKUP(A70,Projecten!A$4:W$2618,12,FALSE),"niet bekend")))</f>
        <v>2728.63</v>
      </c>
    </row>
    <row r="71" spans="1:35" s="1461" customFormat="1" x14ac:dyDescent="0.2">
      <c r="A71" s="1350">
        <v>2017503</v>
      </c>
      <c r="B71" s="1350"/>
      <c r="C71" s="1350" t="s">
        <v>4200</v>
      </c>
      <c r="D71" s="1351" t="s">
        <v>489</v>
      </c>
      <c r="E71" s="1351">
        <v>1</v>
      </c>
      <c r="F71" s="1351">
        <v>1</v>
      </c>
      <c r="G71" s="1351">
        <v>0</v>
      </c>
      <c r="H71" s="1351">
        <v>1</v>
      </c>
      <c r="I71" s="1359"/>
      <c r="J71" s="1359"/>
      <c r="K71" s="1359"/>
      <c r="L71" s="1359"/>
      <c r="M71" s="1348"/>
      <c r="N71" s="1348"/>
      <c r="O71" s="1348"/>
      <c r="P71" s="1348"/>
      <c r="Q71" s="1290"/>
      <c r="R71" s="1336"/>
      <c r="S71" s="1337">
        <v>33</v>
      </c>
      <c r="T71" s="1338"/>
      <c r="U71" s="1331" t="s">
        <v>681</v>
      </c>
      <c r="V71" s="1331"/>
      <c r="W71" s="1340">
        <v>3.75</v>
      </c>
      <c r="X71" s="1331"/>
      <c r="Y71" s="1331"/>
      <c r="Z71" s="2111">
        <v>42916</v>
      </c>
      <c r="AA71" s="1287"/>
      <c r="AB71" s="1291"/>
      <c r="AC71" s="1291"/>
      <c r="AD71" s="1291"/>
      <c r="AE71" s="1412">
        <f>IF(A71="","",(IFERROR(VLOOKUP(A71,Projecten!A$4:W$2618,5,FALSE),"niet bekend")))</f>
        <v>1</v>
      </c>
      <c r="AF71" s="2317">
        <f t="shared" si="4"/>
        <v>520.27</v>
      </c>
      <c r="AG71" s="1291">
        <f>IF(A71="","",(IFERROR(VLOOKUP(A71,Projecten!A$4:W$2618,23,FALSE),"niet bekend")))</f>
        <v>0</v>
      </c>
      <c r="AH71" s="2485">
        <f>IF(A71="","",(IFERROR(VLOOKUP(A71,Projecten!A$4:W$2618,12,FALSE),"niet bekend")))</f>
        <v>520.27</v>
      </c>
    </row>
    <row r="72" spans="1:35" s="1461" customFormat="1" x14ac:dyDescent="0.2">
      <c r="A72" s="1350">
        <v>2017488</v>
      </c>
      <c r="B72" s="2281" t="s">
        <v>1019</v>
      </c>
      <c r="C72" s="1350" t="s">
        <v>4142</v>
      </c>
      <c r="D72" s="1351" t="s">
        <v>489</v>
      </c>
      <c r="E72" s="1351">
        <v>0</v>
      </c>
      <c r="F72" s="1351">
        <v>1</v>
      </c>
      <c r="G72" s="1351">
        <v>0</v>
      </c>
      <c r="H72" s="1351">
        <v>1</v>
      </c>
      <c r="I72" s="1347">
        <v>42920</v>
      </c>
      <c r="J72" s="1359" t="s">
        <v>1737</v>
      </c>
      <c r="K72" s="1359" t="s">
        <v>1737</v>
      </c>
      <c r="L72" s="1359" t="s">
        <v>1737</v>
      </c>
      <c r="M72" s="1348"/>
      <c r="N72" s="1348"/>
      <c r="O72" s="1348"/>
      <c r="P72" s="1348"/>
      <c r="Q72" s="1290"/>
      <c r="R72" s="1336"/>
      <c r="S72" s="1337">
        <v>34</v>
      </c>
      <c r="T72" s="1338"/>
      <c r="U72" s="1331" t="s">
        <v>681</v>
      </c>
      <c r="V72" s="1331"/>
      <c r="W72" s="1340">
        <v>3.75</v>
      </c>
      <c r="X72" s="1331"/>
      <c r="Y72" s="1331"/>
      <c r="Z72" s="2111">
        <v>42916</v>
      </c>
      <c r="AA72" s="1287"/>
      <c r="AB72" s="1291"/>
      <c r="AC72" s="1291"/>
      <c r="AD72" s="1291"/>
      <c r="AE72" s="1412">
        <f>IF(A72="","",(IFERROR(VLOOKUP(A72,Projecten!A$4:W$2618,5,FALSE),"niet bekend")))</f>
        <v>0</v>
      </c>
      <c r="AF72" s="2317">
        <f>IF(AE72="","",(IF(E72=0,AH72,(E72/AE72*AH72))))</f>
        <v>520.27</v>
      </c>
      <c r="AG72" s="1291">
        <f>IF(A72="","",(IFERROR(VLOOKUP(A72,Projecten!A$4:W$2618,23,FALSE),"niet bekend")))</f>
        <v>0</v>
      </c>
      <c r="AH72" s="2485">
        <f>IF(A72="","",(IFERROR(VLOOKUP(A72,Projecten!A$4:W$2618,12,FALSE),"niet bekend")))</f>
        <v>520.27</v>
      </c>
    </row>
    <row r="73" spans="1:35" s="1461" customFormat="1" x14ac:dyDescent="0.2">
      <c r="A73" s="1350"/>
      <c r="B73" s="1357"/>
      <c r="C73" s="1350"/>
      <c r="D73" s="1351"/>
      <c r="E73" s="1351"/>
      <c r="F73" s="1351"/>
      <c r="G73" s="1351"/>
      <c r="H73" s="1351"/>
      <c r="I73" s="1359"/>
      <c r="J73" s="1359"/>
      <c r="K73" s="1359"/>
      <c r="L73" s="1359"/>
      <c r="M73" s="1348"/>
      <c r="N73" s="1348"/>
      <c r="O73" s="1348"/>
      <c r="P73" s="1348"/>
      <c r="Q73" s="1290"/>
      <c r="R73" s="1336"/>
      <c r="S73" s="1337"/>
      <c r="T73" s="1338"/>
      <c r="U73" s="1331"/>
      <c r="V73" s="1331"/>
      <c r="W73" s="1340"/>
      <c r="X73" s="1331"/>
      <c r="Y73" s="1331"/>
      <c r="Z73" s="2111"/>
      <c r="AA73" s="1287"/>
      <c r="AB73" s="1291"/>
      <c r="AC73" s="1291"/>
      <c r="AD73" s="1291"/>
      <c r="AE73" s="1412"/>
      <c r="AF73" s="2317"/>
      <c r="AG73" s="1291"/>
      <c r="AH73" s="2485"/>
    </row>
    <row r="74" spans="1:35" s="1461" customFormat="1" x14ac:dyDescent="0.2">
      <c r="A74" s="1350">
        <v>2017505</v>
      </c>
      <c r="B74" s="2303" t="s">
        <v>1019</v>
      </c>
      <c r="C74" s="1350" t="s">
        <v>4208</v>
      </c>
      <c r="D74" s="1351" t="s">
        <v>451</v>
      </c>
      <c r="E74" s="1351">
        <v>1</v>
      </c>
      <c r="F74" s="1351">
        <v>7</v>
      </c>
      <c r="G74" s="1351">
        <v>4</v>
      </c>
      <c r="H74" s="1351">
        <v>3</v>
      </c>
      <c r="I74" s="1336" t="s">
        <v>89</v>
      </c>
      <c r="J74" s="1336" t="s">
        <v>89</v>
      </c>
      <c r="K74" s="1359" t="s">
        <v>1737</v>
      </c>
      <c r="L74" s="1359" t="s">
        <v>1737</v>
      </c>
      <c r="M74" s="1348"/>
      <c r="N74" s="1348"/>
      <c r="O74" s="1348"/>
      <c r="P74" s="1348"/>
      <c r="Q74" s="1290"/>
      <c r="R74" s="1336"/>
      <c r="S74" s="1337">
        <v>34</v>
      </c>
      <c r="T74" s="1338"/>
      <c r="U74" s="1331" t="s">
        <v>934</v>
      </c>
      <c r="V74" s="1331"/>
      <c r="W74" s="1340">
        <v>16</v>
      </c>
      <c r="X74" s="1331"/>
      <c r="Y74" s="1331"/>
      <c r="Z74" s="2111">
        <v>42913</v>
      </c>
      <c r="AA74" s="1287"/>
      <c r="AB74" s="1291"/>
      <c r="AC74" s="1291"/>
      <c r="AD74" s="1291"/>
      <c r="AE74" s="1412">
        <f>IF(A74="","",(IFERROR(VLOOKUP(A74,Projecten!A$4:W$2618,5,FALSE),"niet bekend")))</f>
        <v>1</v>
      </c>
      <c r="AF74" s="2317">
        <f t="shared" ref="AF74:AF75" si="5">IF(AE74="","",(IF(E74=0,AH74,(E74/AE74*AH74))))</f>
        <v>2689.24</v>
      </c>
      <c r="AG74" s="1291">
        <f>IF(A74="","",(IFERROR(VLOOKUP(A74,Projecten!A$4:W$2618,23,FALSE),"niet bekend")))</f>
        <v>0</v>
      </c>
      <c r="AH74" s="2485">
        <f>IF(A74="","",(IFERROR(VLOOKUP(A74,Projecten!A$4:W$2618,12,FALSE),"niet bekend")))</f>
        <v>2689.24</v>
      </c>
    </row>
    <row r="75" spans="1:35" s="1461" customFormat="1" x14ac:dyDescent="0.2">
      <c r="A75" s="1736">
        <v>2017510</v>
      </c>
      <c r="B75" s="2303" t="s">
        <v>1019</v>
      </c>
      <c r="C75" s="1737" t="s">
        <v>4218</v>
      </c>
      <c r="D75" s="1723" t="s">
        <v>614</v>
      </c>
      <c r="E75" s="1723">
        <v>1</v>
      </c>
      <c r="F75" s="1723">
        <v>9</v>
      </c>
      <c r="G75" s="1723">
        <v>4</v>
      </c>
      <c r="H75" s="1723">
        <v>4</v>
      </c>
      <c r="I75" s="1336" t="s">
        <v>89</v>
      </c>
      <c r="J75" s="1336" t="s">
        <v>89</v>
      </c>
      <c r="K75" s="1359" t="s">
        <v>1737</v>
      </c>
      <c r="L75" s="1359" t="s">
        <v>1737</v>
      </c>
      <c r="M75" s="1348"/>
      <c r="N75" s="1348"/>
      <c r="O75" s="1348"/>
      <c r="P75" s="1348"/>
      <c r="Q75" s="1414"/>
      <c r="R75" s="1456"/>
      <c r="S75" s="1337">
        <v>34</v>
      </c>
      <c r="T75" s="1459"/>
      <c r="U75" s="1331" t="s">
        <v>986</v>
      </c>
      <c r="V75" s="1331" t="s">
        <v>2121</v>
      </c>
      <c r="W75" s="1340">
        <v>23</v>
      </c>
      <c r="X75" s="1455"/>
      <c r="Y75" s="1455"/>
      <c r="Z75" s="2111" t="s">
        <v>4242</v>
      </c>
      <c r="AB75" s="1462"/>
      <c r="AC75" s="1462"/>
      <c r="AD75" s="1462"/>
      <c r="AE75" s="1412">
        <f>IF(A75="","",(IFERROR(VLOOKUP(A75,Projecten!A$4:W$2618,5,FALSE),"niet bekend")))</f>
        <v>1</v>
      </c>
      <c r="AF75" s="2317">
        <f t="shared" si="5"/>
        <v>3611.56</v>
      </c>
      <c r="AG75" s="1291">
        <f>IF(A75="","",(IFERROR(VLOOKUP(A75,Projecten!A$4:W$2618,23,FALSE),"niet bekend")))</f>
        <v>0</v>
      </c>
      <c r="AH75" s="2485">
        <f>IF(A75="","",(IFERROR(VLOOKUP(A75,Projecten!A$4:W$2618,12,FALSE),"niet bekend")))</f>
        <v>3611.56</v>
      </c>
    </row>
    <row r="76" spans="1:35" s="1461" customFormat="1" x14ac:dyDescent="0.2">
      <c r="A76" s="1350"/>
      <c r="B76" s="2591"/>
      <c r="C76" s="1350"/>
      <c r="D76" s="1351"/>
      <c r="E76" s="1351"/>
      <c r="F76" s="1351"/>
      <c r="G76" s="1351"/>
      <c r="H76" s="1351"/>
      <c r="I76" s="1336"/>
      <c r="J76" s="1359"/>
      <c r="K76" s="1359"/>
      <c r="L76" s="1359"/>
      <c r="M76" s="1348"/>
      <c r="N76" s="1348"/>
      <c r="O76" s="1348"/>
      <c r="P76" s="1348"/>
      <c r="Q76" s="1290"/>
      <c r="R76" s="1336"/>
      <c r="S76" s="1337"/>
      <c r="T76" s="1338"/>
      <c r="U76" s="1331"/>
      <c r="V76" s="1331"/>
      <c r="W76" s="1340"/>
      <c r="X76" s="1331"/>
      <c r="Y76" s="1331"/>
      <c r="Z76" s="2111"/>
      <c r="AA76" s="1287"/>
      <c r="AB76" s="1291"/>
      <c r="AC76" s="1291"/>
      <c r="AD76" s="1291"/>
      <c r="AE76" s="1412"/>
      <c r="AF76" s="2317"/>
      <c r="AG76" s="1291"/>
      <c r="AH76" s="2485"/>
    </row>
    <row r="77" spans="1:35" s="1461" customFormat="1" x14ac:dyDescent="0.2">
      <c r="A77" s="1350" t="s">
        <v>4153</v>
      </c>
      <c r="B77" s="2303" t="s">
        <v>1019</v>
      </c>
      <c r="C77" s="1350" t="s">
        <v>4045</v>
      </c>
      <c r="D77" s="1351" t="s">
        <v>68</v>
      </c>
      <c r="E77" s="1351">
        <v>4</v>
      </c>
      <c r="F77" s="1351">
        <f>E77*8</f>
        <v>32</v>
      </c>
      <c r="G77" s="1351">
        <f>E77*4</f>
        <v>16</v>
      </c>
      <c r="H77" s="1351">
        <f>E77*4</f>
        <v>16</v>
      </c>
      <c r="I77" s="1347">
        <v>42928</v>
      </c>
      <c r="J77" s="1347">
        <v>42928</v>
      </c>
      <c r="K77" s="1359" t="s">
        <v>1737</v>
      </c>
      <c r="L77" s="1359" t="s">
        <v>89</v>
      </c>
      <c r="M77" s="1348"/>
      <c r="N77" s="1348"/>
      <c r="O77" s="1348"/>
      <c r="P77" s="1348"/>
      <c r="Q77" s="1414"/>
      <c r="R77" s="1456" t="s">
        <v>4047</v>
      </c>
      <c r="S77" s="1337">
        <v>35</v>
      </c>
      <c r="T77" s="1338"/>
      <c r="U77" s="1331" t="s">
        <v>278</v>
      </c>
      <c r="V77" s="1331" t="s">
        <v>4210</v>
      </c>
      <c r="W77" s="1340">
        <f>E77*31</f>
        <v>124</v>
      </c>
      <c r="X77" s="1455"/>
      <c r="Y77" s="1455"/>
      <c r="Z77" s="2111">
        <v>42906</v>
      </c>
      <c r="AB77" s="1462"/>
      <c r="AC77" s="1462"/>
      <c r="AD77" s="1462"/>
      <c r="AE77" s="1412">
        <f>IF(A77="","",(IFERROR(VLOOKUP(A77,Projecten!A$4:W$2618,5,FALSE),"niet bekend")))</f>
        <v>28</v>
      </c>
      <c r="AF77" s="2317">
        <f>IF(AE77="","",(IF(E77=0,AH77,(E77/AE77*AH77))))</f>
        <v>26748.334285714285</v>
      </c>
      <c r="AG77" s="1291">
        <f>IF(A77="","",(IFERROR(VLOOKUP(A77,Projecten!A$4:W$2618,23,FALSE),"niet bekend")))</f>
        <v>0</v>
      </c>
      <c r="AH77" s="2485">
        <f>IF(A77="","",(IFERROR(VLOOKUP(A77,Projecten!A$4:W$2618,12,FALSE),"niet bekend")))</f>
        <v>187238.34</v>
      </c>
    </row>
    <row r="78" spans="1:35" s="1461" customFormat="1" x14ac:dyDescent="0.2">
      <c r="A78" s="1415"/>
      <c r="B78" s="1414"/>
      <c r="C78" s="1414"/>
      <c r="D78" s="1455"/>
      <c r="E78" s="1457"/>
      <c r="F78" s="1457"/>
      <c r="G78" s="1457"/>
      <c r="H78" s="1457"/>
      <c r="I78" s="1456"/>
      <c r="J78" s="1456"/>
      <c r="K78" s="1456"/>
      <c r="L78" s="1456"/>
      <c r="M78" s="1348"/>
      <c r="N78" s="1348"/>
      <c r="O78" s="1348"/>
      <c r="P78" s="1348"/>
      <c r="Q78" s="1414"/>
      <c r="R78" s="1456"/>
      <c r="S78" s="1458"/>
      <c r="T78" s="1459"/>
      <c r="U78" s="1455"/>
      <c r="V78" s="1455"/>
      <c r="W78" s="1394"/>
      <c r="X78" s="1455"/>
      <c r="Y78" s="1455"/>
      <c r="Z78" s="1928"/>
      <c r="AB78" s="1462"/>
      <c r="AC78" s="1462"/>
      <c r="AD78" s="1462"/>
      <c r="AE78" s="1463" t="str">
        <f>IF(A78="","",(IFERROR(VLOOKUP(A78,Projecten!A$4:W$2618,5,FALSE),"niet bekend")))</f>
        <v/>
      </c>
      <c r="AF78" s="2317" t="str">
        <f>IF(AE78="","",(IF(E78=0,AH78,(E78/AE78*AH78))))</f>
        <v/>
      </c>
      <c r="AG78" s="1462" t="str">
        <f>IF(A78="","",(IFERROR(VLOOKUP(A78,Projecten!A$4:W$2618,23,FALSE),"niet bekend")))</f>
        <v/>
      </c>
      <c r="AH78" s="1464" t="str">
        <f>IF(A78="","",(IFERROR(VLOOKUP(A78,Projecten!A$4:W$2618,12,FALSE),"niet bekend")))</f>
        <v/>
      </c>
    </row>
    <row r="79" spans="1:35" s="1386" customFormat="1" x14ac:dyDescent="0.2">
      <c r="A79" s="826" t="s">
        <v>227</v>
      </c>
      <c r="B79" s="1375"/>
      <c r="C79" s="1376"/>
      <c r="D79" s="1376"/>
      <c r="E79" s="1377"/>
      <c r="F79" s="1377"/>
      <c r="G79" s="1377"/>
      <c r="H79" s="1377"/>
      <c r="I79" s="1378"/>
      <c r="J79" s="1378"/>
      <c r="K79" s="1378"/>
      <c r="L79" s="1377"/>
      <c r="M79" s="1377"/>
      <c r="N79" s="1377"/>
      <c r="O79" s="1377"/>
      <c r="P79" s="1377"/>
      <c r="Q79" s="1379"/>
      <c r="R79" s="1380"/>
      <c r="S79" s="1381"/>
      <c r="T79" s="1381"/>
      <c r="U79" s="1382"/>
      <c r="V79" s="1382"/>
      <c r="W79" s="1382"/>
      <c r="X79" s="1383"/>
      <c r="Y79" s="1384"/>
      <c r="Z79" s="1385"/>
      <c r="AB79" s="1387"/>
      <c r="AC79" s="1387"/>
      <c r="AD79" s="1387"/>
      <c r="AE79" s="1388"/>
      <c r="AF79" s="2321"/>
      <c r="AG79" s="1387" t="str">
        <f>IF(A79="","",(IFERROR(VLOOKUP(A79,Projecten!A$4:W$2618,23,FALSE),"niet bekend")))</f>
        <v>niet bekend</v>
      </c>
      <c r="AH79" s="1390" t="str">
        <f>IF(A79="","",(IFERROR(VLOOKUP(A79,Projecten!A$4:W$2618,12,FALSE),"niet bekend")))</f>
        <v>niet bekend</v>
      </c>
    </row>
    <row r="80" spans="1:35" x14ac:dyDescent="0.2">
      <c r="A80" s="2219" t="s">
        <v>227</v>
      </c>
      <c r="B80" s="2220"/>
      <c r="C80" s="1933" t="s">
        <v>3503</v>
      </c>
      <c r="D80" s="2105"/>
      <c r="E80" s="2221"/>
      <c r="F80" s="2221"/>
      <c r="G80" s="2221"/>
      <c r="H80" s="2221"/>
      <c r="I80" s="2207"/>
      <c r="J80" s="2207"/>
      <c r="K80" s="2221"/>
      <c r="L80" s="2221"/>
      <c r="M80" s="2221"/>
      <c r="N80" s="2221"/>
      <c r="O80" s="2221"/>
      <c r="P80" s="2221"/>
      <c r="Q80" s="2220"/>
      <c r="R80" s="2207"/>
      <c r="S80" s="2221"/>
      <c r="T80" s="2208"/>
      <c r="U80" s="2105"/>
      <c r="V80" s="2105"/>
      <c r="W80" s="2222"/>
      <c r="X80" s="2105"/>
      <c r="Y80" s="2105"/>
      <c r="Z80" s="2220"/>
      <c r="AA80" s="2209"/>
      <c r="AB80" s="2205"/>
      <c r="AC80" s="2205"/>
      <c r="AD80" s="2205"/>
      <c r="AE80" s="2223"/>
      <c r="AF80" s="2323"/>
      <c r="AG80" s="2205"/>
      <c r="AH80" s="2206"/>
      <c r="AI80" s="2209"/>
    </row>
    <row r="81" spans="1:35" x14ac:dyDescent="0.2">
      <c r="A81" s="2219"/>
      <c r="B81" s="2220"/>
      <c r="C81" s="1933" t="s">
        <v>3511</v>
      </c>
      <c r="D81" s="2105"/>
      <c r="E81" s="2221"/>
      <c r="F81" s="2221"/>
      <c r="G81" s="2221"/>
      <c r="H81" s="2221"/>
      <c r="I81" s="2207"/>
      <c r="J81" s="2207"/>
      <c r="K81" s="2221"/>
      <c r="L81" s="2221"/>
      <c r="M81" s="2221"/>
      <c r="N81" s="2221"/>
      <c r="O81" s="2221"/>
      <c r="P81" s="2221"/>
      <c r="Q81" s="2220"/>
      <c r="R81" s="2207"/>
      <c r="S81" s="2221"/>
      <c r="T81" s="2208"/>
      <c r="U81" s="2105"/>
      <c r="V81" s="2105"/>
      <c r="W81" s="2222"/>
      <c r="X81" s="2105"/>
      <c r="Y81" s="2105"/>
      <c r="Z81" s="2220"/>
      <c r="AA81" s="2209"/>
      <c r="AB81" s="2205"/>
      <c r="AC81" s="2205"/>
      <c r="AD81" s="2205"/>
      <c r="AE81" s="2223"/>
      <c r="AF81" s="2323"/>
      <c r="AG81" s="2205"/>
      <c r="AH81" s="2206"/>
      <c r="AI81" s="2209"/>
    </row>
    <row r="82" spans="1:35" s="1323" customFormat="1" x14ac:dyDescent="0.2">
      <c r="A82" s="1038"/>
      <c r="B82" s="1322"/>
      <c r="C82" s="1922">
        <f>SUM(F82:H82)</f>
        <v>0</v>
      </c>
      <c r="D82" s="1923"/>
      <c r="E82" s="1924">
        <f>SUM(E83:E88)</f>
        <v>0</v>
      </c>
      <c r="F82" s="1924">
        <f>SUM(F83:F88)</f>
        <v>0</v>
      </c>
      <c r="G82" s="1924">
        <f>SUM(G83:G88)</f>
        <v>0</v>
      </c>
      <c r="H82" s="1924">
        <f>SUM(H83:H88)</f>
        <v>0</v>
      </c>
      <c r="I82" s="1925"/>
      <c r="J82" s="1925"/>
      <c r="K82" s="1925"/>
      <c r="L82" s="1924"/>
      <c r="M82" s="1924"/>
      <c r="N82" s="1924"/>
      <c r="O82" s="1924"/>
      <c r="P82" s="1924"/>
      <c r="Q82" s="1653">
        <v>33</v>
      </c>
      <c r="R82" s="1654"/>
      <c r="S82" s="1655"/>
      <c r="T82" s="1655"/>
      <c r="U82" s="1926"/>
      <c r="V82" s="1657">
        <f>SUM(W82:W88)</f>
        <v>0</v>
      </c>
      <c r="W82" s="1320"/>
      <c r="X82" s="1320">
        <f>Productiemedewerkers!C541</f>
        <v>0</v>
      </c>
      <c r="Y82" s="1321">
        <f>V82-X82</f>
        <v>0</v>
      </c>
      <c r="Z82" s="1322"/>
      <c r="AB82" s="1324"/>
      <c r="AC82" s="1324"/>
      <c r="AD82" s="1325" t="str">
        <f>CONCATENATE("week ",Q82)</f>
        <v>week 33</v>
      </c>
      <c r="AE82" s="1326"/>
      <c r="AF82" s="2319">
        <f>SUM(AF83:AF88)</f>
        <v>0</v>
      </c>
      <c r="AG82" s="1324" t="str">
        <f>IF(A82="","",(IFERROR(VLOOKUP(A82,Projecten!A$4:W$2618,23,FALSE),"niet bekend")))</f>
        <v/>
      </c>
      <c r="AH82" s="1328" t="str">
        <f>IF(A82="","",(IFERROR(VLOOKUP(A82,Projecten!A$4:W$2618,12,FALSE),"niet bekend")))</f>
        <v/>
      </c>
    </row>
    <row r="83" spans="1:35" x14ac:dyDescent="0.2">
      <c r="A83" s="1329"/>
      <c r="B83" s="1447"/>
      <c r="C83" s="1933" t="s">
        <v>4052</v>
      </c>
      <c r="D83" s="1453"/>
      <c r="E83" s="1454"/>
      <c r="F83" s="1454"/>
      <c r="G83" s="1454"/>
      <c r="H83" s="1454"/>
      <c r="I83" s="1334"/>
      <c r="J83" s="1334"/>
      <c r="K83" s="1334"/>
      <c r="L83" s="1335"/>
      <c r="M83" s="1335"/>
      <c r="N83" s="1335"/>
      <c r="O83" s="1335"/>
      <c r="P83" s="1335"/>
      <c r="Q83" s="1290" t="s">
        <v>4051</v>
      </c>
      <c r="S83" s="1337"/>
      <c r="V83" s="1353" t="s">
        <v>4053</v>
      </c>
      <c r="AE83" s="1412" t="str">
        <f>IF(A83="","",(IFERROR(VLOOKUP(A83,Projecten!A$4:W$2618,5,FALSE),"niet bekend")))</f>
        <v/>
      </c>
      <c r="AF83" s="2317" t="str">
        <f>IF(AE83="","",(IF(E83=0,AH83,(E83/AE83*AH83))))</f>
        <v/>
      </c>
      <c r="AG83" s="1291" t="str">
        <f>IF(A83="","",(IFERROR(VLOOKUP(A83,Projecten!A$4:W$2618,23,FALSE),"niet bekend")))</f>
        <v/>
      </c>
      <c r="AH83" s="2485" t="str">
        <f>IF(A83="","",(IFERROR(VLOOKUP(A83,Projecten!A$4:W$2618,12,FALSE),"niet bekend")))</f>
        <v/>
      </c>
    </row>
    <row r="84" spans="1:35" x14ac:dyDescent="0.2">
      <c r="A84" s="1329"/>
      <c r="B84" s="1447"/>
      <c r="C84" s="1933"/>
      <c r="D84" s="1453"/>
      <c r="E84" s="1454"/>
      <c r="F84" s="1454"/>
      <c r="G84" s="1454"/>
      <c r="H84" s="1454"/>
      <c r="I84" s="1334"/>
      <c r="J84" s="1334"/>
      <c r="K84" s="1334"/>
      <c r="L84" s="1335"/>
      <c r="M84" s="1335"/>
      <c r="N84" s="1335"/>
      <c r="O84" s="1335"/>
      <c r="P84" s="1335"/>
      <c r="S84" s="1337"/>
      <c r="V84" s="1353"/>
      <c r="AE84" s="1412"/>
    </row>
    <row r="85" spans="1:35" s="1461" customFormat="1" x14ac:dyDescent="0.2">
      <c r="A85" s="1415"/>
      <c r="B85" s="1414"/>
      <c r="C85" s="1414" t="s">
        <v>4202</v>
      </c>
      <c r="D85" s="1455"/>
      <c r="E85" s="1457"/>
      <c r="F85" s="1457"/>
      <c r="G85" s="1457"/>
      <c r="H85" s="1457"/>
      <c r="I85" s="1456"/>
      <c r="J85" s="1456"/>
      <c r="K85" s="1456"/>
      <c r="L85" s="1456"/>
      <c r="M85" s="1348"/>
      <c r="N85" s="1348"/>
      <c r="O85" s="1348"/>
      <c r="P85" s="1348"/>
      <c r="Q85" s="1414"/>
      <c r="R85" s="1456"/>
      <c r="S85" s="1458"/>
      <c r="T85" s="1459"/>
      <c r="U85" s="1455"/>
      <c r="V85" s="1455"/>
      <c r="W85" s="1394"/>
      <c r="X85" s="1455"/>
      <c r="Y85" s="1455"/>
      <c r="Z85" s="1928"/>
      <c r="AB85" s="1462"/>
      <c r="AC85" s="1462"/>
      <c r="AD85" s="1462"/>
      <c r="AE85" s="1463" t="str">
        <f>IF(A85="","",(IFERROR(VLOOKUP(A85,Projecten!A$4:W$2618,5,FALSE),"niet bekend")))</f>
        <v/>
      </c>
      <c r="AF85" s="2317" t="str">
        <f>IF(AE85="","",(IF(E85=0,AH85,(E85/AE85*AH85))))</f>
        <v/>
      </c>
      <c r="AG85" s="1462" t="str">
        <f>IF(A85="","",(IFERROR(VLOOKUP(A85,Projecten!A$4:W$2618,23,FALSE),"niet bekend")))</f>
        <v/>
      </c>
      <c r="AH85" s="1464" t="str">
        <f>IF(A85="","",(IFERROR(VLOOKUP(A85,Projecten!A$4:W$2618,12,FALSE),"niet bekend")))</f>
        <v/>
      </c>
    </row>
    <row r="86" spans="1:35" s="1461" customFormat="1" x14ac:dyDescent="0.2">
      <c r="A86" s="1415"/>
      <c r="B86" s="1414"/>
      <c r="C86" s="1414"/>
      <c r="D86" s="1455"/>
      <c r="E86" s="1457"/>
      <c r="F86" s="1457"/>
      <c r="G86" s="1457"/>
      <c r="H86" s="1457"/>
      <c r="I86" s="1456"/>
      <c r="J86" s="1456"/>
      <c r="K86" s="1456"/>
      <c r="L86" s="1456"/>
      <c r="M86" s="1348"/>
      <c r="N86" s="1348"/>
      <c r="O86" s="1348"/>
      <c r="P86" s="1348"/>
      <c r="Q86" s="1414"/>
      <c r="R86" s="1456"/>
      <c r="S86" s="1458"/>
      <c r="T86" s="1459"/>
      <c r="U86" s="1455"/>
      <c r="V86" s="1455"/>
      <c r="W86" s="1394"/>
      <c r="X86" s="1455"/>
      <c r="Y86" s="1455"/>
      <c r="Z86" s="1928"/>
      <c r="AB86" s="1462"/>
      <c r="AC86" s="1462"/>
      <c r="AD86" s="1462"/>
      <c r="AE86" s="1463"/>
      <c r="AF86" s="2317"/>
      <c r="AG86" s="1462"/>
      <c r="AH86" s="1464"/>
    </row>
    <row r="87" spans="1:35" s="1461" customFormat="1" x14ac:dyDescent="0.2">
      <c r="A87" s="1415"/>
      <c r="B87" s="1414"/>
      <c r="C87" s="1414"/>
      <c r="D87" s="1455"/>
      <c r="E87" s="1457"/>
      <c r="F87" s="1457"/>
      <c r="G87" s="1457"/>
      <c r="H87" s="1457"/>
      <c r="I87" s="1456"/>
      <c r="J87" s="1456"/>
      <c r="K87" s="1456"/>
      <c r="L87" s="1456"/>
      <c r="M87" s="1348"/>
      <c r="N87" s="1348"/>
      <c r="O87" s="1348"/>
      <c r="P87" s="1348"/>
      <c r="Q87" s="1414"/>
      <c r="R87" s="1456"/>
      <c r="S87" s="1458"/>
      <c r="T87" s="1459"/>
      <c r="U87" s="1455"/>
      <c r="V87" s="1455"/>
      <c r="W87" s="1394"/>
      <c r="X87" s="1455"/>
      <c r="Y87" s="1455"/>
      <c r="Z87" s="1928"/>
      <c r="AB87" s="1462"/>
      <c r="AC87" s="1462"/>
      <c r="AD87" s="1462"/>
      <c r="AE87" s="1463"/>
      <c r="AF87" s="2317"/>
      <c r="AG87" s="1462"/>
      <c r="AH87" s="1464"/>
    </row>
    <row r="88" spans="1:35" s="1386" customFormat="1" x14ac:dyDescent="0.2">
      <c r="A88" s="826"/>
      <c r="B88" s="1375"/>
      <c r="C88" s="1376"/>
      <c r="D88" s="1376"/>
      <c r="E88" s="1377"/>
      <c r="F88" s="1377"/>
      <c r="G88" s="1377"/>
      <c r="H88" s="1377"/>
      <c r="I88" s="1378"/>
      <c r="J88" s="1378"/>
      <c r="K88" s="1378"/>
      <c r="L88" s="1377"/>
      <c r="M88" s="1377"/>
      <c r="N88" s="1377"/>
      <c r="O88" s="1377"/>
      <c r="P88" s="1377"/>
      <c r="Q88" s="1379"/>
      <c r="R88" s="1380"/>
      <c r="S88" s="1381"/>
      <c r="T88" s="1381"/>
      <c r="U88" s="1382"/>
      <c r="V88" s="1382"/>
      <c r="W88" s="1382"/>
      <c r="X88" s="1383"/>
      <c r="Y88" s="1384"/>
      <c r="Z88" s="1385"/>
      <c r="AB88" s="1387"/>
      <c r="AC88" s="1387"/>
      <c r="AD88" s="1387"/>
      <c r="AE88" s="1388"/>
      <c r="AF88" s="2321"/>
      <c r="AG88" s="1387" t="str">
        <f>IF(A88="","",(IFERROR(VLOOKUP(A88,Projecten!A$4:W$2618,23,FALSE),"niet bekend")))</f>
        <v/>
      </c>
      <c r="AH88" s="1390" t="str">
        <f>IF(A88="","",(IFERROR(VLOOKUP(A88,Projecten!A$4:W$2618,12,FALSE),"niet bekend")))</f>
        <v/>
      </c>
    </row>
    <row r="89" spans="1:35" s="1323" customFormat="1" x14ac:dyDescent="0.2">
      <c r="A89" s="1038"/>
      <c r="B89" s="1322"/>
      <c r="C89" s="1922">
        <f>SUM(F89:H89)</f>
        <v>203</v>
      </c>
      <c r="D89" s="1923"/>
      <c r="E89" s="1924">
        <f>SUM(E90:E100)</f>
        <v>11</v>
      </c>
      <c r="F89" s="1924">
        <f>SUM(F90:F100)</f>
        <v>105</v>
      </c>
      <c r="G89" s="1924">
        <f>SUM(G90:G100)</f>
        <v>54</v>
      </c>
      <c r="H89" s="1924">
        <f>SUM(H90:H100)</f>
        <v>44</v>
      </c>
      <c r="I89" s="1925"/>
      <c r="J89" s="1925"/>
      <c r="K89" s="1925"/>
      <c r="L89" s="1924"/>
      <c r="M89" s="1924"/>
      <c r="N89" s="1924"/>
      <c r="O89" s="1924"/>
      <c r="P89" s="1924"/>
      <c r="Q89" s="1653">
        <v>34</v>
      </c>
      <c r="R89" s="1654"/>
      <c r="S89" s="1655"/>
      <c r="T89" s="1655"/>
      <c r="U89" s="1926"/>
      <c r="V89" s="1657">
        <f>SUM(W89:W100)</f>
        <v>401.75</v>
      </c>
      <c r="W89" s="1320"/>
      <c r="X89" s="1320">
        <f>Productiemedewerkers!C550</f>
        <v>0</v>
      </c>
      <c r="Y89" s="1321">
        <f>V89-X89</f>
        <v>401.75</v>
      </c>
      <c r="Z89" s="1322"/>
      <c r="AB89" s="1324"/>
      <c r="AC89" s="1324"/>
      <c r="AD89" s="1325" t="str">
        <f>CONCATENATE("week ",Q89)</f>
        <v>week 34</v>
      </c>
      <c r="AE89" s="1326"/>
      <c r="AF89" s="2319">
        <f>SUM(AF90:AF100)</f>
        <v>78434.484285714279</v>
      </c>
      <c r="AG89" s="1324" t="str">
        <f>IF(A89="","",(IFERROR(VLOOKUP(A89,Projecten!A$4:W$2618,23,FALSE),"niet bekend")))</f>
        <v/>
      </c>
      <c r="AH89" s="1328" t="str">
        <f>IF(A89="","",(IFERROR(VLOOKUP(A89,Projecten!A$4:W$2618,12,FALSE),"niet bekend")))</f>
        <v/>
      </c>
    </row>
    <row r="90" spans="1:35" x14ac:dyDescent="0.2">
      <c r="A90" s="1329"/>
      <c r="B90" s="1447"/>
      <c r="C90" s="1933" t="s">
        <v>3512</v>
      </c>
      <c r="D90" s="1453"/>
      <c r="E90" s="1454"/>
      <c r="F90" s="1454"/>
      <c r="G90" s="1454"/>
      <c r="H90" s="1454"/>
      <c r="I90" s="1334"/>
      <c r="J90" s="1334"/>
      <c r="K90" s="1334"/>
      <c r="L90" s="1335"/>
      <c r="M90" s="1335"/>
      <c r="N90" s="1335"/>
      <c r="O90" s="1335"/>
      <c r="P90" s="1335"/>
      <c r="Q90" s="1290" t="s">
        <v>3504</v>
      </c>
      <c r="S90" s="1337"/>
      <c r="V90" s="1353" t="s">
        <v>2493</v>
      </c>
      <c r="AE90" s="1412" t="str">
        <f>IF(A90="","",(IFERROR(VLOOKUP(A90,Projecten!A$4:W$2618,5,FALSE),"niet bekend")))</f>
        <v/>
      </c>
      <c r="AF90" s="2317" t="str">
        <f>IF(AE90="","",(IF(E90=0,AH90,(E90/AE90*AH90))))</f>
        <v/>
      </c>
      <c r="AG90" s="1291" t="str">
        <f>IF(A90="","",(IFERROR(VLOOKUP(A90,Projecten!A$4:W$2618,23,FALSE),"niet bekend")))</f>
        <v/>
      </c>
      <c r="AH90" s="2485" t="str">
        <f>IF(A90="","",(IFERROR(VLOOKUP(A90,Projecten!A$4:W$2618,12,FALSE),"niet bekend")))</f>
        <v/>
      </c>
    </row>
    <row r="91" spans="1:35" x14ac:dyDescent="0.2">
      <c r="A91" s="1329"/>
      <c r="B91" s="1447"/>
      <c r="C91" s="1933"/>
      <c r="D91" s="1453"/>
      <c r="E91" s="1454"/>
      <c r="F91" s="1454"/>
      <c r="G91" s="1454"/>
      <c r="H91" s="1454"/>
      <c r="I91" s="1334"/>
      <c r="J91" s="1334"/>
      <c r="K91" s="1334"/>
      <c r="L91" s="1335"/>
      <c r="M91" s="1335"/>
      <c r="N91" s="1335"/>
      <c r="O91" s="1335"/>
      <c r="P91" s="1335"/>
      <c r="S91" s="1337"/>
      <c r="V91" s="1353"/>
      <c r="AE91" s="1412"/>
    </row>
    <row r="92" spans="1:35" x14ac:dyDescent="0.2">
      <c r="A92" s="1329"/>
      <c r="B92" s="1447"/>
      <c r="C92" s="1416" t="s">
        <v>4126</v>
      </c>
      <c r="D92" s="1453"/>
      <c r="E92" s="1454"/>
      <c r="F92" s="1454"/>
      <c r="G92" s="1454"/>
      <c r="H92" s="1454"/>
      <c r="I92" s="1334"/>
      <c r="J92" s="1334"/>
      <c r="K92" s="1334"/>
      <c r="L92" s="1335"/>
      <c r="M92" s="1335"/>
      <c r="N92" s="1335"/>
      <c r="O92" s="1335"/>
      <c r="P92" s="1335"/>
      <c r="S92" s="1337"/>
      <c r="V92" s="1353"/>
      <c r="W92" s="1394">
        <v>29.75</v>
      </c>
      <c r="AE92" s="1412"/>
    </row>
    <row r="93" spans="1:35" x14ac:dyDescent="0.2">
      <c r="A93" s="1329"/>
      <c r="B93" s="1447"/>
      <c r="C93" s="1416"/>
      <c r="D93" s="1453"/>
      <c r="E93" s="1454"/>
      <c r="F93" s="1454"/>
      <c r="G93" s="1454"/>
      <c r="H93" s="1454"/>
      <c r="I93" s="1334"/>
      <c r="J93" s="1334"/>
      <c r="K93" s="1334"/>
      <c r="L93" s="1335"/>
      <c r="M93" s="1335"/>
      <c r="N93" s="1335"/>
      <c r="O93" s="1335"/>
      <c r="P93" s="1335"/>
      <c r="S93" s="1337"/>
      <c r="V93" s="1353"/>
      <c r="W93" s="1394"/>
      <c r="AE93" s="1412"/>
    </row>
    <row r="94" spans="1:35" s="1461" customFormat="1" x14ac:dyDescent="0.2">
      <c r="A94" s="1350">
        <v>2017513</v>
      </c>
      <c r="B94" s="1350"/>
      <c r="C94" s="1350" t="s">
        <v>4229</v>
      </c>
      <c r="D94" s="1351" t="s">
        <v>489</v>
      </c>
      <c r="E94" s="1351">
        <v>1</v>
      </c>
      <c r="F94" s="1351">
        <v>10</v>
      </c>
      <c r="G94" s="1351">
        <v>4</v>
      </c>
      <c r="H94" s="1351">
        <v>4</v>
      </c>
      <c r="I94" s="1456"/>
      <c r="J94" s="1456"/>
      <c r="K94" s="1456"/>
      <c r="L94" s="1456"/>
      <c r="M94" s="1348"/>
      <c r="N94" s="1348"/>
      <c r="O94" s="1348"/>
      <c r="P94" s="1348"/>
      <c r="Q94" s="1414"/>
      <c r="R94" s="1456"/>
      <c r="S94" s="1337">
        <v>34</v>
      </c>
      <c r="T94" s="1338"/>
      <c r="U94" s="1331" t="s">
        <v>4237</v>
      </c>
      <c r="V94" s="1331" t="s">
        <v>4238</v>
      </c>
      <c r="W94" s="1340">
        <v>26</v>
      </c>
      <c r="X94" s="1455"/>
      <c r="Y94" s="1455"/>
      <c r="Z94" s="2111">
        <v>42914</v>
      </c>
      <c r="AB94" s="1462"/>
      <c r="AC94" s="1462"/>
      <c r="AD94" s="1462"/>
      <c r="AE94" s="1412">
        <f>IF(A94="","",(IFERROR(VLOOKUP(A94,Projecten!A$4:W$2618,5,FALSE),"niet bekend")))</f>
        <v>1</v>
      </c>
      <c r="AF94" s="900">
        <f>IF(AE94="","",(IF(E94=0,AH94,(E94/AE94*AH94))))</f>
        <v>5063.54</v>
      </c>
      <c r="AG94" s="1291">
        <f>IF(A94="","",(IFERROR(VLOOKUP(A94,Projecten!A$4:W$2618,23,FALSE),"niet bekend")))</f>
        <v>0</v>
      </c>
      <c r="AH94" s="2485">
        <f>IF(A94="","",(IFERROR(VLOOKUP(A94,Projecten!A$4:W$2618,12,FALSE),"niet bekend")))</f>
        <v>5063.54</v>
      </c>
    </row>
    <row r="95" spans="1:35" s="1461" customFormat="1" x14ac:dyDescent="0.2">
      <c r="A95" s="1350">
        <v>2017514</v>
      </c>
      <c r="B95" s="1350"/>
      <c r="C95" s="1350" t="s">
        <v>4230</v>
      </c>
      <c r="D95" s="1351" t="s">
        <v>489</v>
      </c>
      <c r="E95" s="1351">
        <v>1</v>
      </c>
      <c r="F95" s="1351">
        <v>8</v>
      </c>
      <c r="G95" s="1351">
        <v>4</v>
      </c>
      <c r="H95" s="1351">
        <v>4</v>
      </c>
      <c r="I95" s="1456"/>
      <c r="J95" s="1456"/>
      <c r="K95" s="1456"/>
      <c r="L95" s="1456"/>
      <c r="M95" s="1348"/>
      <c r="N95" s="1348"/>
      <c r="O95" s="1348"/>
      <c r="P95" s="1348"/>
      <c r="Q95" s="1414"/>
      <c r="R95" s="1456"/>
      <c r="S95" s="1337">
        <v>35</v>
      </c>
      <c r="T95" s="1338"/>
      <c r="U95" s="1331" t="s">
        <v>4237</v>
      </c>
      <c r="V95" s="1331" t="s">
        <v>4238</v>
      </c>
      <c r="W95" s="1340">
        <v>24</v>
      </c>
      <c r="X95" s="1455"/>
      <c r="Y95" s="1455"/>
      <c r="Z95" s="2111">
        <v>42914</v>
      </c>
      <c r="AB95" s="1462"/>
      <c r="AC95" s="1462"/>
      <c r="AD95" s="1462"/>
      <c r="AE95" s="1412">
        <f>IF(A95="","",(IFERROR(VLOOKUP(A95,Projecten!A$4:W$2618,5,FALSE),"niet bekend")))</f>
        <v>1</v>
      </c>
      <c r="AF95" s="900">
        <f>IF(AE95="","",(IF(E95=0,AH95,(E95/AE95*AH95))))</f>
        <v>5761.21</v>
      </c>
      <c r="AG95" s="1291">
        <f>IF(A95="","",(IFERROR(VLOOKUP(A95,Projecten!A$4:W$2618,23,FALSE),"niet bekend")))</f>
        <v>0</v>
      </c>
      <c r="AH95" s="2485">
        <f>IF(A95="","",(IFERROR(VLOOKUP(A95,Projecten!A$4:W$2618,12,FALSE),"niet bekend")))</f>
        <v>5761.21</v>
      </c>
    </row>
    <row r="96" spans="1:35" x14ac:dyDescent="0.2">
      <c r="A96" s="1329"/>
      <c r="B96" s="1447"/>
      <c r="C96" s="1416"/>
      <c r="D96" s="1453"/>
      <c r="E96" s="1454"/>
      <c r="F96" s="1454"/>
      <c r="G96" s="1454"/>
      <c r="H96" s="1454"/>
      <c r="I96" s="1334"/>
      <c r="J96" s="1334"/>
      <c r="K96" s="1334"/>
      <c r="L96" s="1335"/>
      <c r="M96" s="1335"/>
      <c r="N96" s="1335"/>
      <c r="O96" s="1335"/>
      <c r="P96" s="1335"/>
      <c r="S96" s="1337"/>
      <c r="V96" s="1353"/>
      <c r="W96" s="1394"/>
      <c r="AE96" s="1412"/>
    </row>
    <row r="97" spans="1:34" s="1461" customFormat="1" x14ac:dyDescent="0.2">
      <c r="A97" s="1350" t="s">
        <v>4153</v>
      </c>
      <c r="B97" s="2303" t="s">
        <v>1019</v>
      </c>
      <c r="C97" s="1350" t="s">
        <v>4046</v>
      </c>
      <c r="D97" s="1351" t="s">
        <v>68</v>
      </c>
      <c r="E97" s="1351">
        <v>4</v>
      </c>
      <c r="F97" s="1351">
        <f>E97*8</f>
        <v>32</v>
      </c>
      <c r="G97" s="1351">
        <f>E97*4</f>
        <v>16</v>
      </c>
      <c r="H97" s="1351">
        <f>E97*4</f>
        <v>16</v>
      </c>
      <c r="I97" s="1347">
        <v>42928</v>
      </c>
      <c r="J97" s="1347">
        <v>42928</v>
      </c>
      <c r="K97" s="1359" t="s">
        <v>1737</v>
      </c>
      <c r="L97" s="1359" t="s">
        <v>89</v>
      </c>
      <c r="M97" s="1348"/>
      <c r="N97" s="1348"/>
      <c r="O97" s="1348"/>
      <c r="P97" s="1348"/>
      <c r="Q97" s="1414"/>
      <c r="R97" s="1456" t="s">
        <v>4047</v>
      </c>
      <c r="S97" s="1337">
        <v>35</v>
      </c>
      <c r="T97" s="1338"/>
      <c r="U97" s="1331" t="s">
        <v>278</v>
      </c>
      <c r="V97" s="1331" t="s">
        <v>4210</v>
      </c>
      <c r="W97" s="1340">
        <f>E97*31</f>
        <v>124</v>
      </c>
      <c r="X97" s="1455"/>
      <c r="Y97" s="1455"/>
      <c r="Z97" s="2111">
        <v>42906</v>
      </c>
      <c r="AB97" s="1462"/>
      <c r="AC97" s="1462"/>
      <c r="AD97" s="1462"/>
      <c r="AE97" s="1412">
        <f>IF(A97="","",(IFERROR(VLOOKUP(A97,Projecten!A$4:W$2618,5,FALSE),"niet bekend")))</f>
        <v>28</v>
      </c>
      <c r="AF97" s="2317">
        <f>IF(AE97="","",(IF(E97=0,AH97,(E97/AE97*AH97))))</f>
        <v>26748.334285714285</v>
      </c>
      <c r="AG97" s="1291">
        <f>IF(A97="","",(IFERROR(VLOOKUP(A97,Projecten!A$4:W$2618,23,FALSE),"niet bekend")))</f>
        <v>0</v>
      </c>
      <c r="AH97" s="2485">
        <f>IF(A97="","",(IFERROR(VLOOKUP(A97,Projecten!A$4:W$2618,12,FALSE),"niet bekend")))</f>
        <v>187238.34</v>
      </c>
    </row>
    <row r="98" spans="1:34" s="1368" customFormat="1" x14ac:dyDescent="0.2">
      <c r="A98" s="1357" t="s">
        <v>3611</v>
      </c>
      <c r="B98" s="2281" t="s">
        <v>1019</v>
      </c>
      <c r="C98" s="1495" t="s">
        <v>3822</v>
      </c>
      <c r="D98" s="1613" t="s">
        <v>68</v>
      </c>
      <c r="E98" s="1921">
        <v>5</v>
      </c>
      <c r="F98" s="2119">
        <v>55</v>
      </c>
      <c r="G98" s="2119">
        <v>30</v>
      </c>
      <c r="H98" s="2119">
        <v>20</v>
      </c>
      <c r="I98" s="1347" t="s">
        <v>89</v>
      </c>
      <c r="J98" s="1359" t="s">
        <v>89</v>
      </c>
      <c r="K98" s="1359" t="s">
        <v>89</v>
      </c>
      <c r="L98" s="1359" t="s">
        <v>1737</v>
      </c>
      <c r="M98" s="1360"/>
      <c r="N98" s="1360"/>
      <c r="O98" s="1360"/>
      <c r="P98" s="1360"/>
      <c r="Q98" s="2315"/>
      <c r="R98" s="1622" t="s">
        <v>3823</v>
      </c>
      <c r="S98" s="1362">
        <v>36</v>
      </c>
      <c r="T98" s="1363"/>
      <c r="U98" s="1609" t="s">
        <v>2740</v>
      </c>
      <c r="V98" s="1364" t="s">
        <v>3510</v>
      </c>
      <c r="W98" s="1356">
        <v>193</v>
      </c>
      <c r="X98" s="1364"/>
      <c r="Y98" s="1366"/>
      <c r="Z98" s="1361"/>
      <c r="AB98" s="1369"/>
      <c r="AC98" s="1369"/>
      <c r="AD98" s="1369"/>
      <c r="AE98" s="1412">
        <f>IF(A98="","",(IFERROR(VLOOKUP(A98,Projecten!A$4:W$2618,5,FALSE),"niet bekend")))</f>
        <v>10</v>
      </c>
      <c r="AF98" s="2317">
        <f>IF(AE98="","",(IF(E98=0,AH98,(E98/AE98*AH98))))</f>
        <v>40861.4</v>
      </c>
      <c r="AG98" s="1291">
        <f>IF(A98="","",(IFERROR(VLOOKUP(A98,Projecten!A$4:W$2618,23,FALSE),"niet bekend")))</f>
        <v>0</v>
      </c>
      <c r="AH98" s="2485">
        <f>IF(A98="","",(IFERROR(VLOOKUP(A98,Projecten!A$4:W$2618,12,FALSE),"niet bekend")))</f>
        <v>81722.8</v>
      </c>
    </row>
    <row r="99" spans="1:34" s="1461" customFormat="1" x14ac:dyDescent="0.2">
      <c r="A99" s="1415"/>
      <c r="B99" s="1414"/>
      <c r="C99" s="1414" t="s">
        <v>1292</v>
      </c>
      <c r="D99" s="1455"/>
      <c r="E99" s="1457"/>
      <c r="F99" s="1457"/>
      <c r="G99" s="1457"/>
      <c r="H99" s="1457"/>
      <c r="I99" s="1456"/>
      <c r="J99" s="1456"/>
      <c r="K99" s="1456"/>
      <c r="L99" s="1456"/>
      <c r="M99" s="1348"/>
      <c r="N99" s="1348"/>
      <c r="O99" s="1348"/>
      <c r="P99" s="1348"/>
      <c r="Q99" s="1414"/>
      <c r="R99" s="1456"/>
      <c r="S99" s="1458">
        <v>36</v>
      </c>
      <c r="T99" s="1459"/>
      <c r="U99" s="1455"/>
      <c r="V99" s="1455"/>
      <c r="W99" s="1394">
        <v>5</v>
      </c>
      <c r="X99" s="1455"/>
      <c r="Y99" s="1455"/>
      <c r="Z99" s="1928"/>
      <c r="AB99" s="1462"/>
      <c r="AC99" s="1462"/>
      <c r="AD99" s="1462"/>
      <c r="AE99" s="1463"/>
      <c r="AF99" s="2317"/>
      <c r="AG99" s="1462"/>
      <c r="AH99" s="1464"/>
    </row>
    <row r="100" spans="1:34" s="1386" customFormat="1" x14ac:dyDescent="0.2">
      <c r="A100" s="826"/>
      <c r="B100" s="1375"/>
      <c r="C100" s="1376"/>
      <c r="D100" s="1376"/>
      <c r="E100" s="1377"/>
      <c r="F100" s="1377"/>
      <c r="G100" s="1377"/>
      <c r="H100" s="1377"/>
      <c r="I100" s="1378"/>
      <c r="J100" s="1378"/>
      <c r="K100" s="1378"/>
      <c r="L100" s="1377"/>
      <c r="M100" s="1377"/>
      <c r="N100" s="1377"/>
      <c r="O100" s="1377"/>
      <c r="P100" s="1377"/>
      <c r="Q100" s="1379"/>
      <c r="R100" s="1380"/>
      <c r="S100" s="1381"/>
      <c r="T100" s="1381"/>
      <c r="U100" s="1382"/>
      <c r="V100" s="1382"/>
      <c r="W100" s="1382"/>
      <c r="X100" s="1383"/>
      <c r="Y100" s="1384"/>
      <c r="Z100" s="1385"/>
      <c r="AB100" s="1387"/>
      <c r="AC100" s="1387"/>
      <c r="AD100" s="1387"/>
      <c r="AE100" s="1388"/>
      <c r="AF100" s="2321"/>
      <c r="AG100" s="1387" t="str">
        <f>IF(A100="","",(IFERROR(VLOOKUP(A100,Projecten!A$4:W$2618,23,FALSE),"niet bekend")))</f>
        <v/>
      </c>
      <c r="AH100" s="1390" t="str">
        <f>IF(A100="","",(IFERROR(VLOOKUP(A100,Projecten!A$4:W$2618,12,FALSE),"niet bekend")))</f>
        <v/>
      </c>
    </row>
    <row r="101" spans="1:34" s="1323" customFormat="1" x14ac:dyDescent="0.2">
      <c r="A101" s="1038"/>
      <c r="B101" s="1322"/>
      <c r="C101" s="1922">
        <f>SUM(F101:H101)</f>
        <v>171</v>
      </c>
      <c r="D101" s="1923"/>
      <c r="E101" s="1924">
        <f>SUM(E102:E111)</f>
        <v>18</v>
      </c>
      <c r="F101" s="1924">
        <f>SUM(F102:F111)</f>
        <v>88</v>
      </c>
      <c r="G101" s="1924">
        <f>SUM(G102:G111)</f>
        <v>49</v>
      </c>
      <c r="H101" s="1924">
        <f>SUM(H102:H111)</f>
        <v>34</v>
      </c>
      <c r="I101" s="1925"/>
      <c r="J101" s="1925"/>
      <c r="K101" s="1925"/>
      <c r="L101" s="1924"/>
      <c r="M101" s="1924"/>
      <c r="N101" s="1924"/>
      <c r="O101" s="1924"/>
      <c r="P101" s="1924"/>
      <c r="Q101" s="1653">
        <v>35</v>
      </c>
      <c r="R101" s="1654"/>
      <c r="S101" s="1655"/>
      <c r="T101" s="1655"/>
      <c r="U101" s="1926"/>
      <c r="V101" s="1657">
        <f>SUM(W101:W111)</f>
        <v>430</v>
      </c>
      <c r="W101" s="1320"/>
      <c r="X101" s="1320">
        <f>Productiemedewerkers!C561</f>
        <v>0</v>
      </c>
      <c r="Y101" s="1321">
        <f>V101-X101</f>
        <v>430</v>
      </c>
      <c r="Z101" s="1322"/>
      <c r="AB101" s="1324"/>
      <c r="AC101" s="1324"/>
      <c r="AD101" s="1325" t="str">
        <f>CONCATENATE("week ",Q101)</f>
        <v>week 35</v>
      </c>
      <c r="AE101" s="1326"/>
      <c r="AF101" s="2319">
        <f>SUM(AF102:AF111)</f>
        <v>49550.751428571428</v>
      </c>
      <c r="AG101" s="1324" t="str">
        <f>IF(A101="","",(IFERROR(VLOOKUP(A101,Projecten!A$4:W$2618,23,FALSE),"niet bekend")))</f>
        <v/>
      </c>
      <c r="AH101" s="1328" t="str">
        <f>IF(A101="","",(IFERROR(VLOOKUP(A101,Projecten!A$4:W$2618,12,FALSE),"niet bekend")))</f>
        <v/>
      </c>
    </row>
    <row r="102" spans="1:34" x14ac:dyDescent="0.2">
      <c r="A102" s="1329"/>
      <c r="B102" s="1447"/>
      <c r="C102" s="1933" t="s">
        <v>3513</v>
      </c>
      <c r="D102" s="1453"/>
      <c r="E102" s="1454"/>
      <c r="F102" s="1454"/>
      <c r="G102" s="1454"/>
      <c r="H102" s="1454"/>
      <c r="I102" s="1334"/>
      <c r="J102" s="1334"/>
      <c r="K102" s="1334"/>
      <c r="L102" s="1335"/>
      <c r="M102" s="1335"/>
      <c r="N102" s="1335"/>
      <c r="O102" s="1335"/>
      <c r="P102" s="1335"/>
      <c r="Q102" s="1290" t="s">
        <v>3505</v>
      </c>
      <c r="S102" s="1337"/>
      <c r="V102" s="1353" t="s">
        <v>2493</v>
      </c>
      <c r="AE102" s="1412" t="str">
        <f>IF(A102="","",(IFERROR(VLOOKUP(A102,Projecten!A$4:W$2618,5,FALSE),"niet bekend")))</f>
        <v/>
      </c>
      <c r="AF102" s="2317" t="str">
        <f t="shared" ref="AF102:AF107" si="6">IF(AE102="","",(IF(E102=0,AH102,(E102/AE102*AH102))))</f>
        <v/>
      </c>
      <c r="AG102" s="1291" t="str">
        <f>IF(A102="","",(IFERROR(VLOOKUP(A102,Projecten!A$4:W$2618,23,FALSE),"niet bekend")))</f>
        <v/>
      </c>
      <c r="AH102" s="2485" t="str">
        <f>IF(A102="","",(IFERROR(VLOOKUP(A102,Projecten!A$4:W$2618,12,FALSE),"niet bekend")))</f>
        <v/>
      </c>
    </row>
    <row r="103" spans="1:34" s="1461" customFormat="1" x14ac:dyDescent="0.2">
      <c r="A103" s="1415"/>
      <c r="B103" s="1414"/>
      <c r="C103" s="1414"/>
      <c r="D103" s="1455"/>
      <c r="E103" s="1457"/>
      <c r="F103" s="1457"/>
      <c r="G103" s="1457"/>
      <c r="H103" s="1457"/>
      <c r="I103" s="1456"/>
      <c r="J103" s="1456"/>
      <c r="K103" s="1456"/>
      <c r="L103" s="1456"/>
      <c r="M103" s="1348"/>
      <c r="N103" s="1348"/>
      <c r="O103" s="1348"/>
      <c r="P103" s="1348"/>
      <c r="Q103" s="1414"/>
      <c r="R103" s="1456"/>
      <c r="S103" s="1458"/>
      <c r="T103" s="1459"/>
      <c r="U103" s="1455"/>
      <c r="V103" s="1455"/>
      <c r="W103" s="1394"/>
      <c r="X103" s="1455"/>
      <c r="Y103" s="1455"/>
      <c r="Z103" s="1928"/>
      <c r="AB103" s="1462"/>
      <c r="AC103" s="1462"/>
      <c r="AD103" s="1462"/>
      <c r="AE103" s="1463" t="str">
        <f>IF(A103="","",(IFERROR(VLOOKUP(A103,Projecten!A$4:W$2618,5,FALSE),"niet bekend")))</f>
        <v/>
      </c>
      <c r="AF103" s="2317" t="str">
        <f t="shared" si="6"/>
        <v/>
      </c>
      <c r="AG103" s="1462" t="str">
        <f>IF(A103="","",(IFERROR(VLOOKUP(A103,Projecten!A$4:W$2618,23,FALSE),"niet bekend")))</f>
        <v/>
      </c>
      <c r="AH103" s="1464" t="str">
        <f>IF(A103="","",(IFERROR(VLOOKUP(A103,Projecten!A$4:W$2618,12,FALSE),"niet bekend")))</f>
        <v/>
      </c>
    </row>
    <row r="104" spans="1:34" s="1461" customFormat="1" x14ac:dyDescent="0.2">
      <c r="A104" s="1350" t="s">
        <v>4153</v>
      </c>
      <c r="B104" s="2303" t="s">
        <v>1019</v>
      </c>
      <c r="C104" s="1350" t="s">
        <v>4049</v>
      </c>
      <c r="D104" s="1351" t="s">
        <v>68</v>
      </c>
      <c r="E104" s="1351">
        <v>4</v>
      </c>
      <c r="F104" s="1351">
        <f>E104*8</f>
        <v>32</v>
      </c>
      <c r="G104" s="1351">
        <f>E104*4</f>
        <v>16</v>
      </c>
      <c r="H104" s="1351">
        <f>E104*4</f>
        <v>16</v>
      </c>
      <c r="I104" s="1347">
        <v>42935</v>
      </c>
      <c r="J104" s="1347">
        <v>42935</v>
      </c>
      <c r="K104" s="1359" t="s">
        <v>1737</v>
      </c>
      <c r="L104" s="1359" t="s">
        <v>89</v>
      </c>
      <c r="M104" s="1348"/>
      <c r="N104" s="1348"/>
      <c r="O104" s="1348"/>
      <c r="P104" s="1348"/>
      <c r="Q104" s="1414"/>
      <c r="R104" s="1456" t="s">
        <v>4048</v>
      </c>
      <c r="S104" s="1337">
        <v>36</v>
      </c>
      <c r="T104" s="1338"/>
      <c r="U104" s="1331" t="s">
        <v>278</v>
      </c>
      <c r="V104" s="1331" t="s">
        <v>4210</v>
      </c>
      <c r="W104" s="1340">
        <f>E104*31</f>
        <v>124</v>
      </c>
      <c r="X104" s="1455"/>
      <c r="Y104" s="1455"/>
      <c r="Z104" s="2111">
        <v>42906</v>
      </c>
      <c r="AB104" s="1462"/>
      <c r="AC104" s="1462"/>
      <c r="AD104" s="1462"/>
      <c r="AE104" s="1412">
        <f>IF(A104="","",(IFERROR(VLOOKUP(A104,Projecten!A$4:W$2618,5,FALSE),"niet bekend")))</f>
        <v>28</v>
      </c>
      <c r="AF104" s="2317">
        <f t="shared" si="6"/>
        <v>26748.334285714285</v>
      </c>
      <c r="AG104" s="1291">
        <f>IF(A104="","",(IFERROR(VLOOKUP(A104,Projecten!A$4:W$2618,23,FALSE),"niet bekend")))</f>
        <v>0</v>
      </c>
      <c r="AH104" s="2485">
        <f>IF(A104="","",(IFERROR(VLOOKUP(A104,Projecten!A$4:W$2618,12,FALSE),"niet bekend")))</f>
        <v>187238.34</v>
      </c>
    </row>
    <row r="105" spans="1:34" s="1461" customFormat="1" x14ac:dyDescent="0.2">
      <c r="A105" s="1350" t="s">
        <v>4153</v>
      </c>
      <c r="B105" s="2303" t="s">
        <v>1019</v>
      </c>
      <c r="C105" s="1350" t="s">
        <v>4050</v>
      </c>
      <c r="D105" s="1351" t="s">
        <v>68</v>
      </c>
      <c r="E105" s="1351">
        <v>2</v>
      </c>
      <c r="F105" s="1351">
        <f>E105*8</f>
        <v>16</v>
      </c>
      <c r="G105" s="1351">
        <f>E105*4</f>
        <v>8</v>
      </c>
      <c r="H105" s="1351">
        <f>E105*4</f>
        <v>8</v>
      </c>
      <c r="I105" s="1347">
        <v>42935</v>
      </c>
      <c r="J105" s="1347">
        <v>42935</v>
      </c>
      <c r="K105" s="1359" t="s">
        <v>1737</v>
      </c>
      <c r="L105" s="1359" t="s">
        <v>89</v>
      </c>
      <c r="M105" s="1348"/>
      <c r="N105" s="1348"/>
      <c r="O105" s="1348"/>
      <c r="P105" s="1348"/>
      <c r="Q105" s="1414"/>
      <c r="R105" s="1456" t="s">
        <v>4048</v>
      </c>
      <c r="S105" s="1337">
        <v>36</v>
      </c>
      <c r="T105" s="1338"/>
      <c r="U105" s="1331" t="s">
        <v>278</v>
      </c>
      <c r="V105" s="1331" t="s">
        <v>4210</v>
      </c>
      <c r="W105" s="1340">
        <f>E105*31</f>
        <v>62</v>
      </c>
      <c r="X105" s="1455"/>
      <c r="Y105" s="1455"/>
      <c r="Z105" s="2111">
        <v>42906</v>
      </c>
      <c r="AB105" s="1462"/>
      <c r="AC105" s="1462"/>
      <c r="AD105" s="1462"/>
      <c r="AE105" s="1412">
        <f>IF(A105="","",(IFERROR(VLOOKUP(A105,Projecten!A$4:W$2618,5,FALSE),"niet bekend")))</f>
        <v>28</v>
      </c>
      <c r="AF105" s="1131">
        <f t="shared" si="6"/>
        <v>13374.167142857143</v>
      </c>
      <c r="AG105" s="1291">
        <f>IF(A105="","",(IFERROR(VLOOKUP(A105,Projecten!A$4:W$2618,23,FALSE),"niet bekend")))</f>
        <v>0</v>
      </c>
      <c r="AH105" s="2485">
        <f>IF(A105="","",(IFERROR(VLOOKUP(A105,Projecten!A$4:W$2618,12,FALSE),"niet bekend")))</f>
        <v>187238.34</v>
      </c>
    </row>
    <row r="106" spans="1:34" s="1461" customFormat="1" x14ac:dyDescent="0.2">
      <c r="A106" s="1350">
        <v>2017501</v>
      </c>
      <c r="B106" s="1350" t="s">
        <v>89</v>
      </c>
      <c r="C106" s="1350" t="s">
        <v>4195</v>
      </c>
      <c r="D106" s="1351" t="s">
        <v>68</v>
      </c>
      <c r="E106" s="1351">
        <v>5</v>
      </c>
      <c r="F106" s="1351">
        <v>40</v>
      </c>
      <c r="G106" s="1351">
        <v>25</v>
      </c>
      <c r="H106" s="1351">
        <v>10</v>
      </c>
      <c r="I106" s="1456"/>
      <c r="J106" s="1456"/>
      <c r="K106" s="1456"/>
      <c r="L106" s="1456"/>
      <c r="M106" s="1348"/>
      <c r="N106" s="1348"/>
      <c r="O106" s="1348"/>
      <c r="P106" s="1348"/>
      <c r="Q106" s="1414"/>
      <c r="R106" s="1456"/>
      <c r="S106" s="1337">
        <v>36</v>
      </c>
      <c r="T106" s="1338"/>
      <c r="U106" s="1331" t="s">
        <v>2740</v>
      </c>
      <c r="V106" s="1331" t="s">
        <v>4204</v>
      </c>
      <c r="W106" s="1340">
        <v>60</v>
      </c>
      <c r="X106" s="1455"/>
      <c r="Y106" s="1455"/>
      <c r="Z106" s="2111"/>
      <c r="AB106" s="1462"/>
      <c r="AC106" s="1462"/>
      <c r="AD106" s="1462"/>
      <c r="AE106" s="1412">
        <f>IF(A106="","",(IFERROR(VLOOKUP(A106,Projecten!A$4:W$2618,5,FALSE),"niet bekend")))</f>
        <v>5</v>
      </c>
      <c r="AF106" s="900">
        <f t="shared" si="6"/>
        <v>9428.25</v>
      </c>
      <c r="AG106" s="1291">
        <f>IF(A106="","",(IFERROR(VLOOKUP(A106,Projecten!A$4:W$2618,23,FALSE),"niet bekend")))</f>
        <v>0</v>
      </c>
      <c r="AH106" s="2485">
        <f>IF(A106="","",(IFERROR(VLOOKUP(A106,Projecten!A$4:W$2618,12,FALSE),"niet bekend")))</f>
        <v>9428.25</v>
      </c>
    </row>
    <row r="107" spans="1:34" s="1461" customFormat="1" x14ac:dyDescent="0.2">
      <c r="A107" s="1350">
        <v>2017481</v>
      </c>
      <c r="B107" s="1350"/>
      <c r="C107" s="1350" t="s">
        <v>4089</v>
      </c>
      <c r="D107" s="1351" t="s">
        <v>4090</v>
      </c>
      <c r="E107" s="1351">
        <v>1</v>
      </c>
      <c r="F107" s="1351"/>
      <c r="G107" s="1351"/>
      <c r="H107" s="1351"/>
      <c r="I107" s="1456"/>
      <c r="J107" s="1456"/>
      <c r="K107" s="1456"/>
      <c r="L107" s="1456"/>
      <c r="M107" s="1348"/>
      <c r="N107" s="1348"/>
      <c r="O107" s="1348"/>
      <c r="P107" s="1348"/>
      <c r="Q107" s="1414"/>
      <c r="R107" s="1456"/>
      <c r="S107" s="1337">
        <v>36</v>
      </c>
      <c r="T107" s="1338"/>
      <c r="U107" s="1331"/>
      <c r="V107" s="1331"/>
      <c r="W107" s="1394">
        <v>30</v>
      </c>
      <c r="X107" s="1455"/>
      <c r="Y107" s="1455"/>
      <c r="Z107" s="2111"/>
      <c r="AB107" s="1462"/>
      <c r="AC107" s="1462"/>
      <c r="AD107" s="1462"/>
      <c r="AE107" s="1412">
        <f>IF(A107="","",(IFERROR(VLOOKUP(A107,Projecten!A$4:W$2618,5,FALSE),"niet bekend")))</f>
        <v>1</v>
      </c>
      <c r="AF107" s="900">
        <f t="shared" si="6"/>
        <v>0</v>
      </c>
      <c r="AG107" s="1291">
        <f>IF(A107="","",(IFERROR(VLOOKUP(A107,Projecten!A$4:W$2618,23,FALSE),"niet bekend")))</f>
        <v>0</v>
      </c>
      <c r="AH107" s="2485">
        <f>IF(A107="","",(IFERROR(VLOOKUP(A107,Projecten!A$4:W$2618,12,FALSE),"niet bekend")))</f>
        <v>0</v>
      </c>
    </row>
    <row r="108" spans="1:34" s="1461" customFormat="1" x14ac:dyDescent="0.2">
      <c r="A108" s="1350"/>
      <c r="B108" s="1350"/>
      <c r="C108" s="1350" t="s">
        <v>4254</v>
      </c>
      <c r="D108" s="1351" t="s">
        <v>4255</v>
      </c>
      <c r="E108" s="1351">
        <v>2</v>
      </c>
      <c r="F108" s="1351"/>
      <c r="G108" s="1351"/>
      <c r="H108" s="1351"/>
      <c r="I108" s="1456"/>
      <c r="J108" s="1456"/>
      <c r="K108" s="1456"/>
      <c r="L108" s="1456"/>
      <c r="M108" s="1348"/>
      <c r="N108" s="1348"/>
      <c r="O108" s="1348"/>
      <c r="P108" s="1348"/>
      <c r="Q108" s="1414"/>
      <c r="R108" s="1456"/>
      <c r="S108" s="1337">
        <v>36</v>
      </c>
      <c r="T108" s="1338"/>
      <c r="U108" s="1331" t="s">
        <v>2355</v>
      </c>
      <c r="V108" s="1331"/>
      <c r="W108" s="1340">
        <v>34</v>
      </c>
      <c r="X108" s="1455"/>
      <c r="Y108" s="1455"/>
      <c r="Z108" s="1928"/>
      <c r="AB108" s="1462"/>
      <c r="AC108" s="1462"/>
      <c r="AD108" s="1462"/>
      <c r="AE108" s="1412"/>
      <c r="AF108" s="2317"/>
      <c r="AG108" s="1291"/>
      <c r="AH108" s="2485"/>
    </row>
    <row r="109" spans="1:34" s="1461" customFormat="1" x14ac:dyDescent="0.2">
      <c r="A109" s="1350"/>
      <c r="B109" s="1350"/>
      <c r="C109" s="1350"/>
      <c r="D109" s="1351"/>
      <c r="E109" s="1351"/>
      <c r="F109" s="1351"/>
      <c r="G109" s="1351"/>
      <c r="H109" s="1351"/>
      <c r="I109" s="1456"/>
      <c r="J109" s="1456"/>
      <c r="K109" s="1456"/>
      <c r="L109" s="1456"/>
      <c r="M109" s="1348"/>
      <c r="N109" s="1348"/>
      <c r="O109" s="1348"/>
      <c r="P109" s="1348"/>
      <c r="Q109" s="1414"/>
      <c r="R109" s="1456"/>
      <c r="S109" s="1337"/>
      <c r="T109" s="1338"/>
      <c r="U109" s="1331"/>
      <c r="V109" s="1331"/>
      <c r="W109" s="1394"/>
      <c r="X109" s="1455"/>
      <c r="Y109" s="1455"/>
      <c r="Z109" s="2111"/>
      <c r="AB109" s="1462"/>
      <c r="AC109" s="1462"/>
      <c r="AD109" s="1462"/>
      <c r="AE109" s="1463"/>
      <c r="AF109" s="2317"/>
      <c r="AG109" s="1462"/>
      <c r="AH109" s="1464"/>
    </row>
    <row r="110" spans="1:34" s="1407" customFormat="1" x14ac:dyDescent="0.2">
      <c r="A110" s="1951"/>
      <c r="B110" s="1465"/>
      <c r="C110" s="1465" t="s">
        <v>3928</v>
      </c>
      <c r="D110" s="1466" t="s">
        <v>68</v>
      </c>
      <c r="E110" s="1467">
        <v>4</v>
      </c>
      <c r="F110" s="1467"/>
      <c r="G110" s="1467"/>
      <c r="H110" s="1467"/>
      <c r="I110" s="1675"/>
      <c r="J110" s="1675"/>
      <c r="K110" s="1675"/>
      <c r="L110" s="1676"/>
      <c r="M110" s="1676"/>
      <c r="N110" s="1676"/>
      <c r="O110" s="1676"/>
      <c r="P110" s="1676"/>
      <c r="Q110" s="1402"/>
      <c r="R110" s="1400"/>
      <c r="S110" s="1403">
        <v>37</v>
      </c>
      <c r="T110" s="1404"/>
      <c r="U110" s="1405" t="s">
        <v>278</v>
      </c>
      <c r="V110" s="1405"/>
      <c r="W110" s="2155">
        <v>120</v>
      </c>
      <c r="X110" s="1405"/>
      <c r="Y110" s="1406"/>
      <c r="Z110" s="1402"/>
      <c r="AB110" s="1408"/>
      <c r="AC110" s="1408"/>
      <c r="AD110" s="1408"/>
      <c r="AE110" s="1409"/>
      <c r="AF110" s="2322"/>
      <c r="AG110" s="1408"/>
      <c r="AH110" s="1410"/>
    </row>
    <row r="111" spans="1:34" s="1386" customFormat="1" x14ac:dyDescent="0.2">
      <c r="A111" s="826"/>
      <c r="B111" s="1375"/>
      <c r="C111" s="1376"/>
      <c r="D111" s="1376"/>
      <c r="E111" s="1377"/>
      <c r="F111" s="1377"/>
      <c r="G111" s="1377"/>
      <c r="H111" s="1377"/>
      <c r="I111" s="1378"/>
      <c r="J111" s="1378"/>
      <c r="K111" s="1378"/>
      <c r="L111" s="1377"/>
      <c r="M111" s="1377"/>
      <c r="N111" s="1377"/>
      <c r="O111" s="1377"/>
      <c r="P111" s="1377"/>
      <c r="Q111" s="1379"/>
      <c r="R111" s="1380"/>
      <c r="S111" s="1381"/>
      <c r="T111" s="1381"/>
      <c r="U111" s="1382"/>
      <c r="V111" s="1382"/>
      <c r="W111" s="1382"/>
      <c r="X111" s="1383"/>
      <c r="Y111" s="1384"/>
      <c r="Z111" s="1385"/>
      <c r="AB111" s="1387"/>
      <c r="AC111" s="1387"/>
      <c r="AD111" s="1387"/>
      <c r="AE111" s="1388"/>
      <c r="AF111" s="2321"/>
      <c r="AG111" s="1387" t="str">
        <f>IF(A111="","",(IFERROR(VLOOKUP(A111,Projecten!A$4:W$2618,23,FALSE),"niet bekend")))</f>
        <v/>
      </c>
      <c r="AH111" s="1390" t="str">
        <f>IF(A111="","",(IFERROR(VLOOKUP(A111,Projecten!A$4:W$2618,12,FALSE),"niet bekend")))</f>
        <v/>
      </c>
    </row>
    <row r="112" spans="1:34" s="1323" customFormat="1" x14ac:dyDescent="0.2">
      <c r="A112" s="1038"/>
      <c r="B112" s="1322"/>
      <c r="C112" s="1922">
        <f>SUM(F112:H112)</f>
        <v>75</v>
      </c>
      <c r="D112" s="1923"/>
      <c r="E112" s="1924">
        <f>SUM(E113:E117)</f>
        <v>19</v>
      </c>
      <c r="F112" s="1924">
        <f>SUM(F113:F117)</f>
        <v>40</v>
      </c>
      <c r="G112" s="1924">
        <f>SUM(G113:G117)</f>
        <v>25</v>
      </c>
      <c r="H112" s="1924">
        <f>SUM(H113:H117)</f>
        <v>10</v>
      </c>
      <c r="I112" s="1925"/>
      <c r="J112" s="1925"/>
      <c r="K112" s="1925"/>
      <c r="L112" s="1924"/>
      <c r="M112" s="1924"/>
      <c r="N112" s="1924"/>
      <c r="O112" s="1924"/>
      <c r="P112" s="1924"/>
      <c r="Q112" s="1653">
        <v>36</v>
      </c>
      <c r="R112" s="1654"/>
      <c r="S112" s="1655"/>
      <c r="T112" s="1655"/>
      <c r="U112" s="1926"/>
      <c r="V112" s="1657">
        <f>SUM(W112:W117)</f>
        <v>380</v>
      </c>
      <c r="W112" s="1320"/>
      <c r="X112" s="1320">
        <f>Productiemedewerkers!C572</f>
        <v>0</v>
      </c>
      <c r="Y112" s="1321">
        <f>V112-X112</f>
        <v>380</v>
      </c>
      <c r="Z112" s="1322"/>
      <c r="AB112" s="1324"/>
      <c r="AC112" s="1324"/>
      <c r="AD112" s="1325" t="str">
        <f>CONCATENATE("week ",Q112)</f>
        <v>week 36</v>
      </c>
      <c r="AE112" s="1326"/>
      <c r="AF112" s="2319">
        <f>SUM(AF113:AF117)</f>
        <v>0</v>
      </c>
      <c r="AG112" s="1324" t="str">
        <f>IF(A112="","",(IFERROR(VLOOKUP(A112,Projecten!A$4:W$2618,23,FALSE),"niet bekend")))</f>
        <v/>
      </c>
      <c r="AH112" s="1328" t="str">
        <f>IF(A112="","",(IFERROR(VLOOKUP(A112,Projecten!A$4:W$2618,12,FALSE),"niet bekend")))</f>
        <v/>
      </c>
    </row>
    <row r="113" spans="1:34" x14ac:dyDescent="0.2">
      <c r="A113" s="1329"/>
      <c r="B113" s="1447"/>
      <c r="C113" s="1455"/>
      <c r="D113" s="1453"/>
      <c r="E113" s="1454"/>
      <c r="F113" s="1454"/>
      <c r="G113" s="1454"/>
      <c r="H113" s="1454"/>
      <c r="I113" s="1334"/>
      <c r="J113" s="1334"/>
      <c r="K113" s="1334"/>
      <c r="L113" s="1335"/>
      <c r="M113" s="1335"/>
      <c r="N113" s="1335"/>
      <c r="O113" s="1335"/>
      <c r="P113" s="1335"/>
      <c r="Q113" s="1290" t="s">
        <v>3506</v>
      </c>
      <c r="S113" s="1337"/>
      <c r="V113" s="1353" t="s">
        <v>2493</v>
      </c>
      <c r="AE113" s="1412" t="str">
        <f>IF(A113="","",(IFERROR(VLOOKUP(A113,Projecten!A$4:W$2618,5,FALSE),"niet bekend")))</f>
        <v/>
      </c>
      <c r="AF113" s="2317" t="str">
        <f>IF(AE113="","",(IF(E113=0,AH113,(E113/AE113*AH113))))</f>
        <v/>
      </c>
      <c r="AG113" s="1291" t="str">
        <f>IF(A113="","",(IFERROR(VLOOKUP(A113,Projecten!A$4:W$2618,23,FALSE),"niet bekend")))</f>
        <v/>
      </c>
      <c r="AH113" s="2485" t="str">
        <f>IF(A113="","",(IFERROR(VLOOKUP(A113,Projecten!A$4:W$2618,12,FALSE),"niet bekend")))</f>
        <v/>
      </c>
    </row>
    <row r="114" spans="1:34" s="1461" customFormat="1" x14ac:dyDescent="0.2">
      <c r="A114" s="1415"/>
      <c r="B114" s="1414"/>
      <c r="C114" s="1414" t="s">
        <v>3169</v>
      </c>
      <c r="D114" s="1455"/>
      <c r="E114" s="1457"/>
      <c r="F114" s="1457"/>
      <c r="G114" s="1457"/>
      <c r="H114" s="1457"/>
      <c r="I114" s="1456"/>
      <c r="J114" s="1456"/>
      <c r="K114" s="1456"/>
      <c r="L114" s="1456"/>
      <c r="M114" s="1348"/>
      <c r="N114" s="1348"/>
      <c r="O114" s="1348"/>
      <c r="P114" s="1348"/>
      <c r="Q114" s="1414"/>
      <c r="R114" s="1456"/>
      <c r="S114" s="1458"/>
      <c r="T114" s="1459"/>
      <c r="U114" s="1455"/>
      <c r="V114" s="1455"/>
      <c r="W114" s="1394">
        <v>40</v>
      </c>
      <c r="X114" s="1455"/>
      <c r="Y114" s="1455"/>
      <c r="Z114" s="1928"/>
      <c r="AB114" s="1462"/>
      <c r="AC114" s="1462"/>
      <c r="AD114" s="1462"/>
      <c r="AE114" s="1463" t="str">
        <f>IF(A114="","",(IFERROR(VLOOKUP(A114,Projecten!A$4:W$2618,5,FALSE),"niet bekend")))</f>
        <v/>
      </c>
      <c r="AF114" s="2317" t="str">
        <f>IF(AE114="","",(IF(E114=0,AH114,(E114/AE114*AH114))))</f>
        <v/>
      </c>
      <c r="AG114" s="1462" t="str">
        <f>IF(A114="","",(IFERROR(VLOOKUP(A114,Projecten!A$4:W$2618,23,FALSE),"niet bekend")))</f>
        <v/>
      </c>
      <c r="AH114" s="1464" t="str">
        <f>IF(A114="","",(IFERROR(VLOOKUP(A114,Projecten!A$4:W$2618,12,FALSE),"niet bekend")))</f>
        <v/>
      </c>
    </row>
    <row r="115" spans="1:34" s="1461" customFormat="1" x14ac:dyDescent="0.2">
      <c r="A115" s="1350">
        <v>2017504</v>
      </c>
      <c r="B115" s="1350" t="s">
        <v>89</v>
      </c>
      <c r="C115" s="1350" t="s">
        <v>4203</v>
      </c>
      <c r="D115" s="1351" t="s">
        <v>68</v>
      </c>
      <c r="E115" s="1351">
        <v>5</v>
      </c>
      <c r="F115" s="1351">
        <v>40</v>
      </c>
      <c r="G115" s="1351">
        <v>25</v>
      </c>
      <c r="H115" s="1351">
        <v>10</v>
      </c>
      <c r="I115" s="1456"/>
      <c r="J115" s="1456"/>
      <c r="K115" s="1456"/>
      <c r="L115" s="1456"/>
      <c r="M115" s="1348"/>
      <c r="N115" s="1348"/>
      <c r="O115" s="1348"/>
      <c r="P115" s="1348"/>
      <c r="Q115" s="1414"/>
      <c r="R115" s="1456"/>
      <c r="S115" s="1337">
        <v>37</v>
      </c>
      <c r="T115" s="1338"/>
      <c r="U115" s="1331" t="s">
        <v>2740</v>
      </c>
      <c r="V115" s="1331" t="s">
        <v>4204</v>
      </c>
      <c r="W115" s="1340">
        <v>60</v>
      </c>
      <c r="X115" s="1455"/>
      <c r="Y115" s="1455"/>
      <c r="Z115" s="1928"/>
      <c r="AB115" s="1462"/>
      <c r="AC115" s="1462"/>
      <c r="AD115" s="1462"/>
      <c r="AE115" s="1463"/>
      <c r="AF115" s="2317"/>
      <c r="AG115" s="1462"/>
      <c r="AH115" s="1464"/>
    </row>
    <row r="116" spans="1:34" s="1407" customFormat="1" x14ac:dyDescent="0.2">
      <c r="A116" s="1929"/>
      <c r="B116" s="1465"/>
      <c r="C116" s="1465" t="s">
        <v>4175</v>
      </c>
      <c r="D116" s="1466" t="s">
        <v>68</v>
      </c>
      <c r="E116" s="1467">
        <v>14</v>
      </c>
      <c r="F116" s="1467"/>
      <c r="G116" s="1467"/>
      <c r="H116" s="1467"/>
      <c r="I116" s="1400"/>
      <c r="J116" s="1400"/>
      <c r="K116" s="1400"/>
      <c r="L116" s="1401"/>
      <c r="M116" s="1401"/>
      <c r="N116" s="1401"/>
      <c r="O116" s="1401"/>
      <c r="P116" s="1401"/>
      <c r="Q116" s="1402"/>
      <c r="R116" s="1400"/>
      <c r="S116" s="1403">
        <v>37</v>
      </c>
      <c r="T116" s="1404"/>
      <c r="U116" s="1405" t="s">
        <v>278</v>
      </c>
      <c r="V116" s="1405"/>
      <c r="W116" s="1468">
        <v>280</v>
      </c>
      <c r="X116" s="1405"/>
      <c r="Y116" s="1406"/>
      <c r="Z116" s="1402"/>
      <c r="AB116" s="1408"/>
      <c r="AC116" s="1408"/>
      <c r="AD116" s="1408"/>
      <c r="AE116" s="1409"/>
      <c r="AF116" s="2322"/>
      <c r="AG116" s="1408"/>
      <c r="AH116" s="1410"/>
    </row>
    <row r="117" spans="1:34" s="1386" customFormat="1" x14ac:dyDescent="0.2">
      <c r="A117" s="826"/>
      <c r="B117" s="1375"/>
      <c r="C117" s="1376"/>
      <c r="D117" s="1376"/>
      <c r="E117" s="1377"/>
      <c r="F117" s="1377"/>
      <c r="G117" s="1377"/>
      <c r="H117" s="1377"/>
      <c r="I117" s="1378"/>
      <c r="J117" s="1378"/>
      <c r="K117" s="1378"/>
      <c r="L117" s="1377"/>
      <c r="M117" s="1377"/>
      <c r="N117" s="1377"/>
      <c r="O117" s="1377"/>
      <c r="P117" s="1377"/>
      <c r="Q117" s="1379"/>
      <c r="R117" s="1380"/>
      <c r="S117" s="1381"/>
      <c r="T117" s="1381"/>
      <c r="U117" s="1382"/>
      <c r="V117" s="1382"/>
      <c r="W117" s="1382"/>
      <c r="X117" s="1383"/>
      <c r="Y117" s="1384"/>
      <c r="Z117" s="1385"/>
      <c r="AB117" s="1387"/>
      <c r="AC117" s="1387"/>
      <c r="AD117" s="1387"/>
      <c r="AE117" s="1388"/>
      <c r="AF117" s="2321"/>
      <c r="AG117" s="1387" t="str">
        <f>IF(A117="","",(IFERROR(VLOOKUP(A117,Projecten!A$4:W$2618,23,FALSE),"niet bekend")))</f>
        <v/>
      </c>
      <c r="AH117" s="1390" t="str">
        <f>IF(A117="","",(IFERROR(VLOOKUP(A117,Projecten!A$4:W$2618,12,FALSE),"niet bekend")))</f>
        <v/>
      </c>
    </row>
    <row r="118" spans="1:34" s="1323" customFormat="1" x14ac:dyDescent="0.2">
      <c r="A118" s="1038"/>
      <c r="B118" s="1322"/>
      <c r="C118" s="1922">
        <f>SUM(F118:H118)</f>
        <v>0</v>
      </c>
      <c r="D118" s="1923"/>
      <c r="E118" s="1924">
        <f>SUM(E119:E127)</f>
        <v>10</v>
      </c>
      <c r="F118" s="1924">
        <f>SUM(F119:F127)</f>
        <v>0</v>
      </c>
      <c r="G118" s="1924">
        <f>SUM(G119:G127)</f>
        <v>0</v>
      </c>
      <c r="H118" s="1924">
        <f>SUM(H119:H127)</f>
        <v>0</v>
      </c>
      <c r="I118" s="1925"/>
      <c r="J118" s="1925"/>
      <c r="K118" s="1925"/>
      <c r="L118" s="1924"/>
      <c r="M118" s="1924"/>
      <c r="N118" s="1924"/>
      <c r="O118" s="1924"/>
      <c r="P118" s="1924"/>
      <c r="Q118" s="1653">
        <v>37</v>
      </c>
      <c r="R118" s="1654"/>
      <c r="S118" s="1655"/>
      <c r="T118" s="1655"/>
      <c r="U118" s="1926"/>
      <c r="V118" s="1657">
        <f>SUM(W118:W127)</f>
        <v>228</v>
      </c>
      <c r="W118" s="1320"/>
      <c r="X118" s="1320">
        <f>Productiemedewerkers!C583</f>
        <v>0</v>
      </c>
      <c r="Y118" s="1321">
        <f>V118-X118</f>
        <v>228</v>
      </c>
      <c r="Z118" s="1322"/>
      <c r="AB118" s="1324"/>
      <c r="AC118" s="1324"/>
      <c r="AD118" s="1325" t="str">
        <f>CONCATENATE("week ",Q118)</f>
        <v>week 37</v>
      </c>
      <c r="AE118" s="1326"/>
      <c r="AF118" s="2319">
        <f>SUM(AF119:AF127)</f>
        <v>0</v>
      </c>
      <c r="AG118" s="1324" t="str">
        <f>IF(A118="","",(IFERROR(VLOOKUP(A118,Projecten!A$4:W$2618,23,FALSE),"niet bekend")))</f>
        <v/>
      </c>
      <c r="AH118" s="1328" t="str">
        <f>IF(A118="","",(IFERROR(VLOOKUP(A118,Projecten!A$4:W$2618,12,FALSE),"niet bekend")))</f>
        <v/>
      </c>
    </row>
    <row r="119" spans="1:34" x14ac:dyDescent="0.2">
      <c r="A119" s="1329"/>
      <c r="B119" s="1447"/>
      <c r="C119" s="1455"/>
      <c r="D119" s="1453"/>
      <c r="E119" s="1454"/>
      <c r="F119" s="1454"/>
      <c r="G119" s="1454"/>
      <c r="H119" s="1454"/>
      <c r="I119" s="1334"/>
      <c r="J119" s="1334"/>
      <c r="K119" s="1334"/>
      <c r="L119" s="1335"/>
      <c r="M119" s="1335"/>
      <c r="N119" s="1335"/>
      <c r="O119" s="1335"/>
      <c r="P119" s="1335"/>
      <c r="Q119" s="1290" t="s">
        <v>3507</v>
      </c>
      <c r="S119" s="1337"/>
      <c r="V119" s="1353" t="s">
        <v>2493</v>
      </c>
      <c r="AE119" s="1412" t="str">
        <f>IF(A119="","",(IFERROR(VLOOKUP(A119,Projecten!A$4:W$2618,5,FALSE),"niet bekend")))</f>
        <v/>
      </c>
      <c r="AF119" s="2317" t="str">
        <f>IF(AE119="","",(IF(E119=0,AH119,(E119/AE119*AH119))))</f>
        <v/>
      </c>
      <c r="AG119" s="1291" t="str">
        <f>IF(A119="","",(IFERROR(VLOOKUP(A119,Projecten!A$4:W$2618,23,FALSE),"niet bekend")))</f>
        <v/>
      </c>
      <c r="AH119" s="2485" t="str">
        <f>IF(A119="","",(IFERROR(VLOOKUP(A119,Projecten!A$4:W$2618,12,FALSE),"niet bekend")))</f>
        <v/>
      </c>
    </row>
    <row r="120" spans="1:34" s="1461" customFormat="1" x14ac:dyDescent="0.2">
      <c r="A120" s="1415"/>
      <c r="B120" s="1414"/>
      <c r="C120" s="1414"/>
      <c r="D120" s="1455"/>
      <c r="E120" s="1457"/>
      <c r="F120" s="1457"/>
      <c r="G120" s="1457"/>
      <c r="H120" s="1457"/>
      <c r="I120" s="1456"/>
      <c r="J120" s="1456"/>
      <c r="K120" s="1456"/>
      <c r="L120" s="1456"/>
      <c r="M120" s="1348"/>
      <c r="N120" s="1348"/>
      <c r="O120" s="1348"/>
      <c r="P120" s="1348"/>
      <c r="Q120" s="1414"/>
      <c r="R120" s="1456"/>
      <c r="S120" s="1458"/>
      <c r="T120" s="1459"/>
      <c r="U120" s="1455"/>
      <c r="V120" s="1455"/>
      <c r="W120" s="1394"/>
      <c r="X120" s="1455"/>
      <c r="Y120" s="1455"/>
      <c r="Z120" s="1928"/>
      <c r="AB120" s="1462"/>
      <c r="AC120" s="1462"/>
      <c r="AD120" s="1462"/>
      <c r="AE120" s="1463" t="str">
        <f>IF(A120="","",(IFERROR(VLOOKUP(A120,Projecten!A$4:W$2618,5,FALSE),"niet bekend")))</f>
        <v/>
      </c>
      <c r="AF120" s="2317" t="str">
        <f>IF(AE120="","",(IF(E120=0,AH120,(E120/AE120*AH120))))</f>
        <v/>
      </c>
      <c r="AG120" s="1462" t="str">
        <f>IF(A120="","",(IFERROR(VLOOKUP(A120,Projecten!A$4:W$2618,23,FALSE),"niet bekend")))</f>
        <v/>
      </c>
      <c r="AH120" s="1464" t="str">
        <f>IF(A120="","",(IFERROR(VLOOKUP(A120,Projecten!A$4:W$2618,12,FALSE),"niet bekend")))</f>
        <v/>
      </c>
    </row>
    <row r="121" spans="1:34" s="1461" customFormat="1" x14ac:dyDescent="0.2">
      <c r="A121" s="1415"/>
      <c r="B121" s="1414"/>
      <c r="C121" s="1414"/>
      <c r="D121" s="1455"/>
      <c r="E121" s="1457"/>
      <c r="F121" s="1457"/>
      <c r="G121" s="1457"/>
      <c r="H121" s="1457"/>
      <c r="I121" s="1456"/>
      <c r="J121" s="1456"/>
      <c r="K121" s="1456"/>
      <c r="L121" s="1456"/>
      <c r="M121" s="1348"/>
      <c r="N121" s="1348"/>
      <c r="O121" s="1348"/>
      <c r="P121" s="1348"/>
      <c r="Q121" s="1414"/>
      <c r="R121" s="1456"/>
      <c r="S121" s="1458"/>
      <c r="T121" s="1459"/>
      <c r="U121" s="1455"/>
      <c r="V121" s="1455"/>
      <c r="W121" s="1394"/>
      <c r="X121" s="1455"/>
      <c r="Y121" s="1455"/>
      <c r="Z121" s="1928"/>
      <c r="AB121" s="1462"/>
      <c r="AC121" s="1462"/>
      <c r="AD121" s="1462"/>
      <c r="AE121" s="1463"/>
      <c r="AF121" s="2317"/>
      <c r="AG121" s="1462"/>
      <c r="AH121" s="1464"/>
    </row>
    <row r="122" spans="1:34" s="1461" customFormat="1" x14ac:dyDescent="0.2">
      <c r="A122" s="1415"/>
      <c r="B122" s="1414"/>
      <c r="C122" s="1414"/>
      <c r="D122" s="1455"/>
      <c r="E122" s="1457"/>
      <c r="F122" s="1457"/>
      <c r="G122" s="1457"/>
      <c r="H122" s="1457"/>
      <c r="I122" s="1456"/>
      <c r="J122" s="1456"/>
      <c r="K122" s="1456"/>
      <c r="L122" s="1456"/>
      <c r="M122" s="1348"/>
      <c r="N122" s="1348"/>
      <c r="O122" s="1348"/>
      <c r="P122" s="1348"/>
      <c r="Q122" s="1414"/>
      <c r="R122" s="1456"/>
      <c r="S122" s="1458"/>
      <c r="T122" s="1459"/>
      <c r="U122" s="1455"/>
      <c r="V122" s="1455"/>
      <c r="W122" s="1394"/>
      <c r="X122" s="1455"/>
      <c r="Y122" s="1455"/>
      <c r="Z122" s="1928"/>
      <c r="AB122" s="1462"/>
      <c r="AC122" s="1462"/>
      <c r="AD122" s="1462"/>
      <c r="AE122" s="1463"/>
      <c r="AF122" s="2317"/>
      <c r="AG122" s="1462"/>
      <c r="AH122" s="1464"/>
    </row>
    <row r="123" spans="1:34" x14ac:dyDescent="0.2">
      <c r="A123" s="1927"/>
      <c r="B123" s="1447"/>
      <c r="C123" s="1453"/>
      <c r="D123" s="1453"/>
      <c r="E123" s="1454"/>
      <c r="F123" s="1454"/>
      <c r="G123" s="1454"/>
      <c r="H123" s="1454"/>
      <c r="K123" s="1336"/>
      <c r="S123" s="1337"/>
      <c r="W123" s="1394"/>
      <c r="Y123" s="1345"/>
      <c r="Z123" s="2111"/>
      <c r="AE123" s="1413"/>
      <c r="AH123" s="1395"/>
    </row>
    <row r="124" spans="1:34" x14ac:dyDescent="0.2">
      <c r="A124" s="1927"/>
      <c r="B124" s="1447"/>
      <c r="C124" s="1447"/>
      <c r="D124" s="1453"/>
      <c r="E124" s="1454"/>
      <c r="F124" s="1454"/>
      <c r="G124" s="1454"/>
      <c r="H124" s="1454"/>
      <c r="I124" s="1334"/>
      <c r="J124" s="1334"/>
      <c r="K124" s="1334"/>
      <c r="L124" s="1335"/>
      <c r="M124" s="1335"/>
      <c r="N124" s="1335"/>
      <c r="O124" s="1335"/>
      <c r="P124" s="1335"/>
      <c r="S124" s="1337"/>
      <c r="W124" s="1394"/>
      <c r="AE124" s="1412" t="str">
        <f>IF(A124="","",(IFERROR(VLOOKUP(A124,Projecten!A$4:W$2618,5,FALSE),"niet bekend")))</f>
        <v/>
      </c>
      <c r="AF124" s="2317" t="str">
        <f>IF(AE124="","",(IF(E124=0,AH124,(E124/AE124*AH124))))</f>
        <v/>
      </c>
      <c r="AG124" s="1291" t="str">
        <f>IF(A124="","",(IFERROR(VLOOKUP(A124,Projecten!A$4:W$2618,23,FALSE),"niet bekend")))</f>
        <v/>
      </c>
      <c r="AH124" s="2485" t="str">
        <f>IF(A124="","",(IFERROR(VLOOKUP(A124,Projecten!A$4:W$2618,12,FALSE),"niet bekend")))</f>
        <v/>
      </c>
    </row>
    <row r="125" spans="1:34" s="1942" customFormat="1" x14ac:dyDescent="0.2">
      <c r="A125" s="1946"/>
      <c r="B125" s="1934"/>
      <c r="C125" s="1934" t="s">
        <v>3515</v>
      </c>
      <c r="D125" s="1935" t="s">
        <v>68</v>
      </c>
      <c r="E125" s="1950">
        <v>1</v>
      </c>
      <c r="F125" s="1950"/>
      <c r="G125" s="1950"/>
      <c r="H125" s="1950"/>
      <c r="I125" s="1952"/>
      <c r="J125" s="1952"/>
      <c r="K125" s="1952"/>
      <c r="L125" s="1954"/>
      <c r="M125" s="1953"/>
      <c r="N125" s="1953"/>
      <c r="O125" s="1953"/>
      <c r="P125" s="1953"/>
      <c r="Q125" s="1937"/>
      <c r="R125" s="1936"/>
      <c r="S125" s="1938">
        <v>39</v>
      </c>
      <c r="T125" s="1939"/>
      <c r="U125" s="1940" t="s">
        <v>561</v>
      </c>
      <c r="V125" s="1940" t="s">
        <v>3929</v>
      </c>
      <c r="W125" s="1941">
        <v>48</v>
      </c>
      <c r="X125" s="1940"/>
      <c r="Y125" s="1940"/>
      <c r="Z125" s="1947"/>
      <c r="AB125" s="1943"/>
      <c r="AC125" s="1943"/>
      <c r="AD125" s="1943"/>
      <c r="AE125" s="1944" t="str">
        <f>IF(A125="","",(IFERROR(VLOOKUP(A125,Projecten!A$4:W$2618,5,FALSE),"niet bekend")))</f>
        <v/>
      </c>
      <c r="AF125" s="2324" t="str">
        <f>IF(AE125="","",(IF(E125=0,AH125,(E125/AE125*AH125))))</f>
        <v/>
      </c>
      <c r="AG125" s="1943" t="str">
        <f>IF(A125="","",(IFERROR(VLOOKUP(A125,Projecten!A$4:W$2618,23,FALSE),"niet bekend")))</f>
        <v/>
      </c>
      <c r="AH125" s="1945" t="str">
        <f>IF(A125="","",(IFERROR(VLOOKUP(A125,Projecten!A$4:W$2618,12,FALSE),"niet bekend")))</f>
        <v/>
      </c>
    </row>
    <row r="126" spans="1:34" s="1407" customFormat="1" x14ac:dyDescent="0.2">
      <c r="A126" s="1929"/>
      <c r="B126" s="1465"/>
      <c r="C126" s="1465" t="s">
        <v>3514</v>
      </c>
      <c r="D126" s="1466" t="s">
        <v>68</v>
      </c>
      <c r="E126" s="1467">
        <v>9</v>
      </c>
      <c r="F126" s="1467"/>
      <c r="G126" s="1467"/>
      <c r="H126" s="1467"/>
      <c r="I126" s="1400"/>
      <c r="J126" s="1400"/>
      <c r="K126" s="1400"/>
      <c r="L126" s="1401"/>
      <c r="M126" s="1401"/>
      <c r="N126" s="1401"/>
      <c r="O126" s="1401"/>
      <c r="P126" s="1401"/>
      <c r="Q126" s="1402"/>
      <c r="R126" s="1400"/>
      <c r="S126" s="1403">
        <v>38</v>
      </c>
      <c r="T126" s="1404"/>
      <c r="U126" s="1405" t="s">
        <v>278</v>
      </c>
      <c r="V126" s="1405"/>
      <c r="W126" s="1468">
        <v>180</v>
      </c>
      <c r="X126" s="1405"/>
      <c r="Y126" s="1406"/>
      <c r="Z126" s="1402"/>
      <c r="AB126" s="1408"/>
      <c r="AC126" s="1408"/>
      <c r="AD126" s="1408"/>
      <c r="AE126" s="1409"/>
      <c r="AF126" s="2322"/>
      <c r="AG126" s="1408"/>
      <c r="AH126" s="1410"/>
    </row>
    <row r="127" spans="1:34" s="1386" customFormat="1" x14ac:dyDescent="0.2">
      <c r="A127" s="826"/>
      <c r="B127" s="1375"/>
      <c r="C127" s="1376"/>
      <c r="D127" s="1376"/>
      <c r="E127" s="1377"/>
      <c r="F127" s="1377"/>
      <c r="G127" s="1377"/>
      <c r="H127" s="1377"/>
      <c r="I127" s="1378"/>
      <c r="J127" s="1378"/>
      <c r="K127" s="1378"/>
      <c r="L127" s="1377"/>
      <c r="M127" s="1377"/>
      <c r="N127" s="1377"/>
      <c r="O127" s="1377"/>
      <c r="P127" s="1377"/>
      <c r="Q127" s="1379"/>
      <c r="R127" s="1380"/>
      <c r="S127" s="1381"/>
      <c r="T127" s="1381"/>
      <c r="U127" s="1382"/>
      <c r="V127" s="1382"/>
      <c r="W127" s="1382"/>
      <c r="X127" s="1383"/>
      <c r="Y127" s="1384"/>
      <c r="Z127" s="1385"/>
      <c r="AB127" s="1387"/>
      <c r="AC127" s="1387"/>
      <c r="AD127" s="1387"/>
      <c r="AE127" s="1388"/>
      <c r="AF127" s="2321"/>
      <c r="AG127" s="1387" t="str">
        <f>IF(A127="","",(IFERROR(VLOOKUP(A127,Projecten!A$4:W$2618,23,FALSE),"niet bekend")))</f>
        <v/>
      </c>
      <c r="AH127" s="1390" t="str">
        <f>IF(A127="","",(IFERROR(VLOOKUP(A127,Projecten!A$4:W$2618,12,FALSE),"niet bekend")))</f>
        <v/>
      </c>
    </row>
    <row r="128" spans="1:34" s="1323" customFormat="1" x14ac:dyDescent="0.2">
      <c r="A128" s="1038"/>
      <c r="B128" s="1322"/>
      <c r="C128" s="1922">
        <f>SUM(F128:H128)</f>
        <v>0</v>
      </c>
      <c r="D128" s="1923"/>
      <c r="E128" s="1924">
        <f>SUM(E129:E137)</f>
        <v>10</v>
      </c>
      <c r="F128" s="1924">
        <f>SUM(F129:F137)</f>
        <v>0</v>
      </c>
      <c r="G128" s="1924">
        <f>SUM(G129:G137)</f>
        <v>0</v>
      </c>
      <c r="H128" s="1924">
        <f>SUM(H129:H137)</f>
        <v>0</v>
      </c>
      <c r="I128" s="1925"/>
      <c r="J128" s="1925"/>
      <c r="K128" s="1925"/>
      <c r="L128" s="1924"/>
      <c r="M128" s="1924"/>
      <c r="N128" s="1924"/>
      <c r="O128" s="1924"/>
      <c r="P128" s="1924"/>
      <c r="Q128" s="1653">
        <v>38</v>
      </c>
      <c r="R128" s="1654"/>
      <c r="S128" s="1655"/>
      <c r="T128" s="1655"/>
      <c r="U128" s="1926"/>
      <c r="V128" s="1657">
        <f>SUM(W128:W137)</f>
        <v>328</v>
      </c>
      <c r="W128" s="1320"/>
      <c r="X128" s="1320">
        <f>Productiemedewerkers!C594</f>
        <v>0</v>
      </c>
      <c r="Y128" s="1321">
        <f>V128-X128</f>
        <v>328</v>
      </c>
      <c r="Z128" s="1322"/>
      <c r="AB128" s="1324"/>
      <c r="AC128" s="1324"/>
      <c r="AD128" s="1325" t="str">
        <f>CONCATENATE("week ",Q128)</f>
        <v>week 38</v>
      </c>
      <c r="AE128" s="1326"/>
      <c r="AF128" s="2319">
        <f>SUM(AF129:AF137)</f>
        <v>0</v>
      </c>
      <c r="AG128" s="1324" t="str">
        <f>IF(A128="","",(IFERROR(VLOOKUP(A128,Projecten!A$4:W$2618,23,FALSE),"niet bekend")))</f>
        <v/>
      </c>
      <c r="AH128" s="1328" t="str">
        <f>IF(A128="","",(IFERROR(VLOOKUP(A128,Projecten!A$4:W$2618,12,FALSE),"niet bekend")))</f>
        <v/>
      </c>
    </row>
    <row r="129" spans="1:34" x14ac:dyDescent="0.2">
      <c r="A129" s="1329"/>
      <c r="B129" s="1447"/>
      <c r="C129" s="1455"/>
      <c r="D129" s="1453"/>
      <c r="E129" s="1454"/>
      <c r="F129" s="1454"/>
      <c r="G129" s="1454"/>
      <c r="H129" s="1454"/>
      <c r="I129" s="1334"/>
      <c r="J129" s="1334"/>
      <c r="K129" s="1334"/>
      <c r="L129" s="1335"/>
      <c r="M129" s="1335"/>
      <c r="N129" s="1335"/>
      <c r="O129" s="1335"/>
      <c r="P129" s="1335"/>
      <c r="Q129" s="1290" t="s">
        <v>3508</v>
      </c>
      <c r="S129" s="1337"/>
      <c r="V129" s="1353" t="s">
        <v>2493</v>
      </c>
      <c r="AE129" s="1412" t="str">
        <f>IF(A129="","",(IFERROR(VLOOKUP(A129,Projecten!A$4:W$2618,5,FALSE),"niet bekend")))</f>
        <v/>
      </c>
      <c r="AF129" s="2317" t="str">
        <f>IF(AE129="","",(IF(E129=0,AH129,(E129/AE129*AH129))))</f>
        <v/>
      </c>
      <c r="AG129" s="1291" t="str">
        <f>IF(A129="","",(IFERROR(VLOOKUP(A129,Projecten!A$4:W$2618,23,FALSE),"niet bekend")))</f>
        <v/>
      </c>
      <c r="AH129" s="2485" t="str">
        <f>IF(A129="","",(IFERROR(VLOOKUP(A129,Projecten!A$4:W$2618,12,FALSE),"niet bekend")))</f>
        <v/>
      </c>
    </row>
    <row r="130" spans="1:34" s="1461" customFormat="1" x14ac:dyDescent="0.2">
      <c r="A130" s="1415"/>
      <c r="B130" s="1414"/>
      <c r="C130" s="1414"/>
      <c r="D130" s="1455"/>
      <c r="E130" s="1457"/>
      <c r="F130" s="1457"/>
      <c r="G130" s="1457"/>
      <c r="H130" s="1457"/>
      <c r="I130" s="1456"/>
      <c r="J130" s="1456"/>
      <c r="K130" s="1456"/>
      <c r="L130" s="1456"/>
      <c r="M130" s="1348"/>
      <c r="N130" s="1348"/>
      <c r="O130" s="1348"/>
      <c r="P130" s="1348"/>
      <c r="Q130" s="1414"/>
      <c r="R130" s="1456"/>
      <c r="S130" s="1458"/>
      <c r="T130" s="1459"/>
      <c r="U130" s="1455"/>
      <c r="V130" s="1455"/>
      <c r="W130" s="1394"/>
      <c r="X130" s="1455"/>
      <c r="Y130" s="1455"/>
      <c r="Z130" s="1928"/>
      <c r="AB130" s="1462"/>
      <c r="AC130" s="1462"/>
      <c r="AD130" s="1462"/>
      <c r="AE130" s="1463" t="str">
        <f>IF(A130="","",(IFERROR(VLOOKUP(A130,Projecten!A$4:W$2618,5,FALSE),"niet bekend")))</f>
        <v/>
      </c>
      <c r="AF130" s="2317" t="str">
        <f>IF(AE130="","",(IF(E130=0,AH130,(E130/AE130*AH130))))</f>
        <v/>
      </c>
      <c r="AG130" s="1462" t="str">
        <f>IF(A130="","",(IFERROR(VLOOKUP(A130,Projecten!A$4:W$2618,23,FALSE),"niet bekend")))</f>
        <v/>
      </c>
      <c r="AH130" s="1464" t="str">
        <f>IF(A130="","",(IFERROR(VLOOKUP(A130,Projecten!A$4:W$2618,12,FALSE),"niet bekend")))</f>
        <v/>
      </c>
    </row>
    <row r="131" spans="1:34" s="1461" customFormat="1" x14ac:dyDescent="0.2">
      <c r="A131" s="1415"/>
      <c r="B131" s="1414"/>
      <c r="C131" s="1414"/>
      <c r="D131" s="1455"/>
      <c r="E131" s="1457"/>
      <c r="F131" s="1457"/>
      <c r="G131" s="1457"/>
      <c r="H131" s="1457"/>
      <c r="I131" s="1456"/>
      <c r="J131" s="1456"/>
      <c r="K131" s="1456"/>
      <c r="L131" s="1456"/>
      <c r="M131" s="1348"/>
      <c r="N131" s="1348"/>
      <c r="O131" s="1348"/>
      <c r="P131" s="1348"/>
      <c r="Q131" s="1414"/>
      <c r="R131" s="1456"/>
      <c r="S131" s="1458"/>
      <c r="T131" s="1459"/>
      <c r="U131" s="1455"/>
      <c r="V131" s="1455"/>
      <c r="W131" s="1394"/>
      <c r="X131" s="1455"/>
      <c r="Y131" s="1455"/>
      <c r="Z131" s="1928"/>
      <c r="AB131" s="1462"/>
      <c r="AC131" s="1462"/>
      <c r="AD131" s="1462"/>
      <c r="AE131" s="1463"/>
      <c r="AF131" s="2317"/>
      <c r="AG131" s="1462"/>
      <c r="AH131" s="1464"/>
    </row>
    <row r="132" spans="1:34" s="1461" customFormat="1" x14ac:dyDescent="0.2">
      <c r="A132" s="1415"/>
      <c r="B132" s="1414"/>
      <c r="C132" s="1414"/>
      <c r="D132" s="1455"/>
      <c r="E132" s="1457"/>
      <c r="F132" s="1457"/>
      <c r="G132" s="1457"/>
      <c r="H132" s="1457"/>
      <c r="I132" s="1456"/>
      <c r="J132" s="1456"/>
      <c r="K132" s="1456"/>
      <c r="L132" s="1456"/>
      <c r="M132" s="1348"/>
      <c r="N132" s="1348"/>
      <c r="O132" s="1348"/>
      <c r="P132" s="1348"/>
      <c r="Q132" s="1414"/>
      <c r="R132" s="1456"/>
      <c r="S132" s="1458"/>
      <c r="T132" s="1459"/>
      <c r="U132" s="1455"/>
      <c r="V132" s="1455"/>
      <c r="W132" s="1394"/>
      <c r="X132" s="1455"/>
      <c r="Y132" s="1455"/>
      <c r="Z132" s="1928"/>
      <c r="AB132" s="1462"/>
      <c r="AC132" s="1462"/>
      <c r="AD132" s="1462"/>
      <c r="AE132" s="1463"/>
      <c r="AF132" s="2317"/>
      <c r="AG132" s="1462"/>
      <c r="AH132" s="1464"/>
    </row>
    <row r="133" spans="1:34" x14ac:dyDescent="0.2">
      <c r="A133" s="1927"/>
      <c r="B133" s="1447"/>
      <c r="C133" s="1453"/>
      <c r="D133" s="1453"/>
      <c r="E133" s="1454"/>
      <c r="F133" s="1454"/>
      <c r="G133" s="1454"/>
      <c r="H133" s="1454"/>
      <c r="K133" s="1336"/>
      <c r="S133" s="1337"/>
      <c r="W133" s="1394"/>
      <c r="Y133" s="1345"/>
      <c r="Z133" s="2111"/>
      <c r="AE133" s="1413"/>
      <c r="AH133" s="1395"/>
    </row>
    <row r="134" spans="1:34" x14ac:dyDescent="0.2">
      <c r="A134" s="1927"/>
      <c r="B134" s="1447"/>
      <c r="C134" s="1447"/>
      <c r="D134" s="1453"/>
      <c r="E134" s="1454"/>
      <c r="F134" s="1454"/>
      <c r="G134" s="1454"/>
      <c r="H134" s="1454"/>
      <c r="I134" s="1334"/>
      <c r="J134" s="1334"/>
      <c r="K134" s="1334"/>
      <c r="L134" s="1335"/>
      <c r="M134" s="1335"/>
      <c r="N134" s="1335"/>
      <c r="O134" s="1335"/>
      <c r="P134" s="1335"/>
      <c r="S134" s="1337"/>
      <c r="W134" s="1394"/>
      <c r="AE134" s="1412" t="str">
        <f>IF(A134="","",(IFERROR(VLOOKUP(A134,Projecten!A$4:W$2618,5,FALSE),"niet bekend")))</f>
        <v/>
      </c>
      <c r="AF134" s="2317" t="str">
        <f>IF(AE134="","",(IF(E134=0,AH134,(E134/AE134*AH134))))</f>
        <v/>
      </c>
      <c r="AG134" s="1291" t="str">
        <f>IF(A134="","",(IFERROR(VLOOKUP(A134,Projecten!A$4:W$2618,23,FALSE),"niet bekend")))</f>
        <v/>
      </c>
      <c r="AH134" s="2485" t="str">
        <f>IF(A134="","",(IFERROR(VLOOKUP(A134,Projecten!A$4:W$2618,12,FALSE),"niet bekend")))</f>
        <v/>
      </c>
    </row>
    <row r="135" spans="1:34" s="1942" customFormat="1" x14ac:dyDescent="0.2">
      <c r="A135" s="1946"/>
      <c r="B135" s="1934"/>
      <c r="C135" s="1934" t="s">
        <v>3515</v>
      </c>
      <c r="D135" s="1935" t="s">
        <v>68</v>
      </c>
      <c r="E135" s="1950">
        <v>1</v>
      </c>
      <c r="F135" s="1950"/>
      <c r="G135" s="1950"/>
      <c r="H135" s="1950"/>
      <c r="I135" s="1952"/>
      <c r="J135" s="1952"/>
      <c r="K135" s="1952"/>
      <c r="L135" s="1954"/>
      <c r="M135" s="1953"/>
      <c r="N135" s="1953"/>
      <c r="O135" s="1953"/>
      <c r="P135" s="1953"/>
      <c r="Q135" s="1937"/>
      <c r="R135" s="1936"/>
      <c r="S135" s="1938">
        <v>40</v>
      </c>
      <c r="T135" s="1939"/>
      <c r="U135" s="1940" t="s">
        <v>561</v>
      </c>
      <c r="V135" s="1940"/>
      <c r="W135" s="1941">
        <v>48</v>
      </c>
      <c r="X135" s="1940"/>
      <c r="Y135" s="1940"/>
      <c r="Z135" s="1947"/>
      <c r="AB135" s="1943"/>
      <c r="AC135" s="1943"/>
      <c r="AD135" s="1943"/>
      <c r="AE135" s="1944" t="str">
        <f>IF(A135="","",(IFERROR(VLOOKUP(A135,Projecten!A$4:W$2618,5,FALSE),"niet bekend")))</f>
        <v/>
      </c>
      <c r="AF135" s="2324" t="str">
        <f>IF(AE135="","",(IF(E135=0,AH135,(E135/AE135*AH135))))</f>
        <v/>
      </c>
      <c r="AG135" s="1943" t="str">
        <f>IF(A135="","",(IFERROR(VLOOKUP(A135,Projecten!A$4:W$2618,23,FALSE),"niet bekend")))</f>
        <v/>
      </c>
      <c r="AH135" s="1945" t="str">
        <f>IF(A135="","",(IFERROR(VLOOKUP(A135,Projecten!A$4:W$2618,12,FALSE),"niet bekend")))</f>
        <v/>
      </c>
    </row>
    <row r="136" spans="1:34" s="1407" customFormat="1" x14ac:dyDescent="0.2">
      <c r="A136" s="1929"/>
      <c r="B136" s="1465"/>
      <c r="C136" s="1465" t="s">
        <v>4175</v>
      </c>
      <c r="D136" s="1466" t="s">
        <v>68</v>
      </c>
      <c r="E136" s="1467">
        <v>9</v>
      </c>
      <c r="F136" s="1467"/>
      <c r="G136" s="1467"/>
      <c r="H136" s="1467"/>
      <c r="I136" s="1400"/>
      <c r="J136" s="1400"/>
      <c r="K136" s="1400"/>
      <c r="L136" s="1401"/>
      <c r="M136" s="1401"/>
      <c r="N136" s="1401"/>
      <c r="O136" s="1401"/>
      <c r="P136" s="1401"/>
      <c r="Q136" s="1402"/>
      <c r="R136" s="1400"/>
      <c r="S136" s="1403">
        <v>39</v>
      </c>
      <c r="T136" s="1404"/>
      <c r="U136" s="1405" t="s">
        <v>278</v>
      </c>
      <c r="V136" s="1405"/>
      <c r="W136" s="1468">
        <v>280</v>
      </c>
      <c r="X136" s="1405"/>
      <c r="Y136" s="1406"/>
      <c r="Z136" s="1402"/>
      <c r="AB136" s="1408"/>
      <c r="AC136" s="1408"/>
      <c r="AD136" s="1408"/>
      <c r="AE136" s="1409"/>
      <c r="AF136" s="2322"/>
      <c r="AG136" s="1408"/>
      <c r="AH136" s="1410"/>
    </row>
    <row r="137" spans="1:34" s="1386" customFormat="1" x14ac:dyDescent="0.2">
      <c r="A137" s="826"/>
      <c r="B137" s="1375"/>
      <c r="C137" s="1376"/>
      <c r="D137" s="1376"/>
      <c r="E137" s="1377"/>
      <c r="F137" s="1377"/>
      <c r="G137" s="1377"/>
      <c r="H137" s="1377"/>
      <c r="I137" s="1378"/>
      <c r="J137" s="1378"/>
      <c r="K137" s="1378"/>
      <c r="L137" s="1377"/>
      <c r="M137" s="1377"/>
      <c r="N137" s="1377"/>
      <c r="O137" s="1377"/>
      <c r="P137" s="1377"/>
      <c r="Q137" s="1379"/>
      <c r="R137" s="1380"/>
      <c r="S137" s="1381"/>
      <c r="T137" s="1381"/>
      <c r="U137" s="1382"/>
      <c r="V137" s="1382"/>
      <c r="W137" s="1382"/>
      <c r="X137" s="1383"/>
      <c r="Y137" s="1384"/>
      <c r="Z137" s="1385"/>
      <c r="AB137" s="1387"/>
      <c r="AC137" s="1387"/>
      <c r="AD137" s="1387"/>
      <c r="AE137" s="1388"/>
      <c r="AF137" s="2321"/>
      <c r="AG137" s="1387" t="str">
        <f>IF(A137="","",(IFERROR(VLOOKUP(A137,Projecten!A$4:W$2618,23,FALSE),"niet bekend")))</f>
        <v/>
      </c>
      <c r="AH137" s="1390" t="str">
        <f>IF(A137="","",(IFERROR(VLOOKUP(A137,Projecten!A$4:W$2618,12,FALSE),"niet bekend")))</f>
        <v/>
      </c>
    </row>
    <row r="138" spans="1:34" s="1323" customFormat="1" x14ac:dyDescent="0.2">
      <c r="A138" s="1038"/>
      <c r="B138" s="1322"/>
      <c r="C138" s="1922">
        <f>SUM(F138:H138)</f>
        <v>0</v>
      </c>
      <c r="D138" s="1923"/>
      <c r="E138" s="1924">
        <f>SUM(E139:E147)</f>
        <v>15</v>
      </c>
      <c r="F138" s="1924">
        <f>SUM(F139:F147)</f>
        <v>0</v>
      </c>
      <c r="G138" s="1924">
        <f>SUM(G139:G147)</f>
        <v>0</v>
      </c>
      <c r="H138" s="1924">
        <f>SUM(H139:H147)</f>
        <v>0</v>
      </c>
      <c r="I138" s="1925"/>
      <c r="J138" s="1925"/>
      <c r="K138" s="1925"/>
      <c r="L138" s="1924"/>
      <c r="M138" s="1924"/>
      <c r="N138" s="1924"/>
      <c r="O138" s="1924"/>
      <c r="P138" s="1924"/>
      <c r="Q138" s="1653">
        <v>39</v>
      </c>
      <c r="R138" s="1654"/>
      <c r="S138" s="1655"/>
      <c r="T138" s="1655"/>
      <c r="U138" s="1926"/>
      <c r="V138" s="1657">
        <f>SUM(W138:W147)</f>
        <v>328</v>
      </c>
      <c r="W138" s="1320"/>
      <c r="X138" s="1320">
        <f>Productiemedewerkers!C605</f>
        <v>0</v>
      </c>
      <c r="Y138" s="1321">
        <f>V138-X138</f>
        <v>328</v>
      </c>
      <c r="Z138" s="1322"/>
      <c r="AB138" s="1324"/>
      <c r="AC138" s="1324"/>
      <c r="AD138" s="1325" t="str">
        <f>CONCATENATE("week ",Q138)</f>
        <v>week 39</v>
      </c>
      <c r="AE138" s="1326"/>
      <c r="AF138" s="2319">
        <f>SUM(AF139:AF147)</f>
        <v>0</v>
      </c>
      <c r="AG138" s="1324" t="str">
        <f>IF(A138="","",(IFERROR(VLOOKUP(A138,Projecten!A$4:W$2618,23,FALSE),"niet bekend")))</f>
        <v/>
      </c>
      <c r="AH138" s="1328" t="str">
        <f>IF(A138="","",(IFERROR(VLOOKUP(A138,Projecten!A$4:W$2618,12,FALSE),"niet bekend")))</f>
        <v/>
      </c>
    </row>
    <row r="139" spans="1:34" x14ac:dyDescent="0.2">
      <c r="A139" s="1329"/>
      <c r="B139" s="1447"/>
      <c r="C139" s="1455"/>
      <c r="D139" s="1453"/>
      <c r="E139" s="1454"/>
      <c r="F139" s="1454"/>
      <c r="G139" s="1454"/>
      <c r="H139" s="1454"/>
      <c r="I139" s="1334"/>
      <c r="J139" s="1334"/>
      <c r="K139" s="1334"/>
      <c r="L139" s="1335"/>
      <c r="M139" s="1335"/>
      <c r="N139" s="1335"/>
      <c r="O139" s="1335"/>
      <c r="P139" s="1335"/>
      <c r="Q139" s="1290" t="s">
        <v>3509</v>
      </c>
      <c r="S139" s="1337"/>
      <c r="V139" s="1353" t="s">
        <v>2493</v>
      </c>
      <c r="AE139" s="1412" t="str">
        <f>IF(A139="","",(IFERROR(VLOOKUP(A139,Projecten!A$4:W$2618,5,FALSE),"niet bekend")))</f>
        <v/>
      </c>
      <c r="AF139" s="2317" t="str">
        <f>IF(AE139="","",(IF(E139=0,AH139,(E139/AE139*AH139))))</f>
        <v/>
      </c>
      <c r="AG139" s="1291" t="str">
        <f>IF(A139="","",(IFERROR(VLOOKUP(A139,Projecten!A$4:W$2618,23,FALSE),"niet bekend")))</f>
        <v/>
      </c>
      <c r="AH139" s="2485" t="str">
        <f>IF(A139="","",(IFERROR(VLOOKUP(A139,Projecten!A$4:W$2618,12,FALSE),"niet bekend")))</f>
        <v/>
      </c>
    </row>
    <row r="140" spans="1:34" s="1461" customFormat="1" x14ac:dyDescent="0.2">
      <c r="A140" s="1415"/>
      <c r="B140" s="1414"/>
      <c r="C140" s="1414"/>
      <c r="D140" s="1455"/>
      <c r="E140" s="1457"/>
      <c r="F140" s="1457"/>
      <c r="G140" s="1457"/>
      <c r="H140" s="1457"/>
      <c r="I140" s="1456"/>
      <c r="J140" s="1456"/>
      <c r="K140" s="1456"/>
      <c r="L140" s="1456"/>
      <c r="M140" s="1348"/>
      <c r="N140" s="1348"/>
      <c r="O140" s="1348"/>
      <c r="P140" s="1348"/>
      <c r="Q140" s="1414"/>
      <c r="R140" s="1456"/>
      <c r="S140" s="1458"/>
      <c r="T140" s="1459"/>
      <c r="U140" s="1455"/>
      <c r="V140" s="1455"/>
      <c r="W140" s="1394"/>
      <c r="X140" s="1455"/>
      <c r="Y140" s="1455"/>
      <c r="Z140" s="1928"/>
      <c r="AB140" s="1462"/>
      <c r="AC140" s="1462"/>
      <c r="AD140" s="1462"/>
      <c r="AE140" s="1463" t="str">
        <f>IF(A140="","",(IFERROR(VLOOKUP(A140,Projecten!A$4:W$2618,5,FALSE),"niet bekend")))</f>
        <v/>
      </c>
      <c r="AF140" s="2317" t="str">
        <f>IF(AE140="","",(IF(E140=0,AH140,(E140/AE140*AH140))))</f>
        <v/>
      </c>
      <c r="AG140" s="1462" t="str">
        <f>IF(A140="","",(IFERROR(VLOOKUP(A140,Projecten!A$4:W$2618,23,FALSE),"niet bekend")))</f>
        <v/>
      </c>
      <c r="AH140" s="1464" t="str">
        <f>IF(A140="","",(IFERROR(VLOOKUP(A140,Projecten!A$4:W$2618,12,FALSE),"niet bekend")))</f>
        <v/>
      </c>
    </row>
    <row r="141" spans="1:34" s="1461" customFormat="1" x14ac:dyDescent="0.2">
      <c r="A141" s="1415"/>
      <c r="B141" s="1414"/>
      <c r="C141" s="1414"/>
      <c r="D141" s="1455"/>
      <c r="E141" s="1457"/>
      <c r="F141" s="1457"/>
      <c r="G141" s="1457"/>
      <c r="H141" s="1457"/>
      <c r="I141" s="1456"/>
      <c r="J141" s="1456"/>
      <c r="K141" s="1456"/>
      <c r="L141" s="1456"/>
      <c r="M141" s="1348"/>
      <c r="N141" s="1348"/>
      <c r="O141" s="1348"/>
      <c r="P141" s="1348"/>
      <c r="Q141" s="1414"/>
      <c r="R141" s="1456"/>
      <c r="S141" s="1458"/>
      <c r="T141" s="1459"/>
      <c r="U141" s="1455"/>
      <c r="V141" s="1455"/>
      <c r="W141" s="1394"/>
      <c r="X141" s="1455"/>
      <c r="Y141" s="1455"/>
      <c r="Z141" s="1928"/>
      <c r="AB141" s="1462"/>
      <c r="AC141" s="1462"/>
      <c r="AD141" s="1462"/>
      <c r="AE141" s="1463"/>
      <c r="AF141" s="2317"/>
      <c r="AG141" s="1462"/>
      <c r="AH141" s="1464"/>
    </row>
    <row r="142" spans="1:34" s="1461" customFormat="1" x14ac:dyDescent="0.2">
      <c r="A142" s="1415"/>
      <c r="B142" s="1414"/>
      <c r="C142" s="1414"/>
      <c r="D142" s="1455"/>
      <c r="E142" s="1457"/>
      <c r="F142" s="1457"/>
      <c r="G142" s="1457"/>
      <c r="H142" s="1457"/>
      <c r="I142" s="1456"/>
      <c r="J142" s="1456"/>
      <c r="K142" s="1456"/>
      <c r="L142" s="1456"/>
      <c r="M142" s="1348"/>
      <c r="N142" s="1348"/>
      <c r="O142" s="1348"/>
      <c r="P142" s="1348"/>
      <c r="Q142" s="1414"/>
      <c r="R142" s="1456"/>
      <c r="S142" s="1458"/>
      <c r="T142" s="1459"/>
      <c r="U142" s="1455"/>
      <c r="V142" s="1455"/>
      <c r="W142" s="1394"/>
      <c r="X142" s="1455"/>
      <c r="Y142" s="1455"/>
      <c r="Z142" s="1928"/>
      <c r="AB142" s="1462"/>
      <c r="AC142" s="1462"/>
      <c r="AD142" s="1462"/>
      <c r="AE142" s="1463"/>
      <c r="AF142" s="2317"/>
      <c r="AG142" s="1462"/>
      <c r="AH142" s="1464"/>
    </row>
    <row r="143" spans="1:34" x14ac:dyDescent="0.2">
      <c r="A143" s="1927"/>
      <c r="B143" s="1447"/>
      <c r="C143" s="1453"/>
      <c r="D143" s="1453"/>
      <c r="E143" s="1454"/>
      <c r="F143" s="1454"/>
      <c r="G143" s="1454"/>
      <c r="H143" s="1454"/>
      <c r="K143" s="1336"/>
      <c r="S143" s="1337"/>
      <c r="W143" s="1394"/>
      <c r="Y143" s="1345"/>
      <c r="Z143" s="2111"/>
      <c r="AE143" s="1413"/>
      <c r="AH143" s="1395"/>
    </row>
    <row r="144" spans="1:34" x14ac:dyDescent="0.2">
      <c r="A144" s="1927"/>
      <c r="B144" s="1447"/>
      <c r="C144" s="1447"/>
      <c r="D144" s="1453"/>
      <c r="E144" s="1454"/>
      <c r="F144" s="1454"/>
      <c r="G144" s="1454"/>
      <c r="H144" s="1454"/>
      <c r="I144" s="1334"/>
      <c r="J144" s="1334"/>
      <c r="K144" s="1334"/>
      <c r="L144" s="1335"/>
      <c r="M144" s="1335"/>
      <c r="N144" s="1335"/>
      <c r="O144" s="1335"/>
      <c r="P144" s="1335"/>
      <c r="S144" s="1337"/>
      <c r="W144" s="1394"/>
      <c r="AE144" s="1412" t="str">
        <f>IF(A144="","",(IFERROR(VLOOKUP(A144,Projecten!A$4:W$2618,5,FALSE),"niet bekend")))</f>
        <v/>
      </c>
      <c r="AF144" s="2317" t="str">
        <f>IF(AE144="","",(IF(E144=0,AH144,(E144/AE144*AH144))))</f>
        <v/>
      </c>
      <c r="AG144" s="1291" t="str">
        <f>IF(A144="","",(IFERROR(VLOOKUP(A144,Projecten!A$4:W$2618,23,FALSE),"niet bekend")))</f>
        <v/>
      </c>
      <c r="AH144" s="2485" t="str">
        <f>IF(A144="","",(IFERROR(VLOOKUP(A144,Projecten!A$4:W$2618,12,FALSE),"niet bekend")))</f>
        <v/>
      </c>
    </row>
    <row r="145" spans="1:34" s="1942" customFormat="1" x14ac:dyDescent="0.2">
      <c r="A145" s="1946"/>
      <c r="B145" s="1934"/>
      <c r="C145" s="1934" t="s">
        <v>3515</v>
      </c>
      <c r="D145" s="1935" t="s">
        <v>68</v>
      </c>
      <c r="E145" s="1950">
        <v>1</v>
      </c>
      <c r="F145" s="1950"/>
      <c r="G145" s="1950"/>
      <c r="H145" s="1950"/>
      <c r="I145" s="1952"/>
      <c r="J145" s="1952"/>
      <c r="K145" s="1952"/>
      <c r="L145" s="1954"/>
      <c r="M145" s="1953"/>
      <c r="N145" s="1953"/>
      <c r="O145" s="1953"/>
      <c r="P145" s="1953"/>
      <c r="Q145" s="1937"/>
      <c r="R145" s="1936"/>
      <c r="S145" s="1938">
        <v>41</v>
      </c>
      <c r="T145" s="1939"/>
      <c r="U145" s="1940" t="s">
        <v>561</v>
      </c>
      <c r="V145" s="1940"/>
      <c r="W145" s="1941">
        <v>48</v>
      </c>
      <c r="X145" s="1940"/>
      <c r="Y145" s="1940"/>
      <c r="Z145" s="1947"/>
      <c r="AB145" s="1943"/>
      <c r="AC145" s="1943"/>
      <c r="AD145" s="1943"/>
      <c r="AE145" s="1944" t="str">
        <f>IF(A145="","",(IFERROR(VLOOKUP(A145,Projecten!A$4:W$2618,5,FALSE),"niet bekend")))</f>
        <v/>
      </c>
      <c r="AF145" s="2324" t="str">
        <f>IF(AE145="","",(IF(E145=0,AH145,(E145/AE145*AH145))))</f>
        <v/>
      </c>
      <c r="AG145" s="1943" t="str">
        <f>IF(A145="","",(IFERROR(VLOOKUP(A145,Projecten!A$4:W$2618,23,FALSE),"niet bekend")))</f>
        <v/>
      </c>
      <c r="AH145" s="1945" t="str">
        <f>IF(A145="","",(IFERROR(VLOOKUP(A145,Projecten!A$4:W$2618,12,FALSE),"niet bekend")))</f>
        <v/>
      </c>
    </row>
    <row r="146" spans="1:34" s="1407" customFormat="1" x14ac:dyDescent="0.2">
      <c r="A146" s="1929"/>
      <c r="B146" s="1465"/>
      <c r="C146" s="1465" t="s">
        <v>4175</v>
      </c>
      <c r="D146" s="1466" t="s">
        <v>68</v>
      </c>
      <c r="E146" s="1467">
        <v>14</v>
      </c>
      <c r="F146" s="1467"/>
      <c r="G146" s="1467"/>
      <c r="H146" s="1467"/>
      <c r="I146" s="1400"/>
      <c r="J146" s="1400"/>
      <c r="K146" s="1400"/>
      <c r="L146" s="1401"/>
      <c r="M146" s="1401"/>
      <c r="N146" s="1401"/>
      <c r="O146" s="1401"/>
      <c r="P146" s="1401"/>
      <c r="Q146" s="1402"/>
      <c r="R146" s="1400"/>
      <c r="S146" s="1403">
        <v>40</v>
      </c>
      <c r="T146" s="1404"/>
      <c r="U146" s="1405" t="s">
        <v>278</v>
      </c>
      <c r="V146" s="1405"/>
      <c r="W146" s="1468">
        <v>280</v>
      </c>
      <c r="X146" s="1405"/>
      <c r="Y146" s="1406"/>
      <c r="Z146" s="1402"/>
      <c r="AB146" s="1408"/>
      <c r="AC146" s="1408"/>
      <c r="AD146" s="1408"/>
      <c r="AE146" s="1409"/>
      <c r="AF146" s="2322"/>
      <c r="AG146" s="1408"/>
      <c r="AH146" s="1410"/>
    </row>
    <row r="147" spans="1:34" s="1386" customFormat="1" x14ac:dyDescent="0.2">
      <c r="A147" s="826"/>
      <c r="B147" s="1375"/>
      <c r="C147" s="1376"/>
      <c r="D147" s="1376"/>
      <c r="E147" s="1377"/>
      <c r="F147" s="1377"/>
      <c r="G147" s="1377"/>
      <c r="H147" s="1377"/>
      <c r="I147" s="1378"/>
      <c r="J147" s="1378"/>
      <c r="K147" s="1378"/>
      <c r="L147" s="1377"/>
      <c r="M147" s="1377"/>
      <c r="N147" s="1377"/>
      <c r="O147" s="1377"/>
      <c r="P147" s="1377"/>
      <c r="Q147" s="1379"/>
      <c r="R147" s="1380"/>
      <c r="S147" s="1381"/>
      <c r="T147" s="1381"/>
      <c r="U147" s="1382"/>
      <c r="V147" s="1382"/>
      <c r="W147" s="1382"/>
      <c r="X147" s="1383"/>
      <c r="Y147" s="1384"/>
      <c r="Z147" s="1385"/>
      <c r="AB147" s="1387"/>
      <c r="AC147" s="1387"/>
      <c r="AD147" s="1387"/>
      <c r="AE147" s="1388"/>
      <c r="AF147" s="2321"/>
      <c r="AG147" s="1387" t="str">
        <f>IF(A147="","",(IFERROR(VLOOKUP(A147,Projecten!A$4:W$2618,23,FALSE),"niet bekend")))</f>
        <v/>
      </c>
      <c r="AH147" s="1390" t="str">
        <f>IF(A147="","",(IFERROR(VLOOKUP(A147,Projecten!A$4:W$2618,12,FALSE),"niet bekend")))</f>
        <v/>
      </c>
    </row>
    <row r="149" spans="1:34" x14ac:dyDescent="0.2">
      <c r="C149" s="1414" t="s">
        <v>3169</v>
      </c>
      <c r="W149" s="1340">
        <v>40</v>
      </c>
    </row>
    <row r="151" spans="1:34" s="1368" customFormat="1" x14ac:dyDescent="0.2">
      <c r="A151" s="1350" t="s">
        <v>3844</v>
      </c>
      <c r="B151" s="2281" t="s">
        <v>3934</v>
      </c>
      <c r="C151" s="1350">
        <v>647017</v>
      </c>
      <c r="D151" s="1351" t="s">
        <v>68</v>
      </c>
      <c r="E151" s="1351">
        <v>1</v>
      </c>
      <c r="F151" s="1351">
        <v>8</v>
      </c>
      <c r="G151" s="1351">
        <v>3</v>
      </c>
      <c r="H151" s="1351">
        <v>7</v>
      </c>
      <c r="I151" s="1352">
        <v>42885</v>
      </c>
      <c r="J151" s="2207">
        <v>42886</v>
      </c>
      <c r="K151" s="1352">
        <v>42878</v>
      </c>
      <c r="L151" s="2207" t="s">
        <v>3925</v>
      </c>
      <c r="M151" s="1399"/>
      <c r="N151" s="1399"/>
      <c r="O151" s="1399"/>
      <c r="P151" s="1399"/>
      <c r="Q151" s="1663"/>
      <c r="R151" s="1359"/>
      <c r="S151" s="1362">
        <v>24</v>
      </c>
      <c r="T151" s="1363"/>
      <c r="U151" s="1606" t="s">
        <v>278</v>
      </c>
      <c r="V151" s="1606" t="s">
        <v>3900</v>
      </c>
      <c r="W151" s="1356">
        <v>0</v>
      </c>
      <c r="X151" s="1364"/>
      <c r="Y151" s="1366"/>
      <c r="Z151" s="2314">
        <v>42871</v>
      </c>
      <c r="AA151" s="1368" t="s">
        <v>4241</v>
      </c>
      <c r="AB151" s="1369"/>
      <c r="AC151" s="1369"/>
      <c r="AD151" s="1369"/>
      <c r="AE151" s="1412">
        <f>IF(A151="","",(IFERROR(VLOOKUP(A151,Projecten!A$4:W$2618,5,FALSE),"niet bekend")))</f>
        <v>1</v>
      </c>
      <c r="AF151" s="2317">
        <f>IF(AE151="","",(IF(E151=0,AH151,(E151/AE151*AH151))))</f>
        <v>7103.28</v>
      </c>
      <c r="AG151" s="1291">
        <f>IF(A151="","",(IFERROR(VLOOKUP(A151,Projecten!A$4:W$2618,23,FALSE),"niet bekend")))</f>
        <v>7103.28</v>
      </c>
      <c r="AH151" s="2485">
        <f>IF(A151="","",(IFERROR(VLOOKUP(A151,Projecten!A$4:W$2618,12,FALSE),"niet bekend")))</f>
        <v>7103.28</v>
      </c>
    </row>
  </sheetData>
  <sheetProtection selectLockedCells="1" selectUnlockedCells="1"/>
  <customSheetViews>
    <customSheetView guid="{22CDCF1B-A998-4C66-A90E-5BC54F71D148}" scale="85" showPageBreaks="1" fitToPage="1" hiddenColumns="1" showRuler="0">
      <pane xSplit="7" ySplit="2" topLeftCell="H3" activePane="bottomRight" state="frozen"/>
      <selection pane="bottomRight" activeCell="A13" sqref="A13:XFD13"/>
      <pageMargins left="0.23622047244094491" right="0.23622047244094491" top="0.74803149606299213" bottom="0.74803149606299213" header="0.31496062992125984" footer="0.31496062992125984"/>
      <pageSetup paperSize="8" scale="10" firstPageNumber="0" orientation="landscape" r:id="rId1"/>
      <headerFooter alignWithMargins="0">
        <oddFooter>&amp;L&amp;Z&amp;F&amp;Rafgedrukt: &amp;D</oddFooter>
      </headerFooter>
    </customSheetView>
    <customSheetView guid="{EEF632F4-194A-46FA-A666-DFA3C20FCC0C}" showPageBreaks="1" fitToPage="1" showRuler="0">
      <pane ySplit="2" topLeftCell="A3" activePane="bottomLeft" state="frozen"/>
      <selection pane="bottomLeft" activeCell="C24" sqref="C24"/>
      <pageMargins left="0.25" right="0.25" top="0.75" bottom="0.75" header="0.3" footer="0.3"/>
      <pageSetup paperSize="8" scale="36" firstPageNumber="0" orientation="portrait" r:id="rId2"/>
      <headerFooter alignWithMargins="0">
        <oddFooter>&amp;L&amp;Z&amp;F&amp;Rafgedrukt: &amp;D</oddFooter>
      </headerFooter>
    </customSheetView>
    <customSheetView guid="{B253F0B5-16E0-4030-8F1B-D810AA430E4F}" fitToPage="1" showRuler="0">
      <pane xSplit="16" ySplit="2" topLeftCell="Q22" activePane="bottomRight" state="frozen"/>
      <selection pane="bottomRight" activeCell="A108" sqref="A108"/>
      <pageMargins left="0.25" right="0.25" top="0.75" bottom="0.75" header="0.3" footer="0.3"/>
      <pageSetup paperSize="9" scale="10" firstPageNumber="0" orientation="landscape" r:id="rId3"/>
      <headerFooter alignWithMargins="0">
        <oddFooter>&amp;L&amp;Z&amp;F&amp;Rafgedrukt: &amp;D</oddFooter>
      </headerFooter>
    </customSheetView>
    <customSheetView guid="{BE55C6D2-CFCD-43C4-899B-009D5EF25234}" fitToPage="1" showRuler="0">
      <pane xSplit="7" ySplit="2" topLeftCell="H60" activePane="bottomRight" state="frozen"/>
      <selection pane="bottomRight" activeCell="C83" sqref="C83"/>
      <pageMargins left="0.23622047244094491" right="0.23622047244094491" top="0.74803149606299213" bottom="0.74803149606299213" header="0.31496062992125984" footer="0.31496062992125984"/>
      <pageSetup paperSize="8" scale="37" firstPageNumber="0" orientation="landscape" r:id="rId4"/>
      <headerFooter alignWithMargins="0">
        <oddFooter>&amp;L&amp;Z&amp;F&amp;Rafgedrukt: &amp;D</oddFooter>
      </headerFooter>
    </customSheetView>
    <customSheetView guid="{7636C453-549A-4F6D-9430-D240E8CD914B}" scale="70" fitToPage="1" showRuler="0">
      <pane xSplit="7" ySplit="2" topLeftCell="H3" activePane="bottomRight" state="frozen"/>
      <selection pane="bottomRight" activeCell="C37" sqref="C37"/>
      <pageMargins left="0.25" right="0.25" top="0.75" bottom="0.75" header="0.3" footer="0.3"/>
      <pageSetup paperSize="8" scale="26" firstPageNumber="0" orientation="landscape" r:id="rId5"/>
      <headerFooter alignWithMargins="0">
        <oddFooter>&amp;L&amp;Z&amp;F&amp;Rafgedrukt: &amp;D</oddFooter>
      </headerFooter>
    </customSheetView>
    <customSheetView guid="{0B23BC81-211D-BB48-9DD7-77C02AB951D5}" showRuler="0">
      <pageMargins left="0.75" right="0.75" top="1" bottom="1" header="0.5" footer="0.5"/>
    </customSheetView>
    <customSheetView guid="{44A32263-99D3-4627-8E19-5E90B1BA6A9B}" fitToPage="1" showRuler="0">
      <pane xSplit="7" ySplit="2" topLeftCell="H30" activePane="bottomRight" state="frozen"/>
      <selection pane="bottomRight" activeCell="I39" sqref="I39"/>
      <pageMargins left="0.23622047244094491" right="0.23622047244094491" top="0.74803149606299213" bottom="0.74803149606299213" header="0.31496062992125984" footer="0.31496062992125984"/>
      <pageSetup paperSize="8" scale="25" firstPageNumber="0" orientation="landscape" r:id="rId6"/>
      <headerFooter alignWithMargins="0">
        <oddFooter>&amp;L&amp;Z&amp;F&amp;Rafgedrukt: &amp;D</oddFooter>
      </headerFooter>
    </customSheetView>
    <customSheetView guid="{5318FB8F-D1A9-4668-BD6C-B7D1DE58AAF3}" fitToPage="1" showRuler="0">
      <pane xSplit="7" ySplit="2" topLeftCell="H45" activePane="bottomRight" state="frozen"/>
      <selection pane="bottomRight" activeCell="K52" sqref="K52"/>
      <pageMargins left="0.23622047244094491" right="0.23622047244094491" top="0.74803149606299213" bottom="0.74803149606299213" header="0.31496062992125984" footer="0.31496062992125984"/>
      <pageSetup paperSize="8" scale="25" firstPageNumber="0" orientation="landscape" r:id="rId7"/>
      <headerFooter alignWithMargins="0">
        <oddFooter>&amp;L&amp;Z&amp;F&amp;Rafgedrukt: &amp;D</oddFooter>
      </headerFooter>
    </customSheetView>
    <customSheetView guid="{43F5AAA3-B556-45FF-A35B-9AF3E75AD368}" scale="85" fitToPage="1" showRuler="0">
      <pane xSplit="7" ySplit="2" topLeftCell="H51" activePane="bottomRight" state="frozen"/>
      <selection pane="bottomRight" activeCell="C24" sqref="C24"/>
      <pageMargins left="0.23622047244094491" right="0.23622047244094491" top="0.74803149606299213" bottom="0.74803149606299213" header="0.31496062992125984" footer="0.31496062992125984"/>
      <pageSetup paperSize="8" scale="31" firstPageNumber="0" orientation="landscape" r:id="rId8"/>
      <headerFooter alignWithMargins="0">
        <oddFooter>&amp;L&amp;Z&amp;F&amp;Rafgedrukt: &amp;D</oddFooter>
      </headerFooter>
    </customSheetView>
    <customSheetView guid="{6253D632-6DBB-4325-BCEA-2CD8430E5C69}" showPageBreaks="1" fitToPage="1" showRuler="0">
      <pane xSplit="7" ySplit="2" topLeftCell="H3" activePane="bottomRight" state="frozen"/>
      <selection pane="bottomRight" activeCell="A4" sqref="A4:W26"/>
      <pageMargins left="0.23622047244094491" right="0.23622047244094491" top="0.35433070866141736" bottom="0.35433070866141736" header="0.31496062992125984" footer="0.31496062992125984"/>
      <pageSetup paperSize="8" scale="42" firstPageNumber="0" orientation="landscape" r:id="rId9"/>
      <headerFooter alignWithMargins="0">
        <oddFooter>&amp;L&amp;Z&amp;F&amp;Rafgedrukt: &amp;D</oddFooter>
      </headerFooter>
    </customSheetView>
  </customSheetViews>
  <phoneticPr fontId="19" type="noConversion"/>
  <pageMargins left="0.23622047244094491" right="0.23622047244094491" top="0.35433070866141736" bottom="0.35433070866141736" header="0.31496062992125984" footer="0.31496062992125984"/>
  <pageSetup paperSize="8" scale="42" firstPageNumber="0" orientation="landscape" r:id="rId10"/>
  <headerFooter alignWithMargins="0">
    <oddFooter>&amp;L&amp;Z&amp;F&amp;Rafgedrukt: &amp;D</oddFooter>
  </headerFooter>
  <legacyDrawing r:id="rId1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XFD3167"/>
  <sheetViews>
    <sheetView showRuler="0" zoomScaleNormal="100" workbookViewId="0">
      <pane xSplit="8" ySplit="2" topLeftCell="I490" activePane="bottomRight" state="frozen"/>
      <selection pane="topRight" activeCell="I1" sqref="I1"/>
      <selection pane="bottomLeft" activeCell="A3" sqref="A3"/>
      <selection pane="bottomRight" activeCell="C518" sqref="C518:C522"/>
    </sheetView>
  </sheetViews>
  <sheetFormatPr defaultRowHeight="12.75" x14ac:dyDescent="0.2"/>
  <cols>
    <col min="1" max="1" width="15" style="90" customWidth="1"/>
    <col min="2" max="2" width="21.85546875" style="1502" bestFit="1" customWidth="1"/>
    <col min="3" max="3" width="36.28515625" style="5" customWidth="1"/>
    <col min="4" max="4" width="19.28515625" style="6" customWidth="1"/>
    <col min="5" max="5" width="4.7109375" style="7" customWidth="1"/>
    <col min="6" max="7" width="4.7109375" style="6" customWidth="1"/>
    <col min="8" max="8" width="4.85546875" style="6" customWidth="1"/>
    <col min="9" max="10" width="6.28515625" style="7" customWidth="1"/>
    <col min="11" max="11" width="7" style="7" customWidth="1"/>
    <col min="12" max="12" width="5.28515625" style="7" customWidth="1"/>
    <col min="13" max="16" width="3.28515625" style="7" customWidth="1"/>
    <col min="17" max="17" width="9.85546875" style="7" customWidth="1"/>
    <col min="18" max="18" width="19.42578125" style="23" customWidth="1"/>
    <col min="19" max="19" width="6.5703125" style="7" customWidth="1"/>
    <col min="20" max="20" width="9.140625" style="177" bestFit="1"/>
    <col min="21" max="21" width="15.85546875" style="6" customWidth="1"/>
    <col min="22" max="22" width="40.85546875" style="6" customWidth="1"/>
    <col min="23" max="23" width="9.42578125" style="477" customWidth="1"/>
    <col min="24" max="24" width="8.28515625" style="5" customWidth="1"/>
    <col min="25" max="25" width="7.85546875" style="8" customWidth="1"/>
    <col min="26" max="26" width="15.28515625" style="8" customWidth="1"/>
    <col min="27" max="27" width="9.140625" style="8"/>
    <col min="28" max="29" width="10.7109375" style="8" bestFit="1" customWidth="1"/>
    <col min="32" max="32" width="14.140625" style="8" customWidth="1"/>
    <col min="33" max="33" width="12.7109375" style="1026" customWidth="1"/>
    <col min="34" max="34" width="14.5703125" style="1026" bestFit="1" customWidth="1"/>
    <col min="35" max="35" width="12.7109375" style="1026" customWidth="1"/>
    <col min="36" max="16384" width="9.140625" style="8"/>
  </cols>
  <sheetData>
    <row r="1" spans="1:35" s="4" customFormat="1" ht="12.75" customHeight="1" x14ac:dyDescent="0.2">
      <c r="A1" s="9" t="s">
        <v>2501</v>
      </c>
      <c r="B1" s="1496"/>
      <c r="C1" s="10"/>
      <c r="D1" s="134">
        <v>42005</v>
      </c>
      <c r="E1" s="11"/>
      <c r="F1" s="915"/>
      <c r="G1" s="915"/>
      <c r="H1" s="915"/>
      <c r="I1" s="11"/>
      <c r="J1" s="11"/>
      <c r="K1" s="11"/>
      <c r="L1" s="11"/>
      <c r="M1" s="10" t="s">
        <v>80</v>
      </c>
      <c r="N1" s="11"/>
      <c r="O1" s="11"/>
      <c r="P1" s="11"/>
      <c r="Q1" s="12"/>
      <c r="R1" s="2140"/>
      <c r="S1" s="1193" t="s">
        <v>81</v>
      </c>
      <c r="T1" s="954"/>
      <c r="U1" s="13"/>
      <c r="V1" s="13"/>
      <c r="W1" s="473">
        <f>SUM(W4:W1565)</f>
        <v>23659.491999999995</v>
      </c>
      <c r="X1" s="14">
        <f>(38*4-10)</f>
        <v>142</v>
      </c>
      <c r="Y1" s="15">
        <f>CEILING(W1/X1,0.1)</f>
        <v>166.70000000000002</v>
      </c>
      <c r="AG1" s="1026"/>
      <c r="AH1" s="1026"/>
      <c r="AI1" s="1026"/>
    </row>
    <row r="2" spans="1:35" s="17" customFormat="1" ht="39.75" customHeight="1" x14ac:dyDescent="0.25">
      <c r="A2" s="16" t="s">
        <v>82</v>
      </c>
      <c r="B2" s="1497" t="s">
        <v>233</v>
      </c>
      <c r="C2" s="16" t="s">
        <v>83</v>
      </c>
      <c r="D2" s="17" t="s">
        <v>2</v>
      </c>
      <c r="E2" s="11" t="s">
        <v>79</v>
      </c>
      <c r="F2" s="915" t="s">
        <v>4</v>
      </c>
      <c r="G2" s="915" t="s">
        <v>5</v>
      </c>
      <c r="H2" s="915" t="s">
        <v>6</v>
      </c>
      <c r="I2" s="11" t="s">
        <v>365</v>
      </c>
      <c r="J2" s="11" t="s">
        <v>364</v>
      </c>
      <c r="K2" s="11" t="s">
        <v>366</v>
      </c>
      <c r="L2" s="11" t="s">
        <v>367</v>
      </c>
      <c r="M2" s="88" t="s">
        <v>214</v>
      </c>
      <c r="N2" s="88" t="s">
        <v>215</v>
      </c>
      <c r="O2" s="88" t="s">
        <v>216</v>
      </c>
      <c r="P2" s="11" t="s">
        <v>209</v>
      </c>
      <c r="Q2" s="18" t="s">
        <v>84</v>
      </c>
      <c r="R2" s="2141" t="s">
        <v>283</v>
      </c>
      <c r="S2" s="18" t="s">
        <v>84</v>
      </c>
      <c r="T2" s="174" t="s">
        <v>85</v>
      </c>
      <c r="U2" s="19" t="s">
        <v>281</v>
      </c>
      <c r="V2" s="19" t="s">
        <v>307</v>
      </c>
      <c r="W2" s="474" t="s">
        <v>86</v>
      </c>
      <c r="X2" s="20" t="s">
        <v>87</v>
      </c>
      <c r="Y2" s="21" t="s">
        <v>88</v>
      </c>
      <c r="Z2" s="17" t="s">
        <v>765</v>
      </c>
      <c r="AE2" s="77" t="s">
        <v>2531</v>
      </c>
      <c r="AF2" s="77" t="s">
        <v>2533</v>
      </c>
      <c r="AG2" s="1148" t="s">
        <v>2532</v>
      </c>
      <c r="AH2" s="1148" t="s">
        <v>2534</v>
      </c>
      <c r="AI2" s="1148" t="s">
        <v>2554</v>
      </c>
    </row>
    <row r="3" spans="1:35" s="971" customFormat="1" ht="39.75" customHeight="1" x14ac:dyDescent="0.3">
      <c r="A3" s="1569"/>
      <c r="C3" s="971">
        <v>2015</v>
      </c>
      <c r="E3" s="1192"/>
      <c r="P3" s="1192"/>
      <c r="R3" s="2127"/>
      <c r="S3" s="1192"/>
      <c r="AG3" s="1079"/>
      <c r="AH3" s="1079">
        <f>SUM(AH4:AH363)</f>
        <v>1858263.31</v>
      </c>
      <c r="AI3" s="1079"/>
    </row>
    <row r="4" spans="1:35" s="1038" customFormat="1" ht="12.75" customHeight="1" x14ac:dyDescent="0.2">
      <c r="A4" s="1007"/>
      <c r="B4" s="1498"/>
      <c r="C4" s="1008">
        <f>SUM(F4:H4)</f>
        <v>55</v>
      </c>
      <c r="D4" s="1009"/>
      <c r="E4" s="1010">
        <f>SUM(E5:E8)</f>
        <v>3</v>
      </c>
      <c r="F4" s="1009">
        <f>SUM(F5:F8)</f>
        <v>27</v>
      </c>
      <c r="G4" s="1009">
        <f>SUM(G5:G8)</f>
        <v>20</v>
      </c>
      <c r="H4" s="1009">
        <f>SUM(H5:H8)</f>
        <v>8</v>
      </c>
      <c r="I4" s="1010"/>
      <c r="J4" s="1010"/>
      <c r="K4" s="1010"/>
      <c r="L4" s="1010"/>
      <c r="M4" s="1010"/>
      <c r="N4" s="1010"/>
      <c r="O4" s="1010"/>
      <c r="P4" s="1010"/>
      <c r="Q4" s="1045">
        <v>11</v>
      </c>
      <c r="R4" s="1045"/>
      <c r="S4" s="1045"/>
      <c r="T4" s="1046"/>
      <c r="U4" s="1068"/>
      <c r="V4" s="1047">
        <f>SUM(W4:W8)</f>
        <v>54</v>
      </c>
      <c r="W4" s="1051"/>
      <c r="X4" s="1077">
        <f>$X$1</f>
        <v>142</v>
      </c>
      <c r="Y4" s="968">
        <f>V4-X4</f>
        <v>-88</v>
      </c>
      <c r="AF4" s="1088">
        <f>SUM(AF5:AF8)</f>
        <v>7507</v>
      </c>
      <c r="AG4" s="1027"/>
      <c r="AH4" s="1027"/>
      <c r="AI4" s="1027"/>
    </row>
    <row r="5" spans="1:35" s="90" customFormat="1" ht="12.75" customHeight="1" x14ac:dyDescent="0.25">
      <c r="A5" s="138">
        <v>2015006</v>
      </c>
      <c r="B5" s="1499"/>
      <c r="C5" s="114" t="s">
        <v>92</v>
      </c>
      <c r="D5" s="114" t="s">
        <v>68</v>
      </c>
      <c r="E5" s="91">
        <v>1</v>
      </c>
      <c r="F5" s="94">
        <v>8</v>
      </c>
      <c r="G5" s="94">
        <v>5</v>
      </c>
      <c r="H5" s="94">
        <v>3</v>
      </c>
      <c r="I5" s="95" t="s">
        <v>89</v>
      </c>
      <c r="J5" s="76"/>
      <c r="K5" s="76"/>
      <c r="L5" s="76"/>
      <c r="M5" s="129"/>
      <c r="N5" s="129"/>
      <c r="O5" s="129"/>
      <c r="P5" s="531" t="s">
        <v>89</v>
      </c>
      <c r="R5" s="2132"/>
      <c r="S5" s="96">
        <f>IF(T5&lt;=0,"",(((T5-$D$1)/7)+1))</f>
        <v>11.714285714285714</v>
      </c>
      <c r="T5" s="175">
        <v>42080</v>
      </c>
      <c r="U5" s="97" t="s">
        <v>91</v>
      </c>
      <c r="V5" s="97"/>
      <c r="W5" s="475">
        <v>17</v>
      </c>
      <c r="AE5" s="90">
        <f>IF(A5="","",(IFERROR(VLOOKUP(A5,Projecten!A$4:W$2618,5,FALSE),"niet bekend")))</f>
        <v>1</v>
      </c>
      <c r="AF5" s="972">
        <f>IF(AE5="","",(E5/AE5*AH5))</f>
        <v>2144</v>
      </c>
      <c r="AG5" s="1028">
        <f>IF(A5="","",(IFERROR(VLOOKUP(A5,Projecten!A$4:W$2618,23,FALSE),"niet bekend")))</f>
        <v>2144</v>
      </c>
      <c r="AH5" s="1028">
        <f>IF(A5="","",(IFERROR(VLOOKUP(A5,Projecten!A$4:W$2618,12,FALSE),"niet bekend")))</f>
        <v>2144</v>
      </c>
      <c r="AI5" s="1028">
        <f>IF(AF5="","",(AH5-AF5))</f>
        <v>0</v>
      </c>
    </row>
    <row r="6" spans="1:35" s="90" customFormat="1" ht="12.75" customHeight="1" x14ac:dyDescent="0.25">
      <c r="A6" s="138">
        <v>2015007</v>
      </c>
      <c r="B6" s="1499"/>
      <c r="C6" s="114" t="s">
        <v>93</v>
      </c>
      <c r="D6" s="114" t="s">
        <v>68</v>
      </c>
      <c r="E6" s="91">
        <v>1</v>
      </c>
      <c r="F6" s="94">
        <v>10</v>
      </c>
      <c r="G6" s="94">
        <v>7</v>
      </c>
      <c r="H6" s="94">
        <v>4</v>
      </c>
      <c r="I6" s="95" t="s">
        <v>89</v>
      </c>
      <c r="J6" s="76"/>
      <c r="K6" s="76"/>
      <c r="L6" s="76"/>
      <c r="M6" s="130"/>
      <c r="N6" s="130"/>
      <c r="O6" s="130"/>
      <c r="P6" s="532" t="s">
        <v>89</v>
      </c>
      <c r="R6" s="2132"/>
      <c r="S6" s="96">
        <f>IF(T6&lt;=0,"",(((T6-$D$1)/7)+1))</f>
        <v>11.714285714285714</v>
      </c>
      <c r="T6" s="175">
        <v>42080</v>
      </c>
      <c r="U6" s="97" t="s">
        <v>91</v>
      </c>
      <c r="V6" s="97"/>
      <c r="W6" s="475">
        <v>18</v>
      </c>
      <c r="X6" s="122"/>
      <c r="Y6" s="123"/>
      <c r="AE6" s="90">
        <f>IF(A6="","",(IFERROR(VLOOKUP(A6,Projecten!A$4:W$2618,5,FALSE),"niet bekend")))</f>
        <v>1</v>
      </c>
      <c r="AF6" s="973">
        <f>IF(AE6="","",(E6/AE6*AH6))</f>
        <v>3303</v>
      </c>
      <c r="AG6" s="1028">
        <f>IF(A6="","",(IFERROR(VLOOKUP(A6,Projecten!A$4:W$2618,23,FALSE),"niet bekend")))</f>
        <v>3303</v>
      </c>
      <c r="AH6" s="1028">
        <f>IF(A6="","",(IFERROR(VLOOKUP(A6,Projecten!A$4:W$2618,12,FALSE),"niet bekend")))</f>
        <v>3303</v>
      </c>
      <c r="AI6" s="1028">
        <f>IF(AF6="","",(AH6-AF6))</f>
        <v>0</v>
      </c>
    </row>
    <row r="7" spans="1:35" s="90" customFormat="1" ht="12.75" customHeight="1" x14ac:dyDescent="0.25">
      <c r="A7" s="138">
        <v>2015008</v>
      </c>
      <c r="B7" s="1499"/>
      <c r="C7" s="114" t="s">
        <v>94</v>
      </c>
      <c r="D7" s="114" t="s">
        <v>68</v>
      </c>
      <c r="E7" s="91">
        <v>1</v>
      </c>
      <c r="F7" s="94">
        <v>9</v>
      </c>
      <c r="G7" s="94">
        <v>8</v>
      </c>
      <c r="H7" s="94">
        <v>1</v>
      </c>
      <c r="I7" s="95" t="s">
        <v>89</v>
      </c>
      <c r="J7" s="74"/>
      <c r="K7" s="74"/>
      <c r="L7" s="74"/>
      <c r="M7" s="98"/>
      <c r="N7" s="98"/>
      <c r="O7" s="98"/>
      <c r="P7" s="533" t="s">
        <v>89</v>
      </c>
      <c r="R7" s="2132"/>
      <c r="S7" s="96">
        <f>IF(T7&lt;=0,"",(((T7-$D$1)/7)+1))</f>
        <v>11.714285714285714</v>
      </c>
      <c r="T7" s="175">
        <v>42080</v>
      </c>
      <c r="U7" s="97" t="s">
        <v>91</v>
      </c>
      <c r="V7" s="97"/>
      <c r="W7" s="475">
        <v>19</v>
      </c>
      <c r="AE7" s="90">
        <f>IF(A7="","",(IFERROR(VLOOKUP(A7,Projecten!A$4:W$2618,5,FALSE),"niet bekend")))</f>
        <v>1</v>
      </c>
      <c r="AF7" s="972">
        <f>IF(AE7="","",(E7/AE7*AH7))</f>
        <v>2060</v>
      </c>
      <c r="AG7" s="1028">
        <f>IF(A7="","",(IFERROR(VLOOKUP(A7,Projecten!A$4:W$2618,23,FALSE),"niet bekend")))</f>
        <v>2060</v>
      </c>
      <c r="AH7" s="1028">
        <f>IF(A7="","",(IFERROR(VLOOKUP(A7,Projecten!A$4:W$2618,12,FALSE),"niet bekend")))</f>
        <v>2060</v>
      </c>
      <c r="AI7" s="1028">
        <f>IF(AF7="","",(AH7-AF7))</f>
        <v>0</v>
      </c>
    </row>
    <row r="8" spans="1:35" s="38" customFormat="1" ht="12.75" customHeight="1" x14ac:dyDescent="0.2">
      <c r="A8" s="30"/>
      <c r="B8" s="1500"/>
      <c r="C8" s="31"/>
      <c r="D8" s="31"/>
      <c r="E8" s="32"/>
      <c r="F8" s="31"/>
      <c r="G8" s="31"/>
      <c r="H8" s="31"/>
      <c r="I8" s="32"/>
      <c r="J8" s="33"/>
      <c r="K8" s="33"/>
      <c r="L8" s="33"/>
      <c r="M8" s="33"/>
      <c r="N8" s="33"/>
      <c r="O8" s="33"/>
      <c r="P8" s="32"/>
      <c r="Q8" s="33"/>
      <c r="R8" s="33"/>
      <c r="S8" s="1194"/>
      <c r="T8" s="176"/>
      <c r="U8" s="35"/>
      <c r="V8" s="35"/>
      <c r="W8" s="476"/>
      <c r="X8" s="36"/>
      <c r="Y8" s="37"/>
      <c r="AF8" s="983"/>
      <c r="AG8" s="1030"/>
      <c r="AH8" s="1030"/>
      <c r="AI8" s="1030"/>
    </row>
    <row r="9" spans="1:35" s="1038" customFormat="1" ht="12.75" customHeight="1" x14ac:dyDescent="0.2">
      <c r="A9" s="1007"/>
      <c r="B9" s="1498"/>
      <c r="C9" s="1008">
        <f>SUM(F9:H9)</f>
        <v>83</v>
      </c>
      <c r="D9" s="1009"/>
      <c r="E9" s="1010">
        <f>SUM(E10:E15)</f>
        <v>5</v>
      </c>
      <c r="F9" s="1009">
        <f>SUM(F10:F15)</f>
        <v>45</v>
      </c>
      <c r="G9" s="1009">
        <f>SUM(G10:G15)</f>
        <v>24</v>
      </c>
      <c r="H9" s="1009">
        <f>SUM(H10:H15)</f>
        <v>14</v>
      </c>
      <c r="I9" s="1010"/>
      <c r="J9" s="1065"/>
      <c r="K9" s="1065"/>
      <c r="L9" s="1065"/>
      <c r="M9" s="1065"/>
      <c r="N9" s="1065"/>
      <c r="O9" s="1065"/>
      <c r="P9" s="1010"/>
      <c r="Q9" s="1045">
        <v>12</v>
      </c>
      <c r="R9" s="1045"/>
      <c r="S9" s="1045"/>
      <c r="T9" s="1046"/>
      <c r="U9" s="1068"/>
      <c r="V9" s="1047">
        <f>SUM(W9:W14)</f>
        <v>72</v>
      </c>
      <c r="W9" s="1051"/>
      <c r="X9" s="1077">
        <f>$X$1</f>
        <v>142</v>
      </c>
      <c r="Y9" s="968">
        <f>V9-X9</f>
        <v>-70</v>
      </c>
      <c r="AE9" s="1038" t="str">
        <f>IF(A9="","",(IFERROR(VLOOKUP(A9,Projecten!A$4:W$2618,5,FALSE),"niet bekend")))</f>
        <v/>
      </c>
      <c r="AF9" s="1037">
        <f>SUM(AF10:AF15)</f>
        <v>11020</v>
      </c>
      <c r="AG9" s="1027" t="str">
        <f>IF(A9="","",(IFERROR(VLOOKUP(A9,Projecten!A$4:W$2618,23,FALSE),"niet bekend")))</f>
        <v/>
      </c>
      <c r="AH9" s="1027" t="str">
        <f>IF(A9="","",(IFERROR(VLOOKUP(A9,Projecten!A$4:W$2618,12,FALSE),"niet bekend")))</f>
        <v/>
      </c>
      <c r="AI9" s="1027"/>
    </row>
    <row r="10" spans="1:35" s="90" customFormat="1" ht="12.75" customHeight="1" x14ac:dyDescent="0.25">
      <c r="A10" s="138">
        <v>2015009</v>
      </c>
      <c r="B10" s="1499"/>
      <c r="C10" s="114" t="s">
        <v>203</v>
      </c>
      <c r="D10" s="114" t="s">
        <v>68</v>
      </c>
      <c r="E10" s="91">
        <v>1</v>
      </c>
      <c r="F10" s="94">
        <v>8</v>
      </c>
      <c r="G10" s="94">
        <v>5</v>
      </c>
      <c r="H10" s="94">
        <v>3</v>
      </c>
      <c r="I10" s="95" t="s">
        <v>89</v>
      </c>
      <c r="J10" s="74"/>
      <c r="K10" s="74"/>
      <c r="L10" s="74"/>
      <c r="M10" s="124"/>
      <c r="N10" s="124"/>
      <c r="O10" s="124"/>
      <c r="P10" s="74" t="s">
        <v>89</v>
      </c>
      <c r="R10" s="2132"/>
      <c r="S10" s="96">
        <f>IF(T10&lt;=0,"",(((T10-$D$1)/7)+1))</f>
        <v>12.714285714285714</v>
      </c>
      <c r="T10" s="175">
        <v>42087</v>
      </c>
      <c r="U10" s="97" t="s">
        <v>91</v>
      </c>
      <c r="V10" s="97"/>
      <c r="W10" s="475">
        <v>14</v>
      </c>
      <c r="AE10" s="90">
        <f>IF(A10="","",(IFERROR(VLOOKUP(A10,Projecten!A$4:W$2618,5,FALSE),"niet bekend")))</f>
        <v>1</v>
      </c>
      <c r="AF10" s="972">
        <f>IF(AE10="","",(E10/AE10*AH10))</f>
        <v>2109</v>
      </c>
      <c r="AG10" s="1028">
        <f>IF(A10="","",(IFERROR(VLOOKUP(A10,Projecten!A$4:W$2618,23,FALSE),"niet bekend")))</f>
        <v>2109</v>
      </c>
      <c r="AH10" s="1028">
        <f>IF(A10="","",(IFERROR(VLOOKUP(A10,Projecten!A$4:W$2618,12,FALSE),"niet bekend")))</f>
        <v>2109</v>
      </c>
      <c r="AI10" s="1028">
        <f>IF(AF10="","",(AH10-AF10))</f>
        <v>0</v>
      </c>
    </row>
    <row r="11" spans="1:35" s="90" customFormat="1" ht="12.75" customHeight="1" x14ac:dyDescent="0.25">
      <c r="A11" s="138">
        <v>2015012</v>
      </c>
      <c r="B11" s="1499"/>
      <c r="C11" s="114" t="s">
        <v>75</v>
      </c>
      <c r="D11" s="114" t="s">
        <v>68</v>
      </c>
      <c r="E11" s="91">
        <v>1</v>
      </c>
      <c r="F11" s="94">
        <v>11</v>
      </c>
      <c r="G11" s="94">
        <v>6</v>
      </c>
      <c r="H11" s="94">
        <v>3</v>
      </c>
      <c r="I11" s="95" t="s">
        <v>89</v>
      </c>
      <c r="J11" s="75"/>
      <c r="K11" s="75"/>
      <c r="L11" s="75"/>
      <c r="M11" s="125"/>
      <c r="N11" s="125"/>
      <c r="O11" s="125"/>
      <c r="P11" s="75" t="s">
        <v>89</v>
      </c>
      <c r="R11" s="2132"/>
      <c r="S11" s="96">
        <f>IF(T11&lt;=0,"",(((T11-'In Productie'!$D$1)/7)+1))</f>
        <v>-37.857142857142854</v>
      </c>
      <c r="T11" s="175">
        <v>42101</v>
      </c>
      <c r="U11" s="97" t="s">
        <v>91</v>
      </c>
      <c r="V11" s="97"/>
      <c r="W11" s="475">
        <v>15</v>
      </c>
      <c r="AE11" s="90">
        <f>IF(A11="","",(IFERROR(VLOOKUP(A11,Projecten!A$4:W$2618,5,FALSE),"niet bekend")))</f>
        <v>1</v>
      </c>
      <c r="AF11" s="972">
        <f>IF(AE11="","",(E11/AE11*AH11))</f>
        <v>2133</v>
      </c>
      <c r="AG11" s="1028">
        <f>IF(A11="","",(IFERROR(VLOOKUP(A11,Projecten!A$4:W$2618,23,FALSE),"niet bekend")))</f>
        <v>2133</v>
      </c>
      <c r="AH11" s="1028">
        <f>IF(A11="","",(IFERROR(VLOOKUP(A11,Projecten!A$4:W$2618,12,FALSE),"niet bekend")))</f>
        <v>2133</v>
      </c>
      <c r="AI11" s="1028">
        <f>IF(AF11="","",(AH11-AF11))</f>
        <v>0</v>
      </c>
    </row>
    <row r="12" spans="1:35" s="90" customFormat="1" ht="12.75" customHeight="1" x14ac:dyDescent="0.25">
      <c r="A12" s="138">
        <v>2015010</v>
      </c>
      <c r="B12" s="1499"/>
      <c r="C12" s="114" t="s">
        <v>73</v>
      </c>
      <c r="D12" s="114" t="s">
        <v>68</v>
      </c>
      <c r="E12" s="91">
        <v>1</v>
      </c>
      <c r="F12" s="94">
        <v>8</v>
      </c>
      <c r="G12" s="94">
        <v>4</v>
      </c>
      <c r="H12" s="94">
        <v>3</v>
      </c>
      <c r="I12" s="95" t="s">
        <v>89</v>
      </c>
      <c r="J12" s="75"/>
      <c r="K12" s="75"/>
      <c r="L12" s="75"/>
      <c r="M12" s="126"/>
      <c r="N12" s="126"/>
      <c r="O12" s="126"/>
      <c r="P12" s="127" t="s">
        <v>89</v>
      </c>
      <c r="R12" s="2132"/>
      <c r="S12" s="96">
        <f>IF(T12&lt;=0,"",(((T12-$D$1)/7)+1))</f>
        <v>12.714285714285714</v>
      </c>
      <c r="T12" s="175">
        <v>42087</v>
      </c>
      <c r="U12" s="97" t="s">
        <v>91</v>
      </c>
      <c r="V12" s="97"/>
      <c r="W12" s="475">
        <v>14</v>
      </c>
      <c r="AE12" s="90">
        <f>IF(A12="","",(IFERROR(VLOOKUP(A12,Projecten!A$4:W$2618,5,FALSE),"niet bekend")))</f>
        <v>1</v>
      </c>
      <c r="AF12" s="972">
        <f>IF(AE12="","",(E12/AE12*AH12))</f>
        <v>2296</v>
      </c>
      <c r="AG12" s="1028">
        <f>IF(A12="","",(IFERROR(VLOOKUP(A12,Projecten!A$4:W$2618,23,FALSE),"niet bekend")))</f>
        <v>2296</v>
      </c>
      <c r="AH12" s="1028">
        <f>IF(A12="","",(IFERROR(VLOOKUP(A12,Projecten!A$4:W$2618,12,FALSE),"niet bekend")))</f>
        <v>2296</v>
      </c>
      <c r="AI12" s="1028">
        <f>IF(AF12="","",(AH12-AF12))</f>
        <v>0</v>
      </c>
    </row>
    <row r="13" spans="1:35" s="90" customFormat="1" ht="12.75" customHeight="1" x14ac:dyDescent="0.25">
      <c r="A13" s="138">
        <v>2015011</v>
      </c>
      <c r="B13" s="1499"/>
      <c r="C13" s="114" t="s">
        <v>74</v>
      </c>
      <c r="D13" s="114" t="s">
        <v>68</v>
      </c>
      <c r="E13" s="91">
        <v>1</v>
      </c>
      <c r="F13" s="94">
        <v>8</v>
      </c>
      <c r="G13" s="94">
        <v>5</v>
      </c>
      <c r="H13" s="94">
        <v>3</v>
      </c>
      <c r="I13" s="95" t="s">
        <v>89</v>
      </c>
      <c r="J13" s="76"/>
      <c r="K13" s="76"/>
      <c r="L13" s="76"/>
      <c r="M13" s="128"/>
      <c r="N13" s="128"/>
      <c r="O13" s="128"/>
      <c r="P13" s="115" t="s">
        <v>89</v>
      </c>
      <c r="R13" s="2132"/>
      <c r="S13" s="96">
        <f>IF(T13&lt;=0,"",(((T13-$D$1)/7)+1))</f>
        <v>13.714285714285714</v>
      </c>
      <c r="T13" s="175">
        <v>42094</v>
      </c>
      <c r="U13" s="97" t="s">
        <v>91</v>
      </c>
      <c r="V13" s="97"/>
      <c r="W13" s="475">
        <v>14</v>
      </c>
      <c r="AE13" s="90">
        <f>IF(A13="","",(IFERROR(VLOOKUP(A13,Projecten!A$4:W$2618,5,FALSE),"niet bekend")))</f>
        <v>1</v>
      </c>
      <c r="AF13" s="972">
        <f>IF(AE13="","",(E13/AE13*AH13))</f>
        <v>2191</v>
      </c>
      <c r="AG13" s="1028">
        <f>IF(A13="","",(IFERROR(VLOOKUP(A13,Projecten!A$4:W$2618,23,FALSE),"niet bekend")))</f>
        <v>2191</v>
      </c>
      <c r="AH13" s="1028">
        <f>IF(A13="","",(IFERROR(VLOOKUP(A13,Projecten!A$4:W$2618,12,FALSE),"niet bekend")))</f>
        <v>2191</v>
      </c>
      <c r="AI13" s="1028">
        <f>IF(AF13="","",(AH13-AF13))</f>
        <v>0</v>
      </c>
    </row>
    <row r="14" spans="1:35" s="90" customFormat="1" ht="12.75" customHeight="1" x14ac:dyDescent="0.25">
      <c r="A14" s="138">
        <v>2015013</v>
      </c>
      <c r="B14" s="1499"/>
      <c r="C14" s="114" t="s">
        <v>76</v>
      </c>
      <c r="D14" s="114" t="s">
        <v>68</v>
      </c>
      <c r="E14" s="91">
        <v>1</v>
      </c>
      <c r="F14" s="94">
        <v>10</v>
      </c>
      <c r="G14" s="94">
        <v>4</v>
      </c>
      <c r="H14" s="94">
        <v>2</v>
      </c>
      <c r="I14" s="95" t="s">
        <v>89</v>
      </c>
      <c r="J14" s="76"/>
      <c r="K14" s="76"/>
      <c r="L14" s="76"/>
      <c r="M14" s="74"/>
      <c r="N14" s="74"/>
      <c r="O14" s="74"/>
      <c r="P14" s="74" t="s">
        <v>89</v>
      </c>
      <c r="R14" s="2132"/>
      <c r="S14" s="96">
        <f>IF(T14&lt;=0,"",(((T14-$D$1)/7)+1))</f>
        <v>14.714285714285714</v>
      </c>
      <c r="T14" s="175">
        <v>42101</v>
      </c>
      <c r="U14" s="97" t="s">
        <v>91</v>
      </c>
      <c r="V14" s="97"/>
      <c r="W14" s="475">
        <v>15</v>
      </c>
      <c r="AE14" s="90">
        <f>IF(A14="","",(IFERROR(VLOOKUP(A14,Projecten!A$4:W$2618,5,FALSE),"niet bekend")))</f>
        <v>1</v>
      </c>
      <c r="AF14" s="972">
        <f>IF(AE14="","",(E14/AE14*AH14))</f>
        <v>2291</v>
      </c>
      <c r="AG14" s="1028">
        <f>IF(A14="","",(IFERROR(VLOOKUP(A14,Projecten!A$4:W$2618,23,FALSE),"niet bekend")))</f>
        <v>2291</v>
      </c>
      <c r="AH14" s="1028">
        <f>IF(A14="","",(IFERROR(VLOOKUP(A14,Projecten!A$4:W$2618,12,FALSE),"niet bekend")))</f>
        <v>2291</v>
      </c>
      <c r="AI14" s="1028">
        <f>IF(AF14="","",(AH14-AF14))</f>
        <v>0</v>
      </c>
    </row>
    <row r="15" spans="1:35" s="38" customFormat="1" ht="12.75" customHeight="1" x14ac:dyDescent="0.2">
      <c r="A15" s="30"/>
      <c r="B15" s="1500"/>
      <c r="C15" s="31"/>
      <c r="D15" s="31"/>
      <c r="E15" s="32"/>
      <c r="F15" s="31"/>
      <c r="G15" s="31"/>
      <c r="H15" s="31"/>
      <c r="I15" s="32"/>
      <c r="J15" s="33"/>
      <c r="K15" s="33"/>
      <c r="L15" s="33"/>
      <c r="M15" s="33"/>
      <c r="N15" s="33"/>
      <c r="O15" s="33"/>
      <c r="P15" s="32"/>
      <c r="Q15" s="33"/>
      <c r="R15" s="33"/>
      <c r="S15" s="1194"/>
      <c r="T15" s="176"/>
      <c r="U15" s="35"/>
      <c r="V15" s="35"/>
      <c r="W15" s="476"/>
      <c r="X15" s="36"/>
      <c r="Y15" s="37"/>
      <c r="AF15" s="983"/>
      <c r="AG15" s="1030"/>
      <c r="AH15" s="1030"/>
      <c r="AI15" s="1030"/>
    </row>
    <row r="16" spans="1:35" s="1038" customFormat="1" ht="12.75" customHeight="1" x14ac:dyDescent="0.2">
      <c r="A16" s="1007"/>
      <c r="B16" s="1498"/>
      <c r="C16" s="1008">
        <f>SUM(F16:H16)</f>
        <v>38</v>
      </c>
      <c r="D16" s="1009"/>
      <c r="E16" s="1010">
        <f>SUM(E17:E19)</f>
        <v>2</v>
      </c>
      <c r="F16" s="1009">
        <f>SUM(F17:F19)</f>
        <v>20</v>
      </c>
      <c r="G16" s="1009">
        <f>SUM(G17:G19)</f>
        <v>12</v>
      </c>
      <c r="H16" s="1009">
        <f>SUM(H17:H19)</f>
        <v>6</v>
      </c>
      <c r="I16" s="1010"/>
      <c r="J16" s="1065"/>
      <c r="K16" s="1065"/>
      <c r="L16" s="1065"/>
      <c r="M16" s="1065"/>
      <c r="N16" s="1065"/>
      <c r="O16" s="1065"/>
      <c r="P16" s="1010"/>
      <c r="Q16" s="1045">
        <v>13</v>
      </c>
      <c r="R16" s="1045"/>
      <c r="S16" s="1195"/>
      <c r="T16" s="1046"/>
      <c r="U16" s="1068"/>
      <c r="V16" s="1047">
        <f>SUM(W16:W18)</f>
        <v>31</v>
      </c>
      <c r="W16" s="1051"/>
      <c r="X16" s="1077">
        <f>$X$1</f>
        <v>142</v>
      </c>
      <c r="Y16" s="968">
        <f>V16-X16</f>
        <v>-111</v>
      </c>
      <c r="AE16" s="1038" t="str">
        <f>IF(A16="","",(IFERROR(VLOOKUP(A16,Projecten!A$4:W$2618,5,FALSE),"niet bekend")))</f>
        <v/>
      </c>
      <c r="AF16" s="1037">
        <f>SUM(AF17:AF19)</f>
        <v>4673</v>
      </c>
      <c r="AG16" s="1027" t="str">
        <f>IF(A16="","",(IFERROR(VLOOKUP(A16,Projecten!A$4:W$2618,23,FALSE),"niet bekend")))</f>
        <v/>
      </c>
      <c r="AH16" s="1027" t="str">
        <f>IF(A16="","",(IFERROR(VLOOKUP(A16,Projecten!A$4:W$2618,12,FALSE),"niet bekend")))</f>
        <v/>
      </c>
      <c r="AI16" s="1027"/>
    </row>
    <row r="17" spans="1:35" s="90" customFormat="1" ht="12.75" customHeight="1" x14ac:dyDescent="0.25">
      <c r="A17" s="138">
        <v>2015014</v>
      </c>
      <c r="B17" s="1499"/>
      <c r="C17" s="114" t="s">
        <v>77</v>
      </c>
      <c r="D17" s="114" t="s">
        <v>68</v>
      </c>
      <c r="E17" s="91">
        <v>1</v>
      </c>
      <c r="F17" s="94">
        <v>9</v>
      </c>
      <c r="G17" s="94">
        <v>6</v>
      </c>
      <c r="H17" s="94">
        <v>3</v>
      </c>
      <c r="I17" s="95" t="s">
        <v>89</v>
      </c>
      <c r="J17" s="76"/>
      <c r="K17" s="76"/>
      <c r="L17" s="76"/>
      <c r="M17" s="121"/>
      <c r="N17" s="121"/>
      <c r="O17" s="121"/>
      <c r="P17" s="74" t="s">
        <v>89</v>
      </c>
      <c r="R17" s="2132"/>
      <c r="S17" s="96">
        <f>IF(T17&lt;=0,"",(((T17-'In Productie'!$D$1)/7)+1))</f>
        <v>-37.857142857142854</v>
      </c>
      <c r="T17" s="175">
        <v>42101</v>
      </c>
      <c r="U17" s="97" t="s">
        <v>91</v>
      </c>
      <c r="V17" s="97"/>
      <c r="W17" s="475">
        <v>15</v>
      </c>
      <c r="AE17" s="90">
        <f>IF(A17="","",(IFERROR(VLOOKUP(A17,Projecten!A$4:W$2618,5,FALSE),"niet bekend")))</f>
        <v>1</v>
      </c>
      <c r="AF17" s="972">
        <f>IF(AE17="","",(E17/AE17*AH17))</f>
        <v>2219</v>
      </c>
      <c r="AG17" s="1028">
        <f>IF(A17="","",(IFERROR(VLOOKUP(A17,Projecten!A$4:W$2618,23,FALSE),"niet bekend")))</f>
        <v>2219</v>
      </c>
      <c r="AH17" s="1028">
        <f>IF(A17="","",(IFERROR(VLOOKUP(A17,Projecten!A$4:W$2618,12,FALSE),"niet bekend")))</f>
        <v>2219</v>
      </c>
      <c r="AI17" s="1028">
        <f>IF(AF17="","",(AH17-AF17))</f>
        <v>0</v>
      </c>
    </row>
    <row r="18" spans="1:35" s="90" customFormat="1" ht="12.75" customHeight="1" x14ac:dyDescent="0.25">
      <c r="A18" s="138">
        <v>2015015</v>
      </c>
      <c r="B18" s="1499"/>
      <c r="C18" s="114" t="s">
        <v>78</v>
      </c>
      <c r="D18" s="114" t="s">
        <v>68</v>
      </c>
      <c r="E18" s="91">
        <v>1</v>
      </c>
      <c r="F18" s="94">
        <v>11</v>
      </c>
      <c r="G18" s="94">
        <v>6</v>
      </c>
      <c r="H18" s="94">
        <v>3</v>
      </c>
      <c r="I18" s="95" t="s">
        <v>89</v>
      </c>
      <c r="J18" s="74"/>
      <c r="K18" s="74"/>
      <c r="L18" s="74"/>
      <c r="M18" s="91"/>
      <c r="N18" s="91"/>
      <c r="O18" s="91"/>
      <c r="P18" s="74" t="s">
        <v>89</v>
      </c>
      <c r="R18" s="2132"/>
      <c r="S18" s="96">
        <f>IF(T18&lt;=0,"",(((T18-'In Productie'!$D$1)/7)+1))</f>
        <v>-36.857142857142854</v>
      </c>
      <c r="T18" s="175">
        <v>42108</v>
      </c>
      <c r="U18" s="97" t="s">
        <v>91</v>
      </c>
      <c r="V18" s="97"/>
      <c r="W18" s="475">
        <v>16</v>
      </c>
      <c r="X18" s="122"/>
      <c r="Y18" s="123"/>
      <c r="AE18" s="90">
        <f>IF(A18="","",(IFERROR(VLOOKUP(A18,Projecten!A$4:W$2618,5,FALSE),"niet bekend")))</f>
        <v>1</v>
      </c>
      <c r="AF18" s="972">
        <f>IF(AE18="","",(E18/AE18*AH18))</f>
        <v>2454</v>
      </c>
      <c r="AG18" s="1028">
        <f>IF(A18="","",(IFERROR(VLOOKUP(A18,Projecten!A$4:W$2618,23,FALSE),"niet bekend")))</f>
        <v>2454</v>
      </c>
      <c r="AH18" s="1028">
        <f>IF(A18="","",(IFERROR(VLOOKUP(A18,Projecten!A$4:W$2618,12,FALSE),"niet bekend")))</f>
        <v>2454</v>
      </c>
      <c r="AI18" s="1028">
        <f>IF(AF18="","",(AH18-AF18))</f>
        <v>0</v>
      </c>
    </row>
    <row r="19" spans="1:35" s="38" customFormat="1" ht="12.75" customHeight="1" x14ac:dyDescent="0.2">
      <c r="A19" s="30"/>
      <c r="B19" s="1500"/>
      <c r="C19" s="31"/>
      <c r="D19" s="31"/>
      <c r="E19" s="32"/>
      <c r="F19" s="31"/>
      <c r="G19" s="31"/>
      <c r="H19" s="31"/>
      <c r="I19" s="32"/>
      <c r="J19" s="33"/>
      <c r="K19" s="33"/>
      <c r="L19" s="33"/>
      <c r="M19" s="33"/>
      <c r="N19" s="33"/>
      <c r="O19" s="33"/>
      <c r="P19" s="32"/>
      <c r="Q19" s="33"/>
      <c r="R19" s="33"/>
      <c r="S19" s="1194"/>
      <c r="T19" s="176"/>
      <c r="U19" s="35"/>
      <c r="V19" s="35"/>
      <c r="W19" s="476"/>
      <c r="X19" s="36"/>
      <c r="Y19" s="37"/>
      <c r="AF19" s="983"/>
      <c r="AG19" s="1030"/>
      <c r="AH19" s="1030"/>
      <c r="AI19" s="1030"/>
    </row>
    <row r="20" spans="1:35" s="1038" customFormat="1" ht="12.75" customHeight="1" x14ac:dyDescent="0.2">
      <c r="A20" s="1007"/>
      <c r="B20" s="1498"/>
      <c r="C20" s="1008">
        <f>SUM(F20:H20)</f>
        <v>150</v>
      </c>
      <c r="D20" s="1009"/>
      <c r="E20" s="1010">
        <f>SUM(E21:E22)</f>
        <v>10</v>
      </c>
      <c r="F20" s="1009">
        <f>SUM(F21:F22)</f>
        <v>70</v>
      </c>
      <c r="G20" s="1009">
        <f>SUM(G21:G22)</f>
        <v>60</v>
      </c>
      <c r="H20" s="1009">
        <f>SUM(H21:H22)</f>
        <v>20</v>
      </c>
      <c r="I20" s="1010"/>
      <c r="J20" s="1065"/>
      <c r="K20" s="1065"/>
      <c r="L20" s="1065"/>
      <c r="M20" s="1065"/>
      <c r="N20" s="1065"/>
      <c r="O20" s="1065"/>
      <c r="P20" s="1010"/>
      <c r="Q20" s="1045">
        <v>14</v>
      </c>
      <c r="R20" s="1045"/>
      <c r="S20" s="1195"/>
      <c r="T20" s="1046"/>
      <c r="U20" s="1068"/>
      <c r="V20" s="1047">
        <f>SUM(W20:W22)</f>
        <v>148</v>
      </c>
      <c r="W20" s="1051"/>
      <c r="X20" s="1077">
        <f>'In Productie'!$X$1</f>
        <v>400</v>
      </c>
      <c r="Y20" s="968">
        <f>V20-X20</f>
        <v>-252</v>
      </c>
      <c r="AE20" s="1038" t="str">
        <f>IF(A20="","",(IFERROR(VLOOKUP(A20,Projecten!A$4:W$2618,5,FALSE),"niet bekend")))</f>
        <v/>
      </c>
      <c r="AF20" s="1037">
        <f>SUM(AF21:AF23)</f>
        <v>22840</v>
      </c>
      <c r="AG20" s="1027" t="str">
        <f>IF(A20="","",(IFERROR(VLOOKUP(A20,Projecten!A$4:W$2618,23,FALSE),"niet bekend")))</f>
        <v/>
      </c>
      <c r="AH20" s="1027" t="str">
        <f>IF(A20="","",(IFERROR(VLOOKUP(A20,Projecten!A$4:W$2618,12,FALSE),"niet bekend")))</f>
        <v/>
      </c>
      <c r="AI20" s="1027"/>
    </row>
    <row r="21" spans="1:35" s="4" customFormat="1" ht="12" customHeight="1" x14ac:dyDescent="0.25">
      <c r="A21" s="138">
        <v>2015003</v>
      </c>
      <c r="B21" s="1501"/>
      <c r="C21" s="3" t="s">
        <v>182</v>
      </c>
      <c r="D21" s="3" t="s">
        <v>68</v>
      </c>
      <c r="E21" s="39">
        <v>10</v>
      </c>
      <c r="F21" s="1">
        <v>70</v>
      </c>
      <c r="G21" s="1">
        <v>60</v>
      </c>
      <c r="H21" s="1">
        <v>20</v>
      </c>
      <c r="I21" s="95" t="s">
        <v>89</v>
      </c>
      <c r="J21" s="74"/>
      <c r="K21" s="74"/>
      <c r="L21" s="74"/>
      <c r="M21" s="76"/>
      <c r="N21" s="76"/>
      <c r="O21" s="76"/>
      <c r="P21" s="534"/>
      <c r="Q21" s="23"/>
      <c r="R21" s="23"/>
      <c r="S21" s="23">
        <f>IF(T21&lt;=0,"",(((T21-'In Productie'!$D$1)/7)+1))</f>
        <v>-37.714285714285715</v>
      </c>
      <c r="T21" s="177">
        <v>42102</v>
      </c>
      <c r="U21" s="25" t="s">
        <v>90</v>
      </c>
      <c r="V21" s="25"/>
      <c r="W21" s="477">
        <v>130</v>
      </c>
      <c r="X21" s="26"/>
      <c r="AE21" s="4">
        <f>IF(A21="","",(IFERROR(VLOOKUP(A21,Projecten!A$4:W$2618,5,FALSE),"niet bekend")))</f>
        <v>10</v>
      </c>
      <c r="AF21" s="973">
        <f>IF(AE21="","",(E21/AE21*AH21))</f>
        <v>22840</v>
      </c>
      <c r="AG21" s="1028">
        <f>IF(A21="","",(IFERROR(VLOOKUP(A21,Projecten!A$4:W$2618,23,FALSE),"niet bekend")))</f>
        <v>22840</v>
      </c>
      <c r="AH21" s="1028">
        <f>IF(A21="","",(IFERROR(VLOOKUP(A21,Projecten!A$4:W$2618,12,FALSE),"niet bekend")))</f>
        <v>22840</v>
      </c>
      <c r="AI21" s="1026">
        <f>IF(AF21="","",(AH21-AF21))</f>
        <v>0</v>
      </c>
    </row>
    <row r="22" spans="1:35" s="4" customFormat="1" ht="12.75" customHeight="1" x14ac:dyDescent="0.2">
      <c r="A22" s="2"/>
      <c r="B22" s="1501"/>
      <c r="C22" s="71" t="s">
        <v>205</v>
      </c>
      <c r="D22" s="71"/>
      <c r="E22" s="72"/>
      <c r="F22" s="71"/>
      <c r="G22" s="71"/>
      <c r="H22" s="71"/>
      <c r="I22" s="72"/>
      <c r="J22" s="75"/>
      <c r="K22" s="75"/>
      <c r="L22" s="75"/>
      <c r="M22" s="74"/>
      <c r="N22" s="74"/>
      <c r="O22" s="74"/>
      <c r="P22" s="72"/>
      <c r="Q22" s="72"/>
      <c r="R22" s="2142"/>
      <c r="S22" s="73"/>
      <c r="T22" s="178"/>
      <c r="U22" s="69"/>
      <c r="V22" s="69"/>
      <c r="W22" s="478">
        <f>4.5*4</f>
        <v>18</v>
      </c>
      <c r="Y22" s="27"/>
      <c r="AE22" s="4" t="str">
        <f>IF(A22="","",(IFERROR(VLOOKUP(A22,Projecten!A$4:W$2618,5,FALSE),"niet bekend")))</f>
        <v/>
      </c>
      <c r="AF22" s="973" t="str">
        <f>IF(AE22="","",(E22/AE22*AH22))</f>
        <v/>
      </c>
      <c r="AG22" s="1028" t="str">
        <f>IF(A22="","",(IFERROR(VLOOKUP(A22,Projecten!A$4:W$2618,23,FALSE),"niet bekend")))</f>
        <v/>
      </c>
      <c r="AH22" s="1028" t="str">
        <f>IF(A22="","",(IFERROR(VLOOKUP(A22,Projecten!A$4:W$2618,12,FALSE),"niet bekend")))</f>
        <v/>
      </c>
      <c r="AI22" s="1026" t="str">
        <f>IF(AF22="","",(AH22-AF22))</f>
        <v/>
      </c>
    </row>
    <row r="23" spans="1:35" s="38" customFormat="1" ht="12.75" customHeight="1" x14ac:dyDescent="0.2">
      <c r="A23" s="30"/>
      <c r="B23" s="1500"/>
      <c r="C23" s="31"/>
      <c r="D23" s="31"/>
      <c r="E23" s="32"/>
      <c r="F23" s="31"/>
      <c r="G23" s="31"/>
      <c r="H23" s="31"/>
      <c r="I23" s="32"/>
      <c r="J23" s="33"/>
      <c r="K23" s="33"/>
      <c r="L23" s="33"/>
      <c r="M23" s="33"/>
      <c r="N23" s="33"/>
      <c r="O23" s="33"/>
      <c r="P23" s="32"/>
      <c r="Q23" s="33"/>
      <c r="R23" s="33"/>
      <c r="S23" s="1194"/>
      <c r="T23" s="176"/>
      <c r="U23" s="35"/>
      <c r="V23" s="35"/>
      <c r="W23" s="476"/>
      <c r="X23" s="36"/>
      <c r="Y23" s="37"/>
      <c r="AF23" s="983"/>
      <c r="AG23" s="1030"/>
      <c r="AH23" s="1030"/>
      <c r="AI23" s="1030"/>
    </row>
    <row r="24" spans="1:35" s="1038" customFormat="1" ht="12" customHeight="1" x14ac:dyDescent="0.2">
      <c r="A24" s="1570"/>
      <c r="B24" s="1069"/>
      <c r="C24" s="1070">
        <f>SUM(F24:H24)</f>
        <v>0</v>
      </c>
      <c r="D24" s="1071"/>
      <c r="E24" s="1956">
        <f>SUM(E25-E26)</f>
        <v>0</v>
      </c>
      <c r="F24" s="1072">
        <f>SUM(F25-F26)</f>
        <v>0</v>
      </c>
      <c r="G24" s="1072">
        <f>SUM(G25-G26)</f>
        <v>0</v>
      </c>
      <c r="H24" s="1072">
        <f>SUM(H25-H26)</f>
        <v>0</v>
      </c>
      <c r="I24" s="1073"/>
      <c r="J24" s="1065"/>
      <c r="K24" s="1065"/>
      <c r="L24" s="1065"/>
      <c r="M24" s="1074"/>
      <c r="N24" s="1074"/>
      <c r="O24" s="1074"/>
      <c r="P24" s="1075"/>
      <c r="Q24" s="1043">
        <v>15</v>
      </c>
      <c r="R24" s="1043"/>
      <c r="S24" s="1196"/>
      <c r="T24" s="1013"/>
      <c r="U24" s="1076">
        <f>SUM(W24:W26)</f>
        <v>33</v>
      </c>
      <c r="V24" s="1076"/>
      <c r="W24" s="960"/>
      <c r="X24" s="1077">
        <f>'In Productie'!$X$1</f>
        <v>400</v>
      </c>
      <c r="Y24" s="1078">
        <f>U24-X24</f>
        <v>-367</v>
      </c>
      <c r="AE24" s="1038" t="str">
        <f>IF(A24="","",(IFERROR(VLOOKUP(A24,Projecten!A$4:W$2618,5,FALSE),"niet bekend")))</f>
        <v/>
      </c>
      <c r="AF24" s="1037">
        <f>SUM(AF25:AF26)</f>
        <v>0</v>
      </c>
      <c r="AG24" s="1027" t="str">
        <f>IF(A24="","",(IFERROR(VLOOKUP(A24,Projecten!A$4:W$2618,23,FALSE),"niet bekend")))</f>
        <v/>
      </c>
      <c r="AH24" s="1027" t="str">
        <f>IF(A24="","",(IFERROR(VLOOKUP(A24,Projecten!A$4:W$2618,12,FALSE),"niet bekend")))</f>
        <v/>
      </c>
      <c r="AI24" s="1027"/>
    </row>
    <row r="25" spans="1:35" s="4" customFormat="1" ht="12" customHeight="1" x14ac:dyDescent="0.2">
      <c r="A25" s="1571"/>
      <c r="B25" s="102"/>
      <c r="C25" s="103" t="s">
        <v>221</v>
      </c>
      <c r="D25" s="104"/>
      <c r="E25" s="535"/>
      <c r="F25" s="104"/>
      <c r="G25" s="104"/>
      <c r="H25" s="104"/>
      <c r="I25" s="104"/>
      <c r="J25" s="76"/>
      <c r="K25" s="76"/>
      <c r="L25" s="76"/>
      <c r="M25" s="105"/>
      <c r="N25" s="105"/>
      <c r="O25" s="105"/>
      <c r="P25" s="535"/>
      <c r="Q25" s="106"/>
      <c r="R25" s="2143"/>
      <c r="S25" s="107"/>
      <c r="T25" s="179"/>
      <c r="U25" s="110" t="s">
        <v>222</v>
      </c>
      <c r="V25" s="110"/>
      <c r="W25" s="479">
        <f>8.25*4</f>
        <v>33</v>
      </c>
      <c r="X25" s="108"/>
      <c r="Y25" s="109"/>
      <c r="AE25" s="4" t="str">
        <f>IF(A25="","",(IFERROR(VLOOKUP(A25,Projecten!A$4:W$2618,5,FALSE),"niet bekend")))</f>
        <v/>
      </c>
      <c r="AF25" s="973" t="str">
        <f>IF(AE25="","",(E25/AE25*AH25))</f>
        <v/>
      </c>
      <c r="AG25" s="1028" t="str">
        <f>IF(A25="","",(IFERROR(VLOOKUP(A25,Projecten!A$4:W$2618,23,FALSE),"niet bekend")))</f>
        <v/>
      </c>
      <c r="AH25" s="1028" t="str">
        <f>IF(A25="","",(IFERROR(VLOOKUP(A25,Projecten!A$4:W$2618,12,FALSE),"niet bekend")))</f>
        <v/>
      </c>
      <c r="AI25" s="1026" t="str">
        <f>IF(AF25="","",(AH25-AF25))</f>
        <v/>
      </c>
    </row>
    <row r="26" spans="1:35" s="38" customFormat="1" x14ac:dyDescent="0.2">
      <c r="A26" s="30"/>
      <c r="B26" s="1500"/>
      <c r="C26" s="31"/>
      <c r="D26" s="31"/>
      <c r="E26" s="32"/>
      <c r="F26" s="31"/>
      <c r="G26" s="31"/>
      <c r="H26" s="31"/>
      <c r="I26" s="32"/>
      <c r="J26" s="33"/>
      <c r="K26" s="33"/>
      <c r="L26" s="33"/>
      <c r="M26" s="33"/>
      <c r="N26" s="33"/>
      <c r="O26" s="33"/>
      <c r="P26" s="32"/>
      <c r="Q26" s="33"/>
      <c r="R26" s="33"/>
      <c r="S26" s="1194"/>
      <c r="T26" s="176"/>
      <c r="U26" s="35"/>
      <c r="V26" s="35"/>
      <c r="W26" s="476"/>
      <c r="X26" s="36"/>
      <c r="Y26" s="37"/>
      <c r="AF26" s="983"/>
      <c r="AG26" s="1030"/>
      <c r="AH26" s="1030"/>
      <c r="AI26" s="1030"/>
    </row>
    <row r="27" spans="1:35" s="1038" customFormat="1" ht="12.75" customHeight="1" x14ac:dyDescent="0.2">
      <c r="A27" s="1007"/>
      <c r="B27" s="1498"/>
      <c r="C27" s="1008">
        <f>SUM(F27:H27)</f>
        <v>83</v>
      </c>
      <c r="D27" s="1009"/>
      <c r="E27" s="1010">
        <f>SUM(E28:E32)</f>
        <v>4</v>
      </c>
      <c r="F27" s="1009">
        <f>SUM(F28:F32)</f>
        <v>41</v>
      </c>
      <c r="G27" s="1009">
        <f>SUM(G28:G32)</f>
        <v>30</v>
      </c>
      <c r="H27" s="1009">
        <f>SUM(H28:H32)</f>
        <v>12</v>
      </c>
      <c r="I27" s="1010"/>
      <c r="J27" s="1065"/>
      <c r="K27" s="1065"/>
      <c r="L27" s="1065"/>
      <c r="M27" s="1010"/>
      <c r="N27" s="1010"/>
      <c r="O27" s="1010"/>
      <c r="P27" s="1010"/>
      <c r="Q27" s="1045">
        <v>16</v>
      </c>
      <c r="R27" s="1045"/>
      <c r="S27" s="1195"/>
      <c r="T27" s="1046"/>
      <c r="U27" s="1068"/>
      <c r="V27" s="1047">
        <f>SUM(W27:W32)</f>
        <v>70</v>
      </c>
      <c r="W27" s="1067"/>
      <c r="X27" s="1049">
        <f>$X$1</f>
        <v>142</v>
      </c>
      <c r="Y27" s="961">
        <f>V27-X27</f>
        <v>-72</v>
      </c>
      <c r="AE27" s="1038" t="str">
        <f>IF(A27="","",(IFERROR(VLOOKUP(A27,Projecten!A$4:W$2618,5,FALSE),"niet bekend")))</f>
        <v/>
      </c>
      <c r="AF27" s="1037">
        <f>SUM(AF28:AF33)</f>
        <v>9552</v>
      </c>
      <c r="AG27" s="1027" t="str">
        <f>IF(A27="","",(IFERROR(VLOOKUP(A27,Projecten!A$4:W$2618,23,FALSE),"niet bekend")))</f>
        <v/>
      </c>
      <c r="AH27" s="1027" t="str">
        <f>IF(A27="","",(IFERROR(VLOOKUP(A27,Projecten!A$4:W$2618,12,FALSE),"niet bekend")))</f>
        <v/>
      </c>
      <c r="AI27" s="1027"/>
    </row>
    <row r="28" spans="1:35" s="90" customFormat="1" ht="12.75" customHeight="1" x14ac:dyDescent="0.25">
      <c r="A28" s="138">
        <v>2015019</v>
      </c>
      <c r="B28" s="1499"/>
      <c r="C28" s="94" t="s">
        <v>195</v>
      </c>
      <c r="D28" s="94" t="s">
        <v>68</v>
      </c>
      <c r="E28" s="91">
        <v>1</v>
      </c>
      <c r="F28" s="94">
        <v>11</v>
      </c>
      <c r="G28" s="94">
        <v>9</v>
      </c>
      <c r="H28" s="94">
        <v>3</v>
      </c>
      <c r="I28" s="131" t="s">
        <v>179</v>
      </c>
      <c r="J28" s="74"/>
      <c r="K28" s="74"/>
      <c r="L28" s="74"/>
      <c r="M28" s="91" t="s">
        <v>89</v>
      </c>
      <c r="N28" s="91" t="s">
        <v>89</v>
      </c>
      <c r="O28" s="91" t="s">
        <v>89</v>
      </c>
      <c r="P28" s="91" t="s">
        <v>89</v>
      </c>
      <c r="Q28" s="74"/>
      <c r="R28" s="2128"/>
      <c r="S28" s="96">
        <f>IF(T28&lt;=0,"",(((T28-$D$1)/7)+1))</f>
        <v>16.714285714285715</v>
      </c>
      <c r="T28" s="175">
        <v>42115</v>
      </c>
      <c r="U28" s="97" t="s">
        <v>91</v>
      </c>
      <c r="V28" s="97"/>
      <c r="W28" s="97">
        <v>17</v>
      </c>
      <c r="X28" s="100"/>
      <c r="Y28" s="101"/>
      <c r="AE28" s="90">
        <f>IF(A28="","",(IFERROR(VLOOKUP(A28,Projecten!A$4:W$2618,5,FALSE),"niet bekend")))</f>
        <v>1</v>
      </c>
      <c r="AF28" s="972">
        <f>IF(AE28="","",(E28/AE28*AH28))</f>
        <v>2600</v>
      </c>
      <c r="AG28" s="1028">
        <f>IF(A28="","",(IFERROR(VLOOKUP(A28,Projecten!A$4:W$2618,23,FALSE),"niet bekend")))</f>
        <v>2600</v>
      </c>
      <c r="AH28" s="1028">
        <f>IF(A28="","",(IFERROR(VLOOKUP(A28,Projecten!A$4:W$2618,12,FALSE),"niet bekend")))</f>
        <v>2600</v>
      </c>
      <c r="AI28" s="1028">
        <f>IF(AF28="","",(AH28-AF28))</f>
        <v>0</v>
      </c>
    </row>
    <row r="29" spans="1:35" s="90" customFormat="1" ht="12.75" customHeight="1" x14ac:dyDescent="0.2">
      <c r="A29" s="138">
        <v>2015022</v>
      </c>
      <c r="B29" s="1499"/>
      <c r="C29" s="94" t="s">
        <v>181</v>
      </c>
      <c r="D29" s="94" t="s">
        <v>68</v>
      </c>
      <c r="E29" s="91">
        <v>1</v>
      </c>
      <c r="F29" s="94">
        <v>8</v>
      </c>
      <c r="G29" s="94">
        <v>5</v>
      </c>
      <c r="H29" s="94">
        <v>3</v>
      </c>
      <c r="I29" s="132" t="s">
        <v>179</v>
      </c>
      <c r="J29" s="74"/>
      <c r="K29" s="74"/>
      <c r="L29" s="74"/>
      <c r="M29" s="76" t="s">
        <v>89</v>
      </c>
      <c r="N29" s="76" t="s">
        <v>89</v>
      </c>
      <c r="O29" s="76" t="s">
        <v>89</v>
      </c>
      <c r="P29" s="76" t="s">
        <v>89</v>
      </c>
      <c r="R29" s="2132"/>
      <c r="S29" s="96">
        <f>IF(T29&lt;=0,"",(((T29-$D$1)/7)+1))</f>
        <v>17.714285714285715</v>
      </c>
      <c r="T29" s="180">
        <v>42122</v>
      </c>
      <c r="U29" s="90" t="s">
        <v>91</v>
      </c>
      <c r="W29" s="481">
        <v>14</v>
      </c>
      <c r="X29" s="101"/>
      <c r="Y29" s="101"/>
      <c r="AE29" s="90">
        <f>IF(A29="","",(IFERROR(VLOOKUP(A29,Projecten!A$4:W$2618,5,FALSE),"niet bekend")))</f>
        <v>1</v>
      </c>
      <c r="AF29" s="972">
        <f>IF(AE29="","",(E29/AE29*AH29))</f>
        <v>2401</v>
      </c>
      <c r="AG29" s="1028">
        <f>IF(A29="","",(IFERROR(VLOOKUP(A29,Projecten!A$4:W$2618,23,FALSE),"niet bekend")))</f>
        <v>2401</v>
      </c>
      <c r="AH29" s="1028">
        <f>IF(A29="","",(IFERROR(VLOOKUP(A29,Projecten!A$4:W$2618,12,FALSE),"niet bekend")))</f>
        <v>2401</v>
      </c>
      <c r="AI29" s="1028">
        <f>IF(AF29="","",(AH29-AF29))</f>
        <v>0</v>
      </c>
    </row>
    <row r="30" spans="1:35" s="90" customFormat="1" ht="12.75" customHeight="1" x14ac:dyDescent="0.25">
      <c r="A30" s="138">
        <v>2015017</v>
      </c>
      <c r="B30" s="1499"/>
      <c r="C30" s="114" t="s">
        <v>193</v>
      </c>
      <c r="D30" s="114" t="s">
        <v>68</v>
      </c>
      <c r="E30" s="91">
        <v>1</v>
      </c>
      <c r="F30" s="94">
        <v>8</v>
      </c>
      <c r="G30" s="94">
        <v>5</v>
      </c>
      <c r="H30" s="94">
        <v>3</v>
      </c>
      <c r="I30" s="131" t="s">
        <v>89</v>
      </c>
      <c r="J30" s="74"/>
      <c r="K30" s="74"/>
      <c r="L30" s="74"/>
      <c r="M30" s="115" t="s">
        <v>89</v>
      </c>
      <c r="N30" s="115" t="s">
        <v>89</v>
      </c>
      <c r="O30" s="115" t="s">
        <v>89</v>
      </c>
      <c r="P30" s="115" t="s">
        <v>89</v>
      </c>
      <c r="Q30" s="74"/>
      <c r="R30" s="2128"/>
      <c r="S30" s="96">
        <f>IF(T30&lt;=0,"",(((T30-'Reeds geproduceerd'!$D$1)/7)+1))</f>
        <v>15.714285714285714</v>
      </c>
      <c r="T30" s="175">
        <v>42108</v>
      </c>
      <c r="U30" s="97" t="s">
        <v>91</v>
      </c>
      <c r="V30" s="97"/>
      <c r="W30" s="97">
        <v>14</v>
      </c>
      <c r="X30" s="100"/>
      <c r="Y30" s="101"/>
      <c r="AE30" s="90">
        <f>IF(A30="","",(IFERROR(VLOOKUP(A30,Projecten!A$4:W$2618,5,FALSE),"niet bekend")))</f>
        <v>1</v>
      </c>
      <c r="AF30" s="972">
        <f>IF(AE30="","",(E30/AE30*AH30))</f>
        <v>2128</v>
      </c>
      <c r="AG30" s="1028">
        <f>IF(A30="","",(IFERROR(VLOOKUP(A30,Projecten!A$4:W$2618,23,FALSE),"niet bekend")))</f>
        <v>2128</v>
      </c>
      <c r="AH30" s="1028">
        <f>IF(A30="","",(IFERROR(VLOOKUP(A30,Projecten!A$4:W$2618,12,FALSE),"niet bekend")))</f>
        <v>2128</v>
      </c>
      <c r="AI30" s="1028">
        <f>IF(AF30="","",(AH30-AF30))</f>
        <v>0</v>
      </c>
    </row>
    <row r="31" spans="1:35" s="90" customFormat="1" ht="12.75" customHeight="1" x14ac:dyDescent="0.25">
      <c r="A31" s="138">
        <v>2015018</v>
      </c>
      <c r="B31" s="1499"/>
      <c r="C31" s="94" t="s">
        <v>194</v>
      </c>
      <c r="D31" s="94" t="s">
        <v>68</v>
      </c>
      <c r="E31" s="91">
        <v>1</v>
      </c>
      <c r="F31" s="94">
        <v>11</v>
      </c>
      <c r="G31" s="94">
        <v>9</v>
      </c>
      <c r="H31" s="94">
        <v>3</v>
      </c>
      <c r="I31" s="131" t="s">
        <v>179</v>
      </c>
      <c r="J31" s="75"/>
      <c r="K31" s="75"/>
      <c r="L31" s="75"/>
      <c r="M31" s="91" t="s">
        <v>89</v>
      </c>
      <c r="N31" s="91" t="s">
        <v>89</v>
      </c>
      <c r="O31" s="91" t="s">
        <v>89</v>
      </c>
      <c r="P31" s="91" t="s">
        <v>89</v>
      </c>
      <c r="Q31" s="74"/>
      <c r="R31" s="2128"/>
      <c r="S31" s="96">
        <f>IF(T31&lt;=0,"",(((T31-$D$1)/7)+1))</f>
        <v>15.714285714285714</v>
      </c>
      <c r="T31" s="175">
        <v>42108</v>
      </c>
      <c r="U31" s="97" t="s">
        <v>91</v>
      </c>
      <c r="V31" s="97"/>
      <c r="W31" s="97">
        <v>17</v>
      </c>
      <c r="X31" s="100"/>
      <c r="Y31" s="116"/>
      <c r="AE31" s="90">
        <f>IF(A31="","",(IFERROR(VLOOKUP(A31,Projecten!A$4:W$2618,5,FALSE),"niet bekend")))</f>
        <v>1</v>
      </c>
      <c r="AF31" s="972">
        <f>IF(AE31="","",(E31/AE31*AH31))</f>
        <v>2423</v>
      </c>
      <c r="AG31" s="1028">
        <f>IF(A31="","",(IFERROR(VLOOKUP(A31,Projecten!A$4:W$2618,23,FALSE),"niet bekend")))</f>
        <v>2423</v>
      </c>
      <c r="AH31" s="1028">
        <f>IF(A31="","",(IFERROR(VLOOKUP(A31,Projecten!A$4:W$2618,12,FALSE),"niet bekend")))</f>
        <v>2423</v>
      </c>
      <c r="AI31" s="1028">
        <f>IF(AF31="","",(AH31-AF31))</f>
        <v>0</v>
      </c>
    </row>
    <row r="32" spans="1:35" s="90" customFormat="1" ht="12.75" customHeight="1" x14ac:dyDescent="0.25">
      <c r="A32" s="139">
        <v>2015020</v>
      </c>
      <c r="B32" s="1189"/>
      <c r="C32" s="118" t="s">
        <v>162</v>
      </c>
      <c r="D32" s="119" t="s">
        <v>161</v>
      </c>
      <c r="E32" s="1957">
        <v>0</v>
      </c>
      <c r="F32" s="119">
        <v>3</v>
      </c>
      <c r="G32" s="119">
        <v>2</v>
      </c>
      <c r="H32" s="119">
        <v>0</v>
      </c>
      <c r="I32" s="133" t="s">
        <v>89</v>
      </c>
      <c r="J32" s="74"/>
      <c r="K32" s="74"/>
      <c r="L32" s="74"/>
      <c r="M32" s="120" t="s">
        <v>89</v>
      </c>
      <c r="N32" s="74" t="s">
        <v>89</v>
      </c>
      <c r="O32" s="74" t="s">
        <v>89</v>
      </c>
      <c r="P32" s="74" t="s">
        <v>89</v>
      </c>
      <c r="Q32" s="96"/>
      <c r="R32" s="96"/>
      <c r="S32" s="96">
        <f>IF(T32&lt;=0,"",(((T32-$D$1)/7)+1))</f>
        <v>16.714285714285715</v>
      </c>
      <c r="T32" s="175">
        <v>42115</v>
      </c>
      <c r="U32" s="97" t="s">
        <v>91</v>
      </c>
      <c r="V32" s="97"/>
      <c r="W32" s="481">
        <v>8</v>
      </c>
      <c r="X32" s="100"/>
      <c r="Y32" s="101"/>
      <c r="AE32" s="90">
        <f>IF(A32="","",(IFERROR(VLOOKUP(A32,Projecten!A$4:W$2618,5,FALSE),"niet bekend")))</f>
        <v>0</v>
      </c>
      <c r="AF32" s="972"/>
      <c r="AG32" s="1028">
        <f>IF(A32="","",(IFERROR(VLOOKUP(A32,Projecten!A$4:W$2618,23,FALSE),"niet bekend")))</f>
        <v>2000</v>
      </c>
      <c r="AH32" s="1028">
        <f>IF(A32="","",(IFERROR(VLOOKUP(A32,Projecten!A$4:W$2618,12,FALSE),"niet bekend")))</f>
        <v>2000</v>
      </c>
      <c r="AI32" s="1028" t="str">
        <f>IF(AF32="","",(AH32-AF32))</f>
        <v/>
      </c>
    </row>
    <row r="33" spans="1:35" s="38" customFormat="1" x14ac:dyDescent="0.2">
      <c r="A33" s="30"/>
      <c r="B33" s="1500"/>
      <c r="C33" s="31"/>
      <c r="D33" s="31"/>
      <c r="E33" s="32"/>
      <c r="F33" s="31"/>
      <c r="G33" s="31"/>
      <c r="H33" s="31"/>
      <c r="I33" s="32"/>
      <c r="J33" s="33"/>
      <c r="K33" s="33"/>
      <c r="L33" s="33"/>
      <c r="M33" s="33"/>
      <c r="N33" s="33"/>
      <c r="O33" s="33"/>
      <c r="P33" s="32"/>
      <c r="Q33" s="33"/>
      <c r="R33" s="33"/>
      <c r="S33" s="1194"/>
      <c r="T33" s="176"/>
      <c r="U33" s="35"/>
      <c r="V33" s="35"/>
      <c r="W33" s="476"/>
      <c r="X33" s="36"/>
      <c r="Y33" s="37"/>
      <c r="AF33" s="983"/>
      <c r="AG33" s="1030"/>
      <c r="AH33" s="1030"/>
      <c r="AI33" s="1030"/>
    </row>
    <row r="34" spans="1:35" s="1038" customFormat="1" ht="12.75" customHeight="1" x14ac:dyDescent="0.2">
      <c r="A34" s="1007"/>
      <c r="B34" s="1498"/>
      <c r="C34" s="1008">
        <f>SUM(F34:H34)</f>
        <v>226</v>
      </c>
      <c r="D34" s="1009"/>
      <c r="E34" s="1010">
        <f>SUM(E35:E36)</f>
        <v>16</v>
      </c>
      <c r="F34" s="1009">
        <f>SUM(F35:F36)</f>
        <v>108</v>
      </c>
      <c r="G34" s="1009">
        <f>SUM(G35:G36)</f>
        <v>80</v>
      </c>
      <c r="H34" s="1009">
        <f>SUM(H35:H36)</f>
        <v>38</v>
      </c>
      <c r="I34" s="1010"/>
      <c r="J34" s="1065"/>
      <c r="K34" s="1065"/>
      <c r="L34" s="1065"/>
      <c r="M34" s="1010"/>
      <c r="N34" s="1010"/>
      <c r="O34" s="1010"/>
      <c r="P34" s="1010"/>
      <c r="Q34" s="1045">
        <v>17</v>
      </c>
      <c r="R34" s="1045"/>
      <c r="S34" s="1195"/>
      <c r="T34" s="1046"/>
      <c r="U34" s="1068"/>
      <c r="V34" s="1047">
        <f>SUM(W34:W38)</f>
        <v>198</v>
      </c>
      <c r="W34" s="1067"/>
      <c r="X34" s="1049">
        <f>$X$1</f>
        <v>142</v>
      </c>
      <c r="Y34" s="961">
        <f>V34-X34</f>
        <v>56</v>
      </c>
      <c r="AE34" s="1038" t="str">
        <f>IF(A34="","",(IFERROR(VLOOKUP(A34,Projecten!A$4:W$2618,5,FALSE),"niet bekend")))</f>
        <v/>
      </c>
      <c r="AF34" s="1037">
        <f>SUM(AF35:AF38)</f>
        <v>34258</v>
      </c>
      <c r="AG34" s="1027" t="str">
        <f>IF(A34="","",(IFERROR(VLOOKUP(A34,Projecten!A$4:W$2618,23,FALSE),"niet bekend")))</f>
        <v/>
      </c>
      <c r="AH34" s="1027" t="str">
        <f>IF(A34="","",(IFERROR(VLOOKUP(A34,Projecten!A$4:W$2618,12,FALSE),"niet bekend")))</f>
        <v/>
      </c>
      <c r="AI34" s="1027"/>
    </row>
    <row r="35" spans="1:35" s="4" customFormat="1" ht="12.75" customHeight="1" x14ac:dyDescent="0.2">
      <c r="A35" s="138">
        <v>2015021</v>
      </c>
      <c r="B35" s="1501">
        <v>120193</v>
      </c>
      <c r="C35" s="1" t="s">
        <v>204</v>
      </c>
      <c r="D35" s="1" t="s">
        <v>68</v>
      </c>
      <c r="E35" s="39">
        <v>6</v>
      </c>
      <c r="F35" s="1">
        <v>48</v>
      </c>
      <c r="G35" s="1">
        <v>30</v>
      </c>
      <c r="H35" s="1">
        <v>18</v>
      </c>
      <c r="I35" s="92" t="s">
        <v>89</v>
      </c>
      <c r="J35" s="76"/>
      <c r="K35" s="76"/>
      <c r="L35" s="76"/>
      <c r="M35" s="7" t="s">
        <v>89</v>
      </c>
      <c r="N35" s="7" t="s">
        <v>89</v>
      </c>
      <c r="O35" s="7" t="s">
        <v>89</v>
      </c>
      <c r="P35" s="7" t="s">
        <v>89</v>
      </c>
      <c r="R35" s="2134"/>
      <c r="S35" s="23">
        <f>IF(T35&lt;=0,"",(((T35-$D$1)/7)+1))</f>
        <v>18.857142857142858</v>
      </c>
      <c r="T35" s="177">
        <v>42130</v>
      </c>
      <c r="U35" s="4" t="s">
        <v>91</v>
      </c>
      <c r="W35" s="480">
        <v>78</v>
      </c>
      <c r="X35" s="80"/>
      <c r="Y35" s="82"/>
      <c r="AE35" s="4">
        <f>IF(A35="","",(IFERROR(VLOOKUP(A35,Projecten!A$4:W$2618,5,FALSE),"niet bekend")))</f>
        <v>11</v>
      </c>
      <c r="AF35" s="973">
        <f>IF(AE35="","",(E35/AE35*AH35))</f>
        <v>12617.999999999998</v>
      </c>
      <c r="AG35" s="1028">
        <f>IF(A35="","",(IFERROR(VLOOKUP(A35,Projecten!A$4:W$2618,23,FALSE),"niet bekend")))</f>
        <v>23133</v>
      </c>
      <c r="AH35" s="1028">
        <f>IF(A35="","",(IFERROR(VLOOKUP(A35,Projecten!A$4:W$2618,12,FALSE),"niet bekend")))</f>
        <v>23133</v>
      </c>
      <c r="AI35" s="1026">
        <f>IF(AF35="","",(AH35-AF35))</f>
        <v>10515.000000000002</v>
      </c>
    </row>
    <row r="36" spans="1:35" s="4" customFormat="1" ht="12.75" customHeight="1" x14ac:dyDescent="0.25">
      <c r="A36" s="138">
        <v>2015004</v>
      </c>
      <c r="B36" s="1501">
        <v>120154</v>
      </c>
      <c r="C36" s="3" t="s">
        <v>183</v>
      </c>
      <c r="D36" s="3" t="s">
        <v>68</v>
      </c>
      <c r="E36" s="39">
        <v>10</v>
      </c>
      <c r="F36" s="1">
        <v>60</v>
      </c>
      <c r="G36" s="1">
        <v>50</v>
      </c>
      <c r="H36" s="1">
        <v>20</v>
      </c>
      <c r="I36" s="68" t="s">
        <v>89</v>
      </c>
      <c r="J36" s="75"/>
      <c r="K36" s="75"/>
      <c r="L36" s="75"/>
      <c r="M36" s="89" t="s">
        <v>89</v>
      </c>
      <c r="N36" s="89" t="s">
        <v>89</v>
      </c>
      <c r="O36" s="89" t="s">
        <v>89</v>
      </c>
      <c r="P36" s="89" t="s">
        <v>89</v>
      </c>
      <c r="Q36" s="39"/>
      <c r="R36" s="2142"/>
      <c r="S36" s="23">
        <f>IF(T36&lt;=0,"",(((T36-'In Productie'!$D$1)/7)+1))</f>
        <v>-33.571428571428569</v>
      </c>
      <c r="T36" s="177">
        <v>42131</v>
      </c>
      <c r="U36" s="25" t="s">
        <v>90</v>
      </c>
      <c r="V36" s="25"/>
      <c r="W36" s="25">
        <v>115</v>
      </c>
      <c r="X36" s="80"/>
      <c r="Y36" s="82"/>
      <c r="AE36" s="4">
        <f>IF(A36="","",(IFERROR(VLOOKUP(A36,Projecten!A$4:W$2618,5,FALSE),"niet bekend")))</f>
        <v>10</v>
      </c>
      <c r="AF36" s="973">
        <f>IF(AE36="","",(E36/AE36*AH36))</f>
        <v>21640</v>
      </c>
      <c r="AG36" s="1028">
        <f>IF(A36="","",(IFERROR(VLOOKUP(A36,Projecten!A$4:W$2618,23,FALSE),"niet bekend")))</f>
        <v>21640</v>
      </c>
      <c r="AH36" s="1028">
        <f>IF(A36="","",(IFERROR(VLOOKUP(A36,Projecten!A$4:W$2618,12,FALSE),"niet bekend")))</f>
        <v>21640</v>
      </c>
      <c r="AI36" s="1026">
        <f>IF(AF36="","",(AH36-AF36))</f>
        <v>0</v>
      </c>
    </row>
    <row r="37" spans="1:35" x14ac:dyDescent="0.2">
      <c r="A37" s="5"/>
      <c r="C37" s="135" t="s">
        <v>230</v>
      </c>
      <c r="J37" s="74"/>
      <c r="K37" s="74"/>
      <c r="L37" s="74"/>
      <c r="W37" s="173">
        <v>5</v>
      </c>
      <c r="X37" s="6"/>
      <c r="Y37" s="6"/>
      <c r="AE37" s="4" t="str">
        <f>IF(A37="","",(IFERROR(VLOOKUP(A37,Projecten!A$4:W$2618,5,FALSE),"niet bekend")))</f>
        <v/>
      </c>
      <c r="AF37" s="973" t="str">
        <f>IF(AE37="","",(E37/AE37*AH37))</f>
        <v/>
      </c>
      <c r="AG37" s="1028" t="str">
        <f>IF(A37="","",(IFERROR(VLOOKUP(A37,Projecten!A$4:W$2618,23,FALSE),"niet bekend")))</f>
        <v/>
      </c>
      <c r="AH37" s="1028" t="str">
        <f>IF(A37="","",(IFERROR(VLOOKUP(A37,Projecten!A$4:W$2618,12,FALSE),"niet bekend")))</f>
        <v/>
      </c>
      <c r="AI37" s="1026" t="str">
        <f>IF(AF37="","",(AH37-AF37))</f>
        <v/>
      </c>
    </row>
    <row r="38" spans="1:35" s="38" customFormat="1" ht="12.75" customHeight="1" x14ac:dyDescent="0.2">
      <c r="A38" s="30"/>
      <c r="B38" s="1500"/>
      <c r="C38" s="31"/>
      <c r="D38" s="31"/>
      <c r="E38" s="32"/>
      <c r="F38" s="31"/>
      <c r="G38" s="31"/>
      <c r="H38" s="31"/>
      <c r="I38" s="32"/>
      <c r="J38" s="33"/>
      <c r="K38" s="33"/>
      <c r="L38" s="33"/>
      <c r="M38" s="32"/>
      <c r="N38" s="32"/>
      <c r="O38" s="32"/>
      <c r="P38" s="32"/>
      <c r="Q38" s="33"/>
      <c r="R38" s="33"/>
      <c r="S38" s="1194"/>
      <c r="T38" s="176"/>
      <c r="U38" s="35"/>
      <c r="V38" s="35"/>
      <c r="W38" s="35"/>
      <c r="X38" s="83"/>
      <c r="Y38" s="84"/>
      <c r="AF38" s="983"/>
      <c r="AG38" s="1030"/>
      <c r="AH38" s="1030"/>
      <c r="AI38" s="1030"/>
    </row>
    <row r="39" spans="1:35" s="1038" customFormat="1" ht="12.75" customHeight="1" x14ac:dyDescent="0.2">
      <c r="A39" s="1007"/>
      <c r="B39" s="1498"/>
      <c r="C39" s="1008">
        <f>SUM(F39:H39)</f>
        <v>0</v>
      </c>
      <c r="D39" s="1009"/>
      <c r="E39" s="1010">
        <f>SUM(E40)</f>
        <v>0</v>
      </c>
      <c r="F39" s="1009">
        <f>SUM(F40:F41)</f>
        <v>0</v>
      </c>
      <c r="G39" s="1009">
        <f>SUM(G40:G41)</f>
        <v>0</v>
      </c>
      <c r="H39" s="1009">
        <f>SUM(H40:H41)</f>
        <v>0</v>
      </c>
      <c r="I39" s="1010"/>
      <c r="J39" s="1065"/>
      <c r="K39" s="1065"/>
      <c r="L39" s="1065"/>
      <c r="M39" s="1010"/>
      <c r="N39" s="1010"/>
      <c r="O39" s="1010"/>
      <c r="P39" s="1010"/>
      <c r="Q39" s="1045">
        <v>18</v>
      </c>
      <c r="R39" s="1045"/>
      <c r="S39" s="1195"/>
      <c r="T39" s="1046"/>
      <c r="U39" s="1068"/>
      <c r="V39" s="1047">
        <f>SUM(W39:W41)</f>
        <v>33</v>
      </c>
      <c r="W39" s="1067"/>
      <c r="X39" s="1049">
        <f>'In Productie'!$X$1</f>
        <v>400</v>
      </c>
      <c r="Y39" s="961">
        <f>V39-X39</f>
        <v>-367</v>
      </c>
      <c r="AE39" s="1038" t="str">
        <f>IF(A39="","",(IFERROR(VLOOKUP(A39,Projecten!A$4:W$2618,5,FALSE),"niet bekend")))</f>
        <v/>
      </c>
      <c r="AF39" s="1037">
        <f>SUM(AF40:AF41)</f>
        <v>0</v>
      </c>
      <c r="AG39" s="1027" t="str">
        <f>IF(A39="","",(IFERROR(VLOOKUP(A39,Projecten!A$4:W$2618,23,FALSE),"niet bekend")))</f>
        <v/>
      </c>
      <c r="AH39" s="1027" t="str">
        <f>IF(A39="","",(IFERROR(VLOOKUP(A39,Projecten!A$4:W$2618,12,FALSE),"niet bekend")))</f>
        <v/>
      </c>
      <c r="AI39" s="1027"/>
    </row>
    <row r="40" spans="1:35" s="4" customFormat="1" ht="12.75" customHeight="1" x14ac:dyDescent="0.2">
      <c r="A40" s="5"/>
      <c r="B40" s="1502"/>
      <c r="C40" s="70" t="s">
        <v>206</v>
      </c>
      <c r="D40" s="28"/>
      <c r="E40" s="29"/>
      <c r="F40" s="28"/>
      <c r="G40" s="28"/>
      <c r="H40" s="28"/>
      <c r="I40" s="29"/>
      <c r="J40" s="75"/>
      <c r="K40" s="75"/>
      <c r="L40" s="75"/>
      <c r="M40" s="29"/>
      <c r="N40" s="29"/>
      <c r="O40" s="29"/>
      <c r="P40" s="29"/>
      <c r="Q40" s="23"/>
      <c r="R40" s="23"/>
      <c r="S40" s="23" t="str">
        <f>IF(T40&lt;=0,"",(((T40-'In Productie'!$D$1)/7)+1))</f>
        <v/>
      </c>
      <c r="T40" s="177"/>
      <c r="U40" s="25"/>
      <c r="V40" s="25"/>
      <c r="W40" s="482">
        <f>4*8.25</f>
        <v>33</v>
      </c>
      <c r="X40" s="80"/>
      <c r="Y40" s="79"/>
      <c r="AE40" s="4" t="str">
        <f>IF(A40="","",(IFERROR(VLOOKUP(A40,Projecten!A$4:W$2618,5,FALSE),"niet bekend")))</f>
        <v/>
      </c>
      <c r="AF40" s="973" t="str">
        <f>IF(AE40="","",(E40/AE40*AH40))</f>
        <v/>
      </c>
      <c r="AG40" s="1028" t="str">
        <f>IF(A40="","",(IFERROR(VLOOKUP(A40,Projecten!A$4:W$2618,23,FALSE),"niet bekend")))</f>
        <v/>
      </c>
      <c r="AH40" s="1028" t="str">
        <f>IF(A40="","",(IFERROR(VLOOKUP(A40,Projecten!A$4:W$2618,12,FALSE),"niet bekend")))</f>
        <v/>
      </c>
      <c r="AI40" s="1026" t="str">
        <f>IF(AF40="","",(AH40-AF40))</f>
        <v/>
      </c>
    </row>
    <row r="41" spans="1:35" s="38" customFormat="1" ht="12.75" customHeight="1" x14ac:dyDescent="0.2">
      <c r="A41" s="30"/>
      <c r="B41" s="1500"/>
      <c r="C41" s="31"/>
      <c r="D41" s="31"/>
      <c r="E41" s="32"/>
      <c r="F41" s="31"/>
      <c r="G41" s="31"/>
      <c r="H41" s="31"/>
      <c r="I41" s="32"/>
      <c r="J41" s="33"/>
      <c r="K41" s="33"/>
      <c r="L41" s="33"/>
      <c r="M41" s="32"/>
      <c r="N41" s="32"/>
      <c r="O41" s="32"/>
      <c r="P41" s="32"/>
      <c r="Q41" s="33"/>
      <c r="R41" s="33"/>
      <c r="S41" s="1194"/>
      <c r="T41" s="176"/>
      <c r="U41" s="35"/>
      <c r="V41" s="35"/>
      <c r="W41" s="35"/>
      <c r="X41" s="83"/>
      <c r="Y41" s="84"/>
      <c r="AF41" s="983"/>
      <c r="AG41" s="1030"/>
      <c r="AH41" s="1030"/>
      <c r="AI41" s="1030"/>
    </row>
    <row r="42" spans="1:35" s="1038" customFormat="1" ht="12.75" customHeight="1" x14ac:dyDescent="0.2">
      <c r="A42" s="1007"/>
      <c r="B42" s="1498"/>
      <c r="C42" s="1008">
        <f>SUM(F42:H42)</f>
        <v>108</v>
      </c>
      <c r="D42" s="1009"/>
      <c r="E42" s="1010">
        <f>SUM(E43:E49)</f>
        <v>3</v>
      </c>
      <c r="F42" s="1009">
        <f>SUM(F43:F49)</f>
        <v>59</v>
      </c>
      <c r="G42" s="1009">
        <f>SUM(G43:G49)</f>
        <v>29</v>
      </c>
      <c r="H42" s="1009">
        <f>SUM(H43:H49)</f>
        <v>20</v>
      </c>
      <c r="I42" s="1010"/>
      <c r="J42" s="1065"/>
      <c r="K42" s="1065"/>
      <c r="L42" s="1065"/>
      <c r="M42" s="1010"/>
      <c r="N42" s="1010"/>
      <c r="O42" s="1010"/>
      <c r="P42" s="1010"/>
      <c r="Q42" s="1045">
        <v>19</v>
      </c>
      <c r="R42" s="1045"/>
      <c r="S42" s="1195"/>
      <c r="T42" s="1046"/>
      <c r="U42" s="1068"/>
      <c r="V42" s="1047">
        <f>SUM(W42:W49)</f>
        <v>97</v>
      </c>
      <c r="W42" s="1067"/>
      <c r="X42" s="1049">
        <f>$X$1+15</f>
        <v>157</v>
      </c>
      <c r="Y42" s="961">
        <f>V42-X42</f>
        <v>-60</v>
      </c>
      <c r="AE42" s="1038" t="str">
        <f>IF(A42="","",(IFERROR(VLOOKUP(A42,Projecten!A$4:W$2618,5,FALSE),"niet bekend")))</f>
        <v/>
      </c>
      <c r="AF42" s="1037">
        <f>SUM(AF43:AF49)</f>
        <v>8100</v>
      </c>
      <c r="AG42" s="1027" t="str">
        <f>IF(A42="","",(IFERROR(VLOOKUP(A42,Projecten!A$4:W$2618,23,FALSE),"niet bekend")))</f>
        <v/>
      </c>
      <c r="AH42" s="1027" t="str">
        <f>IF(A42="","",(IFERROR(VLOOKUP(A42,Projecten!A$4:W$2618,12,FALSE),"niet bekend")))</f>
        <v/>
      </c>
      <c r="AI42" s="1027"/>
    </row>
    <row r="43" spans="1:35" s="4" customFormat="1" ht="12.75" customHeight="1" x14ac:dyDescent="0.2">
      <c r="A43" s="5"/>
      <c r="B43" s="1502"/>
      <c r="C43" s="112" t="s">
        <v>212</v>
      </c>
      <c r="D43" s="28"/>
      <c r="E43" s="29"/>
      <c r="F43" s="28"/>
      <c r="G43" s="28"/>
      <c r="H43" s="28"/>
      <c r="I43" s="29"/>
      <c r="J43" s="76"/>
      <c r="K43" s="76"/>
      <c r="L43" s="76"/>
      <c r="M43" s="29"/>
      <c r="N43" s="29"/>
      <c r="O43" s="29"/>
      <c r="P43" s="29"/>
      <c r="Q43" s="23"/>
      <c r="R43" s="23"/>
      <c r="S43" s="23" t="str">
        <f>IF(T43&lt;=0,"",(((T43-$D$1)/7)+1))</f>
        <v/>
      </c>
      <c r="T43" s="177"/>
      <c r="U43" s="25"/>
      <c r="V43" s="25"/>
      <c r="W43" s="201">
        <v>33</v>
      </c>
      <c r="X43" s="80"/>
      <c r="Y43" s="79"/>
      <c r="AE43" s="4" t="str">
        <f>IF(A43="","",(IFERROR(VLOOKUP(A43,Projecten!A$4:W$2618,5,FALSE),"niet bekend")))</f>
        <v/>
      </c>
      <c r="AF43" s="973" t="str">
        <f t="shared" ref="AF43:AF48" si="0">IF(AE43="","",(E43/AE43*AH43))</f>
        <v/>
      </c>
      <c r="AG43" s="1028" t="str">
        <f>IF(A43="","",(IFERROR(VLOOKUP(A43,Projecten!A$4:W$2618,23,FALSE),"niet bekend")))</f>
        <v/>
      </c>
      <c r="AH43" s="1028" t="str">
        <f>IF(A43="","",(IFERROR(VLOOKUP(A43,Projecten!A$4:W$2618,12,FALSE),"niet bekend")))</f>
        <v/>
      </c>
      <c r="AI43" s="1026" t="str">
        <f t="shared" ref="AI43:AI48" si="1">IF(AF43="","",(AH43-AF43))</f>
        <v/>
      </c>
    </row>
    <row r="44" spans="1:35" s="4" customFormat="1" ht="12.75" customHeight="1" x14ac:dyDescent="0.2">
      <c r="A44" s="138">
        <v>2015025</v>
      </c>
      <c r="B44" s="1501">
        <v>120196</v>
      </c>
      <c r="C44" s="1" t="s">
        <v>218</v>
      </c>
      <c r="D44" s="1" t="s">
        <v>68</v>
      </c>
      <c r="E44" s="39">
        <v>1</v>
      </c>
      <c r="F44" s="1">
        <v>11</v>
      </c>
      <c r="G44" s="1">
        <v>10</v>
      </c>
      <c r="H44" s="1">
        <v>3</v>
      </c>
      <c r="I44" s="74" t="s">
        <v>89</v>
      </c>
      <c r="J44" s="76"/>
      <c r="K44" s="76"/>
      <c r="L44" s="76"/>
      <c r="M44" s="29" t="s">
        <v>89</v>
      </c>
      <c r="N44" s="29" t="s">
        <v>89</v>
      </c>
      <c r="O44" s="29" t="s">
        <v>89</v>
      </c>
      <c r="P44" s="29" t="s">
        <v>89</v>
      </c>
      <c r="Q44" s="23"/>
      <c r="R44" s="23"/>
      <c r="S44" s="23">
        <f>IF(T44&lt;=0,"",(((T44-$D$1)/7)+1))</f>
        <v>18.714285714285715</v>
      </c>
      <c r="T44" s="177">
        <v>42129</v>
      </c>
      <c r="U44" s="4" t="s">
        <v>91</v>
      </c>
      <c r="W44" s="480">
        <v>17</v>
      </c>
      <c r="X44" s="80"/>
      <c r="Y44" s="79"/>
      <c r="AE44" s="4">
        <f>IF(A44="","",(IFERROR(VLOOKUP(A44,Projecten!A$4:W$2618,5,FALSE),"niet bekend")))</f>
        <v>1</v>
      </c>
      <c r="AF44" s="973">
        <f t="shared" si="0"/>
        <v>2495</v>
      </c>
      <c r="AG44" s="1028">
        <f>IF(A44="","",(IFERROR(VLOOKUP(A44,Projecten!A$4:W$2618,23,FALSE),"niet bekend")))</f>
        <v>2495</v>
      </c>
      <c r="AH44" s="1028">
        <f>IF(A44="","",(IFERROR(VLOOKUP(A44,Projecten!A$4:W$2618,12,FALSE),"niet bekend")))</f>
        <v>2495</v>
      </c>
      <c r="AI44" s="1026">
        <f t="shared" si="1"/>
        <v>0</v>
      </c>
    </row>
    <row r="45" spans="1:35" s="4" customFormat="1" ht="12.75" customHeight="1" x14ac:dyDescent="0.2">
      <c r="A45" s="138" t="s">
        <v>273</v>
      </c>
      <c r="B45" s="1501"/>
      <c r="C45" s="1" t="s">
        <v>328</v>
      </c>
      <c r="D45" s="1" t="s">
        <v>68</v>
      </c>
      <c r="E45" s="39">
        <v>0</v>
      </c>
      <c r="F45" s="1">
        <v>1</v>
      </c>
      <c r="G45" s="1">
        <v>0</v>
      </c>
      <c r="H45" s="1">
        <v>10</v>
      </c>
      <c r="I45" s="74" t="s">
        <v>89</v>
      </c>
      <c r="J45" s="75"/>
      <c r="K45" s="75"/>
      <c r="L45" s="75"/>
      <c r="M45" s="29" t="s">
        <v>89</v>
      </c>
      <c r="N45" s="29" t="s">
        <v>89</v>
      </c>
      <c r="O45" s="29" t="s">
        <v>89</v>
      </c>
      <c r="P45" s="29" t="s">
        <v>89</v>
      </c>
      <c r="Q45" s="23"/>
      <c r="R45" s="23"/>
      <c r="S45" s="23">
        <f>IF(T45&lt;=0,"",(((T45-$D$1)/7)+1))</f>
        <v>18.714285714285715</v>
      </c>
      <c r="T45" s="177">
        <v>42129</v>
      </c>
      <c r="U45" s="4" t="s">
        <v>91</v>
      </c>
      <c r="W45" s="480">
        <v>3</v>
      </c>
      <c r="X45" s="80"/>
      <c r="Y45" s="79"/>
      <c r="AE45" s="4">
        <f>IF(A45="","",(IFERROR(VLOOKUP(A45,Projecten!A$4:W$2618,5,FALSE),"niet bekend")))</f>
        <v>1</v>
      </c>
      <c r="AF45" s="973">
        <f t="shared" si="0"/>
        <v>0</v>
      </c>
      <c r="AG45" s="1028">
        <f>IF(A45="","",(IFERROR(VLOOKUP(A45,Projecten!A$4:W$2618,23,FALSE),"niet bekend")))</f>
        <v>549</v>
      </c>
      <c r="AH45" s="1028">
        <f>IF(A45="","",(IFERROR(VLOOKUP(A45,Projecten!A$4:W$2618,12,FALSE),"niet bekend")))</f>
        <v>549</v>
      </c>
      <c r="AI45" s="1026">
        <f t="shared" si="1"/>
        <v>549</v>
      </c>
    </row>
    <row r="46" spans="1:35" s="4" customFormat="1" ht="12.75" customHeight="1" x14ac:dyDescent="0.2">
      <c r="A46" s="138">
        <v>2015028</v>
      </c>
      <c r="B46" s="1501">
        <v>120196</v>
      </c>
      <c r="C46" s="2" t="s">
        <v>219</v>
      </c>
      <c r="D46" s="1" t="s">
        <v>68</v>
      </c>
      <c r="E46" s="39">
        <v>1</v>
      </c>
      <c r="F46" s="1">
        <v>13</v>
      </c>
      <c r="G46" s="1">
        <v>10</v>
      </c>
      <c r="H46" s="1">
        <v>4</v>
      </c>
      <c r="I46" s="74" t="s">
        <v>89</v>
      </c>
      <c r="J46" s="74"/>
      <c r="K46" s="74"/>
      <c r="L46" s="74"/>
      <c r="M46" s="7" t="s">
        <v>89</v>
      </c>
      <c r="N46" s="7" t="s">
        <v>89</v>
      </c>
      <c r="O46" s="7" t="s">
        <v>89</v>
      </c>
      <c r="P46" s="7" t="s">
        <v>89</v>
      </c>
      <c r="R46" s="2134"/>
      <c r="S46" s="23">
        <f>IF(T46&lt;=0,"",(((T46-$D$1)/7)+1))</f>
        <v>18.857142857142858</v>
      </c>
      <c r="T46" s="177">
        <v>42130</v>
      </c>
      <c r="U46" s="4" t="s">
        <v>91</v>
      </c>
      <c r="W46" s="480">
        <v>21</v>
      </c>
      <c r="X46" s="80"/>
      <c r="Y46" s="82"/>
      <c r="AE46" s="4">
        <f>IF(A46="","",(IFERROR(VLOOKUP(A46,Projecten!A$4:W$2618,5,FALSE),"niet bekend")))</f>
        <v>1</v>
      </c>
      <c r="AF46" s="973">
        <f t="shared" si="0"/>
        <v>3110</v>
      </c>
      <c r="AG46" s="1028">
        <f>IF(A46="","",(IFERROR(VLOOKUP(A46,Projecten!A$4:W$2618,23,FALSE),"niet bekend")))</f>
        <v>3110</v>
      </c>
      <c r="AH46" s="1028">
        <f>IF(A46="","",(IFERROR(VLOOKUP(A46,Projecten!A$4:W$2618,12,FALSE),"niet bekend")))</f>
        <v>3110</v>
      </c>
      <c r="AI46" s="1026">
        <f t="shared" si="1"/>
        <v>0</v>
      </c>
    </row>
    <row r="47" spans="1:35" s="4" customFormat="1" ht="12.75" customHeight="1" x14ac:dyDescent="0.2">
      <c r="A47" s="145">
        <v>2015005</v>
      </c>
      <c r="B47" s="1502">
        <v>120199</v>
      </c>
      <c r="C47" s="28" t="s">
        <v>235</v>
      </c>
      <c r="D47" s="28" t="s">
        <v>68</v>
      </c>
      <c r="E47" s="29">
        <v>0</v>
      </c>
      <c r="F47" s="28">
        <v>23</v>
      </c>
      <c r="G47" s="28">
        <v>0</v>
      </c>
      <c r="H47" s="28">
        <v>0</v>
      </c>
      <c r="I47" s="29" t="s">
        <v>237</v>
      </c>
      <c r="J47" s="74"/>
      <c r="K47" s="74"/>
      <c r="L47" s="74"/>
      <c r="M47" s="29" t="s">
        <v>89</v>
      </c>
      <c r="N47" s="29" t="s">
        <v>89</v>
      </c>
      <c r="O47" s="29" t="s">
        <v>89</v>
      </c>
      <c r="P47" s="29" t="s">
        <v>89</v>
      </c>
      <c r="Q47" s="23"/>
      <c r="R47" s="23"/>
      <c r="S47" s="23">
        <f>IF(T47&lt;=0,"",(((T47-'In Productie'!$D$1)/7)+1))</f>
        <v>-33</v>
      </c>
      <c r="T47" s="177">
        <v>42135</v>
      </c>
      <c r="U47" s="25" t="s">
        <v>90</v>
      </c>
      <c r="V47" s="25"/>
      <c r="W47" s="25">
        <v>6</v>
      </c>
      <c r="X47" s="80"/>
      <c r="Y47" s="79"/>
      <c r="AE47" s="4">
        <f>IF(A47="","",(IFERROR(VLOOKUP(A47,Projecten!A$4:W$2618,5,FALSE),"niet bekend")))</f>
        <v>10</v>
      </c>
      <c r="AF47" s="973">
        <f t="shared" si="0"/>
        <v>0</v>
      </c>
      <c r="AG47" s="1028">
        <f>IF(A47="","",(IFERROR(VLOOKUP(A47,Projecten!A$4:W$2618,23,FALSE),"niet bekend")))</f>
        <v>22810</v>
      </c>
      <c r="AH47" s="1028">
        <f>IF(A47="","",(IFERROR(VLOOKUP(A47,Projecten!A$4:W$2618,12,FALSE),"niet bekend")))</f>
        <v>22810</v>
      </c>
      <c r="AI47" s="1026">
        <f t="shared" si="1"/>
        <v>22810</v>
      </c>
    </row>
    <row r="48" spans="1:35" s="4" customFormat="1" ht="12.75" customHeight="1" x14ac:dyDescent="0.2">
      <c r="A48" s="138">
        <v>2015031</v>
      </c>
      <c r="B48" s="1501">
        <v>120196</v>
      </c>
      <c r="C48" s="2" t="s">
        <v>220</v>
      </c>
      <c r="D48" s="1" t="s">
        <v>68</v>
      </c>
      <c r="E48" s="39">
        <v>1</v>
      </c>
      <c r="F48" s="1">
        <v>11</v>
      </c>
      <c r="G48" s="1">
        <v>9</v>
      </c>
      <c r="H48" s="1">
        <v>3</v>
      </c>
      <c r="I48" s="76" t="s">
        <v>89</v>
      </c>
      <c r="J48" s="74"/>
      <c r="K48" s="74"/>
      <c r="L48" s="74"/>
      <c r="M48" s="41" t="s">
        <v>89</v>
      </c>
      <c r="N48" s="41" t="s">
        <v>89</v>
      </c>
      <c r="O48" s="41" t="s">
        <v>89</v>
      </c>
      <c r="P48" s="41" t="s">
        <v>89</v>
      </c>
      <c r="R48" s="2134"/>
      <c r="S48" s="23">
        <f>IF(T48&lt;=0,"",(((T48-'In Productie'!$D$1)/7)+1))</f>
        <v>-33</v>
      </c>
      <c r="T48" s="177">
        <v>42135</v>
      </c>
      <c r="U48" s="4" t="s">
        <v>91</v>
      </c>
      <c r="W48" s="480">
        <v>17</v>
      </c>
      <c r="X48" s="80"/>
      <c r="Y48" s="79"/>
      <c r="AE48" s="4">
        <f>IF(A48="","",(IFERROR(VLOOKUP(A48,Projecten!A$4:W$2618,5,FALSE),"niet bekend")))</f>
        <v>1</v>
      </c>
      <c r="AF48" s="973">
        <f t="shared" si="0"/>
        <v>2495</v>
      </c>
      <c r="AG48" s="1028">
        <f>IF(A48="","",(IFERROR(VLOOKUP(A48,Projecten!A$4:W$2618,23,FALSE),"niet bekend")))</f>
        <v>2495</v>
      </c>
      <c r="AH48" s="1028">
        <f>IF(A48="","",(IFERROR(VLOOKUP(A48,Projecten!A$4:W$2618,12,FALSE),"niet bekend")))</f>
        <v>2495</v>
      </c>
      <c r="AI48" s="1026">
        <f t="shared" si="1"/>
        <v>0</v>
      </c>
    </row>
    <row r="49" spans="1:35" s="38" customFormat="1" ht="12.75" customHeight="1" x14ac:dyDescent="0.2">
      <c r="A49" s="30"/>
      <c r="B49" s="1500"/>
      <c r="C49" s="31"/>
      <c r="D49" s="31"/>
      <c r="E49" s="32"/>
      <c r="F49" s="31"/>
      <c r="G49" s="31"/>
      <c r="H49" s="31"/>
      <c r="I49" s="32"/>
      <c r="J49" s="33"/>
      <c r="K49" s="33"/>
      <c r="L49" s="33"/>
      <c r="M49" s="32"/>
      <c r="N49" s="32"/>
      <c r="O49" s="32"/>
      <c r="P49" s="32"/>
      <c r="Q49" s="33"/>
      <c r="R49" s="33"/>
      <c r="S49" s="1194"/>
      <c r="T49" s="176"/>
      <c r="U49" s="35"/>
      <c r="V49" s="35"/>
      <c r="W49" s="35"/>
      <c r="X49" s="83"/>
      <c r="Y49" s="84"/>
      <c r="AF49" s="983"/>
      <c r="AG49" s="1030"/>
      <c r="AH49" s="1030"/>
      <c r="AI49" s="1030"/>
    </row>
    <row r="50" spans="1:35" s="1038" customFormat="1" ht="12.75" customHeight="1" x14ac:dyDescent="0.2">
      <c r="A50" s="1007"/>
      <c r="B50" s="1498"/>
      <c r="C50" s="1008">
        <f>SUM(F50:H50)</f>
        <v>195</v>
      </c>
      <c r="D50" s="1009"/>
      <c r="E50" s="1010">
        <f>SUM(E51:E54)</f>
        <v>15</v>
      </c>
      <c r="F50" s="1009">
        <f>SUM(F51:F54)</f>
        <v>95</v>
      </c>
      <c r="G50" s="1009">
        <f>SUM(G51:G54)</f>
        <v>70</v>
      </c>
      <c r="H50" s="1009">
        <f>SUM(H51:H54)</f>
        <v>30</v>
      </c>
      <c r="I50" s="1010"/>
      <c r="J50" s="1065"/>
      <c r="K50" s="1065"/>
      <c r="L50" s="1065"/>
      <c r="M50" s="1010"/>
      <c r="N50" s="1010"/>
      <c r="O50" s="1010"/>
      <c r="P50" s="1010"/>
      <c r="Q50" s="1045">
        <v>20</v>
      </c>
      <c r="R50" s="1045"/>
      <c r="S50" s="1195"/>
      <c r="T50" s="1046"/>
      <c r="U50" s="1068"/>
      <c r="V50" s="1047">
        <f>SUM(W50:W54)</f>
        <v>264</v>
      </c>
      <c r="W50" s="1067"/>
      <c r="X50" s="1049">
        <f>'In Productie'!$X$1+15</f>
        <v>415</v>
      </c>
      <c r="Y50" s="961">
        <f>V50-X50</f>
        <v>-151</v>
      </c>
      <c r="AE50" s="1038" t="str">
        <f>IF(A50="","",(IFERROR(VLOOKUP(A50,Projecten!A$4:W$2618,5,FALSE),"niet bekend")))</f>
        <v/>
      </c>
      <c r="AF50" s="1037">
        <f>SUM(AF51:AF54)</f>
        <v>41927</v>
      </c>
      <c r="AG50" s="1027" t="str">
        <f>IF(A50="","",(IFERROR(VLOOKUP(A50,Projecten!A$4:W$2618,23,FALSE),"niet bekend")))</f>
        <v/>
      </c>
      <c r="AH50" s="1027" t="str">
        <f>IF(A50="","",(IFERROR(VLOOKUP(A50,Projecten!A$4:W$2618,12,FALSE),"niet bekend")))</f>
        <v/>
      </c>
      <c r="AI50" s="1027"/>
    </row>
    <row r="51" spans="1:35" s="4" customFormat="1" ht="12.75" customHeight="1" x14ac:dyDescent="0.2">
      <c r="A51" s="138">
        <v>2015005</v>
      </c>
      <c r="B51" s="1501">
        <v>120155</v>
      </c>
      <c r="C51" s="3" t="s">
        <v>184</v>
      </c>
      <c r="D51" s="3" t="s">
        <v>68</v>
      </c>
      <c r="E51" s="39">
        <v>10</v>
      </c>
      <c r="F51" s="1">
        <v>60</v>
      </c>
      <c r="G51" s="1">
        <v>50</v>
      </c>
      <c r="H51" s="1">
        <v>20</v>
      </c>
      <c r="I51" s="142" t="s">
        <v>89</v>
      </c>
      <c r="J51" s="75"/>
      <c r="K51" s="75"/>
      <c r="L51" s="75"/>
      <c r="M51" s="67" t="s">
        <v>89</v>
      </c>
      <c r="N51" s="67" t="s">
        <v>89</v>
      </c>
      <c r="O51" s="67" t="s">
        <v>89</v>
      </c>
      <c r="P51" s="67" t="s">
        <v>89</v>
      </c>
      <c r="Q51" s="29"/>
      <c r="R51" s="2129"/>
      <c r="S51" s="23">
        <f>IF(T51&lt;=0,"",(((T51-'In Productie'!$D$1)/7)+1))</f>
        <v>-33</v>
      </c>
      <c r="T51" s="177">
        <v>42135</v>
      </c>
      <c r="U51" s="25" t="s">
        <v>90</v>
      </c>
      <c r="V51" s="25"/>
      <c r="W51" s="25">
        <v>118</v>
      </c>
      <c r="X51" s="80"/>
      <c r="Y51" s="81"/>
      <c r="AE51" s="4">
        <f>IF(A51="","",(IFERROR(VLOOKUP(A51,Projecten!A$4:W$2618,5,FALSE),"niet bekend")))</f>
        <v>10</v>
      </c>
      <c r="AF51" s="973">
        <f>IF(AE51="","",(E51/AE51*AH51))</f>
        <v>22810</v>
      </c>
      <c r="AG51" s="1028">
        <f>IF(A51="","",(IFERROR(VLOOKUP(A51,Projecten!A$4:W$2618,23,FALSE),"niet bekend")))</f>
        <v>22810</v>
      </c>
      <c r="AH51" s="1028">
        <f>IF(A51="","",(IFERROR(VLOOKUP(A51,Projecten!A$4:W$2618,12,FALSE),"niet bekend")))</f>
        <v>22810</v>
      </c>
      <c r="AI51" s="1026">
        <f>IF(AF51="","",(AH51-AF51))</f>
        <v>0</v>
      </c>
    </row>
    <row r="52" spans="1:35" s="4" customFormat="1" ht="12.75" customHeight="1" x14ac:dyDescent="0.2">
      <c r="A52" s="190">
        <v>2015029</v>
      </c>
      <c r="B52" s="1501" t="s">
        <v>236</v>
      </c>
      <c r="C52" s="2" t="s">
        <v>224</v>
      </c>
      <c r="D52" s="1" t="s">
        <v>68</v>
      </c>
      <c r="E52" s="39">
        <v>5</v>
      </c>
      <c r="F52" s="1">
        <v>35</v>
      </c>
      <c r="G52" s="1">
        <v>20</v>
      </c>
      <c r="H52" s="1">
        <v>10</v>
      </c>
      <c r="I52" s="141" t="s">
        <v>89</v>
      </c>
      <c r="J52" s="76"/>
      <c r="K52" s="76"/>
      <c r="L52" s="76"/>
      <c r="M52" s="41" t="s">
        <v>89</v>
      </c>
      <c r="N52" s="41" t="s">
        <v>89</v>
      </c>
      <c r="O52" s="41" t="s">
        <v>89</v>
      </c>
      <c r="P52" s="41" t="s">
        <v>89</v>
      </c>
      <c r="R52" s="2134"/>
      <c r="S52" s="23">
        <f>IF(T52&lt;=0,"",(((T52-'In Productie'!$D$1)/7)+1))</f>
        <v>-32</v>
      </c>
      <c r="T52" s="177">
        <v>42142</v>
      </c>
      <c r="U52" s="4" t="s">
        <v>91</v>
      </c>
      <c r="W52" s="480">
        <v>95</v>
      </c>
      <c r="X52" s="79"/>
      <c r="Y52" s="79"/>
      <c r="AE52" s="4">
        <f>IF(A52="","",(IFERROR(VLOOKUP(A52,Projecten!A$4:W$2618,5,FALSE),"niet bekend")))</f>
        <v>5</v>
      </c>
      <c r="AF52" s="973">
        <f>IF(AE52="","",(E52/AE52*AH52))</f>
        <v>19117</v>
      </c>
      <c r="AG52" s="1028">
        <f>IF(A52="","",(IFERROR(VLOOKUP(A52,Projecten!A$4:W$2618,23,FALSE),"niet bekend")))</f>
        <v>19117</v>
      </c>
      <c r="AH52" s="1028">
        <f>IF(A52="","",(IFERROR(VLOOKUP(A52,Projecten!A$4:W$2618,12,FALSE),"niet bekend")))</f>
        <v>19117</v>
      </c>
      <c r="AI52" s="1026">
        <f>IF(AF52="","",(AH52-AF52))</f>
        <v>0</v>
      </c>
    </row>
    <row r="53" spans="1:35" s="4" customFormat="1" ht="12.75" customHeight="1" x14ac:dyDescent="0.2">
      <c r="B53" s="1503"/>
      <c r="C53" s="70" t="s">
        <v>207</v>
      </c>
      <c r="D53" s="28"/>
      <c r="E53" s="29"/>
      <c r="F53" s="28"/>
      <c r="G53" s="28"/>
      <c r="H53" s="28"/>
      <c r="I53" s="29"/>
      <c r="J53" s="76"/>
      <c r="K53" s="76"/>
      <c r="L53" s="76"/>
      <c r="M53" s="29"/>
      <c r="N53" s="29"/>
      <c r="O53" s="29"/>
      <c r="P53" s="29"/>
      <c r="R53" s="2134"/>
      <c r="S53" s="23" t="str">
        <f>IF(T53&lt;=0,"",(((T53-'In Productie'!$D$1)/7)+1))</f>
        <v/>
      </c>
      <c r="T53" s="181"/>
      <c r="W53" s="482">
        <f>4*(8.25+4.5)</f>
        <v>51</v>
      </c>
      <c r="X53" s="79"/>
      <c r="Y53" s="79"/>
      <c r="AE53" s="4" t="str">
        <f>IF(A53="","",(IFERROR(VLOOKUP(A53,Projecten!A$4:W$2618,5,FALSE),"niet bekend")))</f>
        <v/>
      </c>
      <c r="AF53" s="973" t="str">
        <f>IF(AE53="","",(E53/AE53*AH53))</f>
        <v/>
      </c>
      <c r="AG53" s="1028" t="str">
        <f>IF(A53="","",(IFERROR(VLOOKUP(A53,Projecten!A$4:W$2618,23,FALSE),"niet bekend")))</f>
        <v/>
      </c>
      <c r="AH53" s="1028" t="str">
        <f>IF(A53="","",(IFERROR(VLOOKUP(A53,Projecten!A$4:W$2618,12,FALSE),"niet bekend")))</f>
        <v/>
      </c>
      <c r="AI53" s="1026" t="str">
        <f>IF(AF53="","",(AH53-AF53))</f>
        <v/>
      </c>
    </row>
    <row r="54" spans="1:35" s="38" customFormat="1" ht="12.75" customHeight="1" x14ac:dyDescent="0.2">
      <c r="A54" s="30"/>
      <c r="B54" s="1500"/>
      <c r="C54" s="31"/>
      <c r="D54" s="31"/>
      <c r="E54" s="32"/>
      <c r="F54" s="31"/>
      <c r="G54" s="31"/>
      <c r="H54" s="31"/>
      <c r="I54" s="32"/>
      <c r="J54" s="33"/>
      <c r="K54" s="33"/>
      <c r="L54" s="33"/>
      <c r="M54" s="32"/>
      <c r="N54" s="32"/>
      <c r="O54" s="32"/>
      <c r="P54" s="32"/>
      <c r="Q54" s="33"/>
      <c r="R54" s="33"/>
      <c r="S54" s="1194"/>
      <c r="T54" s="176"/>
      <c r="U54" s="35"/>
      <c r="V54" s="35"/>
      <c r="W54" s="35"/>
      <c r="X54" s="83"/>
      <c r="Y54" s="84"/>
      <c r="AF54" s="983"/>
      <c r="AG54" s="1030"/>
      <c r="AH54" s="1030"/>
      <c r="AI54" s="1030"/>
    </row>
    <row r="55" spans="1:35" s="1038" customFormat="1" ht="12.75" customHeight="1" x14ac:dyDescent="0.2">
      <c r="A55" s="1007"/>
      <c r="B55" s="1498"/>
      <c r="C55" s="1008">
        <f>SUM(F55:H55)</f>
        <v>160</v>
      </c>
      <c r="D55" s="1009"/>
      <c r="E55" s="1010">
        <f>SUM(E58:E63)</f>
        <v>9</v>
      </c>
      <c r="F55" s="1009">
        <f>SUM(F58:F63)</f>
        <v>80</v>
      </c>
      <c r="G55" s="1009">
        <f>SUM(G58:G63)</f>
        <v>55</v>
      </c>
      <c r="H55" s="1009">
        <f>SUM(H58:H63)</f>
        <v>25</v>
      </c>
      <c r="I55" s="1010"/>
      <c r="J55" s="1065"/>
      <c r="K55" s="1065"/>
      <c r="L55" s="1065"/>
      <c r="M55" s="1010"/>
      <c r="N55" s="1010"/>
      <c r="O55" s="1010"/>
      <c r="P55" s="1010"/>
      <c r="Q55" s="1045">
        <v>21</v>
      </c>
      <c r="R55" s="1045"/>
      <c r="S55" s="1195"/>
      <c r="T55" s="1046"/>
      <c r="U55" s="1068"/>
      <c r="V55" s="1047">
        <f>SUM(W55:W63)</f>
        <v>166.5</v>
      </c>
      <c r="W55" s="1067"/>
      <c r="X55" s="1049">
        <f>'In Productie'!$X$1+60</f>
        <v>460</v>
      </c>
      <c r="Y55" s="961">
        <f>V55-X55</f>
        <v>-293.5</v>
      </c>
      <c r="AE55" s="1038" t="str">
        <f>IF(A55="","",(IFERROR(VLOOKUP(A55,Projecten!A$4:W$2618,5,FALSE),"niet bekend")))</f>
        <v/>
      </c>
      <c r="AF55" s="1037">
        <f>SUM(AF56:AF63)</f>
        <v>24032</v>
      </c>
      <c r="AG55" s="1027" t="str">
        <f>IF(A55="","",(IFERROR(VLOOKUP(A55,Projecten!A$4:W$2618,23,FALSE),"niet bekend")))</f>
        <v/>
      </c>
      <c r="AH55" s="1027" t="str">
        <f>IF(A55="","",(IFERROR(VLOOKUP(A55,Projecten!A$4:W$2618,12,FALSE),"niet bekend")))</f>
        <v/>
      </c>
      <c r="AI55" s="1027"/>
    </row>
    <row r="56" spans="1:35" s="4" customFormat="1" ht="12.75" customHeight="1" x14ac:dyDescent="0.2">
      <c r="A56" s="5"/>
      <c r="B56" s="1502"/>
      <c r="C56" s="136" t="s">
        <v>228</v>
      </c>
      <c r="D56" s="28"/>
      <c r="E56" s="29"/>
      <c r="F56" s="28"/>
      <c r="G56" s="28"/>
      <c r="H56" s="28"/>
      <c r="I56" s="29"/>
      <c r="J56" s="74"/>
      <c r="K56" s="74"/>
      <c r="L56" s="74"/>
      <c r="M56" s="29"/>
      <c r="N56" s="29"/>
      <c r="O56" s="29"/>
      <c r="P56" s="29"/>
      <c r="Q56" s="23"/>
      <c r="R56" s="23"/>
      <c r="S56" s="23" t="str">
        <f>IF(T56&lt;=0,"",(((T56-'In Productie'!$D$1)/7)+1))</f>
        <v/>
      </c>
      <c r="T56" s="177"/>
      <c r="U56" s="25"/>
      <c r="V56" s="25"/>
      <c r="W56" s="173">
        <v>8.25</v>
      </c>
      <c r="X56" s="80"/>
      <c r="Y56" s="79"/>
      <c r="AE56" s="4" t="str">
        <f>IF(A56="","",(IFERROR(VLOOKUP(A56,Projecten!A$4:W$2618,5,FALSE),"niet bekend")))</f>
        <v/>
      </c>
      <c r="AF56" s="973" t="str">
        <f t="shared" ref="AF56:AF62" si="2">IF(AE56="","",(E56/AE56*AH56))</f>
        <v/>
      </c>
      <c r="AG56" s="1028" t="str">
        <f>IF(A56="","",(IFERROR(VLOOKUP(A56,Projecten!A$4:W$2618,23,FALSE),"niet bekend")))</f>
        <v/>
      </c>
      <c r="AH56" s="1028" t="str">
        <f>IF(A56="","",(IFERROR(VLOOKUP(A56,Projecten!A$4:W$2618,12,FALSE),"niet bekend")))</f>
        <v/>
      </c>
      <c r="AI56" s="1026" t="str">
        <f>IF(AF56="","",(AH56-AF56))</f>
        <v/>
      </c>
    </row>
    <row r="57" spans="1:35" x14ac:dyDescent="0.2">
      <c r="A57" s="5"/>
      <c r="J57" s="74"/>
      <c r="K57" s="74"/>
      <c r="L57" s="74"/>
      <c r="AE57" s="4" t="str">
        <f>IF(A57="","",(IFERROR(VLOOKUP(A57,Projecten!A$4:W$2618,5,FALSE),"niet bekend")))</f>
        <v/>
      </c>
      <c r="AF57" s="973" t="str">
        <f t="shared" si="2"/>
        <v/>
      </c>
      <c r="AG57" s="1028" t="str">
        <f>IF(A57="","",(IFERROR(VLOOKUP(A57,Projecten!A$4:W$2618,23,FALSE),"niet bekend")))</f>
        <v/>
      </c>
      <c r="AH57" s="1028" t="str">
        <f>IF(A57="","",(IFERROR(VLOOKUP(A57,Projecten!A$4:W$2618,12,FALSE),"niet bekend")))</f>
        <v/>
      </c>
      <c r="AI57" s="1026" t="str">
        <f>IF(AF57="","",(AH57-AF57))</f>
        <v/>
      </c>
    </row>
    <row r="58" spans="1:35" s="4" customFormat="1" ht="12.75" customHeight="1" x14ac:dyDescent="0.2">
      <c r="A58" s="190">
        <v>2015021</v>
      </c>
      <c r="B58" s="1499">
        <v>120194</v>
      </c>
      <c r="C58" s="94" t="s">
        <v>201</v>
      </c>
      <c r="D58" s="1" t="s">
        <v>68</v>
      </c>
      <c r="E58" s="39">
        <v>5</v>
      </c>
      <c r="F58" s="1">
        <v>40</v>
      </c>
      <c r="G58" s="1">
        <v>25</v>
      </c>
      <c r="H58" s="1">
        <v>15</v>
      </c>
      <c r="I58" s="140" t="s">
        <v>89</v>
      </c>
      <c r="J58" s="75"/>
      <c r="K58" s="75"/>
      <c r="L58" s="75"/>
      <c r="M58" s="7" t="s">
        <v>89</v>
      </c>
      <c r="N58" s="7" t="s">
        <v>89</v>
      </c>
      <c r="O58" s="7" t="s">
        <v>89</v>
      </c>
      <c r="P58" s="7" t="s">
        <v>89</v>
      </c>
      <c r="R58" s="2134"/>
      <c r="S58" s="23">
        <f>IF(T58&lt;=0,"",(((T58-'In Productie'!$D$1)/7)+1))</f>
        <v>-31.428571428571431</v>
      </c>
      <c r="T58" s="177">
        <v>42146</v>
      </c>
      <c r="U58" s="4" t="s">
        <v>91</v>
      </c>
      <c r="W58" s="480">
        <v>65</v>
      </c>
      <c r="X58" s="80"/>
      <c r="Y58" s="82"/>
      <c r="AE58" s="4">
        <f>IF(A58="","",(IFERROR(VLOOKUP(A58,Projecten!A$4:W$2618,5,FALSE),"niet bekend")))</f>
        <v>11</v>
      </c>
      <c r="AF58" s="973">
        <f t="shared" si="2"/>
        <v>10515</v>
      </c>
      <c r="AG58" s="1028">
        <f>IF(A58="","",(IFERROR(VLOOKUP(A58,Projecten!A$4:W$2618,23,FALSE),"niet bekend")))</f>
        <v>23133</v>
      </c>
      <c r="AH58" s="1028">
        <f>IF(A58="","",(IFERROR(VLOOKUP(A58,Projecten!A$4:W$2618,12,FALSE),"niet bekend")))</f>
        <v>23133</v>
      </c>
      <c r="AI58" s="1026"/>
    </row>
    <row r="59" spans="1:35" s="4" customFormat="1" ht="12.75" customHeight="1" x14ac:dyDescent="0.2">
      <c r="A59" s="190">
        <v>2015027</v>
      </c>
      <c r="B59" s="1501">
        <v>120209</v>
      </c>
      <c r="C59" s="2" t="s">
        <v>232</v>
      </c>
      <c r="D59" s="1" t="s">
        <v>68</v>
      </c>
      <c r="E59" s="39">
        <v>1</v>
      </c>
      <c r="F59" s="1">
        <v>12</v>
      </c>
      <c r="G59" s="1">
        <v>10</v>
      </c>
      <c r="H59" s="1">
        <v>3</v>
      </c>
      <c r="I59" s="140" t="s">
        <v>89</v>
      </c>
      <c r="J59" s="74"/>
      <c r="K59" s="74"/>
      <c r="L59" s="74"/>
      <c r="M59" s="7" t="s">
        <v>89</v>
      </c>
      <c r="N59" s="7" t="s">
        <v>89</v>
      </c>
      <c r="O59" s="7" t="s">
        <v>89</v>
      </c>
      <c r="P59" s="7" t="s">
        <v>89</v>
      </c>
      <c r="R59" s="2134"/>
      <c r="S59" s="23">
        <f>IF(T59&lt;=0,"",(((T59-'In Productie'!$D$1)/7)+1))</f>
        <v>-31.571428571428569</v>
      </c>
      <c r="T59" s="177">
        <v>42145</v>
      </c>
      <c r="U59" s="4" t="s">
        <v>246</v>
      </c>
      <c r="W59" s="470">
        <v>19</v>
      </c>
      <c r="X59" s="80"/>
      <c r="Y59" s="82"/>
      <c r="AE59" s="4">
        <f>IF(A59="","",(IFERROR(VLOOKUP(A59,Projecten!A$4:W$2618,5,FALSE),"niet bekend")))</f>
        <v>1</v>
      </c>
      <c r="AF59" s="973">
        <f t="shared" si="2"/>
        <v>2637</v>
      </c>
      <c r="AG59" s="1028">
        <f>IF(A59="","",(IFERROR(VLOOKUP(A59,Projecten!A$4:W$2618,23,FALSE),"niet bekend")))</f>
        <v>2637</v>
      </c>
      <c r="AH59" s="1028">
        <f>IF(A59="","",(IFERROR(VLOOKUP(A59,Projecten!A$4:W$2618,12,FALSE),"niet bekend")))</f>
        <v>2637</v>
      </c>
      <c r="AI59" s="1026">
        <f>IF(AF59="","",(AH59-AF59))</f>
        <v>0</v>
      </c>
    </row>
    <row r="60" spans="1:35" s="4" customFormat="1" ht="12.75" customHeight="1" x14ac:dyDescent="0.2">
      <c r="A60" s="190">
        <v>2015032</v>
      </c>
      <c r="B60" s="1501">
        <v>120209</v>
      </c>
      <c r="C60" s="2" t="s">
        <v>238</v>
      </c>
      <c r="D60" s="1" t="s">
        <v>68</v>
      </c>
      <c r="E60" s="39">
        <v>1</v>
      </c>
      <c r="F60" s="1">
        <v>12</v>
      </c>
      <c r="G60" s="1">
        <v>10</v>
      </c>
      <c r="H60" s="1">
        <v>3</v>
      </c>
      <c r="I60" s="141" t="s">
        <v>89</v>
      </c>
      <c r="J60" s="75"/>
      <c r="K60" s="75"/>
      <c r="L60" s="75"/>
      <c r="M60" s="41" t="s">
        <v>89</v>
      </c>
      <c r="N60" s="41" t="s">
        <v>89</v>
      </c>
      <c r="O60" s="41" t="s">
        <v>89</v>
      </c>
      <c r="P60" s="41" t="s">
        <v>89</v>
      </c>
      <c r="R60" s="2134"/>
      <c r="S60" s="23">
        <f>IF(T60&lt;=0,"",(((T60-'In Productie'!$D$1)/7)+1))</f>
        <v>-31.428571428571431</v>
      </c>
      <c r="T60" s="177">
        <v>42146</v>
      </c>
      <c r="U60" s="4" t="s">
        <v>246</v>
      </c>
      <c r="W60" s="470">
        <v>19</v>
      </c>
      <c r="X60" s="79"/>
      <c r="Y60" s="79"/>
      <c r="AE60" s="4">
        <f>IF(A60="","",(IFERROR(VLOOKUP(A60,Projecten!A$4:W$2618,5,FALSE),"niet bekend")))</f>
        <v>1</v>
      </c>
      <c r="AF60" s="973">
        <f t="shared" si="2"/>
        <v>2920</v>
      </c>
      <c r="AG60" s="1028">
        <f>IF(A60="","",(IFERROR(VLOOKUP(A60,Projecten!A$4:W$2618,23,FALSE),"niet bekend")))</f>
        <v>2920</v>
      </c>
      <c r="AH60" s="1028">
        <f>IF(A60="","",(IFERROR(VLOOKUP(A60,Projecten!A$4:W$2618,12,FALSE),"niet bekend")))</f>
        <v>2920</v>
      </c>
      <c r="AI60" s="1026">
        <f>IF(AF60="","",(AH60-AF60))</f>
        <v>0</v>
      </c>
    </row>
    <row r="61" spans="1:35" s="4" customFormat="1" ht="12.75" customHeight="1" x14ac:dyDescent="0.2">
      <c r="A61" s="190">
        <v>2015026</v>
      </c>
      <c r="B61" s="1501" t="s">
        <v>245</v>
      </c>
      <c r="C61" s="2" t="s">
        <v>231</v>
      </c>
      <c r="D61" s="1" t="s">
        <v>68</v>
      </c>
      <c r="E61" s="39">
        <v>2</v>
      </c>
      <c r="F61" s="1">
        <f>40/5*2</f>
        <v>16</v>
      </c>
      <c r="G61" s="1">
        <f>25/5*2</f>
        <v>10</v>
      </c>
      <c r="H61" s="1">
        <f>10/5*2</f>
        <v>4</v>
      </c>
      <c r="I61" s="141" t="s">
        <v>89</v>
      </c>
      <c r="J61" s="76"/>
      <c r="K61" s="76"/>
      <c r="L61" s="76"/>
      <c r="M61" s="41" t="s">
        <v>89</v>
      </c>
      <c r="N61" s="41" t="s">
        <v>89</v>
      </c>
      <c r="O61" s="41" t="s">
        <v>89</v>
      </c>
      <c r="P61" s="41" t="s">
        <v>89</v>
      </c>
      <c r="R61" s="2134"/>
      <c r="S61" s="23">
        <f>IF(T61&lt;=0,"",(((T61-'In Productie'!$D$1)/7)+1))</f>
        <v>-31.571428571428569</v>
      </c>
      <c r="T61" s="177">
        <v>42145</v>
      </c>
      <c r="U61" s="4" t="s">
        <v>91</v>
      </c>
      <c r="W61" s="483">
        <f>105/5*2</f>
        <v>42</v>
      </c>
      <c r="X61" s="148"/>
      <c r="Y61" s="149"/>
      <c r="AE61" s="4">
        <f>IF(A61="","",(IFERROR(VLOOKUP(A61,Projecten!A$4:W$2618,5,FALSE),"niet bekend")))</f>
        <v>5</v>
      </c>
      <c r="AF61" s="973">
        <f t="shared" si="2"/>
        <v>7960</v>
      </c>
      <c r="AG61" s="1028">
        <f>IF(A61="","",(IFERROR(VLOOKUP(A61,Projecten!A$4:W$2618,23,FALSE),"niet bekend")))</f>
        <v>19900</v>
      </c>
      <c r="AH61" s="1028">
        <f>IF(A61="","",(IFERROR(VLOOKUP(A61,Projecten!A$4:W$2618,12,FALSE),"niet bekend")))</f>
        <v>19900</v>
      </c>
      <c r="AI61" s="1026">
        <f>IF(AF61="","",(AH61-AF61))</f>
        <v>11940</v>
      </c>
    </row>
    <row r="62" spans="1:35" s="4" customFormat="1" ht="12.75" customHeight="1" x14ac:dyDescent="0.2">
      <c r="B62" s="1503"/>
      <c r="C62" s="112" t="s">
        <v>342</v>
      </c>
      <c r="D62" s="28"/>
      <c r="E62" s="29"/>
      <c r="F62" s="28"/>
      <c r="G62" s="28"/>
      <c r="H62" s="28"/>
      <c r="I62" s="29"/>
      <c r="J62" s="76"/>
      <c r="K62" s="76"/>
      <c r="L62" s="76"/>
      <c r="M62" s="29"/>
      <c r="N62" s="29"/>
      <c r="O62" s="29"/>
      <c r="P62" s="29"/>
      <c r="R62" s="2134"/>
      <c r="S62" s="23" t="str">
        <f>IF(T62&lt;=0,"",(((T62-'In Productie'!$D$1)/7)+1))</f>
        <v/>
      </c>
      <c r="T62" s="181"/>
      <c r="W62" s="144">
        <v>13.25</v>
      </c>
      <c r="X62" s="79"/>
      <c r="Y62" s="79"/>
      <c r="AE62" s="4" t="str">
        <f>IF(A62="","",(IFERROR(VLOOKUP(A62,Projecten!A$4:W$2618,5,FALSE),"niet bekend")))</f>
        <v/>
      </c>
      <c r="AF62" s="973" t="str">
        <f t="shared" si="2"/>
        <v/>
      </c>
      <c r="AG62" s="1028" t="str">
        <f>IF(A62="","",(IFERROR(VLOOKUP(A62,Projecten!A$4:W$2618,23,FALSE),"niet bekend")))</f>
        <v/>
      </c>
      <c r="AH62" s="1028" t="str">
        <f>IF(A62="","",(IFERROR(VLOOKUP(A62,Projecten!A$4:W$2618,12,FALSE),"niet bekend")))</f>
        <v/>
      </c>
      <c r="AI62" s="1026" t="str">
        <f>IF(AF62="","",(AH62-AF62))</f>
        <v/>
      </c>
    </row>
    <row r="63" spans="1:35" s="38" customFormat="1" ht="12.75" customHeight="1" x14ac:dyDescent="0.2">
      <c r="A63" s="30"/>
      <c r="B63" s="1500"/>
      <c r="C63" s="31"/>
      <c r="D63" s="31"/>
      <c r="E63" s="32"/>
      <c r="F63" s="31"/>
      <c r="G63" s="31"/>
      <c r="H63" s="31"/>
      <c r="I63" s="32"/>
      <c r="J63" s="33"/>
      <c r="K63" s="33"/>
      <c r="L63" s="33"/>
      <c r="M63" s="32"/>
      <c r="N63" s="32"/>
      <c r="O63" s="32"/>
      <c r="P63" s="32"/>
      <c r="Q63" s="33"/>
      <c r="R63" s="33"/>
      <c r="S63" s="1194"/>
      <c r="T63" s="176"/>
      <c r="U63" s="35"/>
      <c r="V63" s="35"/>
      <c r="W63" s="35"/>
      <c r="X63" s="83"/>
      <c r="Y63" s="84"/>
      <c r="AF63" s="983"/>
      <c r="AG63" s="1030"/>
      <c r="AH63" s="1030"/>
      <c r="AI63" s="1030"/>
    </row>
    <row r="64" spans="1:35" s="1038" customFormat="1" ht="12.75" customHeight="1" x14ac:dyDescent="0.2">
      <c r="A64" s="1007"/>
      <c r="B64" s="1498"/>
      <c r="C64" s="1008">
        <f>SUM(F64:H64)</f>
        <v>159</v>
      </c>
      <c r="D64" s="1009"/>
      <c r="E64" s="1010">
        <f>SUM(E65:E71)</f>
        <v>10</v>
      </c>
      <c r="F64" s="1009">
        <f>SUM(F65:F71)</f>
        <v>82</v>
      </c>
      <c r="G64" s="1009">
        <f>SUM(G65:G71)</f>
        <v>50</v>
      </c>
      <c r="H64" s="1009">
        <f>SUM(H65:H71)</f>
        <v>27</v>
      </c>
      <c r="I64" s="1010"/>
      <c r="J64" s="1065"/>
      <c r="K64" s="1065"/>
      <c r="L64" s="1065"/>
      <c r="M64" s="1010"/>
      <c r="N64" s="1010"/>
      <c r="O64" s="1010"/>
      <c r="P64" s="1010"/>
      <c r="Q64" s="1045">
        <v>22</v>
      </c>
      <c r="R64" s="1045"/>
      <c r="S64" s="1045"/>
      <c r="T64" s="1046"/>
      <c r="U64" s="1065"/>
      <c r="V64" s="1047">
        <f>SUM(W64:W71)</f>
        <v>201</v>
      </c>
      <c r="W64" s="1067"/>
      <c r="X64" s="1049">
        <f>'In Productie'!$X$1+29.5+30</f>
        <v>459.5</v>
      </c>
      <c r="Y64" s="961">
        <f>V64-X64</f>
        <v>-258.5</v>
      </c>
      <c r="AE64" s="1038" t="str">
        <f>IF(A64="","",(IFERROR(VLOOKUP(A64,Projecten!A$4:W$2618,5,FALSE),"niet bekend")))</f>
        <v/>
      </c>
      <c r="AF64" s="1037">
        <f>SUM(AF65:AF71)</f>
        <v>15653</v>
      </c>
      <c r="AG64" s="1027" t="str">
        <f>IF(A64="","",(IFERROR(VLOOKUP(A64,Projecten!A$4:W$2618,23,FALSE),"niet bekend")))</f>
        <v/>
      </c>
      <c r="AH64" s="1027" t="str">
        <f>IF(A64="","",(IFERROR(VLOOKUP(A64,Projecten!A$4:W$2618,12,FALSE),"niet bekend")))</f>
        <v/>
      </c>
      <c r="AI64" s="1027"/>
    </row>
    <row r="65" spans="1:35" s="4" customFormat="1" ht="12.75" customHeight="1" x14ac:dyDescent="0.2">
      <c r="A65" s="5"/>
      <c r="B65" s="1502"/>
      <c r="C65" s="70" t="s">
        <v>208</v>
      </c>
      <c r="D65" s="28"/>
      <c r="E65" s="29"/>
      <c r="F65" s="28"/>
      <c r="G65" s="28"/>
      <c r="H65" s="28"/>
      <c r="I65" s="29"/>
      <c r="J65" s="74"/>
      <c r="K65" s="74"/>
      <c r="L65" s="74"/>
      <c r="M65" s="29"/>
      <c r="N65" s="29"/>
      <c r="O65" s="29"/>
      <c r="P65" s="29"/>
      <c r="Q65" s="23"/>
      <c r="R65" s="23"/>
      <c r="S65" s="23"/>
      <c r="T65" s="182" t="str">
        <f>IF(U65&lt;=0,"",(((U65-'In Productie'!$D$1)/7)+1))</f>
        <v/>
      </c>
      <c r="U65" s="24"/>
      <c r="V65" s="24"/>
      <c r="W65" s="482">
        <f>8.25*4</f>
        <v>33</v>
      </c>
      <c r="X65" s="80"/>
      <c r="Y65" s="79"/>
      <c r="AE65" s="4" t="str">
        <f>IF(A65="","",(IFERROR(VLOOKUP(A65,Projecten!A$4:W$2618,5,FALSE),"niet bekend")))</f>
        <v/>
      </c>
      <c r="AF65" s="973" t="str">
        <f>IF(AE65="","",(E65/AE65*AH65))</f>
        <v/>
      </c>
      <c r="AG65" s="1028" t="str">
        <f>IF(A65="","",(IFERROR(VLOOKUP(A65,Projecten!A$4:W$2618,23,FALSE),"niet bekend")))</f>
        <v/>
      </c>
      <c r="AH65" s="1028" t="str">
        <f>IF(A65="","",(IFERROR(VLOOKUP(A65,Projecten!A$4:W$2618,12,FALSE),"niet bekend")))</f>
        <v/>
      </c>
      <c r="AI65" s="1026" t="str">
        <f>IF(AF65="","",(AH65-AF65))</f>
        <v/>
      </c>
    </row>
    <row r="66" spans="1:35" s="4" customFormat="1" ht="12.75" customHeight="1" x14ac:dyDescent="0.2">
      <c r="A66" s="138" t="s">
        <v>277</v>
      </c>
      <c r="B66" s="1499" t="s">
        <v>245</v>
      </c>
      <c r="C66" s="93" t="s">
        <v>231</v>
      </c>
      <c r="D66" s="94" t="s">
        <v>68</v>
      </c>
      <c r="E66" s="91">
        <v>3</v>
      </c>
      <c r="F66" s="94">
        <f>40/5*3</f>
        <v>24</v>
      </c>
      <c r="G66" s="94">
        <f>25/5*3</f>
        <v>15</v>
      </c>
      <c r="H66" s="94">
        <f>10/5*3</f>
        <v>6</v>
      </c>
      <c r="I66" s="75" t="s">
        <v>89</v>
      </c>
      <c r="J66" s="74"/>
      <c r="K66" s="74"/>
      <c r="L66" s="74"/>
      <c r="M66" s="75" t="s">
        <v>89</v>
      </c>
      <c r="N66" s="75" t="s">
        <v>89</v>
      </c>
      <c r="O66" s="75" t="s">
        <v>89</v>
      </c>
      <c r="P66" s="75" t="s">
        <v>89</v>
      </c>
      <c r="Q66" s="90"/>
      <c r="R66" s="2132"/>
      <c r="S66" s="96">
        <f>IF(T66&lt;=0,"",(((T66-'In Productie'!$D$1)/7)+1))</f>
        <v>-31.571428571428569</v>
      </c>
      <c r="T66" s="175">
        <v>42145</v>
      </c>
      <c r="U66" s="150" t="s">
        <v>278</v>
      </c>
      <c r="V66" s="150"/>
      <c r="W66" s="481">
        <f>105/5*3</f>
        <v>63</v>
      </c>
      <c r="X66" s="80"/>
      <c r="Y66" s="82"/>
      <c r="AE66" s="4">
        <f>IF(A66="","",(IFERROR(VLOOKUP(A66,Projecten!A$4:W$2618,5,FALSE),"niet bekend")))</f>
        <v>0</v>
      </c>
      <c r="AF66" s="973"/>
      <c r="AG66" s="1028">
        <f>IF(A66="","",(IFERROR(VLOOKUP(A66,Projecten!A$4:W$2618,23,FALSE),"niet bekend")))</f>
        <v>113.5</v>
      </c>
      <c r="AH66" s="1028">
        <f>IF(A66="","",(IFERROR(VLOOKUP(A66,Projecten!A$4:W$2618,12,FALSE),"niet bekend")))</f>
        <v>113.5</v>
      </c>
      <c r="AI66" s="1026" t="str">
        <f>IF(AF66="","",(AH66-AF66))</f>
        <v/>
      </c>
    </row>
    <row r="67" spans="1:35" s="4" customFormat="1" ht="12.75" customHeight="1" x14ac:dyDescent="0.2">
      <c r="A67" s="138">
        <v>2015033</v>
      </c>
      <c r="B67" s="1499">
        <v>120211</v>
      </c>
      <c r="C67" s="93" t="s">
        <v>244</v>
      </c>
      <c r="D67" s="94" t="s">
        <v>68</v>
      </c>
      <c r="E67" s="91">
        <v>1</v>
      </c>
      <c r="F67" s="94">
        <v>8</v>
      </c>
      <c r="G67" s="94">
        <v>5</v>
      </c>
      <c r="H67" s="94">
        <v>3</v>
      </c>
      <c r="I67" s="75" t="s">
        <v>89</v>
      </c>
      <c r="J67" s="75"/>
      <c r="K67" s="75"/>
      <c r="L67" s="75"/>
      <c r="M67" s="75" t="s">
        <v>89</v>
      </c>
      <c r="N67" s="75" t="s">
        <v>89</v>
      </c>
      <c r="O67" s="75" t="s">
        <v>89</v>
      </c>
      <c r="P67" s="75" t="s">
        <v>89</v>
      </c>
      <c r="Q67" s="90"/>
      <c r="R67" s="2132"/>
      <c r="S67" s="96">
        <f>IF(T67&lt;=0,"",(((T67-'In Productie'!$D$1)/7)+1))</f>
        <v>-30.714285714285715</v>
      </c>
      <c r="T67" s="180">
        <v>42151</v>
      </c>
      <c r="U67" s="90" t="s">
        <v>278</v>
      </c>
      <c r="V67" s="90"/>
      <c r="W67" s="466">
        <v>17</v>
      </c>
      <c r="X67" s="80"/>
      <c r="Y67" s="82"/>
      <c r="AE67" s="4">
        <f>IF(A67="","",(IFERROR(VLOOKUP(A67,Projecten!A$4:W$2618,5,FALSE),"niet bekend")))</f>
        <v>1</v>
      </c>
      <c r="AF67" s="973">
        <f>IF(AE67="","",(E67/AE67*AH67))</f>
        <v>3263</v>
      </c>
      <c r="AG67" s="1028">
        <f>IF(A67="","",(IFERROR(VLOOKUP(A67,Projecten!A$4:W$2618,23,FALSE),"niet bekend")))</f>
        <v>3263</v>
      </c>
      <c r="AH67" s="1028">
        <f>IF(A67="","",(IFERROR(VLOOKUP(A67,Projecten!A$4:W$2618,12,FALSE),"niet bekend")))</f>
        <v>3263</v>
      </c>
      <c r="AI67" s="1026">
        <f>IF(AF67="","",(AH67-AF67))</f>
        <v>0</v>
      </c>
    </row>
    <row r="68" spans="1:35" s="4" customFormat="1" ht="12.75" customHeight="1" x14ac:dyDescent="0.2">
      <c r="A68" s="138">
        <v>2015035</v>
      </c>
      <c r="B68" s="1499">
        <v>120212</v>
      </c>
      <c r="C68" s="93" t="s">
        <v>248</v>
      </c>
      <c r="D68" s="94" t="s">
        <v>68</v>
      </c>
      <c r="E68" s="91">
        <v>5</v>
      </c>
      <c r="F68" s="94">
        <v>40</v>
      </c>
      <c r="G68" s="94">
        <v>25</v>
      </c>
      <c r="H68" s="94">
        <v>15</v>
      </c>
      <c r="I68" s="75" t="s">
        <v>89</v>
      </c>
      <c r="J68" s="74"/>
      <c r="K68" s="74"/>
      <c r="L68" s="74"/>
      <c r="M68" s="75" t="s">
        <v>89</v>
      </c>
      <c r="N68" s="75" t="s">
        <v>89</v>
      </c>
      <c r="O68" s="75" t="s">
        <v>89</v>
      </c>
      <c r="P68" s="75" t="s">
        <v>89</v>
      </c>
      <c r="Q68" s="90"/>
      <c r="R68" s="2132"/>
      <c r="S68" s="96">
        <f>IF(T68&lt;=0,"",(((T68-'In Productie'!$D$1)/7)+1))</f>
        <v>-30.714285714285715</v>
      </c>
      <c r="T68" s="180">
        <v>42151</v>
      </c>
      <c r="U68" s="90" t="s">
        <v>279</v>
      </c>
      <c r="V68" s="90"/>
      <c r="W68" s="481">
        <v>69</v>
      </c>
      <c r="X68" s="80"/>
      <c r="Y68" s="82"/>
      <c r="AB68" s="4" t="s">
        <v>227</v>
      </c>
      <c r="AE68" s="4">
        <f>IF(A68="","",(IFERROR(VLOOKUP(A68,Projecten!A$4:W$2618,5,FALSE),"niet bekend")))</f>
        <v>15</v>
      </c>
      <c r="AF68" s="973">
        <f>IF(AE68="","",(E68/AE68*AH68))</f>
        <v>10380</v>
      </c>
      <c r="AG68" s="1028">
        <f>IF(A68="","",(IFERROR(VLOOKUP(A68,Projecten!A$4:W$2618,23,FALSE),"niet bekend")))</f>
        <v>31140</v>
      </c>
      <c r="AH68" s="1028">
        <f>IF(A68="","",(IFERROR(VLOOKUP(A68,Projecten!A$4:W$2618,12,FALSE),"niet bekend")))</f>
        <v>31140</v>
      </c>
      <c r="AI68" s="1026"/>
    </row>
    <row r="69" spans="1:35" s="4" customFormat="1" ht="12.75" customHeight="1" x14ac:dyDescent="0.2">
      <c r="A69" s="138">
        <v>2015034</v>
      </c>
      <c r="B69" s="1499">
        <v>120212</v>
      </c>
      <c r="C69" s="93" t="s">
        <v>247</v>
      </c>
      <c r="D69" s="94" t="s">
        <v>68</v>
      </c>
      <c r="E69" s="91">
        <v>1</v>
      </c>
      <c r="F69" s="94">
        <v>10</v>
      </c>
      <c r="G69" s="94">
        <v>5</v>
      </c>
      <c r="H69" s="94">
        <v>3</v>
      </c>
      <c r="I69" s="75" t="s">
        <v>89</v>
      </c>
      <c r="J69" s="75"/>
      <c r="K69" s="75"/>
      <c r="L69" s="75"/>
      <c r="M69" s="75" t="s">
        <v>89</v>
      </c>
      <c r="N69" s="75" t="s">
        <v>89</v>
      </c>
      <c r="O69" s="75" t="s">
        <v>89</v>
      </c>
      <c r="P69" s="75" t="s">
        <v>89</v>
      </c>
      <c r="Q69" s="90"/>
      <c r="R69" s="2132"/>
      <c r="S69" s="96">
        <f>IF(T69&lt;=0,"",(((T69-'In Productie'!$D$1)/7)+1))</f>
        <v>-30.714285714285715</v>
      </c>
      <c r="T69" s="180">
        <v>42151</v>
      </c>
      <c r="U69" s="90" t="s">
        <v>278</v>
      </c>
      <c r="V69" s="90"/>
      <c r="W69" s="481">
        <v>14</v>
      </c>
      <c r="X69" s="80"/>
      <c r="Y69" s="82"/>
      <c r="AE69" s="4">
        <f>IF(A69="","",(IFERROR(VLOOKUP(A69,Projecten!A$4:W$2618,5,FALSE),"niet bekend")))</f>
        <v>1</v>
      </c>
      <c r="AF69" s="973">
        <f>IF(AE69="","",(E69/AE69*AH69))</f>
        <v>2010</v>
      </c>
      <c r="AG69" s="1028">
        <f>IF(A69="","",(IFERROR(VLOOKUP(A69,Projecten!A$4:W$2618,23,FALSE),"niet bekend")))</f>
        <v>2010</v>
      </c>
      <c r="AH69" s="1028">
        <f>IF(A69="","",(IFERROR(VLOOKUP(A69,Projecten!A$4:W$2618,12,FALSE),"niet bekend")))</f>
        <v>2010</v>
      </c>
      <c r="AI69" s="1026">
        <f>IF(AF69="","",(AH69-AF69))</f>
        <v>0</v>
      </c>
    </row>
    <row r="70" spans="1:35" s="4" customFormat="1" ht="12.75" customHeight="1" x14ac:dyDescent="0.2">
      <c r="A70" s="2"/>
      <c r="B70" s="1502"/>
      <c r="C70" s="143" t="s">
        <v>293</v>
      </c>
      <c r="D70" s="28"/>
      <c r="E70" s="41"/>
      <c r="F70" s="40"/>
      <c r="G70" s="40"/>
      <c r="H70" s="40"/>
      <c r="I70" s="41"/>
      <c r="J70" s="76"/>
      <c r="K70" s="76"/>
      <c r="L70" s="76"/>
      <c r="M70" s="41"/>
      <c r="N70" s="41"/>
      <c r="O70" s="41"/>
      <c r="P70" s="41"/>
      <c r="R70" s="2134"/>
      <c r="S70" s="67"/>
      <c r="T70" s="182"/>
      <c r="U70" s="111"/>
      <c r="V70" s="111"/>
      <c r="W70" s="144">
        <v>5</v>
      </c>
      <c r="X70" s="79"/>
      <c r="Y70" s="79"/>
      <c r="AE70" s="4" t="str">
        <f>IF(A70="","",(IFERROR(VLOOKUP(A70,Projecten!A$4:W$2618,5,FALSE),"niet bekend")))</f>
        <v/>
      </c>
      <c r="AF70" s="973" t="str">
        <f>IF(AE70="","",(E70/AE70*AH70))</f>
        <v/>
      </c>
      <c r="AG70" s="1028" t="str">
        <f>IF(A70="","",(IFERROR(VLOOKUP(A70,Projecten!A$4:W$2618,23,FALSE),"niet bekend")))</f>
        <v/>
      </c>
      <c r="AH70" s="1028" t="str">
        <f>IF(A70="","",(IFERROR(VLOOKUP(A70,Projecten!A$4:W$2618,12,FALSE),"niet bekend")))</f>
        <v/>
      </c>
      <c r="AI70" s="1026" t="str">
        <f>IF(AF70="","",(AH70-AF70))</f>
        <v/>
      </c>
    </row>
    <row r="71" spans="1:35" s="38" customFormat="1" ht="12.75" customHeight="1" x14ac:dyDescent="0.2">
      <c r="A71" s="30"/>
      <c r="B71" s="1500"/>
      <c r="C71" s="31"/>
      <c r="D71" s="31"/>
      <c r="E71" s="32"/>
      <c r="F71" s="31"/>
      <c r="G71" s="31"/>
      <c r="H71" s="31"/>
      <c r="I71" s="32"/>
      <c r="J71" s="33"/>
      <c r="K71" s="33"/>
      <c r="L71" s="33"/>
      <c r="M71" s="32"/>
      <c r="N71" s="32"/>
      <c r="O71" s="32"/>
      <c r="P71" s="32"/>
      <c r="Q71" s="33"/>
      <c r="R71" s="33"/>
      <c r="S71" s="33"/>
      <c r="T71" s="176"/>
      <c r="U71" s="34"/>
      <c r="V71" s="34"/>
      <c r="W71" s="35"/>
      <c r="X71" s="35"/>
      <c r="Y71" s="83"/>
      <c r="Z71" s="83"/>
      <c r="AA71" s="84"/>
      <c r="AF71" s="983"/>
      <c r="AG71" s="1030"/>
      <c r="AH71" s="1030"/>
      <c r="AI71" s="1030"/>
    </row>
    <row r="72" spans="1:35" s="1038" customFormat="1" ht="12.75" customHeight="1" x14ac:dyDescent="0.2">
      <c r="A72" s="1007"/>
      <c r="B72" s="1498"/>
      <c r="C72" s="1008">
        <f>SUM(F72:H72)</f>
        <v>188</v>
      </c>
      <c r="D72" s="1009"/>
      <c r="E72" s="1010">
        <f>SUM(E73:E80)</f>
        <v>11</v>
      </c>
      <c r="F72" s="1009">
        <f>SUM(F73:F80)</f>
        <v>93</v>
      </c>
      <c r="G72" s="1009">
        <f>SUM(G73:G80)</f>
        <v>59</v>
      </c>
      <c r="H72" s="1009">
        <f>SUM(H73:H80)</f>
        <v>36</v>
      </c>
      <c r="I72" s="1010"/>
      <c r="J72" s="1065"/>
      <c r="K72" s="1065"/>
      <c r="L72" s="1065"/>
      <c r="M72" s="1010"/>
      <c r="N72" s="1010"/>
      <c r="O72" s="1010"/>
      <c r="P72" s="1010"/>
      <c r="Q72" s="1045">
        <v>23</v>
      </c>
      <c r="R72" s="1045"/>
      <c r="S72" s="1195"/>
      <c r="T72" s="1046"/>
      <c r="U72" s="1047"/>
      <c r="V72" s="1047">
        <f>SUM(W72:W80)</f>
        <v>168</v>
      </c>
      <c r="W72" s="1067"/>
      <c r="X72" s="1049">
        <f>'In Productie'!$X$1+30+40</f>
        <v>470</v>
      </c>
      <c r="Y72" s="961">
        <f>U72-X72</f>
        <v>-470</v>
      </c>
      <c r="AE72" s="1038" t="str">
        <f>IF(A72="","",(IFERROR(VLOOKUP(A72,Projecten!A$4:W$2618,5,FALSE),"niet bekend")))</f>
        <v/>
      </c>
      <c r="AF72" s="1037">
        <f>SUM(AF73:AF80)</f>
        <v>26735</v>
      </c>
      <c r="AG72" s="1027" t="str">
        <f>IF(A72="","",(IFERROR(VLOOKUP(A72,Projecten!A$4:W$2618,23,FALSE),"niet bekend")))</f>
        <v/>
      </c>
      <c r="AH72" s="1027" t="str">
        <f>IF(A72="","",(IFERROR(VLOOKUP(A72,Projecten!A$4:W$2618,12,FALSE),"niet bekend")))</f>
        <v/>
      </c>
      <c r="AI72" s="1027"/>
    </row>
    <row r="73" spans="1:35" s="4" customFormat="1" ht="12.75" customHeight="1" x14ac:dyDescent="0.2">
      <c r="A73" s="190">
        <v>2015036</v>
      </c>
      <c r="B73" s="1501">
        <v>120215</v>
      </c>
      <c r="C73" s="2" t="s">
        <v>252</v>
      </c>
      <c r="D73" s="1" t="s">
        <v>68</v>
      </c>
      <c r="E73" s="39">
        <v>1</v>
      </c>
      <c r="F73" s="1">
        <v>9</v>
      </c>
      <c r="G73" s="1">
        <v>5</v>
      </c>
      <c r="H73" s="1">
        <v>3</v>
      </c>
      <c r="I73" s="141" t="s">
        <v>89</v>
      </c>
      <c r="J73" s="74"/>
      <c r="K73" s="74"/>
      <c r="L73" s="74"/>
      <c r="M73" s="41" t="s">
        <v>89</v>
      </c>
      <c r="N73" s="41" t="s">
        <v>89</v>
      </c>
      <c r="O73" s="152" t="s">
        <v>89</v>
      </c>
      <c r="P73" s="152" t="s">
        <v>89</v>
      </c>
      <c r="R73" s="2134">
        <v>1</v>
      </c>
      <c r="S73" s="23">
        <f>IF(T73&lt;=0,"",(((T73-'In Productie'!$D$1)/7)+1))</f>
        <v>-29.571428571428573</v>
      </c>
      <c r="T73" s="183">
        <v>42159</v>
      </c>
      <c r="U73" s="4" t="s">
        <v>278</v>
      </c>
      <c r="W73" s="480">
        <v>14</v>
      </c>
      <c r="X73" s="80"/>
      <c r="Y73" s="79"/>
      <c r="AE73" s="4">
        <f>IF(A73="","",(IFERROR(VLOOKUP(A73,Projecten!A$4:W$2618,5,FALSE),"niet bekend")))</f>
        <v>1</v>
      </c>
      <c r="AF73" s="973">
        <f t="shared" ref="AF73:AF79" si="3">IF(AE73="","",(E73/AE73*AH73))</f>
        <v>2337</v>
      </c>
      <c r="AG73" s="1028">
        <f>IF(A73="","",(IFERROR(VLOOKUP(A73,Projecten!A$4:W$2618,23,FALSE),"niet bekend")))</f>
        <v>2337</v>
      </c>
      <c r="AH73" s="1028">
        <f>IF(A73="","",(IFERROR(VLOOKUP(A73,Projecten!A$4:W$2618,12,FALSE),"niet bekend")))</f>
        <v>2337</v>
      </c>
      <c r="AI73" s="1026">
        <f>IF(AF73="","",(AH73-AF73))</f>
        <v>0</v>
      </c>
    </row>
    <row r="74" spans="1:35" s="4" customFormat="1" ht="12.75" customHeight="1" x14ac:dyDescent="0.2">
      <c r="A74" s="190">
        <v>2015037</v>
      </c>
      <c r="B74" s="1501">
        <v>120215</v>
      </c>
      <c r="C74" s="2" t="s">
        <v>258</v>
      </c>
      <c r="D74" s="1" t="s">
        <v>68</v>
      </c>
      <c r="E74" s="39">
        <v>1</v>
      </c>
      <c r="F74" s="1">
        <v>9</v>
      </c>
      <c r="G74" s="1">
        <v>5</v>
      </c>
      <c r="H74" s="1">
        <v>4</v>
      </c>
      <c r="I74" s="141" t="s">
        <v>89</v>
      </c>
      <c r="J74" s="74"/>
      <c r="K74" s="74"/>
      <c r="L74" s="74"/>
      <c r="M74" s="41" t="s">
        <v>89</v>
      </c>
      <c r="N74" s="41" t="s">
        <v>89</v>
      </c>
      <c r="O74" s="152" t="s">
        <v>89</v>
      </c>
      <c r="P74" s="152" t="s">
        <v>89</v>
      </c>
      <c r="R74" s="2134">
        <v>1</v>
      </c>
      <c r="S74" s="23">
        <f>IF(T74&lt;=0,"",(((T74-'In Productie'!$D$1)/7)+1))</f>
        <v>-29.571428571428573</v>
      </c>
      <c r="T74" s="183">
        <v>42159</v>
      </c>
      <c r="U74" s="4" t="s">
        <v>278</v>
      </c>
      <c r="W74" s="480">
        <v>17</v>
      </c>
      <c r="X74" s="79"/>
      <c r="Y74" s="79"/>
      <c r="AE74" s="4">
        <f>IF(A74="","",(IFERROR(VLOOKUP(A74,Projecten!A$4:W$2618,5,FALSE),"niet bekend")))</f>
        <v>1</v>
      </c>
      <c r="AF74" s="973">
        <f t="shared" si="3"/>
        <v>2536</v>
      </c>
      <c r="AG74" s="1028">
        <f>IF(A74="","",(IFERROR(VLOOKUP(A74,Projecten!A$4:W$2618,23,FALSE),"niet bekend")))</f>
        <v>2536</v>
      </c>
      <c r="AH74" s="1028">
        <f>IF(A74="","",(IFERROR(VLOOKUP(A74,Projecten!A$4:W$2618,12,FALSE),"niet bekend")))</f>
        <v>2536</v>
      </c>
      <c r="AI74" s="1026">
        <f>IF(AF74="","",(AH74-AF74))</f>
        <v>0</v>
      </c>
    </row>
    <row r="75" spans="1:35" s="4" customFormat="1" ht="12.75" customHeight="1" x14ac:dyDescent="0.2">
      <c r="A75" s="190">
        <v>2015039</v>
      </c>
      <c r="B75" s="1501">
        <v>120215</v>
      </c>
      <c r="C75" s="2" t="s">
        <v>257</v>
      </c>
      <c r="D75" s="1" t="s">
        <v>68</v>
      </c>
      <c r="E75" s="39">
        <v>1</v>
      </c>
      <c r="F75" s="1">
        <v>8</v>
      </c>
      <c r="G75" s="1">
        <v>6</v>
      </c>
      <c r="H75" s="1">
        <v>3</v>
      </c>
      <c r="I75" s="147" t="s">
        <v>89</v>
      </c>
      <c r="J75" s="74"/>
      <c r="K75" s="74"/>
      <c r="L75" s="74"/>
      <c r="M75" s="29" t="s">
        <v>89</v>
      </c>
      <c r="N75" s="29" t="s">
        <v>89</v>
      </c>
      <c r="O75" s="153" t="s">
        <v>89</v>
      </c>
      <c r="P75" s="153" t="s">
        <v>89</v>
      </c>
      <c r="R75" s="2134">
        <v>1</v>
      </c>
      <c r="S75" s="23">
        <f>IF(T75&lt;=0,"",(((T75-'In Productie'!$D$1)/7)+1))</f>
        <v>-29.571428571428573</v>
      </c>
      <c r="T75" s="183">
        <v>42159</v>
      </c>
      <c r="U75" s="4" t="s">
        <v>278</v>
      </c>
      <c r="W75" s="480">
        <v>14</v>
      </c>
      <c r="X75" s="79"/>
      <c r="Y75" s="79"/>
      <c r="AE75" s="4">
        <f>IF(A75="","",(IFERROR(VLOOKUP(A75,Projecten!A$4:W$2618,5,FALSE),"niet bekend")))</f>
        <v>1</v>
      </c>
      <c r="AF75" s="973">
        <f t="shared" si="3"/>
        <v>2096</v>
      </c>
      <c r="AG75" s="1028">
        <f>IF(A75="","",(IFERROR(VLOOKUP(A75,Projecten!A$4:W$2618,23,FALSE),"niet bekend")))</f>
        <v>2096</v>
      </c>
      <c r="AH75" s="1028">
        <f>IF(A75="","",(IFERROR(VLOOKUP(A75,Projecten!A$4:W$2618,12,FALSE),"niet bekend")))</f>
        <v>2096</v>
      </c>
      <c r="AI75" s="1026">
        <f>IF(AF75="","",(AH75-AF75))</f>
        <v>0</v>
      </c>
    </row>
    <row r="76" spans="1:35" s="4" customFormat="1" ht="12.75" customHeight="1" x14ac:dyDescent="0.2">
      <c r="A76" s="190">
        <v>2015035</v>
      </c>
      <c r="B76" s="1501">
        <v>120216</v>
      </c>
      <c r="C76" s="2" t="s">
        <v>248</v>
      </c>
      <c r="D76" s="1" t="s">
        <v>68</v>
      </c>
      <c r="E76" s="39">
        <v>5</v>
      </c>
      <c r="F76" s="1">
        <v>40</v>
      </c>
      <c r="G76" s="1">
        <v>25</v>
      </c>
      <c r="H76" s="1">
        <v>15</v>
      </c>
      <c r="I76" s="141" t="s">
        <v>89</v>
      </c>
      <c r="J76" s="75"/>
      <c r="K76" s="75"/>
      <c r="L76" s="75"/>
      <c r="M76" s="41" t="s">
        <v>89</v>
      </c>
      <c r="N76" s="41" t="s">
        <v>89</v>
      </c>
      <c r="O76" s="152" t="s">
        <v>89</v>
      </c>
      <c r="P76" s="152" t="s">
        <v>89</v>
      </c>
      <c r="R76" s="2134">
        <v>3</v>
      </c>
      <c r="S76" s="23">
        <f>IF(T76&lt;=0,"",(((T76-'In Productie'!$D$1)/7)+1))</f>
        <v>-29.571428571428573</v>
      </c>
      <c r="T76" s="183">
        <v>42159</v>
      </c>
      <c r="U76" s="4" t="s">
        <v>280</v>
      </c>
      <c r="W76" s="480">
        <v>69</v>
      </c>
      <c r="X76" s="80"/>
      <c r="Y76" s="79"/>
      <c r="AE76" s="4">
        <f>IF(A76="","",(IFERROR(VLOOKUP(A76,Projecten!A$4:W$2618,5,FALSE),"niet bekend")))</f>
        <v>15</v>
      </c>
      <c r="AF76" s="973">
        <f t="shared" si="3"/>
        <v>10380</v>
      </c>
      <c r="AG76" s="1028">
        <f>IF(A76="","",(IFERROR(VLOOKUP(A76,Projecten!A$4:W$2618,23,FALSE),"niet bekend")))</f>
        <v>31140</v>
      </c>
      <c r="AH76" s="1028">
        <f>IF(A76="","",(IFERROR(VLOOKUP(A76,Projecten!A$4:W$2618,12,FALSE),"niet bekend")))</f>
        <v>31140</v>
      </c>
      <c r="AI76" s="1026"/>
    </row>
    <row r="77" spans="1:35" s="4" customFormat="1" ht="12.75" customHeight="1" x14ac:dyDescent="0.2">
      <c r="A77" s="190">
        <v>2015038</v>
      </c>
      <c r="B77" s="1501">
        <v>120216</v>
      </c>
      <c r="C77" s="2" t="s">
        <v>254</v>
      </c>
      <c r="D77" s="1" t="s">
        <v>68</v>
      </c>
      <c r="E77" s="39">
        <v>1</v>
      </c>
      <c r="F77" s="1">
        <v>12</v>
      </c>
      <c r="G77" s="1">
        <v>10</v>
      </c>
      <c r="H77" s="1">
        <v>3</v>
      </c>
      <c r="I77" s="140" t="s">
        <v>89</v>
      </c>
      <c r="J77" s="74"/>
      <c r="K77" s="74"/>
      <c r="L77" s="74"/>
      <c r="M77" s="7" t="s">
        <v>89</v>
      </c>
      <c r="N77" s="7" t="s">
        <v>89</v>
      </c>
      <c r="O77" s="67" t="s">
        <v>89</v>
      </c>
      <c r="P77" s="67" t="s">
        <v>89</v>
      </c>
      <c r="R77" s="2134">
        <v>1</v>
      </c>
      <c r="S77" s="23">
        <f>IF(T77&lt;=0,"",(((T77-'In Productie'!$D$1)/7)+1))</f>
        <v>-29.571428571428573</v>
      </c>
      <c r="T77" s="183">
        <v>42159</v>
      </c>
      <c r="U77" s="4" t="s">
        <v>278</v>
      </c>
      <c r="W77" s="480">
        <v>19</v>
      </c>
      <c r="X77" s="80"/>
      <c r="Y77" s="82"/>
      <c r="AE77" s="4">
        <f>IF(A77="","",(IFERROR(VLOOKUP(A77,Projecten!A$4:W$2618,5,FALSE),"niet bekend")))</f>
        <v>1</v>
      </c>
      <c r="AF77" s="973">
        <f t="shared" si="3"/>
        <v>2637</v>
      </c>
      <c r="AG77" s="1028">
        <f>IF(A77="","",(IFERROR(VLOOKUP(A77,Projecten!A$4:W$2618,23,FALSE),"niet bekend")))</f>
        <v>2637</v>
      </c>
      <c r="AH77" s="1028">
        <f>IF(A77="","",(IFERROR(VLOOKUP(A77,Projecten!A$4:W$2618,12,FALSE),"niet bekend")))</f>
        <v>2637</v>
      </c>
      <c r="AI77" s="1026">
        <f>IF(AF77="","",(AH77-AF77))</f>
        <v>0</v>
      </c>
    </row>
    <row r="78" spans="1:35" s="4" customFormat="1" ht="12.75" customHeight="1" x14ac:dyDescent="0.2">
      <c r="A78" s="190">
        <v>2015040</v>
      </c>
      <c r="B78" s="1501">
        <v>120220</v>
      </c>
      <c r="C78" s="2" t="s">
        <v>256</v>
      </c>
      <c r="D78" s="1" t="s">
        <v>68</v>
      </c>
      <c r="E78" s="39">
        <v>1</v>
      </c>
      <c r="F78" s="1">
        <v>8</v>
      </c>
      <c r="G78" s="1">
        <v>5</v>
      </c>
      <c r="H78" s="1">
        <v>4</v>
      </c>
      <c r="I78" s="147" t="s">
        <v>89</v>
      </c>
      <c r="J78" s="75"/>
      <c r="K78" s="75"/>
      <c r="L78" s="75"/>
      <c r="M78" s="153" t="s">
        <v>89</v>
      </c>
      <c r="N78" s="29" t="s">
        <v>89</v>
      </c>
      <c r="O78" s="29" t="s">
        <v>89</v>
      </c>
      <c r="P78" s="29" t="s">
        <v>89</v>
      </c>
      <c r="Q78" s="23"/>
      <c r="R78" s="166">
        <v>1</v>
      </c>
      <c r="S78" s="23">
        <f>IF(T78&lt;=0,"",(((T78-'In Productie'!$D$1)/7)+1))</f>
        <v>-28.714285714285715</v>
      </c>
      <c r="T78" s="184">
        <v>42165</v>
      </c>
      <c r="U78" s="4" t="s">
        <v>278</v>
      </c>
      <c r="W78" s="470">
        <v>17</v>
      </c>
      <c r="X78" s="80"/>
      <c r="Y78" s="79"/>
      <c r="AE78" s="4">
        <f>IF(A78="","",(IFERROR(VLOOKUP(A78,Projecten!A$4:W$2618,5,FALSE),"niet bekend")))</f>
        <v>1</v>
      </c>
      <c r="AF78" s="973">
        <f t="shared" si="3"/>
        <v>2899</v>
      </c>
      <c r="AG78" s="1028">
        <f>IF(A78="","",(IFERROR(VLOOKUP(A78,Projecten!A$4:W$2618,23,FALSE),"niet bekend")))</f>
        <v>2899</v>
      </c>
      <c r="AH78" s="1028">
        <f>IF(A78="","",(IFERROR(VLOOKUP(A78,Projecten!A$4:W$2618,12,FALSE),"niet bekend")))</f>
        <v>2899</v>
      </c>
      <c r="AI78" s="1026">
        <f>IF(AF78="","",(AH78-AF78))</f>
        <v>0</v>
      </c>
    </row>
    <row r="79" spans="1:35" s="4" customFormat="1" ht="12" customHeight="1" x14ac:dyDescent="0.2">
      <c r="A79" s="190">
        <v>2015030</v>
      </c>
      <c r="B79" s="1501">
        <v>120220</v>
      </c>
      <c r="C79" s="2" t="s">
        <v>234</v>
      </c>
      <c r="D79" s="1" t="s">
        <v>68</v>
      </c>
      <c r="E79" s="39">
        <v>1</v>
      </c>
      <c r="F79" s="1">
        <v>7</v>
      </c>
      <c r="G79" s="1">
        <v>3</v>
      </c>
      <c r="H79" s="1">
        <v>4</v>
      </c>
      <c r="I79" s="141" t="s">
        <v>89</v>
      </c>
      <c r="J79" s="76"/>
      <c r="K79" s="76"/>
      <c r="L79" s="76"/>
      <c r="M79" s="152" t="s">
        <v>89</v>
      </c>
      <c r="N79" s="41" t="s">
        <v>89</v>
      </c>
      <c r="O79" s="41" t="s">
        <v>89</v>
      </c>
      <c r="P79" s="41" t="s">
        <v>89</v>
      </c>
      <c r="R79" s="2134">
        <v>1</v>
      </c>
      <c r="S79" s="23">
        <f>IF(T79&lt;=0,"",(((T79-'In Productie'!$D$1)/7)+1))</f>
        <v>-28.714285714285715</v>
      </c>
      <c r="T79" s="184">
        <v>42165</v>
      </c>
      <c r="U79" s="4" t="s">
        <v>90</v>
      </c>
      <c r="W79" s="470">
        <v>18</v>
      </c>
      <c r="X79" s="80"/>
      <c r="Y79" s="79"/>
      <c r="AE79" s="4">
        <f>IF(A79="","",(IFERROR(VLOOKUP(A79,Projecten!A$4:W$2618,5,FALSE),"niet bekend")))</f>
        <v>1</v>
      </c>
      <c r="AF79" s="973">
        <f t="shared" si="3"/>
        <v>3850</v>
      </c>
      <c r="AG79" s="1028">
        <f>IF(A79="","",(IFERROR(VLOOKUP(A79,Projecten!A$4:W$2618,23,FALSE),"niet bekend")))</f>
        <v>3850</v>
      </c>
      <c r="AH79" s="1028">
        <f>IF(A79="","",(IFERROR(VLOOKUP(A79,Projecten!A$4:W$2618,12,FALSE),"niet bekend")))</f>
        <v>3850</v>
      </c>
      <c r="AI79" s="1026">
        <f>IF(AF79="","",(AH79-AF79))</f>
        <v>0</v>
      </c>
    </row>
    <row r="80" spans="1:35" s="38" customFormat="1" ht="12.75" customHeight="1" x14ac:dyDescent="0.2">
      <c r="A80" s="30"/>
      <c r="B80" s="1500"/>
      <c r="C80" s="31"/>
      <c r="D80" s="31"/>
      <c r="E80" s="32"/>
      <c r="F80" s="31"/>
      <c r="G80" s="31"/>
      <c r="H80" s="31"/>
      <c r="I80" s="32"/>
      <c r="J80" s="33"/>
      <c r="K80" s="33"/>
      <c r="L80" s="33"/>
      <c r="M80" s="32"/>
      <c r="N80" s="32"/>
      <c r="O80" s="32"/>
      <c r="P80" s="32"/>
      <c r="Q80" s="33"/>
      <c r="R80" s="33"/>
      <c r="S80" s="1194"/>
      <c r="T80" s="176"/>
      <c r="U80" s="35"/>
      <c r="V80" s="35"/>
      <c r="W80" s="35"/>
      <c r="X80" s="83"/>
      <c r="Y80" s="84"/>
      <c r="AF80" s="983"/>
      <c r="AG80" s="1030"/>
      <c r="AH80" s="1030"/>
      <c r="AI80" s="1030"/>
    </row>
    <row r="81" spans="1:35" s="1038" customFormat="1" ht="12.75" customHeight="1" x14ac:dyDescent="0.2">
      <c r="A81" s="1007"/>
      <c r="B81" s="1498"/>
      <c r="C81" s="1008">
        <f>SUM(F81:H81)</f>
        <v>157</v>
      </c>
      <c r="D81" s="1009"/>
      <c r="E81" s="1010">
        <f>SUM(E83:E89)</f>
        <v>9</v>
      </c>
      <c r="F81" s="1009">
        <f>SUM(F83:F89)</f>
        <v>78</v>
      </c>
      <c r="G81" s="1009">
        <f>SUM(G83:G89)</f>
        <v>49</v>
      </c>
      <c r="H81" s="1009">
        <f>SUM(H83:H89)</f>
        <v>30</v>
      </c>
      <c r="I81" s="1010"/>
      <c r="J81" s="1065"/>
      <c r="K81" s="1065"/>
      <c r="L81" s="1065"/>
      <c r="M81" s="1010"/>
      <c r="N81" s="1010"/>
      <c r="O81" s="1010"/>
      <c r="P81" s="1010"/>
      <c r="Q81" s="1045">
        <v>24</v>
      </c>
      <c r="R81" s="1045"/>
      <c r="S81" s="1195"/>
      <c r="T81" s="1046"/>
      <c r="U81" s="1047"/>
      <c r="V81" s="1047">
        <f>SUM(W81:W89)</f>
        <v>149.75</v>
      </c>
      <c r="W81" s="1067"/>
      <c r="X81" s="1049">
        <f>'In Productie'!$X$1+28</f>
        <v>428</v>
      </c>
      <c r="Y81" s="961">
        <f>V81-X81</f>
        <v>-278.25</v>
      </c>
      <c r="AE81" s="1038" t="str">
        <f>IF(A81="","",(IFERROR(VLOOKUP(A81,Projecten!A$4:W$2618,5,FALSE),"niet bekend")))</f>
        <v/>
      </c>
      <c r="AF81" s="1037">
        <f>SUM(AF82:AF90)</f>
        <v>22098</v>
      </c>
      <c r="AG81" s="1027" t="str">
        <f>IF(A81="","",(IFERROR(VLOOKUP(A81,Projecten!A$4:W$2618,23,FALSE),"niet bekend")))</f>
        <v/>
      </c>
      <c r="AH81" s="1027" t="str">
        <f>IF(A81="","",(IFERROR(VLOOKUP(A81,Projecten!A$4:W$2618,12,FALSE),"niet bekend")))</f>
        <v/>
      </c>
      <c r="AI81" s="1027"/>
    </row>
    <row r="82" spans="1:35" s="90" customFormat="1" ht="12.75" customHeight="1" x14ac:dyDescent="0.2">
      <c r="A82" s="160"/>
      <c r="B82" s="1504"/>
      <c r="C82" s="165" t="s">
        <v>324</v>
      </c>
      <c r="D82" s="99"/>
      <c r="E82" s="75"/>
      <c r="F82" s="99"/>
      <c r="G82" s="99"/>
      <c r="H82" s="99"/>
      <c r="I82" s="75"/>
      <c r="J82" s="74"/>
      <c r="K82" s="74"/>
      <c r="L82" s="74"/>
      <c r="M82" s="75"/>
      <c r="N82" s="75"/>
      <c r="O82" s="75"/>
      <c r="P82" s="75"/>
      <c r="Q82" s="161"/>
      <c r="R82" s="161"/>
      <c r="S82" s="1197"/>
      <c r="T82" s="185"/>
      <c r="U82" s="162"/>
      <c r="V82" s="162"/>
      <c r="W82" s="484">
        <v>8.25</v>
      </c>
      <c r="X82" s="163"/>
      <c r="Y82" s="164"/>
      <c r="AE82" s="90" t="str">
        <f>IF(A82="","",(IFERROR(VLOOKUP(A82,Projecten!A$4:W$2618,5,FALSE),"niet bekend")))</f>
        <v/>
      </c>
      <c r="AF82" s="972" t="str">
        <f t="shared" ref="AF82:AF87" si="4">IF(AE82="","",(E82/AE82*AH82))</f>
        <v/>
      </c>
      <c r="AG82" s="1028" t="str">
        <f>IF(A82="","",(IFERROR(VLOOKUP(A82,Projecten!A$4:W$2618,23,FALSE),"niet bekend")))</f>
        <v/>
      </c>
      <c r="AH82" s="1028" t="str">
        <f>IF(A82="","",(IFERROR(VLOOKUP(A82,Projecten!A$4:W$2618,12,FALSE),"niet bekend")))</f>
        <v/>
      </c>
      <c r="AI82" s="1028" t="str">
        <f>IF(AF82="","",(AH82-AF82))</f>
        <v/>
      </c>
    </row>
    <row r="83" spans="1:35" s="4" customFormat="1" ht="12.75" customHeight="1" x14ac:dyDescent="0.2">
      <c r="A83" s="190">
        <v>2015041</v>
      </c>
      <c r="B83" s="1501" t="s">
        <v>304</v>
      </c>
      <c r="C83" s="2" t="s">
        <v>270</v>
      </c>
      <c r="D83" s="1" t="s">
        <v>68</v>
      </c>
      <c r="E83" s="39">
        <v>1</v>
      </c>
      <c r="F83" s="1">
        <v>12</v>
      </c>
      <c r="G83" s="1">
        <v>9</v>
      </c>
      <c r="H83" s="1">
        <v>4</v>
      </c>
      <c r="I83" s="140" t="s">
        <v>89</v>
      </c>
      <c r="J83" s="74"/>
      <c r="K83" s="74"/>
      <c r="L83" s="74"/>
      <c r="M83" s="7" t="s">
        <v>89</v>
      </c>
      <c r="N83" s="7" t="s">
        <v>89</v>
      </c>
      <c r="O83" s="7" t="s">
        <v>89</v>
      </c>
      <c r="P83" s="7" t="s">
        <v>89</v>
      </c>
      <c r="R83" s="2134">
        <v>1</v>
      </c>
      <c r="S83" s="23">
        <f>IF(T83&lt;=0,"",(((T83-'In Productie'!$D$1)/7)+1))</f>
        <v>-28.571428571428573</v>
      </c>
      <c r="T83" s="184">
        <v>42166</v>
      </c>
      <c r="U83" s="4" t="s">
        <v>278</v>
      </c>
      <c r="W83" s="470">
        <v>23</v>
      </c>
      <c r="X83" s="80"/>
      <c r="Y83" s="82"/>
      <c r="AE83" s="4">
        <f>IF(A83="","",(IFERROR(VLOOKUP(A83,Projecten!A$4:W$2618,5,FALSE),"niet bekend")))</f>
        <v>1</v>
      </c>
      <c r="AF83" s="973">
        <f t="shared" si="4"/>
        <v>4187</v>
      </c>
      <c r="AG83" s="1028">
        <f>IF(A83="","",(IFERROR(VLOOKUP(A83,Projecten!A$4:W$2618,23,FALSE),"niet bekend")))</f>
        <v>4187</v>
      </c>
      <c r="AH83" s="1028">
        <f>IF(A83="","",(IFERROR(VLOOKUP(A83,Projecten!A$4:W$2618,12,FALSE),"niet bekend")))</f>
        <v>4187</v>
      </c>
      <c r="AI83" s="1026">
        <f>IF(AF83="","",(AH83-AF83))</f>
        <v>0</v>
      </c>
    </row>
    <row r="84" spans="1:35" s="4" customFormat="1" ht="12.75" customHeight="1" x14ac:dyDescent="0.2">
      <c r="A84" s="190">
        <v>2015042</v>
      </c>
      <c r="B84" s="1501">
        <v>120223</v>
      </c>
      <c r="C84" s="2" t="s">
        <v>269</v>
      </c>
      <c r="D84" s="1" t="s">
        <v>68</v>
      </c>
      <c r="E84" s="39">
        <v>1</v>
      </c>
      <c r="F84" s="1">
        <v>9</v>
      </c>
      <c r="G84" s="1">
        <v>5</v>
      </c>
      <c r="H84" s="1">
        <v>4</v>
      </c>
      <c r="I84" s="141" t="s">
        <v>89</v>
      </c>
      <c r="J84" s="74"/>
      <c r="K84" s="74"/>
      <c r="L84" s="74"/>
      <c r="M84" s="41" t="s">
        <v>89</v>
      </c>
      <c r="N84" s="41" t="s">
        <v>89</v>
      </c>
      <c r="O84" s="41" t="s">
        <v>89</v>
      </c>
      <c r="P84" s="41" t="s">
        <v>89</v>
      </c>
      <c r="R84" s="2134">
        <v>1</v>
      </c>
      <c r="S84" s="23">
        <f>IF(T84&lt;=0,"",(((T84-'In Productie'!$D$1)/7)+1))</f>
        <v>-28.571428571428573</v>
      </c>
      <c r="T84" s="184">
        <v>42166</v>
      </c>
      <c r="U84" s="4" t="s">
        <v>278</v>
      </c>
      <c r="W84" s="470">
        <v>17</v>
      </c>
      <c r="X84" s="80"/>
      <c r="Y84" s="79"/>
      <c r="AE84" s="4">
        <f>IF(A84="","",(IFERROR(VLOOKUP(A84,Projecten!A$4:W$2618,5,FALSE),"niet bekend")))</f>
        <v>1</v>
      </c>
      <c r="AF84" s="973">
        <f t="shared" si="4"/>
        <v>2972</v>
      </c>
      <c r="AG84" s="1028">
        <f>IF(A84="","",(IFERROR(VLOOKUP(A84,Projecten!A$4:W$2618,23,FALSE),"niet bekend")))</f>
        <v>2972</v>
      </c>
      <c r="AH84" s="1028">
        <f>IF(A84="","",(IFERROR(VLOOKUP(A84,Projecten!A$4:W$2618,12,FALSE),"niet bekend")))</f>
        <v>2972</v>
      </c>
      <c r="AI84" s="1026">
        <f>IF(AF84="","",(AH84-AF84))</f>
        <v>0</v>
      </c>
    </row>
    <row r="85" spans="1:35" s="4" customFormat="1" ht="12.75" customHeight="1" x14ac:dyDescent="0.2">
      <c r="A85" s="190">
        <v>2015043</v>
      </c>
      <c r="B85" s="1501">
        <v>120223</v>
      </c>
      <c r="C85" s="2" t="s">
        <v>271</v>
      </c>
      <c r="D85" s="1" t="s">
        <v>68</v>
      </c>
      <c r="E85" s="39">
        <v>1</v>
      </c>
      <c r="F85" s="1">
        <v>8</v>
      </c>
      <c r="G85" s="1">
        <v>5</v>
      </c>
      <c r="H85" s="1">
        <v>3</v>
      </c>
      <c r="I85" s="141" t="s">
        <v>89</v>
      </c>
      <c r="J85" s="75"/>
      <c r="K85" s="75"/>
      <c r="L85" s="75"/>
      <c r="M85" s="41" t="s">
        <v>89</v>
      </c>
      <c r="N85" s="41" t="s">
        <v>89</v>
      </c>
      <c r="O85" s="41" t="s">
        <v>89</v>
      </c>
      <c r="P85" s="41" t="s">
        <v>89</v>
      </c>
      <c r="R85" s="2134">
        <v>1</v>
      </c>
      <c r="S85" s="23">
        <f>IF(T85&lt;=0,"",(((T85-'In Productie'!$D$1)/7)+1))</f>
        <v>-28.571428571428573</v>
      </c>
      <c r="T85" s="184">
        <v>42166</v>
      </c>
      <c r="U85" s="4" t="s">
        <v>278</v>
      </c>
      <c r="W85" s="470">
        <v>14</v>
      </c>
      <c r="X85" s="79"/>
      <c r="Y85" s="79"/>
      <c r="AE85" s="4">
        <f>IF(A85="","",(IFERROR(VLOOKUP(A85,Projecten!A$4:W$2618,5,FALSE),"niet bekend")))</f>
        <v>1</v>
      </c>
      <c r="AF85" s="973">
        <f t="shared" si="4"/>
        <v>2450</v>
      </c>
      <c r="AG85" s="1028">
        <f>IF(A85="","",(IFERROR(VLOOKUP(A85,Projecten!A$4:W$2618,23,FALSE),"niet bekend")))</f>
        <v>2450</v>
      </c>
      <c r="AH85" s="1028">
        <f>IF(A85="","",(IFERROR(VLOOKUP(A85,Projecten!A$4:W$2618,12,FALSE),"niet bekend")))</f>
        <v>2450</v>
      </c>
      <c r="AI85" s="1026">
        <f>IF(AF85="","",(AH85-AF85))</f>
        <v>0</v>
      </c>
    </row>
    <row r="86" spans="1:35" s="4" customFormat="1" ht="12.75" customHeight="1" x14ac:dyDescent="0.2">
      <c r="A86" s="190">
        <v>2015044</v>
      </c>
      <c r="B86" s="1501">
        <v>120220</v>
      </c>
      <c r="C86" s="2" t="s">
        <v>264</v>
      </c>
      <c r="D86" s="1" t="s">
        <v>68</v>
      </c>
      <c r="E86" s="39">
        <v>1</v>
      </c>
      <c r="F86" s="1">
        <v>8</v>
      </c>
      <c r="G86" s="1">
        <v>5</v>
      </c>
      <c r="H86" s="1">
        <v>3</v>
      </c>
      <c r="I86" s="140" t="s">
        <v>89</v>
      </c>
      <c r="J86" s="74"/>
      <c r="K86" s="74"/>
      <c r="L86" s="74"/>
      <c r="M86" s="67" t="s">
        <v>89</v>
      </c>
      <c r="N86" s="7" t="s">
        <v>89</v>
      </c>
      <c r="O86" s="7" t="s">
        <v>89</v>
      </c>
      <c r="P86" s="7" t="s">
        <v>89</v>
      </c>
      <c r="R86" s="2134">
        <v>1</v>
      </c>
      <c r="S86" s="23">
        <f>IF(T86&lt;=0,"",(((T86-'In Productie'!$D$1)/7)+1))</f>
        <v>-28.571428571428573</v>
      </c>
      <c r="T86" s="184">
        <v>42166</v>
      </c>
      <c r="U86" s="4" t="s">
        <v>278</v>
      </c>
      <c r="W86" s="470">
        <v>14</v>
      </c>
      <c r="X86" s="80"/>
      <c r="Y86" s="82"/>
      <c r="AE86" s="4">
        <f>IF(A86="","",(IFERROR(VLOOKUP(A86,Projecten!A$4:W$2618,5,FALSE),"niet bekend")))</f>
        <v>1</v>
      </c>
      <c r="AF86" s="973">
        <f t="shared" si="4"/>
        <v>2109</v>
      </c>
      <c r="AG86" s="1028">
        <f>IF(A86="","",(IFERROR(VLOOKUP(A86,Projecten!A$4:W$2618,23,FALSE),"niet bekend")))</f>
        <v>2109</v>
      </c>
      <c r="AH86" s="1028">
        <f>IF(A86="","",(IFERROR(VLOOKUP(A86,Projecten!A$4:W$2618,12,FALSE),"niet bekend")))</f>
        <v>2109</v>
      </c>
      <c r="AI86" s="1026">
        <f>IF(AF86="","",(AH86-AF86))</f>
        <v>0</v>
      </c>
    </row>
    <row r="87" spans="1:35" s="4" customFormat="1" ht="12.75" customHeight="1" x14ac:dyDescent="0.2">
      <c r="A87" s="190">
        <v>2015035</v>
      </c>
      <c r="B87" s="1501">
        <v>120225</v>
      </c>
      <c r="C87" s="2" t="s">
        <v>248</v>
      </c>
      <c r="D87" s="1" t="s">
        <v>68</v>
      </c>
      <c r="E87" s="39">
        <v>5</v>
      </c>
      <c r="F87" s="1">
        <v>40</v>
      </c>
      <c r="G87" s="1">
        <v>25</v>
      </c>
      <c r="H87" s="1">
        <v>15</v>
      </c>
      <c r="I87" s="140" t="s">
        <v>89</v>
      </c>
      <c r="J87" s="75"/>
      <c r="K87" s="75"/>
      <c r="L87" s="75"/>
      <c r="M87" s="7" t="s">
        <v>89</v>
      </c>
      <c r="N87" s="7" t="s">
        <v>89</v>
      </c>
      <c r="O87" s="7" t="s">
        <v>89</v>
      </c>
      <c r="P87" s="7" t="s">
        <v>89</v>
      </c>
      <c r="R87" s="2134">
        <v>3</v>
      </c>
      <c r="S87" s="23">
        <f>IF(T87&lt;=0,"",(((T87-'In Productie'!$D$1)/7)+1))</f>
        <v>-28.571428571428573</v>
      </c>
      <c r="T87" s="184">
        <v>42166</v>
      </c>
      <c r="U87" s="4" t="s">
        <v>280</v>
      </c>
      <c r="W87" s="480">
        <v>69</v>
      </c>
      <c r="X87" s="80"/>
      <c r="Y87" s="82"/>
      <c r="AE87" s="4">
        <f>IF(A87="","",(IFERROR(VLOOKUP(A87,Projecten!A$4:W$2618,5,FALSE),"niet bekend")))</f>
        <v>15</v>
      </c>
      <c r="AF87" s="973">
        <f t="shared" si="4"/>
        <v>10380</v>
      </c>
      <c r="AG87" s="1028">
        <f>IF(A87="","",(IFERROR(VLOOKUP(A87,Projecten!A$4:W$2618,23,FALSE),"niet bekend")))</f>
        <v>31140</v>
      </c>
      <c r="AH87" s="1028">
        <f>IF(A87="","",(IFERROR(VLOOKUP(A87,Projecten!A$4:W$2618,12,FALSE),"niet bekend")))</f>
        <v>31140</v>
      </c>
      <c r="AI87" s="1026"/>
    </row>
    <row r="88" spans="1:35" s="4" customFormat="1" ht="12.75" customHeight="1" x14ac:dyDescent="0.2">
      <c r="A88" s="191">
        <v>2015058</v>
      </c>
      <c r="B88" s="155">
        <v>120227</v>
      </c>
      <c r="C88" s="158" t="s">
        <v>310</v>
      </c>
      <c r="D88" s="158" t="s">
        <v>68</v>
      </c>
      <c r="E88" s="1958">
        <v>0</v>
      </c>
      <c r="F88" s="158">
        <v>1</v>
      </c>
      <c r="G88" s="158">
        <v>0</v>
      </c>
      <c r="H88" s="158">
        <v>1</v>
      </c>
      <c r="I88" s="147" t="s">
        <v>89</v>
      </c>
      <c r="J88" s="76"/>
      <c r="K88" s="76"/>
      <c r="L88" s="76"/>
      <c r="M88" s="29" t="s">
        <v>89</v>
      </c>
      <c r="N88" s="29" t="s">
        <v>89</v>
      </c>
      <c r="O88" s="29" t="s">
        <v>89</v>
      </c>
      <c r="P88" s="29" t="s">
        <v>89</v>
      </c>
      <c r="Q88" s="23"/>
      <c r="R88" s="23"/>
      <c r="S88" s="23">
        <f>IF(T88&lt;=0,"",(((T88-'In Productie'!$D$1)/7)+1))</f>
        <v>-28.571428571428573</v>
      </c>
      <c r="T88" s="184">
        <v>42166</v>
      </c>
      <c r="U88" s="108" t="s">
        <v>278</v>
      </c>
      <c r="V88" s="25" t="s">
        <v>314</v>
      </c>
      <c r="W88" s="485">
        <v>3</v>
      </c>
      <c r="X88" s="80"/>
      <c r="Y88" s="79"/>
      <c r="AE88" s="4">
        <f>IF(A88="","",(IFERROR(VLOOKUP(A88,Projecten!A$4:W$2618,5,FALSE),"niet bekend")))</f>
        <v>0</v>
      </c>
      <c r="AF88" s="973"/>
      <c r="AG88" s="1028">
        <f>IF(A88="","",(IFERROR(VLOOKUP(A88,Projecten!A$4:W$2618,23,FALSE),"niet bekend")))</f>
        <v>450</v>
      </c>
      <c r="AH88" s="1028">
        <f>IF(A88="","",(IFERROR(VLOOKUP(A88,Projecten!A$4:W$2618,12,FALSE),"niet bekend")))</f>
        <v>450</v>
      </c>
      <c r="AI88" s="1026" t="str">
        <f>IF(AF88="","",(AH88-AF88))</f>
        <v/>
      </c>
    </row>
    <row r="89" spans="1:35" s="4" customFormat="1" ht="12.75" customHeight="1" x14ac:dyDescent="0.2">
      <c r="A89" s="2"/>
      <c r="B89" s="1501"/>
      <c r="C89" s="159" t="s">
        <v>321</v>
      </c>
      <c r="D89" s="1"/>
      <c r="E89" s="39"/>
      <c r="F89" s="1"/>
      <c r="G89" s="1"/>
      <c r="H89" s="1"/>
      <c r="I89" s="29"/>
      <c r="J89" s="76"/>
      <c r="K89" s="76"/>
      <c r="L89" s="76"/>
      <c r="M89" s="29"/>
      <c r="N89" s="29"/>
      <c r="O89" s="29"/>
      <c r="P89" s="29"/>
      <c r="R89" s="2134"/>
      <c r="S89" s="23"/>
      <c r="T89" s="181"/>
      <c r="W89" s="486">
        <v>1.5</v>
      </c>
      <c r="X89" s="79"/>
      <c r="Y89" s="79"/>
      <c r="AE89" s="4" t="str">
        <f>IF(A89="","",(IFERROR(VLOOKUP(A89,Projecten!A$4:W$2618,5,FALSE),"niet bekend")))</f>
        <v/>
      </c>
      <c r="AF89" s="973" t="str">
        <f>IF(AE89="","",(E89/AE89*AH89))</f>
        <v/>
      </c>
      <c r="AG89" s="1028" t="str">
        <f>IF(A89="","",(IFERROR(VLOOKUP(A89,Projecten!A$4:W$2618,23,FALSE),"niet bekend")))</f>
        <v/>
      </c>
      <c r="AH89" s="1028" t="str">
        <f>IF(A89="","",(IFERROR(VLOOKUP(A89,Projecten!A$4:W$2618,12,FALSE),"niet bekend")))</f>
        <v/>
      </c>
      <c r="AI89" s="1026" t="str">
        <f>IF(AF89="","",(AH89-AF89))</f>
        <v/>
      </c>
    </row>
    <row r="90" spans="1:35" s="38" customFormat="1" ht="12.75" customHeight="1" x14ac:dyDescent="0.2">
      <c r="A90" s="30"/>
      <c r="B90" s="1500"/>
      <c r="C90" s="31"/>
      <c r="D90" s="31"/>
      <c r="E90" s="32"/>
      <c r="F90" s="31"/>
      <c r="G90" s="31"/>
      <c r="H90" s="31"/>
      <c r="I90" s="32"/>
      <c r="J90" s="33"/>
      <c r="K90" s="33"/>
      <c r="L90" s="33"/>
      <c r="M90" s="32"/>
      <c r="N90" s="32"/>
      <c r="O90" s="32"/>
      <c r="P90" s="32"/>
      <c r="Q90" s="33"/>
      <c r="R90" s="33"/>
      <c r="S90" s="1194"/>
      <c r="T90" s="176"/>
      <c r="U90" s="35"/>
      <c r="V90" s="35"/>
      <c r="W90" s="35"/>
      <c r="X90" s="83"/>
      <c r="Y90" s="84"/>
      <c r="AF90" s="983"/>
      <c r="AG90" s="1030"/>
      <c r="AH90" s="1030"/>
      <c r="AI90" s="1030"/>
    </row>
    <row r="91" spans="1:35" s="1038" customFormat="1" ht="12.75" customHeight="1" x14ac:dyDescent="0.2">
      <c r="A91" s="1007"/>
      <c r="B91" s="1498"/>
      <c r="C91" s="1008">
        <f>SUM(F91:H91)</f>
        <v>142</v>
      </c>
      <c r="D91" s="1009"/>
      <c r="E91" s="1010">
        <f>SUM(E93:E104)</f>
        <v>9</v>
      </c>
      <c r="F91" s="1009">
        <f>SUM(F93:F104)</f>
        <v>75</v>
      </c>
      <c r="G91" s="1009">
        <f>SUM(G93:G104)</f>
        <v>44</v>
      </c>
      <c r="H91" s="1009">
        <f>SUM(H93:H104)</f>
        <v>23</v>
      </c>
      <c r="I91" s="1010"/>
      <c r="J91" s="1065"/>
      <c r="K91" s="1065"/>
      <c r="L91" s="1065"/>
      <c r="M91" s="1010"/>
      <c r="N91" s="1010"/>
      <c r="O91" s="1010"/>
      <c r="P91" s="1010"/>
      <c r="Q91" s="1045">
        <v>25</v>
      </c>
      <c r="R91" s="1045"/>
      <c r="S91" s="1195"/>
      <c r="T91" s="1046"/>
      <c r="U91" s="1047"/>
      <c r="V91" s="1047">
        <f>SUM(W91:W104)</f>
        <v>140</v>
      </c>
      <c r="W91" s="1067"/>
      <c r="X91" s="1049">
        <f>'In Productie'!$X$1+19</f>
        <v>419</v>
      </c>
      <c r="Y91" s="961">
        <f>V91-X91</f>
        <v>-279</v>
      </c>
      <c r="AE91" s="1038" t="str">
        <f>IF(A91="","",(IFERROR(VLOOKUP(A91,Projecten!A$4:W$2618,5,FALSE),"niet bekend")))</f>
        <v/>
      </c>
      <c r="AF91" s="1037">
        <f>SUM(AF92:AF104)</f>
        <v>18928</v>
      </c>
      <c r="AG91" s="1027" t="str">
        <f>IF(A91="","",(IFERROR(VLOOKUP(A91,Projecten!A$4:W$2618,23,FALSE),"niet bekend")))</f>
        <v/>
      </c>
      <c r="AH91" s="1027" t="str">
        <f>IF(A91="","",(IFERROR(VLOOKUP(A91,Projecten!A$4:W$2618,12,FALSE),"niet bekend")))</f>
        <v/>
      </c>
      <c r="AI91" s="1027"/>
    </row>
    <row r="92" spans="1:35" s="90" customFormat="1" ht="12.75" customHeight="1" x14ac:dyDescent="0.2">
      <c r="A92" s="160"/>
      <c r="B92" s="1504"/>
      <c r="C92" s="165" t="s">
        <v>347</v>
      </c>
      <c r="D92" s="99"/>
      <c r="E92" s="75"/>
      <c r="F92" s="99"/>
      <c r="G92" s="99"/>
      <c r="H92" s="99"/>
      <c r="I92" s="75"/>
      <c r="J92" s="74"/>
      <c r="K92" s="74"/>
      <c r="L92" s="74"/>
      <c r="M92" s="75"/>
      <c r="N92" s="75"/>
      <c r="O92" s="75"/>
      <c r="P92" s="75"/>
      <c r="Q92" s="161"/>
      <c r="R92" s="161"/>
      <c r="S92" s="1197"/>
      <c r="T92" s="185"/>
      <c r="U92" s="162"/>
      <c r="V92" s="162"/>
      <c r="W92" s="484">
        <v>3</v>
      </c>
      <c r="X92" s="163"/>
      <c r="Y92" s="164"/>
      <c r="AE92" s="90" t="str">
        <f>IF(A92="","",(IFERROR(VLOOKUP(A92,Projecten!A$4:W$2618,5,FALSE),"niet bekend")))</f>
        <v/>
      </c>
      <c r="AF92" s="972" t="str">
        <f t="shared" ref="AF92:AF99" si="5">IF(AE92="","",(E92/AE92*AH92))</f>
        <v/>
      </c>
      <c r="AG92" s="1028" t="str">
        <f>IF(A92="","",(IFERROR(VLOOKUP(A92,Projecten!A$4:W$2618,23,FALSE),"niet bekend")))</f>
        <v/>
      </c>
      <c r="AH92" s="1028" t="str">
        <f>IF(A92="","",(IFERROR(VLOOKUP(A92,Projecten!A$4:W$2618,12,FALSE),"niet bekend")))</f>
        <v/>
      </c>
      <c r="AI92" s="1028" t="str">
        <f t="shared" ref="AI92:AI100" si="6">IF(AF92="","",(AH92-AF92))</f>
        <v/>
      </c>
    </row>
    <row r="93" spans="1:35" s="4" customFormat="1" ht="12.75" customHeight="1" x14ac:dyDescent="0.2">
      <c r="A93" s="190">
        <v>2015045</v>
      </c>
      <c r="B93" s="1501">
        <v>120228</v>
      </c>
      <c r="C93" s="2" t="s">
        <v>315</v>
      </c>
      <c r="D93" s="1" t="s">
        <v>68</v>
      </c>
      <c r="E93" s="39">
        <v>1</v>
      </c>
      <c r="F93" s="1">
        <v>8</v>
      </c>
      <c r="G93" s="1">
        <v>5</v>
      </c>
      <c r="H93" s="1">
        <v>3</v>
      </c>
      <c r="I93" s="140" t="s">
        <v>89</v>
      </c>
      <c r="J93" s="74"/>
      <c r="K93" s="74"/>
      <c r="L93" s="74"/>
      <c r="M93" s="7" t="s">
        <v>89</v>
      </c>
      <c r="N93" s="7" t="s">
        <v>89</v>
      </c>
      <c r="O93" s="7" t="s">
        <v>89</v>
      </c>
      <c r="P93" s="7" t="s">
        <v>89</v>
      </c>
      <c r="R93" s="2134"/>
      <c r="S93" s="23">
        <f>IF(T93&lt;=0,"",(((T93-'In Productie'!$D$1)/7)+1))</f>
        <v>-27.571428571428573</v>
      </c>
      <c r="T93" s="181">
        <v>42173</v>
      </c>
      <c r="U93" s="4" t="s">
        <v>278</v>
      </c>
      <c r="V93" s="4" t="s">
        <v>300</v>
      </c>
      <c r="W93" s="470">
        <v>13</v>
      </c>
      <c r="X93" s="80"/>
      <c r="Y93" s="82"/>
      <c r="AE93" s="4">
        <f>IF(A93="","",(IFERROR(VLOOKUP(A93,Projecten!A$4:W$2618,5,FALSE),"niet bekend")))</f>
        <v>1</v>
      </c>
      <c r="AF93" s="973">
        <f t="shared" si="5"/>
        <v>2450</v>
      </c>
      <c r="AG93" s="1028">
        <f>IF(A93="","",(IFERROR(VLOOKUP(A93,Projecten!A$4:W$2618,23,FALSE),"niet bekend")))</f>
        <v>2450</v>
      </c>
      <c r="AH93" s="1028">
        <f>IF(A93="","",(IFERROR(VLOOKUP(A93,Projecten!A$4:W$2618,12,FALSE),"niet bekend")))</f>
        <v>2450</v>
      </c>
      <c r="AI93" s="1026">
        <f t="shared" si="6"/>
        <v>0</v>
      </c>
    </row>
    <row r="94" spans="1:35" s="4" customFormat="1" ht="12.75" customHeight="1" x14ac:dyDescent="0.2">
      <c r="A94" s="190">
        <v>2015046</v>
      </c>
      <c r="B94" s="1501">
        <v>120228</v>
      </c>
      <c r="C94" s="2" t="s">
        <v>316</v>
      </c>
      <c r="D94" s="1" t="s">
        <v>68</v>
      </c>
      <c r="E94" s="39">
        <v>1</v>
      </c>
      <c r="F94" s="1">
        <v>9</v>
      </c>
      <c r="G94" s="1">
        <v>6</v>
      </c>
      <c r="H94" s="1">
        <v>2</v>
      </c>
      <c r="I94" s="141" t="s">
        <v>89</v>
      </c>
      <c r="J94" s="75"/>
      <c r="K94" s="75"/>
      <c r="L94" s="75"/>
      <c r="M94" s="41" t="s">
        <v>89</v>
      </c>
      <c r="N94" s="41" t="s">
        <v>89</v>
      </c>
      <c r="O94" s="41" t="s">
        <v>89</v>
      </c>
      <c r="P94" s="41" t="s">
        <v>89</v>
      </c>
      <c r="R94" s="2134"/>
      <c r="S94" s="23">
        <f>IF(T94&lt;=0,"",(((T94-'In Productie'!$D$1)/7)+1))</f>
        <v>-27.571428571428573</v>
      </c>
      <c r="T94" s="181">
        <v>42173</v>
      </c>
      <c r="U94" s="4" t="s">
        <v>278</v>
      </c>
      <c r="V94" s="4" t="s">
        <v>300</v>
      </c>
      <c r="W94" s="470">
        <v>14</v>
      </c>
      <c r="X94" s="80"/>
      <c r="Y94" s="79"/>
      <c r="AE94" s="4">
        <f>IF(A94="","",(IFERROR(VLOOKUP(A94,Projecten!A$4:W$2618,5,FALSE),"niet bekend")))</f>
        <v>1</v>
      </c>
      <c r="AF94" s="973">
        <f t="shared" si="5"/>
        <v>2341</v>
      </c>
      <c r="AG94" s="1028">
        <f>IF(A94="","",(IFERROR(VLOOKUP(A94,Projecten!A$4:W$2618,23,FALSE),"niet bekend")))</f>
        <v>2341</v>
      </c>
      <c r="AH94" s="1028">
        <f>IF(A94="","",(IFERROR(VLOOKUP(A94,Projecten!A$4:W$2618,12,FALSE),"niet bekend")))</f>
        <v>2341</v>
      </c>
      <c r="AI94" s="1026">
        <f t="shared" si="6"/>
        <v>0</v>
      </c>
    </row>
    <row r="95" spans="1:35" s="4" customFormat="1" ht="12.75" customHeight="1" x14ac:dyDescent="0.2">
      <c r="A95" s="190">
        <v>2015047</v>
      </c>
      <c r="B95" s="1501" t="s">
        <v>343</v>
      </c>
      <c r="C95" s="2" t="s">
        <v>303</v>
      </c>
      <c r="D95" s="1" t="s">
        <v>68</v>
      </c>
      <c r="E95" s="39">
        <v>1</v>
      </c>
      <c r="F95" s="1">
        <v>8</v>
      </c>
      <c r="G95" s="1">
        <v>4</v>
      </c>
      <c r="H95" s="1">
        <v>3</v>
      </c>
      <c r="I95" s="141" t="s">
        <v>89</v>
      </c>
      <c r="J95" s="74"/>
      <c r="K95" s="74"/>
      <c r="L95" s="74"/>
      <c r="M95" s="41" t="s">
        <v>89</v>
      </c>
      <c r="N95" s="41" t="s">
        <v>89</v>
      </c>
      <c r="O95" s="41" t="s">
        <v>89</v>
      </c>
      <c r="P95" s="41" t="s">
        <v>89</v>
      </c>
      <c r="R95" s="2134"/>
      <c r="S95" s="23">
        <f>IF(T95&lt;=0,"",(((T95-'In Productie'!$D$1)/7)+1))</f>
        <v>-27.571428571428573</v>
      </c>
      <c r="T95" s="181">
        <v>42173</v>
      </c>
      <c r="U95" s="4" t="s">
        <v>278</v>
      </c>
      <c r="V95" s="4" t="s">
        <v>300</v>
      </c>
      <c r="W95" s="470">
        <v>12</v>
      </c>
      <c r="X95" s="79"/>
      <c r="Y95" s="79"/>
      <c r="AE95" s="4">
        <f>IF(A95="","",(IFERROR(VLOOKUP(A95,Projecten!A$4:W$2618,5,FALSE),"niet bekend")))</f>
        <v>1</v>
      </c>
      <c r="AF95" s="973">
        <f t="shared" si="5"/>
        <v>2619</v>
      </c>
      <c r="AG95" s="1028">
        <f>IF(A95="","",(IFERROR(VLOOKUP(A95,Projecten!A$4:W$2618,23,FALSE),"niet bekend")))</f>
        <v>2619</v>
      </c>
      <c r="AH95" s="1028">
        <f>IF(A95="","",(IFERROR(VLOOKUP(A95,Projecten!A$4:W$2618,12,FALSE),"niet bekend")))</f>
        <v>2619</v>
      </c>
      <c r="AI95" s="1026">
        <f t="shared" si="6"/>
        <v>0</v>
      </c>
    </row>
    <row r="96" spans="1:35" s="4" customFormat="1" ht="12.75" customHeight="1" x14ac:dyDescent="0.2">
      <c r="A96" s="190">
        <v>2015048</v>
      </c>
      <c r="B96" s="1501">
        <v>120230</v>
      </c>
      <c r="C96" s="2" t="s">
        <v>268</v>
      </c>
      <c r="D96" s="1" t="s">
        <v>68</v>
      </c>
      <c r="E96" s="39">
        <v>1</v>
      </c>
      <c r="F96" s="1">
        <v>8</v>
      </c>
      <c r="G96" s="1">
        <v>6</v>
      </c>
      <c r="H96" s="1">
        <v>3</v>
      </c>
      <c r="I96" s="140" t="s">
        <v>89</v>
      </c>
      <c r="J96" s="75"/>
      <c r="K96" s="75"/>
      <c r="L96" s="75"/>
      <c r="M96" s="7" t="s">
        <v>89</v>
      </c>
      <c r="N96" s="7" t="s">
        <v>89</v>
      </c>
      <c r="O96" s="7" t="s">
        <v>89</v>
      </c>
      <c r="P96" s="7" t="s">
        <v>89</v>
      </c>
      <c r="R96" s="2134"/>
      <c r="S96" s="23">
        <f>IF(T96&lt;=0,"",(((T96-'In Productie'!$D$1)/7)+1))</f>
        <v>-27.571428571428573</v>
      </c>
      <c r="T96" s="181">
        <v>42173</v>
      </c>
      <c r="U96" s="4" t="s">
        <v>278</v>
      </c>
      <c r="W96" s="470">
        <v>14</v>
      </c>
      <c r="X96" s="80"/>
      <c r="Y96" s="82"/>
      <c r="AE96" s="4">
        <f>IF(A96="","",(IFERROR(VLOOKUP(A96,Projecten!A$4:W$2618,5,FALSE),"niet bekend")))</f>
        <v>1</v>
      </c>
      <c r="AF96" s="973">
        <f t="shared" si="5"/>
        <v>1784</v>
      </c>
      <c r="AG96" s="1028">
        <f>IF(A96="","",(IFERROR(VLOOKUP(A96,Projecten!A$4:W$2618,23,FALSE),"niet bekend")))</f>
        <v>1784</v>
      </c>
      <c r="AH96" s="1028">
        <f>IF(A96="","",(IFERROR(VLOOKUP(A96,Projecten!A$4:W$2618,12,FALSE),"niet bekend")))</f>
        <v>1784</v>
      </c>
      <c r="AI96" s="1026">
        <f t="shared" si="6"/>
        <v>0</v>
      </c>
    </row>
    <row r="97" spans="1:35" s="4" customFormat="1" ht="12.75" customHeight="1" x14ac:dyDescent="0.2">
      <c r="A97" s="190">
        <v>2015049</v>
      </c>
      <c r="B97" s="1501">
        <v>120230</v>
      </c>
      <c r="C97" s="2" t="s">
        <v>272</v>
      </c>
      <c r="D97" s="1" t="s">
        <v>68</v>
      </c>
      <c r="E97" s="39">
        <v>1</v>
      </c>
      <c r="F97" s="1">
        <v>3</v>
      </c>
      <c r="G97" s="1">
        <v>3</v>
      </c>
      <c r="H97" s="1">
        <v>0</v>
      </c>
      <c r="I97" s="147" t="s">
        <v>89</v>
      </c>
      <c r="J97" s="76"/>
      <c r="K97" s="76"/>
      <c r="L97" s="76"/>
      <c r="M97" s="29" t="s">
        <v>89</v>
      </c>
      <c r="N97" s="29" t="s">
        <v>89</v>
      </c>
      <c r="O97" s="29" t="s">
        <v>89</v>
      </c>
      <c r="P97" s="29" t="s">
        <v>89</v>
      </c>
      <c r="R97" s="2134"/>
      <c r="S97" s="23">
        <f>IF(T97&lt;=0,"",(((T97-'In Productie'!$D$1)/7)+1))</f>
        <v>-27.571428571428573</v>
      </c>
      <c r="T97" s="181">
        <v>42173</v>
      </c>
      <c r="U97" s="4" t="s">
        <v>280</v>
      </c>
      <c r="W97" s="470">
        <v>4</v>
      </c>
      <c r="X97" s="79"/>
      <c r="Y97" s="79"/>
      <c r="AE97" s="4">
        <f>IF(A97="","",(IFERROR(VLOOKUP(A97,Projecten!A$4:W$2618,5,FALSE),"niet bekend")))</f>
        <v>1</v>
      </c>
      <c r="AF97" s="973">
        <f t="shared" si="5"/>
        <v>397</v>
      </c>
      <c r="AG97" s="1028">
        <f>IF(A97="","",(IFERROR(VLOOKUP(A97,Projecten!A$4:W$2618,23,FALSE),"niet bekend")))</f>
        <v>397</v>
      </c>
      <c r="AH97" s="1028">
        <f>IF(A97="","",(IFERROR(VLOOKUP(A97,Projecten!A$4:W$2618,12,FALSE),"niet bekend")))</f>
        <v>397</v>
      </c>
      <c r="AI97" s="1026">
        <f t="shared" si="6"/>
        <v>0</v>
      </c>
    </row>
    <row r="98" spans="1:35" s="4" customFormat="1" ht="12.75" customHeight="1" x14ac:dyDescent="0.2">
      <c r="A98" s="190">
        <v>2015050</v>
      </c>
      <c r="B98" s="1501">
        <v>120228</v>
      </c>
      <c r="C98" s="2" t="s">
        <v>276</v>
      </c>
      <c r="D98" s="1" t="s">
        <v>68</v>
      </c>
      <c r="E98" s="39">
        <v>1</v>
      </c>
      <c r="F98" s="1">
        <v>9</v>
      </c>
      <c r="G98" s="1">
        <v>5</v>
      </c>
      <c r="H98" s="1">
        <v>4</v>
      </c>
      <c r="I98" s="147" t="s">
        <v>89</v>
      </c>
      <c r="J98" s="76"/>
      <c r="K98" s="76"/>
      <c r="L98" s="76"/>
      <c r="M98" s="29" t="s">
        <v>89</v>
      </c>
      <c r="N98" s="29" t="s">
        <v>89</v>
      </c>
      <c r="O98" s="29" t="s">
        <v>89</v>
      </c>
      <c r="P98" s="29" t="s">
        <v>89</v>
      </c>
      <c r="R98" s="2134"/>
      <c r="S98" s="23">
        <f>IF(T98&lt;=0,"",(((T98-'In Productie'!$D$1)/7)+1))</f>
        <v>-27.571428571428573</v>
      </c>
      <c r="T98" s="181">
        <v>42173</v>
      </c>
      <c r="U98" s="4" t="s">
        <v>278</v>
      </c>
      <c r="W98" s="470">
        <v>17</v>
      </c>
      <c r="X98" s="79"/>
      <c r="Y98" s="79"/>
      <c r="AE98" s="4">
        <f>IF(A98="","",(IFERROR(VLOOKUP(A98,Projecten!A$4:W$2618,5,FALSE),"niet bekend")))</f>
        <v>1</v>
      </c>
      <c r="AF98" s="973">
        <f t="shared" si="5"/>
        <v>2647</v>
      </c>
      <c r="AG98" s="1028">
        <f>IF(A98="","",(IFERROR(VLOOKUP(A98,Projecten!A$4:W$2618,23,FALSE),"niet bekend")))</f>
        <v>2647</v>
      </c>
      <c r="AH98" s="1028">
        <f>IF(A98="","",(IFERROR(VLOOKUP(A98,Projecten!A$4:W$2618,12,FALSE),"niet bekend")))</f>
        <v>2647</v>
      </c>
      <c r="AI98" s="1026">
        <f t="shared" si="6"/>
        <v>0</v>
      </c>
    </row>
    <row r="99" spans="1:35" s="4" customFormat="1" ht="12.75" customHeight="1" x14ac:dyDescent="0.2">
      <c r="A99" s="190">
        <v>2015051</v>
      </c>
      <c r="B99" s="1501">
        <v>120230</v>
      </c>
      <c r="C99" s="2" t="s">
        <v>301</v>
      </c>
      <c r="D99" s="1" t="s">
        <v>68</v>
      </c>
      <c r="E99" s="39">
        <v>1</v>
      </c>
      <c r="F99" s="1">
        <v>12</v>
      </c>
      <c r="G99" s="1">
        <v>5</v>
      </c>
      <c r="H99" s="1">
        <v>2</v>
      </c>
      <c r="I99" s="147" t="s">
        <v>89</v>
      </c>
      <c r="J99" s="75"/>
      <c r="K99" s="75"/>
      <c r="L99" s="75"/>
      <c r="M99" s="29" t="s">
        <v>89</v>
      </c>
      <c r="N99" s="29" t="s">
        <v>89</v>
      </c>
      <c r="O99" s="29" t="s">
        <v>89</v>
      </c>
      <c r="P99" s="29" t="s">
        <v>89</v>
      </c>
      <c r="R99" s="2134"/>
      <c r="S99" s="23">
        <f>IF(T99&lt;=0,"",(((T99-'In Productie'!$D$1)/7)+1))</f>
        <v>-27.571428571428573</v>
      </c>
      <c r="T99" s="181">
        <v>42173</v>
      </c>
      <c r="U99" s="4" t="s">
        <v>278</v>
      </c>
      <c r="V99" s="4" t="s">
        <v>302</v>
      </c>
      <c r="W99" s="470">
        <v>33</v>
      </c>
      <c r="X99" s="79"/>
      <c r="Y99" s="79"/>
      <c r="AE99" s="4">
        <f>IF(A99="","",(IFERROR(VLOOKUP(A99,Projecten!A$4:W$2618,5,FALSE),"niet bekend")))</f>
        <v>1</v>
      </c>
      <c r="AF99" s="973">
        <f t="shared" si="5"/>
        <v>2580</v>
      </c>
      <c r="AG99" s="1028">
        <f>IF(A99="","",(IFERROR(VLOOKUP(A99,Projecten!A$4:W$2618,23,FALSE),"niet bekend")))</f>
        <v>2580</v>
      </c>
      <c r="AH99" s="1028">
        <f>IF(A99="","",(IFERROR(VLOOKUP(A99,Projecten!A$4:W$2618,12,FALSE),"niet bekend")))</f>
        <v>2580</v>
      </c>
      <c r="AI99" s="1026">
        <f t="shared" si="6"/>
        <v>0</v>
      </c>
    </row>
    <row r="100" spans="1:35" s="4" customFormat="1" ht="12.75" customHeight="1" x14ac:dyDescent="0.2">
      <c r="A100" s="190" t="s">
        <v>333</v>
      </c>
      <c r="B100" s="1501">
        <v>120234</v>
      </c>
      <c r="C100" s="2" t="s">
        <v>331</v>
      </c>
      <c r="D100" s="1" t="s">
        <v>68</v>
      </c>
      <c r="E100" s="39">
        <v>0</v>
      </c>
      <c r="F100" s="1">
        <v>2</v>
      </c>
      <c r="G100" s="1">
        <v>0</v>
      </c>
      <c r="H100" s="1">
        <v>0</v>
      </c>
      <c r="I100" s="147" t="s">
        <v>89</v>
      </c>
      <c r="J100" s="74"/>
      <c r="K100" s="74"/>
      <c r="L100" s="74"/>
      <c r="M100" s="29" t="s">
        <v>89</v>
      </c>
      <c r="N100" s="29" t="s">
        <v>89</v>
      </c>
      <c r="O100" s="29" t="s">
        <v>89</v>
      </c>
      <c r="P100" s="29" t="s">
        <v>89</v>
      </c>
      <c r="R100" s="2134"/>
      <c r="S100" s="23">
        <f>IF(T100&lt;=0,"",(((T100-'In Productie'!$D$1)/7)+1))</f>
        <v>-27.571428571428573</v>
      </c>
      <c r="T100" s="181">
        <v>42173</v>
      </c>
      <c r="U100" s="4" t="s">
        <v>278</v>
      </c>
      <c r="V100" s="4" t="s">
        <v>332</v>
      </c>
      <c r="W100" s="470">
        <v>2</v>
      </c>
      <c r="X100" s="79"/>
      <c r="Y100" s="79"/>
      <c r="AE100" s="4">
        <f>IF(A100="","",(IFERROR(VLOOKUP(A100,Projecten!A$4:W$2618,5,FALSE),"niet bekend")))</f>
        <v>0</v>
      </c>
      <c r="AF100" s="973"/>
      <c r="AG100" s="1028">
        <f>IF(A100="","",(IFERROR(VLOOKUP(A100,Projecten!A$4:W$2618,23,FALSE),"niet bekend")))</f>
        <v>300</v>
      </c>
      <c r="AH100" s="1028">
        <f>IF(A100="","",(IFERROR(VLOOKUP(A100,Projecten!A$4:W$2618,12,FALSE),"niet bekend")))</f>
        <v>300</v>
      </c>
      <c r="AI100" s="1026" t="str">
        <f t="shared" si="6"/>
        <v/>
      </c>
    </row>
    <row r="101" spans="1:35" s="4" customFormat="1" ht="12.75" customHeight="1" x14ac:dyDescent="0.2">
      <c r="A101" s="190">
        <v>2015026</v>
      </c>
      <c r="B101" s="1501" t="s">
        <v>237</v>
      </c>
      <c r="C101" s="2" t="s">
        <v>327</v>
      </c>
      <c r="D101" s="1" t="s">
        <v>68</v>
      </c>
      <c r="E101" s="39"/>
      <c r="F101" s="1"/>
      <c r="G101" s="1"/>
      <c r="H101" s="1"/>
      <c r="I101" s="29"/>
      <c r="J101" s="74"/>
      <c r="K101" s="74"/>
      <c r="L101" s="74"/>
      <c r="M101" s="29"/>
      <c r="N101" s="29"/>
      <c r="O101" s="29"/>
      <c r="P101" s="29"/>
      <c r="R101" s="2134"/>
      <c r="S101" s="23">
        <f>IF(T101&lt;=0,"",(((T101-'In Productie'!$D$1)/7)+1))</f>
        <v>-27.571428571428573</v>
      </c>
      <c r="T101" s="181">
        <v>42173</v>
      </c>
      <c r="U101" s="4" t="s">
        <v>278</v>
      </c>
      <c r="V101" s="4" t="s">
        <v>325</v>
      </c>
      <c r="W101" s="470">
        <v>0</v>
      </c>
      <c r="X101" s="79"/>
      <c r="Y101" s="79"/>
      <c r="AE101" s="4">
        <f>IF(A101="","",(IFERROR(VLOOKUP(A101,Projecten!A$4:W$2618,5,FALSE),"niet bekend")))</f>
        <v>5</v>
      </c>
      <c r="AF101" s="973"/>
      <c r="AG101" s="1028"/>
      <c r="AH101" s="1028"/>
      <c r="AI101" s="1026"/>
    </row>
    <row r="102" spans="1:35" s="4" customFormat="1" ht="12.75" customHeight="1" x14ac:dyDescent="0.2">
      <c r="A102" s="190">
        <v>2015052</v>
      </c>
      <c r="B102" s="1501">
        <v>120235</v>
      </c>
      <c r="C102" s="2" t="s">
        <v>299</v>
      </c>
      <c r="D102" s="1" t="s">
        <v>68</v>
      </c>
      <c r="E102" s="39">
        <v>1</v>
      </c>
      <c r="F102" s="1">
        <v>8</v>
      </c>
      <c r="G102" s="1">
        <v>5</v>
      </c>
      <c r="H102" s="1">
        <v>3</v>
      </c>
      <c r="I102" s="147" t="s">
        <v>89</v>
      </c>
      <c r="J102" s="74"/>
      <c r="K102" s="74"/>
      <c r="L102" s="74"/>
      <c r="M102" s="29" t="s">
        <v>89</v>
      </c>
      <c r="N102" s="29" t="s">
        <v>89</v>
      </c>
      <c r="O102" s="29" t="s">
        <v>89</v>
      </c>
      <c r="P102" s="29" t="s">
        <v>89</v>
      </c>
      <c r="Q102" s="23"/>
      <c r="R102" s="23"/>
      <c r="S102" s="23">
        <f>IF(T102&lt;=0,"",(((T102-'In Productie'!$D$1)/7)+1))</f>
        <v>-26.571428571428573</v>
      </c>
      <c r="T102" s="177">
        <v>42180</v>
      </c>
      <c r="U102" s="4" t="s">
        <v>278</v>
      </c>
      <c r="V102" s="25"/>
      <c r="W102" s="470">
        <v>14</v>
      </c>
      <c r="X102" s="80"/>
      <c r="Y102" s="79"/>
      <c r="AE102" s="4">
        <f>IF(A102="","",(IFERROR(VLOOKUP(A102,Projecten!A$4:W$2618,5,FALSE),"niet bekend")))</f>
        <v>1</v>
      </c>
      <c r="AF102" s="973">
        <f>IF(AE102="","",(E102/AE102*AH102))</f>
        <v>2001</v>
      </c>
      <c r="AG102" s="1028">
        <f>IF(A102="","",(IFERROR(VLOOKUP(A102,Projecten!A$4:W$2618,23,FALSE),"niet bekend")))</f>
        <v>2001</v>
      </c>
      <c r="AH102" s="1028">
        <f>IF(A102="","",(IFERROR(VLOOKUP(A102,Projecten!A$4:W$2618,12,FALSE),"niet bekend")))</f>
        <v>2001</v>
      </c>
      <c r="AI102" s="1026">
        <f>IF(AF102="","",(AH102-AF102))</f>
        <v>0</v>
      </c>
    </row>
    <row r="103" spans="1:35" s="4" customFormat="1" ht="12.75" customHeight="1" x14ac:dyDescent="0.2">
      <c r="A103" s="190">
        <v>2015053</v>
      </c>
      <c r="B103" s="1501">
        <v>120236</v>
      </c>
      <c r="C103" s="2" t="s">
        <v>285</v>
      </c>
      <c r="D103" s="1" t="s">
        <v>68</v>
      </c>
      <c r="E103" s="39">
        <v>1</v>
      </c>
      <c r="F103" s="1">
        <v>8</v>
      </c>
      <c r="G103" s="1">
        <v>5</v>
      </c>
      <c r="H103" s="1">
        <v>3</v>
      </c>
      <c r="I103" s="140" t="s">
        <v>89</v>
      </c>
      <c r="J103" s="75"/>
      <c r="K103" s="75"/>
      <c r="L103" s="75"/>
      <c r="M103" s="7" t="s">
        <v>89</v>
      </c>
      <c r="N103" s="7" t="s">
        <v>89</v>
      </c>
      <c r="O103" s="7" t="s">
        <v>89</v>
      </c>
      <c r="P103" s="7" t="s">
        <v>89</v>
      </c>
      <c r="R103" s="2134"/>
      <c r="S103" s="23">
        <f>IF(T103&lt;=0,"",(((T103-'In Productie'!$D$1)/7)+1))</f>
        <v>-26.571428571428573</v>
      </c>
      <c r="T103" s="177">
        <v>42180</v>
      </c>
      <c r="U103" s="4" t="s">
        <v>278</v>
      </c>
      <c r="W103" s="470">
        <v>14</v>
      </c>
      <c r="X103" s="80"/>
      <c r="Y103" s="82"/>
      <c r="AE103" s="4">
        <f>IF(A103="","",(IFERROR(VLOOKUP(A103,Projecten!A$4:W$2618,5,FALSE),"niet bekend")))</f>
        <v>1</v>
      </c>
      <c r="AF103" s="973">
        <f>IF(AE103="","",(E103/AE103*AH103))</f>
        <v>2109</v>
      </c>
      <c r="AG103" s="1028">
        <f>IF(A103="","",(IFERROR(VLOOKUP(A103,Projecten!A$4:W$2618,23,FALSE),"niet bekend")))</f>
        <v>2109</v>
      </c>
      <c r="AH103" s="1028">
        <f>IF(A103="","",(IFERROR(VLOOKUP(A103,Projecten!A$4:W$2618,12,FALSE),"niet bekend")))</f>
        <v>2109</v>
      </c>
      <c r="AI103" s="1026">
        <f>IF(AF103="","",(AH103-AF103))</f>
        <v>0</v>
      </c>
    </row>
    <row r="104" spans="1:35" s="38" customFormat="1" ht="12.75" customHeight="1" x14ac:dyDescent="0.2">
      <c r="A104" s="30"/>
      <c r="B104" s="1500"/>
      <c r="C104" s="31"/>
      <c r="D104" s="31"/>
      <c r="E104" s="32"/>
      <c r="F104" s="31"/>
      <c r="G104" s="31"/>
      <c r="H104" s="31"/>
      <c r="I104" s="32"/>
      <c r="J104" s="33"/>
      <c r="K104" s="33"/>
      <c r="L104" s="33"/>
      <c r="M104" s="32"/>
      <c r="N104" s="32"/>
      <c r="O104" s="32"/>
      <c r="P104" s="32"/>
      <c r="Q104" s="33"/>
      <c r="R104" s="33"/>
      <c r="S104" s="1194"/>
      <c r="T104" s="176"/>
      <c r="U104" s="35"/>
      <c r="V104" s="35"/>
      <c r="W104" s="35"/>
      <c r="X104" s="83"/>
      <c r="Y104" s="84"/>
      <c r="AF104" s="983"/>
      <c r="AG104" s="1030"/>
      <c r="AH104" s="1030"/>
      <c r="AI104" s="1030"/>
    </row>
    <row r="105" spans="1:35" s="1038" customFormat="1" ht="12.75" customHeight="1" x14ac:dyDescent="0.2">
      <c r="A105" s="1007"/>
      <c r="B105" s="1498"/>
      <c r="C105" s="1008">
        <f>SUM(F105:H105)</f>
        <v>178</v>
      </c>
      <c r="D105" s="1009"/>
      <c r="E105" s="1010">
        <f>SUM(E106:E114)</f>
        <v>11</v>
      </c>
      <c r="F105" s="1009">
        <f>SUM(F106:F114)</f>
        <v>89</v>
      </c>
      <c r="G105" s="1009">
        <f>SUM(G106:G114)</f>
        <v>55</v>
      </c>
      <c r="H105" s="1009">
        <f>SUM(H106:H114)</f>
        <v>34</v>
      </c>
      <c r="I105" s="1010"/>
      <c r="J105" s="1010"/>
      <c r="K105" s="1010"/>
      <c r="L105" s="1010"/>
      <c r="M105" s="1010"/>
      <c r="N105" s="1010"/>
      <c r="O105" s="1010"/>
      <c r="P105" s="1010"/>
      <c r="Q105" s="1045">
        <v>26</v>
      </c>
      <c r="R105" s="1045"/>
      <c r="S105" s="1195"/>
      <c r="T105" s="1046"/>
      <c r="U105" s="1047"/>
      <c r="V105" s="1047">
        <f>SUM(W105:W114)</f>
        <v>162</v>
      </c>
      <c r="W105" s="1067"/>
      <c r="X105" s="1049">
        <f>'In Productie'!$X$1</f>
        <v>400</v>
      </c>
      <c r="Y105" s="961">
        <f>V105-X105</f>
        <v>-238</v>
      </c>
      <c r="AE105" s="1038" t="str">
        <f>IF(A105="","",(IFERROR(VLOOKUP(A105,Projecten!A$4:W$2618,5,FALSE),"niet bekend")))</f>
        <v/>
      </c>
      <c r="AF105" s="1037">
        <f>SUM(AF106:AF114)</f>
        <v>24206</v>
      </c>
      <c r="AG105" s="1027" t="str">
        <f>IF(A105="","",(IFERROR(VLOOKUP(A105,Projecten!A$4:W$2618,23,FALSE),"niet bekend")))</f>
        <v/>
      </c>
      <c r="AH105" s="1027" t="str">
        <f>IF(A105="","",(IFERROR(VLOOKUP(A105,Projecten!A$4:W$2618,12,FALSE),"niet bekend")))</f>
        <v/>
      </c>
      <c r="AI105" s="1027"/>
    </row>
    <row r="106" spans="1:35" s="4" customFormat="1" ht="12.75" customHeight="1" x14ac:dyDescent="0.2">
      <c r="A106" s="190">
        <v>2015055</v>
      </c>
      <c r="B106" s="1501">
        <v>120236</v>
      </c>
      <c r="C106" s="1" t="s">
        <v>296</v>
      </c>
      <c r="D106" s="1" t="s">
        <v>68</v>
      </c>
      <c r="E106" s="39">
        <v>1</v>
      </c>
      <c r="F106" s="1">
        <v>8</v>
      </c>
      <c r="G106" s="1">
        <v>5</v>
      </c>
      <c r="H106" s="1">
        <v>3</v>
      </c>
      <c r="I106" s="141" t="s">
        <v>89</v>
      </c>
      <c r="J106" s="76" t="s">
        <v>309</v>
      </c>
      <c r="K106" s="76" t="s">
        <v>309</v>
      </c>
      <c r="L106" s="76" t="s">
        <v>309</v>
      </c>
      <c r="M106" s="41" t="s">
        <v>89</v>
      </c>
      <c r="N106" s="41" t="s">
        <v>89</v>
      </c>
      <c r="O106" s="41" t="s">
        <v>89</v>
      </c>
      <c r="P106" s="41" t="s">
        <v>89</v>
      </c>
      <c r="R106" s="2134"/>
      <c r="S106" s="23">
        <f>IF(T106&lt;=0,"",(((T106-'In Productie'!$D$1)/7)+1))</f>
        <v>-26.571428571428573</v>
      </c>
      <c r="T106" s="177">
        <v>42180</v>
      </c>
      <c r="U106" s="4" t="s">
        <v>278</v>
      </c>
      <c r="W106" s="470">
        <v>14</v>
      </c>
      <c r="X106" s="80"/>
      <c r="Y106" s="79"/>
      <c r="AE106" s="4">
        <f>IF(A106="","",(IFERROR(VLOOKUP(A106,Projecten!A$4:W$2618,5,FALSE),"niet bekend")))</f>
        <v>1</v>
      </c>
      <c r="AF106" s="973">
        <f t="shared" ref="AF106:AF113" si="7">IF(AE106="","",(E106/AE106*AH106))</f>
        <v>2109</v>
      </c>
      <c r="AG106" s="1028">
        <f>IF(A106="","",(IFERROR(VLOOKUP(A106,Projecten!A$4:W$2618,23,FALSE),"niet bekend")))</f>
        <v>2109</v>
      </c>
      <c r="AH106" s="1028">
        <f>IF(A106="","",(IFERROR(VLOOKUP(A106,Projecten!A$4:W$2618,12,FALSE),"niet bekend")))</f>
        <v>2109</v>
      </c>
      <c r="AI106" s="1026">
        <f>IF(AF106="","",(AH106-AF106))</f>
        <v>0</v>
      </c>
    </row>
    <row r="107" spans="1:35" s="4" customFormat="1" ht="12.75" customHeight="1" x14ac:dyDescent="0.2">
      <c r="A107" s="190">
        <v>2015056</v>
      </c>
      <c r="B107" s="1501">
        <v>120236</v>
      </c>
      <c r="C107" s="1" t="s">
        <v>297</v>
      </c>
      <c r="D107" s="1" t="s">
        <v>68</v>
      </c>
      <c r="E107" s="39">
        <v>1</v>
      </c>
      <c r="F107" s="1">
        <v>8</v>
      </c>
      <c r="G107" s="1">
        <v>5</v>
      </c>
      <c r="H107" s="1">
        <v>3</v>
      </c>
      <c r="I107" s="141" t="s">
        <v>89</v>
      </c>
      <c r="J107" s="141" t="s">
        <v>89</v>
      </c>
      <c r="K107" s="76" t="s">
        <v>309</v>
      </c>
      <c r="L107" s="76" t="s">
        <v>309</v>
      </c>
      <c r="M107" s="41" t="s">
        <v>89</v>
      </c>
      <c r="N107" s="41" t="s">
        <v>89</v>
      </c>
      <c r="O107" s="41" t="s">
        <v>89</v>
      </c>
      <c r="P107" s="41" t="s">
        <v>89</v>
      </c>
      <c r="R107" s="2134"/>
      <c r="S107" s="23">
        <f>IF(T107&lt;=0,"",(((T107-'In Productie'!$D$1)/7)+1))</f>
        <v>-26.571428571428573</v>
      </c>
      <c r="T107" s="177">
        <v>42180</v>
      </c>
      <c r="U107" s="4" t="s">
        <v>278</v>
      </c>
      <c r="W107" s="470">
        <v>16</v>
      </c>
      <c r="X107" s="79"/>
      <c r="Y107" s="79"/>
      <c r="AE107" s="4">
        <f>IF(A107="","",(IFERROR(VLOOKUP(A107,Projecten!A$4:W$2618,5,FALSE),"niet bekend")))</f>
        <v>1</v>
      </c>
      <c r="AF107" s="973">
        <f t="shared" si="7"/>
        <v>2745</v>
      </c>
      <c r="AG107" s="1028">
        <f>IF(A107="","",(IFERROR(VLOOKUP(A107,Projecten!A$4:W$2618,23,FALSE),"niet bekend")))</f>
        <v>2745</v>
      </c>
      <c r="AH107" s="1028">
        <f>IF(A107="","",(IFERROR(VLOOKUP(A107,Projecten!A$4:W$2618,12,FALSE),"niet bekend")))</f>
        <v>2745</v>
      </c>
      <c r="AI107" s="1026">
        <f>IF(AF107="","",(AH107-AF107))</f>
        <v>0</v>
      </c>
    </row>
    <row r="108" spans="1:35" s="4" customFormat="1" ht="12.75" customHeight="1" x14ac:dyDescent="0.2">
      <c r="A108" s="191">
        <v>2015059</v>
      </c>
      <c r="B108" s="1505">
        <v>120235</v>
      </c>
      <c r="C108" s="156" t="s">
        <v>313</v>
      </c>
      <c r="D108" s="157" t="s">
        <v>68</v>
      </c>
      <c r="E108" s="1958">
        <v>1</v>
      </c>
      <c r="F108" s="158">
        <v>8</v>
      </c>
      <c r="G108" s="158">
        <v>5</v>
      </c>
      <c r="H108" s="158">
        <v>3</v>
      </c>
      <c r="I108" s="147" t="s">
        <v>89</v>
      </c>
      <c r="J108" s="74" t="s">
        <v>309</v>
      </c>
      <c r="K108" s="74" t="s">
        <v>309</v>
      </c>
      <c r="L108" s="74" t="s">
        <v>309</v>
      </c>
      <c r="M108" s="29" t="s">
        <v>89</v>
      </c>
      <c r="N108" s="29" t="s">
        <v>89</v>
      </c>
      <c r="O108" s="29" t="s">
        <v>89</v>
      </c>
      <c r="P108" s="29" t="s">
        <v>89</v>
      </c>
      <c r="R108" s="2134"/>
      <c r="S108" s="23">
        <f>IF(T108&lt;=0,"",(((T108-'In Productie'!$D$1)/7)+1))</f>
        <v>-26.571428571428573</v>
      </c>
      <c r="T108" s="177">
        <v>42180</v>
      </c>
      <c r="U108" s="4" t="s">
        <v>278</v>
      </c>
      <c r="V108" s="4" t="s">
        <v>320</v>
      </c>
      <c r="W108" s="480">
        <v>14</v>
      </c>
      <c r="X108" s="79"/>
      <c r="Y108" s="79"/>
      <c r="AE108" s="4">
        <f>IF(A108="","",(IFERROR(VLOOKUP(A108,Projecten!A$4:W$2618,5,FALSE),"niet bekend")))</f>
        <v>1</v>
      </c>
      <c r="AF108" s="973">
        <f t="shared" si="7"/>
        <v>2401</v>
      </c>
      <c r="AG108" s="1028">
        <f>IF(A108="","",(IFERROR(VLOOKUP(A108,Projecten!A$4:W$2618,23,FALSE),"niet bekend")))</f>
        <v>2401</v>
      </c>
      <c r="AH108" s="1028">
        <f>IF(A108="","",(IFERROR(VLOOKUP(A108,Projecten!A$4:W$2618,12,FALSE),"niet bekend")))</f>
        <v>2401</v>
      </c>
      <c r="AI108" s="1026">
        <f>IF(AF108="","",(AH108-AF108))</f>
        <v>0</v>
      </c>
    </row>
    <row r="109" spans="1:35" s="4" customFormat="1" ht="12.75" customHeight="1" x14ac:dyDescent="0.2">
      <c r="A109" s="191">
        <v>2015060</v>
      </c>
      <c r="B109" s="1501">
        <v>120236</v>
      </c>
      <c r="C109" s="158" t="s">
        <v>312</v>
      </c>
      <c r="D109" s="158" t="s">
        <v>68</v>
      </c>
      <c r="E109" s="1958">
        <v>1</v>
      </c>
      <c r="F109" s="158">
        <v>9</v>
      </c>
      <c r="G109" s="158">
        <v>5</v>
      </c>
      <c r="H109" s="158">
        <v>4</v>
      </c>
      <c r="I109" s="147" t="s">
        <v>89</v>
      </c>
      <c r="J109" s="74" t="s">
        <v>309</v>
      </c>
      <c r="K109" s="74" t="s">
        <v>309</v>
      </c>
      <c r="L109" s="74" t="s">
        <v>309</v>
      </c>
      <c r="M109" s="29" t="s">
        <v>89</v>
      </c>
      <c r="N109" s="29" t="s">
        <v>89</v>
      </c>
      <c r="O109" s="29" t="s">
        <v>89</v>
      </c>
      <c r="P109" s="29" t="s">
        <v>89</v>
      </c>
      <c r="R109" s="2134"/>
      <c r="S109" s="23">
        <f>IF(T109&lt;=0,"",(((T109-'In Productie'!$D$1)/7)+1))</f>
        <v>-26.571428571428573</v>
      </c>
      <c r="T109" s="177">
        <v>42180</v>
      </c>
      <c r="U109" s="4" t="s">
        <v>278</v>
      </c>
      <c r="W109" s="480">
        <v>15</v>
      </c>
      <c r="X109" s="79"/>
      <c r="Y109" s="79"/>
      <c r="AE109" s="4">
        <f>IF(A109="","",(IFERROR(VLOOKUP(A109,Projecten!A$4:W$2618,5,FALSE),"niet bekend")))</f>
        <v>1</v>
      </c>
      <c r="AF109" s="973">
        <f t="shared" si="7"/>
        <v>2489</v>
      </c>
      <c r="AG109" s="1028">
        <f>IF(A109="","",(IFERROR(VLOOKUP(A109,Projecten!A$4:W$2618,23,FALSE),"niet bekend")))</f>
        <v>2489</v>
      </c>
      <c r="AH109" s="1028">
        <f>IF(A109="","",(IFERROR(VLOOKUP(A109,Projecten!A$4:W$2618,12,FALSE),"niet bekend")))</f>
        <v>2489</v>
      </c>
      <c r="AI109" s="1026">
        <f>IF(AF109="","",(AH109-AF109))</f>
        <v>0</v>
      </c>
    </row>
    <row r="110" spans="1:35" s="4" customFormat="1" ht="12.75" customHeight="1" x14ac:dyDescent="0.2">
      <c r="A110" s="191">
        <v>2015041</v>
      </c>
      <c r="B110" s="1505" t="s">
        <v>237</v>
      </c>
      <c r="C110" s="158" t="s">
        <v>326</v>
      </c>
      <c r="D110" s="158" t="s">
        <v>68</v>
      </c>
      <c r="E110" s="1958"/>
      <c r="F110" s="158"/>
      <c r="G110" s="158"/>
      <c r="H110" s="158"/>
      <c r="I110" s="29"/>
      <c r="J110" s="29"/>
      <c r="K110" s="29"/>
      <c r="L110" s="74"/>
      <c r="M110" s="29"/>
      <c r="N110" s="29"/>
      <c r="O110" s="29"/>
      <c r="P110" s="29"/>
      <c r="R110" s="2134"/>
      <c r="S110" s="23">
        <f>IF(T110&lt;=0,"",(((T110-'In Productie'!$D$1)/7)+1))</f>
        <v>-26.571428571428573</v>
      </c>
      <c r="T110" s="177">
        <v>42180</v>
      </c>
      <c r="U110" s="4" t="s">
        <v>278</v>
      </c>
      <c r="V110" s="4" t="s">
        <v>325</v>
      </c>
      <c r="W110" s="480">
        <v>0</v>
      </c>
      <c r="X110" s="79"/>
      <c r="Y110" s="79"/>
      <c r="AE110" s="4">
        <f>IF(A110="","",(IFERROR(VLOOKUP(A110,Projecten!A$4:W$2618,5,FALSE),"niet bekend")))</f>
        <v>1</v>
      </c>
      <c r="AF110" s="973">
        <f t="shared" si="7"/>
        <v>0</v>
      </c>
      <c r="AG110" s="1028">
        <f>IF(A110="","",(IFERROR(VLOOKUP(A110,Projecten!A$4:W$2618,23,FALSE),"niet bekend")))</f>
        <v>4187</v>
      </c>
      <c r="AH110" s="1028">
        <f>IF(A110="","",(IFERROR(VLOOKUP(A110,Projecten!A$4:W$2618,12,FALSE),"niet bekend")))</f>
        <v>4187</v>
      </c>
      <c r="AI110" s="1026"/>
    </row>
    <row r="111" spans="1:35" s="4" customFormat="1" ht="12.75" customHeight="1" x14ac:dyDescent="0.2">
      <c r="A111" s="190">
        <v>2015057</v>
      </c>
      <c r="B111" s="1501">
        <v>120237</v>
      </c>
      <c r="C111" s="1" t="s">
        <v>298</v>
      </c>
      <c r="D111" s="1" t="s">
        <v>68</v>
      </c>
      <c r="E111" s="39">
        <v>5</v>
      </c>
      <c r="F111" s="1">
        <v>40</v>
      </c>
      <c r="G111" s="1">
        <v>25</v>
      </c>
      <c r="H111" s="1">
        <v>15</v>
      </c>
      <c r="I111" s="140" t="s">
        <v>89</v>
      </c>
      <c r="J111" s="75" t="s">
        <v>309</v>
      </c>
      <c r="K111" s="75" t="s">
        <v>309</v>
      </c>
      <c r="L111" s="75" t="s">
        <v>309</v>
      </c>
      <c r="M111" s="7" t="s">
        <v>89</v>
      </c>
      <c r="N111" s="7" t="s">
        <v>89</v>
      </c>
      <c r="O111" s="7" t="s">
        <v>89</v>
      </c>
      <c r="P111" s="7" t="s">
        <v>89</v>
      </c>
      <c r="R111" s="2134"/>
      <c r="S111" s="23">
        <v>27</v>
      </c>
      <c r="T111" s="177">
        <v>42185</v>
      </c>
      <c r="U111" s="4" t="s">
        <v>90</v>
      </c>
      <c r="V111" s="4" t="s">
        <v>306</v>
      </c>
      <c r="W111" s="480">
        <v>70</v>
      </c>
      <c r="X111" s="80"/>
      <c r="Y111" s="82"/>
      <c r="AE111" s="4">
        <f>IF(A111="","",(IFERROR(VLOOKUP(A111,Projecten!A$4:W$2618,5,FALSE),"niet bekend")))</f>
        <v>10</v>
      </c>
      <c r="AF111" s="973">
        <f t="shared" si="7"/>
        <v>10330</v>
      </c>
      <c r="AG111" s="1028">
        <f>IF(A111="","",(IFERROR(VLOOKUP(A111,Projecten!A$4:W$2618,23,FALSE),"niet bekend")))</f>
        <v>20660</v>
      </c>
      <c r="AH111" s="1028">
        <f>IF(A111="","",(IFERROR(VLOOKUP(A111,Projecten!A$4:W$2618,12,FALSE),"niet bekend")))</f>
        <v>20660</v>
      </c>
      <c r="AI111" s="1026"/>
    </row>
    <row r="112" spans="1:35" s="4" customFormat="1" ht="12.75" customHeight="1" x14ac:dyDescent="0.2">
      <c r="A112" s="190">
        <v>2015057</v>
      </c>
      <c r="B112" s="1501">
        <v>120240</v>
      </c>
      <c r="C112" s="1" t="s">
        <v>298</v>
      </c>
      <c r="D112" s="1" t="s">
        <v>68</v>
      </c>
      <c r="E112" s="39">
        <v>2</v>
      </c>
      <c r="F112" s="1">
        <v>16</v>
      </c>
      <c r="G112" s="1">
        <v>10</v>
      </c>
      <c r="H112" s="1">
        <v>6</v>
      </c>
      <c r="I112" s="140" t="s">
        <v>89</v>
      </c>
      <c r="J112" s="75" t="s">
        <v>309</v>
      </c>
      <c r="K112" s="75" t="s">
        <v>309</v>
      </c>
      <c r="L112" s="75" t="s">
        <v>309</v>
      </c>
      <c r="M112" s="7" t="s">
        <v>89</v>
      </c>
      <c r="N112" s="7" t="s">
        <v>89</v>
      </c>
      <c r="O112" s="7" t="s">
        <v>89</v>
      </c>
      <c r="P112" s="7" t="s">
        <v>89</v>
      </c>
      <c r="R112" s="2134"/>
      <c r="S112" s="23">
        <f>IF(T112&lt;=0,"",(((T112-$D$1)/7)+1))</f>
        <v>26.714285714285715</v>
      </c>
      <c r="T112" s="177">
        <v>42185</v>
      </c>
      <c r="U112" s="4" t="s">
        <v>90</v>
      </c>
      <c r="V112" s="4" t="s">
        <v>306</v>
      </c>
      <c r="W112" s="480">
        <v>28</v>
      </c>
      <c r="X112" s="80"/>
      <c r="Y112" s="79"/>
      <c r="AE112" s="4">
        <f>IF(A112="","",(IFERROR(VLOOKUP(A112,Projecten!A$4:W$2618,5,FALSE),"niet bekend")))</f>
        <v>10</v>
      </c>
      <c r="AF112" s="973">
        <f t="shared" si="7"/>
        <v>4132</v>
      </c>
      <c r="AG112" s="1028">
        <f>IF(A112="","",(IFERROR(VLOOKUP(A112,Projecten!A$4:W$2618,23,FALSE),"niet bekend")))</f>
        <v>20660</v>
      </c>
      <c r="AH112" s="1028">
        <f>IF(A112="","",(IFERROR(VLOOKUP(A112,Projecten!A$4:W$2618,12,FALSE),"niet bekend")))</f>
        <v>20660</v>
      </c>
      <c r="AI112" s="1026"/>
    </row>
    <row r="113" spans="1:35" s="4" customFormat="1" ht="12.75" customHeight="1" x14ac:dyDescent="0.2">
      <c r="A113" s="5"/>
      <c r="B113" s="1502"/>
      <c r="C113" s="112" t="s">
        <v>305</v>
      </c>
      <c r="D113" s="28"/>
      <c r="E113" s="29"/>
      <c r="F113" s="28"/>
      <c r="G113" s="28"/>
      <c r="H113" s="28"/>
      <c r="I113" s="29"/>
      <c r="J113" s="29"/>
      <c r="K113" s="29"/>
      <c r="L113" s="29"/>
      <c r="M113" s="29"/>
      <c r="N113" s="29"/>
      <c r="O113" s="29"/>
      <c r="P113" s="29"/>
      <c r="Q113" s="23"/>
      <c r="R113" s="23"/>
      <c r="S113" s="23" t="str">
        <f>IF(T113&lt;=0,"",(((T113-'In Productie'!$D$1)/7)+1))</f>
        <v/>
      </c>
      <c r="T113" s="177"/>
      <c r="U113" s="25"/>
      <c r="V113" s="25"/>
      <c r="W113" s="173">
        <v>5</v>
      </c>
      <c r="X113" s="80"/>
      <c r="Y113" s="79"/>
      <c r="AE113" s="4" t="str">
        <f>IF(A113="","",(IFERROR(VLOOKUP(A113,Projecten!A$4:W$2618,5,FALSE),"niet bekend")))</f>
        <v/>
      </c>
      <c r="AF113" s="973" t="str">
        <f t="shared" si="7"/>
        <v/>
      </c>
      <c r="AG113" s="1028" t="str">
        <f>IF(A113="","",(IFERROR(VLOOKUP(A113,Projecten!A$4:W$2618,23,FALSE),"niet bekend")))</f>
        <v/>
      </c>
      <c r="AH113" s="1028" t="str">
        <f>IF(A113="","",(IFERROR(VLOOKUP(A113,Projecten!A$4:W$2618,12,FALSE),"niet bekend")))</f>
        <v/>
      </c>
      <c r="AI113" s="1026" t="str">
        <f>IF(AF113="","",(AH113-AF113))</f>
        <v/>
      </c>
    </row>
    <row r="114" spans="1:35" s="38" customFormat="1" ht="12.75" customHeight="1" x14ac:dyDescent="0.2">
      <c r="A114" s="30"/>
      <c r="B114" s="1500"/>
      <c r="C114" s="31"/>
      <c r="D114" s="31"/>
      <c r="E114" s="32"/>
      <c r="F114" s="31"/>
      <c r="G114" s="31"/>
      <c r="H114" s="31"/>
      <c r="I114" s="32"/>
      <c r="J114" s="32"/>
      <c r="K114" s="32"/>
      <c r="L114" s="32"/>
      <c r="M114" s="32"/>
      <c r="N114" s="32"/>
      <c r="O114" s="32"/>
      <c r="P114" s="32"/>
      <c r="Q114" s="33"/>
      <c r="R114" s="33"/>
      <c r="S114" s="1194"/>
      <c r="T114" s="176"/>
      <c r="U114" s="35"/>
      <c r="V114" s="35"/>
      <c r="W114" s="35"/>
      <c r="X114" s="83"/>
      <c r="Y114" s="84"/>
      <c r="AF114" s="983"/>
      <c r="AG114" s="1030"/>
      <c r="AH114" s="1030"/>
      <c r="AI114" s="1030"/>
    </row>
    <row r="115" spans="1:35" s="1038" customFormat="1" ht="12.75" customHeight="1" x14ac:dyDescent="0.2">
      <c r="A115" s="1007"/>
      <c r="B115" s="1498"/>
      <c r="C115" s="1008">
        <f>SUM(F115:H115)</f>
        <v>163</v>
      </c>
      <c r="D115" s="1009"/>
      <c r="E115" s="1010">
        <f>SUM(E116:E126)</f>
        <v>11</v>
      </c>
      <c r="F115" s="1009">
        <f>SUM(F116:F126)</f>
        <v>81</v>
      </c>
      <c r="G115" s="1009">
        <f>SUM(G116:G126)</f>
        <v>56</v>
      </c>
      <c r="H115" s="1009">
        <f>SUM(H116:H126)</f>
        <v>26</v>
      </c>
      <c r="I115" s="1010"/>
      <c r="J115" s="1010"/>
      <c r="K115" s="1010"/>
      <c r="L115" s="1010"/>
      <c r="M115" s="1010"/>
      <c r="N115" s="1010"/>
      <c r="O115" s="1010"/>
      <c r="P115" s="1010"/>
      <c r="Q115" s="1045">
        <v>27</v>
      </c>
      <c r="R115" s="1045"/>
      <c r="S115" s="1195"/>
      <c r="T115" s="1046"/>
      <c r="U115" s="1047"/>
      <c r="V115" s="1047">
        <f>SUM(W115:W126)</f>
        <v>194</v>
      </c>
      <c r="W115" s="1067"/>
      <c r="X115" s="1049">
        <f>'In Productie'!$X$1+21.25</f>
        <v>421.25</v>
      </c>
      <c r="Y115" s="961">
        <f>V115-X115</f>
        <v>-227.25</v>
      </c>
      <c r="AE115" s="1038" t="str">
        <f>IF(A115="","",(IFERROR(VLOOKUP(A115,Projecten!A$4:W$2618,5,FALSE),"niet bekend")))</f>
        <v/>
      </c>
      <c r="AF115" s="1037">
        <f>SUM(AF116:AF126)</f>
        <v>23426.06</v>
      </c>
      <c r="AG115" s="1027" t="str">
        <f>IF(A115="","",(IFERROR(VLOOKUP(A115,Projecten!A$4:W$2618,23,FALSE),"niet bekend")))</f>
        <v/>
      </c>
      <c r="AH115" s="1027" t="str">
        <f>IF(A115="","",(IFERROR(VLOOKUP(A115,Projecten!A$4:W$2618,12,FALSE),"niet bekend")))</f>
        <v/>
      </c>
      <c r="AI115" s="1027"/>
    </row>
    <row r="116" spans="1:35" s="4" customFormat="1" ht="12.75" customHeight="1" x14ac:dyDescent="0.2">
      <c r="A116" s="5"/>
      <c r="B116" s="1502"/>
      <c r="C116" s="136" t="s">
        <v>229</v>
      </c>
      <c r="D116" s="28"/>
      <c r="E116" s="29"/>
      <c r="F116" s="28"/>
      <c r="G116" s="28"/>
      <c r="H116" s="28"/>
      <c r="I116" s="29"/>
      <c r="J116" s="29"/>
      <c r="K116" s="29"/>
      <c r="L116" s="29"/>
      <c r="M116" s="29"/>
      <c r="N116" s="29"/>
      <c r="O116" s="29"/>
      <c r="P116" s="29"/>
      <c r="Q116" s="23"/>
      <c r="R116" s="23"/>
      <c r="S116" s="23" t="str">
        <f>IF(T116&lt;=0,"",(((T116-'In Productie'!$D$1)/7)+1))</f>
        <v/>
      </c>
      <c r="T116" s="177"/>
      <c r="U116" s="25"/>
      <c r="V116" s="25"/>
      <c r="W116" s="173">
        <v>8.25</v>
      </c>
      <c r="X116" s="80"/>
      <c r="Y116" s="79"/>
      <c r="AE116" s="4" t="str">
        <f>IF(A116="","",(IFERROR(VLOOKUP(A116,Projecten!A$4:W$2618,5,FALSE),"niet bekend")))</f>
        <v/>
      </c>
      <c r="AF116" s="973" t="str">
        <f t="shared" ref="AF116:AF125" si="8">IF(AE116="","",(E116/AE116*AH116))</f>
        <v/>
      </c>
      <c r="AG116" s="1028" t="str">
        <f>IF(A116="","",(IFERROR(VLOOKUP(A116,Projecten!A$4:W$2618,23,FALSE),"niet bekend")))</f>
        <v/>
      </c>
      <c r="AH116" s="1028" t="str">
        <f>IF(A116="","",(IFERROR(VLOOKUP(A116,Projecten!A$4:W$2618,12,FALSE),"niet bekend")))</f>
        <v/>
      </c>
      <c r="AI116" s="1026" t="str">
        <f t="shared" ref="AI116:AI123" si="9">IF(AF116="","",(AH116-AF116))</f>
        <v/>
      </c>
    </row>
    <row r="117" spans="1:35" s="4" customFormat="1" ht="12.75" customHeight="1" x14ac:dyDescent="0.2">
      <c r="A117" s="5"/>
      <c r="B117" s="1502"/>
      <c r="C117" s="112" t="s">
        <v>384</v>
      </c>
      <c r="D117" s="28"/>
      <c r="E117" s="29"/>
      <c r="F117" s="28"/>
      <c r="G117" s="28"/>
      <c r="H117" s="28"/>
      <c r="I117" s="29"/>
      <c r="J117" s="29"/>
      <c r="K117" s="29"/>
      <c r="L117" s="29"/>
      <c r="M117" s="29"/>
      <c r="N117" s="29"/>
      <c r="O117" s="29"/>
      <c r="P117" s="29"/>
      <c r="Q117" s="23"/>
      <c r="R117" s="23"/>
      <c r="S117" s="23"/>
      <c r="T117" s="177"/>
      <c r="U117" s="25"/>
      <c r="V117" s="25"/>
      <c r="W117" s="173">
        <v>24.75</v>
      </c>
      <c r="X117" s="80"/>
      <c r="Y117" s="79"/>
      <c r="AE117" s="4" t="str">
        <f>IF(A117="","",(IFERROR(VLOOKUP(A117,Projecten!A$4:W$2618,5,FALSE),"niet bekend")))</f>
        <v/>
      </c>
      <c r="AF117" s="973" t="str">
        <f t="shared" si="8"/>
        <v/>
      </c>
      <c r="AG117" s="1028" t="str">
        <f>IF(A117="","",(IFERROR(VLOOKUP(A117,Projecten!A$4:W$2618,23,FALSE),"niet bekend")))</f>
        <v/>
      </c>
      <c r="AH117" s="1028" t="str">
        <f>IF(A117="","",(IFERROR(VLOOKUP(A117,Projecten!A$4:W$2618,12,FALSE),"niet bekend")))</f>
        <v/>
      </c>
      <c r="AI117" s="1026" t="str">
        <f t="shared" si="9"/>
        <v/>
      </c>
    </row>
    <row r="118" spans="1:35" s="4" customFormat="1" ht="12.75" customHeight="1" x14ac:dyDescent="0.2">
      <c r="A118" s="190">
        <v>2015061</v>
      </c>
      <c r="B118" s="1501">
        <v>120238</v>
      </c>
      <c r="C118" s="1" t="s">
        <v>317</v>
      </c>
      <c r="D118" s="1" t="s">
        <v>68</v>
      </c>
      <c r="E118" s="39">
        <v>1</v>
      </c>
      <c r="F118" s="1">
        <v>8</v>
      </c>
      <c r="G118" s="1">
        <v>7</v>
      </c>
      <c r="H118" s="1">
        <v>2</v>
      </c>
      <c r="I118" s="140" t="s">
        <v>89</v>
      </c>
      <c r="J118" s="140" t="s">
        <v>89</v>
      </c>
      <c r="K118" s="75" t="s">
        <v>309</v>
      </c>
      <c r="L118" s="140" t="s">
        <v>89</v>
      </c>
      <c r="M118" s="7" t="s">
        <v>89</v>
      </c>
      <c r="N118" s="7" t="s">
        <v>89</v>
      </c>
      <c r="O118" s="7" t="s">
        <v>89</v>
      </c>
      <c r="P118" s="7" t="s">
        <v>89</v>
      </c>
      <c r="R118" s="23">
        <v>0</v>
      </c>
      <c r="S118" s="23">
        <f>IF(T118&lt;=0,"",(((T118-'In Productie'!$D$1)/7)+1))</f>
        <v>-25.571428571428573</v>
      </c>
      <c r="T118" s="177">
        <v>42187</v>
      </c>
      <c r="U118" s="4" t="s">
        <v>278</v>
      </c>
      <c r="W118" s="480">
        <v>16</v>
      </c>
      <c r="X118" s="80"/>
      <c r="Y118" s="82"/>
      <c r="AE118" s="4">
        <f>IF(A118="","",(IFERROR(VLOOKUP(A118,Projecten!A$4:W$2618,5,FALSE),"niet bekend")))</f>
        <v>1</v>
      </c>
      <c r="AF118" s="973">
        <f t="shared" si="8"/>
        <v>2744</v>
      </c>
      <c r="AG118" s="1028">
        <f>IF(A118="","",(IFERROR(VLOOKUP(A118,Projecten!A$4:W$2618,23,FALSE),"niet bekend")))</f>
        <v>2744</v>
      </c>
      <c r="AH118" s="1028">
        <f>IF(A118="","",(IFERROR(VLOOKUP(A118,Projecten!A$4:W$2618,12,FALSE),"niet bekend")))</f>
        <v>2744</v>
      </c>
      <c r="AI118" s="1026">
        <f t="shared" si="9"/>
        <v>0</v>
      </c>
    </row>
    <row r="119" spans="1:35" s="4" customFormat="1" ht="12.75" customHeight="1" x14ac:dyDescent="0.2">
      <c r="A119" s="190">
        <v>2015062</v>
      </c>
      <c r="B119" s="1501">
        <v>120238</v>
      </c>
      <c r="C119" s="1" t="s">
        <v>319</v>
      </c>
      <c r="D119" s="1" t="s">
        <v>68</v>
      </c>
      <c r="E119" s="39">
        <v>1</v>
      </c>
      <c r="F119" s="1">
        <v>8</v>
      </c>
      <c r="G119" s="1">
        <v>5</v>
      </c>
      <c r="H119" s="1">
        <v>3</v>
      </c>
      <c r="I119" s="141" t="s">
        <v>89</v>
      </c>
      <c r="J119" s="76" t="s">
        <v>309</v>
      </c>
      <c r="K119" s="76" t="s">
        <v>309</v>
      </c>
      <c r="L119" s="76" t="s">
        <v>309</v>
      </c>
      <c r="M119" s="41" t="s">
        <v>89</v>
      </c>
      <c r="N119" s="41" t="s">
        <v>89</v>
      </c>
      <c r="O119" s="41" t="s">
        <v>89</v>
      </c>
      <c r="P119" s="41" t="s">
        <v>89</v>
      </c>
      <c r="R119" s="23">
        <v>1</v>
      </c>
      <c r="S119" s="23">
        <f>IF(T119&lt;=0,"",(((T119-'In Productie'!$D$1)/7)+1))</f>
        <v>-25.571428571428573</v>
      </c>
      <c r="T119" s="177">
        <v>42187</v>
      </c>
      <c r="U119" s="4" t="s">
        <v>278</v>
      </c>
      <c r="W119" s="470">
        <v>14</v>
      </c>
      <c r="X119" s="80"/>
      <c r="Y119" s="79"/>
      <c r="AE119" s="4">
        <f>IF(A119="","",(IFERROR(VLOOKUP(A119,Projecten!A$4:W$2618,5,FALSE),"niet bekend")))</f>
        <v>1</v>
      </c>
      <c r="AF119" s="973">
        <f t="shared" si="8"/>
        <v>2401</v>
      </c>
      <c r="AG119" s="1028">
        <f>IF(A119="","",(IFERROR(VLOOKUP(A119,Projecten!A$4:W$2618,23,FALSE),"niet bekend")))</f>
        <v>2401</v>
      </c>
      <c r="AH119" s="1028">
        <f>IF(A119="","",(IFERROR(VLOOKUP(A119,Projecten!A$4:W$2618,12,FALSE),"niet bekend")))</f>
        <v>2401</v>
      </c>
      <c r="AI119" s="1026">
        <f t="shared" si="9"/>
        <v>0</v>
      </c>
    </row>
    <row r="120" spans="1:35" s="4" customFormat="1" ht="12.75" customHeight="1" x14ac:dyDescent="0.2">
      <c r="A120" s="190">
        <v>2015063</v>
      </c>
      <c r="B120" s="1501" t="s">
        <v>352</v>
      </c>
      <c r="C120" s="1" t="s">
        <v>337</v>
      </c>
      <c r="D120" s="1" t="s">
        <v>68</v>
      </c>
      <c r="E120" s="39">
        <v>1</v>
      </c>
      <c r="F120" s="1">
        <v>9</v>
      </c>
      <c r="G120" s="1">
        <v>7</v>
      </c>
      <c r="H120" s="1">
        <v>3</v>
      </c>
      <c r="I120" s="141" t="s">
        <v>89</v>
      </c>
      <c r="J120" s="76" t="s">
        <v>309</v>
      </c>
      <c r="K120" s="76" t="s">
        <v>309</v>
      </c>
      <c r="L120" s="76" t="s">
        <v>309</v>
      </c>
      <c r="M120" s="41" t="s">
        <v>89</v>
      </c>
      <c r="N120" s="41" t="s">
        <v>89</v>
      </c>
      <c r="O120" s="41" t="s">
        <v>89</v>
      </c>
      <c r="P120" s="41" t="s">
        <v>89</v>
      </c>
      <c r="R120" s="23">
        <v>2</v>
      </c>
      <c r="S120" s="23">
        <f>IF(T120&lt;=0,"",(((T120-'In Productie'!$D$1)/7)+1))</f>
        <v>-25.571428571428573</v>
      </c>
      <c r="T120" s="177">
        <v>42187</v>
      </c>
      <c r="U120" s="4" t="s">
        <v>278</v>
      </c>
      <c r="W120" s="470">
        <v>17</v>
      </c>
      <c r="X120" s="79"/>
      <c r="Y120" s="79"/>
      <c r="AE120" s="4">
        <f>IF(A120="","",(IFERROR(VLOOKUP(A120,Projecten!A$4:W$2618,5,FALSE),"niet bekend")))</f>
        <v>1</v>
      </c>
      <c r="AF120" s="973">
        <f t="shared" si="8"/>
        <v>2622</v>
      </c>
      <c r="AG120" s="1028">
        <f>IF(A120="","",(IFERROR(VLOOKUP(A120,Projecten!A$4:W$2618,23,FALSE),"niet bekend")))</f>
        <v>2622</v>
      </c>
      <c r="AH120" s="1028">
        <f>IF(A120="","",(IFERROR(VLOOKUP(A120,Projecten!A$4:W$2618,12,FALSE),"niet bekend")))</f>
        <v>2622</v>
      </c>
      <c r="AI120" s="1026">
        <f t="shared" si="9"/>
        <v>0</v>
      </c>
    </row>
    <row r="121" spans="1:35" s="4" customFormat="1" ht="12.75" customHeight="1" x14ac:dyDescent="0.2">
      <c r="A121" s="190">
        <v>2015064</v>
      </c>
      <c r="B121" s="1501" t="s">
        <v>352</v>
      </c>
      <c r="C121" s="1" t="s">
        <v>336</v>
      </c>
      <c r="D121" s="1" t="s">
        <v>68</v>
      </c>
      <c r="E121" s="39">
        <v>1</v>
      </c>
      <c r="F121" s="1">
        <v>9</v>
      </c>
      <c r="G121" s="1">
        <v>7</v>
      </c>
      <c r="H121" s="1">
        <v>3</v>
      </c>
      <c r="I121" s="141" t="s">
        <v>89</v>
      </c>
      <c r="J121" s="76" t="s">
        <v>309</v>
      </c>
      <c r="K121" s="76" t="s">
        <v>309</v>
      </c>
      <c r="L121" s="76" t="s">
        <v>309</v>
      </c>
      <c r="M121" s="41" t="s">
        <v>89</v>
      </c>
      <c r="N121" s="41" t="s">
        <v>89</v>
      </c>
      <c r="O121" s="41" t="s">
        <v>89</v>
      </c>
      <c r="P121" s="41" t="s">
        <v>89</v>
      </c>
      <c r="R121" s="23">
        <v>2</v>
      </c>
      <c r="S121" s="23">
        <f>IF(T121&lt;=0,"",(((T121-'In Productie'!$D$1)/7)+1))</f>
        <v>-25.571428571428573</v>
      </c>
      <c r="T121" s="177">
        <v>42187</v>
      </c>
      <c r="U121" s="4" t="s">
        <v>278</v>
      </c>
      <c r="W121" s="470">
        <v>17</v>
      </c>
      <c r="X121" s="79"/>
      <c r="Y121" s="79"/>
      <c r="AE121" s="4">
        <f>IF(A121="","",(IFERROR(VLOOKUP(A121,Projecten!A$4:W$2618,5,FALSE),"niet bekend")))</f>
        <v>1</v>
      </c>
      <c r="AF121" s="973">
        <f t="shared" si="8"/>
        <v>2622</v>
      </c>
      <c r="AG121" s="1028">
        <f>IF(A121="","",(IFERROR(VLOOKUP(A121,Projecten!A$4:W$2618,23,FALSE),"niet bekend")))</f>
        <v>2622</v>
      </c>
      <c r="AH121" s="1028">
        <f>IF(A121="","",(IFERROR(VLOOKUP(A121,Projecten!A$4:W$2618,12,FALSE),"niet bekend")))</f>
        <v>2622</v>
      </c>
      <c r="AI121" s="1026">
        <f t="shared" si="9"/>
        <v>0</v>
      </c>
    </row>
    <row r="122" spans="1:35" s="4" customFormat="1" ht="12.75" customHeight="1" x14ac:dyDescent="0.2">
      <c r="A122" s="190">
        <v>2015065</v>
      </c>
      <c r="B122" s="1501">
        <v>120239</v>
      </c>
      <c r="C122" s="1" t="s">
        <v>339</v>
      </c>
      <c r="D122" s="1" t="s">
        <v>68</v>
      </c>
      <c r="E122" s="39">
        <v>1</v>
      </c>
      <c r="F122" s="1">
        <v>7</v>
      </c>
      <c r="G122" s="1">
        <v>5</v>
      </c>
      <c r="H122" s="1">
        <v>3</v>
      </c>
      <c r="I122" s="141" t="s">
        <v>89</v>
      </c>
      <c r="J122" s="76" t="s">
        <v>309</v>
      </c>
      <c r="K122" s="76" t="s">
        <v>309</v>
      </c>
      <c r="L122" s="76" t="s">
        <v>309</v>
      </c>
      <c r="M122" s="41" t="s">
        <v>89</v>
      </c>
      <c r="N122" s="41" t="s">
        <v>89</v>
      </c>
      <c r="O122" s="41" t="s">
        <v>89</v>
      </c>
      <c r="P122" s="41" t="s">
        <v>89</v>
      </c>
      <c r="R122" s="23">
        <v>1</v>
      </c>
      <c r="S122" s="23">
        <f>IF(T122&lt;=0,"",(((T122-'In Productie'!$D$1)/7)+1))</f>
        <v>-25.571428571428573</v>
      </c>
      <c r="T122" s="177">
        <v>42187</v>
      </c>
      <c r="U122" s="4" t="s">
        <v>278</v>
      </c>
      <c r="W122" s="470">
        <v>13</v>
      </c>
      <c r="X122" s="79"/>
      <c r="Y122" s="79"/>
      <c r="AE122" s="4">
        <f>IF(A122="","",(IFERROR(VLOOKUP(A122,Projecten!A$4:W$2618,5,FALSE),"niet bekend")))</f>
        <v>1</v>
      </c>
      <c r="AF122" s="973">
        <f t="shared" si="8"/>
        <v>2275</v>
      </c>
      <c r="AG122" s="1028">
        <f>IF(A122="","",(IFERROR(VLOOKUP(A122,Projecten!A$4:W$2618,23,FALSE),"niet bekend")))</f>
        <v>2275</v>
      </c>
      <c r="AH122" s="1028">
        <f>IF(A122="","",(IFERROR(VLOOKUP(A122,Projecten!A$4:W$2618,12,FALSE),"niet bekend")))</f>
        <v>2275</v>
      </c>
      <c r="AI122" s="1026">
        <f t="shared" si="9"/>
        <v>0</v>
      </c>
    </row>
    <row r="123" spans="1:35" s="4" customFormat="1" ht="12.75" customHeight="1" x14ac:dyDescent="0.2">
      <c r="A123" s="190">
        <v>2015076</v>
      </c>
      <c r="B123" s="1501">
        <v>120245</v>
      </c>
      <c r="C123" s="1" t="s">
        <v>378</v>
      </c>
      <c r="D123" s="1" t="s">
        <v>68</v>
      </c>
      <c r="E123" s="39">
        <v>3</v>
      </c>
      <c r="F123" s="1">
        <v>16</v>
      </c>
      <c r="G123" s="1">
        <v>10</v>
      </c>
      <c r="H123" s="1">
        <v>3</v>
      </c>
      <c r="I123" s="29" t="s">
        <v>89</v>
      </c>
      <c r="J123" s="29" t="s">
        <v>309</v>
      </c>
      <c r="K123" s="147" t="s">
        <v>89</v>
      </c>
      <c r="L123" s="29" t="s">
        <v>309</v>
      </c>
      <c r="M123" s="29" t="s">
        <v>89</v>
      </c>
      <c r="N123" s="29" t="s">
        <v>89</v>
      </c>
      <c r="O123" s="29" t="s">
        <v>89</v>
      </c>
      <c r="P123" s="29" t="s">
        <v>89</v>
      </c>
      <c r="Q123" s="23"/>
      <c r="R123" s="23"/>
      <c r="S123" s="23">
        <f>IF(T123&lt;=0,"",(((T123-'In Productie'!$D$1)/7)+1))</f>
        <v>-25.857142857142858</v>
      </c>
      <c r="T123" s="177">
        <v>42185</v>
      </c>
      <c r="U123" s="4" t="s">
        <v>278</v>
      </c>
      <c r="V123" s="25" t="s">
        <v>379</v>
      </c>
      <c r="W123" s="25">
        <v>24</v>
      </c>
      <c r="X123" s="80"/>
      <c r="Y123" s="79"/>
      <c r="AE123" s="4">
        <f>IF(A123="","",(IFERROR(VLOOKUP(A123,Projecten!A$4:W$2618,5,FALSE),"niet bekend")))</f>
        <v>3</v>
      </c>
      <c r="AF123" s="973">
        <f t="shared" si="8"/>
        <v>4564.0600000000004</v>
      </c>
      <c r="AG123" s="1028">
        <f>IF(A123="","",(IFERROR(VLOOKUP(A123,Projecten!A$4:W$2618,23,FALSE),"niet bekend")))</f>
        <v>4564.0600000000004</v>
      </c>
      <c r="AH123" s="1028">
        <f>IF(A123="","",(IFERROR(VLOOKUP(A123,Projecten!A$4:W$2618,12,FALSE),"niet bekend")))</f>
        <v>4564.0600000000004</v>
      </c>
      <c r="AI123" s="1026">
        <f t="shared" si="9"/>
        <v>0</v>
      </c>
    </row>
    <row r="124" spans="1:35" s="4" customFormat="1" ht="12.75" customHeight="1" x14ac:dyDescent="0.2">
      <c r="A124" s="190">
        <v>2015057</v>
      </c>
      <c r="B124" s="1501">
        <v>120240</v>
      </c>
      <c r="C124" s="1" t="s">
        <v>298</v>
      </c>
      <c r="D124" s="1" t="s">
        <v>68</v>
      </c>
      <c r="E124" s="39">
        <v>3</v>
      </c>
      <c r="F124" s="1">
        <v>24</v>
      </c>
      <c r="G124" s="1">
        <v>15</v>
      </c>
      <c r="H124" s="1">
        <v>9</v>
      </c>
      <c r="I124" s="140" t="s">
        <v>89</v>
      </c>
      <c r="J124" s="75" t="s">
        <v>309</v>
      </c>
      <c r="K124" s="75" t="s">
        <v>309</v>
      </c>
      <c r="L124" s="75" t="s">
        <v>309</v>
      </c>
      <c r="M124" s="7" t="s">
        <v>89</v>
      </c>
      <c r="N124" s="7" t="s">
        <v>89</v>
      </c>
      <c r="O124" s="7" t="s">
        <v>89</v>
      </c>
      <c r="P124" s="7" t="s">
        <v>89</v>
      </c>
      <c r="R124" s="2134"/>
      <c r="S124" s="23">
        <f>IF(T124&lt;=0,"",(((T124-'In Productie'!$D$1)/7)+1))</f>
        <v>-25.857142857142858</v>
      </c>
      <c r="T124" s="177">
        <v>42185</v>
      </c>
      <c r="U124" s="4" t="s">
        <v>90</v>
      </c>
      <c r="V124" s="4" t="s">
        <v>306</v>
      </c>
      <c r="W124" s="480">
        <v>42</v>
      </c>
      <c r="X124" s="80"/>
      <c r="Y124" s="79"/>
      <c r="AE124" s="4">
        <f>IF(A124="","",(IFERROR(VLOOKUP(A124,Projecten!A$4:W$2618,5,FALSE),"niet bekend")))</f>
        <v>10</v>
      </c>
      <c r="AF124" s="973">
        <f t="shared" si="8"/>
        <v>6198</v>
      </c>
      <c r="AG124" s="1028">
        <f>IF(A124="","",(IFERROR(VLOOKUP(A124,Projecten!A$4:W$2618,23,FALSE),"niet bekend")))</f>
        <v>20660</v>
      </c>
      <c r="AH124" s="1028">
        <f>IF(A124="","",(IFERROR(VLOOKUP(A124,Projecten!A$4:W$2618,12,FALSE),"niet bekend")))</f>
        <v>20660</v>
      </c>
      <c r="AI124" s="1026"/>
    </row>
    <row r="125" spans="1:35" s="4" customFormat="1" ht="12.75" customHeight="1" x14ac:dyDescent="0.2">
      <c r="A125" s="2"/>
      <c r="B125" s="1501"/>
      <c r="C125" s="188" t="s">
        <v>432</v>
      </c>
      <c r="D125" s="1"/>
      <c r="E125" s="39"/>
      <c r="F125" s="1"/>
      <c r="G125" s="1"/>
      <c r="H125" s="1"/>
      <c r="I125" s="29"/>
      <c r="J125" s="29"/>
      <c r="K125" s="29"/>
      <c r="L125" s="29"/>
      <c r="M125" s="29"/>
      <c r="N125" s="29"/>
      <c r="O125" s="29"/>
      <c r="P125" s="29"/>
      <c r="R125" s="2134"/>
      <c r="S125" s="23"/>
      <c r="T125" s="181"/>
      <c r="W125" s="169">
        <v>18</v>
      </c>
      <c r="X125" s="79"/>
      <c r="Y125" s="79"/>
      <c r="AE125" s="4" t="str">
        <f>IF(A125="","",(IFERROR(VLOOKUP(A125,Projecten!A$4:W$2618,5,FALSE),"niet bekend")))</f>
        <v/>
      </c>
      <c r="AF125" s="973" t="str">
        <f t="shared" si="8"/>
        <v/>
      </c>
      <c r="AG125" s="1028" t="str">
        <f>IF(A125="","",(IFERROR(VLOOKUP(A125,Projecten!A$4:W$2618,23,FALSE),"niet bekend")))</f>
        <v/>
      </c>
      <c r="AH125" s="1028" t="str">
        <f>IF(A125="","",(IFERROR(VLOOKUP(A125,Projecten!A$4:W$2618,12,FALSE),"niet bekend")))</f>
        <v/>
      </c>
      <c r="AI125" s="1026" t="str">
        <f>IF(AF125="","",(AH125-AF125))</f>
        <v/>
      </c>
    </row>
    <row r="126" spans="1:35" s="38" customFormat="1" ht="12.75" customHeight="1" x14ac:dyDescent="0.2">
      <c r="A126" s="30"/>
      <c r="B126" s="1500"/>
      <c r="C126" s="31"/>
      <c r="D126" s="31"/>
      <c r="E126" s="32"/>
      <c r="F126" s="31"/>
      <c r="G126" s="31"/>
      <c r="H126" s="31"/>
      <c r="I126" s="32"/>
      <c r="J126" s="32"/>
      <c r="K126" s="32"/>
      <c r="L126" s="32"/>
      <c r="M126" s="32"/>
      <c r="N126" s="32"/>
      <c r="O126" s="32"/>
      <c r="P126" s="32"/>
      <c r="Q126" s="33"/>
      <c r="R126" s="33"/>
      <c r="S126" s="1194"/>
      <c r="T126" s="176"/>
      <c r="U126" s="35"/>
      <c r="V126" s="35"/>
      <c r="W126" s="35"/>
      <c r="X126" s="83"/>
      <c r="Y126" s="84"/>
      <c r="AF126" s="983"/>
      <c r="AG126" s="1030"/>
      <c r="AH126" s="1030"/>
      <c r="AI126" s="1030"/>
    </row>
    <row r="127" spans="1:35" s="1038" customFormat="1" ht="12.75" customHeight="1" x14ac:dyDescent="0.2">
      <c r="A127" s="1007"/>
      <c r="B127" s="1498"/>
      <c r="C127" s="1008">
        <f>SUM(F127:H127)</f>
        <v>91</v>
      </c>
      <c r="D127" s="1009"/>
      <c r="E127" s="1010">
        <f>SUM(E128:E137)</f>
        <v>5</v>
      </c>
      <c r="F127" s="1009">
        <f>SUM(F128:F137)</f>
        <v>48</v>
      </c>
      <c r="G127" s="1009">
        <f>SUM(G128:G137)</f>
        <v>28</v>
      </c>
      <c r="H127" s="1009">
        <f>SUM(H128:H137)</f>
        <v>15</v>
      </c>
      <c r="I127" s="1010"/>
      <c r="J127" s="1010"/>
      <c r="K127" s="1010"/>
      <c r="L127" s="1010"/>
      <c r="M127" s="1010"/>
      <c r="N127" s="1010"/>
      <c r="O127" s="1010"/>
      <c r="P127" s="1010"/>
      <c r="Q127" s="1045">
        <v>28</v>
      </c>
      <c r="R127" s="1045"/>
      <c r="S127" s="1195"/>
      <c r="T127" s="1046"/>
      <c r="U127" s="1047"/>
      <c r="V127" s="1047">
        <f>SUM(W127:W137)</f>
        <v>125.25</v>
      </c>
      <c r="W127" s="1067"/>
      <c r="X127" s="1049">
        <f>'In Productie'!$X$1</f>
        <v>400</v>
      </c>
      <c r="Y127" s="961">
        <f>V127-X127</f>
        <v>-274.75</v>
      </c>
      <c r="AE127" s="1038" t="str">
        <f>IF(A127="","",(IFERROR(VLOOKUP(A127,Projecten!A$4:W$2618,5,FALSE),"niet bekend")))</f>
        <v/>
      </c>
      <c r="AF127" s="1037">
        <f>SUM(AF128:AF137)</f>
        <v>13447</v>
      </c>
      <c r="AG127" s="1027" t="str">
        <f>IF(A127="","",(IFERROR(VLOOKUP(A127,Projecten!A$4:W$2618,23,FALSE),"niet bekend")))</f>
        <v/>
      </c>
      <c r="AH127" s="1027" t="str">
        <f>IF(A127="","",(IFERROR(VLOOKUP(A127,Projecten!A$4:W$2618,12,FALSE),"niet bekend")))</f>
        <v/>
      </c>
      <c r="AI127" s="1027"/>
    </row>
    <row r="128" spans="1:35" s="4" customFormat="1" ht="12.75" customHeight="1" x14ac:dyDescent="0.2">
      <c r="A128" s="190">
        <v>2015066</v>
      </c>
      <c r="B128" s="1501">
        <v>120239</v>
      </c>
      <c r="C128" s="1" t="s">
        <v>341</v>
      </c>
      <c r="D128" s="1" t="s">
        <v>68</v>
      </c>
      <c r="E128" s="39">
        <v>1</v>
      </c>
      <c r="F128" s="1">
        <v>10</v>
      </c>
      <c r="G128" s="1">
        <v>5</v>
      </c>
      <c r="H128" s="1">
        <v>3</v>
      </c>
      <c r="I128" s="141" t="s">
        <v>89</v>
      </c>
      <c r="J128" s="141" t="s">
        <v>89</v>
      </c>
      <c r="K128" s="141" t="s">
        <v>89</v>
      </c>
      <c r="L128" s="76" t="s">
        <v>309</v>
      </c>
      <c r="M128" s="41" t="s">
        <v>89</v>
      </c>
      <c r="N128" s="41" t="s">
        <v>89</v>
      </c>
      <c r="O128" s="67" t="s">
        <v>89</v>
      </c>
      <c r="P128" s="41" t="s">
        <v>89</v>
      </c>
      <c r="R128" s="23">
        <v>2</v>
      </c>
      <c r="S128" s="23">
        <f>IF(T128&lt;=0,"",(((T128-'In Productie'!$D$1)/7)+1))</f>
        <v>-25.571428571428573</v>
      </c>
      <c r="T128" s="177">
        <v>42187</v>
      </c>
      <c r="U128" s="4" t="s">
        <v>278</v>
      </c>
      <c r="V128" s="4" t="s">
        <v>359</v>
      </c>
      <c r="W128" s="470">
        <v>19</v>
      </c>
      <c r="X128" s="79"/>
      <c r="Y128" s="79"/>
      <c r="AE128" s="4">
        <f>IF(A128="","",(IFERROR(VLOOKUP(A128,Projecten!A$4:W$2618,5,FALSE),"niet bekend")))</f>
        <v>1</v>
      </c>
      <c r="AF128" s="973">
        <f>IF(AE128="","",(E128/AE128*AH128))</f>
        <v>3308</v>
      </c>
      <c r="AG128" s="1028">
        <f>IF(A128="","",(IFERROR(VLOOKUP(A128,Projecten!A$4:W$2618,23,FALSE),"niet bekend")))</f>
        <v>3308</v>
      </c>
      <c r="AH128" s="1028">
        <f>IF(A128="","",(IFERROR(VLOOKUP(A128,Projecten!A$4:W$2618,12,FALSE),"niet bekend")))</f>
        <v>3308</v>
      </c>
      <c r="AI128" s="1026">
        <f>IF(AF128="","",(AH128-AF128))</f>
        <v>0</v>
      </c>
    </row>
    <row r="129" spans="1:35" s="90" customFormat="1" ht="12.75" customHeight="1" x14ac:dyDescent="0.2">
      <c r="A129" s="190" t="s">
        <v>393</v>
      </c>
      <c r="B129" s="1501">
        <v>120251</v>
      </c>
      <c r="C129" s="2" t="s">
        <v>394</v>
      </c>
      <c r="D129" s="1" t="s">
        <v>68</v>
      </c>
      <c r="E129" s="39">
        <v>0</v>
      </c>
      <c r="F129" s="1">
        <v>1</v>
      </c>
      <c r="G129" s="1">
        <v>1</v>
      </c>
      <c r="H129" s="1">
        <v>0</v>
      </c>
      <c r="I129" s="140" t="s">
        <v>89</v>
      </c>
      <c r="J129" s="75" t="s">
        <v>309</v>
      </c>
      <c r="K129" s="75" t="s">
        <v>309</v>
      </c>
      <c r="L129" s="75" t="s">
        <v>309</v>
      </c>
      <c r="M129" s="75" t="s">
        <v>89</v>
      </c>
      <c r="N129" s="75" t="s">
        <v>89</v>
      </c>
      <c r="O129" s="75" t="s">
        <v>89</v>
      </c>
      <c r="P129" s="75" t="s">
        <v>89</v>
      </c>
      <c r="Q129" s="161"/>
      <c r="R129" s="161"/>
      <c r="S129" s="23">
        <f>IF(T129&lt;=0,"",(((T129-'In Productie'!$D$1)/7)+1))</f>
        <v>-24.571428571428573</v>
      </c>
      <c r="T129" s="186">
        <v>42194</v>
      </c>
      <c r="U129" s="4" t="s">
        <v>278</v>
      </c>
      <c r="V129" s="151"/>
      <c r="W129" s="481">
        <v>1</v>
      </c>
      <c r="X129" s="163"/>
      <c r="Y129" s="164"/>
      <c r="AE129" s="90">
        <f>IF(A129="","",(IFERROR(VLOOKUP(A129,Projecten!A$4:W$2618,5,FALSE),"niet bekend")))</f>
        <v>0</v>
      </c>
      <c r="AF129" s="972"/>
      <c r="AG129" s="1028">
        <f>IF(A129="","",(IFERROR(VLOOKUP(A129,Projecten!A$4:W$2618,23,FALSE),"niet bekend")))</f>
        <v>135</v>
      </c>
      <c r="AH129" s="1028">
        <f>IF(A129="","",(IFERROR(VLOOKUP(A129,Projecten!A$4:W$2618,12,FALSE),"niet bekend")))</f>
        <v>135</v>
      </c>
      <c r="AI129" s="1028"/>
    </row>
    <row r="130" spans="1:35" s="4" customFormat="1" ht="12.75" customHeight="1" x14ac:dyDescent="0.2">
      <c r="A130" s="190">
        <v>2015067</v>
      </c>
      <c r="B130" s="1501">
        <v>120242</v>
      </c>
      <c r="C130" s="1" t="s">
        <v>345</v>
      </c>
      <c r="D130" s="1" t="s">
        <v>68</v>
      </c>
      <c r="E130" s="39">
        <v>1</v>
      </c>
      <c r="F130" s="1">
        <v>10</v>
      </c>
      <c r="G130" s="1">
        <v>5</v>
      </c>
      <c r="H130" s="1">
        <v>3</v>
      </c>
      <c r="I130" s="140" t="s">
        <v>89</v>
      </c>
      <c r="J130" s="7" t="s">
        <v>309</v>
      </c>
      <c r="K130" s="7" t="s">
        <v>309</v>
      </c>
      <c r="L130" s="7" t="s">
        <v>309</v>
      </c>
      <c r="M130" s="7" t="s">
        <v>89</v>
      </c>
      <c r="N130" s="7" t="s">
        <v>89</v>
      </c>
      <c r="O130" s="7" t="s">
        <v>89</v>
      </c>
      <c r="P130" s="7" t="s">
        <v>89</v>
      </c>
      <c r="R130" s="2134"/>
      <c r="S130" s="23">
        <f>IF(T130&lt;=0,"",(((T130-'In Productie'!$D$1)/7)+1))</f>
        <v>-18.857142857142858</v>
      </c>
      <c r="T130" s="181">
        <v>42234</v>
      </c>
      <c r="U130" s="4" t="s">
        <v>278</v>
      </c>
      <c r="W130" s="470">
        <v>14</v>
      </c>
      <c r="X130" s="80"/>
      <c r="Y130" s="82"/>
      <c r="AE130" s="4">
        <f>IF(A130="","",(IFERROR(VLOOKUP(A130,Projecten!A$4:W$2618,5,FALSE),"niet bekend")))</f>
        <v>1</v>
      </c>
      <c r="AF130" s="973">
        <f t="shared" ref="AF130:AF136" si="10">IF(AE130="","",(E130/AE130*AH130))</f>
        <v>2007</v>
      </c>
      <c r="AG130" s="1028">
        <f>IF(A130="","",(IFERROR(VLOOKUP(A130,Projecten!A$4:W$2618,23,FALSE),"niet bekend")))</f>
        <v>2007</v>
      </c>
      <c r="AH130" s="1028">
        <f>IF(A130="","",(IFERROR(VLOOKUP(A130,Projecten!A$4:W$2618,12,FALSE),"niet bekend")))</f>
        <v>2007</v>
      </c>
      <c r="AI130" s="1026">
        <f t="shared" ref="AI130:AI136" si="11">IF(AF130="","",(AH130-AF130))</f>
        <v>0</v>
      </c>
    </row>
    <row r="131" spans="1:35" s="4" customFormat="1" ht="12.75" customHeight="1" x14ac:dyDescent="0.2">
      <c r="A131" s="190">
        <v>2015068</v>
      </c>
      <c r="B131" s="1501">
        <v>120242</v>
      </c>
      <c r="C131" s="1" t="s">
        <v>348</v>
      </c>
      <c r="D131" s="1" t="s">
        <v>68</v>
      </c>
      <c r="E131" s="39">
        <v>1</v>
      </c>
      <c r="F131" s="1">
        <v>5</v>
      </c>
      <c r="G131" s="1">
        <v>4</v>
      </c>
      <c r="H131" s="1">
        <v>2</v>
      </c>
      <c r="I131" s="141" t="s">
        <v>89</v>
      </c>
      <c r="J131" s="41" t="s">
        <v>309</v>
      </c>
      <c r="K131" s="41" t="s">
        <v>309</v>
      </c>
      <c r="L131" s="41" t="s">
        <v>309</v>
      </c>
      <c r="M131" s="41" t="s">
        <v>89</v>
      </c>
      <c r="N131" s="41" t="s">
        <v>89</v>
      </c>
      <c r="O131" s="41" t="s">
        <v>89</v>
      </c>
      <c r="P131" s="41" t="s">
        <v>89</v>
      </c>
      <c r="R131" s="2134"/>
      <c r="S131" s="23">
        <f>IF(T131&lt;=0,"",(((T131-'In Productie'!$D$1)/7)+1))</f>
        <v>-18.857142857142858</v>
      </c>
      <c r="T131" s="181">
        <v>42234</v>
      </c>
      <c r="U131" s="4" t="s">
        <v>278</v>
      </c>
      <c r="W131" s="480">
        <v>9</v>
      </c>
      <c r="X131" s="80"/>
      <c r="Y131" s="79"/>
      <c r="AE131" s="4">
        <f>IF(A131="","",(IFERROR(VLOOKUP(A131,Projecten!A$4:W$2618,5,FALSE),"niet bekend")))</f>
        <v>1</v>
      </c>
      <c r="AF131" s="973">
        <f t="shared" si="10"/>
        <v>1483</v>
      </c>
      <c r="AG131" s="1028">
        <f>IF(A131="","",(IFERROR(VLOOKUP(A131,Projecten!A$4:W$2618,23,FALSE),"niet bekend")))</f>
        <v>1483</v>
      </c>
      <c r="AH131" s="1028">
        <f>IF(A131="","",(IFERROR(VLOOKUP(A131,Projecten!A$4:W$2618,12,FALSE),"niet bekend")))</f>
        <v>1483</v>
      </c>
      <c r="AI131" s="1026">
        <f t="shared" si="11"/>
        <v>0</v>
      </c>
    </row>
    <row r="132" spans="1:35" s="4" customFormat="1" ht="12.75" customHeight="1" x14ac:dyDescent="0.2">
      <c r="A132" s="190">
        <v>2015069</v>
      </c>
      <c r="B132" s="1501">
        <v>120242</v>
      </c>
      <c r="C132" s="1" t="s">
        <v>349</v>
      </c>
      <c r="D132" s="1" t="s">
        <v>68</v>
      </c>
      <c r="E132" s="39">
        <v>1</v>
      </c>
      <c r="F132" s="1">
        <v>11</v>
      </c>
      <c r="G132" s="1">
        <v>8</v>
      </c>
      <c r="H132" s="1">
        <v>3</v>
      </c>
      <c r="I132" s="141" t="s">
        <v>89</v>
      </c>
      <c r="J132" s="41" t="s">
        <v>309</v>
      </c>
      <c r="K132" s="141" t="s">
        <v>89</v>
      </c>
      <c r="L132" s="41" t="s">
        <v>309</v>
      </c>
      <c r="M132" s="41" t="s">
        <v>89</v>
      </c>
      <c r="N132" s="41" t="s">
        <v>89</v>
      </c>
      <c r="O132" s="41" t="s">
        <v>89</v>
      </c>
      <c r="P132" s="41" t="s">
        <v>89</v>
      </c>
      <c r="R132" s="2134"/>
      <c r="S132" s="23">
        <f>IF(T132&lt;=0,"",(((T132-'In Productie'!$D$1)/7)+1))</f>
        <v>-18.857142857142858</v>
      </c>
      <c r="T132" s="181">
        <v>42234</v>
      </c>
      <c r="U132" s="4" t="s">
        <v>278</v>
      </c>
      <c r="W132" s="480">
        <v>17</v>
      </c>
      <c r="X132" s="79"/>
      <c r="Y132" s="79"/>
      <c r="AE132" s="4">
        <f>IF(A132="","",(IFERROR(VLOOKUP(A132,Projecten!A$4:W$2618,5,FALSE),"niet bekend")))</f>
        <v>1</v>
      </c>
      <c r="AF132" s="973">
        <f t="shared" si="10"/>
        <v>3094</v>
      </c>
      <c r="AG132" s="1028">
        <f>IF(A132="","",(IFERROR(VLOOKUP(A132,Projecten!A$4:W$2618,23,FALSE),"niet bekend")))</f>
        <v>3094</v>
      </c>
      <c r="AH132" s="1028">
        <f>IF(A132="","",(IFERROR(VLOOKUP(A132,Projecten!A$4:W$2618,12,FALSE),"niet bekend")))</f>
        <v>3094</v>
      </c>
      <c r="AI132" s="1026">
        <f t="shared" si="11"/>
        <v>0</v>
      </c>
    </row>
    <row r="133" spans="1:35" s="4" customFormat="1" ht="12.75" customHeight="1" x14ac:dyDescent="0.2">
      <c r="A133" s="190">
        <v>2015070</v>
      </c>
      <c r="B133" s="1501">
        <v>120242</v>
      </c>
      <c r="C133" s="1" t="s">
        <v>351</v>
      </c>
      <c r="D133" s="1" t="s">
        <v>68</v>
      </c>
      <c r="E133" s="39">
        <v>1</v>
      </c>
      <c r="F133" s="1">
        <v>11</v>
      </c>
      <c r="G133" s="1">
        <v>5</v>
      </c>
      <c r="H133" s="1">
        <v>4</v>
      </c>
      <c r="I133" s="140" t="s">
        <v>89</v>
      </c>
      <c r="J133" s="140" t="s">
        <v>89</v>
      </c>
      <c r="K133" s="140" t="s">
        <v>89</v>
      </c>
      <c r="L133" s="7" t="s">
        <v>309</v>
      </c>
      <c r="M133" s="7" t="s">
        <v>89</v>
      </c>
      <c r="N133" s="7" t="s">
        <v>89</v>
      </c>
      <c r="O133" s="7" t="s">
        <v>89</v>
      </c>
      <c r="P133" s="7" t="s">
        <v>89</v>
      </c>
      <c r="R133" s="2134"/>
      <c r="S133" s="23">
        <f>IF(T133&lt;=0,"",(((T133-'In Productie'!$D$1)/7)+1))</f>
        <v>-18.857142857142858</v>
      </c>
      <c r="T133" s="181">
        <v>42234</v>
      </c>
      <c r="U133" s="4" t="s">
        <v>278</v>
      </c>
      <c r="W133" s="480">
        <v>19</v>
      </c>
      <c r="X133" s="80"/>
      <c r="Y133" s="82"/>
      <c r="AE133" s="4">
        <f>IF(A133="","",(IFERROR(VLOOKUP(A133,Projecten!A$4:W$2618,5,FALSE),"niet bekend")))</f>
        <v>1</v>
      </c>
      <c r="AF133" s="973">
        <f t="shared" si="10"/>
        <v>3555</v>
      </c>
      <c r="AG133" s="1028">
        <f>IF(A133="","",(IFERROR(VLOOKUP(A133,Projecten!A$4:W$2618,23,FALSE),"niet bekend")))</f>
        <v>3555</v>
      </c>
      <c r="AH133" s="1028">
        <f>IF(A133="","",(IFERROR(VLOOKUP(A133,Projecten!A$4:W$2618,12,FALSE),"niet bekend")))</f>
        <v>3555</v>
      </c>
      <c r="AI133" s="1026">
        <f t="shared" si="11"/>
        <v>0</v>
      </c>
    </row>
    <row r="134" spans="1:35" s="4" customFormat="1" ht="12.75" customHeight="1" x14ac:dyDescent="0.2">
      <c r="A134" s="2"/>
      <c r="B134" s="1501"/>
      <c r="C134" s="170" t="s">
        <v>409</v>
      </c>
      <c r="D134" s="1"/>
      <c r="E134" s="39"/>
      <c r="F134" s="1"/>
      <c r="G134" s="1"/>
      <c r="H134" s="1"/>
      <c r="I134" s="75"/>
      <c r="J134" s="75"/>
      <c r="K134" s="75"/>
      <c r="L134" s="7"/>
      <c r="M134" s="7"/>
      <c r="N134" s="7"/>
      <c r="O134" s="7"/>
      <c r="P134" s="7"/>
      <c r="R134" s="2134"/>
      <c r="S134" s="23"/>
      <c r="T134" s="181"/>
      <c r="W134" s="169">
        <v>24.75</v>
      </c>
      <c r="X134" s="80"/>
      <c r="Y134" s="82"/>
      <c r="AE134" s="4" t="str">
        <f>IF(A134="","",(IFERROR(VLOOKUP(A134,Projecten!A$4:W$2618,5,FALSE),"niet bekend")))</f>
        <v/>
      </c>
      <c r="AF134" s="973" t="str">
        <f t="shared" si="10"/>
        <v/>
      </c>
      <c r="AG134" s="1028" t="str">
        <f>IF(A134="","",(IFERROR(VLOOKUP(A134,Projecten!A$4:W$2618,23,FALSE),"niet bekend")))</f>
        <v/>
      </c>
      <c r="AH134" s="1028" t="str">
        <f>IF(A134="","",(IFERROR(VLOOKUP(A134,Projecten!A$4:W$2618,12,FALSE),"niet bekend")))</f>
        <v/>
      </c>
      <c r="AI134" s="1026" t="str">
        <f t="shared" si="11"/>
        <v/>
      </c>
    </row>
    <row r="135" spans="1:35" s="4" customFormat="1" ht="12.75" customHeight="1" x14ac:dyDescent="0.2">
      <c r="A135" s="2"/>
      <c r="B135" s="1501"/>
      <c r="C135" s="170" t="s">
        <v>407</v>
      </c>
      <c r="D135" s="1"/>
      <c r="E135" s="39"/>
      <c r="F135" s="1"/>
      <c r="G135" s="1"/>
      <c r="H135" s="1"/>
      <c r="I135" s="75"/>
      <c r="J135" s="75"/>
      <c r="K135" s="75"/>
      <c r="L135" s="7"/>
      <c r="M135" s="7"/>
      <c r="N135" s="7"/>
      <c r="O135" s="7"/>
      <c r="P135" s="7"/>
      <c r="R135" s="2134"/>
      <c r="S135" s="23"/>
      <c r="T135" s="181"/>
      <c r="W135" s="169">
        <v>8.25</v>
      </c>
      <c r="X135" s="80"/>
      <c r="Y135" s="82"/>
      <c r="AE135" s="4" t="str">
        <f>IF(A135="","",(IFERROR(VLOOKUP(A135,Projecten!A$4:W$2618,5,FALSE),"niet bekend")))</f>
        <v/>
      </c>
      <c r="AF135" s="973" t="str">
        <f t="shared" si="10"/>
        <v/>
      </c>
      <c r="AG135" s="1028" t="str">
        <f>IF(A135="","",(IFERROR(VLOOKUP(A135,Projecten!A$4:W$2618,23,FALSE),"niet bekend")))</f>
        <v/>
      </c>
      <c r="AH135" s="1028" t="str">
        <f>IF(A135="","",(IFERROR(VLOOKUP(A135,Projecten!A$4:W$2618,12,FALSE),"niet bekend")))</f>
        <v/>
      </c>
      <c r="AI135" s="1026" t="str">
        <f t="shared" si="11"/>
        <v/>
      </c>
    </row>
    <row r="136" spans="1:35" s="4" customFormat="1" ht="11.25" customHeight="1" x14ac:dyDescent="0.2">
      <c r="B136" s="1503"/>
      <c r="C136" s="167" t="s">
        <v>372</v>
      </c>
      <c r="D136" s="28"/>
      <c r="E136" s="29"/>
      <c r="F136" s="28"/>
      <c r="G136" s="28"/>
      <c r="H136" s="28"/>
      <c r="I136" s="29"/>
      <c r="J136" s="29"/>
      <c r="K136" s="29"/>
      <c r="L136" s="29"/>
      <c r="M136" s="29"/>
      <c r="N136" s="29"/>
      <c r="O136" s="29"/>
      <c r="P136" s="29"/>
      <c r="R136" s="2134"/>
      <c r="S136" s="23" t="str">
        <f>IF(T136&lt;=0,"",(((T136-'In Productie'!$D$1)/7)+1))</f>
        <v/>
      </c>
      <c r="T136" s="181"/>
      <c r="W136" s="169">
        <v>13.25</v>
      </c>
      <c r="X136" s="79"/>
      <c r="Y136" s="79"/>
      <c r="AE136" s="4" t="str">
        <f>IF(A136="","",(IFERROR(VLOOKUP(A136,Projecten!A$4:W$2618,5,FALSE),"niet bekend")))</f>
        <v/>
      </c>
      <c r="AF136" s="973" t="str">
        <f t="shared" si="10"/>
        <v/>
      </c>
      <c r="AG136" s="1028" t="str">
        <f>IF(A136="","",(IFERROR(VLOOKUP(A136,Projecten!A$4:W$2618,23,FALSE),"niet bekend")))</f>
        <v/>
      </c>
      <c r="AH136" s="1028" t="str">
        <f>IF(A136="","",(IFERROR(VLOOKUP(A136,Projecten!A$4:W$2618,12,FALSE),"niet bekend")))</f>
        <v/>
      </c>
      <c r="AI136" s="1026" t="str">
        <f t="shared" si="11"/>
        <v/>
      </c>
    </row>
    <row r="137" spans="1:35" s="38" customFormat="1" ht="12.75" customHeight="1" x14ac:dyDescent="0.2">
      <c r="A137" s="30"/>
      <c r="B137" s="1500"/>
      <c r="C137" s="31"/>
      <c r="D137" s="31"/>
      <c r="E137" s="32"/>
      <c r="F137" s="31"/>
      <c r="G137" s="31"/>
      <c r="H137" s="31"/>
      <c r="I137" s="32"/>
      <c r="J137" s="32"/>
      <c r="K137" s="32"/>
      <c r="L137" s="32"/>
      <c r="M137" s="32"/>
      <c r="N137" s="32"/>
      <c r="O137" s="32"/>
      <c r="P137" s="32"/>
      <c r="Q137" s="33"/>
      <c r="R137" s="33"/>
      <c r="S137" s="1194"/>
      <c r="T137" s="176"/>
      <c r="U137" s="35"/>
      <c r="V137" s="35"/>
      <c r="W137" s="35"/>
      <c r="X137" s="83"/>
      <c r="Y137" s="84"/>
      <c r="AF137" s="983"/>
      <c r="AG137" s="1030"/>
      <c r="AH137" s="1030"/>
      <c r="AI137" s="1030"/>
    </row>
    <row r="138" spans="1:35" s="1038" customFormat="1" ht="12.75" customHeight="1" x14ac:dyDescent="0.2">
      <c r="A138" s="1007"/>
      <c r="B138" s="1498"/>
      <c r="C138" s="1008">
        <f>SUM(F138:H138)</f>
        <v>58</v>
      </c>
      <c r="D138" s="1009"/>
      <c r="E138" s="1010">
        <f>SUM(E139:E149)</f>
        <v>4</v>
      </c>
      <c r="F138" s="1009">
        <f>SUM(F139:F149)</f>
        <v>28</v>
      </c>
      <c r="G138" s="1009">
        <f>SUM(G139:G149)</f>
        <v>19</v>
      </c>
      <c r="H138" s="1009">
        <f>SUM(H139:H149)</f>
        <v>11</v>
      </c>
      <c r="I138" s="1010"/>
      <c r="J138" s="1010"/>
      <c r="K138" s="1010"/>
      <c r="L138" s="1010"/>
      <c r="M138" s="1010"/>
      <c r="N138" s="1010"/>
      <c r="O138" s="1010"/>
      <c r="P138" s="1010"/>
      <c r="Q138" s="1045">
        <v>29</v>
      </c>
      <c r="R138" s="1045"/>
      <c r="S138" s="1195"/>
      <c r="T138" s="1046"/>
      <c r="U138" s="1047"/>
      <c r="V138" s="1047">
        <f>SUM(W138:W149)</f>
        <v>106.5</v>
      </c>
      <c r="W138" s="1067"/>
      <c r="X138" s="1049">
        <f>'In Productie'!$X$1</f>
        <v>400</v>
      </c>
      <c r="Y138" s="961">
        <f>V138-X138</f>
        <v>-293.5</v>
      </c>
      <c r="AE138" s="1038" t="str">
        <f>IF(A138="","",(IFERROR(VLOOKUP(A138,Projecten!A$4:W$2618,5,FALSE),"niet bekend")))</f>
        <v/>
      </c>
      <c r="AF138" s="1037">
        <f>SUM(AF139:AF149)</f>
        <v>8492.48</v>
      </c>
      <c r="AG138" s="1027" t="str">
        <f>IF(A138="","",(IFERROR(VLOOKUP(A138,Projecten!A$4:W$2618,23,FALSE),"niet bekend")))</f>
        <v/>
      </c>
      <c r="AH138" s="1027" t="str">
        <f>IF(A138="","",(IFERROR(VLOOKUP(A138,Projecten!A$4:W$2618,12,FALSE),"niet bekend")))</f>
        <v/>
      </c>
      <c r="AI138" s="1027"/>
    </row>
    <row r="139" spans="1:35" s="4" customFormat="1" ht="12.75" customHeight="1" x14ac:dyDescent="0.2">
      <c r="A139" s="5"/>
      <c r="B139" s="1502"/>
      <c r="C139" s="168" t="s">
        <v>358</v>
      </c>
      <c r="D139" s="28"/>
      <c r="E139" s="29"/>
      <c r="F139" s="28"/>
      <c r="G139" s="28"/>
      <c r="H139" s="28"/>
      <c r="I139" s="29"/>
      <c r="J139" s="29"/>
      <c r="K139" s="29"/>
      <c r="L139" s="29"/>
      <c r="M139" s="29"/>
      <c r="N139" s="29"/>
      <c r="O139" s="29"/>
      <c r="P139" s="29"/>
      <c r="Q139" s="23"/>
      <c r="R139" s="23"/>
      <c r="S139" s="23" t="str">
        <f>IF(T139&lt;=0,"",(((T139-'In Productie'!$D$1)/7)+1))</f>
        <v/>
      </c>
      <c r="T139" s="177"/>
      <c r="U139" s="25"/>
      <c r="V139" s="25"/>
      <c r="W139" s="169">
        <v>8.25</v>
      </c>
      <c r="X139" s="80"/>
      <c r="Y139" s="79"/>
      <c r="AE139" s="4" t="str">
        <f>IF(A139="","",(IFERROR(VLOOKUP(A139,Projecten!A$4:W$2618,5,FALSE),"niet bekend")))</f>
        <v/>
      </c>
      <c r="AF139" s="973" t="str">
        <f t="shared" ref="AF139:AF148" si="12">IF(AE139="","",(E139/AE139*AH139))</f>
        <v/>
      </c>
      <c r="AG139" s="1028" t="str">
        <f>IF(A139="","",(IFERROR(VLOOKUP(A139,Projecten!A$4:W$2618,23,FALSE),"niet bekend")))</f>
        <v/>
      </c>
      <c r="AH139" s="1028" t="str">
        <f>IF(A139="","",(IFERROR(VLOOKUP(A139,Projecten!A$4:W$2618,12,FALSE),"niet bekend")))</f>
        <v/>
      </c>
      <c r="AI139" s="1026" t="str">
        <f t="shared" ref="AI139:AI148" si="13">IF(AF139="","",(AH139-AF139))</f>
        <v/>
      </c>
    </row>
    <row r="140" spans="1:35" s="4" customFormat="1" ht="12.75" customHeight="1" x14ac:dyDescent="0.2">
      <c r="A140" s="5"/>
      <c r="B140" s="1502"/>
      <c r="C140" s="112" t="s">
        <v>427</v>
      </c>
      <c r="D140" s="28"/>
      <c r="E140" s="29"/>
      <c r="F140" s="28"/>
      <c r="G140" s="28"/>
      <c r="H140" s="28"/>
      <c r="I140" s="29"/>
      <c r="J140" s="29"/>
      <c r="K140" s="29"/>
      <c r="L140" s="29"/>
      <c r="M140" s="29"/>
      <c r="N140" s="29"/>
      <c r="O140" s="29"/>
      <c r="P140" s="29"/>
      <c r="Q140" s="23"/>
      <c r="R140" s="23"/>
      <c r="S140" s="23"/>
      <c r="T140" s="177"/>
      <c r="U140" s="25"/>
      <c r="V140" s="25"/>
      <c r="W140" s="169">
        <v>8.25</v>
      </c>
      <c r="X140" s="80"/>
      <c r="Y140" s="79"/>
      <c r="AE140" s="4" t="str">
        <f>IF(A140="","",(IFERROR(VLOOKUP(A140,Projecten!A$4:W$2618,5,FALSE),"niet bekend")))</f>
        <v/>
      </c>
      <c r="AF140" s="973" t="str">
        <f t="shared" si="12"/>
        <v/>
      </c>
      <c r="AG140" s="1028" t="str">
        <f>IF(A140="","",(IFERROR(VLOOKUP(A140,Projecten!A$4:W$2618,23,FALSE),"niet bekend")))</f>
        <v/>
      </c>
      <c r="AH140" s="1028" t="str">
        <f>IF(A140="","",(IFERROR(VLOOKUP(A140,Projecten!A$4:W$2618,12,FALSE),"niet bekend")))</f>
        <v/>
      </c>
      <c r="AI140" s="1026" t="str">
        <f t="shared" si="13"/>
        <v/>
      </c>
    </row>
    <row r="141" spans="1:35" s="4" customFormat="1" ht="12.75" customHeight="1" x14ac:dyDescent="0.2">
      <c r="A141" s="190">
        <v>2015073</v>
      </c>
      <c r="B141" s="1501">
        <v>120252</v>
      </c>
      <c r="C141" s="1" t="s">
        <v>362</v>
      </c>
      <c r="D141" s="1" t="s">
        <v>68</v>
      </c>
      <c r="E141" s="39">
        <v>1</v>
      </c>
      <c r="F141" s="1">
        <v>5</v>
      </c>
      <c r="G141" s="1">
        <v>4</v>
      </c>
      <c r="H141" s="1">
        <v>2</v>
      </c>
      <c r="I141" s="141" t="s">
        <v>89</v>
      </c>
      <c r="J141" s="41" t="s">
        <v>309</v>
      </c>
      <c r="K141" s="41" t="s">
        <v>309</v>
      </c>
      <c r="L141" s="41" t="s">
        <v>309</v>
      </c>
      <c r="M141" s="41" t="s">
        <v>89</v>
      </c>
      <c r="N141" s="41" t="s">
        <v>89</v>
      </c>
      <c r="O141" s="41" t="s">
        <v>89</v>
      </c>
      <c r="P141" s="41" t="s">
        <v>89</v>
      </c>
      <c r="R141" s="2134"/>
      <c r="S141" s="23">
        <f>IF(T141&lt;=0,"",(((T141-'In Productie'!$D$1)/7)+1))</f>
        <v>-18.857142857142858</v>
      </c>
      <c r="T141" s="181">
        <v>42234</v>
      </c>
      <c r="U141" s="4" t="s">
        <v>278</v>
      </c>
      <c r="W141" s="480">
        <v>9</v>
      </c>
      <c r="X141" s="80"/>
      <c r="Y141" s="79"/>
      <c r="AE141" s="4">
        <f>IF(A141="","",(IFERROR(VLOOKUP(A141,Projecten!A$4:W$2618,5,FALSE),"niet bekend")))</f>
        <v>1</v>
      </c>
      <c r="AF141" s="973">
        <f t="shared" si="12"/>
        <v>1483</v>
      </c>
      <c r="AG141" s="1028">
        <f>IF(A141="","",(IFERROR(VLOOKUP(A141,Projecten!A$4:W$2618,23,FALSE),"niet bekend")))</f>
        <v>1483</v>
      </c>
      <c r="AH141" s="1028">
        <f>IF(A141="","",(IFERROR(VLOOKUP(A141,Projecten!A$4:W$2618,12,FALSE),"niet bekend")))</f>
        <v>1483</v>
      </c>
      <c r="AI141" s="1026">
        <f t="shared" si="13"/>
        <v>0</v>
      </c>
    </row>
    <row r="142" spans="1:35" s="4" customFormat="1" ht="12.75" customHeight="1" x14ac:dyDescent="0.2">
      <c r="A142" s="190">
        <v>2015074</v>
      </c>
      <c r="B142" s="1501">
        <v>120252</v>
      </c>
      <c r="C142" s="1" t="s">
        <v>363</v>
      </c>
      <c r="D142" s="1" t="s">
        <v>68</v>
      </c>
      <c r="E142" s="39">
        <v>1</v>
      </c>
      <c r="F142" s="1">
        <v>8</v>
      </c>
      <c r="G142" s="1">
        <v>5</v>
      </c>
      <c r="H142" s="1">
        <v>3</v>
      </c>
      <c r="I142" s="141" t="s">
        <v>89</v>
      </c>
      <c r="J142" s="41" t="s">
        <v>309</v>
      </c>
      <c r="K142" s="41" t="s">
        <v>309</v>
      </c>
      <c r="L142" s="41" t="s">
        <v>309</v>
      </c>
      <c r="M142" s="41" t="s">
        <v>89</v>
      </c>
      <c r="N142" s="41" t="s">
        <v>89</v>
      </c>
      <c r="O142" s="41" t="s">
        <v>89</v>
      </c>
      <c r="P142" s="41" t="s">
        <v>89</v>
      </c>
      <c r="Q142" s="4" t="s">
        <v>350</v>
      </c>
      <c r="R142" s="2134"/>
      <c r="S142" s="23">
        <f>IF(T142&lt;=0,"",(((T142-'In Productie'!$D$1)/7)+1))</f>
        <v>-18.857142857142858</v>
      </c>
      <c r="T142" s="181">
        <v>42234</v>
      </c>
      <c r="U142" s="4" t="s">
        <v>278</v>
      </c>
      <c r="W142" s="480">
        <v>14</v>
      </c>
      <c r="X142" s="79"/>
      <c r="Y142" s="79"/>
      <c r="AE142" s="4">
        <f>IF(A142="","",(IFERROR(VLOOKUP(A142,Projecten!A$4:W$2618,5,FALSE),"niet bekend")))</f>
        <v>1</v>
      </c>
      <c r="AF142" s="973">
        <f t="shared" si="12"/>
        <v>2109</v>
      </c>
      <c r="AG142" s="1028">
        <f>IF(A142="","",(IFERROR(VLOOKUP(A142,Projecten!A$4:W$2618,23,FALSE),"niet bekend")))</f>
        <v>2109</v>
      </c>
      <c r="AH142" s="1028">
        <f>IF(A142="","",(IFERROR(VLOOKUP(A142,Projecten!A$4:W$2618,12,FALSE),"niet bekend")))</f>
        <v>2109</v>
      </c>
      <c r="AI142" s="1026">
        <f t="shared" si="13"/>
        <v>0</v>
      </c>
    </row>
    <row r="143" spans="1:35" s="4" customFormat="1" ht="12.75" customHeight="1" x14ac:dyDescent="0.2">
      <c r="A143" s="190">
        <v>2015077</v>
      </c>
      <c r="B143" s="1501">
        <v>120252</v>
      </c>
      <c r="C143" s="1" t="s">
        <v>380</v>
      </c>
      <c r="D143" s="1" t="s">
        <v>68</v>
      </c>
      <c r="E143" s="39">
        <v>1</v>
      </c>
      <c r="F143" s="1">
        <v>9</v>
      </c>
      <c r="G143" s="1">
        <v>7</v>
      </c>
      <c r="H143" s="1">
        <v>3</v>
      </c>
      <c r="I143" s="141" t="s">
        <v>89</v>
      </c>
      <c r="J143" s="41" t="s">
        <v>309</v>
      </c>
      <c r="K143" s="141" t="s">
        <v>89</v>
      </c>
      <c r="L143" s="41" t="s">
        <v>309</v>
      </c>
      <c r="M143" s="41" t="s">
        <v>89</v>
      </c>
      <c r="N143" s="41" t="s">
        <v>89</v>
      </c>
      <c r="O143" s="41" t="s">
        <v>89</v>
      </c>
      <c r="P143" s="41" t="s">
        <v>89</v>
      </c>
      <c r="R143" s="2134"/>
      <c r="S143" s="23">
        <f>IF(T143&lt;=0,"",(((T143-'In Productie'!$D$1)/7)+1))</f>
        <v>-18.857142857142858</v>
      </c>
      <c r="T143" s="181">
        <v>42234</v>
      </c>
      <c r="U143" s="4" t="s">
        <v>278</v>
      </c>
      <c r="V143" s="4" t="s">
        <v>381</v>
      </c>
      <c r="W143" s="480">
        <v>17</v>
      </c>
      <c r="X143" s="79"/>
      <c r="Y143" s="79"/>
      <c r="AE143" s="4">
        <f>IF(A143="","",(IFERROR(VLOOKUP(A143,Projecten!A$4:W$2618,5,FALSE),"niet bekend")))</f>
        <v>1</v>
      </c>
      <c r="AF143" s="973">
        <f t="shared" si="12"/>
        <v>2876</v>
      </c>
      <c r="AG143" s="1028">
        <f>IF(A143="","",(IFERROR(VLOOKUP(A143,Projecten!A$4:W$2618,23,FALSE),"niet bekend")))</f>
        <v>2876</v>
      </c>
      <c r="AH143" s="1028">
        <f>IF(A143="","",(IFERROR(VLOOKUP(A143,Projecten!A$4:W$2618,12,FALSE),"niet bekend")))</f>
        <v>2876</v>
      </c>
      <c r="AI143" s="1026">
        <f t="shared" si="13"/>
        <v>0</v>
      </c>
    </row>
    <row r="144" spans="1:35" s="4" customFormat="1" ht="12.75" customHeight="1" x14ac:dyDescent="0.2">
      <c r="A144" s="190">
        <v>2015071</v>
      </c>
      <c r="B144" s="1501">
        <v>120251</v>
      </c>
      <c r="C144" s="1" t="s">
        <v>346</v>
      </c>
      <c r="D144" s="1" t="s">
        <v>291</v>
      </c>
      <c r="E144" s="39">
        <v>1</v>
      </c>
      <c r="F144" s="1">
        <v>6</v>
      </c>
      <c r="G144" s="1">
        <v>3</v>
      </c>
      <c r="H144" s="1">
        <v>3</v>
      </c>
      <c r="I144" s="147" t="s">
        <v>89</v>
      </c>
      <c r="J144" s="147" t="s">
        <v>89</v>
      </c>
      <c r="K144" s="147" t="s">
        <v>89</v>
      </c>
      <c r="L144" s="29" t="s">
        <v>309</v>
      </c>
      <c r="M144" s="29" t="s">
        <v>89</v>
      </c>
      <c r="N144" s="29" t="s">
        <v>89</v>
      </c>
      <c r="O144" s="29" t="s">
        <v>89</v>
      </c>
      <c r="P144" s="29" t="s">
        <v>89</v>
      </c>
      <c r="R144" s="2134"/>
      <c r="S144" s="23">
        <f>IF(T144&lt;=0,"",(((T144-'In Productie'!$D$1)/7)+1))</f>
        <v>-22.714285714285715</v>
      </c>
      <c r="T144" s="181">
        <v>42207</v>
      </c>
      <c r="U144" s="4" t="s">
        <v>354</v>
      </c>
      <c r="V144" s="4" t="s">
        <v>376</v>
      </c>
      <c r="W144" s="480">
        <v>12</v>
      </c>
      <c r="X144" s="79"/>
      <c r="Y144" s="79"/>
      <c r="AE144" s="4">
        <f>IF(A144="","",(IFERROR(VLOOKUP(A144,Projecten!A$4:W$2618,5,FALSE),"niet bekend")))</f>
        <v>1</v>
      </c>
      <c r="AF144" s="973">
        <f t="shared" si="12"/>
        <v>2024.48</v>
      </c>
      <c r="AG144" s="1028">
        <f>IF(A144="","",(IFERROR(VLOOKUP(A144,Projecten!A$4:W$2618,23,FALSE),"niet bekend")))</f>
        <v>2024.48</v>
      </c>
      <c r="AH144" s="1028">
        <f>IF(A144="","",(IFERROR(VLOOKUP(A144,Projecten!A$4:W$2618,12,FALSE),"niet bekend")))</f>
        <v>2024.48</v>
      </c>
      <c r="AI144" s="1026">
        <f t="shared" si="13"/>
        <v>0</v>
      </c>
    </row>
    <row r="145" spans="1:35" x14ac:dyDescent="0.2">
      <c r="A145" s="4"/>
      <c r="AE145" s="4" t="str">
        <f>IF(A145="","",(IFERROR(VLOOKUP(A145,Projecten!A$4:W$2618,5,FALSE),"niet bekend")))</f>
        <v/>
      </c>
      <c r="AF145" s="973" t="str">
        <f t="shared" si="12"/>
        <v/>
      </c>
      <c r="AG145" s="1028" t="str">
        <f>IF(A145="","",(IFERROR(VLOOKUP(A145,Projecten!A$4:W$2618,23,FALSE),"niet bekend")))</f>
        <v/>
      </c>
      <c r="AH145" s="1028" t="str">
        <f>IF(A145="","",(IFERROR(VLOOKUP(A145,Projecten!A$4:W$2618,12,FALSE),"niet bekend")))</f>
        <v/>
      </c>
      <c r="AI145" s="1026" t="str">
        <f t="shared" si="13"/>
        <v/>
      </c>
    </row>
    <row r="146" spans="1:35" x14ac:dyDescent="0.2">
      <c r="A146" s="4"/>
      <c r="AE146" s="4" t="str">
        <f>IF(A146="","",(IFERROR(VLOOKUP(A146,Projecten!A$4:W$2618,5,FALSE),"niet bekend")))</f>
        <v/>
      </c>
      <c r="AF146" s="973" t="str">
        <f t="shared" si="12"/>
        <v/>
      </c>
      <c r="AG146" s="1028" t="str">
        <f>IF(A146="","",(IFERROR(VLOOKUP(A146,Projecten!A$4:W$2618,23,FALSE),"niet bekend")))</f>
        <v/>
      </c>
      <c r="AH146" s="1028" t="str">
        <f>IF(A146="","",(IFERROR(VLOOKUP(A146,Projecten!A$4:W$2618,12,FALSE),"niet bekend")))</f>
        <v/>
      </c>
      <c r="AI146" s="1026" t="str">
        <f t="shared" si="13"/>
        <v/>
      </c>
    </row>
    <row r="147" spans="1:35" s="4" customFormat="1" ht="12.75" customHeight="1" x14ac:dyDescent="0.2">
      <c r="A147" s="2"/>
      <c r="B147" s="1501"/>
      <c r="C147" s="170" t="s">
        <v>409</v>
      </c>
      <c r="D147" s="1"/>
      <c r="E147" s="39"/>
      <c r="F147" s="1"/>
      <c r="G147" s="1"/>
      <c r="H147" s="1"/>
      <c r="I147" s="75"/>
      <c r="J147" s="75"/>
      <c r="K147" s="75"/>
      <c r="L147" s="7"/>
      <c r="M147" s="7"/>
      <c r="N147" s="7"/>
      <c r="O147" s="7"/>
      <c r="P147" s="7"/>
      <c r="R147" s="2134"/>
      <c r="S147" s="23"/>
      <c r="T147" s="181"/>
      <c r="W147" s="169">
        <v>33</v>
      </c>
      <c r="X147" s="80"/>
      <c r="Y147" s="82"/>
      <c r="AE147" s="4" t="str">
        <f>IF(A147="","",(IFERROR(VLOOKUP(A147,Projecten!A$4:W$2618,5,FALSE),"niet bekend")))</f>
        <v/>
      </c>
      <c r="AF147" s="973" t="str">
        <f t="shared" si="12"/>
        <v/>
      </c>
      <c r="AG147" s="1028" t="str">
        <f>IF(A147="","",(IFERROR(VLOOKUP(A147,Projecten!A$4:W$2618,23,FALSE),"niet bekend")))</f>
        <v/>
      </c>
      <c r="AH147" s="1028" t="str">
        <f>IF(A147="","",(IFERROR(VLOOKUP(A147,Projecten!A$4:W$2618,12,FALSE),"niet bekend")))</f>
        <v/>
      </c>
      <c r="AI147" s="1026" t="str">
        <f t="shared" si="13"/>
        <v/>
      </c>
    </row>
    <row r="148" spans="1:35" s="4" customFormat="1" ht="12.75" customHeight="1" x14ac:dyDescent="0.2">
      <c r="B148" s="1503"/>
      <c r="C148" s="168" t="s">
        <v>371</v>
      </c>
      <c r="D148" s="28"/>
      <c r="E148" s="29"/>
      <c r="F148" s="28"/>
      <c r="G148" s="28"/>
      <c r="H148" s="28"/>
      <c r="I148" s="29"/>
      <c r="J148" s="29"/>
      <c r="K148" s="29"/>
      <c r="L148" s="29"/>
      <c r="M148" s="29"/>
      <c r="N148" s="29"/>
      <c r="O148" s="29"/>
      <c r="P148" s="29"/>
      <c r="R148" s="2134"/>
      <c r="S148" s="23" t="str">
        <f>IF(T148&lt;=0,"",(((T148-'In Productie'!$D$1)/7)+1))</f>
        <v/>
      </c>
      <c r="T148" s="181"/>
      <c r="W148" s="169">
        <v>5</v>
      </c>
      <c r="X148" s="79"/>
      <c r="Y148" s="79"/>
      <c r="AE148" s="4" t="str">
        <f>IF(A148="","",(IFERROR(VLOOKUP(A148,Projecten!A$4:W$2618,5,FALSE),"niet bekend")))</f>
        <v/>
      </c>
      <c r="AF148" s="973" t="str">
        <f t="shared" si="12"/>
        <v/>
      </c>
      <c r="AG148" s="1028" t="str">
        <f>IF(A148="","",(IFERROR(VLOOKUP(A148,Projecten!A$4:W$2618,23,FALSE),"niet bekend")))</f>
        <v/>
      </c>
      <c r="AH148" s="1028" t="str">
        <f>IF(A148="","",(IFERROR(VLOOKUP(A148,Projecten!A$4:W$2618,12,FALSE),"niet bekend")))</f>
        <v/>
      </c>
      <c r="AI148" s="1026" t="str">
        <f t="shared" si="13"/>
        <v/>
      </c>
    </row>
    <row r="149" spans="1:35" s="38" customFormat="1" ht="12.75" customHeight="1" x14ac:dyDescent="0.2">
      <c r="A149" s="30"/>
      <c r="B149" s="1500"/>
      <c r="C149" s="31"/>
      <c r="D149" s="31"/>
      <c r="E149" s="32"/>
      <c r="F149" s="31"/>
      <c r="G149" s="31"/>
      <c r="H149" s="31"/>
      <c r="I149" s="32"/>
      <c r="J149" s="32"/>
      <c r="K149" s="32"/>
      <c r="L149" s="32"/>
      <c r="M149" s="32"/>
      <c r="N149" s="32"/>
      <c r="O149" s="32"/>
      <c r="P149" s="32"/>
      <c r="Q149" s="33"/>
      <c r="R149" s="33"/>
      <c r="S149" s="1194"/>
      <c r="T149" s="176"/>
      <c r="U149" s="35"/>
      <c r="V149" s="35"/>
      <c r="W149" s="35"/>
      <c r="X149" s="83"/>
      <c r="Y149" s="84"/>
      <c r="AF149" s="983"/>
      <c r="AG149" s="1030"/>
      <c r="AH149" s="1030"/>
      <c r="AI149" s="1030"/>
    </row>
    <row r="150" spans="1:35" s="1038" customFormat="1" ht="12.75" customHeight="1" x14ac:dyDescent="0.2">
      <c r="A150" s="1007"/>
      <c r="B150" s="1498"/>
      <c r="C150" s="1008">
        <f>SUM(F150:H150)</f>
        <v>118</v>
      </c>
      <c r="D150" s="1009"/>
      <c r="E150" s="1010">
        <f>SUM(E151:E159)</f>
        <v>7</v>
      </c>
      <c r="F150" s="1009">
        <f>SUM(F151:F159)</f>
        <v>60</v>
      </c>
      <c r="G150" s="1009">
        <f>SUM(G151:G159)</f>
        <v>37</v>
      </c>
      <c r="H150" s="1009">
        <f>SUM(H151:H159)</f>
        <v>21</v>
      </c>
      <c r="I150" s="1010"/>
      <c r="J150" s="1010"/>
      <c r="K150" s="1010"/>
      <c r="L150" s="1010"/>
      <c r="M150" s="1010"/>
      <c r="N150" s="1010"/>
      <c r="O150" s="1010"/>
      <c r="P150" s="1010"/>
      <c r="Q150" s="1045">
        <v>30</v>
      </c>
      <c r="R150" s="1045"/>
      <c r="S150" s="1195"/>
      <c r="T150" s="1046"/>
      <c r="U150" s="1047"/>
      <c r="V150" s="1047">
        <f>SUM(W150:W159)</f>
        <v>133.5</v>
      </c>
      <c r="W150" s="1067"/>
      <c r="X150" s="1049">
        <f>'In Productie'!$X$1</f>
        <v>400</v>
      </c>
      <c r="Y150" s="961">
        <f>V150-X150</f>
        <v>-266.5</v>
      </c>
      <c r="AE150" s="1038" t="str">
        <f>IF(A150="","",(IFERROR(VLOOKUP(A150,Projecten!A$4:W$2618,5,FALSE),"niet bekend")))</f>
        <v/>
      </c>
      <c r="AF150" s="1037">
        <f>SUM(AF151:AF159)</f>
        <v>13846</v>
      </c>
      <c r="AG150" s="1027" t="str">
        <f>IF(A150="","",(IFERROR(VLOOKUP(A150,Projecten!A$4:W$2618,23,FALSE),"niet bekend")))</f>
        <v/>
      </c>
      <c r="AH150" s="1027" t="str">
        <f>IF(A150="","",(IFERROR(VLOOKUP(A150,Projecten!A$4:W$2618,12,FALSE),"niet bekend")))</f>
        <v/>
      </c>
      <c r="AI150" s="1027"/>
    </row>
    <row r="151" spans="1:35" s="4" customFormat="1" ht="12.75" customHeight="1" x14ac:dyDescent="0.2">
      <c r="A151" s="5"/>
      <c r="B151" s="1502"/>
      <c r="C151" s="168" t="s">
        <v>370</v>
      </c>
      <c r="D151" s="28"/>
      <c r="E151" s="29"/>
      <c r="F151" s="28"/>
      <c r="G151" s="28"/>
      <c r="H151" s="28"/>
      <c r="I151" s="29"/>
      <c r="J151" s="29"/>
      <c r="K151" s="29"/>
      <c r="L151" s="29"/>
      <c r="M151" s="29"/>
      <c r="N151" s="29"/>
      <c r="O151" s="29"/>
      <c r="P151" s="29"/>
      <c r="Q151" s="23"/>
      <c r="R151" s="23"/>
      <c r="S151" s="23" t="str">
        <f>IF(T151&lt;=0,"",(((T151-'In Productie'!$D$1)/7)+1))</f>
        <v/>
      </c>
      <c r="T151" s="177"/>
      <c r="U151" s="25"/>
      <c r="V151" s="25"/>
      <c r="W151" s="169">
        <v>8.25</v>
      </c>
      <c r="X151" s="80"/>
      <c r="Y151" s="79"/>
      <c r="AE151" s="4" t="str">
        <f>IF(A151="","",(IFERROR(VLOOKUP(A151,Projecten!A$4:W$2618,5,FALSE),"niet bekend")))</f>
        <v/>
      </c>
      <c r="AF151" s="973" t="str">
        <f>IF(AE151="","",(E151/AE151*AH151))</f>
        <v/>
      </c>
      <c r="AG151" s="1028" t="str">
        <f>IF(A151="","",(IFERROR(VLOOKUP(A151,Projecten!A$4:W$2618,23,FALSE),"niet bekend")))</f>
        <v/>
      </c>
      <c r="AH151" s="1028" t="str">
        <f>IF(A151="","",(IFERROR(VLOOKUP(A151,Projecten!A$4:W$2618,12,FALSE),"niet bekend")))</f>
        <v/>
      </c>
      <c r="AI151" s="1026"/>
    </row>
    <row r="152" spans="1:35" s="4" customFormat="1" ht="12.75" customHeight="1" x14ac:dyDescent="0.2">
      <c r="A152" s="5"/>
      <c r="B152" s="1502"/>
      <c r="C152" s="112" t="s">
        <v>428</v>
      </c>
      <c r="D152" s="28"/>
      <c r="E152" s="29"/>
      <c r="F152" s="28"/>
      <c r="G152" s="28"/>
      <c r="H152" s="28"/>
      <c r="I152" s="29"/>
      <c r="J152" s="29"/>
      <c r="K152" s="29"/>
      <c r="L152" s="29"/>
      <c r="M152" s="29"/>
      <c r="N152" s="29" t="s">
        <v>227</v>
      </c>
      <c r="O152" s="29"/>
      <c r="P152" s="29"/>
      <c r="Q152" s="23"/>
      <c r="R152" s="23"/>
      <c r="S152" s="23"/>
      <c r="T152" s="177"/>
      <c r="U152" s="25"/>
      <c r="V152" s="25"/>
      <c r="W152" s="169">
        <v>1.5</v>
      </c>
      <c r="X152" s="80"/>
      <c r="Y152" s="79"/>
      <c r="AE152" s="4" t="str">
        <f>IF(A152="","",(IFERROR(VLOOKUP(A152,Projecten!A$4:W$2618,5,FALSE),"niet bekend")))</f>
        <v/>
      </c>
      <c r="AF152" s="973" t="str">
        <f>IF(AE152="","",(E152/AE152*AH152))</f>
        <v/>
      </c>
      <c r="AG152" s="1028" t="str">
        <f>IF(A152="","",(IFERROR(VLOOKUP(A152,Projecten!A$4:W$2618,23,FALSE),"niet bekend")))</f>
        <v/>
      </c>
      <c r="AH152" s="1028" t="str">
        <f>IF(A152="","",(IFERROR(VLOOKUP(A152,Projecten!A$4:W$2618,12,FALSE),"niet bekend")))</f>
        <v/>
      </c>
      <c r="AI152" s="1026" t="str">
        <f>IF(AF152="","",(AH152-AF152))</f>
        <v/>
      </c>
    </row>
    <row r="153" spans="1:35" s="4" customFormat="1" ht="12.75" customHeight="1" x14ac:dyDescent="0.2">
      <c r="A153" s="5"/>
      <c r="B153" s="1502"/>
      <c r="C153" s="112" t="s">
        <v>450</v>
      </c>
      <c r="D153" s="28"/>
      <c r="E153" s="29"/>
      <c r="F153" s="28"/>
      <c r="G153" s="28"/>
      <c r="H153" s="28"/>
      <c r="I153" s="29"/>
      <c r="J153" s="29"/>
      <c r="K153" s="29"/>
      <c r="L153" s="29"/>
      <c r="M153" s="29"/>
      <c r="N153" s="29"/>
      <c r="O153" s="29"/>
      <c r="P153" s="29"/>
      <c r="Q153" s="23"/>
      <c r="R153" s="23"/>
      <c r="S153" s="23"/>
      <c r="T153" s="177"/>
      <c r="U153" s="25"/>
      <c r="V153" s="25"/>
      <c r="W153" s="169">
        <v>3</v>
      </c>
      <c r="X153" s="80"/>
      <c r="Y153" s="79"/>
      <c r="AE153" s="4" t="str">
        <f>IF(A153="","",(IFERROR(VLOOKUP(A153,Projecten!A$4:W$2618,5,FALSE),"niet bekend")))</f>
        <v/>
      </c>
      <c r="AF153" s="973" t="str">
        <f>IF(AE153="","",(E153/AE153*AH153))</f>
        <v/>
      </c>
      <c r="AG153" s="1028" t="str">
        <f>IF(A153="","",(IFERROR(VLOOKUP(A153,Projecten!A$4:W$2618,23,FALSE),"niet bekend")))</f>
        <v/>
      </c>
      <c r="AH153" s="1028" t="str">
        <f>IF(A153="","",(IFERROR(VLOOKUP(A153,Projecten!A$4:W$2618,12,FALSE),"niet bekend")))</f>
        <v/>
      </c>
      <c r="AI153" s="1026" t="str">
        <f>IF(AF153="","",(AH153-AF153))</f>
        <v/>
      </c>
    </row>
    <row r="154" spans="1:35" s="4" customFormat="1" ht="12.75" customHeight="1" x14ac:dyDescent="0.2">
      <c r="A154" s="190">
        <v>2015072</v>
      </c>
      <c r="B154" s="1501">
        <v>120251</v>
      </c>
      <c r="C154" s="1" t="s">
        <v>353</v>
      </c>
      <c r="D154" s="1" t="s">
        <v>322</v>
      </c>
      <c r="E154" s="39">
        <v>0</v>
      </c>
      <c r="F154" s="1">
        <v>2</v>
      </c>
      <c r="G154" s="1">
        <v>0</v>
      </c>
      <c r="H154" s="1">
        <v>0</v>
      </c>
      <c r="I154" s="147" t="s">
        <v>89</v>
      </c>
      <c r="J154" s="29" t="s">
        <v>309</v>
      </c>
      <c r="K154" s="29" t="s">
        <v>309</v>
      </c>
      <c r="L154" s="29" t="s">
        <v>309</v>
      </c>
      <c r="M154" s="29" t="s">
        <v>89</v>
      </c>
      <c r="N154" s="29" t="s">
        <v>89</v>
      </c>
      <c r="O154" s="29" t="s">
        <v>89</v>
      </c>
      <c r="P154" s="29"/>
      <c r="Q154" s="23"/>
      <c r="R154" s="23"/>
      <c r="S154" s="23">
        <f>IF(T154&lt;=0,"",(((T154-'In Productie'!$D$1)/7)+1))</f>
        <v>-18</v>
      </c>
      <c r="T154" s="177">
        <v>42240</v>
      </c>
      <c r="U154" s="25" t="s">
        <v>353</v>
      </c>
      <c r="V154" s="25"/>
      <c r="W154" s="480">
        <v>4</v>
      </c>
      <c r="X154" s="80"/>
      <c r="Y154" s="79"/>
      <c r="AE154" s="4">
        <f>IF(A154="","",(IFERROR(VLOOKUP(A154,Projecten!A$4:W$2618,5,FALSE),"niet bekend")))</f>
        <v>0</v>
      </c>
      <c r="AF154" s="973"/>
      <c r="AG154" s="1028">
        <f>IF(A154="","",(IFERROR(VLOOKUP(A154,Projecten!A$4:W$2618,23,FALSE),"niet bekend")))</f>
        <v>1600</v>
      </c>
      <c r="AH154" s="1028">
        <f>IF(A154="","",(IFERROR(VLOOKUP(A154,Projecten!A$4:W$2618,12,FALSE),"niet bekend")))</f>
        <v>1600</v>
      </c>
      <c r="AI154" s="1026" t="str">
        <f>IF(AF154="","",(AH154-AF154))</f>
        <v/>
      </c>
    </row>
    <row r="155" spans="1:35" s="4" customFormat="1" ht="12.75" customHeight="1" x14ac:dyDescent="0.2">
      <c r="A155" s="190">
        <v>2015091</v>
      </c>
      <c r="B155" s="1501">
        <v>120255</v>
      </c>
      <c r="C155" s="1" t="s">
        <v>401</v>
      </c>
      <c r="D155" s="1" t="s">
        <v>413</v>
      </c>
      <c r="E155" s="39">
        <v>0</v>
      </c>
      <c r="F155" s="1">
        <v>2</v>
      </c>
      <c r="G155" s="1">
        <v>2</v>
      </c>
      <c r="H155" s="1">
        <v>0</v>
      </c>
      <c r="I155" s="147" t="s">
        <v>89</v>
      </c>
      <c r="J155" s="29" t="s">
        <v>309</v>
      </c>
      <c r="K155" s="29" t="s">
        <v>309</v>
      </c>
      <c r="L155" s="29" t="s">
        <v>309</v>
      </c>
      <c r="M155" s="29" t="s">
        <v>89</v>
      </c>
      <c r="N155" s="29" t="s">
        <v>89</v>
      </c>
      <c r="O155" s="29" t="s">
        <v>89</v>
      </c>
      <c r="P155" s="29" t="s">
        <v>89</v>
      </c>
      <c r="Q155" s="23"/>
      <c r="R155" s="23"/>
      <c r="S155" s="23">
        <f>IF(T155&lt;=0,"",(((T155-'In Productie'!$D$1)/7)+1))</f>
        <v>-23</v>
      </c>
      <c r="T155" s="177">
        <v>42205</v>
      </c>
      <c r="U155" s="25" t="s">
        <v>414</v>
      </c>
      <c r="V155" s="25"/>
      <c r="W155" s="480">
        <v>3</v>
      </c>
      <c r="X155" s="80"/>
      <c r="Y155" s="79"/>
      <c r="AE155" s="4">
        <f>IF(A155="","",(IFERROR(VLOOKUP(A155,Projecten!A$4:W$2618,5,FALSE),"niet bekend")))</f>
        <v>1</v>
      </c>
      <c r="AF155" s="973">
        <f>IF(AE155="","",(E155/AE155*AH155))</f>
        <v>0</v>
      </c>
      <c r="AG155" s="1028">
        <f>IF(A155="","",(IFERROR(VLOOKUP(A155,Projecten!A$4:W$2618,23,FALSE),"niet bekend")))</f>
        <v>425.84</v>
      </c>
      <c r="AH155" s="1028">
        <f>IF(A155="","",(IFERROR(VLOOKUP(A155,Projecten!A$4:W$2618,12,FALSE),"niet bekend")))</f>
        <v>425.84</v>
      </c>
      <c r="AI155" s="1026"/>
    </row>
    <row r="156" spans="1:35" s="4" customFormat="1" ht="12.75" customHeight="1" x14ac:dyDescent="0.2">
      <c r="A156" s="190">
        <v>2015079</v>
      </c>
      <c r="B156" s="1501">
        <v>120255</v>
      </c>
      <c r="C156" s="1" t="s">
        <v>386</v>
      </c>
      <c r="D156" s="1" t="s">
        <v>68</v>
      </c>
      <c r="E156" s="39">
        <v>5</v>
      </c>
      <c r="F156" s="1">
        <v>40</v>
      </c>
      <c r="G156" s="1">
        <v>25</v>
      </c>
      <c r="H156" s="1">
        <v>15</v>
      </c>
      <c r="I156" s="141" t="s">
        <v>89</v>
      </c>
      <c r="J156" s="41" t="s">
        <v>309</v>
      </c>
      <c r="K156" s="41" t="s">
        <v>309</v>
      </c>
      <c r="L156" s="41" t="s">
        <v>309</v>
      </c>
      <c r="M156" s="41" t="s">
        <v>89</v>
      </c>
      <c r="N156" s="41" t="s">
        <v>89</v>
      </c>
      <c r="O156" s="41" t="s">
        <v>89</v>
      </c>
      <c r="P156" s="41" t="s">
        <v>89</v>
      </c>
      <c r="R156" s="2134"/>
      <c r="S156" s="23">
        <f>IF(T156&lt;=0,"",(((T156-'In Productie'!$D$1)/7)+1))</f>
        <v>-18</v>
      </c>
      <c r="T156" s="181">
        <v>42240</v>
      </c>
      <c r="U156" s="4" t="s">
        <v>387</v>
      </c>
      <c r="V156" s="4" t="s">
        <v>306</v>
      </c>
      <c r="W156" s="480">
        <v>60</v>
      </c>
      <c r="X156" s="80"/>
      <c r="Y156" s="79"/>
      <c r="AE156" s="4">
        <f>IF(A156="","",(IFERROR(VLOOKUP(A156,Projecten!A$4:W$2618,5,FALSE),"niet bekend")))</f>
        <v>5</v>
      </c>
      <c r="AF156" s="973">
        <f>IF(AE156="","",(E156/AE156*AH156))</f>
        <v>9890</v>
      </c>
      <c r="AG156" s="1028">
        <f>IF(A156="","",(IFERROR(VLOOKUP(A156,Projecten!A$4:W$2618,23,FALSE),"niet bekend")))</f>
        <v>9890</v>
      </c>
      <c r="AH156" s="1028">
        <f>IF(A156="","",(IFERROR(VLOOKUP(A156,Projecten!A$4:W$2618,12,FALSE),"niet bekend")))</f>
        <v>9890</v>
      </c>
      <c r="AI156" s="1026">
        <f>IF(AF156="","",(AH156-AF156))</f>
        <v>0</v>
      </c>
    </row>
    <row r="157" spans="1:35" s="4" customFormat="1" ht="12.75" customHeight="1" x14ac:dyDescent="0.2">
      <c r="A157" s="190">
        <v>2015078</v>
      </c>
      <c r="B157" s="1501">
        <v>120247</v>
      </c>
      <c r="C157" s="1" t="s">
        <v>385</v>
      </c>
      <c r="D157" s="1" t="s">
        <v>68</v>
      </c>
      <c r="E157" s="39">
        <v>2</v>
      </c>
      <c r="F157" s="1">
        <v>16</v>
      </c>
      <c r="G157" s="1">
        <v>10</v>
      </c>
      <c r="H157" s="1">
        <v>6</v>
      </c>
      <c r="I157" s="140" t="s">
        <v>89</v>
      </c>
      <c r="J157" s="7" t="s">
        <v>309</v>
      </c>
      <c r="K157" s="7" t="s">
        <v>309</v>
      </c>
      <c r="L157" s="7" t="s">
        <v>309</v>
      </c>
      <c r="M157" s="7" t="s">
        <v>89</v>
      </c>
      <c r="N157" s="7" t="s">
        <v>89</v>
      </c>
      <c r="O157" s="7" t="s">
        <v>89</v>
      </c>
      <c r="P157" s="7"/>
      <c r="R157" s="2134"/>
      <c r="S157" s="23">
        <f>IF(T157&lt;=0,"",(((T157-'In Productie'!$D$1)/7)+1))</f>
        <v>-18</v>
      </c>
      <c r="T157" s="181">
        <v>42240</v>
      </c>
      <c r="U157" s="4" t="s">
        <v>90</v>
      </c>
      <c r="V157" s="4" t="s">
        <v>467</v>
      </c>
      <c r="W157" s="470">
        <v>24</v>
      </c>
      <c r="X157" s="80"/>
      <c r="Y157" s="82"/>
      <c r="AE157" s="4">
        <f>IF(A157="","",(IFERROR(VLOOKUP(A157,Projecten!A$4:W$2618,5,FALSE),"niet bekend")))</f>
        <v>5</v>
      </c>
      <c r="AF157" s="973">
        <f>IF(AE157="","",(E157/AE157*AH157))</f>
        <v>3956</v>
      </c>
      <c r="AG157" s="1028">
        <f>IF(A157="","",(IFERROR(VLOOKUP(A157,Projecten!A$4:W$2618,23,FALSE),"niet bekend")))</f>
        <v>9890</v>
      </c>
      <c r="AH157" s="1028">
        <f>IF(A157="","",(IFERROR(VLOOKUP(A157,Projecten!A$4:W$2618,12,FALSE),"niet bekend")))</f>
        <v>9890</v>
      </c>
      <c r="AI157" s="1026"/>
    </row>
    <row r="158" spans="1:35" s="4" customFormat="1" ht="12.75" customHeight="1" x14ac:dyDescent="0.2">
      <c r="A158" s="2"/>
      <c r="B158" s="1501"/>
      <c r="C158" s="170" t="s">
        <v>409</v>
      </c>
      <c r="D158" s="1"/>
      <c r="E158" s="39"/>
      <c r="F158" s="1"/>
      <c r="G158" s="1"/>
      <c r="H158" s="1"/>
      <c r="I158" s="75"/>
      <c r="J158" s="75"/>
      <c r="K158" s="75"/>
      <c r="L158" s="7"/>
      <c r="M158" s="7"/>
      <c r="N158" s="7"/>
      <c r="O158" s="7"/>
      <c r="P158" s="7"/>
      <c r="R158" s="2134"/>
      <c r="S158" s="23"/>
      <c r="T158" s="181"/>
      <c r="W158" s="169">
        <v>29.75</v>
      </c>
      <c r="X158" s="80"/>
      <c r="Y158" s="82"/>
      <c r="AE158" s="4" t="str">
        <f>IF(A158="","",(IFERROR(VLOOKUP(A158,Projecten!A$4:W$2618,5,FALSE),"niet bekend")))</f>
        <v/>
      </c>
      <c r="AF158" s="973" t="str">
        <f>IF(AE158="","",(E158/AE158*AH158))</f>
        <v/>
      </c>
      <c r="AG158" s="1028" t="str">
        <f>IF(A158="","",(IFERROR(VLOOKUP(A158,Projecten!A$4:W$2618,23,FALSE),"niet bekend")))</f>
        <v/>
      </c>
      <c r="AH158" s="1028" t="str">
        <f>IF(A158="","",(IFERROR(VLOOKUP(A158,Projecten!A$4:W$2618,12,FALSE),"niet bekend")))</f>
        <v/>
      </c>
      <c r="AI158" s="1026" t="str">
        <f>IF(AF158="","",(AH158-AF158))</f>
        <v/>
      </c>
    </row>
    <row r="159" spans="1:35" s="38" customFormat="1" ht="12.75" customHeight="1" x14ac:dyDescent="0.2">
      <c r="A159" s="30"/>
      <c r="B159" s="1500"/>
      <c r="C159" s="31"/>
      <c r="D159" s="31"/>
      <c r="E159" s="32"/>
      <c r="F159" s="31"/>
      <c r="G159" s="31"/>
      <c r="H159" s="31"/>
      <c r="I159" s="32"/>
      <c r="J159" s="32"/>
      <c r="K159" s="32"/>
      <c r="L159" s="32"/>
      <c r="M159" s="32"/>
      <c r="N159" s="32"/>
      <c r="O159" s="32"/>
      <c r="P159" s="32"/>
      <c r="Q159" s="33"/>
      <c r="R159" s="33"/>
      <c r="S159" s="1194"/>
      <c r="T159" s="176"/>
      <c r="U159" s="35"/>
      <c r="V159" s="35"/>
      <c r="W159" s="35"/>
      <c r="X159" s="83"/>
      <c r="Y159" s="84"/>
      <c r="AF159" s="983"/>
      <c r="AG159" s="1030"/>
      <c r="AH159" s="1030"/>
      <c r="AI159" s="1030"/>
    </row>
    <row r="160" spans="1:35" s="1038" customFormat="1" ht="12.75" customHeight="1" x14ac:dyDescent="0.2">
      <c r="A160" s="1007"/>
      <c r="B160" s="1498"/>
      <c r="C160" s="1008">
        <f>SUM(F160:H160)</f>
        <v>136</v>
      </c>
      <c r="D160" s="1009"/>
      <c r="E160" s="1010">
        <f>SUM(E161:E170)</f>
        <v>9</v>
      </c>
      <c r="F160" s="1009">
        <f>SUM(F161:F170)</f>
        <v>71</v>
      </c>
      <c r="G160" s="1009">
        <f>SUM(G161:G170)</f>
        <v>41</v>
      </c>
      <c r="H160" s="1009">
        <f>SUM(H161:H170)</f>
        <v>24</v>
      </c>
      <c r="I160" s="1010"/>
      <c r="J160" s="1010"/>
      <c r="K160" s="1010"/>
      <c r="L160" s="1010"/>
      <c r="M160" s="1010"/>
      <c r="N160" s="1010"/>
      <c r="O160" s="1010"/>
      <c r="P160" s="1010"/>
      <c r="Q160" s="1045">
        <v>34</v>
      </c>
      <c r="R160" s="1045"/>
      <c r="S160" s="1195"/>
      <c r="T160" s="1046"/>
      <c r="U160" s="1047"/>
      <c r="V160" s="1047">
        <f>SUM(W160:W170)</f>
        <v>131</v>
      </c>
      <c r="W160" s="1067"/>
      <c r="X160" s="1049">
        <f>'In Productie'!$X$1+19</f>
        <v>419</v>
      </c>
      <c r="Y160" s="961">
        <f>V160-X160</f>
        <v>-288</v>
      </c>
      <c r="AE160" s="1038" t="str">
        <f>IF(A160="","",(IFERROR(VLOOKUP(A160,Projecten!A$4:W$2618,5,FALSE),"niet bekend")))</f>
        <v/>
      </c>
      <c r="AF160" s="1037">
        <f>SUM(AF161:AF170)</f>
        <v>20548</v>
      </c>
      <c r="AG160" s="1027" t="str">
        <f>IF(A160="","",(IFERROR(VLOOKUP(A160,Projecten!A$4:W$2618,23,FALSE),"niet bekend")))</f>
        <v/>
      </c>
      <c r="AH160" s="1027" t="str">
        <f>IF(A160="","",(IFERROR(VLOOKUP(A160,Projecten!A$4:W$2618,12,FALSE),"niet bekend")))</f>
        <v/>
      </c>
      <c r="AI160" s="1027"/>
    </row>
    <row r="161" spans="1:35" s="90" customFormat="1" ht="12.75" customHeight="1" x14ac:dyDescent="0.2">
      <c r="A161" s="160"/>
      <c r="B161" s="1504"/>
      <c r="C161" s="193" t="s">
        <v>409</v>
      </c>
      <c r="D161" s="99"/>
      <c r="E161" s="75"/>
      <c r="F161" s="99"/>
      <c r="G161" s="99"/>
      <c r="H161" s="99"/>
      <c r="I161" s="75"/>
      <c r="J161" s="75"/>
      <c r="K161" s="75"/>
      <c r="L161" s="75"/>
      <c r="M161" s="75"/>
      <c r="N161" s="75"/>
      <c r="O161" s="75"/>
      <c r="P161" s="75"/>
      <c r="Q161" s="161"/>
      <c r="R161" s="161"/>
      <c r="S161" s="1197"/>
      <c r="T161" s="185"/>
      <c r="U161" s="162"/>
      <c r="V161" s="162"/>
      <c r="W161" s="487">
        <v>0</v>
      </c>
      <c r="X161" s="163"/>
      <c r="Y161" s="164"/>
      <c r="AE161" s="90" t="str">
        <f>IF(A161="","",(IFERROR(VLOOKUP(A161,Projecten!A$4:W$2618,5,FALSE),"niet bekend")))</f>
        <v/>
      </c>
      <c r="AF161" s="972" t="str">
        <f t="shared" ref="AF161:AF169" si="14">IF(AE161="","",(E161/AE161*AH161))</f>
        <v/>
      </c>
      <c r="AG161" s="1028" t="str">
        <f>IF(A161="","",(IFERROR(VLOOKUP(A161,Projecten!A$4:W$2618,23,FALSE),"niet bekend")))</f>
        <v/>
      </c>
      <c r="AH161" s="1028" t="str">
        <f>IF(A161="","",(IFERROR(VLOOKUP(A161,Projecten!A$4:W$2618,12,FALSE),"niet bekend")))</f>
        <v/>
      </c>
      <c r="AI161" s="1028" t="str">
        <f>IF(AF161="","",(AH161-AF161))</f>
        <v/>
      </c>
    </row>
    <row r="162" spans="1:35" s="90" customFormat="1" ht="12.75" customHeight="1" x14ac:dyDescent="0.2">
      <c r="A162" s="160"/>
      <c r="B162" s="1504"/>
      <c r="C162" s="193" t="s">
        <v>455</v>
      </c>
      <c r="D162" s="99"/>
      <c r="E162" s="75"/>
      <c r="F162" s="99"/>
      <c r="G162" s="99"/>
      <c r="H162" s="99"/>
      <c r="I162" s="75"/>
      <c r="J162" s="75"/>
      <c r="K162" s="75"/>
      <c r="L162" s="75"/>
      <c r="M162" s="75"/>
      <c r="N162" s="75"/>
      <c r="O162" s="75"/>
      <c r="P162" s="75"/>
      <c r="Q162" s="161"/>
      <c r="R162" s="161"/>
      <c r="S162" s="1197"/>
      <c r="T162" s="185"/>
      <c r="U162" s="162"/>
      <c r="V162" s="162"/>
      <c r="W162" s="487">
        <v>8</v>
      </c>
      <c r="X162" s="163"/>
      <c r="Y162" s="164"/>
      <c r="AE162" s="90" t="str">
        <f>IF(A162="","",(IFERROR(VLOOKUP(A162,Projecten!A$4:W$2618,5,FALSE),"niet bekend")))</f>
        <v/>
      </c>
      <c r="AF162" s="972" t="str">
        <f t="shared" si="14"/>
        <v/>
      </c>
      <c r="AG162" s="1028" t="str">
        <f>IF(A162="","",(IFERROR(VLOOKUP(A162,Projecten!A$4:W$2618,23,FALSE),"niet bekend")))</f>
        <v/>
      </c>
      <c r="AH162" s="1028" t="str">
        <f>IF(A162="","",(IFERROR(VLOOKUP(A162,Projecten!A$4:W$2618,12,FALSE),"niet bekend")))</f>
        <v/>
      </c>
      <c r="AI162" s="1028" t="str">
        <f>IF(AF162="","",(AH162-AF162))</f>
        <v/>
      </c>
    </row>
    <row r="163" spans="1:35" s="4" customFormat="1" ht="12.75" customHeight="1" x14ac:dyDescent="0.2">
      <c r="A163" s="190">
        <v>2015078</v>
      </c>
      <c r="B163" s="1501">
        <v>120247</v>
      </c>
      <c r="C163" s="1" t="s">
        <v>385</v>
      </c>
      <c r="D163" s="1" t="s">
        <v>68</v>
      </c>
      <c r="E163" s="39">
        <v>3</v>
      </c>
      <c r="F163" s="1">
        <v>24</v>
      </c>
      <c r="G163" s="1">
        <v>15</v>
      </c>
      <c r="H163" s="1">
        <v>9</v>
      </c>
      <c r="I163" s="140" t="s">
        <v>89</v>
      </c>
      <c r="J163" s="7" t="s">
        <v>309</v>
      </c>
      <c r="K163" s="7" t="s">
        <v>309</v>
      </c>
      <c r="L163" s="7" t="s">
        <v>309</v>
      </c>
      <c r="M163" s="7" t="s">
        <v>89</v>
      </c>
      <c r="N163" s="7" t="s">
        <v>89</v>
      </c>
      <c r="O163" s="7" t="s">
        <v>89</v>
      </c>
      <c r="P163" s="7" t="s">
        <v>89</v>
      </c>
      <c r="R163" s="2134"/>
      <c r="S163" s="23">
        <f>IF(T163&lt;=0,"",(((T163-'In Productie'!$D$1)/7)+1))</f>
        <v>-17.571428571428573</v>
      </c>
      <c r="T163" s="181">
        <v>42243</v>
      </c>
      <c r="U163" s="4" t="s">
        <v>90</v>
      </c>
      <c r="V163" s="4" t="s">
        <v>467</v>
      </c>
      <c r="W163" s="78">
        <v>36</v>
      </c>
      <c r="X163" s="80"/>
      <c r="Y163" s="82"/>
      <c r="AE163" s="4">
        <f>IF(A163="","",(IFERROR(VLOOKUP(A163,Projecten!A$4:W$2618,5,FALSE),"niet bekend")))</f>
        <v>5</v>
      </c>
      <c r="AF163" s="973">
        <f t="shared" si="14"/>
        <v>5934</v>
      </c>
      <c r="AG163" s="1028">
        <f>IF(A163="","",(IFERROR(VLOOKUP(A163,Projecten!A$4:W$2618,23,FALSE),"niet bekend")))</f>
        <v>9890</v>
      </c>
      <c r="AH163" s="1028">
        <f>IF(A163="","",(IFERROR(VLOOKUP(A163,Projecten!A$4:W$2618,12,FALSE),"niet bekend")))</f>
        <v>9890</v>
      </c>
      <c r="AI163" s="1026"/>
    </row>
    <row r="164" spans="1:35" s="4" customFormat="1" ht="12.75" customHeight="1" x14ac:dyDescent="0.2">
      <c r="A164" s="190">
        <v>2015082</v>
      </c>
      <c r="B164" s="1501">
        <v>120258</v>
      </c>
      <c r="C164" s="1" t="s">
        <v>388</v>
      </c>
      <c r="D164" s="1" t="s">
        <v>68</v>
      </c>
      <c r="E164" s="39">
        <v>1</v>
      </c>
      <c r="F164" s="1">
        <v>7</v>
      </c>
      <c r="G164" s="1">
        <v>3</v>
      </c>
      <c r="H164" s="1">
        <v>4</v>
      </c>
      <c r="I164" s="140" t="s">
        <v>89</v>
      </c>
      <c r="J164" s="7" t="s">
        <v>309</v>
      </c>
      <c r="K164" s="140" t="s">
        <v>89</v>
      </c>
      <c r="L164" s="7" t="s">
        <v>309</v>
      </c>
      <c r="M164" s="7" t="s">
        <v>89</v>
      </c>
      <c r="N164" s="7" t="s">
        <v>89</v>
      </c>
      <c r="O164" s="7" t="s">
        <v>89</v>
      </c>
      <c r="P164" s="7" t="s">
        <v>89</v>
      </c>
      <c r="R164" s="2134"/>
      <c r="S164" s="23">
        <f>IF(T164&lt;=0,"",(((T164-'In Productie'!$D$1)/7)+1))</f>
        <v>-17.571428571428573</v>
      </c>
      <c r="T164" s="181">
        <v>42243</v>
      </c>
      <c r="U164" s="4" t="s">
        <v>278</v>
      </c>
      <c r="W164" s="78">
        <v>14</v>
      </c>
      <c r="X164" s="80"/>
      <c r="Y164" s="82"/>
      <c r="AE164" s="4">
        <f>IF(A164="","",(IFERROR(VLOOKUP(A164,Projecten!A$4:W$2618,5,FALSE),"niet bekend")))</f>
        <v>1</v>
      </c>
      <c r="AF164" s="973">
        <f t="shared" si="14"/>
        <v>2771</v>
      </c>
      <c r="AG164" s="1028">
        <f>IF(A164="","",(IFERROR(VLOOKUP(A164,Projecten!A$4:W$2618,23,FALSE),"niet bekend")))</f>
        <v>2771</v>
      </c>
      <c r="AH164" s="1028">
        <f>IF(A164="","",(IFERROR(VLOOKUP(A164,Projecten!A$4:W$2618,12,FALSE),"niet bekend")))</f>
        <v>2771</v>
      </c>
      <c r="AI164" s="1026">
        <f t="shared" ref="AI164:AI169" si="15">IF(AF164="","",(AH164-AF164))</f>
        <v>0</v>
      </c>
    </row>
    <row r="165" spans="1:35" s="4" customFormat="1" ht="12.75" customHeight="1" x14ac:dyDescent="0.2">
      <c r="A165" s="190">
        <v>2015083</v>
      </c>
      <c r="B165" s="1501">
        <v>120258</v>
      </c>
      <c r="C165" s="1" t="s">
        <v>389</v>
      </c>
      <c r="D165" s="1" t="s">
        <v>68</v>
      </c>
      <c r="E165" s="39">
        <v>1</v>
      </c>
      <c r="F165" s="1">
        <v>7</v>
      </c>
      <c r="G165" s="1">
        <v>3</v>
      </c>
      <c r="H165" s="1">
        <v>2</v>
      </c>
      <c r="I165" s="141" t="s">
        <v>89</v>
      </c>
      <c r="J165" s="141" t="s">
        <v>89</v>
      </c>
      <c r="K165" s="41" t="s">
        <v>309</v>
      </c>
      <c r="L165" s="41" t="s">
        <v>309</v>
      </c>
      <c r="M165" s="41" t="s">
        <v>89</v>
      </c>
      <c r="N165" s="41" t="s">
        <v>89</v>
      </c>
      <c r="O165" s="41" t="s">
        <v>89</v>
      </c>
      <c r="P165" s="41" t="s">
        <v>89</v>
      </c>
      <c r="R165" s="2134"/>
      <c r="S165" s="23">
        <f>IF(T165&lt;=0,"",(((T165-'In Productie'!$D$1)/7)+1))</f>
        <v>-17.571428571428573</v>
      </c>
      <c r="T165" s="181">
        <v>42243</v>
      </c>
      <c r="U165" s="4" t="s">
        <v>278</v>
      </c>
      <c r="W165" s="78">
        <v>12</v>
      </c>
      <c r="X165" s="80"/>
      <c r="Y165" s="79"/>
      <c r="AE165" s="4">
        <f>IF(A165="","",(IFERROR(VLOOKUP(A165,Projecten!A$4:W$2618,5,FALSE),"niet bekend")))</f>
        <v>1</v>
      </c>
      <c r="AF165" s="973">
        <f t="shared" si="14"/>
        <v>2526</v>
      </c>
      <c r="AG165" s="1028">
        <f>IF(A165="","",(IFERROR(VLOOKUP(A165,Projecten!A$4:W$2618,23,FALSE),"niet bekend")))</f>
        <v>2526</v>
      </c>
      <c r="AH165" s="1028">
        <f>IF(A165="","",(IFERROR(VLOOKUP(A165,Projecten!A$4:W$2618,12,FALSE),"niet bekend")))</f>
        <v>2526</v>
      </c>
      <c r="AI165" s="1026">
        <f t="shared" si="15"/>
        <v>0</v>
      </c>
    </row>
    <row r="166" spans="1:35" s="4" customFormat="1" ht="12.75" customHeight="1" x14ac:dyDescent="0.2">
      <c r="A166" s="190">
        <v>2015084</v>
      </c>
      <c r="B166" s="1501">
        <v>120258</v>
      </c>
      <c r="C166" s="1" t="s">
        <v>395</v>
      </c>
      <c r="D166" s="1" t="s">
        <v>68</v>
      </c>
      <c r="E166" s="39">
        <v>1</v>
      </c>
      <c r="F166" s="1">
        <v>9</v>
      </c>
      <c r="G166" s="1">
        <v>5</v>
      </c>
      <c r="H166" s="1">
        <v>4</v>
      </c>
      <c r="I166" s="141" t="s">
        <v>89</v>
      </c>
      <c r="J166" s="41" t="s">
        <v>309</v>
      </c>
      <c r="K166" s="141" t="s">
        <v>89</v>
      </c>
      <c r="L166" s="41" t="s">
        <v>309</v>
      </c>
      <c r="M166" s="41" t="s">
        <v>89</v>
      </c>
      <c r="N166" s="41" t="s">
        <v>89</v>
      </c>
      <c r="O166" s="41" t="s">
        <v>89</v>
      </c>
      <c r="P166" s="41" t="s">
        <v>89</v>
      </c>
      <c r="R166" s="2134"/>
      <c r="S166" s="23">
        <f>IF(T166&lt;=0,"",(((T166-'In Productie'!$D$1)/7)+1))</f>
        <v>-17.571428571428573</v>
      </c>
      <c r="T166" s="181">
        <v>42243</v>
      </c>
      <c r="U166" s="4" t="s">
        <v>278</v>
      </c>
      <c r="W166" s="470">
        <v>17</v>
      </c>
      <c r="X166" s="137"/>
      <c r="Y166" s="79"/>
      <c r="AE166" s="4">
        <f>IF(A166="","",(IFERROR(VLOOKUP(A166,Projecten!A$4:W$2618,5,FALSE),"niet bekend")))</f>
        <v>1</v>
      </c>
      <c r="AF166" s="973">
        <f t="shared" si="14"/>
        <v>2496</v>
      </c>
      <c r="AG166" s="1028">
        <f>IF(A166="","",(IFERROR(VLOOKUP(A166,Projecten!A$4:W$2618,23,FALSE),"niet bekend")))</f>
        <v>2496</v>
      </c>
      <c r="AH166" s="1028">
        <f>IF(A166="","",(IFERROR(VLOOKUP(A166,Projecten!A$4:W$2618,12,FALSE),"niet bekend")))</f>
        <v>2496</v>
      </c>
      <c r="AI166" s="1026">
        <f t="shared" si="15"/>
        <v>0</v>
      </c>
    </row>
    <row r="167" spans="1:35" s="4" customFormat="1" ht="12.75" customHeight="1" x14ac:dyDescent="0.2">
      <c r="A167" s="190">
        <v>2015085</v>
      </c>
      <c r="B167" s="1501">
        <v>120258</v>
      </c>
      <c r="C167" s="1" t="s">
        <v>396</v>
      </c>
      <c r="D167" s="1" t="s">
        <v>68</v>
      </c>
      <c r="E167" s="39">
        <v>1</v>
      </c>
      <c r="F167" s="1">
        <v>11</v>
      </c>
      <c r="G167" s="1">
        <v>5</v>
      </c>
      <c r="H167" s="1">
        <v>3</v>
      </c>
      <c r="I167" s="140" t="s">
        <v>89</v>
      </c>
      <c r="J167" s="7" t="s">
        <v>309</v>
      </c>
      <c r="K167" s="140" t="s">
        <v>89</v>
      </c>
      <c r="L167" s="7" t="s">
        <v>309</v>
      </c>
      <c r="M167" s="7" t="s">
        <v>89</v>
      </c>
      <c r="N167" s="7" t="s">
        <v>89</v>
      </c>
      <c r="O167" s="7" t="s">
        <v>89</v>
      </c>
      <c r="P167" s="7" t="s">
        <v>89</v>
      </c>
      <c r="R167" s="2134"/>
      <c r="S167" s="23">
        <f>IF(T167&lt;=0,"",(((T167-'In Productie'!$D$1)/7)+1))</f>
        <v>-17.571428571428573</v>
      </c>
      <c r="T167" s="181">
        <v>42243</v>
      </c>
      <c r="U167" s="4" t="s">
        <v>278</v>
      </c>
      <c r="V167" s="4" t="s">
        <v>411</v>
      </c>
      <c r="W167" s="470">
        <v>18</v>
      </c>
      <c r="X167" s="137"/>
      <c r="Y167" s="82"/>
      <c r="AE167" s="4">
        <f>IF(A167="","",(IFERROR(VLOOKUP(A167,Projecten!A$4:W$2618,5,FALSE),"niet bekend")))</f>
        <v>1</v>
      </c>
      <c r="AF167" s="973">
        <f t="shared" si="14"/>
        <v>3237</v>
      </c>
      <c r="AG167" s="1028">
        <f>IF(A167="","",(IFERROR(VLOOKUP(A167,Projecten!A$4:W$2618,23,FALSE),"niet bekend")))</f>
        <v>3237</v>
      </c>
      <c r="AH167" s="1028">
        <f>IF(A167="","",(IFERROR(VLOOKUP(A167,Projecten!A$4:W$2618,12,FALSE),"niet bekend")))</f>
        <v>3237</v>
      </c>
      <c r="AI167" s="1026">
        <f t="shared" si="15"/>
        <v>0</v>
      </c>
    </row>
    <row r="168" spans="1:35" s="4" customFormat="1" ht="12.75" customHeight="1" x14ac:dyDescent="0.2">
      <c r="A168" s="190">
        <v>2015086</v>
      </c>
      <c r="B168" s="1501">
        <v>120258</v>
      </c>
      <c r="C168" s="1" t="s">
        <v>397</v>
      </c>
      <c r="D168" s="1" t="s">
        <v>68</v>
      </c>
      <c r="E168" s="39">
        <v>1</v>
      </c>
      <c r="F168" s="1">
        <v>10</v>
      </c>
      <c r="G168" s="1">
        <v>7</v>
      </c>
      <c r="H168" s="1">
        <v>2</v>
      </c>
      <c r="I168" s="147" t="s">
        <v>89</v>
      </c>
      <c r="J168" s="147" t="s">
        <v>89</v>
      </c>
      <c r="K168" s="147" t="s">
        <v>89</v>
      </c>
      <c r="L168" s="29" t="s">
        <v>309</v>
      </c>
      <c r="M168" s="29" t="s">
        <v>89</v>
      </c>
      <c r="N168" s="29" t="s">
        <v>89</v>
      </c>
      <c r="O168" s="29" t="s">
        <v>89</v>
      </c>
      <c r="P168" s="29" t="s">
        <v>89</v>
      </c>
      <c r="R168" s="2134"/>
      <c r="S168" s="23">
        <f>IF(T168&lt;=0,"",(((T168-'In Productie'!$D$1)/7)+1))</f>
        <v>-17.571428571428573</v>
      </c>
      <c r="T168" s="181">
        <v>42243</v>
      </c>
      <c r="U168" s="4" t="s">
        <v>278</v>
      </c>
      <c r="W168" s="470">
        <v>21</v>
      </c>
      <c r="X168" s="137"/>
      <c r="Y168" s="79"/>
      <c r="AE168" s="4">
        <f>IF(A168="","",(IFERROR(VLOOKUP(A168,Projecten!A$4:W$2618,5,FALSE),"niet bekend")))</f>
        <v>1</v>
      </c>
      <c r="AF168" s="973">
        <f t="shared" si="14"/>
        <v>3204</v>
      </c>
      <c r="AG168" s="1028">
        <f>IF(A168="","",(IFERROR(VLOOKUP(A168,Projecten!A$4:W$2618,23,FALSE),"niet bekend")))</f>
        <v>3204</v>
      </c>
      <c r="AH168" s="1028">
        <f>IF(A168="","",(IFERROR(VLOOKUP(A168,Projecten!A$4:W$2618,12,FALSE),"niet bekend")))</f>
        <v>3204</v>
      </c>
      <c r="AI168" s="1026">
        <f t="shared" si="15"/>
        <v>0</v>
      </c>
    </row>
    <row r="169" spans="1:35" s="4" customFormat="1" ht="12.75" customHeight="1" x14ac:dyDescent="0.2">
      <c r="A169" s="190">
        <v>2015090</v>
      </c>
      <c r="B169" s="1501">
        <v>120258</v>
      </c>
      <c r="C169" s="1" t="s">
        <v>267</v>
      </c>
      <c r="D169" s="1" t="s">
        <v>68</v>
      </c>
      <c r="E169" s="39">
        <v>1</v>
      </c>
      <c r="F169" s="1">
        <v>3</v>
      </c>
      <c r="G169" s="1">
        <v>3</v>
      </c>
      <c r="H169" s="1">
        <v>0</v>
      </c>
      <c r="I169" s="141" t="s">
        <v>89</v>
      </c>
      <c r="J169" s="41" t="s">
        <v>309</v>
      </c>
      <c r="K169" s="41" t="s">
        <v>309</v>
      </c>
      <c r="L169" s="41" t="s">
        <v>309</v>
      </c>
      <c r="M169" s="41" t="s">
        <v>89</v>
      </c>
      <c r="N169" s="41" t="s">
        <v>89</v>
      </c>
      <c r="O169" s="41" t="s">
        <v>89</v>
      </c>
      <c r="P169" s="41" t="s">
        <v>89</v>
      </c>
      <c r="R169" s="2134"/>
      <c r="S169" s="23">
        <f>IF(T169&lt;=0,"",(((T169-'In Productie'!$D$1)/7)+1))</f>
        <v>-17.571428571428573</v>
      </c>
      <c r="T169" s="181">
        <v>42243</v>
      </c>
      <c r="U169" s="4" t="s">
        <v>387</v>
      </c>
      <c r="W169" s="480">
        <v>5</v>
      </c>
      <c r="X169" s="79"/>
      <c r="Y169" s="79"/>
      <c r="AE169" s="4">
        <f>IF(A169="","",(IFERROR(VLOOKUP(A169,Projecten!A$4:W$2618,5,FALSE),"niet bekend")))</f>
        <v>1</v>
      </c>
      <c r="AF169" s="973">
        <f t="shared" si="14"/>
        <v>380</v>
      </c>
      <c r="AG169" s="1028">
        <f>IF(A169="","",(IFERROR(VLOOKUP(A169,Projecten!A$4:W$2618,23,FALSE),"niet bekend")))</f>
        <v>380</v>
      </c>
      <c r="AH169" s="1028">
        <f>IF(A169="","",(IFERROR(VLOOKUP(A169,Projecten!A$4:W$2618,12,FALSE),"niet bekend")))</f>
        <v>380</v>
      </c>
      <c r="AI169" s="1026">
        <f t="shared" si="15"/>
        <v>0</v>
      </c>
    </row>
    <row r="170" spans="1:35" s="38" customFormat="1" ht="12.75" customHeight="1" x14ac:dyDescent="0.2">
      <c r="A170" s="30"/>
      <c r="B170" s="1500"/>
      <c r="C170" s="31"/>
      <c r="D170" s="31"/>
      <c r="E170" s="32"/>
      <c r="F170" s="31"/>
      <c r="G170" s="31"/>
      <c r="H170" s="31"/>
      <c r="I170" s="32"/>
      <c r="J170" s="32"/>
      <c r="K170" s="32"/>
      <c r="L170" s="32"/>
      <c r="M170" s="32"/>
      <c r="N170" s="32"/>
      <c r="O170" s="32"/>
      <c r="P170" s="32"/>
      <c r="Q170" s="33"/>
      <c r="R170" s="33"/>
      <c r="S170" s="1194"/>
      <c r="T170" s="176"/>
      <c r="U170" s="35"/>
      <c r="V170" s="35"/>
      <c r="W170" s="35"/>
      <c r="X170" s="83"/>
      <c r="Y170" s="84"/>
      <c r="AF170" s="983"/>
      <c r="AG170" s="1030"/>
      <c r="AH170" s="1030"/>
      <c r="AI170" s="1030"/>
    </row>
    <row r="171" spans="1:35" s="1038" customFormat="1" ht="12.75" customHeight="1" x14ac:dyDescent="0.2">
      <c r="A171" s="1007"/>
      <c r="B171" s="1498"/>
      <c r="C171" s="1008">
        <f>SUM(F171:H171)</f>
        <v>119</v>
      </c>
      <c r="D171" s="1009"/>
      <c r="E171" s="1010">
        <f>SUM(E172:E180)</f>
        <v>7</v>
      </c>
      <c r="F171" s="1009">
        <f>SUM(F172:F180)</f>
        <v>61</v>
      </c>
      <c r="G171" s="1009">
        <f>SUM(G172:G180)</f>
        <v>34</v>
      </c>
      <c r="H171" s="1009">
        <f>SUM(H172:H180)</f>
        <v>24</v>
      </c>
      <c r="I171" s="1010"/>
      <c r="J171" s="1010"/>
      <c r="K171" s="1010"/>
      <c r="L171" s="1010"/>
      <c r="M171" s="1010"/>
      <c r="N171" s="1010"/>
      <c r="O171" s="1010"/>
      <c r="P171" s="1010"/>
      <c r="Q171" s="1045">
        <v>35</v>
      </c>
      <c r="R171" s="1045"/>
      <c r="S171" s="1195"/>
      <c r="T171" s="1046"/>
      <c r="U171" s="1047"/>
      <c r="V171" s="1047">
        <f>SUM(W171:W180)</f>
        <v>114</v>
      </c>
      <c r="W171" s="1067"/>
      <c r="X171" s="1049">
        <f>'In Productie'!$X$1+15+38</f>
        <v>453</v>
      </c>
      <c r="Y171" s="961">
        <f>V171-X171</f>
        <v>-339</v>
      </c>
      <c r="AE171" s="1038" t="str">
        <f>IF(A171="","",(IFERROR(VLOOKUP(A171,Projecten!A$4:W$2618,5,FALSE),"niet bekend")))</f>
        <v/>
      </c>
      <c r="AF171" s="1037">
        <f>SUM(AF172:AF180)</f>
        <v>18499.600000000002</v>
      </c>
      <c r="AG171" s="1027" t="str">
        <f>IF(A171="","",(IFERROR(VLOOKUP(A171,Projecten!A$4:W$2618,23,FALSE),"niet bekend")))</f>
        <v/>
      </c>
      <c r="AH171" s="1027" t="str">
        <f>IF(A171="","",(IFERROR(VLOOKUP(A171,Projecten!A$4:W$2618,12,FALSE),"niet bekend")))</f>
        <v/>
      </c>
      <c r="AI171" s="1027"/>
    </row>
    <row r="172" spans="1:35" s="90" customFormat="1" ht="12.75" customHeight="1" x14ac:dyDescent="0.2">
      <c r="A172" s="160"/>
      <c r="B172" s="1504"/>
      <c r="C172" s="193" t="s">
        <v>456</v>
      </c>
      <c r="D172" s="99"/>
      <c r="E172" s="75"/>
      <c r="F172" s="99"/>
      <c r="G172" s="99"/>
      <c r="H172" s="99"/>
      <c r="I172" s="75"/>
      <c r="J172" s="75"/>
      <c r="K172" s="75"/>
      <c r="L172" s="75"/>
      <c r="M172" s="75"/>
      <c r="N172" s="75"/>
      <c r="O172" s="75"/>
      <c r="P172" s="75"/>
      <c r="Q172" s="161"/>
      <c r="R172" s="161"/>
      <c r="S172" s="1197"/>
      <c r="T172" s="185"/>
      <c r="U172" s="162"/>
      <c r="V172" s="162"/>
      <c r="W172" s="487">
        <v>5</v>
      </c>
      <c r="X172" s="163"/>
      <c r="Y172" s="164"/>
      <c r="AE172" s="90" t="str">
        <f>IF(A172="","",(IFERROR(VLOOKUP(A172,Projecten!A$4:W$2618,5,FALSE),"niet bekend")))</f>
        <v/>
      </c>
      <c r="AF172" s="972" t="str">
        <f t="shared" ref="AF172:AF179" si="16">IF(AE172="","",(E172/AE172*AH172))</f>
        <v/>
      </c>
      <c r="AG172" s="1028" t="str">
        <f>IF(A172="","",(IFERROR(VLOOKUP(A172,Projecten!A$4:W$2618,23,FALSE),"niet bekend")))</f>
        <v/>
      </c>
      <c r="AH172" s="1028" t="str">
        <f>IF(A172="","",(IFERROR(VLOOKUP(A172,Projecten!A$4:W$2618,12,FALSE),"niet bekend")))</f>
        <v/>
      </c>
      <c r="AI172" s="1028" t="str">
        <f t="shared" ref="AI172:AI179" si="17">IF(AF172="","",(AH172-AF172))</f>
        <v/>
      </c>
    </row>
    <row r="173" spans="1:35" s="4" customFormat="1" ht="12.75" customHeight="1" x14ac:dyDescent="0.2">
      <c r="A173" s="190">
        <v>2015087</v>
      </c>
      <c r="B173" s="1501">
        <v>120264</v>
      </c>
      <c r="C173" s="1" t="s">
        <v>404</v>
      </c>
      <c r="D173" s="1" t="s">
        <v>68</v>
      </c>
      <c r="E173" s="39">
        <v>1</v>
      </c>
      <c r="F173" s="1">
        <v>9</v>
      </c>
      <c r="G173" s="1">
        <v>5</v>
      </c>
      <c r="H173" s="1">
        <v>3</v>
      </c>
      <c r="I173" s="147" t="s">
        <v>89</v>
      </c>
      <c r="J173" s="29" t="s">
        <v>309</v>
      </c>
      <c r="K173" s="29" t="s">
        <v>309</v>
      </c>
      <c r="L173" s="29" t="s">
        <v>309</v>
      </c>
      <c r="M173" s="29" t="s">
        <v>89</v>
      </c>
      <c r="N173" s="29" t="s">
        <v>89</v>
      </c>
      <c r="O173" s="29" t="s">
        <v>89</v>
      </c>
      <c r="P173" s="29" t="s">
        <v>89</v>
      </c>
      <c r="Q173" s="195"/>
      <c r="R173" s="23"/>
      <c r="S173" s="23">
        <f>IF(T173&lt;=0,"",(((T173-'In Productie'!$D$1)/7)+1))</f>
        <v>-16.571428571428573</v>
      </c>
      <c r="T173" s="177">
        <v>42250</v>
      </c>
      <c r="U173" s="4" t="s">
        <v>278</v>
      </c>
      <c r="V173" s="25" t="s">
        <v>412</v>
      </c>
      <c r="W173" s="470">
        <v>15</v>
      </c>
      <c r="X173" s="137"/>
      <c r="Y173" s="79"/>
      <c r="AE173" s="4">
        <f>IF(A173="","",(IFERROR(VLOOKUP(A173,Projecten!A$4:W$2618,5,FALSE),"niet bekend")))</f>
        <v>1</v>
      </c>
      <c r="AF173" s="973">
        <f t="shared" si="16"/>
        <v>2642.9</v>
      </c>
      <c r="AG173" s="1028">
        <f>IF(A173="","",(IFERROR(VLOOKUP(A173,Projecten!A$4:W$2618,23,FALSE),"niet bekend")))</f>
        <v>2642.9</v>
      </c>
      <c r="AH173" s="1028">
        <f>IF(A173="","",(IFERROR(VLOOKUP(A173,Projecten!A$4:W$2618,12,FALSE),"niet bekend")))</f>
        <v>2642.9</v>
      </c>
      <c r="AI173" s="1026">
        <f t="shared" si="17"/>
        <v>0</v>
      </c>
    </row>
    <row r="174" spans="1:35" s="4" customFormat="1" ht="12.75" customHeight="1" x14ac:dyDescent="0.2">
      <c r="A174" s="190">
        <v>2015088</v>
      </c>
      <c r="B174" s="1501">
        <v>120264</v>
      </c>
      <c r="C174" s="1" t="s">
        <v>405</v>
      </c>
      <c r="D174" s="1" t="s">
        <v>68</v>
      </c>
      <c r="E174" s="39">
        <v>1</v>
      </c>
      <c r="F174" s="1">
        <v>9</v>
      </c>
      <c r="G174" s="1">
        <v>5</v>
      </c>
      <c r="H174" s="1">
        <v>3</v>
      </c>
      <c r="I174" s="140" t="s">
        <v>89</v>
      </c>
      <c r="J174" s="7" t="s">
        <v>309</v>
      </c>
      <c r="K174" s="7" t="s">
        <v>309</v>
      </c>
      <c r="L174" s="7" t="s">
        <v>309</v>
      </c>
      <c r="M174" s="67" t="s">
        <v>89</v>
      </c>
      <c r="N174" s="7" t="s">
        <v>89</v>
      </c>
      <c r="O174" s="7" t="s">
        <v>89</v>
      </c>
      <c r="P174" s="7" t="s">
        <v>89</v>
      </c>
      <c r="R174" s="2134"/>
      <c r="S174" s="23">
        <f>IF(T174&lt;=0,"",(((T174-'In Productie'!$D$1)/7)+1))</f>
        <v>-16.571428571428573</v>
      </c>
      <c r="T174" s="177">
        <v>42250</v>
      </c>
      <c r="U174" s="4" t="s">
        <v>278</v>
      </c>
      <c r="V174" s="25" t="s">
        <v>412</v>
      </c>
      <c r="W174" s="470">
        <v>15</v>
      </c>
      <c r="X174" s="80"/>
      <c r="Y174" s="82"/>
      <c r="AE174" s="4">
        <f>IF(A174="","",(IFERROR(VLOOKUP(A174,Projecten!A$4:W$2618,5,FALSE),"niet bekend")))</f>
        <v>1</v>
      </c>
      <c r="AF174" s="973">
        <f t="shared" si="16"/>
        <v>2642.9</v>
      </c>
      <c r="AG174" s="1028">
        <f>IF(A174="","",(IFERROR(VLOOKUP(A174,Projecten!A$4:W$2618,23,FALSE),"niet bekend")))</f>
        <v>2642.9</v>
      </c>
      <c r="AH174" s="1028">
        <f>IF(A174="","",(IFERROR(VLOOKUP(A174,Projecten!A$4:W$2618,12,FALSE),"niet bekend")))</f>
        <v>2642.9</v>
      </c>
      <c r="AI174" s="1026">
        <f t="shared" si="17"/>
        <v>0</v>
      </c>
    </row>
    <row r="175" spans="1:35" s="4" customFormat="1" ht="12.75" customHeight="1" x14ac:dyDescent="0.2">
      <c r="A175" s="190">
        <v>2015089</v>
      </c>
      <c r="B175" s="1501">
        <v>120264</v>
      </c>
      <c r="C175" s="1" t="s">
        <v>406</v>
      </c>
      <c r="D175" s="1" t="s">
        <v>68</v>
      </c>
      <c r="E175" s="39">
        <v>1</v>
      </c>
      <c r="F175" s="1">
        <v>9</v>
      </c>
      <c r="G175" s="1">
        <v>5</v>
      </c>
      <c r="H175" s="1">
        <v>3</v>
      </c>
      <c r="I175" s="141" t="s">
        <v>89</v>
      </c>
      <c r="J175" s="41" t="s">
        <v>309</v>
      </c>
      <c r="K175" s="41" t="s">
        <v>309</v>
      </c>
      <c r="L175" s="41" t="s">
        <v>309</v>
      </c>
      <c r="M175" s="67" t="s">
        <v>89</v>
      </c>
      <c r="N175" s="41" t="s">
        <v>89</v>
      </c>
      <c r="O175" s="41" t="s">
        <v>89</v>
      </c>
      <c r="P175" s="41" t="s">
        <v>89</v>
      </c>
      <c r="R175" s="2134"/>
      <c r="S175" s="23">
        <f>IF(T175&lt;=0,"",(((T175-'In Productie'!$D$1)/7)+1))</f>
        <v>-16.571428571428573</v>
      </c>
      <c r="T175" s="177">
        <v>42250</v>
      </c>
      <c r="U175" s="4" t="s">
        <v>278</v>
      </c>
      <c r="V175" s="25" t="s">
        <v>412</v>
      </c>
      <c r="W175" s="470">
        <v>15</v>
      </c>
      <c r="X175" s="80"/>
      <c r="Y175" s="79"/>
      <c r="AE175" s="4">
        <f>IF(A175="","",(IFERROR(VLOOKUP(A175,Projecten!A$4:W$2618,5,FALSE),"niet bekend")))</f>
        <v>1</v>
      </c>
      <c r="AF175" s="973">
        <f t="shared" si="16"/>
        <v>2642.9</v>
      </c>
      <c r="AG175" s="1028">
        <f>IF(A175="","",(IFERROR(VLOOKUP(A175,Projecten!A$4:W$2618,23,FALSE),"niet bekend")))</f>
        <v>2642.9</v>
      </c>
      <c r="AH175" s="1028">
        <f>IF(A175="","",(IFERROR(VLOOKUP(A175,Projecten!A$4:W$2618,12,FALSE),"niet bekend")))</f>
        <v>2642.9</v>
      </c>
      <c r="AI175" s="1026">
        <f t="shared" si="17"/>
        <v>0</v>
      </c>
    </row>
    <row r="176" spans="1:35" s="4" customFormat="1" ht="12.75" customHeight="1" x14ac:dyDescent="0.2">
      <c r="A176" s="190">
        <v>2015092</v>
      </c>
      <c r="B176" s="1501">
        <v>120264</v>
      </c>
      <c r="C176" s="1" t="s">
        <v>424</v>
      </c>
      <c r="D176" s="1" t="s">
        <v>68</v>
      </c>
      <c r="E176" s="39">
        <v>1</v>
      </c>
      <c r="F176" s="1">
        <v>7</v>
      </c>
      <c r="G176" s="1">
        <v>4</v>
      </c>
      <c r="H176" s="1">
        <v>3</v>
      </c>
      <c r="I176" s="140" t="s">
        <v>89</v>
      </c>
      <c r="J176" s="7" t="s">
        <v>309</v>
      </c>
      <c r="K176" s="7" t="s">
        <v>309</v>
      </c>
      <c r="L176" s="7" t="s">
        <v>309</v>
      </c>
      <c r="M176" s="7" t="s">
        <v>89</v>
      </c>
      <c r="N176" s="7" t="s">
        <v>89</v>
      </c>
      <c r="O176" s="7" t="s">
        <v>89</v>
      </c>
      <c r="P176" s="7" t="s">
        <v>89</v>
      </c>
      <c r="R176" s="2134"/>
      <c r="S176" s="23">
        <f>IF(T176&lt;=0,"",(((T176-'In Productie'!$D$1)/7)+1))</f>
        <v>-16.571428571428573</v>
      </c>
      <c r="T176" s="177">
        <v>42250</v>
      </c>
      <c r="U176" s="4" t="s">
        <v>278</v>
      </c>
      <c r="W176" s="488">
        <v>14</v>
      </c>
      <c r="X176" s="79"/>
      <c r="Y176" s="82"/>
      <c r="AE176" s="4">
        <f>IF(A176="","",(IFERROR(VLOOKUP(A176,Projecten!A$4:W$2618,5,FALSE),"niet bekend")))</f>
        <v>1</v>
      </c>
      <c r="AF176" s="973">
        <f t="shared" si="16"/>
        <v>2147</v>
      </c>
      <c r="AG176" s="1028">
        <f>IF(A176="","",(IFERROR(VLOOKUP(A176,Projecten!A$4:W$2618,23,FALSE),"niet bekend")))</f>
        <v>2147</v>
      </c>
      <c r="AH176" s="1028">
        <f>IF(A176="","",(IFERROR(VLOOKUP(A176,Projecten!A$4:W$2618,12,FALSE),"niet bekend")))</f>
        <v>2147</v>
      </c>
      <c r="AI176" s="1026">
        <f t="shared" si="17"/>
        <v>0</v>
      </c>
    </row>
    <row r="177" spans="1:35" s="4" customFormat="1" ht="12.75" customHeight="1" x14ac:dyDescent="0.2">
      <c r="A177" s="190">
        <v>2015093</v>
      </c>
      <c r="B177" s="1501">
        <v>120264</v>
      </c>
      <c r="C177" s="1" t="s">
        <v>425</v>
      </c>
      <c r="D177" s="1" t="s">
        <v>68</v>
      </c>
      <c r="E177" s="39">
        <v>1</v>
      </c>
      <c r="F177" s="1">
        <v>9</v>
      </c>
      <c r="G177" s="1">
        <v>5</v>
      </c>
      <c r="H177" s="1">
        <v>4</v>
      </c>
      <c r="I177" s="147" t="s">
        <v>89</v>
      </c>
      <c r="J177" s="29" t="s">
        <v>309</v>
      </c>
      <c r="K177" s="147" t="s">
        <v>89</v>
      </c>
      <c r="L177" s="29" t="s">
        <v>309</v>
      </c>
      <c r="M177" s="29" t="s">
        <v>89</v>
      </c>
      <c r="N177" s="29" t="s">
        <v>89</v>
      </c>
      <c r="O177" s="29" t="s">
        <v>89</v>
      </c>
      <c r="P177" s="29" t="s">
        <v>89</v>
      </c>
      <c r="R177" s="2134"/>
      <c r="S177" s="23">
        <f>IF(T177&lt;=0,"",(((T177-'In Productie'!$D$1)/7)+1))</f>
        <v>-16.571428571428573</v>
      </c>
      <c r="T177" s="177">
        <v>42250</v>
      </c>
      <c r="U177" s="4" t="s">
        <v>278</v>
      </c>
      <c r="W177" s="470">
        <v>18</v>
      </c>
      <c r="X177" s="79"/>
      <c r="Y177" s="79"/>
      <c r="AE177" s="4">
        <f>IF(A177="","",(IFERROR(VLOOKUP(A177,Projecten!A$4:W$2618,5,FALSE),"niet bekend")))</f>
        <v>1</v>
      </c>
      <c r="AF177" s="973">
        <f t="shared" si="16"/>
        <v>2874</v>
      </c>
      <c r="AG177" s="1028">
        <f>IF(A177="","",(IFERROR(VLOOKUP(A177,Projecten!A$4:W$2618,23,FALSE),"niet bekend")))</f>
        <v>2874</v>
      </c>
      <c r="AH177" s="1028">
        <f>IF(A177="","",(IFERROR(VLOOKUP(A177,Projecten!A$4:W$2618,12,FALSE),"niet bekend")))</f>
        <v>2874</v>
      </c>
      <c r="AI177" s="1026">
        <f t="shared" si="17"/>
        <v>0</v>
      </c>
    </row>
    <row r="178" spans="1:35" s="4" customFormat="1" ht="12.75" customHeight="1" x14ac:dyDescent="0.2">
      <c r="A178" s="190">
        <v>2015094</v>
      </c>
      <c r="B178" s="1501">
        <v>120264</v>
      </c>
      <c r="C178" s="1" t="s">
        <v>426</v>
      </c>
      <c r="D178" s="1" t="s">
        <v>68</v>
      </c>
      <c r="E178" s="39">
        <v>1</v>
      </c>
      <c r="F178" s="1">
        <v>9</v>
      </c>
      <c r="G178" s="1">
        <v>5</v>
      </c>
      <c r="H178" s="1">
        <v>5</v>
      </c>
      <c r="I178" s="147" t="s">
        <v>89</v>
      </c>
      <c r="J178" s="29" t="s">
        <v>309</v>
      </c>
      <c r="K178" s="29" t="s">
        <v>309</v>
      </c>
      <c r="L178" s="29" t="s">
        <v>309</v>
      </c>
      <c r="M178" s="29" t="s">
        <v>89</v>
      </c>
      <c r="N178" s="29" t="s">
        <v>89</v>
      </c>
      <c r="O178" s="29" t="s">
        <v>89</v>
      </c>
      <c r="P178" s="29" t="s">
        <v>89</v>
      </c>
      <c r="R178" s="2134"/>
      <c r="S178" s="23">
        <f>IF(T178&lt;=0,"",(((T178-'In Productie'!$D$1)/7)+1))</f>
        <v>-16.571428571428573</v>
      </c>
      <c r="T178" s="177">
        <v>42250</v>
      </c>
      <c r="U178" s="4" t="s">
        <v>278</v>
      </c>
      <c r="W178" s="470">
        <v>17</v>
      </c>
      <c r="X178" s="79"/>
      <c r="Y178" s="79"/>
      <c r="AE178" s="4">
        <f>IF(A178="","",(IFERROR(VLOOKUP(A178,Projecten!A$4:W$2618,5,FALSE),"niet bekend")))</f>
        <v>1</v>
      </c>
      <c r="AF178" s="973">
        <f t="shared" si="16"/>
        <v>2907</v>
      </c>
      <c r="AG178" s="1028">
        <f>IF(A178="","",(IFERROR(VLOOKUP(A178,Projecten!A$4:W$2618,23,FALSE),"niet bekend")))</f>
        <v>2907</v>
      </c>
      <c r="AH178" s="1028">
        <f>IF(A178="","",(IFERROR(VLOOKUP(A178,Projecten!A$4:W$2618,12,FALSE),"niet bekend")))</f>
        <v>2907</v>
      </c>
      <c r="AI178" s="1026">
        <f t="shared" si="17"/>
        <v>0</v>
      </c>
    </row>
    <row r="179" spans="1:35" s="4" customFormat="1" ht="12.75" customHeight="1" x14ac:dyDescent="0.2">
      <c r="A179" s="190">
        <v>2015095</v>
      </c>
      <c r="B179" s="1501">
        <v>120264</v>
      </c>
      <c r="C179" s="1" t="s">
        <v>433</v>
      </c>
      <c r="D179" s="1" t="s">
        <v>68</v>
      </c>
      <c r="E179" s="39">
        <v>1</v>
      </c>
      <c r="F179" s="1">
        <v>9</v>
      </c>
      <c r="G179" s="1">
        <v>5</v>
      </c>
      <c r="H179" s="1">
        <v>3</v>
      </c>
      <c r="I179" s="147" t="s">
        <v>89</v>
      </c>
      <c r="J179" s="29" t="s">
        <v>309</v>
      </c>
      <c r="K179" s="29" t="s">
        <v>309</v>
      </c>
      <c r="L179" s="29" t="s">
        <v>309</v>
      </c>
      <c r="M179" s="29" t="s">
        <v>89</v>
      </c>
      <c r="N179" s="29" t="s">
        <v>89</v>
      </c>
      <c r="O179" s="29" t="s">
        <v>89</v>
      </c>
      <c r="P179" s="29" t="s">
        <v>89</v>
      </c>
      <c r="R179" s="2134"/>
      <c r="S179" s="23">
        <f>IF(T179&lt;=0,"",(((T179-'In Productie'!$D$1)/7)+1))</f>
        <v>-16.571428571428573</v>
      </c>
      <c r="T179" s="177">
        <v>42250</v>
      </c>
      <c r="U179" s="4" t="s">
        <v>278</v>
      </c>
      <c r="V179" s="25" t="s">
        <v>412</v>
      </c>
      <c r="W179" s="470">
        <v>15</v>
      </c>
      <c r="X179" s="79"/>
      <c r="Y179" s="79"/>
      <c r="AE179" s="4">
        <f>IF(A179="","",(IFERROR(VLOOKUP(A179,Projecten!A$4:W$2618,5,FALSE),"niet bekend")))</f>
        <v>1</v>
      </c>
      <c r="AF179" s="973">
        <f t="shared" si="16"/>
        <v>2642.9</v>
      </c>
      <c r="AG179" s="1028">
        <f>IF(A179="","",(IFERROR(VLOOKUP(A179,Projecten!A$4:W$2618,23,FALSE),"niet bekend")))</f>
        <v>2642.9</v>
      </c>
      <c r="AH179" s="1028">
        <f>IF(A179="","",(IFERROR(VLOOKUP(A179,Projecten!A$4:W$2618,12,FALSE),"niet bekend")))</f>
        <v>2642.9</v>
      </c>
      <c r="AI179" s="1026">
        <f t="shared" si="17"/>
        <v>0</v>
      </c>
    </row>
    <row r="180" spans="1:35" s="38" customFormat="1" ht="12.75" customHeight="1" x14ac:dyDescent="0.2">
      <c r="A180" s="30"/>
      <c r="B180" s="1500"/>
      <c r="C180" s="31"/>
      <c r="D180" s="31"/>
      <c r="E180" s="32"/>
      <c r="F180" s="31"/>
      <c r="G180" s="31"/>
      <c r="H180" s="31"/>
      <c r="I180" s="32"/>
      <c r="J180" s="32"/>
      <c r="K180" s="32"/>
      <c r="L180" s="32"/>
      <c r="M180" s="32"/>
      <c r="N180" s="32"/>
      <c r="O180" s="32"/>
      <c r="P180" s="32"/>
      <c r="Q180" s="33"/>
      <c r="R180" s="33"/>
      <c r="S180" s="1194"/>
      <c r="T180" s="176"/>
      <c r="U180" s="35"/>
      <c r="V180" s="35"/>
      <c r="W180" s="35"/>
      <c r="X180" s="83"/>
      <c r="Y180" s="84"/>
      <c r="AF180" s="983"/>
      <c r="AG180" s="1030"/>
      <c r="AH180" s="1030"/>
      <c r="AI180" s="1030"/>
    </row>
    <row r="181" spans="1:35" s="1038" customFormat="1" ht="12.75" customHeight="1" x14ac:dyDescent="0.2">
      <c r="A181" s="1007"/>
      <c r="B181" s="1498"/>
      <c r="C181" s="1008">
        <f>SUM(F181:H181)</f>
        <v>210</v>
      </c>
      <c r="D181" s="1009"/>
      <c r="E181" s="1010">
        <f>SUM(E182:E188)</f>
        <v>15</v>
      </c>
      <c r="F181" s="1009">
        <f>SUM(F182:F188)</f>
        <v>90</v>
      </c>
      <c r="G181" s="1009">
        <f>SUM(G182:G188)</f>
        <v>60</v>
      </c>
      <c r="H181" s="1009">
        <f>SUM(H182:H188)</f>
        <v>60</v>
      </c>
      <c r="I181" s="1010"/>
      <c r="J181" s="1010"/>
      <c r="K181" s="1010"/>
      <c r="L181" s="1010"/>
      <c r="M181" s="1010"/>
      <c r="N181" s="1010"/>
      <c r="O181" s="1010"/>
      <c r="P181" s="1010"/>
      <c r="Q181" s="1045">
        <v>36</v>
      </c>
      <c r="R181" s="1045"/>
      <c r="S181" s="1195"/>
      <c r="T181" s="1046"/>
      <c r="U181" s="1047"/>
      <c r="V181" s="1047">
        <f>SUM(W181:W188)</f>
        <v>230</v>
      </c>
      <c r="W181" s="1067"/>
      <c r="X181" s="1049">
        <f>'In Productie'!$X$1+15+38</f>
        <v>453</v>
      </c>
      <c r="Y181" s="961">
        <f>V181-X181</f>
        <v>-223</v>
      </c>
      <c r="AE181" s="1038" t="str">
        <f>IF(A181="","",(IFERROR(VLOOKUP(A181,Projecten!A$4:W$2618,5,FALSE),"niet bekend")))</f>
        <v/>
      </c>
      <c r="AF181" s="1037">
        <f>SUM(AF182:AF188)</f>
        <v>35040</v>
      </c>
      <c r="AG181" s="1027" t="str">
        <f>IF(A181="","",(IFERROR(VLOOKUP(A181,Projecten!A$4:W$2618,23,FALSE),"niet bekend")))</f>
        <v/>
      </c>
      <c r="AH181" s="1027" t="str">
        <f>IF(A181="","",(IFERROR(VLOOKUP(A181,Projecten!A$4:W$2618,12,FALSE),"niet bekend")))</f>
        <v/>
      </c>
      <c r="AI181" s="1027"/>
    </row>
    <row r="182" spans="1:35" s="90" customFormat="1" ht="12.75" customHeight="1" x14ac:dyDescent="0.2">
      <c r="A182" s="160"/>
      <c r="B182" s="1504"/>
      <c r="C182" s="193" t="s">
        <v>468</v>
      </c>
      <c r="D182" s="99"/>
      <c r="E182" s="75"/>
      <c r="F182" s="99"/>
      <c r="G182" s="99"/>
      <c r="H182" s="99"/>
      <c r="I182" s="75"/>
      <c r="J182" s="75"/>
      <c r="K182" s="75"/>
      <c r="L182" s="75"/>
      <c r="M182" s="75"/>
      <c r="N182" s="75"/>
      <c r="O182" s="75"/>
      <c r="P182" s="75"/>
      <c r="Q182" s="161"/>
      <c r="R182" s="161"/>
      <c r="S182" s="1197"/>
      <c r="T182" s="185"/>
      <c r="U182" s="162"/>
      <c r="V182" s="162"/>
      <c r="W182" s="487">
        <v>5</v>
      </c>
      <c r="X182" s="163"/>
      <c r="Y182" s="164"/>
      <c r="AE182" s="90" t="str">
        <f>IF(A182="","",(IFERROR(VLOOKUP(A182,Projecten!A$4:W$2618,5,FALSE),"niet bekend")))</f>
        <v/>
      </c>
      <c r="AF182" s="972" t="str">
        <f t="shared" ref="AF182:AF187" si="18">IF(AE182="","",(E182/AE182*AH182))</f>
        <v/>
      </c>
      <c r="AG182" s="1028" t="str">
        <f>IF(A182="","",(IFERROR(VLOOKUP(A182,Projecten!A$4:W$2618,23,FALSE),"niet bekend")))</f>
        <v/>
      </c>
      <c r="AH182" s="1028" t="str">
        <f>IF(A182="","",(IFERROR(VLOOKUP(A182,Projecten!A$4:W$2618,12,FALSE),"niet bekend")))</f>
        <v/>
      </c>
      <c r="AI182" s="1028" t="str">
        <f>IF(AF182="","",(AH182-AF182))</f>
        <v/>
      </c>
    </row>
    <row r="183" spans="1:35" s="90" customFormat="1" ht="12.75" customHeight="1" x14ac:dyDescent="0.2">
      <c r="A183" s="160"/>
      <c r="B183" s="1504"/>
      <c r="C183" s="193" t="s">
        <v>475</v>
      </c>
      <c r="D183" s="99"/>
      <c r="E183" s="75"/>
      <c r="F183" s="99"/>
      <c r="G183" s="99"/>
      <c r="H183" s="99"/>
      <c r="I183" s="75"/>
      <c r="J183" s="75"/>
      <c r="K183" s="75"/>
      <c r="L183" s="75"/>
      <c r="M183" s="75"/>
      <c r="N183" s="75"/>
      <c r="O183" s="75"/>
      <c r="P183" s="75"/>
      <c r="Q183" s="161"/>
      <c r="R183" s="161"/>
      <c r="S183" s="1197"/>
      <c r="T183" s="185"/>
      <c r="U183" s="162"/>
      <c r="V183" s="162"/>
      <c r="W183" s="487"/>
      <c r="X183" s="163"/>
      <c r="Y183" s="164"/>
      <c r="AE183" s="90" t="str">
        <f>IF(A183="","",(IFERROR(VLOOKUP(A183,Projecten!A$4:W$2618,5,FALSE),"niet bekend")))</f>
        <v/>
      </c>
      <c r="AF183" s="972" t="str">
        <f t="shared" si="18"/>
        <v/>
      </c>
      <c r="AG183" s="1028" t="str">
        <f>IF(A183="","",(IFERROR(VLOOKUP(A183,Projecten!A$4:W$2618,23,FALSE),"niet bekend")))</f>
        <v/>
      </c>
      <c r="AH183" s="1028" t="str">
        <f>IF(A183="","",(IFERROR(VLOOKUP(A183,Projecten!A$4:W$2618,12,FALSE),"niet bekend")))</f>
        <v/>
      </c>
      <c r="AI183" s="1028" t="str">
        <f>IF(AF183="","",(AH183-AF183))</f>
        <v/>
      </c>
    </row>
    <row r="184" spans="1:35" s="4" customFormat="1" ht="12.75" customHeight="1" x14ac:dyDescent="0.2">
      <c r="A184" s="200">
        <v>2015102</v>
      </c>
      <c r="B184" s="1501" t="s">
        <v>474</v>
      </c>
      <c r="C184" s="1" t="s">
        <v>445</v>
      </c>
      <c r="D184" s="1" t="s">
        <v>68</v>
      </c>
      <c r="E184" s="39">
        <v>4</v>
      </c>
      <c r="F184" s="1">
        <v>24</v>
      </c>
      <c r="G184" s="1">
        <f>4*E184</f>
        <v>16</v>
      </c>
      <c r="H184" s="1">
        <f>4*E184</f>
        <v>16</v>
      </c>
      <c r="I184" s="141" t="s">
        <v>89</v>
      </c>
      <c r="J184" s="41" t="s">
        <v>309</v>
      </c>
      <c r="K184" s="41" t="s">
        <v>309</v>
      </c>
      <c r="L184" s="41" t="s">
        <v>309</v>
      </c>
      <c r="M184" s="41" t="s">
        <v>89</v>
      </c>
      <c r="N184" s="41" t="s">
        <v>89</v>
      </c>
      <c r="O184" s="41" t="s">
        <v>89</v>
      </c>
      <c r="P184" s="41" t="s">
        <v>89</v>
      </c>
      <c r="R184" s="2134"/>
      <c r="S184" s="23">
        <f>IF(T184&lt;=0,"",(((T184-'In Productie'!$D$1)/7)+1))</f>
        <v>-15.571428571428573</v>
      </c>
      <c r="T184" s="177">
        <v>42257</v>
      </c>
      <c r="U184" s="4" t="s">
        <v>444</v>
      </c>
      <c r="V184" s="4" t="s">
        <v>443</v>
      </c>
      <c r="W184" s="470">
        <f>E184*15</f>
        <v>60</v>
      </c>
      <c r="X184" s="80"/>
      <c r="Y184" s="79"/>
      <c r="AE184" s="4">
        <f>IF(A184="","",(IFERROR(VLOOKUP(A184,Projecten!A$4:W$2618,5,FALSE),"niet bekend")))</f>
        <v>10</v>
      </c>
      <c r="AF184" s="973">
        <f t="shared" si="18"/>
        <v>9344</v>
      </c>
      <c r="AG184" s="1028">
        <f>IF(A184="","",(IFERROR(VLOOKUP(A184,Projecten!A$4:W$2618,23,FALSE),"niet bekend")))</f>
        <v>23360</v>
      </c>
      <c r="AH184" s="1028">
        <f>IF(A184="","",(IFERROR(VLOOKUP(A184,Projecten!A$4:W$2618,12,FALSE),"niet bekend")))</f>
        <v>23360</v>
      </c>
      <c r="AI184" s="1026">
        <f>IF(AF184="","",(AH184-AF184))</f>
        <v>14016</v>
      </c>
    </row>
    <row r="185" spans="1:35" s="4" customFormat="1" ht="12.75" customHeight="1" x14ac:dyDescent="0.2">
      <c r="A185" s="200">
        <v>2015103</v>
      </c>
      <c r="B185" s="1501" t="s">
        <v>474</v>
      </c>
      <c r="C185" s="1" t="s">
        <v>446</v>
      </c>
      <c r="D185" s="1" t="s">
        <v>68</v>
      </c>
      <c r="E185" s="39">
        <v>4</v>
      </c>
      <c r="F185" s="1">
        <v>24</v>
      </c>
      <c r="G185" s="1">
        <f>4*E185</f>
        <v>16</v>
      </c>
      <c r="H185" s="1">
        <f>4*E185</f>
        <v>16</v>
      </c>
      <c r="I185" s="141" t="s">
        <v>89</v>
      </c>
      <c r="J185" s="41" t="s">
        <v>309</v>
      </c>
      <c r="K185" s="41" t="s">
        <v>309</v>
      </c>
      <c r="L185" s="41" t="s">
        <v>309</v>
      </c>
      <c r="M185" s="41" t="s">
        <v>89</v>
      </c>
      <c r="N185" s="41" t="s">
        <v>89</v>
      </c>
      <c r="O185" s="41" t="s">
        <v>89</v>
      </c>
      <c r="P185" s="41" t="s">
        <v>89</v>
      </c>
      <c r="R185" s="2134"/>
      <c r="S185" s="23">
        <f>IF(T185&lt;=0,"",(((T185-'In Productie'!$D$1)/7)+1))</f>
        <v>-15.571428571428573</v>
      </c>
      <c r="T185" s="177">
        <v>42257</v>
      </c>
      <c r="U185" s="4" t="s">
        <v>387</v>
      </c>
      <c r="V185" s="4" t="s">
        <v>443</v>
      </c>
      <c r="W185" s="470">
        <f>E185*15</f>
        <v>60</v>
      </c>
      <c r="X185" s="79"/>
      <c r="Y185" s="79"/>
      <c r="AE185" s="4">
        <f>IF(A185="","",(IFERROR(VLOOKUP(A185,Projecten!A$4:W$2618,5,FALSE),"niet bekend")))</f>
        <v>10</v>
      </c>
      <c r="AF185" s="973">
        <f t="shared" si="18"/>
        <v>9344</v>
      </c>
      <c r="AG185" s="1028">
        <f>IF(A185="","",(IFERROR(VLOOKUP(A185,Projecten!A$4:W$2618,23,FALSE),"niet bekend")))</f>
        <v>23360</v>
      </c>
      <c r="AH185" s="1028">
        <f>IF(A185="","",(IFERROR(VLOOKUP(A185,Projecten!A$4:W$2618,12,FALSE),"niet bekend")))</f>
        <v>23360</v>
      </c>
      <c r="AI185" s="1026"/>
    </row>
    <row r="186" spans="1:35" s="4" customFormat="1" ht="12.75" customHeight="1" x14ac:dyDescent="0.2">
      <c r="A186" s="200">
        <v>2015102</v>
      </c>
      <c r="B186" s="1501" t="s">
        <v>474</v>
      </c>
      <c r="C186" s="1" t="s">
        <v>447</v>
      </c>
      <c r="D186" s="1" t="s">
        <v>68</v>
      </c>
      <c r="E186" s="39">
        <v>4</v>
      </c>
      <c r="F186" s="1">
        <f>6*E186</f>
        <v>24</v>
      </c>
      <c r="G186" s="1">
        <f>4*E186</f>
        <v>16</v>
      </c>
      <c r="H186" s="1">
        <f>4*E186</f>
        <v>16</v>
      </c>
      <c r="I186" s="141" t="s">
        <v>89</v>
      </c>
      <c r="J186" s="41" t="s">
        <v>309</v>
      </c>
      <c r="K186" s="41" t="s">
        <v>309</v>
      </c>
      <c r="L186" s="41" t="s">
        <v>309</v>
      </c>
      <c r="M186" s="41" t="s">
        <v>89</v>
      </c>
      <c r="N186" s="41" t="s">
        <v>89</v>
      </c>
      <c r="O186" s="41" t="s">
        <v>89</v>
      </c>
      <c r="P186" s="41" t="s">
        <v>89</v>
      </c>
      <c r="R186" s="2134"/>
      <c r="S186" s="23">
        <f>IF(T186&lt;=0,"",(((T186-'In Productie'!$D$1)/7)+1))</f>
        <v>-14.571428571428571</v>
      </c>
      <c r="T186" s="177">
        <v>42264</v>
      </c>
      <c r="U186" s="4" t="s">
        <v>444</v>
      </c>
      <c r="V186" s="4" t="s">
        <v>443</v>
      </c>
      <c r="W186" s="470">
        <f>E186*15</f>
        <v>60</v>
      </c>
      <c r="X186" s="80"/>
      <c r="Y186" s="79"/>
      <c r="AE186" s="4">
        <f>IF(A186="","",(IFERROR(VLOOKUP(A186,Projecten!A$4:W$2618,5,FALSE),"niet bekend")))</f>
        <v>10</v>
      </c>
      <c r="AF186" s="973">
        <f t="shared" si="18"/>
        <v>9344</v>
      </c>
      <c r="AG186" s="1028">
        <f>IF(A186="","",(IFERROR(VLOOKUP(A186,Projecten!A$4:W$2618,23,FALSE),"niet bekend")))</f>
        <v>23360</v>
      </c>
      <c r="AH186" s="1028">
        <f>IF(A186="","",(IFERROR(VLOOKUP(A186,Projecten!A$4:W$2618,12,FALSE),"niet bekend")))</f>
        <v>23360</v>
      </c>
      <c r="AI186" s="1026">
        <f>IF(AF186="","",(AH186-AF186))</f>
        <v>14016</v>
      </c>
    </row>
    <row r="187" spans="1:35" s="4" customFormat="1" ht="12.75" customHeight="1" x14ac:dyDescent="0.2">
      <c r="A187" s="200">
        <v>2015103</v>
      </c>
      <c r="B187" s="1501" t="s">
        <v>474</v>
      </c>
      <c r="C187" s="1" t="s">
        <v>449</v>
      </c>
      <c r="D187" s="1" t="s">
        <v>68</v>
      </c>
      <c r="E187" s="39">
        <v>3</v>
      </c>
      <c r="F187" s="1">
        <f>6*E187</f>
        <v>18</v>
      </c>
      <c r="G187" s="1">
        <f>4*E187</f>
        <v>12</v>
      </c>
      <c r="H187" s="1">
        <f>4*E187</f>
        <v>12</v>
      </c>
      <c r="I187" s="140" t="s">
        <v>89</v>
      </c>
      <c r="J187" s="41" t="s">
        <v>309</v>
      </c>
      <c r="K187" s="41" t="s">
        <v>309</v>
      </c>
      <c r="L187" s="41" t="s">
        <v>309</v>
      </c>
      <c r="M187" s="41" t="s">
        <v>89</v>
      </c>
      <c r="N187" s="7" t="s">
        <v>89</v>
      </c>
      <c r="O187" s="7" t="s">
        <v>89</v>
      </c>
      <c r="P187" s="7" t="s">
        <v>89</v>
      </c>
      <c r="R187" s="2134"/>
      <c r="S187" s="23">
        <f>IF(T187&lt;=0,"",(((T187-'In Productie'!$D$1)/7)+1))</f>
        <v>-14.571428571428571</v>
      </c>
      <c r="T187" s="177">
        <v>42264</v>
      </c>
      <c r="U187" s="4" t="s">
        <v>387</v>
      </c>
      <c r="V187" s="4" t="s">
        <v>443</v>
      </c>
      <c r="W187" s="470">
        <f>E187*15</f>
        <v>45</v>
      </c>
      <c r="X187" s="80"/>
      <c r="Y187" s="82"/>
      <c r="AE187" s="4">
        <f>IF(A187="","",(IFERROR(VLOOKUP(A187,Projecten!A$4:W$2618,5,FALSE),"niet bekend")))</f>
        <v>10</v>
      </c>
      <c r="AF187" s="973">
        <f t="shared" si="18"/>
        <v>7008</v>
      </c>
      <c r="AG187" s="1028">
        <f>IF(A187="","",(IFERROR(VLOOKUP(A187,Projecten!A$4:W$2618,23,FALSE),"niet bekend")))</f>
        <v>23360</v>
      </c>
      <c r="AH187" s="1028">
        <f>IF(A187="","",(IFERROR(VLOOKUP(A187,Projecten!A$4:W$2618,12,FALSE),"niet bekend")))</f>
        <v>23360</v>
      </c>
      <c r="AI187" s="1026"/>
    </row>
    <row r="188" spans="1:35" s="38" customFormat="1" ht="12.75" customHeight="1" x14ac:dyDescent="0.2">
      <c r="A188" s="30"/>
      <c r="B188" s="1500"/>
      <c r="C188" s="31"/>
      <c r="D188" s="31"/>
      <c r="E188" s="32"/>
      <c r="F188" s="31"/>
      <c r="G188" s="31"/>
      <c r="H188" s="31"/>
      <c r="I188" s="32"/>
      <c r="J188" s="32"/>
      <c r="K188" s="32"/>
      <c r="L188" s="32"/>
      <c r="M188" s="32"/>
      <c r="N188" s="32"/>
      <c r="O188" s="32"/>
      <c r="P188" s="32"/>
      <c r="Q188" s="33"/>
      <c r="R188" s="33"/>
      <c r="S188" s="1194"/>
      <c r="T188" s="176"/>
      <c r="U188" s="35"/>
      <c r="V188" s="35"/>
      <c r="W188" s="35"/>
      <c r="X188" s="83"/>
      <c r="Y188" s="84"/>
      <c r="AF188" s="983"/>
      <c r="AG188" s="1030"/>
      <c r="AH188" s="1030"/>
      <c r="AI188" s="1030"/>
    </row>
    <row r="189" spans="1:35" s="1038" customFormat="1" ht="12.75" customHeight="1" x14ac:dyDescent="0.2">
      <c r="A189" s="1007"/>
      <c r="B189" s="1498"/>
      <c r="C189" s="1008">
        <f>SUM(F189:H189)</f>
        <v>141</v>
      </c>
      <c r="D189" s="1009"/>
      <c r="E189" s="1010">
        <f>SUM(E190:E201)</f>
        <v>9</v>
      </c>
      <c r="F189" s="1009">
        <f>SUM(F190:F201)</f>
        <v>69</v>
      </c>
      <c r="G189" s="1009">
        <f>SUM(G190:G201)</f>
        <v>38</v>
      </c>
      <c r="H189" s="1009">
        <f>SUM(H190:H201)</f>
        <v>34</v>
      </c>
      <c r="I189" s="1010"/>
      <c r="J189" s="1010"/>
      <c r="K189" s="1010"/>
      <c r="L189" s="1010"/>
      <c r="M189" s="1010"/>
      <c r="N189" s="1010"/>
      <c r="O189" s="1010"/>
      <c r="P189" s="1010"/>
      <c r="Q189" s="1045">
        <v>37</v>
      </c>
      <c r="R189" s="1045"/>
      <c r="S189" s="1195"/>
      <c r="T189" s="1046"/>
      <c r="U189" s="1047"/>
      <c r="V189" s="1047">
        <f>SUM(W189:W201)</f>
        <v>154.5</v>
      </c>
      <c r="W189" s="1067"/>
      <c r="X189" s="1049">
        <f>'In Productie'!$X$1+15+38</f>
        <v>453</v>
      </c>
      <c r="Y189" s="961">
        <f>V189-X189</f>
        <v>-298.5</v>
      </c>
      <c r="AE189" s="1038" t="str">
        <f>IF(A189="","",(IFERROR(VLOOKUP(A189,Projecten!A$4:W$2618,5,FALSE),"niet bekend")))</f>
        <v/>
      </c>
      <c r="AF189" s="1037">
        <f>SUM(AF190:AF201)</f>
        <v>22528.999999999996</v>
      </c>
      <c r="AG189" s="1027" t="str">
        <f>IF(A189="","",(IFERROR(VLOOKUP(A189,Projecten!A$4:W$2618,23,FALSE),"niet bekend")))</f>
        <v/>
      </c>
      <c r="AH189" s="1027" t="str">
        <f>IF(A189="","",(IFERROR(VLOOKUP(A189,Projecten!A$4:W$2618,12,FALSE),"niet bekend")))</f>
        <v/>
      </c>
      <c r="AI189" s="1027"/>
    </row>
    <row r="190" spans="1:35" s="4" customFormat="1" ht="12.75" customHeight="1" x14ac:dyDescent="0.2">
      <c r="A190" s="5"/>
      <c r="B190" s="1502"/>
      <c r="C190" s="187" t="s">
        <v>431</v>
      </c>
      <c r="D190" s="28"/>
      <c r="E190" s="29"/>
      <c r="F190" s="28"/>
      <c r="G190" s="28"/>
      <c r="H190" s="28"/>
      <c r="I190" s="29"/>
      <c r="J190" s="29"/>
      <c r="K190" s="29"/>
      <c r="L190" s="29"/>
      <c r="M190" s="29"/>
      <c r="N190" s="29"/>
      <c r="O190" s="29"/>
      <c r="P190" s="29"/>
      <c r="Q190" s="23"/>
      <c r="R190" s="23"/>
      <c r="S190" s="23" t="str">
        <f>IF(T190&lt;=0,"",(((T190-'In Productie'!$D$1)/7)+1))</f>
        <v/>
      </c>
      <c r="T190" s="177"/>
      <c r="U190" s="25"/>
      <c r="V190" s="25"/>
      <c r="W190" s="489">
        <v>10.5</v>
      </c>
      <c r="X190" s="80"/>
      <c r="Y190" s="79"/>
      <c r="AE190" s="4" t="str">
        <f>IF(A190="","",(IFERROR(VLOOKUP(A190,Projecten!A$4:W$2618,5,FALSE),"niet bekend")))</f>
        <v/>
      </c>
      <c r="AF190" s="973" t="str">
        <f t="shared" ref="AF190:AF200" si="19">IF(AE190="","",(E190/AE190*AH190))</f>
        <v/>
      </c>
      <c r="AG190" s="1028" t="str">
        <f>IF(A190="","",(IFERROR(VLOOKUP(A190,Projecten!A$4:W$2618,23,FALSE),"niet bekend")))</f>
        <v/>
      </c>
      <c r="AH190" s="1028" t="str">
        <f>IF(A190="","",(IFERROR(VLOOKUP(A190,Projecten!A$4:W$2618,12,FALSE),"niet bekend")))</f>
        <v/>
      </c>
      <c r="AI190" s="1026" t="str">
        <f t="shared" ref="AI190:AI199" si="20">IF(AF190="","",(AH190-AF190))</f>
        <v/>
      </c>
    </row>
    <row r="191" spans="1:35" s="4" customFormat="1" ht="12" customHeight="1" x14ac:dyDescent="0.2">
      <c r="A191" s="200">
        <v>2015096</v>
      </c>
      <c r="B191" s="1501">
        <v>120271</v>
      </c>
      <c r="C191" s="1" t="s">
        <v>434</v>
      </c>
      <c r="D191" s="1" t="s">
        <v>68</v>
      </c>
      <c r="E191" s="39">
        <v>1</v>
      </c>
      <c r="F191" s="1">
        <v>9</v>
      </c>
      <c r="G191" s="1">
        <v>5</v>
      </c>
      <c r="H191" s="1">
        <v>3</v>
      </c>
      <c r="I191" s="198" t="s">
        <v>89</v>
      </c>
      <c r="J191" s="192" t="s">
        <v>309</v>
      </c>
      <c r="K191" s="192" t="s">
        <v>309</v>
      </c>
      <c r="L191" s="192" t="s">
        <v>309</v>
      </c>
      <c r="M191" s="146" t="s">
        <v>89</v>
      </c>
      <c r="N191" s="146" t="s">
        <v>89</v>
      </c>
      <c r="O191" s="146" t="s">
        <v>89</v>
      </c>
      <c r="P191" s="146" t="s">
        <v>89</v>
      </c>
      <c r="Q191" s="23"/>
      <c r="R191" s="23"/>
      <c r="S191" s="23">
        <f>IF(T191&lt;=0,"",(((T191-'In Productie'!$D$1)/7)+1))</f>
        <v>-15.571428571428573</v>
      </c>
      <c r="T191" s="177">
        <v>42257</v>
      </c>
      <c r="U191" s="4" t="s">
        <v>278</v>
      </c>
      <c r="V191" s="25" t="s">
        <v>412</v>
      </c>
      <c r="W191" s="470">
        <v>15</v>
      </c>
      <c r="X191" s="80"/>
      <c r="Y191" s="79"/>
      <c r="AE191" s="4">
        <f>IF(A191="","",(IFERROR(VLOOKUP(A191,Projecten!A$4:W$2618,5,FALSE),"niet bekend")))</f>
        <v>1</v>
      </c>
      <c r="AF191" s="973">
        <f t="shared" si="19"/>
        <v>2642.9</v>
      </c>
      <c r="AG191" s="1028">
        <f>IF(A191="","",(IFERROR(VLOOKUP(A191,Projecten!A$4:W$2618,23,FALSE),"niet bekend")))</f>
        <v>2642.9</v>
      </c>
      <c r="AH191" s="1028">
        <f>IF(A191="","",(IFERROR(VLOOKUP(A191,Projecten!A$4:W$2618,12,FALSE),"niet bekend")))</f>
        <v>2642.9</v>
      </c>
      <c r="AI191" s="1026">
        <f t="shared" si="20"/>
        <v>0</v>
      </c>
    </row>
    <row r="192" spans="1:35" s="4" customFormat="1" ht="12.75" customHeight="1" x14ac:dyDescent="0.2">
      <c r="A192" s="200">
        <v>2015097</v>
      </c>
      <c r="B192" s="1501">
        <v>120271</v>
      </c>
      <c r="C192" s="1" t="s">
        <v>435</v>
      </c>
      <c r="D192" s="1" t="s">
        <v>68</v>
      </c>
      <c r="E192" s="39">
        <v>1</v>
      </c>
      <c r="F192" s="1">
        <v>9</v>
      </c>
      <c r="G192" s="1">
        <v>5</v>
      </c>
      <c r="H192" s="1">
        <v>3</v>
      </c>
      <c r="I192" s="140" t="s">
        <v>89</v>
      </c>
      <c r="J192" s="7" t="s">
        <v>309</v>
      </c>
      <c r="K192" s="7" t="s">
        <v>309</v>
      </c>
      <c r="L192" s="7" t="s">
        <v>309</v>
      </c>
      <c r="M192" s="7" t="s">
        <v>89</v>
      </c>
      <c r="N192" s="7" t="s">
        <v>89</v>
      </c>
      <c r="O192" s="7" t="s">
        <v>89</v>
      </c>
      <c r="P192" s="7" t="s">
        <v>89</v>
      </c>
      <c r="R192" s="2134"/>
      <c r="S192" s="23">
        <f>IF(T192&lt;=0,"",(((T192-'In Productie'!$D$1)/7)+1))</f>
        <v>-15.571428571428573</v>
      </c>
      <c r="T192" s="177">
        <v>42257</v>
      </c>
      <c r="U192" s="4" t="s">
        <v>278</v>
      </c>
      <c r="V192" s="25" t="s">
        <v>412</v>
      </c>
      <c r="W192" s="470">
        <v>15</v>
      </c>
      <c r="X192" s="80"/>
      <c r="Y192" s="82"/>
      <c r="AE192" s="4">
        <f>IF(A192="","",(IFERROR(VLOOKUP(A192,Projecten!A$4:W$2618,5,FALSE),"niet bekend")))</f>
        <v>1</v>
      </c>
      <c r="AF192" s="973">
        <f t="shared" si="19"/>
        <v>2642.9</v>
      </c>
      <c r="AG192" s="1028">
        <f>IF(A192="","",(IFERROR(VLOOKUP(A192,Projecten!A$4:W$2618,23,FALSE),"niet bekend")))</f>
        <v>2642.9</v>
      </c>
      <c r="AH192" s="1028">
        <f>IF(A192="","",(IFERROR(VLOOKUP(A192,Projecten!A$4:W$2618,12,FALSE),"niet bekend")))</f>
        <v>2642.9</v>
      </c>
      <c r="AI192" s="1026">
        <f t="shared" si="20"/>
        <v>0</v>
      </c>
    </row>
    <row r="193" spans="1:35" s="4" customFormat="1" ht="12.75" customHeight="1" x14ac:dyDescent="0.2">
      <c r="A193" s="200">
        <v>2015098</v>
      </c>
      <c r="B193" s="1501">
        <v>120271</v>
      </c>
      <c r="C193" s="1" t="s">
        <v>436</v>
      </c>
      <c r="D193" s="1" t="s">
        <v>68</v>
      </c>
      <c r="E193" s="39">
        <v>1</v>
      </c>
      <c r="F193" s="1">
        <v>9</v>
      </c>
      <c r="G193" s="1">
        <v>5</v>
      </c>
      <c r="H193" s="1">
        <v>5</v>
      </c>
      <c r="I193" s="147" t="s">
        <v>89</v>
      </c>
      <c r="J193" s="7" t="s">
        <v>309</v>
      </c>
      <c r="K193" s="7" t="s">
        <v>309</v>
      </c>
      <c r="L193" s="7" t="s">
        <v>309</v>
      </c>
      <c r="M193" s="29" t="s">
        <v>89</v>
      </c>
      <c r="N193" s="29" t="s">
        <v>89</v>
      </c>
      <c r="O193" s="29" t="s">
        <v>89</v>
      </c>
      <c r="P193" s="29" t="s">
        <v>89</v>
      </c>
      <c r="Q193" s="23"/>
      <c r="R193" s="23"/>
      <c r="S193" s="23">
        <f>IF(T193&lt;=0,"",(((T193-'In Productie'!$D$1)/7)+1))</f>
        <v>-14.857142857142858</v>
      </c>
      <c r="T193" s="177">
        <v>42262</v>
      </c>
      <c r="U193" s="4" t="s">
        <v>278</v>
      </c>
      <c r="V193" s="25"/>
      <c r="W193" s="480">
        <v>18</v>
      </c>
      <c r="X193" s="80"/>
      <c r="Y193" s="79"/>
      <c r="AE193" s="4">
        <f>IF(A193="","",(IFERROR(VLOOKUP(A193,Projecten!A$4:W$2618,5,FALSE),"niet bekend")))</f>
        <v>1</v>
      </c>
      <c r="AF193" s="973">
        <f t="shared" si="19"/>
        <v>2825</v>
      </c>
      <c r="AG193" s="1028">
        <f>IF(A193="","",(IFERROR(VLOOKUP(A193,Projecten!A$4:W$2618,23,FALSE),"niet bekend")))</f>
        <v>2825</v>
      </c>
      <c r="AH193" s="1028">
        <f>IF(A193="","",(IFERROR(VLOOKUP(A193,Projecten!A$4:W$2618,12,FALSE),"niet bekend")))</f>
        <v>2825</v>
      </c>
      <c r="AI193" s="1026">
        <f t="shared" si="20"/>
        <v>0</v>
      </c>
    </row>
    <row r="194" spans="1:35" s="4" customFormat="1" ht="12.75" customHeight="1" x14ac:dyDescent="0.2">
      <c r="A194" s="200">
        <v>2015099</v>
      </c>
      <c r="B194" s="1501">
        <v>120271</v>
      </c>
      <c r="C194" s="1" t="s">
        <v>437</v>
      </c>
      <c r="D194" s="1" t="s">
        <v>68</v>
      </c>
      <c r="E194" s="39">
        <v>1</v>
      </c>
      <c r="F194" s="1">
        <v>8</v>
      </c>
      <c r="G194" s="1">
        <v>5</v>
      </c>
      <c r="H194" s="1">
        <v>3</v>
      </c>
      <c r="I194" s="141" t="s">
        <v>89</v>
      </c>
      <c r="J194" s="7" t="s">
        <v>309</v>
      </c>
      <c r="K194" s="7" t="s">
        <v>309</v>
      </c>
      <c r="L194" s="7" t="s">
        <v>309</v>
      </c>
      <c r="M194" s="41" t="s">
        <v>89</v>
      </c>
      <c r="N194" s="41" t="s">
        <v>89</v>
      </c>
      <c r="O194" s="41" t="s">
        <v>89</v>
      </c>
      <c r="P194" s="41" t="s">
        <v>89</v>
      </c>
      <c r="Q194" s="23"/>
      <c r="R194" s="2134"/>
      <c r="S194" s="23">
        <f>IF(T194&lt;=0,"",(((T194-'In Productie'!$D$1)/7)+1))</f>
        <v>-14.857142857142858</v>
      </c>
      <c r="T194" s="177">
        <v>42262</v>
      </c>
      <c r="U194" s="4" t="s">
        <v>278</v>
      </c>
      <c r="W194" s="470">
        <v>15</v>
      </c>
      <c r="X194" s="80"/>
      <c r="Y194" s="79"/>
      <c r="AE194" s="4">
        <f>IF(A194="","",(IFERROR(VLOOKUP(A194,Projecten!A$4:W$2618,5,FALSE),"niet bekend")))</f>
        <v>1</v>
      </c>
      <c r="AF194" s="973">
        <f t="shared" si="19"/>
        <v>2401</v>
      </c>
      <c r="AG194" s="1028">
        <f>IF(A194="","",(IFERROR(VLOOKUP(A194,Projecten!A$4:W$2618,23,FALSE),"niet bekend")))</f>
        <v>2401</v>
      </c>
      <c r="AH194" s="1028">
        <f>IF(A194="","",(IFERROR(VLOOKUP(A194,Projecten!A$4:W$2618,12,FALSE),"niet bekend")))</f>
        <v>2401</v>
      </c>
      <c r="AI194" s="1026">
        <f t="shared" si="20"/>
        <v>0</v>
      </c>
    </row>
    <row r="195" spans="1:35" s="4" customFormat="1" ht="12.75" customHeight="1" x14ac:dyDescent="0.2">
      <c r="A195" s="200">
        <v>2015100</v>
      </c>
      <c r="B195" s="1501">
        <v>120271</v>
      </c>
      <c r="C195" s="1" t="s">
        <v>438</v>
      </c>
      <c r="D195" s="1" t="s">
        <v>68</v>
      </c>
      <c r="E195" s="39">
        <v>1</v>
      </c>
      <c r="F195" s="1">
        <v>6</v>
      </c>
      <c r="G195" s="1">
        <v>5</v>
      </c>
      <c r="H195" s="1">
        <v>2</v>
      </c>
      <c r="I195" s="141" t="s">
        <v>89</v>
      </c>
      <c r="J195" s="7" t="s">
        <v>309</v>
      </c>
      <c r="K195" s="7" t="s">
        <v>309</v>
      </c>
      <c r="L195" s="7" t="s">
        <v>309</v>
      </c>
      <c r="M195" s="41" t="s">
        <v>89</v>
      </c>
      <c r="N195" s="41" t="s">
        <v>89</v>
      </c>
      <c r="O195" s="41" t="s">
        <v>89</v>
      </c>
      <c r="P195" s="41" t="s">
        <v>89</v>
      </c>
      <c r="Q195" s="23"/>
      <c r="R195" s="2134"/>
      <c r="S195" s="23">
        <f>IF(T195&lt;=0,"",(((T195-'In Productie'!$D$1)/7)+1))</f>
        <v>-14.857142857142858</v>
      </c>
      <c r="T195" s="177">
        <v>42262</v>
      </c>
      <c r="U195" s="4" t="s">
        <v>278</v>
      </c>
      <c r="W195" s="470">
        <v>11</v>
      </c>
      <c r="X195" s="80"/>
      <c r="Y195" s="79"/>
      <c r="AE195" s="4">
        <f>IF(A195="","",(IFERROR(VLOOKUP(A195,Projecten!A$4:W$2618,5,FALSE),"niet bekend")))</f>
        <v>1</v>
      </c>
      <c r="AF195" s="973">
        <f t="shared" si="19"/>
        <v>1637</v>
      </c>
      <c r="AG195" s="1028">
        <f>IF(A195="","",(IFERROR(VLOOKUP(A195,Projecten!A$4:W$2618,23,FALSE),"niet bekend")))</f>
        <v>1637</v>
      </c>
      <c r="AH195" s="1028">
        <f>IF(A195="","",(IFERROR(VLOOKUP(A195,Projecten!A$4:W$2618,12,FALSE),"niet bekend")))</f>
        <v>1637</v>
      </c>
      <c r="AI195" s="1026">
        <f t="shared" si="20"/>
        <v>0</v>
      </c>
    </row>
    <row r="196" spans="1:35" s="4" customFormat="1" ht="12.75" customHeight="1" x14ac:dyDescent="0.2">
      <c r="A196" s="200">
        <v>2015101</v>
      </c>
      <c r="B196" s="1501">
        <v>120271</v>
      </c>
      <c r="C196" s="1" t="s">
        <v>439</v>
      </c>
      <c r="D196" s="1" t="s">
        <v>68</v>
      </c>
      <c r="E196" s="39">
        <v>1</v>
      </c>
      <c r="F196" s="1">
        <v>6</v>
      </c>
      <c r="G196" s="1">
        <v>5</v>
      </c>
      <c r="H196" s="1">
        <v>2</v>
      </c>
      <c r="I196" s="141" t="s">
        <v>89</v>
      </c>
      <c r="J196" s="7" t="s">
        <v>309</v>
      </c>
      <c r="K196" s="7" t="s">
        <v>309</v>
      </c>
      <c r="L196" s="7" t="s">
        <v>309</v>
      </c>
      <c r="M196" s="41" t="s">
        <v>89</v>
      </c>
      <c r="N196" s="41" t="s">
        <v>89</v>
      </c>
      <c r="O196" s="41" t="s">
        <v>89</v>
      </c>
      <c r="P196" s="41" t="s">
        <v>89</v>
      </c>
      <c r="Q196" s="23"/>
      <c r="R196" s="2134"/>
      <c r="S196" s="23">
        <f>IF(T196&lt;=0,"",(((T196-'In Productie'!$D$1)/7)+1))</f>
        <v>-14.857142857142858</v>
      </c>
      <c r="T196" s="177">
        <v>42262</v>
      </c>
      <c r="U196" s="4" t="s">
        <v>278</v>
      </c>
      <c r="W196" s="470">
        <v>11</v>
      </c>
      <c r="X196" s="80"/>
      <c r="Y196" s="79"/>
      <c r="AE196" s="4">
        <f>IF(A196="","",(IFERROR(VLOOKUP(A196,Projecten!A$4:W$2618,5,FALSE),"niet bekend")))</f>
        <v>1</v>
      </c>
      <c r="AF196" s="973">
        <f t="shared" si="19"/>
        <v>1637</v>
      </c>
      <c r="AG196" s="1028">
        <f>IF(A196="","",(IFERROR(VLOOKUP(A196,Projecten!A$4:W$2618,23,FALSE),"niet bekend")))</f>
        <v>1637</v>
      </c>
      <c r="AH196" s="1028">
        <f>IF(A196="","",(IFERROR(VLOOKUP(A196,Projecten!A$4:W$2618,12,FALSE),"niet bekend")))</f>
        <v>1637</v>
      </c>
      <c r="AI196" s="1026">
        <f t="shared" si="20"/>
        <v>0</v>
      </c>
    </row>
    <row r="197" spans="1:35" s="4" customFormat="1" ht="12.75" customHeight="1" x14ac:dyDescent="0.2">
      <c r="A197" s="2"/>
      <c r="B197" s="1501"/>
      <c r="C197" s="1"/>
      <c r="D197" s="1"/>
      <c r="E197" s="39"/>
      <c r="F197" s="1"/>
      <c r="G197" s="1"/>
      <c r="H197" s="1"/>
      <c r="I197" s="141"/>
      <c r="J197" s="7"/>
      <c r="K197" s="7"/>
      <c r="L197" s="7"/>
      <c r="M197" s="41"/>
      <c r="N197" s="41"/>
      <c r="O197" s="41"/>
      <c r="P197" s="41"/>
      <c r="R197" s="2134"/>
      <c r="S197" s="23"/>
      <c r="T197" s="177"/>
      <c r="W197" s="470"/>
      <c r="X197" s="80"/>
      <c r="Y197" s="79"/>
      <c r="AE197" s="4" t="str">
        <f>IF(A197="","",(IFERROR(VLOOKUP(A197,Projecten!A$4:W$2618,5,FALSE),"niet bekend")))</f>
        <v/>
      </c>
      <c r="AF197" s="973" t="str">
        <f t="shared" si="19"/>
        <v/>
      </c>
      <c r="AG197" s="1028" t="str">
        <f>IF(A197="","",(IFERROR(VLOOKUP(A197,Projecten!A$4:W$2618,23,FALSE),"niet bekend")))</f>
        <v/>
      </c>
      <c r="AH197" s="1028" t="str">
        <f>IF(A197="","",(IFERROR(VLOOKUP(A197,Projecten!A$4:W$2618,12,FALSE),"niet bekend")))</f>
        <v/>
      </c>
      <c r="AI197" s="1026" t="str">
        <f t="shared" si="20"/>
        <v/>
      </c>
    </row>
    <row r="198" spans="1:35" s="4" customFormat="1" ht="12.75" customHeight="1" x14ac:dyDescent="0.2">
      <c r="A198" s="200">
        <v>2015122</v>
      </c>
      <c r="B198" s="1501">
        <v>120279</v>
      </c>
      <c r="C198" s="1" t="s">
        <v>479</v>
      </c>
      <c r="D198" s="1" t="s">
        <v>68</v>
      </c>
      <c r="E198" s="39">
        <v>1</v>
      </c>
      <c r="F198" s="1">
        <v>8</v>
      </c>
      <c r="G198" s="1">
        <v>2</v>
      </c>
      <c r="H198" s="1">
        <v>6</v>
      </c>
      <c r="I198" s="147" t="s">
        <v>89</v>
      </c>
      <c r="J198" s="29" t="s">
        <v>309</v>
      </c>
      <c r="K198" s="29" t="s">
        <v>309</v>
      </c>
      <c r="L198" s="29" t="s">
        <v>309</v>
      </c>
      <c r="M198" s="29" t="s">
        <v>89</v>
      </c>
      <c r="N198" s="29" t="s">
        <v>89</v>
      </c>
      <c r="O198" s="29" t="s">
        <v>89</v>
      </c>
      <c r="P198" s="29" t="s">
        <v>89</v>
      </c>
      <c r="Q198" s="23"/>
      <c r="R198" s="23"/>
      <c r="S198" s="23">
        <f>IF(T198&lt;=0,"",(((T198-'In Productie'!$D$1)/7)+1))</f>
        <v>-15.571428571428573</v>
      </c>
      <c r="T198" s="177">
        <v>42257</v>
      </c>
      <c r="U198" s="4" t="s">
        <v>387</v>
      </c>
      <c r="V198" s="4" t="s">
        <v>443</v>
      </c>
      <c r="W198" s="25">
        <v>22</v>
      </c>
      <c r="X198" s="80"/>
      <c r="Y198" s="79"/>
      <c r="AE198" s="4">
        <f>IF(A198="","",(IFERROR(VLOOKUP(A198,Projecten!A$4:W$2618,5,FALSE),"niet bekend")))</f>
        <v>1</v>
      </c>
      <c r="AF198" s="973">
        <f t="shared" si="19"/>
        <v>3203.6</v>
      </c>
      <c r="AG198" s="1028">
        <f>IF(A198="","",(IFERROR(VLOOKUP(A198,Projecten!A$4:W$2618,23,FALSE),"niet bekend")))</f>
        <v>3203.6</v>
      </c>
      <c r="AH198" s="1028">
        <f>IF(A198="","",(IFERROR(VLOOKUP(A198,Projecten!A$4:W$2618,12,FALSE),"niet bekend")))</f>
        <v>3203.6</v>
      </c>
      <c r="AI198" s="1026">
        <f t="shared" si="20"/>
        <v>0</v>
      </c>
    </row>
    <row r="199" spans="1:35" s="4" customFormat="1" ht="12.75" customHeight="1" x14ac:dyDescent="0.2">
      <c r="A199" s="200">
        <v>2015123</v>
      </c>
      <c r="B199" s="1501">
        <v>120279</v>
      </c>
      <c r="C199" s="1" t="s">
        <v>480</v>
      </c>
      <c r="D199" s="1" t="s">
        <v>68</v>
      </c>
      <c r="E199" s="39">
        <v>1</v>
      </c>
      <c r="F199" s="1">
        <v>8</v>
      </c>
      <c r="G199" s="1">
        <v>2</v>
      </c>
      <c r="H199" s="1">
        <v>6</v>
      </c>
      <c r="I199" s="147" t="s">
        <v>89</v>
      </c>
      <c r="J199" s="29" t="s">
        <v>309</v>
      </c>
      <c r="K199" s="29" t="s">
        <v>309</v>
      </c>
      <c r="L199" s="29" t="s">
        <v>309</v>
      </c>
      <c r="M199" s="29" t="s">
        <v>89</v>
      </c>
      <c r="N199" s="29" t="s">
        <v>89</v>
      </c>
      <c r="O199" s="29" t="s">
        <v>89</v>
      </c>
      <c r="P199" s="29" t="s">
        <v>89</v>
      </c>
      <c r="Q199" s="23"/>
      <c r="R199" s="23"/>
      <c r="S199" s="23">
        <f>IF(T199&lt;=0,"",(((T199-'In Productie'!$D$1)/7)+1))</f>
        <v>-15.571428571428573</v>
      </c>
      <c r="T199" s="177">
        <v>42257</v>
      </c>
      <c r="U199" s="4" t="s">
        <v>387</v>
      </c>
      <c r="V199" s="4" t="s">
        <v>443</v>
      </c>
      <c r="W199" s="25">
        <v>22</v>
      </c>
      <c r="X199" s="80"/>
      <c r="Y199" s="79"/>
      <c r="AE199" s="4">
        <f>IF(A199="","",(IFERROR(VLOOKUP(A199,Projecten!A$4:W$2618,5,FALSE),"niet bekend")))</f>
        <v>1</v>
      </c>
      <c r="AF199" s="973">
        <f t="shared" si="19"/>
        <v>3203.6</v>
      </c>
      <c r="AG199" s="1028">
        <f>IF(A199="","",(IFERROR(VLOOKUP(A199,Projecten!A$4:W$2618,23,FALSE),"niet bekend")))</f>
        <v>3203.6</v>
      </c>
      <c r="AH199" s="1028">
        <f>IF(A199="","",(IFERROR(VLOOKUP(A199,Projecten!A$4:W$2618,12,FALSE),"niet bekend")))</f>
        <v>3203.6</v>
      </c>
      <c r="AI199" s="1026">
        <f t="shared" si="20"/>
        <v>0</v>
      </c>
    </row>
    <row r="200" spans="1:35" s="4" customFormat="1" ht="12.75" customHeight="1" x14ac:dyDescent="0.2">
      <c r="A200" s="200">
        <v>2015103</v>
      </c>
      <c r="B200" s="1501" t="s">
        <v>474</v>
      </c>
      <c r="C200" s="1" t="s">
        <v>449</v>
      </c>
      <c r="D200" s="1" t="s">
        <v>68</v>
      </c>
      <c r="E200" s="39">
        <v>1</v>
      </c>
      <c r="F200" s="1">
        <f>6*E200</f>
        <v>6</v>
      </c>
      <c r="G200" s="1">
        <f>4*E200</f>
        <v>4</v>
      </c>
      <c r="H200" s="1">
        <f>4*E200</f>
        <v>4</v>
      </c>
      <c r="I200" s="140" t="s">
        <v>89</v>
      </c>
      <c r="J200" s="41" t="s">
        <v>309</v>
      </c>
      <c r="K200" s="41" t="s">
        <v>309</v>
      </c>
      <c r="L200" s="41" t="s">
        <v>309</v>
      </c>
      <c r="M200" s="41" t="s">
        <v>89</v>
      </c>
      <c r="N200" s="7" t="s">
        <v>89</v>
      </c>
      <c r="O200" s="7" t="s">
        <v>89</v>
      </c>
      <c r="P200" s="7" t="s">
        <v>89</v>
      </c>
      <c r="R200" s="2134"/>
      <c r="S200" s="23">
        <f>IF(T200&lt;=0,"",(((T200-'In Productie'!$D$1)/7)+1))</f>
        <v>-14.571428571428571</v>
      </c>
      <c r="T200" s="177">
        <v>42264</v>
      </c>
      <c r="U200" s="4" t="s">
        <v>387</v>
      </c>
      <c r="V200" s="4" t="s">
        <v>443</v>
      </c>
      <c r="W200" s="470">
        <f>E200*15</f>
        <v>15</v>
      </c>
      <c r="X200" s="80"/>
      <c r="Y200" s="82"/>
      <c r="AE200" s="4">
        <f>IF(A200="","",(IFERROR(VLOOKUP(A200,Projecten!A$4:W$2618,5,FALSE),"niet bekend")))</f>
        <v>10</v>
      </c>
      <c r="AF200" s="973">
        <f t="shared" si="19"/>
        <v>2336</v>
      </c>
      <c r="AG200" s="1028">
        <f>IF(A200="","",(IFERROR(VLOOKUP(A200,Projecten!A$4:W$2618,23,FALSE),"niet bekend")))</f>
        <v>23360</v>
      </c>
      <c r="AH200" s="1028">
        <f>IF(A200="","",(IFERROR(VLOOKUP(A200,Projecten!A$4:W$2618,12,FALSE),"niet bekend")))</f>
        <v>23360</v>
      </c>
      <c r="AI200" s="1026"/>
    </row>
    <row r="201" spans="1:35" s="38" customFormat="1" ht="12.75" customHeight="1" x14ac:dyDescent="0.2">
      <c r="A201" s="30"/>
      <c r="B201" s="1500"/>
      <c r="C201" s="31"/>
      <c r="D201" s="31"/>
      <c r="E201" s="32"/>
      <c r="F201" s="31"/>
      <c r="G201" s="31"/>
      <c r="H201" s="31"/>
      <c r="I201" s="32"/>
      <c r="J201" s="32"/>
      <c r="K201" s="32"/>
      <c r="L201" s="32"/>
      <c r="M201" s="32"/>
      <c r="N201" s="32"/>
      <c r="O201" s="32"/>
      <c r="P201" s="32"/>
      <c r="Q201" s="33"/>
      <c r="R201" s="33"/>
      <c r="S201" s="1194"/>
      <c r="T201" s="176"/>
      <c r="U201" s="35"/>
      <c r="V201" s="35"/>
      <c r="W201" s="35"/>
      <c r="X201" s="83"/>
      <c r="Y201" s="84"/>
      <c r="AF201" s="983"/>
      <c r="AG201" s="1030"/>
      <c r="AH201" s="1030"/>
      <c r="AI201" s="1030"/>
    </row>
    <row r="202" spans="1:35" s="1038" customFormat="1" ht="12.75" customHeight="1" x14ac:dyDescent="0.2">
      <c r="A202" s="1007"/>
      <c r="B202" s="1498"/>
      <c r="C202" s="1008">
        <f>SUM(F202:H202)</f>
        <v>139</v>
      </c>
      <c r="D202" s="1009"/>
      <c r="E202" s="1010">
        <f>SUM(E203:E215)</f>
        <v>10</v>
      </c>
      <c r="F202" s="1009">
        <f>SUM(F203:F215)</f>
        <v>72</v>
      </c>
      <c r="G202" s="1009">
        <f>SUM(G203:G215)</f>
        <v>42</v>
      </c>
      <c r="H202" s="1009">
        <f>SUM(H203:H215)</f>
        <v>25</v>
      </c>
      <c r="I202" s="1010"/>
      <c r="J202" s="1010"/>
      <c r="K202" s="1010"/>
      <c r="L202" s="1010"/>
      <c r="M202" s="1010"/>
      <c r="N202" s="1010"/>
      <c r="O202" s="1010"/>
      <c r="P202" s="1010"/>
      <c r="Q202" s="1045">
        <v>38</v>
      </c>
      <c r="R202" s="1045"/>
      <c r="S202" s="1195"/>
      <c r="T202" s="1046"/>
      <c r="U202" s="1047"/>
      <c r="V202" s="1048">
        <f>SUM(W202:W215)</f>
        <v>203.5</v>
      </c>
      <c r="W202" s="960"/>
      <c r="X202" s="1049">
        <f>'In Productie'!$X$1+15+38</f>
        <v>453</v>
      </c>
      <c r="Y202" s="961">
        <f>V202-X202</f>
        <v>-249.5</v>
      </c>
      <c r="Z202" s="1066">
        <f>V202/C202</f>
        <v>1.4640287769784173</v>
      </c>
      <c r="AE202" s="1038" t="str">
        <f>IF(A202="","",(IFERROR(VLOOKUP(A202,Projecten!A$4:W$2618,5,FALSE),"niet bekend")))</f>
        <v/>
      </c>
      <c r="AF202" s="1037">
        <f>SUM(AF203:AF215)</f>
        <v>22470.6</v>
      </c>
      <c r="AG202" s="1027" t="str">
        <f>IF(A202="","",(IFERROR(VLOOKUP(A202,Projecten!A$4:W$2618,23,FALSE),"niet bekend")))</f>
        <v/>
      </c>
      <c r="AH202" s="1027" t="str">
        <f>IF(A202="","",(IFERROR(VLOOKUP(A202,Projecten!A$4:W$2618,12,FALSE),"niet bekend")))</f>
        <v/>
      </c>
      <c r="AI202" s="1027"/>
    </row>
    <row r="203" spans="1:35" s="4" customFormat="1" ht="12.75" customHeight="1" x14ac:dyDescent="0.2">
      <c r="A203" s="5"/>
      <c r="B203" s="1502"/>
      <c r="C203" s="168" t="s">
        <v>373</v>
      </c>
      <c r="D203" s="28"/>
      <c r="E203" s="29"/>
      <c r="F203" s="28"/>
      <c r="G203" s="28"/>
      <c r="H203" s="28"/>
      <c r="I203" s="29"/>
      <c r="J203" s="29"/>
      <c r="K203" s="29"/>
      <c r="L203" s="29"/>
      <c r="M203" s="29"/>
      <c r="N203" s="29"/>
      <c r="O203" s="29"/>
      <c r="P203" s="29"/>
      <c r="Q203" s="23"/>
      <c r="R203" s="23"/>
      <c r="S203" s="23" t="str">
        <f>IF(T203&lt;=0,"",(((T203-'In Productie'!$D$1)/7)+1))</f>
        <v/>
      </c>
      <c r="T203" s="177"/>
      <c r="U203" s="25"/>
      <c r="V203" s="25"/>
      <c r="W203" s="201">
        <v>38</v>
      </c>
      <c r="X203" s="171"/>
      <c r="Y203" s="79"/>
      <c r="AE203" s="4" t="str">
        <f>IF(A203="","",(IFERROR(VLOOKUP(A203,Projecten!A$4:W$2618,5,FALSE),"niet bekend")))</f>
        <v/>
      </c>
      <c r="AF203" s="973" t="str">
        <f t="shared" ref="AF203:AF212" si="21">IF(AE203="","",(E203/AE203*AH203))</f>
        <v/>
      </c>
      <c r="AG203" s="1028" t="str">
        <f>IF(A203="","",(IFERROR(VLOOKUP(A203,Projecten!A$4:W$2618,23,FALSE),"niet bekend")))</f>
        <v/>
      </c>
      <c r="AH203" s="1028" t="str">
        <f>IF(A203="","",(IFERROR(VLOOKUP(A203,Projecten!A$4:W$2618,12,FALSE),"niet bekend")))</f>
        <v/>
      </c>
      <c r="AI203" s="1026" t="str">
        <f t="shared" ref="AI203:AI213" si="22">IF(AF203="","",(AH203-AF203))</f>
        <v/>
      </c>
    </row>
    <row r="204" spans="1:35" s="4" customFormat="1" ht="12.75" customHeight="1" x14ac:dyDescent="0.2">
      <c r="A204" s="5"/>
      <c r="B204" s="1502"/>
      <c r="C204" s="172" t="s">
        <v>374</v>
      </c>
      <c r="D204" s="42"/>
      <c r="E204" s="7"/>
      <c r="F204" s="8"/>
      <c r="G204" s="8"/>
      <c r="H204" s="8"/>
      <c r="I204" s="7"/>
      <c r="J204" s="7"/>
      <c r="K204" s="7"/>
      <c r="L204" s="7"/>
      <c r="M204" s="7"/>
      <c r="N204" s="7"/>
      <c r="O204" s="7"/>
      <c r="P204" s="7"/>
      <c r="R204" s="2134"/>
      <c r="S204" s="23" t="str">
        <f>IF(T204&lt;=0,"",(((T204-'In Productie'!$D$1)/7)+1))</f>
        <v/>
      </c>
      <c r="T204" s="181"/>
      <c r="W204" s="201">
        <v>16.5</v>
      </c>
      <c r="X204" s="171"/>
      <c r="Y204" s="82"/>
      <c r="AE204" s="4" t="str">
        <f>IF(A204="","",(IFERROR(VLOOKUP(A204,Projecten!A$4:W$2618,5,FALSE),"niet bekend")))</f>
        <v/>
      </c>
      <c r="AF204" s="973" t="str">
        <f t="shared" si="21"/>
        <v/>
      </c>
      <c r="AG204" s="1028" t="str">
        <f>IF(A204="","",(IFERROR(VLOOKUP(A204,Projecten!A$4:W$2618,23,FALSE),"niet bekend")))</f>
        <v/>
      </c>
      <c r="AH204" s="1028" t="str">
        <f>IF(A204="","",(IFERROR(VLOOKUP(A204,Projecten!A$4:W$2618,12,FALSE),"niet bekend")))</f>
        <v/>
      </c>
      <c r="AI204" s="1026" t="str">
        <f t="shared" si="22"/>
        <v/>
      </c>
    </row>
    <row r="205" spans="1:35" s="4" customFormat="1" ht="12.75" customHeight="1" x14ac:dyDescent="0.2">
      <c r="A205" s="200">
        <v>2015124</v>
      </c>
      <c r="B205" s="1501">
        <v>120279</v>
      </c>
      <c r="C205" s="1" t="s">
        <v>481</v>
      </c>
      <c r="D205" s="1" t="s">
        <v>68</v>
      </c>
      <c r="E205" s="39">
        <v>1</v>
      </c>
      <c r="F205" s="1">
        <v>8</v>
      </c>
      <c r="G205" s="1">
        <v>2</v>
      </c>
      <c r="H205" s="1">
        <v>6</v>
      </c>
      <c r="I205" s="147" t="s">
        <v>89</v>
      </c>
      <c r="J205" s="29" t="s">
        <v>309</v>
      </c>
      <c r="K205" s="29" t="s">
        <v>309</v>
      </c>
      <c r="L205" s="29" t="s">
        <v>309</v>
      </c>
      <c r="M205" s="29" t="s">
        <v>89</v>
      </c>
      <c r="N205" s="29" t="s">
        <v>89</v>
      </c>
      <c r="O205" s="29" t="s">
        <v>89</v>
      </c>
      <c r="P205" s="29" t="s">
        <v>89</v>
      </c>
      <c r="Q205" s="23"/>
      <c r="R205" s="23"/>
      <c r="S205" s="23">
        <f>IF(T205&lt;=0,"",(((T205-'In Productie'!$D$1)/7)+1))</f>
        <v>-14.571428571428571</v>
      </c>
      <c r="T205" s="177">
        <v>42264</v>
      </c>
      <c r="U205" s="4" t="s">
        <v>387</v>
      </c>
      <c r="V205" s="4" t="s">
        <v>443</v>
      </c>
      <c r="W205" s="25">
        <v>22</v>
      </c>
      <c r="X205" s="80"/>
      <c r="Y205" s="79"/>
      <c r="AE205" s="4">
        <f>IF(A205="","",(IFERROR(VLOOKUP(A205,Projecten!A$4:W$2618,5,FALSE),"niet bekend")))</f>
        <v>1</v>
      </c>
      <c r="AF205" s="973">
        <f t="shared" si="21"/>
        <v>3203.6</v>
      </c>
      <c r="AG205" s="1028">
        <f>IF(A205="","",(IFERROR(VLOOKUP(A205,Projecten!A$4:W$2618,23,FALSE),"niet bekend")))</f>
        <v>3203.6</v>
      </c>
      <c r="AH205" s="1028">
        <f>IF(A205="","",(IFERROR(VLOOKUP(A205,Projecten!A$4:W$2618,12,FALSE),"niet bekend")))</f>
        <v>3203.6</v>
      </c>
      <c r="AI205" s="1026">
        <f t="shared" si="22"/>
        <v>0</v>
      </c>
    </row>
    <row r="206" spans="1:35" s="4" customFormat="1" ht="12.75" customHeight="1" x14ac:dyDescent="0.2">
      <c r="A206" s="203">
        <v>2015135</v>
      </c>
      <c r="B206" s="1502">
        <v>120288</v>
      </c>
      <c r="C206" s="42" t="s">
        <v>499</v>
      </c>
      <c r="D206" s="42" t="s">
        <v>68</v>
      </c>
      <c r="E206" s="7">
        <v>1</v>
      </c>
      <c r="F206" s="8">
        <v>1</v>
      </c>
      <c r="G206" s="8">
        <v>0</v>
      </c>
      <c r="H206" s="8">
        <v>1</v>
      </c>
      <c r="I206" s="140" t="s">
        <v>89</v>
      </c>
      <c r="J206" s="7" t="s">
        <v>309</v>
      </c>
      <c r="K206" s="7" t="s">
        <v>309</v>
      </c>
      <c r="L206" s="7" t="s">
        <v>309</v>
      </c>
      <c r="M206" s="7" t="s">
        <v>89</v>
      </c>
      <c r="N206" s="7" t="s">
        <v>89</v>
      </c>
      <c r="O206" s="7" t="s">
        <v>89</v>
      </c>
      <c r="P206" s="7" t="s">
        <v>89</v>
      </c>
      <c r="R206" s="2134"/>
      <c r="S206" s="23">
        <f>IF(T206&lt;=0,"",(((T206-'In Productie'!$D$1)/7)+1))</f>
        <v>-14.857142857142858</v>
      </c>
      <c r="T206" s="181">
        <v>42262</v>
      </c>
      <c r="U206" s="4" t="s">
        <v>278</v>
      </c>
      <c r="V206" s="4" t="s">
        <v>502</v>
      </c>
      <c r="W206" s="25">
        <v>4</v>
      </c>
      <c r="X206" s="171"/>
      <c r="Y206" s="82"/>
      <c r="AE206" s="4">
        <f>IF(A206="","",(IFERROR(VLOOKUP(A206,Projecten!A$4:W$2618,5,FALSE),"niet bekend")))</f>
        <v>1</v>
      </c>
      <c r="AF206" s="973">
        <f t="shared" si="21"/>
        <v>585</v>
      </c>
      <c r="AG206" s="1028">
        <f>IF(A206="","",(IFERROR(VLOOKUP(A206,Projecten!A$4:W$2618,23,FALSE),"niet bekend")))</f>
        <v>585</v>
      </c>
      <c r="AH206" s="1028">
        <f>IF(A206="","",(IFERROR(VLOOKUP(A206,Projecten!A$4:W$2618,12,FALSE),"niet bekend")))</f>
        <v>585</v>
      </c>
      <c r="AI206" s="1026">
        <f t="shared" si="22"/>
        <v>0</v>
      </c>
    </row>
    <row r="207" spans="1:35" s="4" customFormat="1" ht="12.75" customHeight="1" x14ac:dyDescent="0.2">
      <c r="A207" s="200">
        <v>2015108</v>
      </c>
      <c r="B207" s="1501">
        <v>120282</v>
      </c>
      <c r="C207" s="1" t="s">
        <v>459</v>
      </c>
      <c r="D207" s="1" t="s">
        <v>68</v>
      </c>
      <c r="E207" s="39">
        <v>1</v>
      </c>
      <c r="F207" s="1">
        <v>2</v>
      </c>
      <c r="G207" s="1">
        <v>1</v>
      </c>
      <c r="H207" s="1">
        <v>1</v>
      </c>
      <c r="I207" s="147" t="s">
        <v>89</v>
      </c>
      <c r="J207" s="29" t="s">
        <v>309</v>
      </c>
      <c r="K207" s="29" t="s">
        <v>309</v>
      </c>
      <c r="L207" s="29" t="s">
        <v>309</v>
      </c>
      <c r="M207" s="29" t="s">
        <v>89</v>
      </c>
      <c r="N207" s="29" t="s">
        <v>89</v>
      </c>
      <c r="O207" s="29" t="s">
        <v>89</v>
      </c>
      <c r="P207" s="29" t="s">
        <v>89</v>
      </c>
      <c r="R207" s="2134"/>
      <c r="S207" s="23">
        <f>IF(T207&lt;=0,"",(((T207-'In Productie'!$D$1)/7)+1))</f>
        <v>-14.571428571428571</v>
      </c>
      <c r="T207" s="177">
        <v>42264</v>
      </c>
      <c r="U207" s="4" t="s">
        <v>278</v>
      </c>
      <c r="W207" s="470">
        <v>5</v>
      </c>
      <c r="X207" s="79"/>
      <c r="Y207" s="79"/>
      <c r="AE207" s="4">
        <f>IF(A207="","",(IFERROR(VLOOKUP(A207,Projecten!A$4:W$2618,5,FALSE),"niet bekend")))</f>
        <v>1</v>
      </c>
      <c r="AF207" s="973">
        <f t="shared" si="21"/>
        <v>584</v>
      </c>
      <c r="AG207" s="1028">
        <f>IF(A207="","",(IFERROR(VLOOKUP(A207,Projecten!A$4:W$2618,23,FALSE),"niet bekend")))</f>
        <v>584</v>
      </c>
      <c r="AH207" s="1028">
        <f>IF(A207="","",(IFERROR(VLOOKUP(A207,Projecten!A$4:W$2618,12,FALSE),"niet bekend")))</f>
        <v>584</v>
      </c>
      <c r="AI207" s="1026">
        <f t="shared" si="22"/>
        <v>0</v>
      </c>
    </row>
    <row r="208" spans="1:35" s="4" customFormat="1" ht="12.75" customHeight="1" x14ac:dyDescent="0.2">
      <c r="A208" s="200">
        <v>2015109</v>
      </c>
      <c r="B208" s="1501">
        <v>120282</v>
      </c>
      <c r="C208" s="1" t="s">
        <v>460</v>
      </c>
      <c r="D208" s="1" t="s">
        <v>68</v>
      </c>
      <c r="E208" s="39">
        <v>1</v>
      </c>
      <c r="F208" s="1">
        <v>8</v>
      </c>
      <c r="G208" s="1">
        <v>5</v>
      </c>
      <c r="H208" s="1">
        <v>1</v>
      </c>
      <c r="I208" s="147" t="s">
        <v>89</v>
      </c>
      <c r="J208" s="29" t="s">
        <v>309</v>
      </c>
      <c r="K208" s="29" t="s">
        <v>309</v>
      </c>
      <c r="L208" s="29" t="s">
        <v>309</v>
      </c>
      <c r="M208" s="29" t="s">
        <v>89</v>
      </c>
      <c r="N208" s="29" t="s">
        <v>89</v>
      </c>
      <c r="O208" s="29" t="s">
        <v>89</v>
      </c>
      <c r="P208" s="29" t="s">
        <v>89</v>
      </c>
      <c r="R208" s="2134"/>
      <c r="S208" s="23">
        <f>IF(T208&lt;=0,"",(((T208-'In Productie'!$D$1)/7)+1))</f>
        <v>-14.571428571428571</v>
      </c>
      <c r="T208" s="177">
        <v>42264</v>
      </c>
      <c r="U208" s="4" t="s">
        <v>278</v>
      </c>
      <c r="W208" s="470">
        <v>15</v>
      </c>
      <c r="X208" s="79"/>
      <c r="Y208" s="79"/>
      <c r="AE208" s="4">
        <f>IF(A208="","",(IFERROR(VLOOKUP(A208,Projecten!A$4:W$2618,5,FALSE),"niet bekend")))</f>
        <v>1</v>
      </c>
      <c r="AF208" s="973">
        <f t="shared" si="21"/>
        <v>2378</v>
      </c>
      <c r="AG208" s="1028">
        <f>IF(A208="","",(IFERROR(VLOOKUP(A208,Projecten!A$4:W$2618,23,FALSE),"niet bekend")))</f>
        <v>2378</v>
      </c>
      <c r="AH208" s="1028">
        <f>IF(A208="","",(IFERROR(VLOOKUP(A208,Projecten!A$4:W$2618,12,FALSE),"niet bekend")))</f>
        <v>2378</v>
      </c>
      <c r="AI208" s="1026">
        <f t="shared" si="22"/>
        <v>0</v>
      </c>
    </row>
    <row r="209" spans="1:35" s="4" customFormat="1" ht="12.75" customHeight="1" x14ac:dyDescent="0.2">
      <c r="A209" s="200">
        <v>2015110</v>
      </c>
      <c r="B209" s="1501">
        <v>120282</v>
      </c>
      <c r="C209" s="1" t="s">
        <v>461</v>
      </c>
      <c r="D209" s="1" t="s">
        <v>68</v>
      </c>
      <c r="E209" s="39">
        <v>1</v>
      </c>
      <c r="F209" s="1">
        <v>8</v>
      </c>
      <c r="G209" s="1">
        <v>5</v>
      </c>
      <c r="H209" s="1">
        <v>1</v>
      </c>
      <c r="I209" s="147" t="s">
        <v>89</v>
      </c>
      <c r="J209" s="29" t="s">
        <v>309</v>
      </c>
      <c r="K209" s="29" t="s">
        <v>309</v>
      </c>
      <c r="L209" s="29" t="s">
        <v>309</v>
      </c>
      <c r="M209" s="29" t="s">
        <v>89</v>
      </c>
      <c r="N209" s="29" t="s">
        <v>89</v>
      </c>
      <c r="O209" s="29" t="s">
        <v>89</v>
      </c>
      <c r="P209" s="29" t="s">
        <v>89</v>
      </c>
      <c r="R209" s="2134"/>
      <c r="S209" s="23">
        <f>IF(T209&lt;=0,"",(((T209-'In Productie'!$D$1)/7)+1))</f>
        <v>-14.571428571428571</v>
      </c>
      <c r="T209" s="177">
        <v>42264</v>
      </c>
      <c r="U209" s="4" t="s">
        <v>278</v>
      </c>
      <c r="W209" s="470">
        <v>15</v>
      </c>
      <c r="X209" s="79"/>
      <c r="Y209" s="79"/>
      <c r="AE209" s="4">
        <f>IF(A209="","",(IFERROR(VLOOKUP(A209,Projecten!A$4:W$2618,5,FALSE),"niet bekend")))</f>
        <v>1</v>
      </c>
      <c r="AF209" s="973">
        <f t="shared" si="21"/>
        <v>2378</v>
      </c>
      <c r="AG209" s="1028">
        <f>IF(A209="","",(IFERROR(VLOOKUP(A209,Projecten!A$4:W$2618,23,FALSE),"niet bekend")))</f>
        <v>2378</v>
      </c>
      <c r="AH209" s="1028">
        <f>IF(A209="","",(IFERROR(VLOOKUP(A209,Projecten!A$4:W$2618,12,FALSE),"niet bekend")))</f>
        <v>2378</v>
      </c>
      <c r="AI209" s="1026">
        <f t="shared" si="22"/>
        <v>0</v>
      </c>
    </row>
    <row r="210" spans="1:35" s="4" customFormat="1" ht="12.75" customHeight="1" x14ac:dyDescent="0.2">
      <c r="A210" s="200">
        <v>2015111</v>
      </c>
      <c r="B210" s="1501">
        <v>120282</v>
      </c>
      <c r="C210" s="1" t="s">
        <v>462</v>
      </c>
      <c r="D210" s="1" t="s">
        <v>68</v>
      </c>
      <c r="E210" s="39">
        <v>1</v>
      </c>
      <c r="F210" s="1">
        <v>8</v>
      </c>
      <c r="G210" s="1">
        <v>5</v>
      </c>
      <c r="H210" s="1">
        <v>1</v>
      </c>
      <c r="I210" s="147" t="s">
        <v>89</v>
      </c>
      <c r="J210" s="29" t="s">
        <v>309</v>
      </c>
      <c r="K210" s="29" t="s">
        <v>309</v>
      </c>
      <c r="L210" s="29" t="s">
        <v>309</v>
      </c>
      <c r="M210" s="29" t="s">
        <v>89</v>
      </c>
      <c r="N210" s="29" t="s">
        <v>89</v>
      </c>
      <c r="O210" s="29" t="s">
        <v>89</v>
      </c>
      <c r="P210" s="29" t="s">
        <v>89</v>
      </c>
      <c r="R210" s="2134"/>
      <c r="S210" s="23">
        <f>IF(T210&lt;=0,"",(((T210-'In Productie'!$D$1)/7)+1))</f>
        <v>-14.571428571428571</v>
      </c>
      <c r="T210" s="177">
        <v>42264</v>
      </c>
      <c r="U210" s="4" t="s">
        <v>278</v>
      </c>
      <c r="W210" s="470">
        <v>15</v>
      </c>
      <c r="X210" s="79"/>
      <c r="Y210" s="79"/>
      <c r="AE210" s="4">
        <f>IF(A210="","",(IFERROR(VLOOKUP(A210,Projecten!A$4:W$2618,5,FALSE),"niet bekend")))</f>
        <v>1</v>
      </c>
      <c r="AF210" s="973">
        <f t="shared" si="21"/>
        <v>2378</v>
      </c>
      <c r="AG210" s="1028">
        <f>IF(A210="","",(IFERROR(VLOOKUP(A210,Projecten!A$4:W$2618,23,FALSE),"niet bekend")))</f>
        <v>2378</v>
      </c>
      <c r="AH210" s="1028">
        <f>IF(A210="","",(IFERROR(VLOOKUP(A210,Projecten!A$4:W$2618,12,FALSE),"niet bekend")))</f>
        <v>2378</v>
      </c>
      <c r="AI210" s="1026">
        <f t="shared" si="22"/>
        <v>0</v>
      </c>
    </row>
    <row r="211" spans="1:35" s="4" customFormat="1" ht="12.75" customHeight="1" x14ac:dyDescent="0.2">
      <c r="A211" s="200">
        <v>2015112</v>
      </c>
      <c r="B211" s="1501">
        <v>120282</v>
      </c>
      <c r="C211" s="1" t="s">
        <v>463</v>
      </c>
      <c r="D211" s="1" t="s">
        <v>68</v>
      </c>
      <c r="E211" s="39">
        <v>1</v>
      </c>
      <c r="F211" s="1">
        <v>11</v>
      </c>
      <c r="G211" s="1">
        <v>5</v>
      </c>
      <c r="H211" s="1">
        <v>3</v>
      </c>
      <c r="I211" s="147" t="s">
        <v>89</v>
      </c>
      <c r="J211" s="29" t="s">
        <v>309</v>
      </c>
      <c r="K211" s="29" t="s">
        <v>309</v>
      </c>
      <c r="L211" s="29" t="s">
        <v>309</v>
      </c>
      <c r="M211" s="29" t="s">
        <v>89</v>
      </c>
      <c r="N211" s="29" t="s">
        <v>89</v>
      </c>
      <c r="O211" s="29" t="s">
        <v>89</v>
      </c>
      <c r="P211" s="29" t="s">
        <v>89</v>
      </c>
      <c r="R211" s="2134"/>
      <c r="S211" s="23">
        <f>IF(T211&lt;=0,"",(((T211-'In Productie'!$D$1)/7)+1))</f>
        <v>-14.571428571428571</v>
      </c>
      <c r="T211" s="177">
        <v>42264</v>
      </c>
      <c r="U211" s="4" t="s">
        <v>278</v>
      </c>
      <c r="W211" s="470">
        <v>17</v>
      </c>
      <c r="X211" s="79"/>
      <c r="Y211" s="79"/>
      <c r="AE211" s="4">
        <f>IF(A211="","",(IFERROR(VLOOKUP(A211,Projecten!A$4:W$2618,5,FALSE),"niet bekend")))</f>
        <v>1</v>
      </c>
      <c r="AF211" s="973">
        <f t="shared" si="21"/>
        <v>3073</v>
      </c>
      <c r="AG211" s="1028">
        <f>IF(A211="","",(IFERROR(VLOOKUP(A211,Projecten!A$4:W$2618,23,FALSE),"niet bekend")))</f>
        <v>3073</v>
      </c>
      <c r="AH211" s="1028">
        <f>IF(A211="","",(IFERROR(VLOOKUP(A211,Projecten!A$4:W$2618,12,FALSE),"niet bekend")))</f>
        <v>3073</v>
      </c>
      <c r="AI211" s="1026">
        <f t="shared" si="22"/>
        <v>0</v>
      </c>
    </row>
    <row r="212" spans="1:35" s="4" customFormat="1" ht="12.75" customHeight="1" x14ac:dyDescent="0.2">
      <c r="A212" s="200">
        <v>2015113</v>
      </c>
      <c r="B212" s="1501">
        <v>120282</v>
      </c>
      <c r="C212" s="1" t="s">
        <v>464</v>
      </c>
      <c r="D212" s="1" t="s">
        <v>68</v>
      </c>
      <c r="E212" s="39">
        <v>1</v>
      </c>
      <c r="F212" s="1">
        <v>10</v>
      </c>
      <c r="G212" s="1">
        <v>7</v>
      </c>
      <c r="H212" s="1">
        <v>3</v>
      </c>
      <c r="I212" s="147" t="s">
        <v>89</v>
      </c>
      <c r="J212" s="29" t="s">
        <v>309</v>
      </c>
      <c r="K212" s="147" t="s">
        <v>89</v>
      </c>
      <c r="L212" s="29" t="s">
        <v>309</v>
      </c>
      <c r="M212" s="29" t="s">
        <v>89</v>
      </c>
      <c r="N212" s="29" t="s">
        <v>89</v>
      </c>
      <c r="O212" s="29" t="s">
        <v>89</v>
      </c>
      <c r="P212" s="29" t="s">
        <v>89</v>
      </c>
      <c r="R212" s="2134"/>
      <c r="S212" s="23">
        <f>IF(T212&lt;=0,"",(((T212-'In Productie'!$D$1)/7)+1))</f>
        <v>-14.571428571428571</v>
      </c>
      <c r="T212" s="177">
        <v>42264</v>
      </c>
      <c r="U212" s="4" t="s">
        <v>278</v>
      </c>
      <c r="W212" s="470">
        <v>20</v>
      </c>
      <c r="X212" s="79"/>
      <c r="Y212" s="79"/>
      <c r="AE212" s="4">
        <f>IF(A212="","",(IFERROR(VLOOKUP(A212,Projecten!A$4:W$2618,5,FALSE),"niet bekend")))</f>
        <v>1</v>
      </c>
      <c r="AF212" s="973">
        <f t="shared" si="21"/>
        <v>3219</v>
      </c>
      <c r="AG212" s="1028">
        <f>IF(A212="","",(IFERROR(VLOOKUP(A212,Projecten!A$4:W$2618,23,FALSE),"niet bekend")))</f>
        <v>3219</v>
      </c>
      <c r="AH212" s="1028">
        <f>IF(A212="","",(IFERROR(VLOOKUP(A212,Projecten!A$4:W$2618,12,FALSE),"niet bekend")))</f>
        <v>3219</v>
      </c>
      <c r="AI212" s="1026">
        <f t="shared" si="22"/>
        <v>0</v>
      </c>
    </row>
    <row r="213" spans="1:35" s="4" customFormat="1" ht="12.75" customHeight="1" x14ac:dyDescent="0.2">
      <c r="A213" s="200">
        <v>2015127</v>
      </c>
      <c r="B213" s="1501">
        <v>120286</v>
      </c>
      <c r="C213" s="1" t="s">
        <v>485</v>
      </c>
      <c r="D213" s="1" t="s">
        <v>322</v>
      </c>
      <c r="E213" s="39">
        <v>0</v>
      </c>
      <c r="F213" s="1">
        <v>4</v>
      </c>
      <c r="G213" s="1">
        <v>4</v>
      </c>
      <c r="H213" s="1">
        <v>0</v>
      </c>
      <c r="I213" s="140" t="s">
        <v>89</v>
      </c>
      <c r="J213" s="7" t="s">
        <v>309</v>
      </c>
      <c r="K213" s="7" t="s">
        <v>309</v>
      </c>
      <c r="L213" s="7" t="s">
        <v>309</v>
      </c>
      <c r="M213" s="7" t="s">
        <v>89</v>
      </c>
      <c r="N213" s="7" t="s">
        <v>89</v>
      </c>
      <c r="O213" s="7" t="s">
        <v>89</v>
      </c>
      <c r="P213" s="7" t="s">
        <v>89</v>
      </c>
      <c r="R213" s="2134"/>
      <c r="S213" s="23">
        <f>IF(T213&lt;=0,"",(((T213-'In Productie'!$D$1)/7)+1))</f>
        <v>-14.428571428571429</v>
      </c>
      <c r="T213" s="181">
        <v>42265</v>
      </c>
      <c r="U213" s="4" t="s">
        <v>486</v>
      </c>
      <c r="V213" s="4" t="s">
        <v>487</v>
      </c>
      <c r="W213" s="25">
        <v>6</v>
      </c>
      <c r="X213" s="171"/>
      <c r="Y213" s="82"/>
      <c r="AE213" s="4">
        <f>IF(A213="","",(IFERROR(VLOOKUP(A213,Projecten!A$4:W$2618,5,FALSE),"niet bekend")))</f>
        <v>0</v>
      </c>
      <c r="AF213" s="973"/>
      <c r="AG213" s="1028">
        <f>IF(A213="","",(IFERROR(VLOOKUP(A213,Projecten!A$4:W$2618,23,FALSE),"niet bekend")))</f>
        <v>1529.56</v>
      </c>
      <c r="AH213" s="1028">
        <f>IF(A213="","",(IFERROR(VLOOKUP(A213,Projecten!A$4:W$2618,12,FALSE),"niet bekend")))</f>
        <v>1529.56</v>
      </c>
      <c r="AI213" s="1026" t="str">
        <f t="shared" si="22"/>
        <v/>
      </c>
    </row>
    <row r="214" spans="1:35" s="4" customFormat="1" ht="12.75" customHeight="1" x14ac:dyDescent="0.2">
      <c r="A214" s="2">
        <v>2015102</v>
      </c>
      <c r="B214" s="1501">
        <v>120178</v>
      </c>
      <c r="C214" s="1" t="s">
        <v>448</v>
      </c>
      <c r="D214" s="1" t="s">
        <v>68</v>
      </c>
      <c r="E214" s="39">
        <v>2</v>
      </c>
      <c r="F214" s="1">
        <f>6*E214</f>
        <v>12</v>
      </c>
      <c r="G214" s="1">
        <f>4*E214</f>
        <v>8</v>
      </c>
      <c r="H214" s="1">
        <f>4*E214</f>
        <v>8</v>
      </c>
      <c r="I214" s="141" t="s">
        <v>89</v>
      </c>
      <c r="J214" s="41" t="s">
        <v>309</v>
      </c>
      <c r="K214" s="41" t="s">
        <v>309</v>
      </c>
      <c r="L214" s="41" t="s">
        <v>309</v>
      </c>
      <c r="M214" s="41" t="s">
        <v>89</v>
      </c>
      <c r="N214" s="41" t="s">
        <v>89</v>
      </c>
      <c r="O214" s="41" t="s">
        <v>89</v>
      </c>
      <c r="P214" s="41" t="s">
        <v>89</v>
      </c>
      <c r="R214" s="2134"/>
      <c r="S214" s="23">
        <f>IF(T214&lt;=0,"",(((T214-'In Productie'!$D$1)/7)+1))</f>
        <v>-13.571428571428571</v>
      </c>
      <c r="T214" s="181">
        <v>42271</v>
      </c>
      <c r="U214" s="4" t="s">
        <v>444</v>
      </c>
      <c r="V214" s="4" t="s">
        <v>443</v>
      </c>
      <c r="W214" s="470">
        <f>E214*15</f>
        <v>30</v>
      </c>
      <c r="X214" s="80"/>
      <c r="Y214" s="79"/>
      <c r="AE214" s="4">
        <f>IF(A214="","",(IFERROR(VLOOKUP(A214,Projecten!A$4:W$2618,5,FALSE),"niet bekend")))</f>
        <v>10</v>
      </c>
      <c r="AF214" s="973">
        <f>IF(AE214="","",(E214/AE214*AH214))</f>
        <v>4672</v>
      </c>
      <c r="AG214" s="1028">
        <f>IF(A214="","",(IFERROR(VLOOKUP(A214,Projecten!A$4:W$2618,23,FALSE),"niet bekend")))</f>
        <v>23360</v>
      </c>
      <c r="AH214" s="1028">
        <f>IF(A214="","",(IFERROR(VLOOKUP(A214,Projecten!A$4:W$2618,12,FALSE),"niet bekend")))</f>
        <v>23360</v>
      </c>
      <c r="AI214" s="1026"/>
    </row>
    <row r="215" spans="1:35" s="38" customFormat="1" ht="12.75" customHeight="1" x14ac:dyDescent="0.2">
      <c r="A215" s="30"/>
      <c r="B215" s="1500"/>
      <c r="C215" s="31"/>
      <c r="D215" s="31"/>
      <c r="E215" s="32"/>
      <c r="F215" s="31"/>
      <c r="G215" s="31"/>
      <c r="H215" s="31"/>
      <c r="I215" s="32"/>
      <c r="J215" s="32"/>
      <c r="K215" s="32"/>
      <c r="L215" s="32"/>
      <c r="M215" s="32"/>
      <c r="N215" s="32"/>
      <c r="O215" s="32"/>
      <c r="P215" s="32"/>
      <c r="Q215" s="33"/>
      <c r="R215" s="33"/>
      <c r="S215" s="1194"/>
      <c r="T215" s="176"/>
      <c r="U215" s="35"/>
      <c r="V215" s="35"/>
      <c r="W215" s="35"/>
      <c r="X215" s="83"/>
      <c r="Y215" s="84"/>
      <c r="AF215" s="983"/>
      <c r="AG215" s="1030"/>
      <c r="AH215" s="1030"/>
      <c r="AI215" s="1030"/>
    </row>
    <row r="216" spans="1:35" s="1038" customFormat="1" ht="12.75" customHeight="1" x14ac:dyDescent="0.2">
      <c r="A216" s="1007"/>
      <c r="B216" s="1498"/>
      <c r="C216" s="1008">
        <f>SUM(F216:H216)</f>
        <v>135</v>
      </c>
      <c r="D216" s="1009"/>
      <c r="E216" s="1010">
        <f>SUM(E217:E225)</f>
        <v>8</v>
      </c>
      <c r="F216" s="1009">
        <f>SUM(F217:F225)</f>
        <v>64</v>
      </c>
      <c r="G216" s="1009">
        <f>SUM(G217:G225)</f>
        <v>44</v>
      </c>
      <c r="H216" s="1009">
        <f>SUM(H217:H225)</f>
        <v>27</v>
      </c>
      <c r="I216" s="1010"/>
      <c r="J216" s="1010"/>
      <c r="K216" s="1010"/>
      <c r="L216" s="1010"/>
      <c r="M216" s="1010"/>
      <c r="N216" s="1010"/>
      <c r="O216" s="1010"/>
      <c r="P216" s="1010"/>
      <c r="Q216" s="1045">
        <v>39</v>
      </c>
      <c r="R216" s="1045"/>
      <c r="S216" s="1195"/>
      <c r="T216" s="1046"/>
      <c r="U216" s="1047"/>
      <c r="V216" s="1047">
        <f>SUM(W216:W225)</f>
        <v>152.5</v>
      </c>
      <c r="W216" s="960"/>
      <c r="X216" s="1049">
        <f>'In Productie'!$X$1+15+38</f>
        <v>453</v>
      </c>
      <c r="Y216" s="961">
        <f>V216-X216</f>
        <v>-300.5</v>
      </c>
      <c r="Z216" s="1066">
        <f>V216/C216</f>
        <v>1.1296296296296295</v>
      </c>
      <c r="AE216" s="1038" t="str">
        <f>IF(A216="","",(IFERROR(VLOOKUP(A216,Projecten!A$4:W$2618,5,FALSE),"niet bekend")))</f>
        <v/>
      </c>
      <c r="AF216" s="1037">
        <f>SUM(AF217:AF225)</f>
        <v>22028</v>
      </c>
      <c r="AG216" s="1027" t="str">
        <f>IF(A216="","",(IFERROR(VLOOKUP(A216,Projecten!A$4:W$2618,23,FALSE),"niet bekend")))</f>
        <v/>
      </c>
      <c r="AH216" s="1027" t="str">
        <f>IF(A216="","",(IFERROR(VLOOKUP(A216,Projecten!A$4:W$2618,12,FALSE),"niet bekend")))</f>
        <v/>
      </c>
      <c r="AI216" s="1027"/>
    </row>
    <row r="217" spans="1:35" s="4" customFormat="1" ht="12.75" customHeight="1" x14ac:dyDescent="0.2">
      <c r="A217" s="5"/>
      <c r="B217" s="1502"/>
      <c r="C217" s="168" t="s">
        <v>375</v>
      </c>
      <c r="D217" s="28"/>
      <c r="E217" s="29"/>
      <c r="F217" s="28"/>
      <c r="G217" s="28"/>
      <c r="H217" s="28"/>
      <c r="I217" s="29"/>
      <c r="J217" s="29"/>
      <c r="K217" s="29"/>
      <c r="L217" s="29"/>
      <c r="M217" s="29"/>
      <c r="N217" s="29"/>
      <c r="O217" s="29"/>
      <c r="P217" s="29"/>
      <c r="Q217" s="23"/>
      <c r="R217" s="23"/>
      <c r="S217" s="23" t="str">
        <f>IF(T217&lt;=0,"",(((T217-'In Productie'!$D$1)/7)+1))</f>
        <v/>
      </c>
      <c r="T217" s="177"/>
      <c r="U217" s="25"/>
      <c r="V217" s="25"/>
      <c r="W217" s="201">
        <v>16.5</v>
      </c>
      <c r="X217" s="80"/>
      <c r="Y217" s="79"/>
      <c r="AE217" s="4" t="str">
        <f>IF(A217="","",(IFERROR(VLOOKUP(A217,Projecten!A$4:W$2618,5,FALSE),"niet bekend")))</f>
        <v/>
      </c>
      <c r="AF217" s="973" t="str">
        <f t="shared" ref="AF217:AF224" si="23">IF(AE217="","",(E217/AE217*AH217))</f>
        <v/>
      </c>
      <c r="AG217" s="1028" t="str">
        <f>IF(A217="","",(IFERROR(VLOOKUP(A217,Projecten!A$4:W$2618,23,FALSE),"niet bekend")))</f>
        <v/>
      </c>
      <c r="AH217" s="1028" t="str">
        <f>IF(A217="","",(IFERROR(VLOOKUP(A217,Projecten!A$4:W$2618,12,FALSE),"niet bekend")))</f>
        <v/>
      </c>
      <c r="AI217" s="1026" t="str">
        <f t="shared" ref="AI217:AI223" si="24">IF(AF217="","",(AH217-AF217))</f>
        <v/>
      </c>
    </row>
    <row r="218" spans="1:35" s="4" customFormat="1" ht="12.75" customHeight="1" x14ac:dyDescent="0.2">
      <c r="A218" s="200">
        <v>2015114</v>
      </c>
      <c r="B218" s="1501">
        <v>120287</v>
      </c>
      <c r="C218" s="1" t="s">
        <v>469</v>
      </c>
      <c r="D218" s="1" t="s">
        <v>68</v>
      </c>
      <c r="E218" s="39">
        <v>1</v>
      </c>
      <c r="F218" s="1">
        <v>9</v>
      </c>
      <c r="G218" s="1">
        <v>5</v>
      </c>
      <c r="H218" s="1">
        <v>3</v>
      </c>
      <c r="I218" s="141" t="s">
        <v>89</v>
      </c>
      <c r="J218" s="41" t="s">
        <v>309</v>
      </c>
      <c r="K218" s="141" t="s">
        <v>89</v>
      </c>
      <c r="L218" s="41" t="s">
        <v>309</v>
      </c>
      <c r="M218" s="41" t="s">
        <v>89</v>
      </c>
      <c r="N218" s="41" t="s">
        <v>89</v>
      </c>
      <c r="O218" s="41" t="s">
        <v>89</v>
      </c>
      <c r="P218" s="41" t="s">
        <v>89</v>
      </c>
      <c r="R218" s="2134"/>
      <c r="S218" s="23">
        <f>IF(T218&lt;=0,"",(((T218-'In Productie'!$D$1)/7)+1))</f>
        <v>-13.571428571428571</v>
      </c>
      <c r="T218" s="181">
        <v>42271</v>
      </c>
      <c r="U218" s="4" t="s">
        <v>278</v>
      </c>
      <c r="W218" s="470">
        <v>18</v>
      </c>
      <c r="X218" s="80"/>
      <c r="Y218" s="79"/>
      <c r="AE218" s="4">
        <f>IF(A218="","",(IFERROR(VLOOKUP(A218,Projecten!A$4:W$2618,5,FALSE),"niet bekend")))</f>
        <v>1</v>
      </c>
      <c r="AF218" s="973">
        <f t="shared" si="23"/>
        <v>2998</v>
      </c>
      <c r="AG218" s="1028">
        <f>IF(A218="","",(IFERROR(VLOOKUP(A218,Projecten!A$4:W$2618,23,FALSE),"niet bekend")))</f>
        <v>2998</v>
      </c>
      <c r="AH218" s="1028">
        <f>IF(A218="","",(IFERROR(VLOOKUP(A218,Projecten!A$4:W$2618,12,FALSE),"niet bekend")))</f>
        <v>2998</v>
      </c>
      <c r="AI218" s="1026">
        <f t="shared" si="24"/>
        <v>0</v>
      </c>
    </row>
    <row r="219" spans="1:35" s="4" customFormat="1" ht="12.75" customHeight="1" x14ac:dyDescent="0.2">
      <c r="A219" s="200">
        <v>2015115</v>
      </c>
      <c r="B219" s="1501">
        <v>120287</v>
      </c>
      <c r="C219" s="1" t="s">
        <v>470</v>
      </c>
      <c r="D219" s="1" t="s">
        <v>68</v>
      </c>
      <c r="E219" s="39">
        <v>1</v>
      </c>
      <c r="F219" s="1">
        <v>8</v>
      </c>
      <c r="G219" s="1">
        <v>5</v>
      </c>
      <c r="H219" s="1">
        <v>3</v>
      </c>
      <c r="I219" s="141" t="s">
        <v>89</v>
      </c>
      <c r="J219" s="41" t="s">
        <v>309</v>
      </c>
      <c r="K219" s="41" t="s">
        <v>309</v>
      </c>
      <c r="L219" s="41" t="s">
        <v>309</v>
      </c>
      <c r="M219" s="41" t="s">
        <v>89</v>
      </c>
      <c r="N219" s="41" t="s">
        <v>89</v>
      </c>
      <c r="O219" s="41" t="s">
        <v>89</v>
      </c>
      <c r="P219" s="41" t="s">
        <v>89</v>
      </c>
      <c r="R219" s="2134"/>
      <c r="S219" s="23">
        <f>IF(T219&lt;=0,"",(((T219-'In Productie'!$D$1)/7)+1))</f>
        <v>-13.571428571428571</v>
      </c>
      <c r="T219" s="181">
        <v>42271</v>
      </c>
      <c r="U219" s="4" t="s">
        <v>278</v>
      </c>
      <c r="W219" s="470">
        <v>15</v>
      </c>
      <c r="X219" s="79"/>
      <c r="Y219" s="79"/>
      <c r="AE219" s="4">
        <f>IF(A219="","",(IFERROR(VLOOKUP(A219,Projecten!A$4:W$2618,5,FALSE),"niet bekend")))</f>
        <v>1</v>
      </c>
      <c r="AF219" s="973">
        <f t="shared" si="23"/>
        <v>2109</v>
      </c>
      <c r="AG219" s="1028">
        <f>IF(A219="","",(IFERROR(VLOOKUP(A219,Projecten!A$4:W$2618,23,FALSE),"niet bekend")))</f>
        <v>2109</v>
      </c>
      <c r="AH219" s="1028">
        <f>IF(A219="","",(IFERROR(VLOOKUP(A219,Projecten!A$4:W$2618,12,FALSE),"niet bekend")))</f>
        <v>2109</v>
      </c>
      <c r="AI219" s="1026">
        <f t="shared" si="24"/>
        <v>0</v>
      </c>
    </row>
    <row r="220" spans="1:35" s="4" customFormat="1" ht="12.75" customHeight="1" x14ac:dyDescent="0.2">
      <c r="A220" s="200">
        <v>2015117</v>
      </c>
      <c r="B220" s="1501">
        <v>120287</v>
      </c>
      <c r="C220" s="1" t="s">
        <v>472</v>
      </c>
      <c r="D220" s="1" t="s">
        <v>68</v>
      </c>
      <c r="E220" s="39">
        <v>1</v>
      </c>
      <c r="F220" s="1">
        <v>9</v>
      </c>
      <c r="G220" s="1">
        <v>7</v>
      </c>
      <c r="H220" s="1">
        <v>3</v>
      </c>
      <c r="I220" s="147" t="s">
        <v>89</v>
      </c>
      <c r="J220" s="29" t="s">
        <v>309</v>
      </c>
      <c r="K220" s="147" t="s">
        <v>89</v>
      </c>
      <c r="L220" s="29" t="s">
        <v>309</v>
      </c>
      <c r="M220" s="29" t="s">
        <v>89</v>
      </c>
      <c r="N220" s="29" t="s">
        <v>89</v>
      </c>
      <c r="O220" s="29" t="s">
        <v>89</v>
      </c>
      <c r="P220" s="29" t="s">
        <v>89</v>
      </c>
      <c r="R220" s="2134"/>
      <c r="S220" s="23">
        <f>IF(T220&lt;=0,"",(((T220-'In Productie'!$D$1)/7)+1))</f>
        <v>-13.571428571428571</v>
      </c>
      <c r="T220" s="181">
        <v>42271</v>
      </c>
      <c r="U220" s="4" t="s">
        <v>278</v>
      </c>
      <c r="W220" s="470">
        <v>17</v>
      </c>
      <c r="X220" s="79"/>
      <c r="Y220" s="79"/>
      <c r="AE220" s="4">
        <f>IF(A220="","",(IFERROR(VLOOKUP(A220,Projecten!A$4:W$2618,5,FALSE),"niet bekend")))</f>
        <v>1</v>
      </c>
      <c r="AF220" s="973">
        <f t="shared" si="23"/>
        <v>3091</v>
      </c>
      <c r="AG220" s="1028">
        <f>IF(A220="","",(IFERROR(VLOOKUP(A220,Projecten!A$4:W$2618,23,FALSE),"niet bekend")))</f>
        <v>3091</v>
      </c>
      <c r="AH220" s="1028">
        <f>IF(A220="","",(IFERROR(VLOOKUP(A220,Projecten!A$4:W$2618,12,FALSE),"niet bekend")))</f>
        <v>3091</v>
      </c>
      <c r="AI220" s="1026">
        <f t="shared" si="24"/>
        <v>0</v>
      </c>
    </row>
    <row r="221" spans="1:35" s="4" customFormat="1" ht="12.75" customHeight="1" x14ac:dyDescent="0.2">
      <c r="A221" s="200">
        <v>2015119</v>
      </c>
      <c r="B221" s="1501">
        <v>120287</v>
      </c>
      <c r="C221" s="1" t="s">
        <v>476</v>
      </c>
      <c r="D221" s="1" t="s">
        <v>68</v>
      </c>
      <c r="E221" s="39">
        <v>1</v>
      </c>
      <c r="F221" s="1">
        <v>11</v>
      </c>
      <c r="G221" s="1">
        <v>8</v>
      </c>
      <c r="H221" s="1">
        <v>4</v>
      </c>
      <c r="I221" s="147" t="s">
        <v>89</v>
      </c>
      <c r="J221" s="147" t="s">
        <v>89</v>
      </c>
      <c r="K221" s="147" t="s">
        <v>89</v>
      </c>
      <c r="L221" s="29" t="s">
        <v>309</v>
      </c>
      <c r="M221" s="29" t="s">
        <v>89</v>
      </c>
      <c r="N221" s="29" t="s">
        <v>89</v>
      </c>
      <c r="O221" s="29" t="s">
        <v>89</v>
      </c>
      <c r="P221" s="29" t="s">
        <v>89</v>
      </c>
      <c r="R221" s="2134"/>
      <c r="S221" s="197">
        <f>IF(T221&lt;=0,"",(((T221-'In Productie'!$D$1)/7)+1))</f>
        <v>-13.571428571428571</v>
      </c>
      <c r="T221" s="181">
        <v>42271</v>
      </c>
      <c r="U221" s="4" t="s">
        <v>278</v>
      </c>
      <c r="W221" s="470">
        <v>24</v>
      </c>
      <c r="X221" s="79"/>
      <c r="Y221" s="79"/>
      <c r="AE221" s="4">
        <f>IF(A221="","",(IFERROR(VLOOKUP(A221,Projecten!A$4:W$2618,5,FALSE),"niet bekend")))</f>
        <v>1</v>
      </c>
      <c r="AF221" s="973">
        <f t="shared" si="23"/>
        <v>4084</v>
      </c>
      <c r="AG221" s="1028">
        <f>IF(A221="","",(IFERROR(VLOOKUP(A221,Projecten!A$4:W$2618,23,FALSE),"niet bekend")))</f>
        <v>4084.0000000000005</v>
      </c>
      <c r="AH221" s="1028">
        <f>IF(A221="","",(IFERROR(VLOOKUP(A221,Projecten!A$4:W$2618,12,FALSE),"niet bekend")))</f>
        <v>4084</v>
      </c>
      <c r="AI221" s="1026">
        <f t="shared" si="24"/>
        <v>0</v>
      </c>
    </row>
    <row r="222" spans="1:35" s="4" customFormat="1" ht="12.75" customHeight="1" x14ac:dyDescent="0.2">
      <c r="A222" s="200">
        <v>2015118</v>
      </c>
      <c r="B222" s="1501">
        <v>120287</v>
      </c>
      <c r="C222" s="1" t="s">
        <v>473</v>
      </c>
      <c r="D222" s="1" t="s">
        <v>68</v>
      </c>
      <c r="E222" s="39">
        <v>1</v>
      </c>
      <c r="F222" s="1">
        <v>8</v>
      </c>
      <c r="G222" s="1">
        <v>5</v>
      </c>
      <c r="H222" s="1">
        <v>3</v>
      </c>
      <c r="I222" s="147" t="s">
        <v>89</v>
      </c>
      <c r="J222" s="29" t="s">
        <v>309</v>
      </c>
      <c r="K222" s="29" t="s">
        <v>309</v>
      </c>
      <c r="L222" s="29" t="s">
        <v>309</v>
      </c>
      <c r="M222" s="29" t="s">
        <v>89</v>
      </c>
      <c r="N222" s="29" t="s">
        <v>89</v>
      </c>
      <c r="O222" s="29" t="s">
        <v>89</v>
      </c>
      <c r="P222" s="29" t="s">
        <v>89</v>
      </c>
      <c r="R222" s="2134"/>
      <c r="S222" s="23">
        <f>IF(T222&lt;=0,"",(((T222-'In Productie'!$D$1)/7)+1))</f>
        <v>-13.571428571428571</v>
      </c>
      <c r="T222" s="181">
        <v>42271</v>
      </c>
      <c r="U222" s="4" t="s">
        <v>278</v>
      </c>
      <c r="W222" s="470">
        <v>15</v>
      </c>
      <c r="X222" s="79"/>
      <c r="Y222" s="79"/>
      <c r="AE222" s="4">
        <f>IF(A222="","",(IFERROR(VLOOKUP(A222,Projecten!A$4:W$2618,5,FALSE),"niet bekend")))</f>
        <v>1</v>
      </c>
      <c r="AF222" s="973">
        <f t="shared" si="23"/>
        <v>2109</v>
      </c>
      <c r="AG222" s="1028">
        <f>IF(A222="","",(IFERROR(VLOOKUP(A222,Projecten!A$4:W$2618,23,FALSE),"niet bekend")))</f>
        <v>2109</v>
      </c>
      <c r="AH222" s="1028">
        <f>IF(A222="","",(IFERROR(VLOOKUP(A222,Projecten!A$4:W$2618,12,FALSE),"niet bekend")))</f>
        <v>2109</v>
      </c>
      <c r="AI222" s="1026">
        <f t="shared" si="24"/>
        <v>0</v>
      </c>
    </row>
    <row r="223" spans="1:35" s="4" customFormat="1" ht="12.75" customHeight="1" x14ac:dyDescent="0.2">
      <c r="A223" s="200">
        <v>2015116</v>
      </c>
      <c r="B223" s="1501">
        <v>120287</v>
      </c>
      <c r="C223" s="1" t="s">
        <v>471</v>
      </c>
      <c r="D223" s="1" t="s">
        <v>68</v>
      </c>
      <c r="E223" s="39">
        <v>1</v>
      </c>
      <c r="F223" s="1">
        <v>7</v>
      </c>
      <c r="G223" s="1">
        <v>6</v>
      </c>
      <c r="H223" s="1">
        <v>3</v>
      </c>
      <c r="I223" s="140" t="s">
        <v>89</v>
      </c>
      <c r="J223" s="7" t="s">
        <v>309</v>
      </c>
      <c r="K223" s="7" t="s">
        <v>309</v>
      </c>
      <c r="L223" s="7" t="s">
        <v>309</v>
      </c>
      <c r="M223" s="7" t="s">
        <v>89</v>
      </c>
      <c r="N223" s="7" t="s">
        <v>89</v>
      </c>
      <c r="O223" s="7" t="s">
        <v>89</v>
      </c>
      <c r="P223" s="7" t="s">
        <v>89</v>
      </c>
      <c r="R223" s="2134"/>
      <c r="S223" s="23">
        <f>IF(T223&lt;=0,"",(((T223-'In Productie'!$D$1)/7)+1))</f>
        <v>-13.571428571428571</v>
      </c>
      <c r="T223" s="181">
        <v>42271</v>
      </c>
      <c r="U223" s="4" t="s">
        <v>278</v>
      </c>
      <c r="W223" s="470">
        <v>17</v>
      </c>
      <c r="X223" s="80"/>
      <c r="Y223" s="82"/>
      <c r="AE223" s="4">
        <f>IF(A223="","",(IFERROR(VLOOKUP(A223,Projecten!A$4:W$2618,5,FALSE),"niet bekend")))</f>
        <v>1</v>
      </c>
      <c r="AF223" s="973">
        <f t="shared" si="23"/>
        <v>2965</v>
      </c>
      <c r="AG223" s="1028">
        <f>IF(A223="","",(IFERROR(VLOOKUP(A223,Projecten!A$4:W$2618,23,FALSE),"niet bekend")))</f>
        <v>2965</v>
      </c>
      <c r="AH223" s="1028">
        <f>IF(A223="","",(IFERROR(VLOOKUP(A223,Projecten!A$4:W$2618,12,FALSE),"niet bekend")))</f>
        <v>2965</v>
      </c>
      <c r="AI223" s="1026">
        <f t="shared" si="24"/>
        <v>0</v>
      </c>
    </row>
    <row r="224" spans="1:35" s="4" customFormat="1" ht="12.75" customHeight="1" x14ac:dyDescent="0.2">
      <c r="A224" s="200">
        <v>2015103</v>
      </c>
      <c r="B224" s="1501">
        <v>120178</v>
      </c>
      <c r="C224" s="1" t="s">
        <v>517</v>
      </c>
      <c r="D224" s="1" t="s">
        <v>68</v>
      </c>
      <c r="E224" s="39">
        <v>2</v>
      </c>
      <c r="F224" s="1">
        <f>6*E224</f>
        <v>12</v>
      </c>
      <c r="G224" s="1">
        <f>4*E224</f>
        <v>8</v>
      </c>
      <c r="H224" s="1">
        <f>4*E224</f>
        <v>8</v>
      </c>
      <c r="I224" s="140" t="s">
        <v>89</v>
      </c>
      <c r="J224" s="41" t="s">
        <v>309</v>
      </c>
      <c r="K224" s="41" t="s">
        <v>309</v>
      </c>
      <c r="L224" s="41" t="s">
        <v>309</v>
      </c>
      <c r="M224" s="41" t="s">
        <v>89</v>
      </c>
      <c r="N224" s="7" t="s">
        <v>89</v>
      </c>
      <c r="O224" s="7" t="s">
        <v>89</v>
      </c>
      <c r="P224" s="7" t="s">
        <v>89</v>
      </c>
      <c r="R224" s="2134"/>
      <c r="S224" s="23">
        <f>IF(T224&lt;=0,"",(((T224-'In Productie'!$D$1)/7)+1))</f>
        <v>-13.571428571428571</v>
      </c>
      <c r="T224" s="181">
        <v>42271</v>
      </c>
      <c r="U224" s="4" t="s">
        <v>444</v>
      </c>
      <c r="V224" s="4" t="s">
        <v>443</v>
      </c>
      <c r="W224" s="470">
        <f>E224*15</f>
        <v>30</v>
      </c>
      <c r="X224" s="80"/>
      <c r="Y224" s="82"/>
      <c r="AE224" s="4">
        <f>IF(A224="","",(IFERROR(VLOOKUP(A224,Projecten!A$4:W$2618,5,FALSE),"niet bekend")))</f>
        <v>10</v>
      </c>
      <c r="AF224" s="973">
        <f t="shared" si="23"/>
        <v>4672</v>
      </c>
      <c r="AG224" s="1028">
        <f>IF(A224="","",(IFERROR(VLOOKUP(A224,Projecten!A$4:W$2618,23,FALSE),"niet bekend")))</f>
        <v>23360</v>
      </c>
      <c r="AH224" s="1028">
        <f>IF(A224="","",(IFERROR(VLOOKUP(A224,Projecten!A$4:W$2618,12,FALSE),"niet bekend")))</f>
        <v>23360</v>
      </c>
      <c r="AI224" s="1026"/>
    </row>
    <row r="225" spans="1:35" s="38" customFormat="1" ht="12.75" customHeight="1" x14ac:dyDescent="0.2">
      <c r="A225" s="30"/>
      <c r="B225" s="1500"/>
      <c r="C225" s="31"/>
      <c r="D225" s="31"/>
      <c r="E225" s="32"/>
      <c r="F225" s="31"/>
      <c r="G225" s="31"/>
      <c r="H225" s="31"/>
      <c r="I225" s="32"/>
      <c r="J225" s="32"/>
      <c r="K225" s="32"/>
      <c r="L225" s="32"/>
      <c r="M225" s="32"/>
      <c r="N225" s="32"/>
      <c r="O225" s="32"/>
      <c r="P225" s="32"/>
      <c r="Q225" s="33"/>
      <c r="R225" s="33"/>
      <c r="S225" s="1194"/>
      <c r="T225" s="176"/>
      <c r="U225" s="35"/>
      <c r="V225" s="35"/>
      <c r="W225" s="35"/>
      <c r="X225" s="83"/>
      <c r="Y225" s="84"/>
      <c r="AF225" s="983"/>
      <c r="AG225" s="1030"/>
      <c r="AH225" s="1030"/>
      <c r="AI225" s="1030"/>
    </row>
    <row r="226" spans="1:35" s="1038" customFormat="1" ht="12.75" customHeight="1" x14ac:dyDescent="0.2">
      <c r="A226" s="1007"/>
      <c r="B226" s="1498"/>
      <c r="C226" s="1008">
        <f>SUM(F226:H226)</f>
        <v>98</v>
      </c>
      <c r="D226" s="1009"/>
      <c r="E226" s="1010">
        <f>SUM(E227:E234)</f>
        <v>8</v>
      </c>
      <c r="F226" s="1009">
        <f>SUM(F227:F234)</f>
        <v>52</v>
      </c>
      <c r="G226" s="1009">
        <f>SUM(G227:G234)</f>
        <v>32</v>
      </c>
      <c r="H226" s="1009">
        <f>SUM(H227:H234)</f>
        <v>14</v>
      </c>
      <c r="I226" s="1010"/>
      <c r="J226" s="1010"/>
      <c r="K226" s="1010"/>
      <c r="L226" s="1010"/>
      <c r="M226" s="1010"/>
      <c r="N226" s="1010"/>
      <c r="O226" s="1010"/>
      <c r="P226" s="1010"/>
      <c r="Q226" s="1045">
        <v>40</v>
      </c>
      <c r="R226" s="1045"/>
      <c r="S226" s="1195"/>
      <c r="T226" s="1046"/>
      <c r="U226" s="1047"/>
      <c r="V226" s="1047">
        <f>SUM(W226:W421)</f>
        <v>4135.75</v>
      </c>
      <c r="W226" s="960"/>
      <c r="X226" s="1049">
        <f>'In Productie'!$X$1+15+38</f>
        <v>453</v>
      </c>
      <c r="Y226" s="961">
        <f>V226-X226</f>
        <v>3682.75</v>
      </c>
      <c r="Z226" s="1066">
        <f>V226/C226</f>
        <v>42.201530612244895</v>
      </c>
      <c r="AE226" s="1038" t="str">
        <f>IF(A226="","",(IFERROR(VLOOKUP(A226,Projecten!A$4:W$2618,5,FALSE),"niet bekend")))</f>
        <v/>
      </c>
      <c r="AF226" s="1037">
        <f>SUM(AF227:AF235)</f>
        <v>23115.67</v>
      </c>
      <c r="AG226" s="1027" t="str">
        <f>IF(A226="","",(IFERROR(VLOOKUP(A226,Projecten!A$4:W$2618,23,FALSE),"niet bekend")))</f>
        <v/>
      </c>
      <c r="AH226" s="1027" t="str">
        <f>IF(A226="","",(IFERROR(VLOOKUP(A226,Projecten!A$4:W$2618,12,FALSE),"niet bekend")))</f>
        <v/>
      </c>
      <c r="AI226" s="1027"/>
    </row>
    <row r="227" spans="1:35" s="4" customFormat="1" ht="12.75" customHeight="1" x14ac:dyDescent="0.2">
      <c r="A227" s="200">
        <v>2015104</v>
      </c>
      <c r="B227" s="1501">
        <v>120289</v>
      </c>
      <c r="C227" s="1" t="s">
        <v>454</v>
      </c>
      <c r="D227" s="1" t="s">
        <v>68</v>
      </c>
      <c r="E227" s="39">
        <v>1</v>
      </c>
      <c r="F227" s="1">
        <v>8</v>
      </c>
      <c r="G227" s="1">
        <v>4</v>
      </c>
      <c r="H227" s="1">
        <v>3</v>
      </c>
      <c r="I227" s="141" t="s">
        <v>89</v>
      </c>
      <c r="J227" s="141" t="s">
        <v>89</v>
      </c>
      <c r="K227" s="141" t="s">
        <v>89</v>
      </c>
      <c r="L227" s="41" t="s">
        <v>309</v>
      </c>
      <c r="M227" s="41" t="s">
        <v>89</v>
      </c>
      <c r="N227" s="41" t="s">
        <v>89</v>
      </c>
      <c r="O227" s="41" t="s">
        <v>89</v>
      </c>
      <c r="P227" s="41" t="s">
        <v>89</v>
      </c>
      <c r="R227" s="2134"/>
      <c r="S227" s="23">
        <f>IF(T227&lt;=0,"",(((T227-'In Productie'!$D$1)/7)+1))</f>
        <v>-13.714285714285714</v>
      </c>
      <c r="T227" s="177">
        <v>42270</v>
      </c>
      <c r="U227" s="4" t="s">
        <v>278</v>
      </c>
      <c r="V227" s="4" t="s">
        <v>457</v>
      </c>
      <c r="W227" s="25">
        <v>38</v>
      </c>
      <c r="X227" s="80"/>
      <c r="Y227" s="79"/>
      <c r="AE227" s="4">
        <f>IF(A227="","",(IFERROR(VLOOKUP(A227,Projecten!A$4:W$2618,5,FALSE),"niet bekend")))</f>
        <v>1</v>
      </c>
      <c r="AF227" s="973">
        <f t="shared" ref="AF227:AF234" si="25">IF(AE227="","",(E227/AE227*AH227))</f>
        <v>6352.22</v>
      </c>
      <c r="AG227" s="1028">
        <f>IF(A227="","",(IFERROR(VLOOKUP(A227,Projecten!A$4:W$2618,23,FALSE),"niet bekend")))</f>
        <v>6352.22</v>
      </c>
      <c r="AH227" s="1028">
        <f>IF(A227="","",(IFERROR(VLOOKUP(A227,Projecten!A$4:W$2618,12,FALSE),"niet bekend")))</f>
        <v>6352.22</v>
      </c>
      <c r="AI227" s="1026">
        <f t="shared" ref="AI227:AI234" si="26">IF(AF227="","",(AH227-AF227))</f>
        <v>0</v>
      </c>
    </row>
    <row r="228" spans="1:35" s="4" customFormat="1" ht="12.75" customHeight="1" x14ac:dyDescent="0.2">
      <c r="A228" s="200">
        <v>2015105</v>
      </c>
      <c r="B228" s="1501">
        <v>120290</v>
      </c>
      <c r="C228" s="1" t="s">
        <v>466</v>
      </c>
      <c r="D228" s="1" t="s">
        <v>68</v>
      </c>
      <c r="E228" s="39">
        <v>1</v>
      </c>
      <c r="F228" s="1">
        <v>8</v>
      </c>
      <c r="G228" s="1">
        <v>5</v>
      </c>
      <c r="H228" s="1">
        <v>2</v>
      </c>
      <c r="I228" s="141" t="s">
        <v>89</v>
      </c>
      <c r="J228" s="141" t="s">
        <v>89</v>
      </c>
      <c r="K228" s="141" t="s">
        <v>89</v>
      </c>
      <c r="L228" s="41" t="s">
        <v>309</v>
      </c>
      <c r="M228" s="41" t="s">
        <v>89</v>
      </c>
      <c r="N228" s="41" t="s">
        <v>89</v>
      </c>
      <c r="O228" s="41" t="s">
        <v>89</v>
      </c>
      <c r="P228" s="41" t="s">
        <v>89</v>
      </c>
      <c r="R228" s="2134"/>
      <c r="S228" s="23">
        <f>IF(T228&lt;=0,"",(((T228-'In Productie'!$D$1)/7)+1))</f>
        <v>-13.714285714285714</v>
      </c>
      <c r="T228" s="177">
        <v>42270</v>
      </c>
      <c r="U228" s="4" t="s">
        <v>278</v>
      </c>
      <c r="V228" s="4" t="s">
        <v>457</v>
      </c>
      <c r="W228" s="25">
        <v>25</v>
      </c>
      <c r="X228" s="79"/>
      <c r="Y228" s="79"/>
      <c r="AE228" s="4">
        <f>IF(A228="","",(IFERROR(VLOOKUP(A228,Projecten!A$4:W$2618,5,FALSE),"niet bekend")))</f>
        <v>1</v>
      </c>
      <c r="AF228" s="973">
        <f t="shared" si="25"/>
        <v>5562.62</v>
      </c>
      <c r="AG228" s="1028">
        <f>IF(A228="","",(IFERROR(VLOOKUP(A228,Projecten!A$4:W$2618,23,FALSE),"niet bekend")))</f>
        <v>5562.62</v>
      </c>
      <c r="AH228" s="1028">
        <f>IF(A228="","",(IFERROR(VLOOKUP(A228,Projecten!A$4:W$2618,12,FALSE),"niet bekend")))</f>
        <v>5562.62</v>
      </c>
      <c r="AI228" s="1026">
        <f t="shared" si="26"/>
        <v>0</v>
      </c>
    </row>
    <row r="229" spans="1:35" s="4" customFormat="1" ht="12.75" customHeight="1" x14ac:dyDescent="0.2">
      <c r="A229" s="200">
        <v>2015106</v>
      </c>
      <c r="B229" s="1501">
        <v>120291</v>
      </c>
      <c r="C229" s="2" t="s">
        <v>465</v>
      </c>
      <c r="D229" s="1" t="s">
        <v>68</v>
      </c>
      <c r="E229" s="39">
        <v>1</v>
      </c>
      <c r="F229" s="1">
        <v>9</v>
      </c>
      <c r="G229" s="1">
        <v>5</v>
      </c>
      <c r="H229" s="1">
        <v>3</v>
      </c>
      <c r="I229" s="140" t="s">
        <v>89</v>
      </c>
      <c r="J229" s="140" t="s">
        <v>89</v>
      </c>
      <c r="K229" s="140" t="s">
        <v>89</v>
      </c>
      <c r="L229" s="7" t="s">
        <v>309</v>
      </c>
      <c r="M229" s="7" t="s">
        <v>89</v>
      </c>
      <c r="N229" s="7" t="s">
        <v>89</v>
      </c>
      <c r="O229" s="7" t="s">
        <v>89</v>
      </c>
      <c r="P229" s="7" t="s">
        <v>89</v>
      </c>
      <c r="R229" s="2134"/>
      <c r="S229" s="23">
        <f>IF(T229&lt;=0,"",(((T229-'In Productie'!$D$1)/7)+1))</f>
        <v>-13.714285714285714</v>
      </c>
      <c r="T229" s="177">
        <v>42270</v>
      </c>
      <c r="U229" s="4" t="s">
        <v>278</v>
      </c>
      <c r="V229" s="4" t="s">
        <v>457</v>
      </c>
      <c r="W229" s="25">
        <v>25</v>
      </c>
      <c r="X229" s="80"/>
      <c r="Y229" s="82"/>
      <c r="AE229" s="4">
        <f>IF(A229="","",(IFERROR(VLOOKUP(A229,Projecten!A$4:W$2618,5,FALSE),"niet bekend")))</f>
        <v>1</v>
      </c>
      <c r="AF229" s="973">
        <f t="shared" si="25"/>
        <v>5025.83</v>
      </c>
      <c r="AG229" s="1028">
        <f>IF(A229="","",(IFERROR(VLOOKUP(A229,Projecten!A$4:W$2618,23,FALSE),"niet bekend")))</f>
        <v>5025.83</v>
      </c>
      <c r="AH229" s="1028">
        <f>IF(A229="","",(IFERROR(VLOOKUP(A229,Projecten!A$4:W$2618,12,FALSE),"niet bekend")))</f>
        <v>5025.83</v>
      </c>
      <c r="AI229" s="1026">
        <f t="shared" si="26"/>
        <v>0</v>
      </c>
    </row>
    <row r="230" spans="1:35" s="4" customFormat="1" ht="12.75" customHeight="1" x14ac:dyDescent="0.2">
      <c r="A230" s="200">
        <v>2015152</v>
      </c>
      <c r="B230" s="1501">
        <v>120293</v>
      </c>
      <c r="C230" s="1" t="s">
        <v>521</v>
      </c>
      <c r="D230" s="1" t="s">
        <v>68</v>
      </c>
      <c r="E230" s="39">
        <v>1</v>
      </c>
      <c r="F230" s="1">
        <v>1</v>
      </c>
      <c r="G230" s="1">
        <v>1</v>
      </c>
      <c r="H230" s="1">
        <v>0</v>
      </c>
      <c r="I230" s="140" t="s">
        <v>89</v>
      </c>
      <c r="J230" s="7" t="s">
        <v>309</v>
      </c>
      <c r="K230" s="7" t="s">
        <v>309</v>
      </c>
      <c r="L230" s="7" t="s">
        <v>309</v>
      </c>
      <c r="M230" s="7" t="s">
        <v>89</v>
      </c>
      <c r="N230" s="7" t="s">
        <v>89</v>
      </c>
      <c r="O230" s="7" t="s">
        <v>89</v>
      </c>
      <c r="P230" s="7" t="s">
        <v>89</v>
      </c>
      <c r="R230" s="2134"/>
      <c r="S230" s="23">
        <f>IF(T230&lt;=0,"",(((T230-'In Productie'!$D$1)/7)+1))</f>
        <v>-13.571428571428571</v>
      </c>
      <c r="T230" s="181">
        <v>42271</v>
      </c>
      <c r="U230" s="4" t="s">
        <v>278</v>
      </c>
      <c r="V230" s="4" t="s">
        <v>379</v>
      </c>
      <c r="W230" s="470">
        <v>1</v>
      </c>
      <c r="X230" s="80"/>
      <c r="Y230" s="82"/>
      <c r="AE230" s="4">
        <f>IF(A230="","",(IFERROR(VLOOKUP(A230,Projecten!A$4:W$2618,5,FALSE),"niet bekend")))</f>
        <v>1</v>
      </c>
      <c r="AF230" s="973">
        <f t="shared" si="25"/>
        <v>110</v>
      </c>
      <c r="AG230" s="1028">
        <f>IF(A230="","",(IFERROR(VLOOKUP(A230,Projecten!A$4:W$2618,23,FALSE),"niet bekend")))</f>
        <v>110</v>
      </c>
      <c r="AH230" s="1028">
        <f>IF(A230="","",(IFERROR(VLOOKUP(A230,Projecten!A$4:W$2618,12,FALSE),"niet bekend")))</f>
        <v>110</v>
      </c>
      <c r="AI230" s="1026">
        <f t="shared" si="26"/>
        <v>0</v>
      </c>
    </row>
    <row r="231" spans="1:35" s="90" customFormat="1" ht="12.75" customHeight="1" x14ac:dyDescent="0.2">
      <c r="A231" s="200">
        <v>2015154</v>
      </c>
      <c r="B231" s="1501">
        <v>120293</v>
      </c>
      <c r="C231" s="1" t="s">
        <v>525</v>
      </c>
      <c r="D231" s="1" t="s">
        <v>68</v>
      </c>
      <c r="E231" s="39">
        <v>1</v>
      </c>
      <c r="F231" s="1">
        <v>10</v>
      </c>
      <c r="G231" s="1">
        <v>10</v>
      </c>
      <c r="H231" s="1">
        <v>0</v>
      </c>
      <c r="I231" s="140" t="s">
        <v>89</v>
      </c>
      <c r="J231" s="75" t="s">
        <v>309</v>
      </c>
      <c r="K231" s="75" t="s">
        <v>309</v>
      </c>
      <c r="L231" s="75" t="s">
        <v>309</v>
      </c>
      <c r="M231" s="75" t="s">
        <v>89</v>
      </c>
      <c r="N231" s="75" t="s">
        <v>89</v>
      </c>
      <c r="O231" s="75" t="s">
        <v>89</v>
      </c>
      <c r="P231" s="75" t="s">
        <v>89</v>
      </c>
      <c r="Q231" s="161"/>
      <c r="R231" s="161"/>
      <c r="S231" s="23">
        <f>IF(T231&lt;=0,"",(((T231-'In Productie'!$D$1)/7)+1))</f>
        <v>-12.571428571428571</v>
      </c>
      <c r="T231" s="181">
        <v>42278</v>
      </c>
      <c r="U231" s="4" t="s">
        <v>278</v>
      </c>
      <c r="V231" s="4" t="s">
        <v>527</v>
      </c>
      <c r="W231" s="97">
        <v>13</v>
      </c>
      <c r="X231" s="163"/>
      <c r="Y231" s="164"/>
      <c r="Z231" s="204"/>
      <c r="AE231" s="90">
        <f>IF(A231="","",(IFERROR(VLOOKUP(A231,Projecten!A$4:W$2618,5,FALSE),"niet bekend")))</f>
        <v>1</v>
      </c>
      <c r="AF231" s="972">
        <f t="shared" si="25"/>
        <v>1350</v>
      </c>
      <c r="AG231" s="1028">
        <f>IF(A231="","",(IFERROR(VLOOKUP(A231,Projecten!A$4:W$2618,23,FALSE),"niet bekend")))</f>
        <v>1350</v>
      </c>
      <c r="AH231" s="1028">
        <f>IF(A231="","",(IFERROR(VLOOKUP(A231,Projecten!A$4:W$2618,12,FALSE),"niet bekend")))</f>
        <v>1350</v>
      </c>
      <c r="AI231" s="1028">
        <f t="shared" si="26"/>
        <v>0</v>
      </c>
    </row>
    <row r="232" spans="1:35" s="90" customFormat="1" ht="12.75" customHeight="1" x14ac:dyDescent="0.2">
      <c r="A232" s="200">
        <v>2015159</v>
      </c>
      <c r="B232" s="1501">
        <v>120295</v>
      </c>
      <c r="C232" s="1" t="s">
        <v>528</v>
      </c>
      <c r="D232" s="1" t="s">
        <v>68</v>
      </c>
      <c r="E232" s="39">
        <v>1</v>
      </c>
      <c r="F232" s="1">
        <v>3</v>
      </c>
      <c r="G232" s="1">
        <v>1</v>
      </c>
      <c r="H232" s="1">
        <v>0</v>
      </c>
      <c r="I232" s="75" t="s">
        <v>89</v>
      </c>
      <c r="J232" s="75" t="s">
        <v>309</v>
      </c>
      <c r="K232" s="75" t="s">
        <v>309</v>
      </c>
      <c r="L232" s="75" t="s">
        <v>309</v>
      </c>
      <c r="M232" s="75" t="s">
        <v>89</v>
      </c>
      <c r="N232" s="75" t="s">
        <v>89</v>
      </c>
      <c r="O232" s="75" t="s">
        <v>89</v>
      </c>
      <c r="P232" s="75" t="s">
        <v>89</v>
      </c>
      <c r="Q232" s="161"/>
      <c r="R232" s="161"/>
      <c r="S232" s="23">
        <f>IF(T232&lt;=0,"",(((T232-'In Productie'!$D$1)/7)+1))</f>
        <v>-12.571428571428571</v>
      </c>
      <c r="T232" s="181">
        <v>42278</v>
      </c>
      <c r="U232" s="4" t="s">
        <v>444</v>
      </c>
      <c r="V232" s="4" t="s">
        <v>527</v>
      </c>
      <c r="W232" s="97">
        <v>5</v>
      </c>
      <c r="X232" s="163"/>
      <c r="Y232" s="164"/>
      <c r="Z232" s="204"/>
      <c r="AE232" s="90">
        <f>IF(A232="","",(IFERROR(VLOOKUP(A232,Projecten!A$4:W$2618,5,FALSE),"niet bekend")))</f>
        <v>1</v>
      </c>
      <c r="AF232" s="972">
        <f t="shared" si="25"/>
        <v>405</v>
      </c>
      <c r="AG232" s="1028">
        <f>IF(A232="","",(IFERROR(VLOOKUP(A232,Projecten!A$4:W$2618,23,FALSE),"niet bekend")))</f>
        <v>405</v>
      </c>
      <c r="AH232" s="1028">
        <f>IF(A232="","",(IFERROR(VLOOKUP(A232,Projecten!A$4:W$2618,12,FALSE),"niet bekend")))</f>
        <v>405</v>
      </c>
      <c r="AI232" s="1028">
        <f t="shared" si="26"/>
        <v>0</v>
      </c>
    </row>
    <row r="233" spans="1:35" s="4" customFormat="1" ht="12.75" customHeight="1" x14ac:dyDescent="0.2">
      <c r="A233" s="200">
        <v>2015120</v>
      </c>
      <c r="B233" s="1501">
        <v>120295</v>
      </c>
      <c r="C233" s="205" t="s">
        <v>477</v>
      </c>
      <c r="D233" s="1" t="s">
        <v>68</v>
      </c>
      <c r="E233" s="39">
        <v>1</v>
      </c>
      <c r="F233" s="1">
        <v>11</v>
      </c>
      <c r="G233" s="1">
        <v>5</v>
      </c>
      <c r="H233" s="1">
        <v>5</v>
      </c>
      <c r="I233" s="140" t="s">
        <v>89</v>
      </c>
      <c r="J233" s="7" t="s">
        <v>309</v>
      </c>
      <c r="K233" s="7" t="s">
        <v>309</v>
      </c>
      <c r="L233" s="7" t="s">
        <v>309</v>
      </c>
      <c r="M233" s="7" t="s">
        <v>89</v>
      </c>
      <c r="N233" s="7" t="s">
        <v>89</v>
      </c>
      <c r="O233" s="7" t="s">
        <v>89</v>
      </c>
      <c r="P233" s="7" t="s">
        <v>89</v>
      </c>
      <c r="R233" s="2134"/>
      <c r="S233" s="23">
        <f>IF(T233&lt;=0,"",(((T233-'In Productie'!$D$1)/7)+1))</f>
        <v>-12.571428571428571</v>
      </c>
      <c r="T233" s="181">
        <v>42278</v>
      </c>
      <c r="U233" s="4" t="s">
        <v>278</v>
      </c>
      <c r="W233" s="470">
        <v>20</v>
      </c>
      <c r="X233" s="80"/>
      <c r="Y233" s="82"/>
      <c r="AE233" s="4">
        <f>IF(A233="","",(IFERROR(VLOOKUP(A233,Projecten!A$4:W$2618,5,FALSE),"niet bekend")))</f>
        <v>1</v>
      </c>
      <c r="AF233" s="973">
        <f t="shared" si="25"/>
        <v>3667</v>
      </c>
      <c r="AG233" s="1028">
        <f>IF(A233="","",(IFERROR(VLOOKUP(A233,Projecten!A$4:W$2618,23,FALSE),"niet bekend")))</f>
        <v>3667</v>
      </c>
      <c r="AH233" s="1028">
        <f>IF(A233="","",(IFERROR(VLOOKUP(A233,Projecten!A$4:W$2618,12,FALSE),"niet bekend")))</f>
        <v>3667</v>
      </c>
      <c r="AI233" s="1026">
        <f t="shared" si="26"/>
        <v>0</v>
      </c>
    </row>
    <row r="234" spans="1:35" s="4" customFormat="1" ht="12.75" customHeight="1" x14ac:dyDescent="0.2">
      <c r="A234" s="200">
        <v>2015132</v>
      </c>
      <c r="B234" s="1501">
        <v>120295</v>
      </c>
      <c r="C234" s="205" t="s">
        <v>526</v>
      </c>
      <c r="D234" s="1" t="s">
        <v>68</v>
      </c>
      <c r="E234" s="39">
        <v>1</v>
      </c>
      <c r="F234" s="1">
        <v>2</v>
      </c>
      <c r="G234" s="1">
        <v>1</v>
      </c>
      <c r="H234" s="1">
        <v>1</v>
      </c>
      <c r="I234" s="141" t="s">
        <v>89</v>
      </c>
      <c r="J234" s="41" t="s">
        <v>309</v>
      </c>
      <c r="K234" s="41" t="s">
        <v>309</v>
      </c>
      <c r="L234" s="41" t="s">
        <v>309</v>
      </c>
      <c r="M234" s="41" t="s">
        <v>89</v>
      </c>
      <c r="N234" s="41" t="s">
        <v>89</v>
      </c>
      <c r="O234" s="41" t="s">
        <v>89</v>
      </c>
      <c r="P234" s="41" t="s">
        <v>89</v>
      </c>
      <c r="R234" s="2134"/>
      <c r="S234" s="23">
        <f>IF(T234&lt;=0,"",(((T234-'In Productie'!$D$1)/7)+1))</f>
        <v>-12.571428571428571</v>
      </c>
      <c r="T234" s="181">
        <v>42278</v>
      </c>
      <c r="U234" s="4" t="s">
        <v>278</v>
      </c>
      <c r="W234" s="470">
        <v>4</v>
      </c>
      <c r="X234" s="79"/>
      <c r="Y234" s="79"/>
      <c r="AE234" s="4">
        <f>IF(A234="","",(IFERROR(VLOOKUP(A234,Projecten!A$4:W$2618,5,FALSE),"niet bekend")))</f>
        <v>1</v>
      </c>
      <c r="AF234" s="973">
        <f t="shared" si="25"/>
        <v>643</v>
      </c>
      <c r="AG234" s="1028">
        <f>IF(A234="","",(IFERROR(VLOOKUP(A234,Projecten!A$4:W$2618,23,FALSE),"niet bekend")))</f>
        <v>643</v>
      </c>
      <c r="AH234" s="1028">
        <f>IF(A234="","",(IFERROR(VLOOKUP(A234,Projecten!A$4:W$2618,12,FALSE),"niet bekend")))</f>
        <v>643</v>
      </c>
      <c r="AI234" s="1026">
        <f t="shared" si="26"/>
        <v>0</v>
      </c>
    </row>
    <row r="235" spans="1:35" s="38" customFormat="1" ht="12.75" customHeight="1" x14ac:dyDescent="0.2">
      <c r="A235" s="30"/>
      <c r="B235" s="1500"/>
      <c r="C235" s="31"/>
      <c r="D235" s="31"/>
      <c r="E235" s="32"/>
      <c r="F235" s="31"/>
      <c r="G235" s="31"/>
      <c r="H235" s="31"/>
      <c r="I235" s="32"/>
      <c r="J235" s="32"/>
      <c r="K235" s="32"/>
      <c r="L235" s="32"/>
      <c r="M235" s="32"/>
      <c r="N235" s="32"/>
      <c r="O235" s="32"/>
      <c r="P235" s="32"/>
      <c r="Q235" s="33"/>
      <c r="R235" s="33"/>
      <c r="S235" s="1194"/>
      <c r="T235" s="176"/>
      <c r="U235" s="35"/>
      <c r="V235" s="35"/>
      <c r="W235" s="35"/>
      <c r="X235" s="83"/>
      <c r="Y235" s="84"/>
      <c r="AF235" s="983"/>
      <c r="AG235" s="1030"/>
      <c r="AH235" s="1030"/>
      <c r="AI235" s="1030"/>
    </row>
    <row r="236" spans="1:35" s="1038" customFormat="1" ht="12.75" customHeight="1" x14ac:dyDescent="0.2">
      <c r="A236" s="1007"/>
      <c r="B236" s="1498"/>
      <c r="C236" s="1008">
        <f>SUM(F236:H236)</f>
        <v>143</v>
      </c>
      <c r="D236" s="1009"/>
      <c r="E236" s="1010">
        <f>SUM(E237:E244)</f>
        <v>9</v>
      </c>
      <c r="F236" s="1009">
        <f>SUM(F237:F244)</f>
        <v>68</v>
      </c>
      <c r="G236" s="1009">
        <f>SUM(G237:G244)</f>
        <v>47</v>
      </c>
      <c r="H236" s="1009">
        <f>SUM(H237:H244)</f>
        <v>28</v>
      </c>
      <c r="I236" s="1010"/>
      <c r="J236" s="1010"/>
      <c r="K236" s="1010"/>
      <c r="L236" s="1010"/>
      <c r="M236" s="1010"/>
      <c r="N236" s="1010"/>
      <c r="O236" s="1010"/>
      <c r="P236" s="1010"/>
      <c r="Q236" s="1045">
        <v>41</v>
      </c>
      <c r="R236" s="1045"/>
      <c r="S236" s="1195"/>
      <c r="T236" s="1046"/>
      <c r="U236" s="1047"/>
      <c r="V236" s="1047">
        <f>SUM(W236:W244)</f>
        <v>154.25</v>
      </c>
      <c r="W236" s="960"/>
      <c r="X236" s="1049">
        <f>'In Productie'!$X$1+19+19+38</f>
        <v>476</v>
      </c>
      <c r="Y236" s="961">
        <f>V236-X236</f>
        <v>-321.75</v>
      </c>
      <c r="AE236" s="1038" t="str">
        <f>IF(A236="","",(IFERROR(VLOOKUP(A236,Projecten!A$4:W$2618,5,FALSE),"niet bekend")))</f>
        <v/>
      </c>
      <c r="AF236" s="1037">
        <f>SUM(AF237:AF244)</f>
        <v>22239</v>
      </c>
      <c r="AG236" s="1027" t="str">
        <f>IF(A236="","",(IFERROR(VLOOKUP(A236,Projecten!A$4:W$2618,23,FALSE),"niet bekend")))</f>
        <v/>
      </c>
      <c r="AH236" s="1027" t="str">
        <f>IF(A236="","",(IFERROR(VLOOKUP(A236,Projecten!A$4:W$2618,12,FALSE),"niet bekend")))</f>
        <v/>
      </c>
      <c r="AI236" s="1027"/>
    </row>
    <row r="237" spans="1:35" s="4" customFormat="1" ht="12.75" customHeight="1" x14ac:dyDescent="0.2">
      <c r="A237" s="5"/>
      <c r="B237" s="1502"/>
      <c r="C237" s="112" t="s">
        <v>492</v>
      </c>
      <c r="D237" s="28"/>
      <c r="E237" s="29"/>
      <c r="F237" s="28"/>
      <c r="G237" s="28"/>
      <c r="H237" s="28"/>
      <c r="I237" s="29"/>
      <c r="J237" s="29"/>
      <c r="K237" s="29"/>
      <c r="L237" s="29"/>
      <c r="M237" s="29"/>
      <c r="N237" s="29"/>
      <c r="O237" s="29"/>
      <c r="P237" s="29"/>
      <c r="Q237" s="23"/>
      <c r="R237" s="23"/>
      <c r="S237" s="23" t="str">
        <f>IF(T237&lt;=0,"",(((T237-'In Productie'!$D$1)/7)+1))</f>
        <v/>
      </c>
      <c r="T237" s="177"/>
      <c r="U237" s="25"/>
      <c r="V237" s="25"/>
      <c r="W237" s="201">
        <v>13.25</v>
      </c>
      <c r="X237" s="80"/>
      <c r="Y237" s="79"/>
      <c r="AE237" s="4" t="str">
        <f>IF(A237="","",(IFERROR(VLOOKUP(A237,Projecten!A$4:W$2618,5,FALSE),"niet bekend")))</f>
        <v/>
      </c>
      <c r="AF237" s="973" t="str">
        <f t="shared" ref="AF237:AF243" si="27">IF(AE237="","",(E237/AE237*AH237))</f>
        <v/>
      </c>
      <c r="AG237" s="1028" t="str">
        <f>IF(A237="","",(IFERROR(VLOOKUP(A237,Projecten!A$4:W$2618,23,FALSE),"niet bekend")))</f>
        <v/>
      </c>
      <c r="AH237" s="1028" t="str">
        <f>IF(A237="","",(IFERROR(VLOOKUP(A237,Projecten!A$4:W$2618,12,FALSE),"niet bekend")))</f>
        <v/>
      </c>
      <c r="AI237" s="1026" t="str">
        <f>IF(AF237="","",(AH237-AF237))</f>
        <v/>
      </c>
    </row>
    <row r="238" spans="1:35" s="4" customFormat="1" ht="12.75" customHeight="1" x14ac:dyDescent="0.2">
      <c r="A238" s="200">
        <v>2015146</v>
      </c>
      <c r="B238" s="1501">
        <v>120306</v>
      </c>
      <c r="C238" s="1" t="s">
        <v>531</v>
      </c>
      <c r="D238" s="1" t="s">
        <v>68</v>
      </c>
      <c r="E238" s="39">
        <v>4</v>
      </c>
      <c r="F238" s="1">
        <v>24</v>
      </c>
      <c r="G238" s="1">
        <v>16</v>
      </c>
      <c r="H238" s="1">
        <v>16</v>
      </c>
      <c r="I238" s="147" t="s">
        <v>89</v>
      </c>
      <c r="J238" s="29" t="s">
        <v>309</v>
      </c>
      <c r="K238" s="29" t="s">
        <v>309</v>
      </c>
      <c r="L238" s="29" t="s">
        <v>309</v>
      </c>
      <c r="M238" s="75" t="s">
        <v>89</v>
      </c>
      <c r="N238" s="75" t="s">
        <v>89</v>
      </c>
      <c r="O238" s="75" t="s">
        <v>89</v>
      </c>
      <c r="P238" s="75" t="s">
        <v>89</v>
      </c>
      <c r="Q238" s="161"/>
      <c r="R238" s="161"/>
      <c r="S238" s="23">
        <f>IF(T238&lt;=0,"",(((T238-'In Productie'!$D$1)/7)+1))</f>
        <v>-12</v>
      </c>
      <c r="T238" s="186">
        <v>42282</v>
      </c>
      <c r="U238" s="4" t="s">
        <v>444</v>
      </c>
      <c r="V238" s="151" t="s">
        <v>548</v>
      </c>
      <c r="W238" s="25">
        <v>60</v>
      </c>
      <c r="X238" s="78"/>
      <c r="Y238" s="81"/>
      <c r="Z238" s="202"/>
      <c r="AE238" s="4">
        <f>IF(A238="","",(IFERROR(VLOOKUP(A238,Projecten!A$4:W$2618,5,FALSE),"niet bekend")))</f>
        <v>10</v>
      </c>
      <c r="AF238" s="973">
        <f t="shared" si="27"/>
        <v>9344</v>
      </c>
      <c r="AG238" s="1028">
        <f>IF(A238="","",(IFERROR(VLOOKUP(A238,Projecten!A$4:W$2618,23,FALSE),"niet bekend")))</f>
        <v>23360</v>
      </c>
      <c r="AH238" s="1028">
        <f>IF(A238="","",(IFERROR(VLOOKUP(A238,Projecten!A$4:W$2618,12,FALSE),"niet bekend")))</f>
        <v>23360</v>
      </c>
      <c r="AI238" s="1026"/>
    </row>
    <row r="239" spans="1:35" s="4" customFormat="1" ht="12.75" customHeight="1" x14ac:dyDescent="0.2">
      <c r="A239" s="200">
        <v>2015126</v>
      </c>
      <c r="B239" s="1501">
        <v>120310</v>
      </c>
      <c r="C239" s="205" t="s">
        <v>484</v>
      </c>
      <c r="D239" s="1" t="s">
        <v>68</v>
      </c>
      <c r="E239" s="39">
        <v>1</v>
      </c>
      <c r="F239" s="1">
        <v>7</v>
      </c>
      <c r="G239" s="1">
        <v>5</v>
      </c>
      <c r="H239" s="1">
        <v>1</v>
      </c>
      <c r="I239" s="141" t="s">
        <v>89</v>
      </c>
      <c r="J239" s="41" t="s">
        <v>309</v>
      </c>
      <c r="K239" s="41" t="s">
        <v>309</v>
      </c>
      <c r="L239" s="41" t="s">
        <v>309</v>
      </c>
      <c r="M239" s="41" t="s">
        <v>89</v>
      </c>
      <c r="N239" s="41" t="s">
        <v>89</v>
      </c>
      <c r="O239" s="41" t="s">
        <v>89</v>
      </c>
      <c r="P239" s="41" t="s">
        <v>89</v>
      </c>
      <c r="R239" s="2134"/>
      <c r="S239" s="23">
        <f>IF(T239&lt;=0,"",(((T239-'In Productie'!$D$1)/7)+1))</f>
        <v>-11.571428571428571</v>
      </c>
      <c r="T239" s="180">
        <v>42285</v>
      </c>
      <c r="U239" s="4" t="s">
        <v>278</v>
      </c>
      <c r="W239" s="25">
        <v>13</v>
      </c>
      <c r="X239" s="79"/>
      <c r="Y239" s="79"/>
      <c r="AE239" s="4">
        <f>IF(A239="","",(IFERROR(VLOOKUP(A239,Projecten!A$4:W$2618,5,FALSE),"niet bekend")))</f>
        <v>1</v>
      </c>
      <c r="AF239" s="973">
        <f t="shared" si="27"/>
        <v>2257</v>
      </c>
      <c r="AG239" s="1028">
        <f>IF(A239="","",(IFERROR(VLOOKUP(A239,Projecten!A$4:W$2618,23,FALSE),"niet bekend")))</f>
        <v>2257</v>
      </c>
      <c r="AH239" s="1028">
        <f>IF(A239="","",(IFERROR(VLOOKUP(A239,Projecten!A$4:W$2618,12,FALSE),"niet bekend")))</f>
        <v>2257</v>
      </c>
      <c r="AI239" s="1026">
        <f>IF(AF239="","",(AH239-AF239))</f>
        <v>0</v>
      </c>
    </row>
    <row r="240" spans="1:35" s="4" customFormat="1" ht="12.75" customHeight="1" x14ac:dyDescent="0.2">
      <c r="A240" s="200">
        <v>2015129</v>
      </c>
      <c r="B240" s="1501">
        <v>120310</v>
      </c>
      <c r="C240" s="205" t="s">
        <v>494</v>
      </c>
      <c r="D240" s="1" t="s">
        <v>68</v>
      </c>
      <c r="E240" s="39">
        <v>1</v>
      </c>
      <c r="F240" s="1">
        <v>10</v>
      </c>
      <c r="G240" s="1">
        <v>5</v>
      </c>
      <c r="H240" s="1">
        <v>4</v>
      </c>
      <c r="I240" s="141" t="s">
        <v>89</v>
      </c>
      <c r="J240" s="141" t="s">
        <v>89</v>
      </c>
      <c r="K240" s="141" t="s">
        <v>89</v>
      </c>
      <c r="L240" s="41" t="s">
        <v>309</v>
      </c>
      <c r="M240" s="41" t="s">
        <v>89</v>
      </c>
      <c r="N240" s="41" t="s">
        <v>89</v>
      </c>
      <c r="O240" s="41" t="s">
        <v>89</v>
      </c>
      <c r="P240" s="41" t="s">
        <v>89</v>
      </c>
      <c r="R240" s="2134"/>
      <c r="S240" s="23">
        <f>IF(T240&lt;=0,"",(((T240-'In Productie'!$D$1)/7)+1))</f>
        <v>-11.571428571428571</v>
      </c>
      <c r="T240" s="180">
        <v>42285</v>
      </c>
      <c r="U240" s="4" t="s">
        <v>278</v>
      </c>
      <c r="W240" s="470">
        <v>19</v>
      </c>
      <c r="X240" s="79"/>
      <c r="Y240" s="79"/>
      <c r="AE240" s="4">
        <f>IF(A240="","",(IFERROR(VLOOKUP(A240,Projecten!A$4:W$2618,5,FALSE),"niet bekend")))</f>
        <v>1</v>
      </c>
      <c r="AF240" s="973">
        <f t="shared" si="27"/>
        <v>3238</v>
      </c>
      <c r="AG240" s="1028">
        <f>IF(A240="","",(IFERROR(VLOOKUP(A240,Projecten!A$4:W$2618,23,FALSE),"niet bekend")))</f>
        <v>3238</v>
      </c>
      <c r="AH240" s="1028">
        <f>IF(A240="","",(IFERROR(VLOOKUP(A240,Projecten!A$4:W$2618,12,FALSE),"niet bekend")))</f>
        <v>3238</v>
      </c>
      <c r="AI240" s="1026">
        <f>IF(AF240="","",(AH240-AF240))</f>
        <v>0</v>
      </c>
    </row>
    <row r="241" spans="1:35" s="4" customFormat="1" ht="12.75" customHeight="1" x14ac:dyDescent="0.2">
      <c r="A241" s="200">
        <v>2015130</v>
      </c>
      <c r="B241" s="1501">
        <v>120311</v>
      </c>
      <c r="C241" s="205" t="s">
        <v>556</v>
      </c>
      <c r="D241" s="1" t="s">
        <v>68</v>
      </c>
      <c r="E241" s="39">
        <v>1</v>
      </c>
      <c r="F241" s="1">
        <v>10</v>
      </c>
      <c r="G241" s="1">
        <v>7</v>
      </c>
      <c r="H241" s="1">
        <v>3</v>
      </c>
      <c r="I241" s="141" t="s">
        <v>89</v>
      </c>
      <c r="J241" s="141" t="s">
        <v>89</v>
      </c>
      <c r="K241" s="141" t="s">
        <v>89</v>
      </c>
      <c r="L241" s="41" t="s">
        <v>309</v>
      </c>
      <c r="M241" s="41" t="s">
        <v>89</v>
      </c>
      <c r="N241" s="41" t="s">
        <v>89</v>
      </c>
      <c r="O241" s="41" t="s">
        <v>89</v>
      </c>
      <c r="P241" s="41" t="s">
        <v>89</v>
      </c>
      <c r="R241" s="2134"/>
      <c r="S241" s="23">
        <f>IF(T241&lt;=0,"",(((T241-'In Productie'!$D$1)/7)+1))</f>
        <v>-11</v>
      </c>
      <c r="T241" s="180">
        <v>42289</v>
      </c>
      <c r="U241" s="4" t="s">
        <v>278</v>
      </c>
      <c r="W241" s="470">
        <v>20</v>
      </c>
      <c r="X241" s="79"/>
      <c r="Y241" s="79"/>
      <c r="AE241" s="4">
        <f>IF(A241="","",(IFERROR(VLOOKUP(A241,Projecten!A$4:W$2618,5,FALSE),"niet bekend")))</f>
        <v>1</v>
      </c>
      <c r="AF241" s="973">
        <f t="shared" si="27"/>
        <v>3104</v>
      </c>
      <c r="AG241" s="1028">
        <f>IF(A241="","",(IFERROR(VLOOKUP(A241,Projecten!A$4:W$2618,23,FALSE),"niet bekend")))</f>
        <v>3104</v>
      </c>
      <c r="AH241" s="1028">
        <f>IF(A241="","",(IFERROR(VLOOKUP(A241,Projecten!A$4:W$2618,12,FALSE),"niet bekend")))</f>
        <v>3104</v>
      </c>
      <c r="AI241" s="1026">
        <f>IF(AF241="","",(AH241-AF241))</f>
        <v>0</v>
      </c>
    </row>
    <row r="242" spans="1:35" s="4" customFormat="1" ht="14.25" customHeight="1" x14ac:dyDescent="0.2">
      <c r="A242" s="200">
        <v>2015131</v>
      </c>
      <c r="B242" s="1501">
        <v>120311</v>
      </c>
      <c r="C242" s="205" t="s">
        <v>557</v>
      </c>
      <c r="D242" s="1" t="s">
        <v>68</v>
      </c>
      <c r="E242" s="39">
        <v>1</v>
      </c>
      <c r="F242" s="1">
        <v>9</v>
      </c>
      <c r="G242" s="1">
        <v>7</v>
      </c>
      <c r="H242" s="1">
        <v>3</v>
      </c>
      <c r="I242" s="141" t="s">
        <v>89</v>
      </c>
      <c r="J242" s="41" t="s">
        <v>309</v>
      </c>
      <c r="K242" s="141" t="s">
        <v>89</v>
      </c>
      <c r="L242" s="41" t="s">
        <v>309</v>
      </c>
      <c r="M242" s="41" t="s">
        <v>89</v>
      </c>
      <c r="N242" s="41" t="s">
        <v>89</v>
      </c>
      <c r="O242" s="41" t="s">
        <v>89</v>
      </c>
      <c r="P242" s="41" t="s">
        <v>89</v>
      </c>
      <c r="R242" s="2134"/>
      <c r="S242" s="23">
        <f>IF(T242&lt;=0,"",(((T242-'In Productie'!$D$1)/7)+1))</f>
        <v>-11</v>
      </c>
      <c r="T242" s="180">
        <v>42289</v>
      </c>
      <c r="U242" s="4" t="s">
        <v>278</v>
      </c>
      <c r="W242" s="470">
        <v>16</v>
      </c>
      <c r="X242" s="79"/>
      <c r="Y242" s="79"/>
      <c r="AE242" s="4">
        <f>IF(A242="","",(IFERROR(VLOOKUP(A242,Projecten!A$4:W$2618,5,FALSE),"niet bekend")))</f>
        <v>1</v>
      </c>
      <c r="AF242" s="973">
        <f t="shared" si="27"/>
        <v>2418</v>
      </c>
      <c r="AG242" s="1028">
        <f>IF(A242="","",(IFERROR(VLOOKUP(A242,Projecten!A$4:W$2618,23,FALSE),"niet bekend")))</f>
        <v>2418</v>
      </c>
      <c r="AH242" s="1028">
        <f>IF(A242="","",(IFERROR(VLOOKUP(A242,Projecten!A$4:W$2618,12,FALSE),"niet bekend")))</f>
        <v>2418</v>
      </c>
      <c r="AI242" s="1026">
        <f>IF(AF242="","",(AH242-AF242))</f>
        <v>0</v>
      </c>
    </row>
    <row r="243" spans="1:35" s="4" customFormat="1" ht="12.75" customHeight="1" x14ac:dyDescent="0.2">
      <c r="A243" s="200">
        <v>2015133</v>
      </c>
      <c r="B243" s="1501">
        <v>120312</v>
      </c>
      <c r="C243" s="205" t="s">
        <v>558</v>
      </c>
      <c r="D243" s="1" t="s">
        <v>68</v>
      </c>
      <c r="E243" s="39">
        <v>1</v>
      </c>
      <c r="F243" s="1">
        <v>8</v>
      </c>
      <c r="G243" s="1">
        <v>7</v>
      </c>
      <c r="H243" s="1">
        <v>1</v>
      </c>
      <c r="I243" s="141" t="s">
        <v>89</v>
      </c>
      <c r="J243" s="41" t="s">
        <v>309</v>
      </c>
      <c r="K243" s="41" t="s">
        <v>309</v>
      </c>
      <c r="L243" s="41" t="s">
        <v>309</v>
      </c>
      <c r="M243" s="41" t="s">
        <v>89</v>
      </c>
      <c r="N243" s="41" t="s">
        <v>89</v>
      </c>
      <c r="O243" s="41" t="s">
        <v>89</v>
      </c>
      <c r="P243" s="41" t="s">
        <v>89</v>
      </c>
      <c r="R243" s="2134"/>
      <c r="S243" s="23">
        <f>IF(T243&lt;=0,"",(((T243-'In Productie'!$D$1)/7)+1))</f>
        <v>-11</v>
      </c>
      <c r="T243" s="180">
        <v>42289</v>
      </c>
      <c r="U243" s="4" t="s">
        <v>278</v>
      </c>
      <c r="W243" s="470">
        <v>13</v>
      </c>
      <c r="X243" s="79"/>
      <c r="Y243" s="79"/>
      <c r="AE243" s="4">
        <f>IF(A243="","",(IFERROR(VLOOKUP(A243,Projecten!A$4:W$2618,5,FALSE),"niet bekend")))</f>
        <v>1</v>
      </c>
      <c r="AF243" s="973">
        <f t="shared" si="27"/>
        <v>1878</v>
      </c>
      <c r="AG243" s="1028">
        <f>IF(A243="","",(IFERROR(VLOOKUP(A243,Projecten!A$4:W$2618,23,FALSE),"niet bekend")))</f>
        <v>1878</v>
      </c>
      <c r="AH243" s="1028">
        <f>IF(A243="","",(IFERROR(VLOOKUP(A243,Projecten!A$4:W$2618,12,FALSE),"niet bekend")))</f>
        <v>1878</v>
      </c>
      <c r="AI243" s="1026">
        <f>IF(AF243="","",(AH243-AF243))</f>
        <v>0</v>
      </c>
    </row>
    <row r="244" spans="1:35" s="38" customFormat="1" ht="12.75" customHeight="1" x14ac:dyDescent="0.2">
      <c r="A244" s="30"/>
      <c r="B244" s="1500"/>
      <c r="C244" s="31"/>
      <c r="D244" s="31"/>
      <c r="E244" s="32"/>
      <c r="F244" s="31"/>
      <c r="G244" s="31"/>
      <c r="H244" s="31"/>
      <c r="I244" s="32"/>
      <c r="J244" s="32"/>
      <c r="K244" s="32"/>
      <c r="L244" s="32"/>
      <c r="M244" s="32"/>
      <c r="N244" s="32"/>
      <c r="O244" s="32"/>
      <c r="P244" s="32"/>
      <c r="Q244" s="33"/>
      <c r="R244" s="33"/>
      <c r="S244" s="1194"/>
      <c r="T244" s="176"/>
      <c r="U244" s="35"/>
      <c r="V244" s="35"/>
      <c r="W244" s="35"/>
      <c r="X244" s="83"/>
      <c r="Y244" s="84"/>
      <c r="AF244" s="983"/>
      <c r="AG244" s="1030"/>
      <c r="AH244" s="1030"/>
      <c r="AI244" s="1030"/>
    </row>
    <row r="245" spans="1:35" s="1038" customFormat="1" ht="12.75" customHeight="1" x14ac:dyDescent="0.2">
      <c r="A245" s="1007">
        <v>42</v>
      </c>
      <c r="B245" s="1498"/>
      <c r="C245" s="1008">
        <f>SUM(F245:H245)</f>
        <v>175</v>
      </c>
      <c r="D245" s="1009"/>
      <c r="E245" s="1010">
        <f>SUM(E246:E259)</f>
        <v>12</v>
      </c>
      <c r="F245" s="1009">
        <f>SUM(F246:F259)</f>
        <v>81</v>
      </c>
      <c r="G245" s="1009">
        <f>SUM(G246:G259)</f>
        <v>53</v>
      </c>
      <c r="H245" s="1009">
        <f>SUM(H246:H259)</f>
        <v>41</v>
      </c>
      <c r="I245" s="1010"/>
      <c r="J245" s="1010"/>
      <c r="K245" s="1010"/>
      <c r="L245" s="1010"/>
      <c r="M245" s="1010"/>
      <c r="N245" s="1010"/>
      <c r="O245" s="1010"/>
      <c r="P245" s="1010"/>
      <c r="Q245" s="1045">
        <v>42</v>
      </c>
      <c r="R245" s="1045"/>
      <c r="S245" s="1195"/>
      <c r="T245" s="1046"/>
      <c r="U245" s="1047"/>
      <c r="V245" s="1047">
        <f>SUM(W245:W259)</f>
        <v>260.25</v>
      </c>
      <c r="W245" s="960"/>
      <c r="X245" s="1049">
        <f>'In Productie'!$X$1+19+19+38</f>
        <v>476</v>
      </c>
      <c r="Y245" s="961">
        <f>V245-X245</f>
        <v>-215.75</v>
      </c>
      <c r="AF245" s="1037">
        <f>SUM(AF246:AF260)</f>
        <v>27177</v>
      </c>
      <c r="AG245" s="1027"/>
      <c r="AH245" s="1027"/>
      <c r="AI245" s="1027"/>
    </row>
    <row r="246" spans="1:35" s="4" customFormat="1" ht="12.75" customHeight="1" x14ac:dyDescent="0.2">
      <c r="A246" s="5"/>
      <c r="B246" s="1502"/>
      <c r="C246" s="199"/>
      <c r="D246" s="28"/>
      <c r="E246" s="29"/>
      <c r="F246" s="28"/>
      <c r="G246" s="28"/>
      <c r="H246" s="28"/>
      <c r="I246" s="29"/>
      <c r="J246" s="29"/>
      <c r="K246" s="29"/>
      <c r="L246" s="29"/>
      <c r="M246" s="29"/>
      <c r="N246" s="29"/>
      <c r="O246" s="29"/>
      <c r="P246" s="29"/>
      <c r="Q246" s="23"/>
      <c r="R246" s="23"/>
      <c r="S246" s="23" t="str">
        <f>IF(T246&lt;=0,"",(((T246-'In Productie'!$D$1)/7)+1))</f>
        <v/>
      </c>
      <c r="T246" s="177"/>
      <c r="U246" s="25"/>
      <c r="V246" s="199" t="s">
        <v>493</v>
      </c>
      <c r="W246" s="490">
        <v>8.25</v>
      </c>
      <c r="X246" s="80"/>
      <c r="Y246" s="79"/>
      <c r="AE246" s="4" t="str">
        <f>IF(A246="","",(IFERROR(VLOOKUP(A246,Projecten!A$4:W$2618,5,FALSE),"niet bekend")))</f>
        <v/>
      </c>
      <c r="AF246" s="973" t="str">
        <f t="shared" ref="AF246:AF259" si="28">IF(AE246="","",(E246/AE246*AH246))</f>
        <v/>
      </c>
      <c r="AG246" s="1028" t="str">
        <f>IF(A246="","",(IFERROR(VLOOKUP(A246,Projecten!A$4:W$2618,23,FALSE),"niet bekend")))</f>
        <v/>
      </c>
      <c r="AH246" s="1028" t="str">
        <f>IF(A246="","",(IFERROR(VLOOKUP(A246,Projecten!A$4:W$2618,12,FALSE),"niet bekend")))</f>
        <v/>
      </c>
      <c r="AI246" s="1026" t="str">
        <f>IF(AF246="","",(AH246-AF246))</f>
        <v/>
      </c>
    </row>
    <row r="247" spans="1:35" s="4" customFormat="1" ht="12.75" customHeight="1" x14ac:dyDescent="0.2">
      <c r="A247" s="200">
        <v>2015145</v>
      </c>
      <c r="B247" s="1501">
        <v>120306</v>
      </c>
      <c r="C247" s="1" t="s">
        <v>530</v>
      </c>
      <c r="D247" s="1" t="s">
        <v>68</v>
      </c>
      <c r="E247" s="39">
        <v>2</v>
      </c>
      <c r="F247" s="1">
        <v>12</v>
      </c>
      <c r="G247" s="1">
        <v>8</v>
      </c>
      <c r="H247" s="1">
        <v>8</v>
      </c>
      <c r="I247" s="147" t="s">
        <v>89</v>
      </c>
      <c r="J247" s="29" t="s">
        <v>309</v>
      </c>
      <c r="K247" s="29" t="s">
        <v>309</v>
      </c>
      <c r="L247" s="29" t="s">
        <v>309</v>
      </c>
      <c r="M247" s="75" t="s">
        <v>89</v>
      </c>
      <c r="N247" s="75" t="s">
        <v>89</v>
      </c>
      <c r="O247" s="75" t="s">
        <v>89</v>
      </c>
      <c r="P247" s="75" t="s">
        <v>89</v>
      </c>
      <c r="Q247" s="161"/>
      <c r="R247" s="161"/>
      <c r="S247" s="23">
        <f>IF(T247&lt;=0,"",(((T247-'In Productie'!$D$1)/7)+1))</f>
        <v>-10.857142857142858</v>
      </c>
      <c r="T247" s="186">
        <v>42290</v>
      </c>
      <c r="U247" s="4" t="s">
        <v>278</v>
      </c>
      <c r="V247" s="151" t="s">
        <v>562</v>
      </c>
      <c r="W247" s="25">
        <v>30</v>
      </c>
      <c r="X247" s="78"/>
      <c r="Y247" s="81"/>
      <c r="Z247" s="202"/>
      <c r="AE247" s="4">
        <f>IF(A247="","",(IFERROR(VLOOKUP(A247,Projecten!A$4:W$2618,5,FALSE),"niet bekend")))</f>
        <v>10</v>
      </c>
      <c r="AF247" s="973">
        <f t="shared" si="28"/>
        <v>4672</v>
      </c>
      <c r="AG247" s="1028">
        <f>IF(A247="","",(IFERROR(VLOOKUP(A247,Projecten!A$4:W$2618,23,FALSE),"niet bekend")))</f>
        <v>23360</v>
      </c>
      <c r="AH247" s="1028">
        <f>IF(A247="","",(IFERROR(VLOOKUP(A247,Projecten!A$4:W$2618,12,FALSE),"niet bekend")))</f>
        <v>23360</v>
      </c>
      <c r="AI247" s="1026"/>
    </row>
    <row r="248" spans="1:35" s="4" customFormat="1" ht="12.75" customHeight="1" x14ac:dyDescent="0.2">
      <c r="A248" s="200">
        <v>2015146</v>
      </c>
      <c r="B248" s="1501">
        <v>120306</v>
      </c>
      <c r="C248" s="1" t="s">
        <v>531</v>
      </c>
      <c r="D248" s="1" t="s">
        <v>68</v>
      </c>
      <c r="E248" s="39">
        <v>2</v>
      </c>
      <c r="F248" s="1">
        <v>12</v>
      </c>
      <c r="G248" s="1">
        <v>8</v>
      </c>
      <c r="H248" s="1">
        <v>8</v>
      </c>
      <c r="I248" s="147" t="s">
        <v>89</v>
      </c>
      <c r="J248" s="29" t="s">
        <v>309</v>
      </c>
      <c r="K248" s="29" t="s">
        <v>309</v>
      </c>
      <c r="L248" s="29" t="s">
        <v>309</v>
      </c>
      <c r="M248" s="75" t="s">
        <v>89</v>
      </c>
      <c r="N248" s="75" t="s">
        <v>89</v>
      </c>
      <c r="O248" s="75" t="s">
        <v>89</v>
      </c>
      <c r="P248" s="75" t="s">
        <v>89</v>
      </c>
      <c r="Q248" s="161"/>
      <c r="R248" s="161"/>
      <c r="S248" s="23">
        <f>IF(T248&lt;=0,"",(((T248-'In Productie'!$D$1)/7)+1))</f>
        <v>-10.857142857142858</v>
      </c>
      <c r="T248" s="186">
        <v>42290</v>
      </c>
      <c r="U248" s="4" t="s">
        <v>444</v>
      </c>
      <c r="V248" s="151" t="s">
        <v>562</v>
      </c>
      <c r="W248" s="25">
        <v>30</v>
      </c>
      <c r="X248" s="78"/>
      <c r="Y248" s="81"/>
      <c r="Z248" s="202"/>
      <c r="AE248" s="4">
        <f>IF(A248="","",(IFERROR(VLOOKUP(A248,Projecten!A$4:W$2618,5,FALSE),"niet bekend")))</f>
        <v>10</v>
      </c>
      <c r="AF248" s="973">
        <f t="shared" si="28"/>
        <v>4672</v>
      </c>
      <c r="AG248" s="1028">
        <f>IF(A248="","",(IFERROR(VLOOKUP(A248,Projecten!A$4:W$2618,23,FALSE),"niet bekend")))</f>
        <v>23360</v>
      </c>
      <c r="AH248" s="1028">
        <f>IF(A248="","",(IFERROR(VLOOKUP(A248,Projecten!A$4:W$2618,12,FALSE),"niet bekend")))</f>
        <v>23360</v>
      </c>
      <c r="AI248" s="1026"/>
    </row>
    <row r="249" spans="1:35" s="4" customFormat="1" ht="12.75" customHeight="1" x14ac:dyDescent="0.2">
      <c r="A249" s="2"/>
      <c r="B249" s="1501"/>
      <c r="C249" s="1"/>
      <c r="D249" s="1"/>
      <c r="E249" s="39"/>
      <c r="F249" s="1"/>
      <c r="G249" s="1"/>
      <c r="H249" s="1"/>
      <c r="I249" s="147"/>
      <c r="J249" s="29"/>
      <c r="K249" s="29"/>
      <c r="L249" s="29"/>
      <c r="M249" s="75"/>
      <c r="N249" s="75"/>
      <c r="O249" s="75"/>
      <c r="P249" s="75"/>
      <c r="Q249" s="161"/>
      <c r="R249" s="161"/>
      <c r="S249" s="23"/>
      <c r="T249" s="186"/>
      <c r="V249" s="151"/>
      <c r="W249" s="25"/>
      <c r="X249" s="78"/>
      <c r="Y249" s="81"/>
      <c r="Z249" s="202"/>
      <c r="AE249" s="4" t="str">
        <f>IF(A249="","",(IFERROR(VLOOKUP(A249,Projecten!A$4:W$2618,5,FALSE),"niet bekend")))</f>
        <v/>
      </c>
      <c r="AF249" s="973" t="str">
        <f t="shared" si="28"/>
        <v/>
      </c>
      <c r="AG249" s="1028" t="str">
        <f>IF(A249="","",(IFERROR(VLOOKUP(A249,Projecten!A$4:W$2618,23,FALSE),"niet bekend")))</f>
        <v/>
      </c>
      <c r="AH249" s="1028" t="str">
        <f>IF(A249="","",(IFERROR(VLOOKUP(A249,Projecten!A$4:W$2618,12,FALSE),"niet bekend")))</f>
        <v/>
      </c>
      <c r="AI249" s="1026"/>
    </row>
    <row r="250" spans="1:35" s="4" customFormat="1" ht="12.75" customHeight="1" x14ac:dyDescent="0.2">
      <c r="A250" s="200">
        <v>2015145</v>
      </c>
      <c r="B250" s="1501" t="s">
        <v>546</v>
      </c>
      <c r="C250" s="94" t="s">
        <v>532</v>
      </c>
      <c r="D250" s="1" t="s">
        <v>68</v>
      </c>
      <c r="E250" s="39">
        <v>2</v>
      </c>
      <c r="F250" s="1">
        <v>12</v>
      </c>
      <c r="G250" s="1">
        <v>8</v>
      </c>
      <c r="H250" s="1">
        <v>8</v>
      </c>
      <c r="I250" s="147" t="s">
        <v>89</v>
      </c>
      <c r="J250" s="29" t="s">
        <v>309</v>
      </c>
      <c r="K250" s="29" t="s">
        <v>309</v>
      </c>
      <c r="L250" s="29" t="s">
        <v>309</v>
      </c>
      <c r="M250" s="75" t="s">
        <v>89</v>
      </c>
      <c r="N250" s="75" t="s">
        <v>89</v>
      </c>
      <c r="O250" s="75" t="s">
        <v>89</v>
      </c>
      <c r="P250" s="75" t="s">
        <v>89</v>
      </c>
      <c r="Q250" s="161"/>
      <c r="R250" s="161"/>
      <c r="S250" s="23">
        <f>IF(T250&lt;=0,"",(((T250-'In Productie'!$D$1)/7)+1))</f>
        <v>-10.428571428571429</v>
      </c>
      <c r="T250" s="180">
        <v>42293</v>
      </c>
      <c r="U250" s="4" t="s">
        <v>561</v>
      </c>
      <c r="V250" s="151" t="s">
        <v>574</v>
      </c>
      <c r="W250" s="25">
        <v>60</v>
      </c>
      <c r="X250" s="78"/>
      <c r="Y250" s="81"/>
      <c r="Z250" s="202"/>
      <c r="AE250" s="4">
        <f>IF(A250="","",(IFERROR(VLOOKUP(A250,Projecten!A$4:W$2618,5,FALSE),"niet bekend")))</f>
        <v>10</v>
      </c>
      <c r="AF250" s="973">
        <f t="shared" si="28"/>
        <v>4672</v>
      </c>
      <c r="AG250" s="1028">
        <f>IF(A250="","",(IFERROR(VLOOKUP(A250,Projecten!A$4:W$2618,23,FALSE),"niet bekend")))</f>
        <v>23360</v>
      </c>
      <c r="AH250" s="1028">
        <f>IF(A250="","",(IFERROR(VLOOKUP(A250,Projecten!A$4:W$2618,12,FALSE),"niet bekend")))</f>
        <v>23360</v>
      </c>
      <c r="AI250" s="1026"/>
    </row>
    <row r="251" spans="1:35" s="4" customFormat="1" ht="12.75" customHeight="1" x14ac:dyDescent="0.2">
      <c r="A251" s="200">
        <v>2015145</v>
      </c>
      <c r="B251" s="1501" t="s">
        <v>546</v>
      </c>
      <c r="C251" s="94" t="s">
        <v>532</v>
      </c>
      <c r="D251" s="1" t="s">
        <v>68</v>
      </c>
      <c r="E251" s="39">
        <v>1</v>
      </c>
      <c r="F251" s="1">
        <v>6</v>
      </c>
      <c r="G251" s="1">
        <v>4</v>
      </c>
      <c r="H251" s="1">
        <v>4</v>
      </c>
      <c r="I251" s="147" t="s">
        <v>89</v>
      </c>
      <c r="J251" s="29" t="s">
        <v>309</v>
      </c>
      <c r="K251" s="29" t="s">
        <v>309</v>
      </c>
      <c r="L251" s="29" t="s">
        <v>309</v>
      </c>
      <c r="M251" s="75" t="s">
        <v>89</v>
      </c>
      <c r="N251" s="75" t="s">
        <v>89</v>
      </c>
      <c r="O251" s="75" t="s">
        <v>89</v>
      </c>
      <c r="P251" s="75" t="s">
        <v>89</v>
      </c>
      <c r="Q251" s="161"/>
      <c r="R251" s="161"/>
      <c r="S251" s="23">
        <f>IF(T251&lt;=0,"",(((T251-'In Productie'!$D$1)/7)+1))</f>
        <v>-10.428571428571429</v>
      </c>
      <c r="T251" s="180">
        <v>42293</v>
      </c>
      <c r="U251" s="4" t="s">
        <v>561</v>
      </c>
      <c r="V251" s="151" t="s">
        <v>577</v>
      </c>
      <c r="W251" s="25">
        <v>60</v>
      </c>
      <c r="X251" s="78"/>
      <c r="Y251" s="81"/>
      <c r="Z251" s="202"/>
      <c r="AE251" s="4">
        <f>IF(A251="","",(IFERROR(VLOOKUP(A251,Projecten!A$4:W$2618,5,FALSE),"niet bekend")))</f>
        <v>10</v>
      </c>
      <c r="AF251" s="973">
        <f t="shared" si="28"/>
        <v>2336</v>
      </c>
      <c r="AG251" s="1028">
        <f>IF(A251="","",(IFERROR(VLOOKUP(A251,Projecten!A$4:W$2618,23,FALSE),"niet bekend")))</f>
        <v>23360</v>
      </c>
      <c r="AH251" s="1028">
        <f>IF(A251="","",(IFERROR(VLOOKUP(A251,Projecten!A$4:W$2618,12,FALSE),"niet bekend")))</f>
        <v>23360</v>
      </c>
      <c r="AI251" s="1026"/>
    </row>
    <row r="252" spans="1:35" x14ac:dyDescent="0.2">
      <c r="A252" s="4"/>
      <c r="AE252" s="4" t="str">
        <f>IF(A252="","",(IFERROR(VLOOKUP(A252,Projecten!A$4:W$2618,5,FALSE),"niet bekend")))</f>
        <v/>
      </c>
      <c r="AF252" s="973" t="str">
        <f t="shared" si="28"/>
        <v/>
      </c>
      <c r="AG252" s="1028" t="str">
        <f>IF(A252="","",(IFERROR(VLOOKUP(A252,Projecten!A$4:W$2618,23,FALSE),"niet bekend")))</f>
        <v/>
      </c>
      <c r="AH252" s="1028" t="str">
        <f>IF(A252="","",(IFERROR(VLOOKUP(A252,Projecten!A$4:W$2618,12,FALSE),"niet bekend")))</f>
        <v/>
      </c>
      <c r="AI252" s="1026" t="str">
        <f t="shared" ref="AI252:AI259" si="29">IF(AF252="","",(AH252-AF252))</f>
        <v/>
      </c>
    </row>
    <row r="253" spans="1:35" x14ac:dyDescent="0.2">
      <c r="A253" s="4"/>
      <c r="AE253" s="4" t="str">
        <f>IF(A253="","",(IFERROR(VLOOKUP(A253,Projecten!A$4:W$2618,5,FALSE),"niet bekend")))</f>
        <v/>
      </c>
      <c r="AF253" s="973" t="str">
        <f t="shared" si="28"/>
        <v/>
      </c>
      <c r="AG253" s="1028" t="str">
        <f>IF(A253="","",(IFERROR(VLOOKUP(A253,Projecten!A$4:W$2618,23,FALSE),"niet bekend")))</f>
        <v/>
      </c>
      <c r="AH253" s="1028" t="str">
        <f>IF(A253="","",(IFERROR(VLOOKUP(A253,Projecten!A$4:W$2618,12,FALSE),"niet bekend")))</f>
        <v/>
      </c>
      <c r="AI253" s="1026" t="str">
        <f t="shared" si="29"/>
        <v/>
      </c>
    </row>
    <row r="254" spans="1:35" s="4" customFormat="1" ht="15" customHeight="1" x14ac:dyDescent="0.2">
      <c r="A254" s="2"/>
      <c r="B254" s="1501"/>
      <c r="C254" s="94"/>
      <c r="D254" s="1"/>
      <c r="E254" s="39"/>
      <c r="F254" s="1"/>
      <c r="G254" s="1"/>
      <c r="H254" s="1"/>
      <c r="I254" s="147"/>
      <c r="J254" s="29"/>
      <c r="K254" s="29"/>
      <c r="L254" s="29"/>
      <c r="M254" s="75"/>
      <c r="N254" s="75"/>
      <c r="O254" s="75"/>
      <c r="P254" s="75"/>
      <c r="Q254" s="161"/>
      <c r="R254" s="161"/>
      <c r="S254" s="23"/>
      <c r="T254" s="180"/>
      <c r="V254" s="151"/>
      <c r="W254" s="25"/>
      <c r="X254" s="78"/>
      <c r="Y254" s="81"/>
      <c r="Z254" s="202"/>
      <c r="AE254" s="4" t="str">
        <f>IF(A254="","",(IFERROR(VLOOKUP(A254,Projecten!A$4:W$2618,5,FALSE),"niet bekend")))</f>
        <v/>
      </c>
      <c r="AF254" s="973" t="str">
        <f t="shared" si="28"/>
        <v/>
      </c>
      <c r="AG254" s="1028" t="str">
        <f>IF(A254="","",(IFERROR(VLOOKUP(A254,Projecten!A$4:W$2618,23,FALSE),"niet bekend")))</f>
        <v/>
      </c>
      <c r="AH254" s="1028" t="str">
        <f>IF(A254="","",(IFERROR(VLOOKUP(A254,Projecten!A$4:W$2618,12,FALSE),"niet bekend")))</f>
        <v/>
      </c>
      <c r="AI254" s="1026" t="str">
        <f t="shared" si="29"/>
        <v/>
      </c>
    </row>
    <row r="255" spans="1:35" s="4" customFormat="1" ht="12.75" customHeight="1" x14ac:dyDescent="0.2">
      <c r="A255" s="203">
        <v>2015125</v>
      </c>
      <c r="B255" s="1501">
        <v>120312</v>
      </c>
      <c r="C255" s="215" t="s">
        <v>483</v>
      </c>
      <c r="D255" s="28" t="s">
        <v>68</v>
      </c>
      <c r="E255" s="41">
        <v>1</v>
      </c>
      <c r="F255" s="40">
        <v>2</v>
      </c>
      <c r="G255" s="40">
        <v>1</v>
      </c>
      <c r="H255" s="40">
        <v>1</v>
      </c>
      <c r="I255" s="141" t="s">
        <v>89</v>
      </c>
      <c r="J255" s="41" t="s">
        <v>309</v>
      </c>
      <c r="K255" s="41" t="s">
        <v>309</v>
      </c>
      <c r="L255" s="41" t="s">
        <v>309</v>
      </c>
      <c r="M255" s="41" t="s">
        <v>89</v>
      </c>
      <c r="N255" s="41" t="s">
        <v>89</v>
      </c>
      <c r="O255" s="41" t="s">
        <v>89</v>
      </c>
      <c r="P255" s="41" t="s">
        <v>89</v>
      </c>
      <c r="R255" s="2134"/>
      <c r="S255" s="23">
        <f>IF(T255&lt;=0,"",(((T255-'In Productie'!$D$1)/7)+1))</f>
        <v>-10.714285714285714</v>
      </c>
      <c r="T255" s="181">
        <v>42291</v>
      </c>
      <c r="U255" s="4" t="s">
        <v>278</v>
      </c>
      <c r="W255" s="25">
        <v>5</v>
      </c>
      <c r="X255" s="80"/>
      <c r="Y255" s="79"/>
      <c r="AE255" s="4">
        <f>IF(A255="","",(IFERROR(VLOOKUP(A255,Projecten!A$4:W$2618,5,FALSE),"niet bekend")))</f>
        <v>1</v>
      </c>
      <c r="AF255" s="973">
        <f t="shared" si="28"/>
        <v>523</v>
      </c>
      <c r="AG255" s="1028">
        <f>IF(A255="","",(IFERROR(VLOOKUP(A255,Projecten!A$4:W$2618,23,FALSE),"niet bekend")))</f>
        <v>523</v>
      </c>
      <c r="AH255" s="1028">
        <f>IF(A255="","",(IFERROR(VLOOKUP(A255,Projecten!A$4:W$2618,12,FALSE),"niet bekend")))</f>
        <v>523</v>
      </c>
      <c r="AI255" s="1026">
        <f t="shared" si="29"/>
        <v>0</v>
      </c>
    </row>
    <row r="256" spans="1:35" s="4" customFormat="1" ht="12.75" customHeight="1" x14ac:dyDescent="0.2">
      <c r="A256" s="200">
        <v>2015136</v>
      </c>
      <c r="B256" s="1501">
        <v>120312</v>
      </c>
      <c r="C256" s="94" t="s">
        <v>500</v>
      </c>
      <c r="D256" s="1" t="s">
        <v>68</v>
      </c>
      <c r="E256" s="39">
        <v>1</v>
      </c>
      <c r="F256" s="1">
        <v>7</v>
      </c>
      <c r="G256" s="1">
        <v>4</v>
      </c>
      <c r="H256" s="1">
        <v>3</v>
      </c>
      <c r="I256" s="147" t="s">
        <v>89</v>
      </c>
      <c r="J256" s="29" t="s">
        <v>309</v>
      </c>
      <c r="K256" s="147" t="s">
        <v>89</v>
      </c>
      <c r="L256" s="29" t="s">
        <v>309</v>
      </c>
      <c r="M256" s="29" t="s">
        <v>89</v>
      </c>
      <c r="N256" s="29" t="s">
        <v>89</v>
      </c>
      <c r="O256" s="29" t="s">
        <v>89</v>
      </c>
      <c r="P256" s="29" t="s">
        <v>89</v>
      </c>
      <c r="Q256" s="23"/>
      <c r="R256" s="23"/>
      <c r="S256" s="23">
        <f>IF(T256&lt;=0,"",(((T256-'In Productie'!$D$1)/7)+1))</f>
        <v>-10.714285714285714</v>
      </c>
      <c r="T256" s="181">
        <v>42291</v>
      </c>
      <c r="U256" s="4" t="s">
        <v>278</v>
      </c>
      <c r="W256" s="470">
        <v>13</v>
      </c>
      <c r="X256" s="80"/>
      <c r="Y256" s="79"/>
      <c r="AE256" s="4">
        <f>IF(A256="","",(IFERROR(VLOOKUP(A256,Projecten!A$4:W$2618,5,FALSE),"niet bekend")))</f>
        <v>1</v>
      </c>
      <c r="AF256" s="973">
        <f t="shared" si="28"/>
        <v>2136</v>
      </c>
      <c r="AG256" s="1028">
        <f>IF(A256="","",(IFERROR(VLOOKUP(A256,Projecten!A$4:W$2618,23,FALSE),"niet bekend")))</f>
        <v>2136</v>
      </c>
      <c r="AH256" s="1028">
        <f>IF(A256="","",(IFERROR(VLOOKUP(A256,Projecten!A$4:W$2618,12,FALSE),"niet bekend")))</f>
        <v>2136</v>
      </c>
      <c r="AI256" s="1026">
        <f t="shared" si="29"/>
        <v>0</v>
      </c>
    </row>
    <row r="257" spans="1:256" s="4" customFormat="1" ht="12.75" customHeight="1" x14ac:dyDescent="0.2">
      <c r="A257" s="200">
        <v>2015141</v>
      </c>
      <c r="B257" s="1501">
        <v>120312</v>
      </c>
      <c r="C257" s="94" t="s">
        <v>505</v>
      </c>
      <c r="D257" s="1" t="s">
        <v>68</v>
      </c>
      <c r="E257" s="39">
        <v>1</v>
      </c>
      <c r="F257" s="1">
        <v>9</v>
      </c>
      <c r="G257" s="1">
        <v>7</v>
      </c>
      <c r="H257" s="1">
        <v>3</v>
      </c>
      <c r="I257" s="141" t="s">
        <v>89</v>
      </c>
      <c r="J257" s="41" t="s">
        <v>309</v>
      </c>
      <c r="K257" s="41" t="s">
        <v>309</v>
      </c>
      <c r="L257" s="41" t="s">
        <v>309</v>
      </c>
      <c r="M257" s="41" t="s">
        <v>89</v>
      </c>
      <c r="N257" s="41" t="s">
        <v>89</v>
      </c>
      <c r="O257" s="41" t="s">
        <v>89</v>
      </c>
      <c r="P257" s="41" t="s">
        <v>89</v>
      </c>
      <c r="R257" s="2134"/>
      <c r="S257" s="23">
        <f>IF(T257&lt;=0,"",(((T257-'In Productie'!$D$1)/7)+1))</f>
        <v>-10.714285714285714</v>
      </c>
      <c r="T257" s="181">
        <v>42291</v>
      </c>
      <c r="U257" s="4" t="s">
        <v>278</v>
      </c>
      <c r="W257" s="470">
        <v>17</v>
      </c>
      <c r="X257" s="79"/>
      <c r="Y257" s="79"/>
      <c r="AE257" s="4">
        <f>IF(A257="","",(IFERROR(VLOOKUP(A257,Projecten!A$4:W$2618,5,FALSE),"niet bekend")))</f>
        <v>1</v>
      </c>
      <c r="AF257" s="973">
        <f t="shared" si="28"/>
        <v>2622</v>
      </c>
      <c r="AG257" s="1028">
        <f>IF(A257="","",(IFERROR(VLOOKUP(A257,Projecten!A$4:W$2618,23,FALSE),"niet bekend")))</f>
        <v>2622</v>
      </c>
      <c r="AH257" s="1028">
        <f>IF(A257="","",(IFERROR(VLOOKUP(A257,Projecten!A$4:W$2618,12,FALSE),"niet bekend")))</f>
        <v>2622</v>
      </c>
      <c r="AI257" s="1026">
        <f t="shared" si="29"/>
        <v>0</v>
      </c>
    </row>
    <row r="258" spans="1:256" s="4" customFormat="1" ht="12.75" customHeight="1" x14ac:dyDescent="0.2">
      <c r="A258" s="200">
        <v>2015137</v>
      </c>
      <c r="B258" s="1501">
        <v>120317</v>
      </c>
      <c r="C258" s="94" t="s">
        <v>501</v>
      </c>
      <c r="D258" s="1" t="s">
        <v>68</v>
      </c>
      <c r="E258" s="39">
        <v>1</v>
      </c>
      <c r="F258" s="1">
        <v>11</v>
      </c>
      <c r="G258" s="1">
        <v>5</v>
      </c>
      <c r="H258" s="1">
        <v>3</v>
      </c>
      <c r="I258" s="140" t="s">
        <v>89</v>
      </c>
      <c r="J258" s="7" t="s">
        <v>309</v>
      </c>
      <c r="K258" s="7" t="s">
        <v>309</v>
      </c>
      <c r="L258" s="7" t="s">
        <v>309</v>
      </c>
      <c r="M258" s="7" t="s">
        <v>89</v>
      </c>
      <c r="N258" s="7" t="s">
        <v>89</v>
      </c>
      <c r="O258" s="7" t="s">
        <v>89</v>
      </c>
      <c r="P258" s="7" t="s">
        <v>89</v>
      </c>
      <c r="R258" s="2134"/>
      <c r="S258" s="23">
        <f>IF(T258&lt;=0,"",(((T258-'In Productie'!$D$1)/7)+1))</f>
        <v>-10.571428571428571</v>
      </c>
      <c r="T258" s="181">
        <v>42292</v>
      </c>
      <c r="U258" s="4" t="s">
        <v>278</v>
      </c>
      <c r="W258" s="470">
        <v>19</v>
      </c>
      <c r="X258" s="80"/>
      <c r="Y258" s="82"/>
      <c r="AE258" s="4">
        <f>IF(A258="","",(IFERROR(VLOOKUP(A258,Projecten!A$4:W$2618,5,FALSE),"niet bekend")))</f>
        <v>1</v>
      </c>
      <c r="AF258" s="973">
        <f t="shared" si="28"/>
        <v>2484</v>
      </c>
      <c r="AG258" s="1028">
        <f>IF(A258="","",(IFERROR(VLOOKUP(A258,Projecten!A$4:W$2618,23,FALSE),"niet bekend")))</f>
        <v>2484</v>
      </c>
      <c r="AH258" s="1028">
        <f>IF(A258="","",(IFERROR(VLOOKUP(A258,Projecten!A$4:W$2618,12,FALSE),"niet bekend")))</f>
        <v>2484</v>
      </c>
      <c r="AI258" s="1026">
        <f t="shared" si="29"/>
        <v>0</v>
      </c>
    </row>
    <row r="259" spans="1:256" s="4" customFormat="1" ht="12.75" customHeight="1" x14ac:dyDescent="0.2">
      <c r="A259" s="200">
        <v>2015140</v>
      </c>
      <c r="B259" s="1501">
        <v>120317</v>
      </c>
      <c r="C259" s="94" t="s">
        <v>504</v>
      </c>
      <c r="D259" s="1" t="s">
        <v>68</v>
      </c>
      <c r="E259" s="39">
        <v>1</v>
      </c>
      <c r="F259" s="1">
        <v>10</v>
      </c>
      <c r="G259" s="1">
        <v>8</v>
      </c>
      <c r="H259" s="1">
        <v>3</v>
      </c>
      <c r="I259" s="141" t="s">
        <v>89</v>
      </c>
      <c r="J259" s="41" t="s">
        <v>309</v>
      </c>
      <c r="K259" s="141" t="s">
        <v>89</v>
      </c>
      <c r="L259" s="41" t="s">
        <v>309</v>
      </c>
      <c r="M259" s="41" t="s">
        <v>89</v>
      </c>
      <c r="N259" s="41" t="s">
        <v>89</v>
      </c>
      <c r="O259" s="41" t="s">
        <v>89</v>
      </c>
      <c r="P259" s="41" t="s">
        <v>89</v>
      </c>
      <c r="R259" s="2134"/>
      <c r="S259" s="23">
        <f>IF(T259&lt;=0,"",(((T259-'In Productie'!$D$1)/7)+1))</f>
        <v>-10.571428571428571</v>
      </c>
      <c r="T259" s="181">
        <v>42292</v>
      </c>
      <c r="U259" s="4" t="s">
        <v>278</v>
      </c>
      <c r="W259" s="470">
        <v>18</v>
      </c>
      <c r="X259" s="80"/>
      <c r="Y259" s="79"/>
      <c r="AE259" s="4">
        <f>IF(A259="","",(IFERROR(VLOOKUP(A259,Projecten!A$4:W$2618,5,FALSE),"niet bekend")))</f>
        <v>1</v>
      </c>
      <c r="AF259" s="973">
        <f t="shared" si="28"/>
        <v>3060</v>
      </c>
      <c r="AG259" s="1028">
        <f>IF(A259="","",(IFERROR(VLOOKUP(A259,Projecten!A$4:W$2618,23,FALSE),"niet bekend")))</f>
        <v>3060</v>
      </c>
      <c r="AH259" s="1028">
        <f>IF(A259="","",(IFERROR(VLOOKUP(A259,Projecten!A$4:W$2618,12,FALSE),"niet bekend")))</f>
        <v>3060</v>
      </c>
      <c r="AI259" s="1026">
        <f t="shared" si="29"/>
        <v>0</v>
      </c>
    </row>
    <row r="260" spans="1:256" s="992" customFormat="1" ht="12.75" customHeight="1" x14ac:dyDescent="0.2">
      <c r="A260" s="1572"/>
      <c r="B260" s="984"/>
      <c r="C260" s="985"/>
      <c r="D260" s="985"/>
      <c r="E260" s="1959"/>
      <c r="F260" s="985"/>
      <c r="G260" s="985"/>
      <c r="H260" s="985"/>
      <c r="I260" s="32"/>
      <c r="J260" s="32"/>
      <c r="K260" s="32"/>
      <c r="L260" s="32"/>
      <c r="M260" s="32"/>
      <c r="N260" s="32"/>
      <c r="O260" s="32"/>
      <c r="P260" s="32"/>
      <c r="Q260" s="986"/>
      <c r="R260" s="2144"/>
      <c r="S260" s="1194"/>
      <c r="T260" s="987"/>
      <c r="U260" s="988"/>
      <c r="V260" s="988"/>
      <c r="W260" s="989"/>
      <c r="X260" s="990"/>
      <c r="Y260" s="991"/>
      <c r="AF260" s="983"/>
      <c r="AG260" s="1030"/>
      <c r="AH260" s="1030"/>
      <c r="AI260" s="1030"/>
    </row>
    <row r="261" spans="1:256" s="1038" customFormat="1" ht="12.75" customHeight="1" x14ac:dyDescent="0.2">
      <c r="A261" s="1007">
        <v>43</v>
      </c>
      <c r="B261" s="1498"/>
      <c r="C261" s="1008">
        <f>SUM(F261:H261)</f>
        <v>278</v>
      </c>
      <c r="D261" s="1009"/>
      <c r="E261" s="1010">
        <f>SUM(E262:E277)</f>
        <v>21</v>
      </c>
      <c r="F261" s="1009">
        <f>SUM(F263:F276)</f>
        <v>127</v>
      </c>
      <c r="G261" s="1009">
        <f>SUM(G263:G276)</f>
        <v>80</v>
      </c>
      <c r="H261" s="1009">
        <f>SUM(H263:H276)</f>
        <v>71</v>
      </c>
      <c r="I261" s="1010"/>
      <c r="J261" s="1010"/>
      <c r="K261" s="1010"/>
      <c r="L261" s="1010"/>
      <c r="M261" s="1010"/>
      <c r="N261" s="1010"/>
      <c r="O261" s="1010"/>
      <c r="P261" s="1010"/>
      <c r="Q261" s="1045">
        <v>43</v>
      </c>
      <c r="R261" s="1045"/>
      <c r="S261" s="1195"/>
      <c r="T261" s="1046"/>
      <c r="U261" s="1047"/>
      <c r="V261" s="1047">
        <f>SUM(W261:W277)</f>
        <v>278.25</v>
      </c>
      <c r="W261" s="960"/>
      <c r="X261" s="1049">
        <f>'In Productie'!$X$1+19+19+38+19</f>
        <v>495</v>
      </c>
      <c r="Y261" s="961">
        <f>V261-X261</f>
        <v>-216.75</v>
      </c>
      <c r="AF261" s="1037">
        <f>SUM(AF262:AF277)</f>
        <v>44628</v>
      </c>
      <c r="AG261" s="1027"/>
      <c r="AH261" s="1027"/>
      <c r="AI261" s="1027"/>
    </row>
    <row r="262" spans="1:256" s="4" customFormat="1" ht="12.75" customHeight="1" x14ac:dyDescent="0.2">
      <c r="A262" s="160"/>
      <c r="B262" s="1504"/>
      <c r="C262" s="207" t="s">
        <v>575</v>
      </c>
      <c r="D262" s="99"/>
      <c r="E262" s="75"/>
      <c r="F262" s="99"/>
      <c r="G262" s="99"/>
      <c r="H262" s="99"/>
      <c r="I262" s="75"/>
      <c r="J262" s="75"/>
      <c r="K262" s="75"/>
      <c r="L262" s="75"/>
      <c r="M262" s="75"/>
      <c r="N262" s="75"/>
      <c r="O262" s="75"/>
      <c r="P262" s="75"/>
      <c r="Q262" s="161"/>
      <c r="R262" s="161"/>
      <c r="S262" s="1197"/>
      <c r="T262" s="185"/>
      <c r="U262" s="162"/>
      <c r="V262" s="162"/>
      <c r="W262" s="491">
        <v>8.25</v>
      </c>
      <c r="X262" s="78"/>
      <c r="Y262" s="81"/>
      <c r="AE262" s="4" t="str">
        <f>IF(A262="","",(IFERROR(VLOOKUP(A262,Projecten!A$4:W$2618,5,FALSE),"niet bekend")))</f>
        <v/>
      </c>
      <c r="AF262" s="973" t="str">
        <f t="shared" ref="AF262:AF276" si="30">IF(AE262="","",(E262/AE262*AH262))</f>
        <v/>
      </c>
      <c r="AG262" s="1028" t="str">
        <f>IF(A262="","",(IFERROR(VLOOKUP(A262,Projecten!A$4:W$2618,23,FALSE),"niet bekend")))</f>
        <v/>
      </c>
      <c r="AH262" s="1028" t="str">
        <f>IF(A262="","",(IFERROR(VLOOKUP(A262,Projecten!A$4:W$2618,12,FALSE),"niet bekend")))</f>
        <v/>
      </c>
      <c r="AI262" s="1026" t="str">
        <f>IF(AF262="","",(AH262-AF262))</f>
        <v/>
      </c>
    </row>
    <row r="263" spans="1:256" s="4" customFormat="1" ht="12.75" customHeight="1" x14ac:dyDescent="0.2">
      <c r="A263" s="200">
        <v>2015145</v>
      </c>
      <c r="B263" s="1501" t="s">
        <v>546</v>
      </c>
      <c r="C263" s="94" t="s">
        <v>532</v>
      </c>
      <c r="D263" s="1" t="s">
        <v>68</v>
      </c>
      <c r="E263" s="39">
        <v>1</v>
      </c>
      <c r="F263" s="1">
        <v>6</v>
      </c>
      <c r="G263" s="1">
        <v>4</v>
      </c>
      <c r="H263" s="1">
        <v>4</v>
      </c>
      <c r="I263" s="147" t="s">
        <v>89</v>
      </c>
      <c r="J263" s="29" t="s">
        <v>309</v>
      </c>
      <c r="K263" s="29" t="s">
        <v>309</v>
      </c>
      <c r="L263" s="29" t="s">
        <v>309</v>
      </c>
      <c r="M263" s="75" t="s">
        <v>89</v>
      </c>
      <c r="N263" s="75" t="s">
        <v>89</v>
      </c>
      <c r="O263" s="75" t="s">
        <v>89</v>
      </c>
      <c r="P263" s="75" t="s">
        <v>89</v>
      </c>
      <c r="Q263" s="161"/>
      <c r="R263" s="161"/>
      <c r="S263" s="23">
        <f>IF(T263&lt;=0,"",(((T263-'In Productie'!$D$1)/7)+1))</f>
        <v>-10.428571428571429</v>
      </c>
      <c r="T263" s="180">
        <v>42293</v>
      </c>
      <c r="U263" s="4" t="s">
        <v>561</v>
      </c>
      <c r="V263" s="151" t="s">
        <v>576</v>
      </c>
      <c r="W263" s="25">
        <v>15</v>
      </c>
      <c r="X263" s="78"/>
      <c r="Y263" s="81"/>
      <c r="Z263" s="202"/>
      <c r="AE263" s="4">
        <f>IF(A263="","",(IFERROR(VLOOKUP(A263,Projecten!A$4:W$2618,5,FALSE),"niet bekend")))</f>
        <v>10</v>
      </c>
      <c r="AF263" s="973">
        <f t="shared" si="30"/>
        <v>2336</v>
      </c>
      <c r="AG263" s="1028">
        <f>IF(A263="","",(IFERROR(VLOOKUP(A263,Projecten!A$4:W$2618,23,FALSE),"niet bekend")))</f>
        <v>23360</v>
      </c>
      <c r="AH263" s="1028">
        <f>IF(A263="","",(IFERROR(VLOOKUP(A263,Projecten!A$4:W$2618,12,FALSE),"niet bekend")))</f>
        <v>23360</v>
      </c>
      <c r="AI263" s="1026"/>
    </row>
    <row r="264" spans="1:256" s="4" customFormat="1" ht="12.75" customHeight="1" x14ac:dyDescent="0.2">
      <c r="A264" s="200">
        <v>2015156</v>
      </c>
      <c r="B264" s="1501">
        <v>120316</v>
      </c>
      <c r="C264" s="94" t="s">
        <v>560</v>
      </c>
      <c r="D264" s="1" t="s">
        <v>68</v>
      </c>
      <c r="E264" s="39">
        <v>5</v>
      </c>
      <c r="F264" s="1">
        <v>20</v>
      </c>
      <c r="G264" s="1">
        <v>10</v>
      </c>
      <c r="H264" s="1">
        <v>20</v>
      </c>
      <c r="I264" s="147" t="s">
        <v>89</v>
      </c>
      <c r="J264" s="29" t="s">
        <v>309</v>
      </c>
      <c r="K264" s="29" t="s">
        <v>309</v>
      </c>
      <c r="L264" s="29" t="s">
        <v>309</v>
      </c>
      <c r="M264" s="75" t="s">
        <v>89</v>
      </c>
      <c r="N264" s="75" t="s">
        <v>89</v>
      </c>
      <c r="O264" s="75" t="s">
        <v>89</v>
      </c>
      <c r="P264" s="75" t="s">
        <v>89</v>
      </c>
      <c r="Q264" s="161"/>
      <c r="R264" s="161"/>
      <c r="S264" s="23">
        <f>IF(T264&lt;=0,"",(((T264-'In Productie'!$D$1)/7)+1))</f>
        <v>-9.5714285714285712</v>
      </c>
      <c r="T264" s="180">
        <v>42299</v>
      </c>
      <c r="U264" s="4" t="s">
        <v>444</v>
      </c>
      <c r="V264" s="246">
        <v>42298</v>
      </c>
      <c r="W264" s="25">
        <v>60</v>
      </c>
      <c r="X264" s="78"/>
      <c r="Y264" s="81"/>
      <c r="Z264" s="202"/>
      <c r="AE264" s="4">
        <f>IF(A264="","",(IFERROR(VLOOKUP(A264,Projecten!A$4:W$2618,5,FALSE),"niet bekend")))</f>
        <v>5</v>
      </c>
      <c r="AF264" s="973">
        <f t="shared" si="30"/>
        <v>9100</v>
      </c>
      <c r="AG264" s="1028">
        <f>IF(A264="","",(IFERROR(VLOOKUP(A264,Projecten!A$4:W$2618,23,FALSE),"niet bekend")))</f>
        <v>9100</v>
      </c>
      <c r="AH264" s="1028">
        <f>IF(A264="","",(IFERROR(VLOOKUP(A264,Projecten!A$4:W$2618,12,FALSE),"niet bekend")))</f>
        <v>9100</v>
      </c>
      <c r="AI264" s="1026">
        <f t="shared" ref="AI264:AI269" si="31">IF(AF264="","",(AH264-AF264))</f>
        <v>0</v>
      </c>
    </row>
    <row r="265" spans="1:256" s="4" customFormat="1" ht="12.75" customHeight="1" x14ac:dyDescent="0.2">
      <c r="A265" s="200">
        <v>2015142</v>
      </c>
      <c r="B265" s="1501">
        <v>120318</v>
      </c>
      <c r="C265" s="94" t="s">
        <v>506</v>
      </c>
      <c r="D265" s="1" t="s">
        <v>68</v>
      </c>
      <c r="E265" s="39">
        <v>1</v>
      </c>
      <c r="F265" s="1">
        <v>8</v>
      </c>
      <c r="G265" s="1">
        <v>5</v>
      </c>
      <c r="H265" s="1">
        <v>3</v>
      </c>
      <c r="I265" s="140" t="s">
        <v>89</v>
      </c>
      <c r="J265" s="7" t="s">
        <v>309</v>
      </c>
      <c r="K265" s="7" t="s">
        <v>309</v>
      </c>
      <c r="L265" s="7" t="s">
        <v>309</v>
      </c>
      <c r="M265" s="7" t="s">
        <v>89</v>
      </c>
      <c r="N265" s="7" t="s">
        <v>89</v>
      </c>
      <c r="O265" s="7" t="s">
        <v>89</v>
      </c>
      <c r="P265" s="7" t="s">
        <v>89</v>
      </c>
      <c r="R265" s="2134"/>
      <c r="S265" s="23">
        <f>IF(T265&lt;=0,"",(((T265-'In Productie'!$D$1)/7)+1))</f>
        <v>-10</v>
      </c>
      <c r="T265" s="181">
        <v>42296</v>
      </c>
      <c r="U265" s="4" t="s">
        <v>278</v>
      </c>
      <c r="W265" s="470">
        <v>14</v>
      </c>
      <c r="X265" s="80"/>
      <c r="Y265" s="82"/>
      <c r="AE265" s="4">
        <f>IF(A265="","",(IFERROR(VLOOKUP(A265,Projecten!A$4:W$2618,5,FALSE),"niet bekend")))</f>
        <v>1</v>
      </c>
      <c r="AF265" s="973">
        <f t="shared" si="30"/>
        <v>1961</v>
      </c>
      <c r="AG265" s="1028">
        <f>IF(A265="","",(IFERROR(VLOOKUP(A265,Projecten!A$4:W$2618,23,FALSE),"niet bekend")))</f>
        <v>1961</v>
      </c>
      <c r="AH265" s="1028">
        <f>IF(A265="","",(IFERROR(VLOOKUP(A265,Projecten!A$4:W$2618,12,FALSE),"niet bekend")))</f>
        <v>1961</v>
      </c>
      <c r="AI265" s="1026">
        <f t="shared" si="31"/>
        <v>0</v>
      </c>
    </row>
    <row r="266" spans="1:256" s="4" customFormat="1" ht="12.75" customHeight="1" x14ac:dyDescent="0.2">
      <c r="A266" s="200">
        <v>2015143</v>
      </c>
      <c r="B266" s="1506">
        <v>120318</v>
      </c>
      <c r="C266" s="217" t="s">
        <v>510</v>
      </c>
      <c r="D266" s="218" t="s">
        <v>68</v>
      </c>
      <c r="E266" s="1960">
        <v>1</v>
      </c>
      <c r="F266" s="218">
        <v>8</v>
      </c>
      <c r="G266" s="218">
        <v>5</v>
      </c>
      <c r="H266" s="218">
        <v>3</v>
      </c>
      <c r="I266" s="219" t="s">
        <v>89</v>
      </c>
      <c r="J266" s="220" t="s">
        <v>89</v>
      </c>
      <c r="K266" s="221" t="s">
        <v>309</v>
      </c>
      <c r="L266" s="221" t="s">
        <v>309</v>
      </c>
      <c r="M266" s="221" t="s">
        <v>89</v>
      </c>
      <c r="N266" s="221" t="s">
        <v>89</v>
      </c>
      <c r="O266" s="221" t="s">
        <v>89</v>
      </c>
      <c r="P266" s="221" t="s">
        <v>89</v>
      </c>
      <c r="Q266" s="222"/>
      <c r="R266" s="2145"/>
      <c r="S266" s="23">
        <f>IF(T266&lt;=0,"",(((T266-'In Productie'!$D$1)/7)+1))</f>
        <v>-10</v>
      </c>
      <c r="T266" s="181">
        <v>42296</v>
      </c>
      <c r="U266" s="222" t="s">
        <v>278</v>
      </c>
      <c r="V266" s="222"/>
      <c r="W266" s="492">
        <v>16</v>
      </c>
      <c r="X266" s="80"/>
      <c r="Y266" s="82"/>
      <c r="AE266" s="4">
        <f>IF(A266="","",(IFERROR(VLOOKUP(A266,Projecten!A$4:W$2618,5,FALSE),"niet bekend")))</f>
        <v>1</v>
      </c>
      <c r="AF266" s="973">
        <f t="shared" si="30"/>
        <v>2517</v>
      </c>
      <c r="AG266" s="1028">
        <f>IF(A266="","",(IFERROR(VLOOKUP(A266,Projecten!A$4:W$2618,23,FALSE),"niet bekend")))</f>
        <v>2517</v>
      </c>
      <c r="AH266" s="1028">
        <f>IF(A266="","",(IFERROR(VLOOKUP(A266,Projecten!A$4:W$2618,12,FALSE),"niet bekend")))</f>
        <v>2517</v>
      </c>
      <c r="AI266" s="1026">
        <f t="shared" si="31"/>
        <v>0</v>
      </c>
    </row>
    <row r="267" spans="1:256" s="4" customFormat="1" ht="12.75" customHeight="1" x14ac:dyDescent="0.2">
      <c r="A267" s="200">
        <v>2015153</v>
      </c>
      <c r="B267" s="224">
        <v>120319</v>
      </c>
      <c r="C267" s="225" t="s">
        <v>522</v>
      </c>
      <c r="D267" s="226" t="s">
        <v>68</v>
      </c>
      <c r="E267" s="1961">
        <v>1</v>
      </c>
      <c r="F267" s="226">
        <v>2</v>
      </c>
      <c r="G267" s="226">
        <v>1</v>
      </c>
      <c r="H267" s="226">
        <v>1</v>
      </c>
      <c r="I267" s="227" t="s">
        <v>89</v>
      </c>
      <c r="J267" s="228" t="s">
        <v>309</v>
      </c>
      <c r="K267" s="228" t="s">
        <v>309</v>
      </c>
      <c r="L267" s="228" t="s">
        <v>309</v>
      </c>
      <c r="M267" s="228" t="s">
        <v>89</v>
      </c>
      <c r="N267" s="228" t="s">
        <v>89</v>
      </c>
      <c r="O267" s="228" t="s">
        <v>89</v>
      </c>
      <c r="P267" s="228" t="s">
        <v>89</v>
      </c>
      <c r="Q267" s="154"/>
      <c r="R267" s="2146"/>
      <c r="S267" s="229">
        <f>IF(T267&lt;=0,"",(((T267-'In Productie'!$D$1)/7)+1))</f>
        <v>-10</v>
      </c>
      <c r="T267" s="230">
        <v>42296</v>
      </c>
      <c r="U267" s="154" t="s">
        <v>278</v>
      </c>
      <c r="V267" s="154"/>
      <c r="W267" s="493">
        <v>5</v>
      </c>
      <c r="X267" s="216"/>
      <c r="Y267" s="79"/>
      <c r="AE267" s="4">
        <f>IF(A267="","",(IFERROR(VLOOKUP(A267,Projecten!A$4:W$2618,5,FALSE),"niet bekend")))</f>
        <v>1</v>
      </c>
      <c r="AF267" s="973">
        <f t="shared" si="30"/>
        <v>523</v>
      </c>
      <c r="AG267" s="1028">
        <f>IF(A267="","",(IFERROR(VLOOKUP(A267,Projecten!A$4:W$2618,23,FALSE),"niet bekend")))</f>
        <v>523</v>
      </c>
      <c r="AH267" s="1028">
        <f>IF(A267="","",(IFERROR(VLOOKUP(A267,Projecten!A$4:W$2618,12,FALSE),"niet bekend")))</f>
        <v>523</v>
      </c>
      <c r="AI267" s="1026">
        <f t="shared" si="31"/>
        <v>0</v>
      </c>
    </row>
    <row r="268" spans="1:256" s="4" customFormat="1" ht="12.75" customHeight="1" x14ac:dyDescent="0.2">
      <c r="A268" s="200">
        <v>2015144</v>
      </c>
      <c r="B268" s="1507">
        <v>120319</v>
      </c>
      <c r="C268" s="209" t="s">
        <v>511</v>
      </c>
      <c r="D268" s="210" t="s">
        <v>68</v>
      </c>
      <c r="E268" s="1962">
        <v>1</v>
      </c>
      <c r="F268" s="210">
        <v>2</v>
      </c>
      <c r="G268" s="210">
        <v>1</v>
      </c>
      <c r="H268" s="210">
        <v>1</v>
      </c>
      <c r="I268" s="214" t="s">
        <v>89</v>
      </c>
      <c r="J268" s="223" t="s">
        <v>309</v>
      </c>
      <c r="K268" s="223" t="s">
        <v>309</v>
      </c>
      <c r="L268" s="223" t="s">
        <v>309</v>
      </c>
      <c r="M268" s="223" t="s">
        <v>89</v>
      </c>
      <c r="N268" s="223" t="s">
        <v>89</v>
      </c>
      <c r="O268" s="223" t="s">
        <v>89</v>
      </c>
      <c r="P268" s="223" t="s">
        <v>89</v>
      </c>
      <c r="Q268" s="211"/>
      <c r="R268" s="2147"/>
      <c r="S268" s="212">
        <f>IF(T268&lt;=0,"",(((T268-'In Productie'!$D$1)/7)+1))</f>
        <v>-10</v>
      </c>
      <c r="T268" s="231">
        <v>42296</v>
      </c>
      <c r="U268" s="211" t="s">
        <v>278</v>
      </c>
      <c r="V268" s="211"/>
      <c r="W268" s="494">
        <v>4</v>
      </c>
      <c r="X268" s="80"/>
      <c r="Y268" s="82"/>
      <c r="AE268" s="4">
        <f>IF(A268="","",(IFERROR(VLOOKUP(A268,Projecten!A$4:W$2618,5,FALSE),"niet bekend")))</f>
        <v>1</v>
      </c>
      <c r="AF268" s="973">
        <f t="shared" si="30"/>
        <v>584</v>
      </c>
      <c r="AG268" s="1028">
        <f>IF(A268="","",(IFERROR(VLOOKUP(A268,Projecten!A$4:W$2618,23,FALSE),"niet bekend")))</f>
        <v>584</v>
      </c>
      <c r="AH268" s="1028">
        <f>IF(A268="","",(IFERROR(VLOOKUP(A268,Projecten!A$4:W$2618,12,FALSE),"niet bekend")))</f>
        <v>584</v>
      </c>
      <c r="AI268" s="1026">
        <f t="shared" si="31"/>
        <v>0</v>
      </c>
    </row>
    <row r="269" spans="1:256" s="4" customFormat="1" ht="12.75" customHeight="1" x14ac:dyDescent="0.2">
      <c r="A269" s="200">
        <v>2015147</v>
      </c>
      <c r="B269" s="1501">
        <v>120319</v>
      </c>
      <c r="C269" s="94" t="s">
        <v>514</v>
      </c>
      <c r="D269" s="1" t="s">
        <v>68</v>
      </c>
      <c r="E269" s="39">
        <v>1</v>
      </c>
      <c r="F269" s="1">
        <v>8</v>
      </c>
      <c r="G269" s="1">
        <v>5</v>
      </c>
      <c r="H269" s="1">
        <v>3</v>
      </c>
      <c r="I269" s="147" t="s">
        <v>89</v>
      </c>
      <c r="J269" s="7" t="s">
        <v>309</v>
      </c>
      <c r="K269" s="7" t="s">
        <v>309</v>
      </c>
      <c r="L269" s="7" t="s">
        <v>309</v>
      </c>
      <c r="M269" s="7" t="s">
        <v>89</v>
      </c>
      <c r="N269" s="7" t="s">
        <v>89</v>
      </c>
      <c r="O269" s="7" t="s">
        <v>89</v>
      </c>
      <c r="P269" s="7" t="s">
        <v>89</v>
      </c>
      <c r="R269" s="2134"/>
      <c r="S269" s="23">
        <f>IF(T269&lt;=0,"",(((T269-'In Productie'!$D$1)/7)+1))</f>
        <v>-10</v>
      </c>
      <c r="T269" s="213">
        <v>42296</v>
      </c>
      <c r="U269" s="4" t="s">
        <v>278</v>
      </c>
      <c r="W269" s="470">
        <v>15</v>
      </c>
      <c r="X269" s="80"/>
      <c r="Y269" s="82"/>
      <c r="AE269" s="4">
        <f>IF(A269="","",(IFERROR(VLOOKUP(A269,Projecten!A$4:W$2618,5,FALSE),"niet bekend")))</f>
        <v>1</v>
      </c>
      <c r="AF269" s="973">
        <f t="shared" si="30"/>
        <v>2000</v>
      </c>
      <c r="AG269" s="1028">
        <f>IF(A269="","",(IFERROR(VLOOKUP(A269,Projecten!A$4:W$2618,23,FALSE),"niet bekend")))</f>
        <v>2000</v>
      </c>
      <c r="AH269" s="1028">
        <f>IF(A269="","",(IFERROR(VLOOKUP(A269,Projecten!A$4:W$2618,12,FALSE),"niet bekend")))</f>
        <v>2000</v>
      </c>
      <c r="AI269" s="1026">
        <f t="shared" si="31"/>
        <v>0</v>
      </c>
    </row>
    <row r="270" spans="1:256" s="4" customFormat="1" ht="12.75" customHeight="1" x14ac:dyDescent="0.2">
      <c r="A270" s="2">
        <v>2015145</v>
      </c>
      <c r="B270" s="1501">
        <v>120323</v>
      </c>
      <c r="C270" s="94" t="s">
        <v>565</v>
      </c>
      <c r="D270" s="1" t="s">
        <v>68</v>
      </c>
      <c r="E270" s="39">
        <v>4</v>
      </c>
      <c r="F270" s="1">
        <v>24</v>
      </c>
      <c r="G270" s="1">
        <v>20</v>
      </c>
      <c r="H270" s="1">
        <v>20</v>
      </c>
      <c r="I270" s="147" t="s">
        <v>89</v>
      </c>
      <c r="J270" s="29" t="s">
        <v>309</v>
      </c>
      <c r="K270" s="29" t="s">
        <v>309</v>
      </c>
      <c r="L270" s="29" t="s">
        <v>309</v>
      </c>
      <c r="M270" s="75" t="s">
        <v>89</v>
      </c>
      <c r="N270" s="75" t="s">
        <v>89</v>
      </c>
      <c r="O270" s="75" t="s">
        <v>89</v>
      </c>
      <c r="P270" s="75" t="s">
        <v>89</v>
      </c>
      <c r="Q270" s="161"/>
      <c r="R270" s="161"/>
      <c r="S270" s="23">
        <f>IF(T270&lt;=0,"",(((T270-'In Productie'!$D$1)/7)+1))</f>
        <v>-9</v>
      </c>
      <c r="T270" s="186">
        <v>42303</v>
      </c>
      <c r="U270" s="4" t="s">
        <v>561</v>
      </c>
      <c r="V270" s="151" t="s">
        <v>594</v>
      </c>
      <c r="W270" s="470">
        <v>52</v>
      </c>
      <c r="X270" s="78"/>
      <c r="Y270" s="81"/>
      <c r="Z270" s="202"/>
      <c r="AE270" s="4">
        <f>IF(A270="","",(IFERROR(VLOOKUP(A270,Projecten!A$4:W$2618,5,FALSE),"niet bekend")))</f>
        <v>10</v>
      </c>
      <c r="AF270" s="973">
        <f t="shared" si="30"/>
        <v>9344</v>
      </c>
      <c r="AG270" s="1028">
        <f>IF(A270="","",(IFERROR(VLOOKUP(A270,Projecten!A$4:W$2618,23,FALSE),"niet bekend")))</f>
        <v>23360</v>
      </c>
      <c r="AH270" s="1028">
        <f>IF(A270="","",(IFERROR(VLOOKUP(A270,Projecten!A$4:W$2618,12,FALSE),"niet bekend")))</f>
        <v>23360</v>
      </c>
      <c r="AI270" s="1026"/>
    </row>
    <row r="271" spans="1:256" s="4" customFormat="1" ht="12.75" customHeight="1" x14ac:dyDescent="0.2">
      <c r="A271" s="200">
        <v>2015148</v>
      </c>
      <c r="B271" s="1501">
        <v>120325</v>
      </c>
      <c r="C271" s="94" t="s">
        <v>515</v>
      </c>
      <c r="D271" s="1" t="s">
        <v>68</v>
      </c>
      <c r="E271" s="39">
        <v>1</v>
      </c>
      <c r="F271" s="1">
        <v>9</v>
      </c>
      <c r="G271" s="1">
        <v>6</v>
      </c>
      <c r="H271" s="1">
        <v>3</v>
      </c>
      <c r="I271" s="147" t="s">
        <v>89</v>
      </c>
      <c r="J271" s="7" t="s">
        <v>309</v>
      </c>
      <c r="K271" s="7" t="s">
        <v>309</v>
      </c>
      <c r="L271" s="7" t="s">
        <v>309</v>
      </c>
      <c r="M271" s="7" t="s">
        <v>89</v>
      </c>
      <c r="N271" s="7" t="s">
        <v>89</v>
      </c>
      <c r="O271" s="7" t="s">
        <v>89</v>
      </c>
      <c r="P271" s="7" t="s">
        <v>89</v>
      </c>
      <c r="R271" s="2134"/>
      <c r="S271" s="23">
        <f>IF(T271&lt;=0,"",(((T271-'In Productie'!$D$1)/7)+1))</f>
        <v>-9.7142857142857135</v>
      </c>
      <c r="T271" s="181">
        <v>42298</v>
      </c>
      <c r="U271" s="4" t="s">
        <v>278</v>
      </c>
      <c r="W271" s="470">
        <v>15</v>
      </c>
      <c r="X271" s="80"/>
      <c r="Y271" s="82"/>
      <c r="AE271" s="4">
        <f>IF(A271="","",(IFERROR(VLOOKUP(A271,Projecten!A$4:W$2618,5,FALSE),"niet bekend")))</f>
        <v>1</v>
      </c>
      <c r="AF271" s="973">
        <f t="shared" si="30"/>
        <v>2545</v>
      </c>
      <c r="AG271" s="1028">
        <f>IF(A271="","",(IFERROR(VLOOKUP(A271,Projecten!A$4:W$2618,23,FALSE),"niet bekend")))</f>
        <v>2545</v>
      </c>
      <c r="AH271" s="1028">
        <f>IF(A271="","",(IFERROR(VLOOKUP(A271,Projecten!A$4:W$2618,12,FALSE),"niet bekend")))</f>
        <v>2545</v>
      </c>
      <c r="AI271" s="1026">
        <f t="shared" ref="AI271:AI276" si="32">IF(AF271="","",(AH271-AF271))</f>
        <v>0</v>
      </c>
    </row>
    <row r="272" spans="1:256" s="211" customFormat="1" ht="12.75" customHeight="1" x14ac:dyDescent="0.2">
      <c r="A272" s="200">
        <v>2015149</v>
      </c>
      <c r="B272" s="224">
        <v>120325</v>
      </c>
      <c r="C272" s="225" t="s">
        <v>582</v>
      </c>
      <c r="D272" s="226" t="s">
        <v>68</v>
      </c>
      <c r="E272" s="1961">
        <v>1</v>
      </c>
      <c r="F272" s="226">
        <v>8</v>
      </c>
      <c r="G272" s="226">
        <v>5</v>
      </c>
      <c r="H272" s="226">
        <v>3</v>
      </c>
      <c r="I272" s="227" t="s">
        <v>89</v>
      </c>
      <c r="J272" s="227" t="s">
        <v>89</v>
      </c>
      <c r="K272" s="228" t="s">
        <v>309</v>
      </c>
      <c r="L272" s="228" t="s">
        <v>309</v>
      </c>
      <c r="M272" s="228" t="s">
        <v>89</v>
      </c>
      <c r="N272" s="228" t="s">
        <v>89</v>
      </c>
      <c r="O272" s="228" t="s">
        <v>89</v>
      </c>
      <c r="P272" s="228" t="s">
        <v>89</v>
      </c>
      <c r="Q272" s="154"/>
      <c r="R272" s="2146"/>
      <c r="S272" s="229">
        <f>IF(T272&lt;=0,"",(((T272-'In Productie'!$D$1)/7)+1))</f>
        <v>-9.7142857142857135</v>
      </c>
      <c r="T272" s="242">
        <v>42298</v>
      </c>
      <c r="U272" s="154" t="s">
        <v>278</v>
      </c>
      <c r="V272" s="154"/>
      <c r="W272" s="493">
        <v>16</v>
      </c>
      <c r="X272" s="243" t="s">
        <v>579</v>
      </c>
      <c r="Y272" s="243"/>
      <c r="AE272" s="4">
        <f>IF(A272="","",(IFERROR(VLOOKUP(A272,Projecten!A$4:W$2618,5,FALSE),"niet bekend")))</f>
        <v>1</v>
      </c>
      <c r="AF272" s="973">
        <f t="shared" si="30"/>
        <v>2912</v>
      </c>
      <c r="AG272" s="1028">
        <f>IF(A272="","",(IFERROR(VLOOKUP(A272,Projecten!A$4:W$2618,23,FALSE),"niet bekend")))</f>
        <v>2912</v>
      </c>
      <c r="AH272" s="1028">
        <f>IF(A272="","",(IFERROR(VLOOKUP(A272,Projecten!A$4:W$2618,12,FALSE),"niet bekend")))</f>
        <v>2912</v>
      </c>
      <c r="AI272" s="1026">
        <f t="shared" si="32"/>
        <v>0</v>
      </c>
      <c r="IV272" s="247"/>
    </row>
    <row r="273" spans="1:256" s="222" customFormat="1" ht="12.75" customHeight="1" x14ac:dyDescent="0.2">
      <c r="A273" s="200">
        <v>2015150</v>
      </c>
      <c r="B273" s="1508">
        <v>120326</v>
      </c>
      <c r="C273" s="248" t="s">
        <v>518</v>
      </c>
      <c r="D273" s="249" t="s">
        <v>68</v>
      </c>
      <c r="E273" s="1963">
        <v>1</v>
      </c>
      <c r="F273" s="249">
        <v>6</v>
      </c>
      <c r="G273" s="249">
        <v>5</v>
      </c>
      <c r="H273" s="249">
        <v>1</v>
      </c>
      <c r="I273" s="250" t="s">
        <v>89</v>
      </c>
      <c r="J273" s="251" t="s">
        <v>309</v>
      </c>
      <c r="K273" s="251" t="s">
        <v>309</v>
      </c>
      <c r="L273" s="251" t="s">
        <v>309</v>
      </c>
      <c r="M273" s="251" t="s">
        <v>89</v>
      </c>
      <c r="N273" s="251" t="s">
        <v>89</v>
      </c>
      <c r="O273" s="251" t="s">
        <v>89</v>
      </c>
      <c r="P273" s="251" t="s">
        <v>89</v>
      </c>
      <c r="Q273" s="252"/>
      <c r="R273" s="2148"/>
      <c r="S273" s="253">
        <f>IF(T273&lt;=0,"",(((T273-'In Productie'!$D$1)/7)+1))</f>
        <v>-9.5714285714285712</v>
      </c>
      <c r="T273" s="254">
        <v>42299</v>
      </c>
      <c r="U273" s="252" t="s">
        <v>278</v>
      </c>
      <c r="V273" s="252"/>
      <c r="W273" s="495">
        <v>11</v>
      </c>
      <c r="X273" s="243" t="s">
        <v>580</v>
      </c>
      <c r="Y273" s="255"/>
      <c r="AE273" s="4">
        <f>IF(A273="","",(IFERROR(VLOOKUP(A273,Projecten!A$4:W$2618,5,FALSE),"niet bekend")))</f>
        <v>1</v>
      </c>
      <c r="AF273" s="973">
        <f t="shared" si="30"/>
        <v>1643</v>
      </c>
      <c r="AG273" s="1028">
        <f>IF(A273="","",(IFERROR(VLOOKUP(A273,Projecten!A$4:W$2618,23,FALSE),"niet bekend")))</f>
        <v>1643</v>
      </c>
      <c r="AH273" s="1028">
        <f>IF(A273="","",(IFERROR(VLOOKUP(A273,Projecten!A$4:W$2618,12,FALSE),"niet bekend")))</f>
        <v>1643</v>
      </c>
      <c r="AI273" s="1026">
        <f t="shared" si="32"/>
        <v>0</v>
      </c>
      <c r="IV273" s="256"/>
    </row>
    <row r="274" spans="1:256" s="4" customFormat="1" ht="12.75" customHeight="1" x14ac:dyDescent="0.2">
      <c r="A274" s="200">
        <v>2015151</v>
      </c>
      <c r="B274" s="1506">
        <v>120326</v>
      </c>
      <c r="C274" s="217" t="s">
        <v>519</v>
      </c>
      <c r="D274" s="218" t="s">
        <v>68</v>
      </c>
      <c r="E274" s="1960">
        <v>1</v>
      </c>
      <c r="F274" s="218">
        <v>8</v>
      </c>
      <c r="G274" s="218">
        <v>5</v>
      </c>
      <c r="H274" s="218">
        <v>3</v>
      </c>
      <c r="I274" s="219" t="s">
        <v>89</v>
      </c>
      <c r="J274" s="234" t="s">
        <v>309</v>
      </c>
      <c r="K274" s="219" t="s">
        <v>89</v>
      </c>
      <c r="L274" s="234" t="s">
        <v>309</v>
      </c>
      <c r="M274" s="234" t="s">
        <v>89</v>
      </c>
      <c r="N274" s="234" t="s">
        <v>89</v>
      </c>
      <c r="O274" s="234" t="s">
        <v>89</v>
      </c>
      <c r="P274" s="234" t="s">
        <v>89</v>
      </c>
      <c r="Q274" s="222"/>
      <c r="R274" s="2145"/>
      <c r="S274" s="235">
        <f>IF(T274&lt;=0,"",(((T274-'In Productie'!$D$1)/7)+1))</f>
        <v>-9.5714285714285712</v>
      </c>
      <c r="T274" s="236">
        <v>42299</v>
      </c>
      <c r="U274" s="222" t="s">
        <v>278</v>
      </c>
      <c r="V274" s="222"/>
      <c r="W274" s="492">
        <v>15</v>
      </c>
      <c r="X274" s="244"/>
      <c r="Y274" s="79"/>
      <c r="AE274" s="4">
        <f>IF(A274="","",(IFERROR(VLOOKUP(A274,Projecten!A$4:W$2618,5,FALSE),"niet bekend")))</f>
        <v>1</v>
      </c>
      <c r="AF274" s="973">
        <f t="shared" si="30"/>
        <v>2675</v>
      </c>
      <c r="AG274" s="1028">
        <f>IF(A274="","",(IFERROR(VLOOKUP(A274,Projecten!A$4:W$2618,23,FALSE),"niet bekend")))</f>
        <v>2675</v>
      </c>
      <c r="AH274" s="1028">
        <f>IF(A274="","",(IFERROR(VLOOKUP(A274,Projecten!A$4:W$2618,12,FALSE),"niet bekend")))</f>
        <v>2675</v>
      </c>
      <c r="AI274" s="1026">
        <f t="shared" si="32"/>
        <v>0</v>
      </c>
    </row>
    <row r="275" spans="1:256" s="4" customFormat="1" ht="12.75" customHeight="1" x14ac:dyDescent="0.2">
      <c r="A275" s="203">
        <v>2015155</v>
      </c>
      <c r="B275" s="224">
        <v>120326</v>
      </c>
      <c r="C275" s="237" t="s">
        <v>523</v>
      </c>
      <c r="D275" s="238" t="s">
        <v>68</v>
      </c>
      <c r="E275" s="241">
        <v>1</v>
      </c>
      <c r="F275" s="239">
        <v>7</v>
      </c>
      <c r="G275" s="239">
        <v>4</v>
      </c>
      <c r="H275" s="239">
        <v>3</v>
      </c>
      <c r="I275" s="240" t="s">
        <v>89</v>
      </c>
      <c r="J275" s="241" t="s">
        <v>309</v>
      </c>
      <c r="K275" s="241" t="s">
        <v>309</v>
      </c>
      <c r="L275" s="241" t="s">
        <v>309</v>
      </c>
      <c r="M275" s="241" t="s">
        <v>89</v>
      </c>
      <c r="N275" s="241" t="s">
        <v>89</v>
      </c>
      <c r="O275" s="241" t="s">
        <v>89</v>
      </c>
      <c r="P275" s="241" t="s">
        <v>89</v>
      </c>
      <c r="Q275" s="154"/>
      <c r="R275" s="2146"/>
      <c r="S275" s="229">
        <f>IF(T275&lt;=0,"",(((T275-'In Productie'!$D$1)/7)+1))</f>
        <v>-9.5714285714285712</v>
      </c>
      <c r="T275" s="242">
        <v>42299</v>
      </c>
      <c r="U275" s="154" t="s">
        <v>278</v>
      </c>
      <c r="V275" s="154"/>
      <c r="W275" s="493">
        <v>13</v>
      </c>
      <c r="X275" s="243"/>
      <c r="Y275" s="216"/>
      <c r="AE275" s="4">
        <f>IF(A275="","",(IFERROR(VLOOKUP(A275,Projecten!A$4:W$2618,5,FALSE),"niet bekend")))</f>
        <v>1</v>
      </c>
      <c r="AF275" s="973">
        <f t="shared" si="30"/>
        <v>2377</v>
      </c>
      <c r="AG275" s="1028">
        <f>IF(A275="","",(IFERROR(VLOOKUP(A275,Projecten!A$4:W$2618,23,FALSE),"niet bekend")))</f>
        <v>2377</v>
      </c>
      <c r="AH275" s="1028">
        <f>IF(A275="","",(IFERROR(VLOOKUP(A275,Projecten!A$4:W$2618,12,FALSE),"niet bekend")))</f>
        <v>2377</v>
      </c>
      <c r="AI275" s="1026">
        <f t="shared" si="32"/>
        <v>0</v>
      </c>
    </row>
    <row r="276" spans="1:256" s="4" customFormat="1" ht="12.75" customHeight="1" x14ac:dyDescent="0.2">
      <c r="A276" s="200">
        <v>2015138</v>
      </c>
      <c r="B276" s="1501">
        <v>120327</v>
      </c>
      <c r="C276" s="1" t="s">
        <v>503</v>
      </c>
      <c r="D276" s="1" t="s">
        <v>68</v>
      </c>
      <c r="E276" s="39">
        <v>1</v>
      </c>
      <c r="F276" s="1">
        <v>11</v>
      </c>
      <c r="G276" s="1">
        <v>4</v>
      </c>
      <c r="H276" s="1">
        <v>3</v>
      </c>
      <c r="I276" s="140" t="s">
        <v>89</v>
      </c>
      <c r="J276" s="140" t="s">
        <v>89</v>
      </c>
      <c r="K276" s="7" t="s">
        <v>309</v>
      </c>
      <c r="L276" s="7" t="s">
        <v>309</v>
      </c>
      <c r="M276" s="7" t="s">
        <v>89</v>
      </c>
      <c r="N276" s="7" t="s">
        <v>89</v>
      </c>
      <c r="O276" s="7" t="s">
        <v>89</v>
      </c>
      <c r="P276" s="7" t="s">
        <v>89</v>
      </c>
      <c r="R276" s="2134"/>
      <c r="S276" s="23">
        <f>IF(T276&lt;=0,"",(((T276-'In Productie'!$D$1)/7)+1))</f>
        <v>-9</v>
      </c>
      <c r="T276" s="181">
        <v>42303</v>
      </c>
      <c r="U276" s="4" t="s">
        <v>278</v>
      </c>
      <c r="V276" s="189" t="s">
        <v>596</v>
      </c>
      <c r="W276" s="470">
        <v>19</v>
      </c>
      <c r="X276" s="80"/>
      <c r="Y276" s="82"/>
      <c r="AE276" s="4">
        <f>IF(A276="","",(IFERROR(VLOOKUP(A276,Projecten!A$4:W$2618,5,FALSE),"niet bekend")))</f>
        <v>1</v>
      </c>
      <c r="AF276" s="973">
        <f t="shared" si="30"/>
        <v>4111</v>
      </c>
      <c r="AG276" s="1028">
        <f>IF(A276="","",(IFERROR(VLOOKUP(A276,Projecten!A$4:W$2618,23,FALSE),"niet bekend")))</f>
        <v>4111</v>
      </c>
      <c r="AH276" s="1028">
        <f>IF(A276="","",(IFERROR(VLOOKUP(A276,Projecten!A$4:W$2618,12,FALSE),"niet bekend")))</f>
        <v>4111</v>
      </c>
      <c r="AI276" s="1026">
        <f t="shared" si="32"/>
        <v>0</v>
      </c>
    </row>
    <row r="277" spans="1:256" s="38" customFormat="1" ht="12.75" customHeight="1" x14ac:dyDescent="0.2">
      <c r="A277" s="30"/>
      <c r="B277" s="1500"/>
      <c r="C277" s="31"/>
      <c r="D277" s="31"/>
      <c r="E277" s="32"/>
      <c r="F277" s="31"/>
      <c r="G277" s="31"/>
      <c r="H277" s="31"/>
      <c r="I277" s="32"/>
      <c r="J277" s="32"/>
      <c r="K277" s="32"/>
      <c r="L277" s="32"/>
      <c r="M277" s="32"/>
      <c r="N277" s="32"/>
      <c r="O277" s="32"/>
      <c r="P277" s="32"/>
      <c r="Q277" s="33"/>
      <c r="R277" s="33"/>
      <c r="S277" s="1194"/>
      <c r="T277" s="176"/>
      <c r="U277" s="35"/>
      <c r="V277" s="35"/>
      <c r="W277" s="35"/>
      <c r="X277" s="83"/>
      <c r="Y277" s="84"/>
      <c r="AF277" s="983"/>
      <c r="AG277" s="1030"/>
      <c r="AH277" s="1030"/>
      <c r="AI277" s="1030"/>
    </row>
    <row r="278" spans="1:256" s="1038" customFormat="1" ht="12.75" customHeight="1" x14ac:dyDescent="0.2">
      <c r="A278" s="1007">
        <v>44</v>
      </c>
      <c r="B278" s="1498"/>
      <c r="C278" s="1008">
        <f>SUM(F278:H278)</f>
        <v>279</v>
      </c>
      <c r="D278" s="1009"/>
      <c r="E278" s="1010">
        <f>SUM(E281:E290)</f>
        <v>18</v>
      </c>
      <c r="F278" s="1009">
        <f>SUM(F281:F290)</f>
        <v>125</v>
      </c>
      <c r="G278" s="1009">
        <f>SUM(G281:G290)</f>
        <v>82</v>
      </c>
      <c r="H278" s="1009">
        <f>SUM(H281:H290)</f>
        <v>72</v>
      </c>
      <c r="I278" s="1010"/>
      <c r="J278" s="1010"/>
      <c r="K278" s="1010"/>
      <c r="L278" s="1010"/>
      <c r="M278" s="1010"/>
      <c r="N278" s="1010"/>
      <c r="O278" s="1010"/>
      <c r="P278" s="1010"/>
      <c r="Q278" s="1045">
        <v>44</v>
      </c>
      <c r="R278" s="1045"/>
      <c r="S278" s="1195"/>
      <c r="T278" s="1046"/>
      <c r="U278" s="1047"/>
      <c r="V278" s="1047">
        <f>SUM(W278:W290)</f>
        <v>285</v>
      </c>
      <c r="W278" s="960"/>
      <c r="X278" s="1049">
        <f>'In Productie'!$X$1+24+30+38+19</f>
        <v>511</v>
      </c>
      <c r="Y278" s="961">
        <f>V278-X278</f>
        <v>-226</v>
      </c>
      <c r="AF278" s="1037">
        <f>SUM(AF279:AF290)</f>
        <v>27324</v>
      </c>
      <c r="AG278" s="1027"/>
      <c r="AH278" s="1027"/>
      <c r="AI278" s="1027"/>
    </row>
    <row r="279" spans="1:256" s="90" customFormat="1" ht="12.75" customHeight="1" x14ac:dyDescent="0.2">
      <c r="A279" s="160"/>
      <c r="B279" s="1504"/>
      <c r="C279" s="207" t="s">
        <v>595</v>
      </c>
      <c r="D279" s="99"/>
      <c r="E279" s="75"/>
      <c r="F279" s="99"/>
      <c r="G279" s="99"/>
      <c r="H279" s="99"/>
      <c r="I279" s="75"/>
      <c r="J279" s="75"/>
      <c r="K279" s="75"/>
      <c r="L279" s="75"/>
      <c r="M279" s="75"/>
      <c r="N279" s="75"/>
      <c r="O279" s="75"/>
      <c r="P279" s="75"/>
      <c r="Q279" s="161"/>
      <c r="R279" s="161"/>
      <c r="S279" s="1197"/>
      <c r="T279" s="185"/>
      <c r="U279" s="162"/>
      <c r="V279" s="162"/>
      <c r="W279" s="496">
        <v>1</v>
      </c>
      <c r="X279" s="163"/>
      <c r="Y279" s="164"/>
      <c r="AE279" s="90" t="str">
        <f>IF(A279="","",(IFERROR(VLOOKUP(A279,Projecten!A$4:W$2618,5,FALSE),"niet bekend")))</f>
        <v/>
      </c>
      <c r="AF279" s="972" t="str">
        <f t="shared" ref="AF279:AF289" si="33">IF(AE279="","",(E279/AE279*AH279))</f>
        <v/>
      </c>
      <c r="AG279" s="1028" t="str">
        <f>IF(A279="","",(IFERROR(VLOOKUP(A279,Projecten!A$4:W$2618,23,FALSE),"niet bekend")))</f>
        <v/>
      </c>
      <c r="AH279" s="1028" t="str">
        <f>IF(A279="","",(IFERROR(VLOOKUP(A279,Projecten!A$4:W$2618,12,FALSE),"niet bekend")))</f>
        <v/>
      </c>
      <c r="AI279" s="1028" t="str">
        <f>IF(AF279="","",(AH279-AF279))</f>
        <v/>
      </c>
    </row>
    <row r="280" spans="1:256" s="90" customFormat="1" ht="12.75" customHeight="1" x14ac:dyDescent="0.2">
      <c r="A280" s="160"/>
      <c r="B280" s="1504"/>
      <c r="C280" s="207" t="s">
        <v>597</v>
      </c>
      <c r="D280" s="99"/>
      <c r="E280" s="75"/>
      <c r="F280" s="99"/>
      <c r="G280" s="99"/>
      <c r="H280" s="99"/>
      <c r="I280" s="75"/>
      <c r="J280" s="75"/>
      <c r="K280" s="75"/>
      <c r="L280" s="75"/>
      <c r="M280" s="75"/>
      <c r="N280" s="75"/>
      <c r="O280" s="75"/>
      <c r="P280" s="75"/>
      <c r="Q280" s="161"/>
      <c r="R280" s="161"/>
      <c r="S280" s="1197"/>
      <c r="T280" s="185"/>
      <c r="U280" s="162"/>
      <c r="V280" s="162"/>
      <c r="W280" s="496">
        <v>3</v>
      </c>
      <c r="X280" s="257"/>
      <c r="Y280" s="164"/>
      <c r="AE280" s="90" t="str">
        <f>IF(A280="","",(IFERROR(VLOOKUP(A280,Projecten!A$4:W$2618,5,FALSE),"niet bekend")))</f>
        <v/>
      </c>
      <c r="AF280" s="972" t="str">
        <f t="shared" si="33"/>
        <v/>
      </c>
      <c r="AG280" s="1028" t="str">
        <f>IF(A280="","",(IFERROR(VLOOKUP(A280,Projecten!A$4:W$2618,23,FALSE),"niet bekend")))</f>
        <v/>
      </c>
      <c r="AH280" s="1028" t="str">
        <f>IF(A280="","",(IFERROR(VLOOKUP(A280,Projecten!A$4:W$2618,12,FALSE),"niet bekend")))</f>
        <v/>
      </c>
      <c r="AI280" s="1028" t="str">
        <f>IF(AF280="","",(AH280-AF280))</f>
        <v/>
      </c>
    </row>
    <row r="281" spans="1:256" s="90" customFormat="1" ht="13.5" customHeight="1" x14ac:dyDescent="0.2">
      <c r="A281" s="200">
        <v>2015146</v>
      </c>
      <c r="B281" s="1499">
        <v>120330</v>
      </c>
      <c r="C281" s="94" t="s">
        <v>565</v>
      </c>
      <c r="D281" s="94" t="s">
        <v>68</v>
      </c>
      <c r="E281" s="91">
        <v>4</v>
      </c>
      <c r="F281" s="94">
        <v>24</v>
      </c>
      <c r="G281" s="94">
        <v>16</v>
      </c>
      <c r="H281" s="94">
        <v>16</v>
      </c>
      <c r="I281" s="147" t="s">
        <v>89</v>
      </c>
      <c r="J281" s="74" t="s">
        <v>309</v>
      </c>
      <c r="K281" s="74" t="s">
        <v>309</v>
      </c>
      <c r="L281" s="74" t="s">
        <v>309</v>
      </c>
      <c r="M281" s="74" t="s">
        <v>89</v>
      </c>
      <c r="N281" s="74" t="s">
        <v>89</v>
      </c>
      <c r="O281" s="74" t="s">
        <v>89</v>
      </c>
      <c r="P281" s="74" t="s">
        <v>89</v>
      </c>
      <c r="R281" s="2132"/>
      <c r="S281" s="96">
        <f>IF(T281&lt;=0,"",(((T281-'In Productie'!$D$1)/7)+1))</f>
        <v>-8.7142857142857135</v>
      </c>
      <c r="T281" s="181">
        <v>42305</v>
      </c>
      <c r="U281" s="4" t="s">
        <v>561</v>
      </c>
      <c r="V281" s="151" t="s">
        <v>598</v>
      </c>
      <c r="W281" s="97">
        <v>60</v>
      </c>
      <c r="X281" s="245" t="s">
        <v>581</v>
      </c>
      <c r="Y281" s="101"/>
      <c r="AE281" s="90">
        <f>IF(A281="","",(IFERROR(VLOOKUP(A281,Projecten!A$4:W$2618,5,FALSE),"niet bekend")))</f>
        <v>10</v>
      </c>
      <c r="AF281" s="972">
        <f t="shared" si="33"/>
        <v>9344</v>
      </c>
      <c r="AG281" s="1028">
        <f>IF(A281="","",(IFERROR(VLOOKUP(A281,Projecten!A$4:W$2618,23,FALSE),"niet bekend")))</f>
        <v>23360</v>
      </c>
      <c r="AH281" s="1028">
        <f>IF(A281="","",(IFERROR(VLOOKUP(A281,Projecten!A$4:W$2618,12,FALSE),"niet bekend")))</f>
        <v>23360</v>
      </c>
      <c r="AI281" s="1028"/>
    </row>
    <row r="282" spans="1:256" s="4" customFormat="1" ht="13.5" customHeight="1" x14ac:dyDescent="0.2">
      <c r="A282" s="200">
        <v>2015164</v>
      </c>
      <c r="B282" s="1501">
        <v>120327</v>
      </c>
      <c r="C282" s="1" t="s">
        <v>563</v>
      </c>
      <c r="D282" s="1" t="s">
        <v>68</v>
      </c>
      <c r="E282" s="39">
        <v>1</v>
      </c>
      <c r="F282" s="1">
        <v>9</v>
      </c>
      <c r="G282" s="1">
        <v>6</v>
      </c>
      <c r="H282" s="1">
        <v>2</v>
      </c>
      <c r="I282" s="141" t="s">
        <v>89</v>
      </c>
      <c r="J282" s="41" t="s">
        <v>309</v>
      </c>
      <c r="K282" s="41" t="s">
        <v>309</v>
      </c>
      <c r="L282" s="41" t="s">
        <v>309</v>
      </c>
      <c r="M282" s="41" t="s">
        <v>89</v>
      </c>
      <c r="N282" s="41" t="s">
        <v>89</v>
      </c>
      <c r="O282" s="41" t="s">
        <v>89</v>
      </c>
      <c r="P282" s="41" t="s">
        <v>89</v>
      </c>
      <c r="R282" s="2134"/>
      <c r="S282" s="23">
        <f>IF(T282&lt;=0,"",(((T282-'In Productie'!$D$1)/7)+1))</f>
        <v>-8.7142857142857135</v>
      </c>
      <c r="T282" s="181">
        <v>42305</v>
      </c>
      <c r="U282" s="4" t="s">
        <v>278</v>
      </c>
      <c r="V282" s="206" t="s">
        <v>538</v>
      </c>
      <c r="W282" s="470">
        <v>17</v>
      </c>
      <c r="X282" s="79"/>
      <c r="Y282" s="79"/>
      <c r="AE282" s="4">
        <f>IF(A282="","",(IFERROR(VLOOKUP(A282,Projecten!A$4:W$2618,5,FALSE),"niet bekend")))</f>
        <v>1</v>
      </c>
      <c r="AF282" s="973">
        <f t="shared" si="33"/>
        <v>2999</v>
      </c>
      <c r="AG282" s="1028">
        <f>IF(A282="","",(IFERROR(VLOOKUP(A282,Projecten!A$4:W$2618,23,FALSE),"niet bekend")))</f>
        <v>2999</v>
      </c>
      <c r="AH282" s="1028">
        <f>IF(A282="","",(IFERROR(VLOOKUP(A282,Projecten!A$4:W$2618,12,FALSE),"niet bekend")))</f>
        <v>2999</v>
      </c>
      <c r="AI282" s="1026">
        <f t="shared" ref="AI282:AI287" si="34">IF(AF282="","",(AH282-AF282))</f>
        <v>0</v>
      </c>
    </row>
    <row r="283" spans="1:256" s="4" customFormat="1" ht="13.5" customHeight="1" x14ac:dyDescent="0.2">
      <c r="A283" s="200">
        <v>2015165</v>
      </c>
      <c r="B283" s="1501">
        <v>120327</v>
      </c>
      <c r="C283" s="1" t="s">
        <v>564</v>
      </c>
      <c r="D283" s="1" t="s">
        <v>68</v>
      </c>
      <c r="E283" s="39">
        <v>1</v>
      </c>
      <c r="F283" s="1">
        <v>9</v>
      </c>
      <c r="G283" s="1">
        <v>6</v>
      </c>
      <c r="H283" s="1">
        <v>3</v>
      </c>
      <c r="I283" s="140" t="s">
        <v>89</v>
      </c>
      <c r="J283" s="7" t="s">
        <v>309</v>
      </c>
      <c r="K283" s="7" t="s">
        <v>309</v>
      </c>
      <c r="L283" s="7" t="s">
        <v>309</v>
      </c>
      <c r="M283" s="7" t="s">
        <v>89</v>
      </c>
      <c r="N283" s="7" t="s">
        <v>89</v>
      </c>
      <c r="O283" s="7" t="s">
        <v>89</v>
      </c>
      <c r="P283" s="7" t="s">
        <v>89</v>
      </c>
      <c r="R283" s="2134"/>
      <c r="S283" s="23">
        <f>IF(T283&lt;=0,"",(((T283-'In Productie'!$D$1)/7)+1))</f>
        <v>-8.7142857142857135</v>
      </c>
      <c r="T283" s="181">
        <v>42305</v>
      </c>
      <c r="U283" s="4" t="s">
        <v>278</v>
      </c>
      <c r="V283" s="206" t="s">
        <v>538</v>
      </c>
      <c r="W283" s="470">
        <v>17</v>
      </c>
      <c r="X283" s="80"/>
      <c r="Y283" s="82"/>
      <c r="AE283" s="4">
        <f>IF(A283="","",(IFERROR(VLOOKUP(A283,Projecten!A$4:W$2618,5,FALSE),"niet bekend")))</f>
        <v>1</v>
      </c>
      <c r="AF283" s="973">
        <f t="shared" si="33"/>
        <v>2999</v>
      </c>
      <c r="AG283" s="1028">
        <f>IF(A283="","",(IFERROR(VLOOKUP(A283,Projecten!A$4:W$2618,23,FALSE),"niet bekend")))</f>
        <v>2999</v>
      </c>
      <c r="AH283" s="1028">
        <f>IF(A283="","",(IFERROR(VLOOKUP(A283,Projecten!A$4:W$2618,12,FALSE),"niet bekend")))</f>
        <v>2999</v>
      </c>
      <c r="AI283" s="1026">
        <f t="shared" si="34"/>
        <v>0</v>
      </c>
    </row>
    <row r="284" spans="1:256" s="4" customFormat="1" ht="13.5" customHeight="1" x14ac:dyDescent="0.2">
      <c r="A284" s="200">
        <v>2015161</v>
      </c>
      <c r="B284" s="1501">
        <v>120329</v>
      </c>
      <c r="C284" s="94" t="s">
        <v>533</v>
      </c>
      <c r="D284" s="1" t="s">
        <v>68</v>
      </c>
      <c r="E284" s="39">
        <v>1</v>
      </c>
      <c r="F284" s="1">
        <v>9</v>
      </c>
      <c r="G284" s="1">
        <v>6</v>
      </c>
      <c r="H284" s="1">
        <v>2</v>
      </c>
      <c r="I284" s="140" t="s">
        <v>89</v>
      </c>
      <c r="J284" s="7" t="s">
        <v>309</v>
      </c>
      <c r="K284" s="7" t="s">
        <v>309</v>
      </c>
      <c r="L284" s="7" t="s">
        <v>309</v>
      </c>
      <c r="M284" s="7" t="s">
        <v>89</v>
      </c>
      <c r="N284" s="7" t="s">
        <v>89</v>
      </c>
      <c r="O284" s="7" t="s">
        <v>89</v>
      </c>
      <c r="P284" s="7" t="s">
        <v>89</v>
      </c>
      <c r="R284" s="2134"/>
      <c r="S284" s="23">
        <f>IF(T284&lt;=0,"",(((T284-'In Productie'!$D$1)/7)+1))</f>
        <v>-8.7142857142857135</v>
      </c>
      <c r="T284" s="181">
        <v>42305</v>
      </c>
      <c r="U284" s="4" t="s">
        <v>278</v>
      </c>
      <c r="W284" s="470">
        <v>17</v>
      </c>
      <c r="X284" s="80"/>
      <c r="Y284" s="82"/>
      <c r="AE284" s="4">
        <f>IF(A284="","",(IFERROR(VLOOKUP(A284,Projecten!A$4:W$2618,5,FALSE),"niet bekend")))</f>
        <v>1</v>
      </c>
      <c r="AF284" s="973">
        <f t="shared" si="33"/>
        <v>2239</v>
      </c>
      <c r="AG284" s="1028">
        <f>IF(A284="","",(IFERROR(VLOOKUP(A284,Projecten!A$4:W$2618,23,FALSE),"niet bekend")))</f>
        <v>2239</v>
      </c>
      <c r="AH284" s="1028">
        <f>IF(A284="","",(IFERROR(VLOOKUP(A284,Projecten!A$4:W$2618,12,FALSE),"niet bekend")))</f>
        <v>2239</v>
      </c>
      <c r="AI284" s="1026">
        <f t="shared" si="34"/>
        <v>0</v>
      </c>
    </row>
    <row r="285" spans="1:256" s="4" customFormat="1" ht="13.5" customHeight="1" x14ac:dyDescent="0.2">
      <c r="A285" s="200">
        <v>2015162</v>
      </c>
      <c r="B285" s="1501">
        <v>120329</v>
      </c>
      <c r="C285" s="1" t="s">
        <v>534</v>
      </c>
      <c r="D285" s="1" t="s">
        <v>68</v>
      </c>
      <c r="E285" s="39">
        <v>1</v>
      </c>
      <c r="F285" s="1">
        <v>9</v>
      </c>
      <c r="G285" s="1">
        <v>6</v>
      </c>
      <c r="H285" s="1">
        <v>3</v>
      </c>
      <c r="I285" s="147" t="s">
        <v>89</v>
      </c>
      <c r="J285" s="29" t="s">
        <v>309</v>
      </c>
      <c r="K285" s="29" t="s">
        <v>309</v>
      </c>
      <c r="L285" s="29" t="s">
        <v>309</v>
      </c>
      <c r="M285" s="29" t="s">
        <v>89</v>
      </c>
      <c r="N285" s="29" t="s">
        <v>89</v>
      </c>
      <c r="O285" s="29" t="s">
        <v>89</v>
      </c>
      <c r="P285" s="29" t="s">
        <v>89</v>
      </c>
      <c r="R285" s="2134"/>
      <c r="S285" s="23">
        <f>IF(T285&lt;=0,"",(((T285-'In Productie'!$D$1)/7)+1))</f>
        <v>-8.7142857142857135</v>
      </c>
      <c r="T285" s="181">
        <v>42305</v>
      </c>
      <c r="U285" s="4" t="s">
        <v>278</v>
      </c>
      <c r="V285" s="151"/>
      <c r="W285" s="470">
        <v>16</v>
      </c>
      <c r="X285" s="79"/>
      <c r="Y285" s="79"/>
      <c r="AE285" s="4">
        <f>IF(A285="","",(IFERROR(VLOOKUP(A285,Projecten!A$4:W$2618,5,FALSE),"niet bekend")))</f>
        <v>1</v>
      </c>
      <c r="AF285" s="973">
        <f t="shared" si="33"/>
        <v>2082</v>
      </c>
      <c r="AG285" s="1028">
        <f>IF(A285="","",(IFERROR(VLOOKUP(A285,Projecten!A$4:W$2618,23,FALSE),"niet bekend")))</f>
        <v>2082</v>
      </c>
      <c r="AH285" s="1028">
        <f>IF(A285="","",(IFERROR(VLOOKUP(A285,Projecten!A$4:W$2618,12,FALSE),"niet bekend")))</f>
        <v>2082</v>
      </c>
      <c r="AI285" s="1026">
        <f t="shared" si="34"/>
        <v>0</v>
      </c>
    </row>
    <row r="286" spans="1:256" s="4" customFormat="1" ht="13.5" customHeight="1" x14ac:dyDescent="0.2">
      <c r="A286" s="200">
        <v>2015166</v>
      </c>
      <c r="B286" s="1501">
        <v>120331</v>
      </c>
      <c r="C286" s="1" t="s">
        <v>539</v>
      </c>
      <c r="D286" s="1" t="s">
        <v>68</v>
      </c>
      <c r="E286" s="39">
        <v>1</v>
      </c>
      <c r="F286" s="1">
        <v>8</v>
      </c>
      <c r="G286" s="1">
        <v>5</v>
      </c>
      <c r="H286" s="1">
        <v>3</v>
      </c>
      <c r="I286" s="141" t="s">
        <v>89</v>
      </c>
      <c r="J286" s="141" t="s">
        <v>89</v>
      </c>
      <c r="K286" s="41" t="s">
        <v>309</v>
      </c>
      <c r="L286" s="141" t="s">
        <v>89</v>
      </c>
      <c r="M286" s="41" t="s">
        <v>89</v>
      </c>
      <c r="N286" s="41" t="s">
        <v>89</v>
      </c>
      <c r="O286" s="41" t="s">
        <v>89</v>
      </c>
      <c r="P286" s="41" t="s">
        <v>89</v>
      </c>
      <c r="R286" s="2134"/>
      <c r="S286" s="23">
        <f>IF(T286&lt;=0,"",(((T286-'In Productie'!$D$1)/7)+1))</f>
        <v>-8.5714285714285712</v>
      </c>
      <c r="T286" s="181">
        <v>42306</v>
      </c>
      <c r="U286" s="90" t="s">
        <v>278</v>
      </c>
      <c r="V286" s="4" t="s">
        <v>550</v>
      </c>
      <c r="W286" s="470">
        <v>17</v>
      </c>
      <c r="X286" s="80"/>
      <c r="Y286" s="79"/>
      <c r="AE286" s="4">
        <f>IF(A286="","",(IFERROR(VLOOKUP(A286,Projecten!A$4:W$2618,5,FALSE),"niet bekend")))</f>
        <v>1</v>
      </c>
      <c r="AF286" s="973">
        <f t="shared" si="33"/>
        <v>3387</v>
      </c>
      <c r="AG286" s="1028">
        <f>IF(A286="","",(IFERROR(VLOOKUP(A286,Projecten!A$4:W$2618,23,FALSE),"niet bekend")))</f>
        <v>3387</v>
      </c>
      <c r="AH286" s="1028">
        <f>IF(A286="","",(IFERROR(VLOOKUP(A286,Projecten!A$4:W$2618,12,FALSE),"niet bekend")))</f>
        <v>3387</v>
      </c>
      <c r="AI286" s="1026">
        <f t="shared" si="34"/>
        <v>0</v>
      </c>
    </row>
    <row r="287" spans="1:256" s="4" customFormat="1" ht="12.75" customHeight="1" x14ac:dyDescent="0.2">
      <c r="A287" s="200">
        <v>2015163</v>
      </c>
      <c r="B287" s="1501">
        <v>120331</v>
      </c>
      <c r="C287" s="1" t="s">
        <v>535</v>
      </c>
      <c r="D287" s="1" t="s">
        <v>68</v>
      </c>
      <c r="E287" s="39">
        <v>1</v>
      </c>
      <c r="F287" s="1">
        <v>9</v>
      </c>
      <c r="G287" s="1">
        <v>5</v>
      </c>
      <c r="H287" s="1">
        <v>3</v>
      </c>
      <c r="I287" s="147" t="s">
        <v>89</v>
      </c>
      <c r="J287" s="29" t="s">
        <v>309</v>
      </c>
      <c r="K287" s="147" t="s">
        <v>89</v>
      </c>
      <c r="L287" s="29" t="s">
        <v>309</v>
      </c>
      <c r="M287" s="29" t="s">
        <v>89</v>
      </c>
      <c r="N287" s="29" t="s">
        <v>89</v>
      </c>
      <c r="O287" s="29" t="s">
        <v>89</v>
      </c>
      <c r="P287" s="29" t="s">
        <v>89</v>
      </c>
      <c r="R287" s="2134"/>
      <c r="S287" s="23">
        <f>IF(T287&lt;=0,"",(((T287-'In Productie'!$D$1)/7)+1))</f>
        <v>-8.5714285714285712</v>
      </c>
      <c r="T287" s="181">
        <v>42306</v>
      </c>
      <c r="U287" s="4" t="s">
        <v>278</v>
      </c>
      <c r="W287" s="470">
        <v>17</v>
      </c>
      <c r="X287" s="79"/>
      <c r="Y287" s="79"/>
      <c r="AE287" s="4">
        <f>IF(A287="","",(IFERROR(VLOOKUP(A287,Projecten!A$4:W$2618,5,FALSE),"niet bekend")))</f>
        <v>1</v>
      </c>
      <c r="AF287" s="973">
        <f t="shared" si="33"/>
        <v>2874</v>
      </c>
      <c r="AG287" s="1028">
        <f>IF(A287="","",(IFERROR(VLOOKUP(A287,Projecten!A$4:W$2618,23,FALSE),"niet bekend")))</f>
        <v>2874</v>
      </c>
      <c r="AH287" s="1028">
        <f>IF(A287="","",(IFERROR(VLOOKUP(A287,Projecten!A$4:W$2618,12,FALSE),"niet bekend")))</f>
        <v>2874</v>
      </c>
      <c r="AI287" s="1026">
        <f t="shared" si="34"/>
        <v>0</v>
      </c>
    </row>
    <row r="288" spans="1:256" s="4" customFormat="1" ht="12.75" customHeight="1" x14ac:dyDescent="0.2">
      <c r="A288" s="200">
        <v>2015157</v>
      </c>
      <c r="B288" s="1501">
        <v>12033301</v>
      </c>
      <c r="C288" s="1" t="s">
        <v>583</v>
      </c>
      <c r="D288" s="1" t="s">
        <v>68</v>
      </c>
      <c r="E288" s="39">
        <v>5</v>
      </c>
      <c r="F288" s="1">
        <v>30</v>
      </c>
      <c r="G288" s="1">
        <v>20</v>
      </c>
      <c r="H288" s="1">
        <v>20</v>
      </c>
      <c r="I288" s="147" t="s">
        <v>89</v>
      </c>
      <c r="J288" s="29" t="s">
        <v>309</v>
      </c>
      <c r="K288" s="29" t="s">
        <v>309</v>
      </c>
      <c r="L288" s="29" t="s">
        <v>309</v>
      </c>
      <c r="M288" s="75" t="s">
        <v>89</v>
      </c>
      <c r="N288" s="75" t="s">
        <v>89</v>
      </c>
      <c r="O288" s="75" t="s">
        <v>89</v>
      </c>
      <c r="P288" s="75" t="s">
        <v>89</v>
      </c>
      <c r="Q288" s="161"/>
      <c r="R288" s="161"/>
      <c r="S288" s="23">
        <f>IF(T288&lt;=0,"",(((T288-'In Productie'!$D$1)/7)+1))</f>
        <v>-8</v>
      </c>
      <c r="T288" s="181">
        <v>42310</v>
      </c>
      <c r="U288" s="4" t="s">
        <v>444</v>
      </c>
      <c r="V288" s="151" t="s">
        <v>587</v>
      </c>
      <c r="W288" s="25">
        <v>75</v>
      </c>
      <c r="X288" s="78"/>
      <c r="Y288" s="81"/>
      <c r="Z288" s="202"/>
      <c r="AE288" s="4">
        <f>IF(A288="","",(IFERROR(VLOOKUP(A288,Projecten!A$4:W$2618,5,FALSE),"niet bekend")))</f>
        <v>1</v>
      </c>
      <c r="AF288" s="973">
        <f t="shared" si="33"/>
        <v>875</v>
      </c>
      <c r="AG288" s="1028">
        <f>IF(A288="","",(IFERROR(VLOOKUP(A288,Projecten!A$4:W$2618,23,FALSE),"niet bekend")))</f>
        <v>175</v>
      </c>
      <c r="AH288" s="1028">
        <f>IF(A288="","",(IFERROR(VLOOKUP(A288,Projecten!A$4:W$2618,12,FALSE),"niet bekend")))</f>
        <v>175</v>
      </c>
      <c r="AI288" s="1026"/>
    </row>
    <row r="289" spans="1:35" s="4" customFormat="1" ht="12.75" customHeight="1" x14ac:dyDescent="0.2">
      <c r="A289" s="200">
        <v>2015157</v>
      </c>
      <c r="B289" s="1509">
        <v>12033601</v>
      </c>
      <c r="C289" s="1" t="s">
        <v>584</v>
      </c>
      <c r="D289" s="1" t="s">
        <v>68</v>
      </c>
      <c r="E289" s="39">
        <v>3</v>
      </c>
      <c r="F289" s="1">
        <v>18</v>
      </c>
      <c r="G289" s="1">
        <v>12</v>
      </c>
      <c r="H289" s="1">
        <v>20</v>
      </c>
      <c r="I289" s="147" t="s">
        <v>89</v>
      </c>
      <c r="J289" s="29" t="s">
        <v>309</v>
      </c>
      <c r="K289" s="29" t="s">
        <v>309</v>
      </c>
      <c r="L289" s="29" t="s">
        <v>309</v>
      </c>
      <c r="M289" s="75" t="s">
        <v>89</v>
      </c>
      <c r="N289" s="75" t="s">
        <v>89</v>
      </c>
      <c r="O289" s="75" t="s">
        <v>89</v>
      </c>
      <c r="P289" s="75" t="s">
        <v>89</v>
      </c>
      <c r="Q289" s="161"/>
      <c r="R289" s="161"/>
      <c r="S289" s="23">
        <f>IF(T289&lt;=0,"",(((T289-'In Productie'!$D$1)/7)+1))</f>
        <v>-8</v>
      </c>
      <c r="T289" s="181">
        <v>42310</v>
      </c>
      <c r="U289" s="4" t="s">
        <v>561</v>
      </c>
      <c r="V289" s="151" t="s">
        <v>588</v>
      </c>
      <c r="W289" s="25">
        <v>45</v>
      </c>
      <c r="X289" s="78"/>
      <c r="Y289" s="81"/>
      <c r="Z289" s="202"/>
      <c r="AE289" s="4">
        <f>IF(A289="","",(IFERROR(VLOOKUP(A289,Projecten!A$4:W$2618,5,FALSE),"niet bekend")))</f>
        <v>1</v>
      </c>
      <c r="AF289" s="973">
        <f t="shared" si="33"/>
        <v>525</v>
      </c>
      <c r="AG289" s="1028">
        <f>IF(A289="","",(IFERROR(VLOOKUP(A289,Projecten!A$4:W$2618,23,FALSE),"niet bekend")))</f>
        <v>175</v>
      </c>
      <c r="AH289" s="1028">
        <f>IF(A289="","",(IFERROR(VLOOKUP(A289,Projecten!A$4:W$2618,12,FALSE),"niet bekend")))</f>
        <v>175</v>
      </c>
      <c r="AI289" s="1026"/>
    </row>
    <row r="290" spans="1:35" s="38" customFormat="1" ht="12.75" customHeight="1" x14ac:dyDescent="0.2">
      <c r="A290" s="30"/>
      <c r="B290" s="1500"/>
      <c r="C290" s="31"/>
      <c r="D290" s="31"/>
      <c r="E290" s="32"/>
      <c r="F290" s="31"/>
      <c r="G290" s="31"/>
      <c r="H290" s="31"/>
      <c r="I290" s="32"/>
      <c r="J290" s="32"/>
      <c r="K290" s="32"/>
      <c r="L290" s="32"/>
      <c r="M290" s="32"/>
      <c r="N290" s="32"/>
      <c r="O290" s="32"/>
      <c r="P290" s="32"/>
      <c r="Q290" s="33"/>
      <c r="R290" s="33"/>
      <c r="S290" s="1194"/>
      <c r="T290" s="176"/>
      <c r="U290" s="35"/>
      <c r="V290" s="35"/>
      <c r="W290" s="35"/>
      <c r="X290" s="83"/>
      <c r="Y290" s="84"/>
      <c r="AF290" s="983"/>
      <c r="AG290" s="1030"/>
      <c r="AH290" s="1030"/>
      <c r="AI290" s="1030"/>
    </row>
    <row r="291" spans="1:35" s="1038" customFormat="1" ht="12.75" customHeight="1" x14ac:dyDescent="0.2">
      <c r="A291" s="1007">
        <v>45</v>
      </c>
      <c r="B291" s="1498"/>
      <c r="C291" s="1008">
        <f>SUM(F291:H291)</f>
        <v>143</v>
      </c>
      <c r="D291" s="1009"/>
      <c r="E291" s="1010">
        <f>SUM(E292:E300)</f>
        <v>10</v>
      </c>
      <c r="F291" s="1009">
        <f>SUM(F292:F300)</f>
        <v>91</v>
      </c>
      <c r="G291" s="1009">
        <f>SUM(G292:G300)</f>
        <v>52</v>
      </c>
      <c r="H291" s="1009">
        <f>SUM(H300:H300)</f>
        <v>0</v>
      </c>
      <c r="I291" s="1010"/>
      <c r="J291" s="1010"/>
      <c r="K291" s="1010"/>
      <c r="L291" s="1010"/>
      <c r="M291" s="1010"/>
      <c r="N291" s="1010"/>
      <c r="O291" s="1010"/>
      <c r="P291" s="1010"/>
      <c r="Q291" s="1045">
        <v>45</v>
      </c>
      <c r="R291" s="1045"/>
      <c r="S291" s="1195"/>
      <c r="T291" s="1046"/>
      <c r="U291" s="1047"/>
      <c r="V291" s="1047">
        <f>SUM(W291:W300)</f>
        <v>211.25</v>
      </c>
      <c r="W291" s="960"/>
      <c r="X291" s="1049">
        <f>'In Productie'!$X$1+24+30+38+38</f>
        <v>530</v>
      </c>
      <c r="Y291" s="961">
        <f>V291-X291</f>
        <v>-318.75</v>
      </c>
      <c r="AF291" s="1037">
        <f>SUM(AF292:AF300)</f>
        <v>28398</v>
      </c>
      <c r="AG291" s="1027"/>
      <c r="AH291" s="1027"/>
      <c r="AI291" s="1027"/>
    </row>
    <row r="292" spans="1:35" s="90" customFormat="1" ht="12.75" customHeight="1" x14ac:dyDescent="0.2">
      <c r="A292" s="160"/>
      <c r="B292" s="1504"/>
      <c r="C292" s="207" t="s">
        <v>547</v>
      </c>
      <c r="D292" s="99"/>
      <c r="E292" s="75"/>
      <c r="F292" s="99"/>
      <c r="G292" s="99"/>
      <c r="H292" s="99"/>
      <c r="I292" s="75"/>
      <c r="J292" s="75"/>
      <c r="K292" s="75"/>
      <c r="L292" s="75"/>
      <c r="M292" s="75"/>
      <c r="N292" s="75"/>
      <c r="O292" s="75"/>
      <c r="P292" s="75"/>
      <c r="Q292" s="161"/>
      <c r="R292" s="161"/>
      <c r="S292" s="1197"/>
      <c r="T292" s="185"/>
      <c r="U292" s="162"/>
      <c r="V292" s="207"/>
      <c r="W292" s="496">
        <v>8.25</v>
      </c>
      <c r="X292" s="163"/>
      <c r="Y292" s="164"/>
      <c r="AE292" s="90" t="str">
        <f>IF(A292="","",(IFERROR(VLOOKUP(A292,Projecten!A$4:W$2618,5,FALSE),"niet bekend")))</f>
        <v/>
      </c>
      <c r="AF292" s="972" t="str">
        <f t="shared" ref="AF292:AF298" si="35">IF(AE292="","",(E292/AE292*AH292))</f>
        <v/>
      </c>
      <c r="AG292" s="1028" t="str">
        <f>IF(A292="","",(IFERROR(VLOOKUP(A292,Projecten!A$4:W$2618,23,FALSE),"niet bekend")))</f>
        <v/>
      </c>
      <c r="AH292" s="1028" t="str">
        <f>IF(A292="","",(IFERROR(VLOOKUP(A292,Projecten!A$4:W$2618,12,FALSE),"niet bekend")))</f>
        <v/>
      </c>
      <c r="AI292" s="1028" t="str">
        <f t="shared" ref="AI292:AI297" si="36">IF(AF292="","",(AH292-AF292))</f>
        <v/>
      </c>
    </row>
    <row r="293" spans="1:35" s="4" customFormat="1" ht="12.75" customHeight="1" x14ac:dyDescent="0.2">
      <c r="A293" s="200">
        <v>2015167</v>
      </c>
      <c r="B293" s="1501">
        <v>120334</v>
      </c>
      <c r="C293" s="1" t="s">
        <v>540</v>
      </c>
      <c r="D293" s="1" t="s">
        <v>68</v>
      </c>
      <c r="E293" s="39">
        <v>1</v>
      </c>
      <c r="F293" s="1">
        <v>20</v>
      </c>
      <c r="G293" s="1">
        <v>7</v>
      </c>
      <c r="H293" s="1">
        <v>5</v>
      </c>
      <c r="I293" s="140" t="s">
        <v>89</v>
      </c>
      <c r="J293" s="140" t="s">
        <v>89</v>
      </c>
      <c r="K293" s="140" t="s">
        <v>89</v>
      </c>
      <c r="L293" s="140" t="s">
        <v>89</v>
      </c>
      <c r="M293" s="7" t="s">
        <v>89</v>
      </c>
      <c r="N293" s="7" t="s">
        <v>89</v>
      </c>
      <c r="O293" s="7" t="s">
        <v>89</v>
      </c>
      <c r="P293" s="7" t="s">
        <v>89</v>
      </c>
      <c r="R293" s="2134"/>
      <c r="S293" s="23">
        <f>IF(T293&lt;=0,"",(((T293-'In Productie'!$D$1)/7)+1))</f>
        <v>-7.8571428571428577</v>
      </c>
      <c r="T293" s="259">
        <v>42311</v>
      </c>
      <c r="U293" s="90" t="s">
        <v>278</v>
      </c>
      <c r="V293" s="208" t="s">
        <v>602</v>
      </c>
      <c r="W293" s="470">
        <v>46</v>
      </c>
      <c r="X293" s="80"/>
      <c r="Y293" s="82"/>
      <c r="AE293" s="4">
        <f>IF(A293="","",(IFERROR(VLOOKUP(A293,Projecten!A$4:W$2618,5,FALSE),"niet bekend")))</f>
        <v>1</v>
      </c>
      <c r="AF293" s="973">
        <f t="shared" si="35"/>
        <v>13184</v>
      </c>
      <c r="AG293" s="1028">
        <f>IF(A293="","",(IFERROR(VLOOKUP(A293,Projecten!A$4:W$2618,23,FALSE),"niet bekend")))</f>
        <v>13184</v>
      </c>
      <c r="AH293" s="1028">
        <f>IF(A293="","",(IFERROR(VLOOKUP(A293,Projecten!A$4:W$2618,12,FALSE),"niet bekend")))</f>
        <v>13184</v>
      </c>
      <c r="AI293" s="1026">
        <f t="shared" si="36"/>
        <v>0</v>
      </c>
    </row>
    <row r="294" spans="1:35" s="4" customFormat="1" ht="12.75" customHeight="1" x14ac:dyDescent="0.2">
      <c r="A294" s="200">
        <v>2015176</v>
      </c>
      <c r="B294" s="1499">
        <v>12033801</v>
      </c>
      <c r="C294" s="94" t="s">
        <v>555</v>
      </c>
      <c r="D294" s="94" t="s">
        <v>68</v>
      </c>
      <c r="E294" s="91">
        <v>1</v>
      </c>
      <c r="F294" s="94">
        <v>7</v>
      </c>
      <c r="G294" s="94">
        <v>4</v>
      </c>
      <c r="H294" s="94">
        <v>5</v>
      </c>
      <c r="I294" s="147" t="s">
        <v>89</v>
      </c>
      <c r="J294" s="147" t="s">
        <v>89</v>
      </c>
      <c r="K294" s="74" t="s">
        <v>309</v>
      </c>
      <c r="L294" s="74" t="s">
        <v>309</v>
      </c>
      <c r="M294" s="74" t="s">
        <v>89</v>
      </c>
      <c r="N294" s="74" t="s">
        <v>89</v>
      </c>
      <c r="O294" s="74" t="s">
        <v>89</v>
      </c>
      <c r="P294" s="74" t="s">
        <v>89</v>
      </c>
      <c r="Q294" s="90"/>
      <c r="R294" s="2132"/>
      <c r="S294" s="96">
        <f>IF(T294&lt;=0,"",(((T294-'In Productie'!$D$1)/7)+1))</f>
        <v>-7.7142857142857135</v>
      </c>
      <c r="T294" s="180">
        <v>42312</v>
      </c>
      <c r="U294" s="90" t="s">
        <v>278</v>
      </c>
      <c r="V294" s="4" t="s">
        <v>616</v>
      </c>
      <c r="W294" s="466">
        <v>19</v>
      </c>
      <c r="X294" s="79"/>
      <c r="Y294" s="79"/>
      <c r="AE294" s="4">
        <f>IF(A294="","",(IFERROR(VLOOKUP(A294,Projecten!A$4:W$2618,5,FALSE),"niet bekend")))</f>
        <v>1</v>
      </c>
      <c r="AF294" s="973">
        <f t="shared" si="35"/>
        <v>4416</v>
      </c>
      <c r="AG294" s="1028">
        <f>IF(A294="","",(IFERROR(VLOOKUP(A294,Projecten!A$4:W$2618,23,FALSE),"niet bekend")))</f>
        <v>4416</v>
      </c>
      <c r="AH294" s="1028">
        <f>IF(A294="","",(IFERROR(VLOOKUP(A294,Projecten!A$4:W$2618,12,FALSE),"niet bekend")))</f>
        <v>4416</v>
      </c>
      <c r="AI294" s="1026">
        <f t="shared" si="36"/>
        <v>0</v>
      </c>
    </row>
    <row r="295" spans="1:35" s="4" customFormat="1" ht="12.75" customHeight="1" x14ac:dyDescent="0.2">
      <c r="A295" s="200">
        <v>2015169</v>
      </c>
      <c r="B295" s="1501">
        <v>12033801</v>
      </c>
      <c r="C295" s="1" t="s">
        <v>542</v>
      </c>
      <c r="D295" s="1" t="s">
        <v>68</v>
      </c>
      <c r="E295" s="39">
        <v>1</v>
      </c>
      <c r="F295" s="1">
        <v>11</v>
      </c>
      <c r="G295" s="1">
        <v>5</v>
      </c>
      <c r="H295" s="1">
        <v>3</v>
      </c>
      <c r="I295" s="147" t="s">
        <v>89</v>
      </c>
      <c r="J295" s="29" t="s">
        <v>309</v>
      </c>
      <c r="K295" s="147" t="s">
        <v>89</v>
      </c>
      <c r="L295" s="29" t="s">
        <v>309</v>
      </c>
      <c r="M295" s="29" t="s">
        <v>89</v>
      </c>
      <c r="N295" s="29" t="s">
        <v>89</v>
      </c>
      <c r="O295" s="29" t="s">
        <v>89</v>
      </c>
      <c r="P295" s="29" t="s">
        <v>89</v>
      </c>
      <c r="R295" s="2134"/>
      <c r="S295" s="23">
        <f>IF(T295&lt;=0,"",(((T295-'In Productie'!$D$1)/7)+1))</f>
        <v>-7.5714285714285712</v>
      </c>
      <c r="T295" s="181">
        <v>42313</v>
      </c>
      <c r="U295" s="4" t="s">
        <v>278</v>
      </c>
      <c r="W295" s="470">
        <v>16</v>
      </c>
      <c r="X295" s="79"/>
      <c r="Y295" s="79"/>
      <c r="AE295" s="4">
        <f>IF(A295="","",(IFERROR(VLOOKUP(A295,Projecten!A$4:W$2618,5,FALSE),"niet bekend")))</f>
        <v>1</v>
      </c>
      <c r="AF295" s="973">
        <f t="shared" si="35"/>
        <v>3605</v>
      </c>
      <c r="AG295" s="1028">
        <f>IF(A295="","",(IFERROR(VLOOKUP(A295,Projecten!A$4:W$2618,23,FALSE),"niet bekend")))</f>
        <v>3605</v>
      </c>
      <c r="AH295" s="1028">
        <f>IF(A295="","",(IFERROR(VLOOKUP(A295,Projecten!A$4:W$2618,12,FALSE),"niet bekend")))</f>
        <v>3605</v>
      </c>
      <c r="AI295" s="1026">
        <f t="shared" si="36"/>
        <v>0</v>
      </c>
    </row>
    <row r="296" spans="1:35" s="4" customFormat="1" ht="12.75" customHeight="1" x14ac:dyDescent="0.2">
      <c r="A296" s="200">
        <v>2015170</v>
      </c>
      <c r="B296" s="1501">
        <v>12033901</v>
      </c>
      <c r="C296" s="1" t="s">
        <v>543</v>
      </c>
      <c r="D296" s="1" t="s">
        <v>68</v>
      </c>
      <c r="E296" s="39">
        <v>1</v>
      </c>
      <c r="F296" s="1">
        <v>10</v>
      </c>
      <c r="G296" s="1">
        <v>7</v>
      </c>
      <c r="H296" s="1">
        <v>3</v>
      </c>
      <c r="I296" s="147" t="s">
        <v>89</v>
      </c>
      <c r="J296" s="29" t="s">
        <v>309</v>
      </c>
      <c r="K296" s="147" t="s">
        <v>89</v>
      </c>
      <c r="L296" s="29" t="s">
        <v>309</v>
      </c>
      <c r="M296" s="29" t="s">
        <v>89</v>
      </c>
      <c r="N296" s="29" t="s">
        <v>89</v>
      </c>
      <c r="O296" s="29" t="s">
        <v>89</v>
      </c>
      <c r="P296" s="29" t="s">
        <v>89</v>
      </c>
      <c r="R296" s="2134"/>
      <c r="S296" s="23">
        <f>IF(T296&lt;=0,"",(((T296-'In Productie'!$D$1)/7)+1))</f>
        <v>-7.5714285714285712</v>
      </c>
      <c r="T296" s="181">
        <v>42313</v>
      </c>
      <c r="U296" s="4" t="s">
        <v>278</v>
      </c>
      <c r="W296" s="470">
        <v>20</v>
      </c>
      <c r="X296" s="79"/>
      <c r="Y296" s="79"/>
      <c r="AE296" s="4">
        <f>IF(A296="","",(IFERROR(VLOOKUP(A296,Projecten!A$4:W$2618,5,FALSE),"niet bekend")))</f>
        <v>1</v>
      </c>
      <c r="AF296" s="973">
        <f t="shared" si="35"/>
        <v>2774</v>
      </c>
      <c r="AG296" s="1028">
        <f>IF(A296="","",(IFERROR(VLOOKUP(A296,Projecten!A$4:W$2618,23,FALSE),"niet bekend")))</f>
        <v>2774</v>
      </c>
      <c r="AH296" s="1028">
        <f>IF(A296="","",(IFERROR(VLOOKUP(A296,Projecten!A$4:W$2618,12,FALSE),"niet bekend")))</f>
        <v>2774</v>
      </c>
      <c r="AI296" s="1026">
        <f t="shared" si="36"/>
        <v>0</v>
      </c>
    </row>
    <row r="297" spans="1:35" s="90" customFormat="1" ht="12.75" customHeight="1" x14ac:dyDescent="0.2">
      <c r="A297" s="200">
        <v>2015175</v>
      </c>
      <c r="B297" s="1499">
        <v>12033901</v>
      </c>
      <c r="C297" s="94" t="s">
        <v>554</v>
      </c>
      <c r="D297" s="94" t="s">
        <v>68</v>
      </c>
      <c r="E297" s="91">
        <v>1</v>
      </c>
      <c r="F297" s="94">
        <v>12</v>
      </c>
      <c r="G297" s="94">
        <v>9</v>
      </c>
      <c r="H297" s="94">
        <v>2</v>
      </c>
      <c r="I297" s="147" t="s">
        <v>89</v>
      </c>
      <c r="J297" s="74" t="s">
        <v>309</v>
      </c>
      <c r="K297" s="74" t="s">
        <v>309</v>
      </c>
      <c r="L297" s="74" t="s">
        <v>309</v>
      </c>
      <c r="M297" s="74" t="s">
        <v>89</v>
      </c>
      <c r="N297" s="74" t="s">
        <v>89</v>
      </c>
      <c r="O297" s="74" t="s">
        <v>89</v>
      </c>
      <c r="P297" s="74" t="s">
        <v>89</v>
      </c>
      <c r="R297" s="2132"/>
      <c r="S297" s="96">
        <f>IF(T297&lt;=0,"",(((T297-'In Productie'!$D$1)/7)+1))</f>
        <v>-7.8571428571428577</v>
      </c>
      <c r="T297" s="259">
        <v>42311</v>
      </c>
      <c r="U297" s="90" t="s">
        <v>278</v>
      </c>
      <c r="W297" s="466">
        <v>23</v>
      </c>
      <c r="X297" s="101"/>
      <c r="Y297" s="101"/>
      <c r="AE297" s="90">
        <f>IF(A297="","",(IFERROR(VLOOKUP(A297,Projecten!A$4:W$2618,5,FALSE),"niet bekend")))</f>
        <v>1</v>
      </c>
      <c r="AF297" s="972">
        <f t="shared" si="35"/>
        <v>3544</v>
      </c>
      <c r="AG297" s="1028">
        <f>IF(A297="","",(IFERROR(VLOOKUP(A297,Projecten!A$4:W$2618,23,FALSE),"niet bekend")))</f>
        <v>3544</v>
      </c>
      <c r="AH297" s="1028">
        <f>IF(A297="","",(IFERROR(VLOOKUP(A297,Projecten!A$4:W$2618,12,FALSE),"niet bekend")))</f>
        <v>3544</v>
      </c>
      <c r="AI297" s="1028">
        <f t="shared" si="36"/>
        <v>0</v>
      </c>
    </row>
    <row r="298" spans="1:35" s="4" customFormat="1" ht="12.75" customHeight="1" x14ac:dyDescent="0.2">
      <c r="A298" s="200">
        <v>2015157</v>
      </c>
      <c r="B298" s="1501">
        <v>120349</v>
      </c>
      <c r="C298" s="1" t="s">
        <v>585</v>
      </c>
      <c r="D298" s="1" t="s">
        <v>68</v>
      </c>
      <c r="E298" s="39">
        <v>5</v>
      </c>
      <c r="F298" s="1">
        <v>30</v>
      </c>
      <c r="G298" s="1">
        <v>20</v>
      </c>
      <c r="H298" s="1">
        <v>20</v>
      </c>
      <c r="I298" s="147" t="s">
        <v>89</v>
      </c>
      <c r="J298" s="29" t="s">
        <v>309</v>
      </c>
      <c r="K298" s="29" t="s">
        <v>309</v>
      </c>
      <c r="L298" s="29" t="s">
        <v>309</v>
      </c>
      <c r="M298" s="75" t="s">
        <v>89</v>
      </c>
      <c r="N298" s="75" t="s">
        <v>89</v>
      </c>
      <c r="O298" s="75" t="s">
        <v>89</v>
      </c>
      <c r="P298" s="75" t="s">
        <v>89</v>
      </c>
      <c r="Q298" s="161"/>
      <c r="R298" s="161"/>
      <c r="S298" s="23">
        <f>IF(T298&lt;=0,"",(((T298-'In Productie'!$D$1)/7)+1))</f>
        <v>-7</v>
      </c>
      <c r="T298" s="181">
        <v>42317</v>
      </c>
      <c r="U298" s="4" t="s">
        <v>444</v>
      </c>
      <c r="V298" s="151" t="s">
        <v>621</v>
      </c>
      <c r="W298" s="25">
        <v>75</v>
      </c>
      <c r="X298" s="78"/>
      <c r="Y298" s="81"/>
      <c r="Z298" s="202"/>
      <c r="AE298" s="4">
        <f>IF(A298="","",(IFERROR(VLOOKUP(A298,Projecten!A$4:W$2618,5,FALSE),"niet bekend")))</f>
        <v>1</v>
      </c>
      <c r="AF298" s="973">
        <f t="shared" si="35"/>
        <v>875</v>
      </c>
      <c r="AG298" s="1028">
        <f>IF(A298="","",(IFERROR(VLOOKUP(A298,Projecten!A$4:W$2618,23,FALSE),"niet bekend")))</f>
        <v>175</v>
      </c>
      <c r="AH298" s="1028">
        <f>IF(A298="","",(IFERROR(VLOOKUP(A298,Projecten!A$4:W$2618,12,FALSE),"niet bekend")))</f>
        <v>175</v>
      </c>
      <c r="AI298" s="1026"/>
    </row>
    <row r="299" spans="1:35" s="90" customFormat="1" ht="12.75" customHeight="1" x14ac:dyDescent="0.2">
      <c r="A299" s="203">
        <v>2015185</v>
      </c>
      <c r="B299" s="1504">
        <v>120343</v>
      </c>
      <c r="C299" s="160" t="s">
        <v>599</v>
      </c>
      <c r="D299" s="99" t="s">
        <v>68</v>
      </c>
      <c r="E299" s="75">
        <v>0</v>
      </c>
      <c r="F299" s="99">
        <v>1</v>
      </c>
      <c r="G299" s="99">
        <v>0</v>
      </c>
      <c r="H299" s="99">
        <v>1</v>
      </c>
      <c r="I299" s="140" t="s">
        <v>89</v>
      </c>
      <c r="J299" s="75" t="s">
        <v>309</v>
      </c>
      <c r="K299" s="75" t="s">
        <v>309</v>
      </c>
      <c r="L299" s="75" t="s">
        <v>309</v>
      </c>
      <c r="M299" s="75" t="s">
        <v>89</v>
      </c>
      <c r="N299" s="75" t="s">
        <v>89</v>
      </c>
      <c r="O299" s="75" t="s">
        <v>89</v>
      </c>
      <c r="P299" s="75" t="s">
        <v>89</v>
      </c>
      <c r="Q299" s="161"/>
      <c r="R299" s="161"/>
      <c r="S299" s="23">
        <f>IF(T299&lt;=0,"",(((T299-'In Productie'!$D$1)/7)+1))</f>
        <v>-7.5714285714285712</v>
      </c>
      <c r="T299" s="181">
        <v>42313</v>
      </c>
      <c r="U299" s="90" t="s">
        <v>278</v>
      </c>
      <c r="V299" s="207" t="s">
        <v>603</v>
      </c>
      <c r="W299" s="97">
        <v>4</v>
      </c>
      <c r="X299" s="163"/>
      <c r="Y299" s="164"/>
      <c r="AE299" s="90">
        <f>IF(A299="","",(IFERROR(VLOOKUP(A299,Projecten!A$4:W$2618,5,FALSE),"niet bekend")))</f>
        <v>0</v>
      </c>
      <c r="AF299" s="972"/>
      <c r="AG299" s="1028">
        <f>IF(A299="","",(IFERROR(VLOOKUP(A299,Projecten!A$4:W$2618,23,FALSE),"niet bekend")))</f>
        <v>410</v>
      </c>
      <c r="AH299" s="1028">
        <f>IF(A299="","",(IFERROR(VLOOKUP(A299,Projecten!A$4:W$2618,12,FALSE),"niet bekend")))</f>
        <v>410</v>
      </c>
      <c r="AI299" s="1028" t="str">
        <f>IF(AF299="","",(AH299-AF299))</f>
        <v/>
      </c>
    </row>
    <row r="300" spans="1:35" s="38" customFormat="1" ht="12.75" customHeight="1" x14ac:dyDescent="0.2">
      <c r="A300" s="30"/>
      <c r="B300" s="1500"/>
      <c r="C300" s="31"/>
      <c r="D300" s="31"/>
      <c r="E300" s="32"/>
      <c r="F300" s="31"/>
      <c r="G300" s="31"/>
      <c r="H300" s="31"/>
      <c r="I300" s="32"/>
      <c r="J300" s="32"/>
      <c r="K300" s="32"/>
      <c r="L300" s="32"/>
      <c r="M300" s="32"/>
      <c r="N300" s="32"/>
      <c r="O300" s="32"/>
      <c r="P300" s="32"/>
      <c r="Q300" s="33"/>
      <c r="R300" s="33"/>
      <c r="S300" s="1194"/>
      <c r="T300" s="176"/>
      <c r="U300" s="35"/>
      <c r="V300" s="35"/>
      <c r="W300" s="35"/>
      <c r="X300" s="83"/>
      <c r="Y300" s="84"/>
      <c r="AF300" s="983"/>
      <c r="AG300" s="1030"/>
      <c r="AH300" s="1030"/>
      <c r="AI300" s="1030"/>
    </row>
    <row r="301" spans="1:35" s="1038" customFormat="1" ht="12.75" customHeight="1" x14ac:dyDescent="0.2">
      <c r="A301" s="1007">
        <v>46</v>
      </c>
      <c r="B301" s="1498"/>
      <c r="C301" s="1008">
        <f>SUM(F301:H301)</f>
        <v>240</v>
      </c>
      <c r="D301" s="1009"/>
      <c r="E301" s="1010">
        <f>SUM(E304:E317)</f>
        <v>19</v>
      </c>
      <c r="F301" s="1009">
        <f>SUM(F304:F317)</f>
        <v>149</v>
      </c>
      <c r="G301" s="1009">
        <f>SUM(G304:G317)</f>
        <v>91</v>
      </c>
      <c r="H301" s="1009">
        <f>SUM(H317:H317)</f>
        <v>0</v>
      </c>
      <c r="I301" s="1010"/>
      <c r="J301" s="1010"/>
      <c r="K301" s="1010"/>
      <c r="L301" s="1010"/>
      <c r="M301" s="1010"/>
      <c r="N301" s="1010"/>
      <c r="O301" s="1010"/>
      <c r="P301" s="1010"/>
      <c r="Q301" s="1045">
        <v>46</v>
      </c>
      <c r="R301" s="1045"/>
      <c r="S301" s="1195"/>
      <c r="T301" s="1046"/>
      <c r="U301" s="1047"/>
      <c r="V301" s="1047">
        <f>SUM(W301:W317)</f>
        <v>313</v>
      </c>
      <c r="W301" s="960"/>
      <c r="X301" s="1049">
        <f>'In Productie'!$X$1+24+30+38+38</f>
        <v>530</v>
      </c>
      <c r="Y301" s="961">
        <f>V301-X301</f>
        <v>-217</v>
      </c>
      <c r="AF301" s="1037">
        <f>SUM(AF302:AF317)</f>
        <v>30089</v>
      </c>
      <c r="AG301" s="1027"/>
      <c r="AH301" s="1027"/>
      <c r="AI301" s="1027"/>
    </row>
    <row r="302" spans="1:35" s="90" customFormat="1" ht="12.75" customHeight="1" x14ac:dyDescent="0.2">
      <c r="A302" s="160"/>
      <c r="B302" s="1504"/>
      <c r="C302" s="207" t="s">
        <v>631</v>
      </c>
      <c r="D302" s="99"/>
      <c r="E302" s="75">
        <f>E301+'Reeds geproduceerd'!E318+'Reeds geproduceerd'!E329+'Reeds geproduceerd'!E338+'Reeds geproduceerd'!E348+'Reeds geproduceerd'!E354+'Reeds geproduceerd'!E365+'Reeds geproduceerd'!E377+'Reeds geproduceerd'!E389</f>
        <v>155</v>
      </c>
      <c r="F302" s="99">
        <f>F301+'Reeds geproduceerd'!F318+'Reeds geproduceerd'!F329+'Reeds geproduceerd'!F338+'Reeds geproduceerd'!F348+'Reeds geproduceerd'!F354+'Reeds geproduceerd'!F365+'Reeds geproduceerd'!F377+'Reeds geproduceerd'!F389</f>
        <v>1136</v>
      </c>
      <c r="G302" s="99">
        <f>G301+'Reeds geproduceerd'!G318+'Reeds geproduceerd'!G329+'Reeds geproduceerd'!G338+'Reeds geproduceerd'!G348+'Reeds geproduceerd'!G354+'Reeds geproduceerd'!G365+'Reeds geproduceerd'!G377+'Reeds geproduceerd'!G389</f>
        <v>668</v>
      </c>
      <c r="H302" s="99">
        <f>H301+'Reeds geproduceerd'!H318+'Reeds geproduceerd'!H329+'Reeds geproduceerd'!H338+'Reeds geproduceerd'!H348+'Reeds geproduceerd'!H354+'Reeds geproduceerd'!H365+'Reeds geproduceerd'!H377+'Reeds geproduceerd'!H389</f>
        <v>511</v>
      </c>
      <c r="I302" s="75"/>
      <c r="J302" s="75"/>
      <c r="K302" s="75"/>
      <c r="L302" s="75"/>
      <c r="M302" s="75"/>
      <c r="N302" s="75"/>
      <c r="O302" s="75"/>
      <c r="P302" s="75"/>
      <c r="Q302" s="161"/>
      <c r="R302" s="161"/>
      <c r="S302" s="1197"/>
      <c r="T302" s="185"/>
      <c r="U302" s="162"/>
      <c r="V302" s="162"/>
      <c r="W302" s="496">
        <v>2</v>
      </c>
      <c r="X302" s="163"/>
      <c r="Y302" s="164"/>
      <c r="AE302" s="90" t="str">
        <f>IF(A302="","",(IFERROR(VLOOKUP(A302,Projecten!A$4:W$2618,5,FALSE),"niet bekend")))</f>
        <v/>
      </c>
      <c r="AF302" s="972" t="str">
        <f t="shared" ref="AF302:AF316" si="37">IF(AE302="","",(E302/AE302*AH302))</f>
        <v/>
      </c>
      <c r="AG302" s="1028" t="str">
        <f>IF(A302="","",(IFERROR(VLOOKUP(A302,Projecten!A$4:W$2618,23,FALSE),"niet bekend")))</f>
        <v/>
      </c>
      <c r="AH302" s="1028" t="str">
        <f>IF(A302="","",(IFERROR(VLOOKUP(A302,Projecten!A$4:W$2618,12,FALSE),"niet bekend")))</f>
        <v/>
      </c>
      <c r="AI302" s="1028" t="str">
        <f t="shared" ref="AI302:AI307" si="38">IF(AF302="","",(AH302-AF302))</f>
        <v/>
      </c>
    </row>
    <row r="303" spans="1:35" s="90" customFormat="1" ht="12.75" customHeight="1" x14ac:dyDescent="0.2">
      <c r="A303" s="160"/>
      <c r="B303" s="1504"/>
      <c r="C303" s="207" t="s">
        <v>644</v>
      </c>
      <c r="D303" s="99"/>
      <c r="E303" s="75"/>
      <c r="F303" s="99"/>
      <c r="G303" s="99"/>
      <c r="H303" s="99"/>
      <c r="I303" s="75"/>
      <c r="J303" s="75"/>
      <c r="K303" s="75"/>
      <c r="L303" s="75"/>
      <c r="M303" s="75"/>
      <c r="N303" s="75"/>
      <c r="O303" s="75"/>
      <c r="P303" s="75"/>
      <c r="Q303" s="161"/>
      <c r="R303" s="161"/>
      <c r="S303" s="1197"/>
      <c r="T303" s="185"/>
      <c r="U303" s="162"/>
      <c r="V303" s="162"/>
      <c r="W303" s="496">
        <v>4</v>
      </c>
      <c r="X303" s="163"/>
      <c r="Y303" s="164"/>
      <c r="AE303" s="90" t="str">
        <f>IF(A303="","",(IFERROR(VLOOKUP(A303,Projecten!A$4:W$2618,5,FALSE),"niet bekend")))</f>
        <v/>
      </c>
      <c r="AF303" s="972" t="str">
        <f t="shared" si="37"/>
        <v/>
      </c>
      <c r="AG303" s="1028" t="str">
        <f>IF(A303="","",(IFERROR(VLOOKUP(A303,Projecten!A$4:W$2618,23,FALSE),"niet bekend")))</f>
        <v/>
      </c>
      <c r="AH303" s="1028" t="str">
        <f>IF(A303="","",(IFERROR(VLOOKUP(A303,Projecten!A$4:W$2618,12,FALSE),"niet bekend")))</f>
        <v/>
      </c>
      <c r="AI303" s="1028" t="str">
        <f t="shared" si="38"/>
        <v/>
      </c>
    </row>
    <row r="304" spans="1:35" s="4" customFormat="1" ht="12.75" customHeight="1" x14ac:dyDescent="0.2">
      <c r="A304" s="261">
        <v>2015171</v>
      </c>
      <c r="B304" s="1501">
        <v>12034001</v>
      </c>
      <c r="C304" s="1" t="s">
        <v>559</v>
      </c>
      <c r="D304" s="1" t="s">
        <v>68</v>
      </c>
      <c r="E304" s="39">
        <v>1</v>
      </c>
      <c r="F304" s="1">
        <v>12</v>
      </c>
      <c r="G304" s="1">
        <v>5</v>
      </c>
      <c r="H304" s="1">
        <v>3</v>
      </c>
      <c r="I304" s="141" t="s">
        <v>89</v>
      </c>
      <c r="J304" s="141" t="s">
        <v>89</v>
      </c>
      <c r="K304" s="141" t="s">
        <v>89</v>
      </c>
      <c r="L304" s="41" t="s">
        <v>309</v>
      </c>
      <c r="M304" s="41" t="s">
        <v>89</v>
      </c>
      <c r="N304" s="41" t="s">
        <v>89</v>
      </c>
      <c r="O304" s="41" t="s">
        <v>89</v>
      </c>
      <c r="P304" s="41" t="s">
        <v>89</v>
      </c>
      <c r="R304" s="2134"/>
      <c r="S304" s="23">
        <f>IF(T304&lt;=0,"",(((T304-'In Productie'!$D$1)/7)+1))</f>
        <v>-7</v>
      </c>
      <c r="T304" s="181">
        <v>42317</v>
      </c>
      <c r="U304" s="90" t="s">
        <v>278</v>
      </c>
      <c r="V304" s="4" t="s">
        <v>617</v>
      </c>
      <c r="W304" s="470">
        <v>34</v>
      </c>
      <c r="X304" s="79"/>
      <c r="Y304" s="79"/>
      <c r="AE304" s="4">
        <f>IF(A304="","",(IFERROR(VLOOKUP(A304,Projecten!A$4:W$2618,5,FALSE),"niet bekend")))</f>
        <v>1</v>
      </c>
      <c r="AF304" s="973">
        <f t="shared" si="37"/>
        <v>5322</v>
      </c>
      <c r="AG304" s="1028">
        <f>IF(A304="","",(IFERROR(VLOOKUP(A304,Projecten!A$4:W$2618,23,FALSE),"niet bekend")))</f>
        <v>5322</v>
      </c>
      <c r="AH304" s="1028">
        <f>IF(A304="","",(IFERROR(VLOOKUP(A304,Projecten!A$4:W$2618,12,FALSE),"niet bekend")))</f>
        <v>5322</v>
      </c>
      <c r="AI304" s="1026">
        <f t="shared" si="38"/>
        <v>0</v>
      </c>
    </row>
    <row r="305" spans="1:35" s="4" customFormat="1" ht="12.75" customHeight="1" x14ac:dyDescent="0.2">
      <c r="A305" s="261">
        <v>2015172</v>
      </c>
      <c r="B305" s="1501">
        <v>12034001</v>
      </c>
      <c r="C305" s="1" t="s">
        <v>551</v>
      </c>
      <c r="D305" s="1" t="s">
        <v>68</v>
      </c>
      <c r="E305" s="39">
        <v>1</v>
      </c>
      <c r="F305" s="1">
        <v>9</v>
      </c>
      <c r="G305" s="1">
        <v>6</v>
      </c>
      <c r="H305" s="1">
        <v>3</v>
      </c>
      <c r="I305" s="140" t="s">
        <v>89</v>
      </c>
      <c r="J305" s="7" t="s">
        <v>309</v>
      </c>
      <c r="K305" s="7" t="s">
        <v>309</v>
      </c>
      <c r="L305" s="7" t="s">
        <v>309</v>
      </c>
      <c r="M305" s="7" t="s">
        <v>89</v>
      </c>
      <c r="N305" s="7" t="s">
        <v>89</v>
      </c>
      <c r="O305" s="7" t="s">
        <v>89</v>
      </c>
      <c r="P305" s="7" t="s">
        <v>89</v>
      </c>
      <c r="R305" s="2134"/>
      <c r="S305" s="23">
        <f>IF(T305&lt;=0,"",(((T305-'In Productie'!$D$1)/7)+1))</f>
        <v>-7.5714285714285712</v>
      </c>
      <c r="T305" s="181">
        <v>42313</v>
      </c>
      <c r="U305" s="90" t="s">
        <v>278</v>
      </c>
      <c r="V305" s="4" t="s">
        <v>618</v>
      </c>
      <c r="W305" s="470">
        <v>16</v>
      </c>
      <c r="X305" s="80"/>
      <c r="Y305" s="82"/>
      <c r="AE305" s="4">
        <f>IF(A305="","",(IFERROR(VLOOKUP(A305,Projecten!A$4:W$2618,5,FALSE),"niet bekend")))</f>
        <v>1</v>
      </c>
      <c r="AF305" s="973">
        <f t="shared" si="37"/>
        <v>2297</v>
      </c>
      <c r="AG305" s="1028">
        <f>IF(A305="","",(IFERROR(VLOOKUP(A305,Projecten!A$4:W$2618,23,FALSE),"niet bekend")))</f>
        <v>2297</v>
      </c>
      <c r="AH305" s="1028">
        <f>IF(A305="","",(IFERROR(VLOOKUP(A305,Projecten!A$4:W$2618,12,FALSE),"niet bekend")))</f>
        <v>2297</v>
      </c>
      <c r="AI305" s="1026">
        <f t="shared" si="38"/>
        <v>0</v>
      </c>
    </row>
    <row r="306" spans="1:35" s="4" customFormat="1" ht="12.75" customHeight="1" x14ac:dyDescent="0.2">
      <c r="A306" s="261">
        <v>2015173</v>
      </c>
      <c r="B306" s="1510">
        <v>12034101</v>
      </c>
      <c r="C306" s="1" t="s">
        <v>552</v>
      </c>
      <c r="D306" s="1" t="s">
        <v>68</v>
      </c>
      <c r="E306" s="39">
        <v>1</v>
      </c>
      <c r="F306" s="1">
        <v>9</v>
      </c>
      <c r="G306" s="1">
        <v>6</v>
      </c>
      <c r="H306" s="1">
        <v>3</v>
      </c>
      <c r="I306" s="147" t="s">
        <v>89</v>
      </c>
      <c r="J306" s="29" t="s">
        <v>309</v>
      </c>
      <c r="K306" s="29" t="s">
        <v>309</v>
      </c>
      <c r="L306" s="29" t="s">
        <v>309</v>
      </c>
      <c r="M306" s="29" t="s">
        <v>89</v>
      </c>
      <c r="N306" s="29" t="s">
        <v>89</v>
      </c>
      <c r="O306" s="29" t="s">
        <v>89</v>
      </c>
      <c r="P306" s="29" t="s">
        <v>89</v>
      </c>
      <c r="R306" s="2134"/>
      <c r="S306" s="23">
        <f>IF(T306&lt;=0,"",(((T306-'In Productie'!$D$1)/7)+1))</f>
        <v>-7.5714285714285712</v>
      </c>
      <c r="T306" s="181">
        <v>42313</v>
      </c>
      <c r="U306" s="90" t="s">
        <v>278</v>
      </c>
      <c r="V306" s="260">
        <v>42319</v>
      </c>
      <c r="W306" s="470">
        <v>16</v>
      </c>
      <c r="X306" s="79"/>
      <c r="Y306" s="79"/>
      <c r="AE306" s="4">
        <f>IF(A306="","",(IFERROR(VLOOKUP(A306,Projecten!A$4:W$2618,5,FALSE),"niet bekend")))</f>
        <v>1</v>
      </c>
      <c r="AF306" s="973">
        <f t="shared" si="37"/>
        <v>2297</v>
      </c>
      <c r="AG306" s="1028">
        <f>IF(A306="","",(IFERROR(VLOOKUP(A306,Projecten!A$4:W$2618,23,FALSE),"niet bekend")))</f>
        <v>2297</v>
      </c>
      <c r="AH306" s="1028">
        <f>IF(A306="","",(IFERROR(VLOOKUP(A306,Projecten!A$4:W$2618,12,FALSE),"niet bekend")))</f>
        <v>2297</v>
      </c>
      <c r="AI306" s="1026">
        <f t="shared" si="38"/>
        <v>0</v>
      </c>
    </row>
    <row r="307" spans="1:35" s="4" customFormat="1" ht="12.75" customHeight="1" x14ac:dyDescent="0.2">
      <c r="A307" s="261">
        <v>2015174</v>
      </c>
      <c r="B307" s="1510">
        <v>12034101</v>
      </c>
      <c r="C307" s="1" t="s">
        <v>553</v>
      </c>
      <c r="D307" s="1" t="s">
        <v>68</v>
      </c>
      <c r="E307" s="39">
        <v>1</v>
      </c>
      <c r="F307" s="1">
        <v>10</v>
      </c>
      <c r="G307" s="1">
        <v>7</v>
      </c>
      <c r="H307" s="1">
        <v>1</v>
      </c>
      <c r="I307" s="147" t="s">
        <v>89</v>
      </c>
      <c r="J307" s="29" t="s">
        <v>309</v>
      </c>
      <c r="K307" s="147" t="s">
        <v>89</v>
      </c>
      <c r="L307" s="29" t="s">
        <v>309</v>
      </c>
      <c r="M307" s="29" t="s">
        <v>89</v>
      </c>
      <c r="N307" s="29" t="s">
        <v>89</v>
      </c>
      <c r="O307" s="29" t="s">
        <v>89</v>
      </c>
      <c r="P307" s="29" t="s">
        <v>89</v>
      </c>
      <c r="R307" s="2134"/>
      <c r="S307" s="23">
        <f>IF(T307&lt;=0,"",(((T307-'In Productie'!$D$1)/7)+1))</f>
        <v>-7.5714285714285712</v>
      </c>
      <c r="T307" s="181">
        <v>42313</v>
      </c>
      <c r="U307" s="90" t="s">
        <v>278</v>
      </c>
      <c r="V307" s="4" t="s">
        <v>619</v>
      </c>
      <c r="W307" s="470">
        <v>20</v>
      </c>
      <c r="X307" s="79"/>
      <c r="Y307" s="79"/>
      <c r="AE307" s="4">
        <f>IF(A307="","",(IFERROR(VLOOKUP(A307,Projecten!A$4:W$2618,5,FALSE),"niet bekend")))</f>
        <v>1</v>
      </c>
      <c r="AF307" s="973">
        <f t="shared" si="37"/>
        <v>3219</v>
      </c>
      <c r="AG307" s="1028">
        <f>IF(A307="","",(IFERROR(VLOOKUP(A307,Projecten!A$4:W$2618,23,FALSE),"niet bekend")))</f>
        <v>3219</v>
      </c>
      <c r="AH307" s="1028">
        <f>IF(A307="","",(IFERROR(VLOOKUP(A307,Projecten!A$4:W$2618,12,FALSE),"niet bekend")))</f>
        <v>3219</v>
      </c>
      <c r="AI307" s="1026">
        <f t="shared" si="38"/>
        <v>0</v>
      </c>
    </row>
    <row r="308" spans="1:35" s="4" customFormat="1" ht="12.75" customHeight="1" x14ac:dyDescent="0.2">
      <c r="A308" s="261">
        <v>2015157</v>
      </c>
      <c r="B308" s="1501">
        <v>120350</v>
      </c>
      <c r="C308" s="1" t="s">
        <v>586</v>
      </c>
      <c r="D308" s="1" t="s">
        <v>68</v>
      </c>
      <c r="E308" s="39">
        <v>3</v>
      </c>
      <c r="F308" s="1">
        <v>18</v>
      </c>
      <c r="G308" s="1">
        <v>12</v>
      </c>
      <c r="H308" s="1">
        <v>20</v>
      </c>
      <c r="I308" s="147" t="s">
        <v>89</v>
      </c>
      <c r="J308" s="29" t="s">
        <v>309</v>
      </c>
      <c r="K308" s="29" t="s">
        <v>309</v>
      </c>
      <c r="L308" s="29" t="s">
        <v>309</v>
      </c>
      <c r="M308" s="75" t="s">
        <v>89</v>
      </c>
      <c r="N308" s="75" t="s">
        <v>89</v>
      </c>
      <c r="O308" s="75" t="s">
        <v>89</v>
      </c>
      <c r="P308" s="75" t="s">
        <v>89</v>
      </c>
      <c r="Q308" s="161"/>
      <c r="R308" s="161"/>
      <c r="S308" s="23">
        <f>IF(T308&lt;=0,"",(((T308-'In Productie'!$D$1)/7)+1))</f>
        <v>-6.8571428571428568</v>
      </c>
      <c r="T308" s="181">
        <v>42318</v>
      </c>
      <c r="U308" s="4" t="s">
        <v>561</v>
      </c>
      <c r="V308" s="151" t="s">
        <v>620</v>
      </c>
      <c r="W308" s="25">
        <v>47</v>
      </c>
      <c r="X308" s="78"/>
      <c r="Y308" s="81"/>
      <c r="Z308" s="202"/>
      <c r="AE308" s="4">
        <f>IF(A308="","",(IFERROR(VLOOKUP(A308,Projecten!A$4:W$2618,5,FALSE),"niet bekend")))</f>
        <v>1</v>
      </c>
      <c r="AF308" s="973">
        <f t="shared" si="37"/>
        <v>525</v>
      </c>
      <c r="AG308" s="1028">
        <f>IF(A308="","",(IFERROR(VLOOKUP(A308,Projecten!A$4:W$2618,23,FALSE),"niet bekend")))</f>
        <v>175</v>
      </c>
      <c r="AH308" s="1028">
        <f>IF(A308="","",(IFERROR(VLOOKUP(A308,Projecten!A$4:W$2618,12,FALSE),"niet bekend")))</f>
        <v>175</v>
      </c>
      <c r="AI308" s="1026"/>
    </row>
    <row r="309" spans="1:35" s="4" customFormat="1" ht="12.75" customHeight="1" x14ac:dyDescent="0.2">
      <c r="A309" s="261">
        <v>2015177</v>
      </c>
      <c r="B309" s="1499">
        <v>120351</v>
      </c>
      <c r="C309" s="94" t="s">
        <v>566</v>
      </c>
      <c r="D309" s="94" t="s">
        <v>68</v>
      </c>
      <c r="E309" s="91">
        <v>1</v>
      </c>
      <c r="F309" s="94">
        <v>9</v>
      </c>
      <c r="G309" s="94">
        <v>5</v>
      </c>
      <c r="H309" s="94">
        <v>1</v>
      </c>
      <c r="I309" s="147" t="s">
        <v>89</v>
      </c>
      <c r="J309" s="29" t="s">
        <v>309</v>
      </c>
      <c r="K309" s="29" t="s">
        <v>309</v>
      </c>
      <c r="L309" s="29" t="s">
        <v>309</v>
      </c>
      <c r="M309" s="75" t="s">
        <v>89</v>
      </c>
      <c r="N309" s="75" t="s">
        <v>89</v>
      </c>
      <c r="O309" s="75" t="s">
        <v>89</v>
      </c>
      <c r="P309" s="75" t="s">
        <v>89</v>
      </c>
      <c r="Q309" s="161"/>
      <c r="R309" s="161"/>
      <c r="S309" s="96">
        <f>IF(T309&lt;=0,"",(((T309-'In Productie'!$D$1)/7)+1))</f>
        <v>-7</v>
      </c>
      <c r="T309" s="180">
        <v>42317</v>
      </c>
      <c r="U309" s="90" t="s">
        <v>278</v>
      </c>
      <c r="V309" s="151" t="s">
        <v>622</v>
      </c>
      <c r="W309" s="466">
        <v>13</v>
      </c>
      <c r="X309" s="78"/>
      <c r="Y309" s="81"/>
      <c r="Z309" s="202"/>
      <c r="AE309" s="4">
        <f>IF(A309="","",(IFERROR(VLOOKUP(A309,Projecten!A$4:W$2618,5,FALSE),"niet bekend")))</f>
        <v>1</v>
      </c>
      <c r="AF309" s="973">
        <f t="shared" si="37"/>
        <v>2513</v>
      </c>
      <c r="AG309" s="1028">
        <f>IF(A309="","",(IFERROR(VLOOKUP(A309,Projecten!A$4:W$2618,23,FALSE),"niet bekend")))</f>
        <v>2513</v>
      </c>
      <c r="AH309" s="1028">
        <f>IF(A309="","",(IFERROR(VLOOKUP(A309,Projecten!A$4:W$2618,12,FALSE),"niet bekend")))</f>
        <v>2513</v>
      </c>
      <c r="AI309" s="1026">
        <f t="shared" ref="AI309:AI314" si="39">IF(AF309="","",(AH309-AF309))</f>
        <v>0</v>
      </c>
    </row>
    <row r="310" spans="1:35" s="4" customFormat="1" ht="12.75" customHeight="1" x14ac:dyDescent="0.2">
      <c r="A310" s="261">
        <v>2015178</v>
      </c>
      <c r="B310" s="1499">
        <v>120351</v>
      </c>
      <c r="C310" s="94" t="s">
        <v>567</v>
      </c>
      <c r="D310" s="94" t="s">
        <v>68</v>
      </c>
      <c r="E310" s="91">
        <v>1</v>
      </c>
      <c r="F310" s="94">
        <v>9</v>
      </c>
      <c r="G310" s="94">
        <v>5</v>
      </c>
      <c r="H310" s="94">
        <v>1</v>
      </c>
      <c r="I310" s="147" t="s">
        <v>89</v>
      </c>
      <c r="J310" s="29" t="s">
        <v>309</v>
      </c>
      <c r="K310" s="29" t="s">
        <v>309</v>
      </c>
      <c r="L310" s="29" t="s">
        <v>309</v>
      </c>
      <c r="M310" s="75" t="s">
        <v>89</v>
      </c>
      <c r="N310" s="75" t="s">
        <v>89</v>
      </c>
      <c r="O310" s="75" t="s">
        <v>89</v>
      </c>
      <c r="P310" s="75" t="s">
        <v>89</v>
      </c>
      <c r="Q310" s="161"/>
      <c r="R310" s="161"/>
      <c r="S310" s="96">
        <f>IF(T310&lt;=0,"",(((T310-'In Productie'!$D$1)/7)+1))</f>
        <v>-7</v>
      </c>
      <c r="T310" s="180">
        <v>42317</v>
      </c>
      <c r="U310" s="90" t="s">
        <v>278</v>
      </c>
      <c r="V310" s="151" t="s">
        <v>622</v>
      </c>
      <c r="W310" s="466">
        <v>13</v>
      </c>
      <c r="X310" s="78"/>
      <c r="Y310" s="81"/>
      <c r="Z310" s="202"/>
      <c r="AE310" s="4">
        <f>IF(A310="","",(IFERROR(VLOOKUP(A310,Projecten!A$4:W$2618,5,FALSE),"niet bekend")))</f>
        <v>1</v>
      </c>
      <c r="AF310" s="973">
        <f t="shared" si="37"/>
        <v>2513</v>
      </c>
      <c r="AG310" s="1028">
        <f>IF(A310="","",(IFERROR(VLOOKUP(A310,Projecten!A$4:W$2618,23,FALSE),"niet bekend")))</f>
        <v>2513</v>
      </c>
      <c r="AH310" s="1028">
        <f>IF(A310="","",(IFERROR(VLOOKUP(A310,Projecten!A$4:W$2618,12,FALSE),"niet bekend")))</f>
        <v>2513</v>
      </c>
      <c r="AI310" s="1026">
        <f t="shared" si="39"/>
        <v>0</v>
      </c>
    </row>
    <row r="311" spans="1:35" s="4" customFormat="1" ht="12.75" customHeight="1" x14ac:dyDescent="0.2">
      <c r="A311" s="261">
        <v>2015179</v>
      </c>
      <c r="B311" s="1499">
        <v>120352</v>
      </c>
      <c r="C311" s="94" t="s">
        <v>568</v>
      </c>
      <c r="D311" s="94" t="s">
        <v>68</v>
      </c>
      <c r="E311" s="91">
        <v>1</v>
      </c>
      <c r="F311" s="94">
        <v>9</v>
      </c>
      <c r="G311" s="94">
        <v>5</v>
      </c>
      <c r="H311" s="94">
        <v>1</v>
      </c>
      <c r="I311" s="147" t="s">
        <v>89</v>
      </c>
      <c r="J311" s="29" t="s">
        <v>309</v>
      </c>
      <c r="K311" s="29" t="s">
        <v>309</v>
      </c>
      <c r="L311" s="29" t="s">
        <v>309</v>
      </c>
      <c r="M311" s="75" t="s">
        <v>89</v>
      </c>
      <c r="N311" s="75" t="s">
        <v>89</v>
      </c>
      <c r="O311" s="75" t="s">
        <v>89</v>
      </c>
      <c r="P311" s="127" t="s">
        <v>89</v>
      </c>
      <c r="Q311" s="161"/>
      <c r="R311" s="161"/>
      <c r="S311" s="96">
        <f>IF(T311&lt;=0,"",(((T311-'In Productie'!$D$1)/7)+1))</f>
        <v>-6.7142857142857144</v>
      </c>
      <c r="T311" s="180">
        <v>42319</v>
      </c>
      <c r="U311" s="90" t="s">
        <v>278</v>
      </c>
      <c r="V311" s="151" t="s">
        <v>227</v>
      </c>
      <c r="W311" s="466">
        <v>13</v>
      </c>
      <c r="X311" s="78"/>
      <c r="Y311" s="81"/>
      <c r="Z311" s="202"/>
      <c r="AE311" s="4">
        <f>IF(A311="","",(IFERROR(VLOOKUP(A311,Projecten!A$4:W$2618,5,FALSE),"niet bekend")))</f>
        <v>1</v>
      </c>
      <c r="AF311" s="973">
        <f t="shared" si="37"/>
        <v>2513</v>
      </c>
      <c r="AG311" s="1028">
        <f>IF(A311="","",(IFERROR(VLOOKUP(A311,Projecten!A$4:W$2618,23,FALSE),"niet bekend")))</f>
        <v>2513</v>
      </c>
      <c r="AH311" s="1028">
        <f>IF(A311="","",(IFERROR(VLOOKUP(A311,Projecten!A$4:W$2618,12,FALSE),"niet bekend")))</f>
        <v>2513</v>
      </c>
      <c r="AI311" s="1026">
        <f t="shared" si="39"/>
        <v>0</v>
      </c>
    </row>
    <row r="312" spans="1:35" s="4" customFormat="1" ht="12.75" customHeight="1" x14ac:dyDescent="0.2">
      <c r="A312" s="261">
        <v>2015182</v>
      </c>
      <c r="B312" s="1499">
        <v>120352</v>
      </c>
      <c r="C312" s="94" t="s">
        <v>571</v>
      </c>
      <c r="D312" s="94" t="s">
        <v>68</v>
      </c>
      <c r="E312" s="91">
        <v>1</v>
      </c>
      <c r="F312" s="94">
        <v>8</v>
      </c>
      <c r="G312" s="94">
        <v>5</v>
      </c>
      <c r="H312" s="94">
        <v>3</v>
      </c>
      <c r="I312" s="147" t="s">
        <v>89</v>
      </c>
      <c r="J312" s="29" t="s">
        <v>309</v>
      </c>
      <c r="K312" s="29" t="s">
        <v>309</v>
      </c>
      <c r="L312" s="29" t="s">
        <v>309</v>
      </c>
      <c r="M312" s="75" t="s">
        <v>89</v>
      </c>
      <c r="N312" s="75" t="s">
        <v>89</v>
      </c>
      <c r="O312" s="75" t="s">
        <v>89</v>
      </c>
      <c r="P312" s="75" t="s">
        <v>89</v>
      </c>
      <c r="Q312" s="161"/>
      <c r="R312" s="161"/>
      <c r="S312" s="96">
        <f>IF(T312&lt;=0,"",(((T312-'In Productie'!$D$1)/7)+1))</f>
        <v>-6.7142857142857144</v>
      </c>
      <c r="T312" s="180">
        <v>42319</v>
      </c>
      <c r="U312" s="90" t="s">
        <v>278</v>
      </c>
      <c r="V312" s="151"/>
      <c r="W312" s="466">
        <v>15</v>
      </c>
      <c r="X312" s="78"/>
      <c r="Y312" s="81"/>
      <c r="Z312" s="202"/>
      <c r="AE312" s="4">
        <f>IF(A312="","",(IFERROR(VLOOKUP(A312,Projecten!A$4:W$2618,5,FALSE),"niet bekend")))</f>
        <v>1</v>
      </c>
      <c r="AF312" s="973">
        <f t="shared" si="37"/>
        <v>2450</v>
      </c>
      <c r="AG312" s="1028">
        <f>IF(A312="","",(IFERROR(VLOOKUP(A312,Projecten!A$4:W$2618,23,FALSE),"niet bekend")))</f>
        <v>2450</v>
      </c>
      <c r="AH312" s="1028">
        <f>IF(A312="","",(IFERROR(VLOOKUP(A312,Projecten!A$4:W$2618,12,FALSE),"niet bekend")))</f>
        <v>2450</v>
      </c>
      <c r="AI312" s="1026">
        <f t="shared" si="39"/>
        <v>0</v>
      </c>
    </row>
    <row r="313" spans="1:35" s="4" customFormat="1" ht="12.75" customHeight="1" x14ac:dyDescent="0.2">
      <c r="A313" s="261">
        <v>2015183</v>
      </c>
      <c r="B313" s="1499">
        <v>120353</v>
      </c>
      <c r="C313" s="94" t="s">
        <v>572</v>
      </c>
      <c r="D313" s="94" t="s">
        <v>68</v>
      </c>
      <c r="E313" s="91">
        <v>1</v>
      </c>
      <c r="F313" s="94">
        <v>11</v>
      </c>
      <c r="G313" s="94">
        <v>5</v>
      </c>
      <c r="H313" s="94">
        <v>3</v>
      </c>
      <c r="I313" s="147" t="s">
        <v>89</v>
      </c>
      <c r="J313" s="29" t="s">
        <v>309</v>
      </c>
      <c r="K313" s="29" t="s">
        <v>309</v>
      </c>
      <c r="L313" s="29" t="s">
        <v>309</v>
      </c>
      <c r="M313" s="75" t="s">
        <v>89</v>
      </c>
      <c r="N313" s="75" t="s">
        <v>89</v>
      </c>
      <c r="O313" s="75" t="s">
        <v>89</v>
      </c>
      <c r="P313" s="75" t="s">
        <v>89</v>
      </c>
      <c r="Q313" s="161"/>
      <c r="R313" s="161"/>
      <c r="S313" s="96">
        <f>IF(T313&lt;=0,"",(((T313-'In Productie'!$D$1)/7)+1))</f>
        <v>-6.5714285714285712</v>
      </c>
      <c r="T313" s="180">
        <v>42320</v>
      </c>
      <c r="U313" s="90" t="s">
        <v>278</v>
      </c>
      <c r="V313" s="151"/>
      <c r="W313" s="466">
        <v>16</v>
      </c>
      <c r="X313" s="78"/>
      <c r="Y313" s="81"/>
      <c r="Z313" s="202"/>
      <c r="AE313" s="4">
        <f>IF(A313="","",(IFERROR(VLOOKUP(A313,Projecten!A$4:W$2618,5,FALSE),"niet bekend")))</f>
        <v>1</v>
      </c>
      <c r="AF313" s="973">
        <f t="shared" si="37"/>
        <v>3113</v>
      </c>
      <c r="AG313" s="1028">
        <f>IF(A313="","",(IFERROR(VLOOKUP(A313,Projecten!A$4:W$2618,23,FALSE),"niet bekend")))</f>
        <v>3113</v>
      </c>
      <c r="AH313" s="1028">
        <f>IF(A313="","",(IFERROR(VLOOKUP(A313,Projecten!A$4:W$2618,12,FALSE),"niet bekend")))</f>
        <v>3113</v>
      </c>
      <c r="AI313" s="1026">
        <f t="shared" si="39"/>
        <v>0</v>
      </c>
    </row>
    <row r="314" spans="1:35" s="4" customFormat="1" ht="12.75" customHeight="1" x14ac:dyDescent="0.2">
      <c r="A314" s="261">
        <v>2015184</v>
      </c>
      <c r="B314" s="1499">
        <v>120353</v>
      </c>
      <c r="C314" s="94" t="s">
        <v>573</v>
      </c>
      <c r="D314" s="94" t="s">
        <v>68</v>
      </c>
      <c r="E314" s="91">
        <v>1</v>
      </c>
      <c r="F314" s="94">
        <v>9</v>
      </c>
      <c r="G314" s="94">
        <v>6</v>
      </c>
      <c r="H314" s="94">
        <v>3</v>
      </c>
      <c r="I314" s="147" t="s">
        <v>89</v>
      </c>
      <c r="J314" s="74" t="s">
        <v>309</v>
      </c>
      <c r="K314" s="74" t="s">
        <v>309</v>
      </c>
      <c r="L314" s="74" t="s">
        <v>309</v>
      </c>
      <c r="M314" s="75" t="s">
        <v>89</v>
      </c>
      <c r="N314" s="75" t="s">
        <v>89</v>
      </c>
      <c r="O314" s="75" t="s">
        <v>89</v>
      </c>
      <c r="P314" s="75" t="s">
        <v>89</v>
      </c>
      <c r="Q314" s="161"/>
      <c r="R314" s="161"/>
      <c r="S314" s="96">
        <f>IF(T314&lt;=0,"",(((T314-'In Productie'!$D$1)/7)+1))</f>
        <v>-6.5714285714285712</v>
      </c>
      <c r="T314" s="180">
        <v>42320</v>
      </c>
      <c r="U314" s="90" t="s">
        <v>278</v>
      </c>
      <c r="V314" s="151"/>
      <c r="W314" s="466">
        <v>16</v>
      </c>
      <c r="X314" s="78"/>
      <c r="Y314" s="81"/>
      <c r="Z314" s="202"/>
      <c r="AE314" s="4">
        <f>IF(A314="","",(IFERROR(VLOOKUP(A314,Projecten!A$4:W$2618,5,FALSE),"niet bekend")))</f>
        <v>1</v>
      </c>
      <c r="AF314" s="973">
        <f t="shared" si="37"/>
        <v>2277</v>
      </c>
      <c r="AG314" s="1028">
        <f>IF(A314="","",(IFERROR(VLOOKUP(A314,Projecten!A$4:W$2618,23,FALSE),"niet bekend")))</f>
        <v>2277</v>
      </c>
      <c r="AH314" s="1028">
        <f>IF(A314="","",(IFERROR(VLOOKUP(A314,Projecten!A$4:W$2618,12,FALSE),"niet bekend")))</f>
        <v>2277</v>
      </c>
      <c r="AI314" s="1026">
        <f t="shared" si="39"/>
        <v>0</v>
      </c>
    </row>
    <row r="315" spans="1:35" s="4" customFormat="1" ht="12.75" customHeight="1" x14ac:dyDescent="0.2">
      <c r="A315" s="261">
        <v>2015157</v>
      </c>
      <c r="B315" s="1501">
        <v>120355</v>
      </c>
      <c r="C315" s="1" t="s">
        <v>604</v>
      </c>
      <c r="D315" s="1" t="s">
        <v>68</v>
      </c>
      <c r="E315" s="39">
        <v>5</v>
      </c>
      <c r="F315" s="1">
        <v>30</v>
      </c>
      <c r="G315" s="1">
        <v>20</v>
      </c>
      <c r="H315" s="1">
        <v>20</v>
      </c>
      <c r="I315" s="147" t="s">
        <v>89</v>
      </c>
      <c r="J315" s="29" t="s">
        <v>309</v>
      </c>
      <c r="K315" s="29" t="s">
        <v>309</v>
      </c>
      <c r="L315" s="29" t="s">
        <v>309</v>
      </c>
      <c r="M315" s="75" t="s">
        <v>89</v>
      </c>
      <c r="N315" s="75" t="s">
        <v>89</v>
      </c>
      <c r="O315" s="127" t="s">
        <v>89</v>
      </c>
      <c r="P315" s="127" t="s">
        <v>89</v>
      </c>
      <c r="Q315" s="161"/>
      <c r="R315" s="161"/>
      <c r="S315" s="23">
        <f>IF(T315&lt;=0,"",(((T315-'In Productie'!$D$1)/7)+1))</f>
        <v>-6</v>
      </c>
      <c r="T315" s="181">
        <v>42324</v>
      </c>
      <c r="U315" s="4" t="s">
        <v>444</v>
      </c>
      <c r="V315" s="151" t="s">
        <v>640</v>
      </c>
      <c r="W315" s="25">
        <v>73</v>
      </c>
      <c r="X315" s="78"/>
      <c r="Y315" s="81"/>
      <c r="Z315" s="202"/>
      <c r="AE315" s="4">
        <f>IF(A315="","",(IFERROR(VLOOKUP(A315,Projecten!A$4:W$2618,5,FALSE),"niet bekend")))</f>
        <v>1</v>
      </c>
      <c r="AF315" s="973">
        <f t="shared" si="37"/>
        <v>875</v>
      </c>
      <c r="AG315" s="1028">
        <f>IF(A315="","",(IFERROR(VLOOKUP(A315,Projecten!A$4:W$2618,23,FALSE),"niet bekend")))</f>
        <v>175</v>
      </c>
      <c r="AH315" s="1028">
        <f>IF(A315="","",(IFERROR(VLOOKUP(A315,Projecten!A$4:W$2618,12,FALSE),"niet bekend")))</f>
        <v>175</v>
      </c>
      <c r="AI315" s="1026"/>
    </row>
    <row r="316" spans="1:35" s="4" customFormat="1" ht="12.75" customHeight="1" x14ac:dyDescent="0.2">
      <c r="A316" s="261">
        <v>2015157</v>
      </c>
      <c r="B316" s="1501">
        <v>120356</v>
      </c>
      <c r="C316" s="1" t="s">
        <v>638</v>
      </c>
      <c r="D316" s="1" t="s">
        <v>68</v>
      </c>
      <c r="E316" s="39">
        <v>1</v>
      </c>
      <c r="F316" s="1">
        <v>6</v>
      </c>
      <c r="G316" s="1">
        <v>4</v>
      </c>
      <c r="H316" s="1">
        <v>4</v>
      </c>
      <c r="I316" s="147" t="s">
        <v>89</v>
      </c>
      <c r="J316" s="29" t="s">
        <v>309</v>
      </c>
      <c r="K316" s="29" t="s">
        <v>309</v>
      </c>
      <c r="L316" s="29" t="s">
        <v>309</v>
      </c>
      <c r="M316" s="75" t="s">
        <v>89</v>
      </c>
      <c r="N316" s="75" t="s">
        <v>89</v>
      </c>
      <c r="O316" s="127" t="s">
        <v>89</v>
      </c>
      <c r="P316" s="127" t="s">
        <v>89</v>
      </c>
      <c r="Q316" s="161"/>
      <c r="R316" s="161"/>
      <c r="S316" s="23">
        <f>IF(T316&lt;=0,"",(((T316-'In Productie'!$D$1)/7)+1))</f>
        <v>-6</v>
      </c>
      <c r="T316" s="181">
        <v>42324</v>
      </c>
      <c r="U316" s="4" t="s">
        <v>444</v>
      </c>
      <c r="V316" s="151" t="s">
        <v>641</v>
      </c>
      <c r="W316" s="25">
        <v>15</v>
      </c>
      <c r="X316" s="78"/>
      <c r="Y316" s="81"/>
      <c r="Z316" s="202"/>
      <c r="AE316" s="4">
        <f>IF(A316="","",(IFERROR(VLOOKUP(A316,Projecten!A$4:W$2618,5,FALSE),"niet bekend")))</f>
        <v>1</v>
      </c>
      <c r="AF316" s="973">
        <f t="shared" si="37"/>
        <v>175</v>
      </c>
      <c r="AG316" s="1028">
        <f>IF(A316="","",(IFERROR(VLOOKUP(A316,Projecten!A$4:W$2618,23,FALSE),"niet bekend")))</f>
        <v>175</v>
      </c>
      <c r="AH316" s="1028">
        <f>IF(A316="","",(IFERROR(VLOOKUP(A316,Projecten!A$4:W$2618,12,FALSE),"niet bekend")))</f>
        <v>175</v>
      </c>
      <c r="AI316" s="1026">
        <f>IF(AF316="","",(AH316-AF316))</f>
        <v>0</v>
      </c>
    </row>
    <row r="317" spans="1:35" s="38" customFormat="1" ht="12.75" customHeight="1" x14ac:dyDescent="0.2">
      <c r="A317" s="30"/>
      <c r="B317" s="1500"/>
      <c r="C317" s="31"/>
      <c r="D317" s="31"/>
      <c r="E317" s="32"/>
      <c r="F317" s="31"/>
      <c r="G317" s="31"/>
      <c r="H317" s="31"/>
      <c r="I317" s="32"/>
      <c r="J317" s="32"/>
      <c r="K317" s="32"/>
      <c r="L317" s="32"/>
      <c r="M317" s="32"/>
      <c r="N317" s="32"/>
      <c r="O317" s="32"/>
      <c r="P317" s="32"/>
      <c r="Q317" s="33"/>
      <c r="R317" s="33"/>
      <c r="S317" s="1194"/>
      <c r="T317" s="176"/>
      <c r="U317" s="35"/>
      <c r="V317" s="35"/>
      <c r="W317" s="35"/>
      <c r="X317" s="83"/>
      <c r="Y317" s="84"/>
      <c r="AF317" s="983"/>
      <c r="AG317" s="1030"/>
      <c r="AH317" s="1030"/>
      <c r="AI317" s="1030"/>
    </row>
    <row r="318" spans="1:35" s="1038" customFormat="1" ht="12.75" customHeight="1" x14ac:dyDescent="0.2">
      <c r="A318" s="1007"/>
      <c r="B318" s="1498"/>
      <c r="C318" s="1008">
        <f>SUM(F318:H318)</f>
        <v>190</v>
      </c>
      <c r="D318" s="1009"/>
      <c r="E318" s="1010">
        <f>SUM(E320:E328)</f>
        <v>12</v>
      </c>
      <c r="F318" s="1009">
        <f>SUM(F320:F328)</f>
        <v>93</v>
      </c>
      <c r="G318" s="1009">
        <f>SUM(G320:G328)</f>
        <v>55</v>
      </c>
      <c r="H318" s="1009">
        <f>SUM(H320:H328)</f>
        <v>42</v>
      </c>
      <c r="I318" s="1010"/>
      <c r="J318" s="1010"/>
      <c r="K318" s="1010"/>
      <c r="L318" s="1010"/>
      <c r="M318" s="1010"/>
      <c r="N318" s="1010"/>
      <c r="O318" s="1010"/>
      <c r="P318" s="1010"/>
      <c r="Q318" s="1045">
        <v>47</v>
      </c>
      <c r="R318" s="1045"/>
      <c r="S318" s="1195"/>
      <c r="T318" s="1046"/>
      <c r="U318" s="1047"/>
      <c r="V318" s="1047">
        <f>SUM(W318:W328)</f>
        <v>207.5</v>
      </c>
      <c r="W318" s="960"/>
      <c r="X318" s="1049">
        <v>256</v>
      </c>
      <c r="Y318" s="961">
        <f>V318-X318</f>
        <v>-48.5</v>
      </c>
      <c r="AE318" s="1038" t="str">
        <f>IF(A318="","",(IFERROR(VLOOKUP(A318,Projecten!A$4:W$2618,5,FALSE),"niet bekend")))</f>
        <v/>
      </c>
      <c r="AF318" s="1037">
        <f>SUM(AF319:AF328)</f>
        <v>21833</v>
      </c>
      <c r="AG318" s="1027" t="str">
        <f>IF(A318="","",(IFERROR(VLOOKUP(A318,Projecten!A$4:W$2618,23,FALSE),"niet bekend")))</f>
        <v/>
      </c>
      <c r="AH318" s="1027" t="str">
        <f>IF(A318="","",(IFERROR(VLOOKUP(A318,Projecten!A$4:W$2618,12,FALSE),"niet bekend")))</f>
        <v/>
      </c>
      <c r="AI318" s="1027"/>
    </row>
    <row r="319" spans="1:35" s="90" customFormat="1" ht="12.75" customHeight="1" x14ac:dyDescent="0.2">
      <c r="A319" s="160"/>
      <c r="B319" s="1504"/>
      <c r="C319" s="207" t="s">
        <v>549</v>
      </c>
      <c r="D319" s="99"/>
      <c r="E319" s="75"/>
      <c r="F319" s="99"/>
      <c r="G319" s="99"/>
      <c r="H319" s="99"/>
      <c r="I319" s="75"/>
      <c r="J319" s="75"/>
      <c r="K319" s="75"/>
      <c r="L319" s="75"/>
      <c r="M319" s="75"/>
      <c r="N319" s="75"/>
      <c r="O319" s="75"/>
      <c r="P319" s="75"/>
      <c r="Q319" s="161"/>
      <c r="R319" s="161"/>
      <c r="S319" s="1197"/>
      <c r="T319" s="185"/>
      <c r="U319" s="162"/>
      <c r="V319" s="162"/>
      <c r="W319" s="496">
        <v>4</v>
      </c>
      <c r="X319" s="163"/>
      <c r="Y319" s="164"/>
      <c r="AE319" s="90" t="str">
        <f>IF(A319="","",(IFERROR(VLOOKUP(A319,Projecten!A$4:W$2618,5,FALSE),"niet bekend")))</f>
        <v/>
      </c>
      <c r="AF319" s="972" t="str">
        <f t="shared" ref="AF319:AF326" si="40">IF(AE319="","",(E319/AE319*AH319))</f>
        <v/>
      </c>
      <c r="AG319" s="1028" t="str">
        <f>IF(A319="","",(IFERROR(VLOOKUP(A319,Projecten!A$4:W$2618,23,FALSE),"niet bekend")))</f>
        <v/>
      </c>
      <c r="AH319" s="1028" t="str">
        <f>IF(A319="","",(IFERROR(VLOOKUP(A319,Projecten!A$4:W$2618,12,FALSE),"niet bekend")))</f>
        <v/>
      </c>
      <c r="AI319" s="1028" t="str">
        <f>IF(AF319="","",(AH319-AF319))</f>
        <v/>
      </c>
    </row>
    <row r="320" spans="1:35" s="90" customFormat="1" ht="12.75" customHeight="1" x14ac:dyDescent="0.2">
      <c r="A320" s="265">
        <v>2015180</v>
      </c>
      <c r="B320" s="1504">
        <v>120354</v>
      </c>
      <c r="C320" s="232" t="s">
        <v>569</v>
      </c>
      <c r="D320" s="232" t="s">
        <v>68</v>
      </c>
      <c r="E320" s="75">
        <v>1</v>
      </c>
      <c r="F320" s="150">
        <v>9</v>
      </c>
      <c r="G320" s="150">
        <v>5</v>
      </c>
      <c r="H320" s="150">
        <v>1</v>
      </c>
      <c r="I320" s="140" t="s">
        <v>89</v>
      </c>
      <c r="J320" s="74" t="s">
        <v>309</v>
      </c>
      <c r="K320" s="74" t="s">
        <v>309</v>
      </c>
      <c r="L320" s="74" t="s">
        <v>309</v>
      </c>
      <c r="M320" s="75" t="s">
        <v>89</v>
      </c>
      <c r="N320" s="75" t="s">
        <v>89</v>
      </c>
      <c r="O320" s="75" t="s">
        <v>89</v>
      </c>
      <c r="P320" s="75" t="s">
        <v>89</v>
      </c>
      <c r="R320" s="2132"/>
      <c r="S320" s="96">
        <f>IF(T320&lt;=0,"",(((T320-'In Productie'!$D$1)/7)+1))</f>
        <v>-6.5714285714285712</v>
      </c>
      <c r="T320" s="180">
        <v>42320</v>
      </c>
      <c r="U320" s="90" t="s">
        <v>278</v>
      </c>
      <c r="W320" s="97">
        <v>13</v>
      </c>
      <c r="X320" s="100"/>
      <c r="Y320" s="116"/>
      <c r="AE320" s="90">
        <f>IF(A320="","",(IFERROR(VLOOKUP(A320,Projecten!A$4:W$2618,5,FALSE),"niet bekend")))</f>
        <v>1</v>
      </c>
      <c r="AF320" s="972">
        <f t="shared" si="40"/>
        <v>2513</v>
      </c>
      <c r="AG320" s="1028">
        <f>IF(A320="","",(IFERROR(VLOOKUP(A320,Projecten!A$4:W$2618,23,FALSE),"niet bekend")))</f>
        <v>2513</v>
      </c>
      <c r="AH320" s="1028">
        <f>IF(A320="","",(IFERROR(VLOOKUP(A320,Projecten!A$4:W$2618,12,FALSE),"niet bekend")))</f>
        <v>2513</v>
      </c>
      <c r="AI320" s="1028">
        <f>IF(AF320="","",(AH320-AF320))</f>
        <v>0</v>
      </c>
    </row>
    <row r="321" spans="1:35" s="90" customFormat="1" ht="12.75" customHeight="1" x14ac:dyDescent="0.2">
      <c r="A321" s="265">
        <v>2015181</v>
      </c>
      <c r="B321" s="1504">
        <v>120354</v>
      </c>
      <c r="C321" s="215" t="s">
        <v>570</v>
      </c>
      <c r="D321" s="215" t="s">
        <v>68</v>
      </c>
      <c r="E321" s="76">
        <v>1</v>
      </c>
      <c r="F321" s="233">
        <v>9</v>
      </c>
      <c r="G321" s="233">
        <v>5</v>
      </c>
      <c r="H321" s="233">
        <v>1</v>
      </c>
      <c r="I321" s="141" t="s">
        <v>89</v>
      </c>
      <c r="J321" s="74" t="s">
        <v>309</v>
      </c>
      <c r="K321" s="74" t="s">
        <v>309</v>
      </c>
      <c r="L321" s="74" t="s">
        <v>309</v>
      </c>
      <c r="M321" s="76" t="s">
        <v>89</v>
      </c>
      <c r="N321" s="76" t="s">
        <v>89</v>
      </c>
      <c r="O321" s="76" t="s">
        <v>89</v>
      </c>
      <c r="P321" s="76" t="s">
        <v>89</v>
      </c>
      <c r="R321" s="2132"/>
      <c r="S321" s="96">
        <f>IF(T321&lt;=0,"",(((T321-'In Productie'!$D$1)/7)+1))</f>
        <v>-6.5714285714285712</v>
      </c>
      <c r="T321" s="180">
        <v>42320</v>
      </c>
      <c r="U321" s="90" t="s">
        <v>278</v>
      </c>
      <c r="W321" s="97">
        <v>13</v>
      </c>
      <c r="X321" s="100"/>
      <c r="Y321" s="101"/>
      <c r="AE321" s="90">
        <f>IF(A321="","",(IFERROR(VLOOKUP(A321,Projecten!A$4:W$2618,5,FALSE),"niet bekend")))</f>
        <v>1</v>
      </c>
      <c r="AF321" s="972">
        <f t="shared" si="40"/>
        <v>2513</v>
      </c>
      <c r="AG321" s="1028">
        <f>IF(A321="","",(IFERROR(VLOOKUP(A321,Projecten!A$4:W$2618,23,FALSE),"niet bekend")))</f>
        <v>2513</v>
      </c>
      <c r="AH321" s="1028">
        <f>IF(A321="","",(IFERROR(VLOOKUP(A321,Projecten!A$4:W$2618,12,FALSE),"niet bekend")))</f>
        <v>2513</v>
      </c>
      <c r="AI321" s="1028">
        <f>IF(AF321="","",(AH321-AF321))</f>
        <v>0</v>
      </c>
    </row>
    <row r="322" spans="1:35" s="4" customFormat="1" ht="12.75" customHeight="1" x14ac:dyDescent="0.2">
      <c r="A322" s="261">
        <v>2015157</v>
      </c>
      <c r="B322" s="1501">
        <v>120356</v>
      </c>
      <c r="C322" s="1" t="s">
        <v>651</v>
      </c>
      <c r="D322" s="1" t="s">
        <v>68</v>
      </c>
      <c r="E322" s="39">
        <v>2</v>
      </c>
      <c r="F322" s="1">
        <v>12</v>
      </c>
      <c r="G322" s="1">
        <v>8</v>
      </c>
      <c r="H322" s="1">
        <v>8</v>
      </c>
      <c r="I322" s="147" t="s">
        <v>89</v>
      </c>
      <c r="J322" s="29" t="s">
        <v>309</v>
      </c>
      <c r="K322" s="29" t="s">
        <v>309</v>
      </c>
      <c r="L322" s="29" t="s">
        <v>309</v>
      </c>
      <c r="M322" s="75" t="s">
        <v>89</v>
      </c>
      <c r="N322" s="75" t="s">
        <v>89</v>
      </c>
      <c r="O322" s="127" t="s">
        <v>89</v>
      </c>
      <c r="P322" s="75" t="s">
        <v>89</v>
      </c>
      <c r="Q322" s="161"/>
      <c r="R322" s="161"/>
      <c r="S322" s="23">
        <f>IF(T322&lt;=0,"",(((T322-'In Productie'!$D$1)/7)+1))</f>
        <v>-5.7142857142857144</v>
      </c>
      <c r="T322" s="181">
        <v>42326</v>
      </c>
      <c r="U322" s="4" t="s">
        <v>561</v>
      </c>
      <c r="V322" s="151" t="s">
        <v>639</v>
      </c>
      <c r="W322" s="25">
        <v>29</v>
      </c>
      <c r="X322" s="78"/>
      <c r="Y322" s="81"/>
      <c r="Z322" s="202"/>
      <c r="AE322" s="4">
        <f>IF(A322="","",(IFERROR(VLOOKUP(A322,Projecten!A$4:W$2618,5,FALSE),"niet bekend")))</f>
        <v>1</v>
      </c>
      <c r="AF322" s="973">
        <f t="shared" si="40"/>
        <v>350</v>
      </c>
      <c r="AG322" s="1028">
        <f>IF(A322="","",(IFERROR(VLOOKUP(A322,Projecten!A$4:W$2618,23,FALSE),"niet bekend")))</f>
        <v>175</v>
      </c>
      <c r="AH322" s="1028">
        <f>IF(A322="","",(IFERROR(VLOOKUP(A322,Projecten!A$4:W$2618,12,FALSE),"niet bekend")))</f>
        <v>175</v>
      </c>
      <c r="AI322" s="1026"/>
    </row>
    <row r="323" spans="1:35" s="90" customFormat="1" ht="12.75" customHeight="1" x14ac:dyDescent="0.2">
      <c r="A323" s="261">
        <v>2015168</v>
      </c>
      <c r="B323" s="1499">
        <v>12035701</v>
      </c>
      <c r="C323" s="94" t="s">
        <v>578</v>
      </c>
      <c r="D323" s="94" t="s">
        <v>68</v>
      </c>
      <c r="E323" s="91">
        <v>1</v>
      </c>
      <c r="F323" s="94">
        <v>18</v>
      </c>
      <c r="G323" s="94">
        <v>7</v>
      </c>
      <c r="H323" s="94">
        <v>5</v>
      </c>
      <c r="I323" s="140" t="s">
        <v>89</v>
      </c>
      <c r="J323" s="140" t="s">
        <v>89</v>
      </c>
      <c r="K323" s="140" t="s">
        <v>89</v>
      </c>
      <c r="L323" s="75" t="s">
        <v>309</v>
      </c>
      <c r="M323" s="75" t="s">
        <v>89</v>
      </c>
      <c r="N323" s="75" t="s">
        <v>89</v>
      </c>
      <c r="O323" s="75" t="s">
        <v>89</v>
      </c>
      <c r="P323" s="75" t="s">
        <v>89</v>
      </c>
      <c r="R323" s="2132"/>
      <c r="S323" s="96">
        <f>IF(T323&lt;=0,"",(((T323-'In Productie'!$D$1)/7)+1))</f>
        <v>-5.8571428571428568</v>
      </c>
      <c r="T323" s="180">
        <v>42325</v>
      </c>
      <c r="U323" s="90" t="s">
        <v>278</v>
      </c>
      <c r="V323" s="208" t="s">
        <v>541</v>
      </c>
      <c r="W323" s="97">
        <v>41</v>
      </c>
      <c r="X323" s="100"/>
      <c r="Y323" s="116"/>
      <c r="AE323" s="90">
        <f>IF(A323="","",(IFERROR(VLOOKUP(A323,Projecten!A$4:W$2618,5,FALSE),"niet bekend")))</f>
        <v>1</v>
      </c>
      <c r="AF323" s="972">
        <f t="shared" si="40"/>
        <v>12432</v>
      </c>
      <c r="AG323" s="1028">
        <f>IF(A323="","",(IFERROR(VLOOKUP(A323,Projecten!A$4:W$2618,23,FALSE),"niet bekend")))</f>
        <v>12432</v>
      </c>
      <c r="AH323" s="1028">
        <f>IF(A323="","",(IFERROR(VLOOKUP(A323,Projecten!A$4:W$2618,12,FALSE),"niet bekend")))</f>
        <v>12432</v>
      </c>
      <c r="AI323" s="1028">
        <f>IF(AF323="","",(AH323-AF323))</f>
        <v>0</v>
      </c>
    </row>
    <row r="324" spans="1:35" s="4" customFormat="1" ht="12.75" customHeight="1" x14ac:dyDescent="0.2">
      <c r="A324" s="265">
        <v>2015186</v>
      </c>
      <c r="B324" s="1502">
        <v>120363</v>
      </c>
      <c r="C324" s="28" t="s">
        <v>600</v>
      </c>
      <c r="D324" s="28" t="s">
        <v>68</v>
      </c>
      <c r="E324" s="41">
        <v>1</v>
      </c>
      <c r="F324" s="40">
        <v>8</v>
      </c>
      <c r="G324" s="40">
        <v>6</v>
      </c>
      <c r="H324" s="40">
        <v>3</v>
      </c>
      <c r="I324" s="141" t="s">
        <v>89</v>
      </c>
      <c r="J324" s="29" t="s">
        <v>309</v>
      </c>
      <c r="K324" s="29" t="s">
        <v>309</v>
      </c>
      <c r="L324" s="29" t="s">
        <v>309</v>
      </c>
      <c r="M324" s="41" t="s">
        <v>89</v>
      </c>
      <c r="N324" s="41" t="s">
        <v>89</v>
      </c>
      <c r="O324" s="41" t="s">
        <v>89</v>
      </c>
      <c r="P324" s="41" t="s">
        <v>89</v>
      </c>
      <c r="R324" s="2134"/>
      <c r="S324" s="96">
        <f>IF(T324&lt;=0,"",(((T324-'In Productie'!$D$1)/7)+1))</f>
        <v>-5</v>
      </c>
      <c r="T324" s="180">
        <v>42331</v>
      </c>
      <c r="U324" s="90" t="s">
        <v>278</v>
      </c>
      <c r="W324" s="25">
        <v>17</v>
      </c>
      <c r="X324" s="80"/>
      <c r="Y324" s="79"/>
      <c r="AE324" s="4">
        <f>IF(A324="","",(IFERROR(VLOOKUP(A324,Projecten!A$4:W$2618,5,FALSE),"niet bekend")))</f>
        <v>1</v>
      </c>
      <c r="AF324" s="973">
        <f t="shared" si="40"/>
        <v>2585</v>
      </c>
      <c r="AG324" s="1028">
        <f>IF(A324="","",(IFERROR(VLOOKUP(A324,Projecten!A$4:W$2618,23,FALSE),"niet bekend")))</f>
        <v>2585</v>
      </c>
      <c r="AH324" s="1028">
        <f>IF(A324="","",(IFERROR(VLOOKUP(A324,Projecten!A$4:W$2618,12,FALSE),"niet bekend")))</f>
        <v>2585</v>
      </c>
      <c r="AI324" s="1026">
        <f>IF(AF324="","",(AH324-AF324))</f>
        <v>0</v>
      </c>
    </row>
    <row r="325" spans="1:35" s="4" customFormat="1" ht="12.75" customHeight="1" x14ac:dyDescent="0.2">
      <c r="A325" s="261">
        <v>2015157</v>
      </c>
      <c r="B325" s="1501" t="s">
        <v>656</v>
      </c>
      <c r="C325" s="1" t="s">
        <v>605</v>
      </c>
      <c r="D325" s="1" t="s">
        <v>68</v>
      </c>
      <c r="E325" s="39">
        <v>5</v>
      </c>
      <c r="F325" s="1">
        <v>30</v>
      </c>
      <c r="G325" s="1">
        <v>20</v>
      </c>
      <c r="H325" s="1">
        <v>20</v>
      </c>
      <c r="I325" s="147" t="s">
        <v>89</v>
      </c>
      <c r="J325" s="29" t="s">
        <v>309</v>
      </c>
      <c r="K325" s="29" t="s">
        <v>309</v>
      </c>
      <c r="L325" s="29" t="s">
        <v>309</v>
      </c>
      <c r="M325" s="75" t="s">
        <v>89</v>
      </c>
      <c r="N325" s="75" t="s">
        <v>89</v>
      </c>
      <c r="O325" s="75" t="s">
        <v>89</v>
      </c>
      <c r="P325" s="75" t="s">
        <v>89</v>
      </c>
      <c r="Q325" s="161"/>
      <c r="R325" s="161"/>
      <c r="S325" s="23">
        <f>IF(T325&lt;=0,"",(((T325-'In Productie'!$D$1)/7)+1))</f>
        <v>-5</v>
      </c>
      <c r="T325" s="181">
        <v>42331</v>
      </c>
      <c r="U325" s="4" t="s">
        <v>444</v>
      </c>
      <c r="V325" s="151" t="s">
        <v>648</v>
      </c>
      <c r="W325" s="25">
        <v>73</v>
      </c>
      <c r="X325" s="78"/>
      <c r="Y325" s="81"/>
      <c r="Z325" s="202"/>
      <c r="AE325" s="4">
        <f>IF(A325="","",(IFERROR(VLOOKUP(A325,Projecten!A$4:W$2618,5,FALSE),"niet bekend")))</f>
        <v>1</v>
      </c>
      <c r="AF325" s="973">
        <f t="shared" si="40"/>
        <v>875</v>
      </c>
      <c r="AG325" s="1028">
        <f>IF(A325="","",(IFERROR(VLOOKUP(A325,Projecten!A$4:W$2618,23,FALSE),"niet bekend")))</f>
        <v>175</v>
      </c>
      <c r="AH325" s="1028">
        <f>IF(A325="","",(IFERROR(VLOOKUP(A325,Projecten!A$4:W$2618,12,FALSE),"niet bekend")))</f>
        <v>175</v>
      </c>
      <c r="AI325" s="1026"/>
    </row>
    <row r="326" spans="1:35" s="90" customFormat="1" ht="12.75" customHeight="1" x14ac:dyDescent="0.2">
      <c r="A326" s="265">
        <v>2015157</v>
      </c>
      <c r="B326" s="1504">
        <v>120364</v>
      </c>
      <c r="C326" s="215" t="s">
        <v>659</v>
      </c>
      <c r="D326" s="215" t="s">
        <v>68</v>
      </c>
      <c r="E326" s="76">
        <v>1</v>
      </c>
      <c r="F326" s="233">
        <v>6</v>
      </c>
      <c r="G326" s="233">
        <v>4</v>
      </c>
      <c r="H326" s="233">
        <v>4</v>
      </c>
      <c r="I326" s="141" t="s">
        <v>89</v>
      </c>
      <c r="J326" s="74" t="s">
        <v>309</v>
      </c>
      <c r="K326" s="74" t="s">
        <v>309</v>
      </c>
      <c r="L326" s="74" t="s">
        <v>309</v>
      </c>
      <c r="M326" s="76" t="s">
        <v>89</v>
      </c>
      <c r="N326" s="76" t="s">
        <v>89</v>
      </c>
      <c r="O326" s="76" t="s">
        <v>89</v>
      </c>
      <c r="P326" s="76" t="s">
        <v>89</v>
      </c>
      <c r="R326" s="2132"/>
      <c r="S326" s="96">
        <v>7</v>
      </c>
      <c r="T326" s="180">
        <v>42331</v>
      </c>
      <c r="U326" s="90" t="s">
        <v>561</v>
      </c>
      <c r="V326" s="90" t="s">
        <v>660</v>
      </c>
      <c r="W326" s="97">
        <v>14.5</v>
      </c>
      <c r="X326" s="100"/>
      <c r="Y326" s="101"/>
      <c r="AE326" s="90">
        <f>IF(A326="","",(IFERROR(VLOOKUP(A326,Projecten!A$4:W$2618,5,FALSE),"niet bekend")))</f>
        <v>1</v>
      </c>
      <c r="AF326" s="972">
        <f t="shared" si="40"/>
        <v>175</v>
      </c>
      <c r="AG326" s="1028">
        <f>IF(A326="","",(IFERROR(VLOOKUP(A326,Projecten!A$4:W$2618,23,FALSE),"niet bekend")))</f>
        <v>175</v>
      </c>
      <c r="AH326" s="1028">
        <f>IF(A326="","",(IFERROR(VLOOKUP(A326,Projecten!A$4:W$2618,12,FALSE),"niet bekend")))</f>
        <v>175</v>
      </c>
      <c r="AI326" s="1028">
        <f>IF(AF326="","",(AH326-AF326))</f>
        <v>0</v>
      </c>
    </row>
    <row r="327" spans="1:35" s="4" customFormat="1" ht="12.75" customHeight="1" x14ac:dyDescent="0.2">
      <c r="A327" s="261" t="s">
        <v>652</v>
      </c>
      <c r="B327" s="1501">
        <v>120367</v>
      </c>
      <c r="C327" s="1" t="s">
        <v>653</v>
      </c>
      <c r="D327" s="1" t="s">
        <v>68</v>
      </c>
      <c r="E327" s="39">
        <v>0</v>
      </c>
      <c r="F327" s="1">
        <v>1</v>
      </c>
      <c r="G327" s="1">
        <v>0</v>
      </c>
      <c r="H327" s="1">
        <v>0</v>
      </c>
      <c r="I327" s="29" t="s">
        <v>309</v>
      </c>
      <c r="J327" s="29" t="s">
        <v>309</v>
      </c>
      <c r="K327" s="29" t="s">
        <v>309</v>
      </c>
      <c r="L327" s="29" t="s">
        <v>309</v>
      </c>
      <c r="M327" s="29" t="s">
        <v>89</v>
      </c>
      <c r="N327" s="29" t="s">
        <v>89</v>
      </c>
      <c r="O327" s="29" t="s">
        <v>89</v>
      </c>
      <c r="P327" s="29" t="s">
        <v>89</v>
      </c>
      <c r="R327" s="2134"/>
      <c r="S327" s="23">
        <f>IF(T327&lt;=0,"",(((T327-'In Productie'!$D$1)/7)+1))</f>
        <v>-5.7142857142857144</v>
      </c>
      <c r="T327" s="181">
        <v>42326</v>
      </c>
      <c r="U327" s="4" t="s">
        <v>278</v>
      </c>
      <c r="V327" s="264" t="s">
        <v>654</v>
      </c>
      <c r="W327" s="25">
        <v>3</v>
      </c>
      <c r="X327" s="79"/>
      <c r="Y327" s="79"/>
      <c r="AE327" s="4">
        <f>IF(A327="","",(IFERROR(VLOOKUP(A327,Projecten!A$4:W$2618,5,FALSE),"niet bekend")))</f>
        <v>0</v>
      </c>
      <c r="AF327" s="973">
        <f>AH327</f>
        <v>390</v>
      </c>
      <c r="AG327" s="1028">
        <f>IF(A327="","",(IFERROR(VLOOKUP(A327,Projecten!A$4:W$2618,23,FALSE),"niet bekend")))</f>
        <v>390</v>
      </c>
      <c r="AH327" s="1028">
        <f>IF(A327="","",(IFERROR(VLOOKUP(A327,Projecten!A$4:W$2618,12,FALSE),"niet bekend")))</f>
        <v>390</v>
      </c>
      <c r="AI327" s="1026">
        <f>IF(AF327="","",(AH327-AF327))</f>
        <v>0</v>
      </c>
    </row>
    <row r="328" spans="1:35" s="38" customFormat="1" ht="12.75" customHeight="1" x14ac:dyDescent="0.2">
      <c r="A328" s="30"/>
      <c r="B328" s="1500"/>
      <c r="C328" s="31"/>
      <c r="D328" s="31"/>
      <c r="E328" s="32"/>
      <c r="F328" s="31"/>
      <c r="G328" s="31"/>
      <c r="H328" s="31"/>
      <c r="I328" s="32"/>
      <c r="J328" s="32"/>
      <c r="K328" s="32"/>
      <c r="L328" s="32"/>
      <c r="M328" s="32"/>
      <c r="N328" s="32"/>
      <c r="O328" s="32"/>
      <c r="P328" s="32"/>
      <c r="Q328" s="33"/>
      <c r="R328" s="33"/>
      <c r="S328" s="1194"/>
      <c r="T328" s="176"/>
      <c r="U328" s="35"/>
      <c r="V328" s="35"/>
      <c r="W328" s="35"/>
      <c r="X328" s="83"/>
      <c r="Y328" s="84"/>
      <c r="AF328" s="983"/>
      <c r="AG328" s="1030"/>
      <c r="AH328" s="1030"/>
      <c r="AI328" s="1030"/>
    </row>
    <row r="329" spans="1:35" s="1038" customFormat="1" ht="12.75" customHeight="1" x14ac:dyDescent="0.2">
      <c r="A329" s="1007"/>
      <c r="B329" s="1498"/>
      <c r="C329" s="1008">
        <f>SUM(F329:H329)</f>
        <v>182</v>
      </c>
      <c r="D329" s="1009"/>
      <c r="E329" s="1010">
        <f>SUM(E330:E337)</f>
        <v>12</v>
      </c>
      <c r="F329" s="1009">
        <f>SUM(F330:F337)</f>
        <v>85</v>
      </c>
      <c r="G329" s="1009">
        <f>SUM(G330:G337)</f>
        <v>52</v>
      </c>
      <c r="H329" s="1009">
        <f>SUM(H330:H337)</f>
        <v>45</v>
      </c>
      <c r="I329" s="1010"/>
      <c r="J329" s="1010"/>
      <c r="K329" s="1010"/>
      <c r="L329" s="1010"/>
      <c r="M329" s="1010"/>
      <c r="N329" s="1010"/>
      <c r="O329" s="1010"/>
      <c r="P329" s="1010"/>
      <c r="Q329" s="1045">
        <v>48</v>
      </c>
      <c r="R329" s="1045"/>
      <c r="S329" s="1195"/>
      <c r="T329" s="1046"/>
      <c r="U329" s="1047"/>
      <c r="V329" s="1047">
        <f>SUM(W329:W337)</f>
        <v>200.5</v>
      </c>
      <c r="W329" s="960"/>
      <c r="X329" s="1049">
        <v>257.5</v>
      </c>
      <c r="Y329" s="961">
        <f>V329-X329</f>
        <v>-57</v>
      </c>
      <c r="AE329" s="1038" t="str">
        <f>IF(A329="","",(IFERROR(VLOOKUP(A329,Projecten!A$4:W$2618,5,FALSE),"niet bekend")))</f>
        <v/>
      </c>
      <c r="AF329" s="1037">
        <f>SUM(AF330:AF337)</f>
        <v>11316</v>
      </c>
      <c r="AG329" s="1027" t="str">
        <f>IF(A329="","",(IFERROR(VLOOKUP(A329,Projecten!A$4:W$2618,23,FALSE),"niet bekend")))</f>
        <v/>
      </c>
      <c r="AH329" s="1027" t="str">
        <f>IF(A329="","",(IFERROR(VLOOKUP(A329,Projecten!A$4:W$2618,12,FALSE),"niet bekend")))</f>
        <v/>
      </c>
      <c r="AI329" s="1027"/>
    </row>
    <row r="330" spans="1:35" s="90" customFormat="1" ht="12.75" customHeight="1" x14ac:dyDescent="0.2">
      <c r="A330" s="160"/>
      <c r="B330" s="1504"/>
      <c r="C330" s="207" t="s">
        <v>635</v>
      </c>
      <c r="D330" s="99"/>
      <c r="E330" s="75"/>
      <c r="F330" s="99"/>
      <c r="G330" s="99"/>
      <c r="H330" s="99"/>
      <c r="I330" s="75"/>
      <c r="J330" s="75"/>
      <c r="K330" s="75"/>
      <c r="L330" s="75"/>
      <c r="M330" s="75"/>
      <c r="N330" s="75"/>
      <c r="O330" s="75"/>
      <c r="P330" s="75"/>
      <c r="Q330" s="161"/>
      <c r="R330" s="161"/>
      <c r="S330" s="1197"/>
      <c r="T330" s="185"/>
      <c r="U330" s="162"/>
      <c r="V330" s="162"/>
      <c r="W330" s="496">
        <v>4</v>
      </c>
      <c r="X330" s="163"/>
      <c r="Y330" s="164"/>
      <c r="AE330" s="90" t="str">
        <f>IF(A330="","",(IFERROR(VLOOKUP(A330,Projecten!A$4:W$2618,5,FALSE),"niet bekend")))</f>
        <v/>
      </c>
      <c r="AF330" s="972" t="str">
        <f t="shared" ref="AF330:AF336" si="41">IF(AE330="","",(E330/AE330*AH330))</f>
        <v/>
      </c>
      <c r="AG330" s="1028" t="str">
        <f>IF(A330="","",(IFERROR(VLOOKUP(A330,Projecten!A$4:W$2618,23,FALSE),"niet bekend")))</f>
        <v/>
      </c>
      <c r="AH330" s="1028" t="str">
        <f>IF(A330="","",(IFERROR(VLOOKUP(A330,Projecten!A$4:W$2618,12,FALSE),"niet bekend")))</f>
        <v/>
      </c>
      <c r="AI330" s="1028" t="str">
        <f>IF(AF330="","",(AH330-AF330))</f>
        <v/>
      </c>
    </row>
    <row r="331" spans="1:35" s="90" customFormat="1" ht="12.75" customHeight="1" x14ac:dyDescent="0.2">
      <c r="A331" s="160"/>
      <c r="B331" s="1504"/>
      <c r="C331" s="266" t="s">
        <v>657</v>
      </c>
      <c r="D331" s="99"/>
      <c r="E331" s="75"/>
      <c r="F331" s="99"/>
      <c r="G331" s="99"/>
      <c r="H331" s="99"/>
      <c r="I331" s="75"/>
      <c r="J331" s="75"/>
      <c r="K331" s="75"/>
      <c r="L331" s="75"/>
      <c r="M331" s="75"/>
      <c r="N331" s="75"/>
      <c r="O331" s="75"/>
      <c r="P331" s="75"/>
      <c r="Q331" s="161"/>
      <c r="R331" s="161"/>
      <c r="S331" s="1197"/>
      <c r="T331" s="185"/>
      <c r="U331" s="162"/>
      <c r="V331" s="162"/>
      <c r="W331" s="496">
        <v>3</v>
      </c>
      <c r="X331" s="163"/>
      <c r="Y331" s="164"/>
      <c r="AE331" s="90" t="str">
        <f>IF(A331="","",(IFERROR(VLOOKUP(A331,Projecten!A$4:W$2618,5,FALSE),"niet bekend")))</f>
        <v/>
      </c>
      <c r="AF331" s="972" t="str">
        <f t="shared" si="41"/>
        <v/>
      </c>
      <c r="AG331" s="1028" t="str">
        <f>IF(A331="","",(IFERROR(VLOOKUP(A331,Projecten!A$4:W$2618,23,FALSE),"niet bekend")))</f>
        <v/>
      </c>
      <c r="AH331" s="1028" t="str">
        <f>IF(A331="","",(IFERROR(VLOOKUP(A331,Projecten!A$4:W$2618,12,FALSE),"niet bekend")))</f>
        <v/>
      </c>
      <c r="AI331" s="1028" t="str">
        <f>IF(AF331="","",(AH331-AF331))</f>
        <v/>
      </c>
    </row>
    <row r="332" spans="1:35" s="4" customFormat="1" ht="12.75" customHeight="1" x14ac:dyDescent="0.2">
      <c r="A332" s="269">
        <v>2015188</v>
      </c>
      <c r="B332" s="1501">
        <v>120365</v>
      </c>
      <c r="C332" s="1" t="s">
        <v>607</v>
      </c>
      <c r="D332" s="1" t="s">
        <v>68</v>
      </c>
      <c r="E332" s="39">
        <v>3</v>
      </c>
      <c r="F332" s="1">
        <f>E332*10</f>
        <v>30</v>
      </c>
      <c r="G332" s="1">
        <f>E332*5</f>
        <v>15</v>
      </c>
      <c r="H332" s="1">
        <f>E332*3</f>
        <v>9</v>
      </c>
      <c r="I332" s="267" t="s">
        <v>89</v>
      </c>
      <c r="J332" s="29" t="s">
        <v>309</v>
      </c>
      <c r="K332" s="29" t="s">
        <v>309</v>
      </c>
      <c r="L332" s="29" t="s">
        <v>309</v>
      </c>
      <c r="M332" s="41" t="s">
        <v>89</v>
      </c>
      <c r="N332" s="41" t="s">
        <v>89</v>
      </c>
      <c r="O332" s="41" t="s">
        <v>89</v>
      </c>
      <c r="P332" s="41" t="s">
        <v>89</v>
      </c>
      <c r="R332" s="2134"/>
      <c r="S332" s="23">
        <f>IF(T332&lt;=0,"",(((T332-'In Productie'!$D$1)/7)+1))</f>
        <v>-4.8571428571428568</v>
      </c>
      <c r="T332" s="181">
        <v>42332</v>
      </c>
      <c r="U332" s="4" t="s">
        <v>278</v>
      </c>
      <c r="W332" s="25">
        <v>51</v>
      </c>
      <c r="X332" s="79"/>
      <c r="Y332" s="79"/>
      <c r="AE332" s="4">
        <f>IF(A332="","",(IFERROR(VLOOKUP(A332,Projecten!A$4:W$2618,5,FALSE),"niet bekend")))</f>
        <v>17</v>
      </c>
      <c r="AF332" s="973">
        <f t="shared" si="41"/>
        <v>9741</v>
      </c>
      <c r="AG332" s="1028">
        <f>IF(A332="","",(IFERROR(VLOOKUP(A332,Projecten!A$4:W$2618,23,FALSE),"niet bekend")))</f>
        <v>55199</v>
      </c>
      <c r="AH332" s="1028">
        <f>IF(A332="","",(IFERROR(VLOOKUP(A332,Projecten!A$4:W$2618,12,FALSE),"niet bekend")))</f>
        <v>55199</v>
      </c>
      <c r="AI332" s="1026"/>
    </row>
    <row r="333" spans="1:35" s="4" customFormat="1" ht="12.75" customHeight="1" x14ac:dyDescent="0.2">
      <c r="A333" s="269">
        <v>2015157</v>
      </c>
      <c r="B333" s="1501">
        <v>120364</v>
      </c>
      <c r="C333" s="1" t="s">
        <v>658</v>
      </c>
      <c r="D333" s="1" t="s">
        <v>68</v>
      </c>
      <c r="E333" s="39">
        <v>3</v>
      </c>
      <c r="F333" s="1">
        <v>18</v>
      </c>
      <c r="G333" s="1">
        <v>12</v>
      </c>
      <c r="H333" s="1">
        <v>12</v>
      </c>
      <c r="I333" s="268" t="s">
        <v>89</v>
      </c>
      <c r="J333" s="29" t="s">
        <v>309</v>
      </c>
      <c r="K333" s="29" t="s">
        <v>309</v>
      </c>
      <c r="L333" s="29" t="s">
        <v>309</v>
      </c>
      <c r="M333" s="75" t="s">
        <v>89</v>
      </c>
      <c r="N333" s="75" t="s">
        <v>89</v>
      </c>
      <c r="O333" s="75" t="s">
        <v>89</v>
      </c>
      <c r="P333" s="75" t="s">
        <v>89</v>
      </c>
      <c r="Q333" s="161"/>
      <c r="R333" s="161"/>
      <c r="S333" s="23">
        <f>IF(T333&lt;=0,"",(((T333-'In Productie'!$D$1)/7)+1))</f>
        <v>-4.8571428571428568</v>
      </c>
      <c r="T333" s="181">
        <v>42332</v>
      </c>
      <c r="U333" s="4" t="s">
        <v>561</v>
      </c>
      <c r="V333" s="151" t="s">
        <v>589</v>
      </c>
      <c r="W333" s="25">
        <v>43.5</v>
      </c>
      <c r="X333" s="78"/>
      <c r="Y333" s="81"/>
      <c r="Z333" s="202"/>
      <c r="AE333" s="4">
        <f>IF(A333="","",(IFERROR(VLOOKUP(A333,Projecten!A$4:W$2618,5,FALSE),"niet bekend")))</f>
        <v>1</v>
      </c>
      <c r="AF333" s="973">
        <f t="shared" si="41"/>
        <v>525</v>
      </c>
      <c r="AG333" s="1028">
        <f>IF(A333="","",(IFERROR(VLOOKUP(A333,Projecten!A$4:W$2618,23,FALSE),"niet bekend")))</f>
        <v>175</v>
      </c>
      <c r="AH333" s="1028">
        <f>IF(A333="","",(IFERROR(VLOOKUP(A333,Projecten!A$4:W$2618,12,FALSE),"niet bekend")))</f>
        <v>175</v>
      </c>
      <c r="AI333" s="1026"/>
    </row>
    <row r="334" spans="1:35" s="4" customFormat="1" ht="12.75" customHeight="1" x14ac:dyDescent="0.2">
      <c r="A334" s="269">
        <v>2015157</v>
      </c>
      <c r="B334" s="1501">
        <v>120368</v>
      </c>
      <c r="C334" s="1" t="s">
        <v>650</v>
      </c>
      <c r="D334" s="1" t="s">
        <v>68</v>
      </c>
      <c r="E334" s="39">
        <v>6</v>
      </c>
      <c r="F334" s="1">
        <v>36</v>
      </c>
      <c r="G334" s="1">
        <v>24</v>
      </c>
      <c r="H334" s="1">
        <v>24</v>
      </c>
      <c r="I334" s="268" t="s">
        <v>89</v>
      </c>
      <c r="J334" s="29" t="s">
        <v>309</v>
      </c>
      <c r="K334" s="29" t="s">
        <v>309</v>
      </c>
      <c r="L334" s="29" t="s">
        <v>309</v>
      </c>
      <c r="M334" s="75" t="s">
        <v>89</v>
      </c>
      <c r="N334" s="75" t="s">
        <v>89</v>
      </c>
      <c r="O334" s="75" t="s">
        <v>89</v>
      </c>
      <c r="P334" s="75" t="s">
        <v>89</v>
      </c>
      <c r="Q334" s="161"/>
      <c r="R334" s="161"/>
      <c r="S334" s="23">
        <f>IF(T334&lt;=0,"",(((T334-'In Productie'!$D$1)/7)+1))</f>
        <v>-4.4285714285714288</v>
      </c>
      <c r="T334" s="181">
        <v>42335</v>
      </c>
      <c r="U334" s="4" t="s">
        <v>444</v>
      </c>
      <c r="V334" s="263" t="s">
        <v>649</v>
      </c>
      <c r="W334" s="25">
        <v>96</v>
      </c>
      <c r="X334" s="78"/>
      <c r="Y334" s="81"/>
      <c r="Z334" s="202"/>
      <c r="AE334" s="4">
        <f>IF(A334="","",(IFERROR(VLOOKUP(A334,Projecten!A$4:W$2618,5,FALSE),"niet bekend")))</f>
        <v>1</v>
      </c>
      <c r="AF334" s="973">
        <f t="shared" si="41"/>
        <v>1050</v>
      </c>
      <c r="AG334" s="1028">
        <f>IF(A334="","",(IFERROR(VLOOKUP(A334,Projecten!A$4:W$2618,23,FALSE),"niet bekend")))</f>
        <v>175</v>
      </c>
      <c r="AH334" s="1028">
        <f>IF(A334="","",(IFERROR(VLOOKUP(A334,Projecten!A$4:W$2618,12,FALSE),"niet bekend")))</f>
        <v>175</v>
      </c>
      <c r="AI334" s="1026"/>
    </row>
    <row r="335" spans="1:35" s="4" customFormat="1" ht="12.75" customHeight="1" x14ac:dyDescent="0.2">
      <c r="A335" s="269">
        <v>2015171</v>
      </c>
      <c r="B335" s="1501" t="s">
        <v>89</v>
      </c>
      <c r="C335" s="1" t="s">
        <v>665</v>
      </c>
      <c r="D335" s="1" t="s">
        <v>68</v>
      </c>
      <c r="E335" s="39">
        <v>0</v>
      </c>
      <c r="F335" s="1">
        <v>1</v>
      </c>
      <c r="G335" s="1">
        <v>0</v>
      </c>
      <c r="H335" s="1">
        <v>0</v>
      </c>
      <c r="I335" s="75" t="s">
        <v>309</v>
      </c>
      <c r="J335" s="29" t="s">
        <v>309</v>
      </c>
      <c r="K335" s="29" t="s">
        <v>309</v>
      </c>
      <c r="L335" s="29" t="s">
        <v>309</v>
      </c>
      <c r="M335" s="7" t="s">
        <v>89</v>
      </c>
      <c r="N335" s="7" t="s">
        <v>89</v>
      </c>
      <c r="O335" s="7" t="s">
        <v>89</v>
      </c>
      <c r="P335" s="7" t="s">
        <v>89</v>
      </c>
      <c r="R335" s="2134"/>
      <c r="S335" s="23"/>
      <c r="T335" s="181">
        <v>42332</v>
      </c>
      <c r="U335" s="4" t="s">
        <v>561</v>
      </c>
      <c r="V335" s="206"/>
      <c r="W335" s="25">
        <v>1</v>
      </c>
      <c r="X335" s="80"/>
      <c r="Y335" s="82"/>
      <c r="AE335" s="4">
        <f>IF(A335="","",(IFERROR(VLOOKUP(A335,Projecten!A$4:W$2618,5,FALSE),"niet bekend")))</f>
        <v>1</v>
      </c>
      <c r="AF335" s="973">
        <f t="shared" si="41"/>
        <v>0</v>
      </c>
      <c r="AG335" s="1028">
        <f>IF(A335="","",(IFERROR(VLOOKUP(A335,Projecten!A$4:W$2618,23,FALSE),"niet bekend")))</f>
        <v>5322</v>
      </c>
      <c r="AH335" s="1028">
        <f>IF(A335="","",(IFERROR(VLOOKUP(A335,Projecten!A$4:W$2618,12,FALSE),"niet bekend")))</f>
        <v>5322</v>
      </c>
      <c r="AI335" s="1026"/>
    </row>
    <row r="336" spans="1:35" s="4" customFormat="1" ht="12.75" customHeight="1" x14ac:dyDescent="0.2">
      <c r="A336" s="269">
        <v>2015157</v>
      </c>
      <c r="B336" s="1501" t="s">
        <v>89</v>
      </c>
      <c r="C336" s="1" t="s">
        <v>664</v>
      </c>
      <c r="D336" s="1" t="s">
        <v>68</v>
      </c>
      <c r="E336" s="39">
        <v>0</v>
      </c>
      <c r="F336" s="1">
        <v>0</v>
      </c>
      <c r="G336" s="1">
        <v>1</v>
      </c>
      <c r="H336" s="1">
        <v>0</v>
      </c>
      <c r="I336" s="75" t="s">
        <v>309</v>
      </c>
      <c r="J336" s="29" t="s">
        <v>309</v>
      </c>
      <c r="K336" s="29" t="s">
        <v>309</v>
      </c>
      <c r="L336" s="29" t="s">
        <v>309</v>
      </c>
      <c r="M336" s="7" t="s">
        <v>89</v>
      </c>
      <c r="N336" s="7" t="s">
        <v>89</v>
      </c>
      <c r="O336" s="7" t="s">
        <v>89</v>
      </c>
      <c r="P336" s="7" t="s">
        <v>89</v>
      </c>
      <c r="R336" s="2134"/>
      <c r="S336" s="23"/>
      <c r="T336" s="181">
        <v>42332</v>
      </c>
      <c r="U336" s="4" t="s">
        <v>561</v>
      </c>
      <c r="V336" s="206"/>
      <c r="W336" s="25">
        <v>2</v>
      </c>
      <c r="X336" s="80"/>
      <c r="Y336" s="82"/>
      <c r="AE336" s="4">
        <f>IF(A336="","",(IFERROR(VLOOKUP(A336,Projecten!A$4:W$2618,5,FALSE),"niet bekend")))</f>
        <v>1</v>
      </c>
      <c r="AF336" s="973">
        <f t="shared" si="41"/>
        <v>0</v>
      </c>
      <c r="AG336" s="1028">
        <f>IF(A336="","",(IFERROR(VLOOKUP(A336,Projecten!A$4:W$2618,23,FALSE),"niet bekend")))</f>
        <v>175</v>
      </c>
      <c r="AH336" s="1028">
        <f>IF(A336="","",(IFERROR(VLOOKUP(A336,Projecten!A$4:W$2618,12,FALSE),"niet bekend")))</f>
        <v>175</v>
      </c>
      <c r="AI336" s="1026">
        <f>IF(AF336="","",(AH336-AF336))</f>
        <v>175</v>
      </c>
    </row>
    <row r="337" spans="1:35" s="38" customFormat="1" ht="12.75" customHeight="1" x14ac:dyDescent="0.2">
      <c r="A337" s="30"/>
      <c r="B337" s="1500"/>
      <c r="C337" s="31"/>
      <c r="D337" s="31"/>
      <c r="E337" s="32"/>
      <c r="F337" s="31"/>
      <c r="G337" s="31"/>
      <c r="H337" s="31"/>
      <c r="I337" s="32"/>
      <c r="J337" s="32"/>
      <c r="K337" s="32"/>
      <c r="L337" s="32"/>
      <c r="M337" s="32"/>
      <c r="N337" s="32"/>
      <c r="O337" s="32"/>
      <c r="P337" s="32"/>
      <c r="Q337" s="33"/>
      <c r="R337" s="33"/>
      <c r="S337" s="1194"/>
      <c r="T337" s="176"/>
      <c r="U337" s="35"/>
      <c r="V337" s="35"/>
      <c r="W337" s="35"/>
      <c r="X337" s="83"/>
      <c r="Y337" s="84"/>
      <c r="AF337" s="983"/>
      <c r="AG337" s="1030"/>
      <c r="AH337" s="1030"/>
      <c r="AI337" s="1030"/>
    </row>
    <row r="338" spans="1:35" s="1038" customFormat="1" ht="12.75" customHeight="1" x14ac:dyDescent="0.2">
      <c r="A338" s="1007"/>
      <c r="B338" s="1498"/>
      <c r="C338" s="1008">
        <f>SUM(F338:H338)</f>
        <v>321</v>
      </c>
      <c r="D338" s="1009"/>
      <c r="E338" s="1010">
        <f>SUM(E339:E347)</f>
        <v>20</v>
      </c>
      <c r="F338" s="1009">
        <f>SUM(F339:F347)</f>
        <v>153</v>
      </c>
      <c r="G338" s="1009">
        <f>SUM(G339:G347)</f>
        <v>88</v>
      </c>
      <c r="H338" s="1009">
        <f>SUM(H339:H347)</f>
        <v>80</v>
      </c>
      <c r="I338" s="1010"/>
      <c r="J338" s="1010"/>
      <c r="K338" s="1010"/>
      <c r="L338" s="1010"/>
      <c r="M338" s="1010"/>
      <c r="N338" s="1010"/>
      <c r="O338" s="1010"/>
      <c r="P338" s="1010"/>
      <c r="Q338" s="1045">
        <v>49</v>
      </c>
      <c r="R338" s="1045"/>
      <c r="S338" s="1195"/>
      <c r="T338" s="1046"/>
      <c r="U338" s="1047"/>
      <c r="V338" s="1047">
        <f>SUM(W338:W347)</f>
        <v>323.5</v>
      </c>
      <c r="W338" s="960"/>
      <c r="X338" s="1049">
        <v>257.5</v>
      </c>
      <c r="Y338" s="961">
        <f>V338-X338</f>
        <v>66</v>
      </c>
      <c r="AE338" s="1038" t="str">
        <f>IF(A338="","",(IFERROR(VLOOKUP(A338,Projecten!A$4:W$2618,5,FALSE),"niet bekend")))</f>
        <v/>
      </c>
      <c r="AF338" s="1037">
        <f>SUM(AF339:AF347)</f>
        <v>38431</v>
      </c>
      <c r="AG338" s="1027" t="str">
        <f>IF(A338="","",(IFERROR(VLOOKUP(A338,Projecten!A$4:W$2618,23,FALSE),"niet bekend")))</f>
        <v/>
      </c>
      <c r="AH338" s="1027" t="str">
        <f>IF(A338="","",(IFERROR(VLOOKUP(A338,Projecten!A$4:W$2618,12,FALSE),"niet bekend")))</f>
        <v/>
      </c>
      <c r="AI338" s="1027"/>
    </row>
    <row r="339" spans="1:35" s="4" customFormat="1" ht="12.75" customHeight="1" x14ac:dyDescent="0.2">
      <c r="A339" s="269">
        <v>2015157</v>
      </c>
      <c r="B339" s="1501">
        <v>120369</v>
      </c>
      <c r="C339" s="1" t="s">
        <v>606</v>
      </c>
      <c r="D339" s="1" t="s">
        <v>68</v>
      </c>
      <c r="E339" s="39">
        <v>3</v>
      </c>
      <c r="F339" s="1">
        <v>18</v>
      </c>
      <c r="G339" s="1">
        <v>12</v>
      </c>
      <c r="H339" s="1">
        <v>20</v>
      </c>
      <c r="I339" s="268" t="s">
        <v>89</v>
      </c>
      <c r="J339" s="29" t="s">
        <v>309</v>
      </c>
      <c r="K339" s="29" t="s">
        <v>309</v>
      </c>
      <c r="L339" s="29" t="s">
        <v>309</v>
      </c>
      <c r="M339" s="75" t="s">
        <v>89</v>
      </c>
      <c r="N339" s="75" t="s">
        <v>89</v>
      </c>
      <c r="O339" s="75" t="s">
        <v>89</v>
      </c>
      <c r="P339" s="75" t="s">
        <v>89</v>
      </c>
      <c r="Q339" s="161"/>
      <c r="R339" s="161"/>
      <c r="S339" s="23">
        <f>IF(T339&lt;=0,"",(((T339-'In Productie'!$D$1)/7)+1))</f>
        <v>-4</v>
      </c>
      <c r="T339" s="181">
        <v>42338</v>
      </c>
      <c r="U339" s="4" t="s">
        <v>561</v>
      </c>
      <c r="V339" s="151" t="s">
        <v>589</v>
      </c>
      <c r="W339" s="25">
        <v>44</v>
      </c>
      <c r="X339" s="78"/>
      <c r="Y339" s="81"/>
      <c r="Z339" s="202"/>
      <c r="AE339" s="4">
        <f>IF(A339="","",(IFERROR(VLOOKUP(A339,Projecten!A$4:W$2618,5,FALSE),"niet bekend")))</f>
        <v>1</v>
      </c>
      <c r="AF339" s="973">
        <f t="shared" ref="AF339:AF346" si="42">IF(AE339="","",(E339/AE339*AH339))</f>
        <v>525</v>
      </c>
      <c r="AG339" s="1028">
        <f>IF(A339="","",(IFERROR(VLOOKUP(A339,Projecten!A$4:W$2618,23,FALSE),"niet bekend")))</f>
        <v>175</v>
      </c>
      <c r="AH339" s="1028">
        <f>IF(A339="","",(IFERROR(VLOOKUP(A339,Projecten!A$4:W$2618,12,FALSE),"niet bekend")))</f>
        <v>175</v>
      </c>
      <c r="AI339" s="1026">
        <f>IF(AF339="","",(AH339-AF339))</f>
        <v>-350</v>
      </c>
    </row>
    <row r="340" spans="1:35" s="4" customFormat="1" ht="12.75" customHeight="1" x14ac:dyDescent="0.2">
      <c r="A340" s="269">
        <v>2015188</v>
      </c>
      <c r="B340" s="1501" t="s">
        <v>680</v>
      </c>
      <c r="C340" s="1" t="s">
        <v>608</v>
      </c>
      <c r="D340" s="1" t="s">
        <v>68</v>
      </c>
      <c r="E340" s="39">
        <v>4</v>
      </c>
      <c r="F340" s="1">
        <f>E340*10</f>
        <v>40</v>
      </c>
      <c r="G340" s="1">
        <f>E340*5</f>
        <v>20</v>
      </c>
      <c r="H340" s="1">
        <f>E340*3</f>
        <v>12</v>
      </c>
      <c r="I340" s="268" t="s">
        <v>89</v>
      </c>
      <c r="J340" s="29" t="s">
        <v>309</v>
      </c>
      <c r="K340" s="29" t="s">
        <v>309</v>
      </c>
      <c r="L340" s="7" t="s">
        <v>309</v>
      </c>
      <c r="M340" s="7" t="s">
        <v>89</v>
      </c>
      <c r="N340" s="7" t="s">
        <v>89</v>
      </c>
      <c r="O340" s="7" t="s">
        <v>89</v>
      </c>
      <c r="P340" s="7" t="s">
        <v>89</v>
      </c>
      <c r="R340" s="2134"/>
      <c r="S340" s="23">
        <f>IF(T340&lt;=0,"",(((T340-'In Productie'!$D$1)/7)+1))</f>
        <v>-4</v>
      </c>
      <c r="T340" s="181">
        <v>42338</v>
      </c>
      <c r="U340" s="4" t="s">
        <v>278</v>
      </c>
      <c r="V340" s="206" t="s">
        <v>688</v>
      </c>
      <c r="W340" s="25">
        <v>68</v>
      </c>
      <c r="X340" s="80"/>
      <c r="Y340" s="82"/>
      <c r="AE340" s="4">
        <f>IF(A340="","",(IFERROR(VLOOKUP(A340,Projecten!A$4:W$2618,5,FALSE),"niet bekend")))</f>
        <v>17</v>
      </c>
      <c r="AF340" s="973">
        <f t="shared" si="42"/>
        <v>12988</v>
      </c>
      <c r="AG340" s="1028">
        <f>IF(A340="","",(IFERROR(VLOOKUP(A340,Projecten!A$4:W$2618,23,FALSE),"niet bekend")))</f>
        <v>55199</v>
      </c>
      <c r="AH340" s="1028">
        <f>IF(A340="","",(IFERROR(VLOOKUP(A340,Projecten!A$4:W$2618,12,FALSE),"niet bekend")))</f>
        <v>55199</v>
      </c>
      <c r="AI340" s="1026">
        <f>IF(AF340="","",(AH340-AF340))</f>
        <v>42211</v>
      </c>
    </row>
    <row r="341" spans="1:35" s="90" customFormat="1" ht="13.5" customHeight="1" x14ac:dyDescent="0.2">
      <c r="A341" s="270"/>
      <c r="B341" s="1504"/>
      <c r="C341" s="266"/>
      <c r="D341" s="99"/>
      <c r="E341" s="75"/>
      <c r="F341" s="99"/>
      <c r="G341" s="99"/>
      <c r="H341" s="99"/>
      <c r="I341" s="75"/>
      <c r="J341" s="75"/>
      <c r="K341" s="75"/>
      <c r="L341" s="75"/>
      <c r="M341" s="75"/>
      <c r="N341" s="75"/>
      <c r="O341" s="75"/>
      <c r="P341" s="75"/>
      <c r="Q341" s="161"/>
      <c r="R341" s="161"/>
      <c r="S341" s="1197"/>
      <c r="T341" s="185"/>
      <c r="U341" s="162"/>
      <c r="V341" s="162"/>
      <c r="W341" s="496"/>
      <c r="X341" s="163"/>
      <c r="Y341" s="164"/>
      <c r="AE341" s="90" t="str">
        <f>IF(A341="","",(IFERROR(VLOOKUP(A341,Projecten!A$4:W$2618,5,FALSE),"niet bekend")))</f>
        <v/>
      </c>
      <c r="AF341" s="972" t="str">
        <f t="shared" si="42"/>
        <v/>
      </c>
      <c r="AG341" s="1028" t="str">
        <f>IF(A341="","",(IFERROR(VLOOKUP(A341,Projecten!A$4:W$2618,23,FALSE),"niet bekend")))</f>
        <v/>
      </c>
      <c r="AH341" s="1028" t="str">
        <f>IF(A341="","",(IFERROR(VLOOKUP(A341,Projecten!A$4:W$2618,12,FALSE),"niet bekend")))</f>
        <v/>
      </c>
      <c r="AI341" s="1028" t="str">
        <f>IF(AF341="","",(AH341-AF341))</f>
        <v/>
      </c>
    </row>
    <row r="342" spans="1:35" s="4" customFormat="1" ht="12.75" customHeight="1" x14ac:dyDescent="0.2">
      <c r="A342" s="269">
        <v>2015157</v>
      </c>
      <c r="B342" s="1501">
        <v>120375</v>
      </c>
      <c r="C342" s="1" t="s">
        <v>666</v>
      </c>
      <c r="D342" s="1" t="s">
        <v>68</v>
      </c>
      <c r="E342" s="39">
        <v>4</v>
      </c>
      <c r="F342" s="1">
        <v>24</v>
      </c>
      <c r="G342" s="1">
        <v>16</v>
      </c>
      <c r="H342" s="1">
        <v>16</v>
      </c>
      <c r="I342" s="268" t="s">
        <v>89</v>
      </c>
      <c r="J342" s="29" t="s">
        <v>309</v>
      </c>
      <c r="K342" s="29" t="s">
        <v>309</v>
      </c>
      <c r="L342" s="29" t="s">
        <v>309</v>
      </c>
      <c r="M342" s="75" t="s">
        <v>89</v>
      </c>
      <c r="N342" s="75" t="s">
        <v>89</v>
      </c>
      <c r="O342" s="75" t="s">
        <v>89</v>
      </c>
      <c r="P342" s="75" t="s">
        <v>89</v>
      </c>
      <c r="Q342" s="161"/>
      <c r="R342" s="161"/>
      <c r="S342" s="23">
        <f>IF(T342&lt;=0,"",(((T342-'In Productie'!$D$1)/7)+1))</f>
        <v>-3.5714285714285712</v>
      </c>
      <c r="T342" s="186">
        <v>42341</v>
      </c>
      <c r="U342" s="4" t="s">
        <v>444</v>
      </c>
      <c r="V342" s="151" t="s">
        <v>667</v>
      </c>
      <c r="W342" s="25">
        <v>68</v>
      </c>
      <c r="X342" s="78"/>
      <c r="Y342" s="81"/>
      <c r="Z342" s="202"/>
      <c r="AE342" s="4">
        <f>IF(A342="","",(IFERROR(VLOOKUP(A342,Projecten!A$4:W$2618,5,FALSE),"niet bekend")))</f>
        <v>1</v>
      </c>
      <c r="AF342" s="973">
        <f t="shared" si="42"/>
        <v>700</v>
      </c>
      <c r="AG342" s="1028">
        <f>IF(A342="","",(IFERROR(VLOOKUP(A342,Projecten!A$4:W$2618,23,FALSE),"niet bekend")))</f>
        <v>175</v>
      </c>
      <c r="AH342" s="1028">
        <f>IF(A342="","",(IFERROR(VLOOKUP(A342,Projecten!A$4:W$2618,12,FALSE),"niet bekend")))</f>
        <v>175</v>
      </c>
      <c r="AI342" s="1026">
        <f>IF(AF342="","",(AH342-AF342))</f>
        <v>-525</v>
      </c>
    </row>
    <row r="343" spans="1:35" s="4" customFormat="1" ht="12.75" customHeight="1" x14ac:dyDescent="0.2">
      <c r="A343" s="269">
        <v>2015188</v>
      </c>
      <c r="B343" s="1501" t="s">
        <v>680</v>
      </c>
      <c r="C343" s="1" t="s">
        <v>609</v>
      </c>
      <c r="D343" s="1" t="s">
        <v>68</v>
      </c>
      <c r="E343" s="39">
        <v>4</v>
      </c>
      <c r="F343" s="1">
        <f>E343*10</f>
        <v>40</v>
      </c>
      <c r="G343" s="1">
        <f>E343*5</f>
        <v>20</v>
      </c>
      <c r="H343" s="1">
        <f>E343*3</f>
        <v>12</v>
      </c>
      <c r="I343" s="262" t="s">
        <v>89</v>
      </c>
      <c r="J343" s="29" t="s">
        <v>309</v>
      </c>
      <c r="K343" s="29" t="s">
        <v>309</v>
      </c>
      <c r="L343" s="29" t="s">
        <v>309</v>
      </c>
      <c r="M343" s="7" t="s">
        <v>89</v>
      </c>
      <c r="N343" s="7" t="s">
        <v>89</v>
      </c>
      <c r="O343" s="7" t="s">
        <v>89</v>
      </c>
      <c r="P343" s="7" t="s">
        <v>89</v>
      </c>
      <c r="R343" s="2134"/>
      <c r="S343" s="23">
        <f>IF(T343&lt;=0,"",(((T343-'In Productie'!$D$1)/7)+1))</f>
        <v>-3</v>
      </c>
      <c r="T343" s="186">
        <v>42345</v>
      </c>
      <c r="U343" s="4" t="s">
        <v>278</v>
      </c>
      <c r="V343" s="206"/>
      <c r="W343" s="25">
        <v>68</v>
      </c>
      <c r="X343" s="80"/>
      <c r="Y343" s="82"/>
      <c r="AE343" s="4">
        <f>IF(A343="","",(IFERROR(VLOOKUP(A343,Projecten!A$4:W$2618,5,FALSE),"niet bekend")))</f>
        <v>17</v>
      </c>
      <c r="AF343" s="973">
        <f t="shared" si="42"/>
        <v>12988</v>
      </c>
      <c r="AG343" s="1028">
        <f>IF(A343="","",(IFERROR(VLOOKUP(A343,Projecten!A$4:W$2618,23,FALSE),"niet bekend")))</f>
        <v>55199</v>
      </c>
      <c r="AH343" s="1028">
        <f>IF(A343="","",(IFERROR(VLOOKUP(A343,Projecten!A$4:W$2618,12,FALSE),"niet bekend")))</f>
        <v>55199</v>
      </c>
      <c r="AI343" s="1026"/>
    </row>
    <row r="344" spans="1:35" s="90" customFormat="1" ht="12.75" customHeight="1" x14ac:dyDescent="0.2">
      <c r="A344" s="270">
        <v>2015178</v>
      </c>
      <c r="B344" s="1504">
        <v>120376</v>
      </c>
      <c r="C344" s="160" t="s">
        <v>679</v>
      </c>
      <c r="D344" s="99" t="s">
        <v>68</v>
      </c>
      <c r="E344" s="75">
        <v>0</v>
      </c>
      <c r="F344" s="99">
        <v>1</v>
      </c>
      <c r="G344" s="99">
        <v>0</v>
      </c>
      <c r="H344" s="99">
        <v>0</v>
      </c>
      <c r="I344" s="75" t="s">
        <v>309</v>
      </c>
      <c r="J344" s="75" t="s">
        <v>309</v>
      </c>
      <c r="K344" s="75" t="s">
        <v>309</v>
      </c>
      <c r="L344" s="75" t="s">
        <v>309</v>
      </c>
      <c r="M344" s="75" t="s">
        <v>89</v>
      </c>
      <c r="N344" s="75" t="s">
        <v>89</v>
      </c>
      <c r="O344" s="75" t="s">
        <v>89</v>
      </c>
      <c r="P344" s="75" t="s">
        <v>89</v>
      </c>
      <c r="Q344" s="161"/>
      <c r="R344" s="161"/>
      <c r="S344" s="23">
        <f>IF(T344&lt;=0,"",(((T344-'In Productie'!$D$1)/7)+1))</f>
        <v>-3.8571428571428568</v>
      </c>
      <c r="T344" s="186">
        <v>42339</v>
      </c>
      <c r="U344" s="4" t="s">
        <v>278</v>
      </c>
      <c r="V344" s="162"/>
      <c r="W344" s="97">
        <v>3</v>
      </c>
      <c r="X344" s="163"/>
      <c r="Y344" s="164"/>
      <c r="AE344" s="90">
        <f>IF(A344="","",(IFERROR(VLOOKUP(A344,Projecten!A$4:W$2618,5,FALSE),"niet bekend")))</f>
        <v>1</v>
      </c>
      <c r="AF344" s="972">
        <f t="shared" si="42"/>
        <v>0</v>
      </c>
      <c r="AG344" s="1028">
        <f>IF(A344="","",(IFERROR(VLOOKUP(A344,Projecten!A$4:W$2618,23,FALSE),"niet bekend")))</f>
        <v>2513</v>
      </c>
      <c r="AH344" s="1028">
        <f>IF(A344="","",(IFERROR(VLOOKUP(A344,Projecten!A$4:W$2618,12,FALSE),"niet bekend")))</f>
        <v>2513</v>
      </c>
      <c r="AI344" s="1028">
        <f>IF(AF344="","",(AH344-AF344))</f>
        <v>2513</v>
      </c>
    </row>
    <row r="345" spans="1:35" s="4" customFormat="1" ht="12.75" customHeight="1" x14ac:dyDescent="0.2">
      <c r="A345" s="269">
        <v>2015194</v>
      </c>
      <c r="B345" s="1501">
        <v>120377</v>
      </c>
      <c r="C345" s="1" t="s">
        <v>671</v>
      </c>
      <c r="D345" s="1" t="s">
        <v>68</v>
      </c>
      <c r="E345" s="39">
        <v>2</v>
      </c>
      <c r="F345" s="1">
        <f>E345*6</f>
        <v>12</v>
      </c>
      <c r="G345" s="1">
        <f>E345*4</f>
        <v>8</v>
      </c>
      <c r="H345" s="1">
        <f>E345*4</f>
        <v>8</v>
      </c>
      <c r="I345" s="268" t="s">
        <v>89</v>
      </c>
      <c r="J345" s="29" t="s">
        <v>309</v>
      </c>
      <c r="K345" s="29" t="s">
        <v>309</v>
      </c>
      <c r="L345" s="29" t="s">
        <v>309</v>
      </c>
      <c r="M345" s="75" t="s">
        <v>89</v>
      </c>
      <c r="N345" s="75" t="s">
        <v>89</v>
      </c>
      <c r="O345" s="75" t="s">
        <v>89</v>
      </c>
      <c r="P345" s="75" t="s">
        <v>89</v>
      </c>
      <c r="Q345" s="161"/>
      <c r="R345" s="161"/>
      <c r="S345" s="23">
        <f>IF(T345&lt;=0,"",(((T345-'In Productie'!$D$1)/7)+1))</f>
        <v>-3.4285714285714288</v>
      </c>
      <c r="T345" s="186">
        <v>42342</v>
      </c>
      <c r="U345" s="4" t="s">
        <v>670</v>
      </c>
      <c r="V345" s="151" t="s">
        <v>700</v>
      </c>
      <c r="W345" s="25">
        <f>E345*14.5</f>
        <v>29</v>
      </c>
      <c r="X345" s="78"/>
      <c r="Y345" s="81"/>
      <c r="Z345" s="202"/>
      <c r="AE345" s="4">
        <f>IF(A345="","",(IFERROR(VLOOKUP(A345,Projecten!A$4:W$2618,5,FALSE),"niet bekend")))</f>
        <v>5</v>
      </c>
      <c r="AF345" s="973">
        <f t="shared" si="42"/>
        <v>4492</v>
      </c>
      <c r="AG345" s="1028">
        <f>IF(A345="","",(IFERROR(VLOOKUP(A345,Projecten!A$4:W$2618,23,FALSE),"niet bekend")))</f>
        <v>11230</v>
      </c>
      <c r="AH345" s="1028">
        <f>IF(A345="","",(IFERROR(VLOOKUP(A345,Projecten!A$4:W$2618,12,FALSE),"niet bekend")))</f>
        <v>11230</v>
      </c>
      <c r="AI345" s="1026">
        <f>IF(AF345="","",(AH345-AF345))</f>
        <v>6738</v>
      </c>
    </row>
    <row r="346" spans="1:35" s="4" customFormat="1" ht="12.75" customHeight="1" x14ac:dyDescent="0.2">
      <c r="A346" s="269">
        <v>2015194</v>
      </c>
      <c r="B346" s="1501">
        <v>120377</v>
      </c>
      <c r="C346" s="1" t="s">
        <v>671</v>
      </c>
      <c r="D346" s="1" t="s">
        <v>68</v>
      </c>
      <c r="E346" s="39">
        <v>3</v>
      </c>
      <c r="F346" s="1">
        <f>E346*6</f>
        <v>18</v>
      </c>
      <c r="G346" s="1">
        <f>E346*4</f>
        <v>12</v>
      </c>
      <c r="H346" s="1">
        <f>E346*4</f>
        <v>12</v>
      </c>
      <c r="I346" s="268" t="s">
        <v>89</v>
      </c>
      <c r="J346" s="29" t="s">
        <v>309</v>
      </c>
      <c r="K346" s="29" t="s">
        <v>309</v>
      </c>
      <c r="L346" s="29" t="s">
        <v>309</v>
      </c>
      <c r="M346" s="75" t="s">
        <v>89</v>
      </c>
      <c r="N346" s="75" t="s">
        <v>89</v>
      </c>
      <c r="O346" s="75" t="s">
        <v>89</v>
      </c>
      <c r="P346" s="75" t="s">
        <v>89</v>
      </c>
      <c r="Q346" s="161"/>
      <c r="R346" s="161"/>
      <c r="S346" s="23">
        <f>IF(T346&lt;=0,"",(((T346-'In Productie'!$D$1)/7)+1))</f>
        <v>-3.4285714285714288</v>
      </c>
      <c r="T346" s="186">
        <v>42342</v>
      </c>
      <c r="U346" s="4" t="s">
        <v>670</v>
      </c>
      <c r="V346" s="151" t="s">
        <v>700</v>
      </c>
      <c r="W346" s="25">
        <f>E346*14.5</f>
        <v>43.5</v>
      </c>
      <c r="X346" s="78"/>
      <c r="Y346" s="81"/>
      <c r="Z346" s="202"/>
      <c r="AE346" s="4">
        <f>IF(A346="","",(IFERROR(VLOOKUP(A346,Projecten!A$4:W$2618,5,FALSE),"niet bekend")))</f>
        <v>5</v>
      </c>
      <c r="AF346" s="973">
        <f t="shared" si="42"/>
        <v>6738</v>
      </c>
      <c r="AG346" s="1028">
        <f>IF(A346="","",(IFERROR(VLOOKUP(A346,Projecten!A$4:W$2618,23,FALSE),"niet bekend")))</f>
        <v>11230</v>
      </c>
      <c r="AH346" s="1028">
        <f>IF(A346="","",(IFERROR(VLOOKUP(A346,Projecten!A$4:W$2618,12,FALSE),"niet bekend")))</f>
        <v>11230</v>
      </c>
      <c r="AI346" s="1026">
        <f>IF(AF346="","",(AH346-AF346))</f>
        <v>4492</v>
      </c>
    </row>
    <row r="347" spans="1:35" s="38" customFormat="1" ht="12.75" customHeight="1" x14ac:dyDescent="0.2">
      <c r="A347" s="30"/>
      <c r="B347" s="1500"/>
      <c r="C347" s="31"/>
      <c r="D347" s="31"/>
      <c r="E347" s="32"/>
      <c r="F347" s="31"/>
      <c r="G347" s="31"/>
      <c r="H347" s="31"/>
      <c r="I347" s="32"/>
      <c r="J347" s="32"/>
      <c r="K347" s="32"/>
      <c r="L347" s="32"/>
      <c r="M347" s="32"/>
      <c r="N347" s="32"/>
      <c r="O347" s="32"/>
      <c r="P347" s="32"/>
      <c r="Q347" s="33"/>
      <c r="R347" s="33"/>
      <c r="S347" s="1194"/>
      <c r="T347" s="176"/>
      <c r="U347" s="35"/>
      <c r="V347" s="35"/>
      <c r="W347" s="35"/>
      <c r="X347" s="83"/>
      <c r="Y347" s="84"/>
      <c r="AF347" s="983"/>
      <c r="AG347" s="1030"/>
      <c r="AH347" s="1030"/>
      <c r="AI347" s="1030"/>
    </row>
    <row r="348" spans="1:35" s="1038" customFormat="1" ht="12.75" customHeight="1" x14ac:dyDescent="0.2">
      <c r="A348" s="1007"/>
      <c r="B348" s="1498"/>
      <c r="C348" s="1008">
        <f>SUM(F348:H348)</f>
        <v>286</v>
      </c>
      <c r="D348" s="1009"/>
      <c r="E348" s="1010">
        <f>SUM(E349:E353)</f>
        <v>19</v>
      </c>
      <c r="F348" s="1009">
        <f>SUM(F349:F353)</f>
        <v>130</v>
      </c>
      <c r="G348" s="1009">
        <f>SUM(G349:G353)</f>
        <v>80</v>
      </c>
      <c r="H348" s="1009">
        <f>SUM(H349:H353)</f>
        <v>76</v>
      </c>
      <c r="I348" s="1010"/>
      <c r="J348" s="1010"/>
      <c r="K348" s="1010"/>
      <c r="L348" s="1010"/>
      <c r="M348" s="1010"/>
      <c r="N348" s="1010"/>
      <c r="O348" s="1010"/>
      <c r="P348" s="1010"/>
      <c r="Q348" s="1045">
        <v>50</v>
      </c>
      <c r="R348" s="1045"/>
      <c r="S348" s="1195"/>
      <c r="T348" s="1046"/>
      <c r="U348" s="1047"/>
      <c r="V348" s="1047">
        <f>SUM(W348:W353)</f>
        <v>285.5</v>
      </c>
      <c r="W348" s="960"/>
      <c r="X348" s="1049">
        <v>257.5</v>
      </c>
      <c r="Y348" s="961">
        <f>V348-X348</f>
        <v>28</v>
      </c>
      <c r="AE348" s="1038" t="str">
        <f>IF(A348="","",(IFERROR(VLOOKUP(A348,Projecten!A$4:W$2618,5,FALSE),"niet bekend")))</f>
        <v/>
      </c>
      <c r="AF348" s="1037">
        <f>SUM(AF349:AF353)</f>
        <v>46678</v>
      </c>
      <c r="AG348" s="1027" t="str">
        <f>IF(A348="","",(IFERROR(VLOOKUP(A348,Projecten!A$4:W$2618,23,FALSE),"niet bekend")))</f>
        <v/>
      </c>
      <c r="AH348" s="1027" t="str">
        <f>IF(A348="","",(IFERROR(VLOOKUP(A348,Projecten!A$4:W$2618,12,FALSE),"niet bekend")))</f>
        <v/>
      </c>
      <c r="AI348" s="1027"/>
    </row>
    <row r="349" spans="1:35" s="4" customFormat="1" ht="12.75" customHeight="1" x14ac:dyDescent="0.2">
      <c r="A349" s="269">
        <v>2015195</v>
      </c>
      <c r="B349" s="1501">
        <v>120382</v>
      </c>
      <c r="C349" s="1" t="s">
        <v>672</v>
      </c>
      <c r="D349" s="1" t="s">
        <v>68</v>
      </c>
      <c r="E349" s="39">
        <v>7</v>
      </c>
      <c r="F349" s="1">
        <f>E349*6</f>
        <v>42</v>
      </c>
      <c r="G349" s="1">
        <f>E349*4</f>
        <v>28</v>
      </c>
      <c r="H349" s="1">
        <f>E349*4</f>
        <v>28</v>
      </c>
      <c r="I349" s="268" t="s">
        <v>89</v>
      </c>
      <c r="J349" s="29" t="s">
        <v>309</v>
      </c>
      <c r="K349" s="29" t="s">
        <v>309</v>
      </c>
      <c r="L349" s="29" t="s">
        <v>309</v>
      </c>
      <c r="M349" s="75" t="s">
        <v>89</v>
      </c>
      <c r="N349" s="75" t="s">
        <v>89</v>
      </c>
      <c r="O349" s="75" t="s">
        <v>89</v>
      </c>
      <c r="P349" s="75" t="s">
        <v>89</v>
      </c>
      <c r="Q349" s="161"/>
      <c r="R349" s="161"/>
      <c r="S349" s="23">
        <f>IF(T349&lt;=0,"",(((T349-'In Productie'!$D$1)/7)+1))</f>
        <v>-2.8571428571428572</v>
      </c>
      <c r="T349" s="186">
        <v>42346</v>
      </c>
      <c r="U349" s="4" t="s">
        <v>444</v>
      </c>
      <c r="V349" s="151" t="s">
        <v>675</v>
      </c>
      <c r="W349" s="25">
        <f>E349*14.5</f>
        <v>101.5</v>
      </c>
      <c r="X349" s="78"/>
      <c r="Y349" s="81"/>
      <c r="Z349" s="202"/>
      <c r="AE349" s="4">
        <f>IF(A349="","",(IFERROR(VLOOKUP(A349,Projecten!A$4:W$2618,5,FALSE),"niet bekend")))</f>
        <v>32</v>
      </c>
      <c r="AF349" s="973">
        <f>IF(AE349="","",(E349/AE349*AH349))</f>
        <v>15722</v>
      </c>
      <c r="AG349" s="1028">
        <f>IF(A349="","",(IFERROR(VLOOKUP(A349,Projecten!A$4:W$2618,23,FALSE),"niet bekend")))</f>
        <v>71872</v>
      </c>
      <c r="AH349" s="1028">
        <f>IF(A349="","",(IFERROR(VLOOKUP(A349,Projecten!A$4:W$2618,12,FALSE),"niet bekend")))</f>
        <v>71872</v>
      </c>
      <c r="AI349" s="1026">
        <f>IF(AF349="","",(AH349-AF349))</f>
        <v>56150</v>
      </c>
    </row>
    <row r="350" spans="1:35" s="4" customFormat="1" ht="12.75" customHeight="1" x14ac:dyDescent="0.2">
      <c r="A350" s="269">
        <v>2015188</v>
      </c>
      <c r="B350" s="1501" t="s">
        <v>690</v>
      </c>
      <c r="C350" s="1" t="s">
        <v>689</v>
      </c>
      <c r="D350" s="1" t="s">
        <v>68</v>
      </c>
      <c r="E350" s="39">
        <v>4</v>
      </c>
      <c r="F350" s="1">
        <v>40</v>
      </c>
      <c r="G350" s="1">
        <v>20</v>
      </c>
      <c r="H350" s="1">
        <v>16</v>
      </c>
      <c r="I350" s="268" t="s">
        <v>89</v>
      </c>
      <c r="J350" s="29" t="s">
        <v>309</v>
      </c>
      <c r="K350" s="29" t="s">
        <v>309</v>
      </c>
      <c r="L350" s="7" t="s">
        <v>309</v>
      </c>
      <c r="M350" s="7" t="s">
        <v>89</v>
      </c>
      <c r="N350" s="7" t="s">
        <v>89</v>
      </c>
      <c r="O350" s="7" t="s">
        <v>89</v>
      </c>
      <c r="P350" s="7" t="s">
        <v>89</v>
      </c>
      <c r="R350" s="2134"/>
      <c r="S350" s="23">
        <f>IF(T350&lt;=0,"",(((T350-'In Productie'!$D$1)/7)+1))</f>
        <v>-2.5714285714285716</v>
      </c>
      <c r="T350" s="186">
        <v>42348</v>
      </c>
      <c r="U350" s="4" t="s">
        <v>278</v>
      </c>
      <c r="V350" s="206"/>
      <c r="W350" s="25">
        <v>68</v>
      </c>
      <c r="X350" s="79"/>
      <c r="Y350" s="79"/>
      <c r="AE350" s="4">
        <f>IF(A350="","",(IFERROR(VLOOKUP(A350,Projecten!A$4:W$2618,5,FALSE),"niet bekend")))</f>
        <v>17</v>
      </c>
      <c r="AF350" s="973">
        <f>IF(AE350="","",(E350/AE350*AH350))</f>
        <v>12988</v>
      </c>
      <c r="AG350" s="1028">
        <f>IF(A350="","",(IFERROR(VLOOKUP(A350,Projecten!A$4:W$2618,23,FALSE),"niet bekend")))</f>
        <v>55199</v>
      </c>
      <c r="AH350" s="1028">
        <f>IF(A350="","",(IFERROR(VLOOKUP(A350,Projecten!A$4:W$2618,12,FALSE),"niet bekend")))</f>
        <v>55199</v>
      </c>
      <c r="AI350" s="1026"/>
    </row>
    <row r="351" spans="1:35" s="4" customFormat="1" ht="12.75" customHeight="1" x14ac:dyDescent="0.2">
      <c r="A351" s="269">
        <v>2015195</v>
      </c>
      <c r="B351" s="1501">
        <v>120388</v>
      </c>
      <c r="C351" s="1" t="s">
        <v>672</v>
      </c>
      <c r="D351" s="1" t="s">
        <v>68</v>
      </c>
      <c r="E351" s="39">
        <v>6</v>
      </c>
      <c r="F351" s="1">
        <f>E351*6</f>
        <v>36</v>
      </c>
      <c r="G351" s="1">
        <f>E351*4</f>
        <v>24</v>
      </c>
      <c r="H351" s="1">
        <f>E351*4</f>
        <v>24</v>
      </c>
      <c r="I351" s="268" t="s">
        <v>89</v>
      </c>
      <c r="J351" s="29" t="s">
        <v>309</v>
      </c>
      <c r="K351" s="29" t="s">
        <v>309</v>
      </c>
      <c r="L351" s="29" t="s">
        <v>309</v>
      </c>
      <c r="M351" s="75" t="s">
        <v>89</v>
      </c>
      <c r="N351" s="75" t="s">
        <v>89</v>
      </c>
      <c r="O351" s="75" t="s">
        <v>89</v>
      </c>
      <c r="P351" s="75" t="s">
        <v>89</v>
      </c>
      <c r="Q351" s="161"/>
      <c r="R351" s="161"/>
      <c r="S351" s="23">
        <f>IF(T351&lt;=0,"",(((T351-'In Productie'!$D$1)/7)+1))</f>
        <v>-2.4285714285714284</v>
      </c>
      <c r="T351" s="186">
        <v>42349</v>
      </c>
      <c r="U351" s="4" t="s">
        <v>444</v>
      </c>
      <c r="V351" s="151"/>
      <c r="W351" s="25">
        <f>E351*14.5</f>
        <v>87</v>
      </c>
      <c r="X351" s="78"/>
      <c r="Y351" s="81"/>
      <c r="Z351" s="202"/>
      <c r="AE351" s="4">
        <f>IF(A351="","",(IFERROR(VLOOKUP(A351,Projecten!A$4:W$2618,5,FALSE),"niet bekend")))</f>
        <v>32</v>
      </c>
      <c r="AF351" s="973">
        <f>IF(AE351="","",(E351/AE351*AH351))</f>
        <v>13476</v>
      </c>
      <c r="AG351" s="1028">
        <f>IF(A351="","",(IFERROR(VLOOKUP(A351,Projecten!A$4:W$2618,23,FALSE),"niet bekend")))</f>
        <v>71872</v>
      </c>
      <c r="AH351" s="1028">
        <f>IF(A351="","",(IFERROR(VLOOKUP(A351,Projecten!A$4:W$2618,12,FALSE),"niet bekend")))</f>
        <v>71872</v>
      </c>
      <c r="AI351" s="1026">
        <f>IF(AF351="","",(AH351-AF351))</f>
        <v>58396</v>
      </c>
    </row>
    <row r="352" spans="1:35" s="4" customFormat="1" ht="12.75" customHeight="1" x14ac:dyDescent="0.2">
      <c r="A352" s="269">
        <v>2015195</v>
      </c>
      <c r="B352" s="1501">
        <v>120388</v>
      </c>
      <c r="C352" s="1" t="s">
        <v>672</v>
      </c>
      <c r="D352" s="1" t="s">
        <v>68</v>
      </c>
      <c r="E352" s="39">
        <v>2</v>
      </c>
      <c r="F352" s="1">
        <f>E352*6</f>
        <v>12</v>
      </c>
      <c r="G352" s="1">
        <f>E352*4</f>
        <v>8</v>
      </c>
      <c r="H352" s="1">
        <f>E352*4</f>
        <v>8</v>
      </c>
      <c r="I352" s="268" t="s">
        <v>89</v>
      </c>
      <c r="J352" s="29" t="s">
        <v>309</v>
      </c>
      <c r="K352" s="29" t="s">
        <v>309</v>
      </c>
      <c r="L352" s="29" t="s">
        <v>309</v>
      </c>
      <c r="M352" s="75" t="s">
        <v>89</v>
      </c>
      <c r="N352" s="75" t="s">
        <v>89</v>
      </c>
      <c r="O352" s="75" t="s">
        <v>89</v>
      </c>
      <c r="P352" s="75" t="s">
        <v>89</v>
      </c>
      <c r="Q352" s="161"/>
      <c r="R352" s="161"/>
      <c r="S352" s="23">
        <f>IF(T352&lt;=0,"",(((T352-'In Productie'!$D$1)/7)+1))</f>
        <v>-1.5714285714285716</v>
      </c>
      <c r="T352" s="186">
        <v>42355</v>
      </c>
      <c r="U352" s="4" t="s">
        <v>444</v>
      </c>
      <c r="V352" s="151"/>
      <c r="W352" s="25">
        <f>E352*14.5</f>
        <v>29</v>
      </c>
      <c r="X352" s="78"/>
      <c r="Y352" s="81"/>
      <c r="Z352" s="202"/>
      <c r="AE352" s="4">
        <f>IF(A352="","",(IFERROR(VLOOKUP(A352,Projecten!A$4:W$2618,5,FALSE),"niet bekend")))</f>
        <v>32</v>
      </c>
      <c r="AF352" s="973">
        <f>IF(AE352="","",(E352/AE352*AH352))</f>
        <v>4492</v>
      </c>
      <c r="AG352" s="1028">
        <f>IF(A352="","",(IFERROR(VLOOKUP(A352,Projecten!A$4:W$2618,23,FALSE),"niet bekend")))</f>
        <v>71872</v>
      </c>
      <c r="AH352" s="1028">
        <f>IF(A352="","",(IFERROR(VLOOKUP(A352,Projecten!A$4:W$2618,12,FALSE),"niet bekend")))</f>
        <v>71872</v>
      </c>
      <c r="AI352" s="1026">
        <f>IF(AF352="","",(AH352-AF352))</f>
        <v>67380</v>
      </c>
    </row>
    <row r="353" spans="1:35" s="38" customFormat="1" ht="12.75" customHeight="1" x14ac:dyDescent="0.2">
      <c r="A353" s="30"/>
      <c r="B353" s="1500"/>
      <c r="C353" s="31"/>
      <c r="D353" s="31"/>
      <c r="E353" s="32"/>
      <c r="F353" s="31"/>
      <c r="G353" s="31"/>
      <c r="H353" s="31"/>
      <c r="I353" s="32"/>
      <c r="J353" s="32"/>
      <c r="K353" s="32"/>
      <c r="L353" s="32"/>
      <c r="M353" s="32"/>
      <c r="N353" s="32"/>
      <c r="O353" s="32"/>
      <c r="P353" s="32"/>
      <c r="Q353" s="33"/>
      <c r="R353" s="33"/>
      <c r="S353" s="1194"/>
      <c r="T353" s="176"/>
      <c r="U353" s="35"/>
      <c r="V353" s="35"/>
      <c r="W353" s="35"/>
      <c r="X353" s="83"/>
      <c r="Y353" s="84"/>
      <c r="AF353" s="983"/>
      <c r="AG353" s="1030"/>
      <c r="AH353" s="1030"/>
      <c r="AI353" s="1030"/>
    </row>
    <row r="354" spans="1:35" s="1038" customFormat="1" ht="12.75" customHeight="1" x14ac:dyDescent="0.2">
      <c r="A354" s="1007"/>
      <c r="B354" s="1498"/>
      <c r="C354" s="1008">
        <f>SUM(F354:H354)</f>
        <v>276</v>
      </c>
      <c r="D354" s="1009"/>
      <c r="E354" s="1010">
        <f>SUM(E355:E363)</f>
        <v>18</v>
      </c>
      <c r="F354" s="1009">
        <f>SUM(F355:F363)</f>
        <v>138</v>
      </c>
      <c r="G354" s="1009">
        <f>SUM(G355:G363)</f>
        <v>73</v>
      </c>
      <c r="H354" s="1009">
        <f>SUM(H355:H363)</f>
        <v>65</v>
      </c>
      <c r="I354" s="1010"/>
      <c r="J354" s="1010"/>
      <c r="K354" s="1010"/>
      <c r="L354" s="1010"/>
      <c r="M354" s="1010"/>
      <c r="N354" s="1010"/>
      <c r="O354" s="1010"/>
      <c r="P354" s="1010"/>
      <c r="Q354" s="1045">
        <v>51</v>
      </c>
      <c r="R354" s="1045"/>
      <c r="S354" s="1195"/>
      <c r="T354" s="1046"/>
      <c r="U354" s="1047"/>
      <c r="V354" s="1047">
        <f>SUM(W354:W363)</f>
        <v>277</v>
      </c>
      <c r="W354" s="960"/>
      <c r="X354" s="1049">
        <v>257.5</v>
      </c>
      <c r="Y354" s="961">
        <f>V354-X354</f>
        <v>19.5</v>
      </c>
      <c r="AE354" s="1038" t="str">
        <f>IF(A354="","",(IFERROR(VLOOKUP(A354,Projecten!A$4:W$2618,5,FALSE),"niet bekend")))</f>
        <v/>
      </c>
      <c r="AF354" s="1037">
        <f>SUM(AF355:AF363)</f>
        <v>47675</v>
      </c>
      <c r="AG354" s="1027" t="str">
        <f>IF(A354="","",(IFERROR(VLOOKUP(A354,Projecten!A$4:W$2618,23,FALSE),"niet bekend")))</f>
        <v/>
      </c>
      <c r="AH354" s="1027" t="str">
        <f>IF(A354="","",(IFERROR(VLOOKUP(A354,Projecten!A$4:W$2618,12,FALSE),"niet bekend")))</f>
        <v/>
      </c>
      <c r="AI354" s="1027"/>
    </row>
    <row r="355" spans="1:35" s="4" customFormat="1" ht="12.75" customHeight="1" x14ac:dyDescent="0.2">
      <c r="A355" s="269">
        <v>2015190</v>
      </c>
      <c r="B355" s="1501">
        <v>120379</v>
      </c>
      <c r="C355" s="1" t="s">
        <v>629</v>
      </c>
      <c r="D355" s="1" t="s">
        <v>630</v>
      </c>
      <c r="E355" s="39">
        <v>0</v>
      </c>
      <c r="F355" s="1">
        <v>2</v>
      </c>
      <c r="G355" s="1">
        <v>0</v>
      </c>
      <c r="H355" s="1">
        <v>4</v>
      </c>
      <c r="I355" s="262" t="s">
        <v>89</v>
      </c>
      <c r="J355" s="7" t="s">
        <v>309</v>
      </c>
      <c r="K355" s="7" t="s">
        <v>309</v>
      </c>
      <c r="L355" s="7" t="s">
        <v>309</v>
      </c>
      <c r="M355" s="7" t="s">
        <v>89</v>
      </c>
      <c r="N355" s="7" t="s">
        <v>89</v>
      </c>
      <c r="O355" s="7" t="s">
        <v>89</v>
      </c>
      <c r="P355" s="7" t="s">
        <v>89</v>
      </c>
      <c r="R355" s="2134"/>
      <c r="S355" s="23">
        <f>IF(T355&lt;=0,"",(((T355-'In Productie'!$D$1)/7)+1))</f>
        <v>-2.4285714285714284</v>
      </c>
      <c r="T355" s="181">
        <v>42349</v>
      </c>
      <c r="U355" s="4" t="s">
        <v>486</v>
      </c>
      <c r="V355" s="4" t="s">
        <v>637</v>
      </c>
      <c r="W355" s="25">
        <v>9</v>
      </c>
      <c r="X355" s="80"/>
      <c r="Y355" s="82"/>
      <c r="AE355" s="4">
        <f>IF(A355="","",(IFERROR(VLOOKUP(A355,Projecten!A$4:W$2618,5,FALSE),"niet bekend")))</f>
        <v>0</v>
      </c>
      <c r="AF355" s="973">
        <f t="shared" ref="AF355:AF362" si="43">IF(AE355="","",(IF(AE355=0,AH355,(E355/AE355*AH355))))</f>
        <v>1554</v>
      </c>
      <c r="AG355" s="1028">
        <f>IF(A355="","",(IFERROR(VLOOKUP(A355,Projecten!A$4:W$2618,23,FALSE),"niet bekend")))</f>
        <v>1554</v>
      </c>
      <c r="AH355" s="1028">
        <f>IF(A355="","",(IFERROR(VLOOKUP(A355,Projecten!A$4:W$2618,12,FALSE),"niet bekend")))</f>
        <v>1554</v>
      </c>
      <c r="AI355" s="1026">
        <f>IF(AF355="","",(AH355-AF355))</f>
        <v>0</v>
      </c>
    </row>
    <row r="356" spans="1:35" s="4" customFormat="1" ht="12.75" customHeight="1" x14ac:dyDescent="0.2">
      <c r="A356" s="269">
        <v>2015196</v>
      </c>
      <c r="B356" s="1501">
        <v>120389</v>
      </c>
      <c r="C356" s="1" t="s">
        <v>661</v>
      </c>
      <c r="D356" s="1" t="s">
        <v>68</v>
      </c>
      <c r="E356" s="39">
        <v>1</v>
      </c>
      <c r="F356" s="1">
        <v>8</v>
      </c>
      <c r="G356" s="1">
        <v>2</v>
      </c>
      <c r="H356" s="1">
        <v>2</v>
      </c>
      <c r="I356" s="268" t="s">
        <v>89</v>
      </c>
      <c r="J356" s="268" t="s">
        <v>89</v>
      </c>
      <c r="K356" s="29" t="s">
        <v>309</v>
      </c>
      <c r="L356" s="29" t="s">
        <v>309</v>
      </c>
      <c r="M356" s="29" t="s">
        <v>89</v>
      </c>
      <c r="N356" s="29" t="s">
        <v>89</v>
      </c>
      <c r="O356" s="29" t="s">
        <v>89</v>
      </c>
      <c r="P356" s="29" t="s">
        <v>89</v>
      </c>
      <c r="R356" s="2134"/>
      <c r="S356" s="23">
        <f>IF(T356&lt;=0,"",(((T356-'In Productie'!$D$1)/7)+1))</f>
        <v>-1.5714285714285716</v>
      </c>
      <c r="T356" s="181">
        <v>42355</v>
      </c>
      <c r="U356" s="4" t="s">
        <v>278</v>
      </c>
      <c r="V356" s="151"/>
      <c r="W356" s="25">
        <v>14</v>
      </c>
      <c r="X356" s="79"/>
      <c r="Y356" s="79"/>
      <c r="AE356" s="4">
        <f>IF(A356="","",(IFERROR(VLOOKUP(A356,Projecten!A$4:W$2618,5,FALSE),"niet bekend")))</f>
        <v>1</v>
      </c>
      <c r="AF356" s="973">
        <f t="shared" si="43"/>
        <v>2690</v>
      </c>
      <c r="AG356" s="1028">
        <f>IF(A356="","",(IFERROR(VLOOKUP(A356,Projecten!A$4:W$2618,23,FALSE),"niet bekend")))</f>
        <v>2690</v>
      </c>
      <c r="AH356" s="1028">
        <f>IF(A356="","",(IFERROR(VLOOKUP(A356,Projecten!A$4:W$2618,12,FALSE),"niet bekend")))</f>
        <v>2690</v>
      </c>
      <c r="AI356" s="1026">
        <f>IF(AF356="","",(AH356-AF356))</f>
        <v>0</v>
      </c>
    </row>
    <row r="357" spans="1:35" s="4" customFormat="1" ht="12.75" customHeight="1" x14ac:dyDescent="0.2">
      <c r="A357" s="269">
        <v>2015195</v>
      </c>
      <c r="B357" s="1501">
        <v>120395</v>
      </c>
      <c r="C357" s="1" t="s">
        <v>716</v>
      </c>
      <c r="D357" s="1" t="s">
        <v>68</v>
      </c>
      <c r="E357" s="39">
        <v>0</v>
      </c>
      <c r="F357" s="1">
        <v>1</v>
      </c>
      <c r="G357" s="1">
        <v>1</v>
      </c>
      <c r="H357" s="1">
        <v>0</v>
      </c>
      <c r="I357" s="268" t="s">
        <v>89</v>
      </c>
      <c r="J357" s="268" t="s">
        <v>89</v>
      </c>
      <c r="K357" s="29" t="s">
        <v>309</v>
      </c>
      <c r="L357" s="29" t="s">
        <v>309</v>
      </c>
      <c r="M357" s="29" t="s">
        <v>89</v>
      </c>
      <c r="N357" s="29" t="s">
        <v>89</v>
      </c>
      <c r="O357" s="29" t="s">
        <v>89</v>
      </c>
      <c r="P357" s="29" t="s">
        <v>89</v>
      </c>
      <c r="R357" s="2134"/>
      <c r="S357" s="23">
        <f>IF(T357&lt;=0,"",(((T357-'In Productie'!$D$1)/7)+1))</f>
        <v>-1.5714285714285716</v>
      </c>
      <c r="T357" s="181">
        <v>42355</v>
      </c>
      <c r="U357" s="4" t="s">
        <v>444</v>
      </c>
      <c r="V357" s="151"/>
      <c r="W357" s="25">
        <v>2</v>
      </c>
      <c r="X357" s="79"/>
      <c r="Y357" s="79"/>
      <c r="AE357" s="4">
        <f>IF(A357="","",(IFERROR(VLOOKUP(A357,Projecten!A$4:W$2618,5,FALSE),"niet bekend")))</f>
        <v>32</v>
      </c>
      <c r="AF357" s="973">
        <f t="shared" si="43"/>
        <v>0</v>
      </c>
      <c r="AG357" s="1028">
        <f>IF(A357="","",(IFERROR(VLOOKUP(A357,Projecten!A$4:W$2618,23,FALSE),"niet bekend")))</f>
        <v>71872</v>
      </c>
      <c r="AH357" s="1028">
        <f>IF(A357="","",(IFERROR(VLOOKUP(A357,Projecten!A$4:W$2618,12,FALSE),"niet bekend")))</f>
        <v>71872</v>
      </c>
      <c r="AI357" s="1026">
        <f>IF(AF357="","",(AH357-AF357))</f>
        <v>71872</v>
      </c>
    </row>
    <row r="358" spans="1:35" s="4" customFormat="1" ht="12.75" customHeight="1" x14ac:dyDescent="0.2">
      <c r="A358" s="269">
        <v>2015188</v>
      </c>
      <c r="B358" s="1511">
        <v>120391</v>
      </c>
      <c r="C358" s="1" t="s">
        <v>718</v>
      </c>
      <c r="D358" s="1" t="s">
        <v>68</v>
      </c>
      <c r="E358" s="39">
        <v>2</v>
      </c>
      <c r="F358" s="1">
        <v>20</v>
      </c>
      <c r="G358" s="1">
        <f>E358*5</f>
        <v>10</v>
      </c>
      <c r="H358" s="1">
        <v>8</v>
      </c>
      <c r="I358" s="268" t="s">
        <v>89</v>
      </c>
      <c r="J358" s="29" t="s">
        <v>309</v>
      </c>
      <c r="K358" s="29" t="s">
        <v>309</v>
      </c>
      <c r="L358" s="7" t="s">
        <v>309</v>
      </c>
      <c r="M358" s="7" t="s">
        <v>89</v>
      </c>
      <c r="N358" s="7" t="s">
        <v>89</v>
      </c>
      <c r="O358" s="7" t="s">
        <v>89</v>
      </c>
      <c r="P358" s="7" t="s">
        <v>89</v>
      </c>
      <c r="R358" s="2134"/>
      <c r="S358" s="23">
        <f>IF(T358&lt;=0,"",(((T358-'In Productie'!$D$1)/7)+1))</f>
        <v>-1.5714285714285716</v>
      </c>
      <c r="T358" s="186">
        <v>42355</v>
      </c>
      <c r="U358" s="4" t="s">
        <v>278</v>
      </c>
      <c r="V358" s="206" t="s">
        <v>717</v>
      </c>
      <c r="W358" s="25">
        <v>34</v>
      </c>
      <c r="X358" s="80"/>
      <c r="Y358" s="82"/>
      <c r="AE358" s="4">
        <f>IF(A358="","",(IFERROR(VLOOKUP(A358,Projecten!A$4:W$2618,5,FALSE),"niet bekend")))</f>
        <v>17</v>
      </c>
      <c r="AF358" s="973">
        <f t="shared" si="43"/>
        <v>6494</v>
      </c>
      <c r="AG358" s="1028">
        <f>IF(A358="","",(IFERROR(VLOOKUP(A358,Projecten!A$4:W$2618,23,FALSE),"niet bekend")))</f>
        <v>55199</v>
      </c>
      <c r="AH358" s="1028">
        <f>IF(A358="","",(IFERROR(VLOOKUP(A358,Projecten!A$4:W$2618,12,FALSE),"niet bekend")))</f>
        <v>55199</v>
      </c>
      <c r="AI358" s="1026"/>
    </row>
    <row r="359" spans="1:35" s="4" customFormat="1" ht="12.75" customHeight="1" x14ac:dyDescent="0.2">
      <c r="A359" s="269">
        <v>2015191</v>
      </c>
      <c r="B359" s="1501">
        <v>120392</v>
      </c>
      <c r="C359" s="1" t="s">
        <v>720</v>
      </c>
      <c r="D359" s="1" t="s">
        <v>68</v>
      </c>
      <c r="E359" s="39">
        <v>3</v>
      </c>
      <c r="F359" s="1">
        <f>E359*10</f>
        <v>30</v>
      </c>
      <c r="G359" s="1">
        <f>E359*5</f>
        <v>15</v>
      </c>
      <c r="H359" s="1">
        <f>E359*3</f>
        <v>9</v>
      </c>
      <c r="I359" s="267" t="s">
        <v>89</v>
      </c>
      <c r="J359" s="41" t="s">
        <v>309</v>
      </c>
      <c r="K359" s="41" t="s">
        <v>309</v>
      </c>
      <c r="L359" s="41" t="s">
        <v>309</v>
      </c>
      <c r="M359" s="41" t="s">
        <v>89</v>
      </c>
      <c r="N359" s="41" t="s">
        <v>89</v>
      </c>
      <c r="O359" s="41" t="s">
        <v>89</v>
      </c>
      <c r="P359" s="41" t="s">
        <v>89</v>
      </c>
      <c r="R359" s="2134"/>
      <c r="S359" s="23">
        <f>IF(T359&lt;=0,"",(((T359-'In Productie'!$D$1)/7)+1))</f>
        <v>-1.5714285714285716</v>
      </c>
      <c r="T359" s="186">
        <v>42355</v>
      </c>
      <c r="U359" s="4" t="s">
        <v>278</v>
      </c>
      <c r="V359" s="206" t="s">
        <v>721</v>
      </c>
      <c r="W359" s="25">
        <v>51</v>
      </c>
      <c r="X359" s="79"/>
      <c r="Y359" s="79"/>
      <c r="AE359" s="4">
        <f>IF(A359="","",(IFERROR(VLOOKUP(A359,Projecten!A$4:W$2618,5,FALSE),"niet bekend")))</f>
        <v>7</v>
      </c>
      <c r="AF359" s="973">
        <f t="shared" si="43"/>
        <v>9741</v>
      </c>
      <c r="AG359" s="1028">
        <f>IF(A359="","",(IFERROR(VLOOKUP(A359,Projecten!A$4:W$2618,23,FALSE),"niet bekend")))</f>
        <v>22729</v>
      </c>
      <c r="AH359" s="1028">
        <f>IF(A359="","",(IFERROR(VLOOKUP(A359,Projecten!A$4:W$2618,12,FALSE),"niet bekend")))</f>
        <v>22729</v>
      </c>
      <c r="AI359" s="1026">
        <f>IF(AF359="","",(AH359-AF359))</f>
        <v>12988</v>
      </c>
    </row>
    <row r="360" spans="1:35" s="4" customFormat="1" ht="12.75" customHeight="1" x14ac:dyDescent="0.2">
      <c r="A360" s="269">
        <v>2015195</v>
      </c>
      <c r="B360" s="1501">
        <v>120388</v>
      </c>
      <c r="C360" s="1" t="s">
        <v>719</v>
      </c>
      <c r="D360" s="1" t="s">
        <v>68</v>
      </c>
      <c r="E360" s="39">
        <v>8</v>
      </c>
      <c r="F360" s="1">
        <f>E360*6</f>
        <v>48</v>
      </c>
      <c r="G360" s="1">
        <f>E360*4</f>
        <v>32</v>
      </c>
      <c r="H360" s="1">
        <f>E360*4</f>
        <v>32</v>
      </c>
      <c r="I360" s="268" t="s">
        <v>89</v>
      </c>
      <c r="J360" s="29" t="s">
        <v>309</v>
      </c>
      <c r="K360" s="29" t="s">
        <v>309</v>
      </c>
      <c r="L360" s="29" t="s">
        <v>309</v>
      </c>
      <c r="M360" s="75" t="s">
        <v>89</v>
      </c>
      <c r="N360" s="75" t="s">
        <v>89</v>
      </c>
      <c r="O360" s="75" t="s">
        <v>89</v>
      </c>
      <c r="P360" s="75" t="s">
        <v>89</v>
      </c>
      <c r="Q360" s="161"/>
      <c r="R360" s="161"/>
      <c r="S360" s="23">
        <f>IF(T360&lt;=0,"",(((T360-'In Productie'!$D$1)/7)+1))</f>
        <v>1</v>
      </c>
      <c r="T360" s="186">
        <v>42373</v>
      </c>
      <c r="U360" s="4" t="s">
        <v>444</v>
      </c>
      <c r="V360" s="278" t="s">
        <v>722</v>
      </c>
      <c r="W360" s="25">
        <f>E360*14.5</f>
        <v>116</v>
      </c>
      <c r="X360" s="78"/>
      <c r="Y360" s="81"/>
      <c r="Z360" s="202"/>
      <c r="AE360" s="4">
        <f>IF(A360="","",(IFERROR(VLOOKUP(A360,Projecten!A$4:W$2618,5,FALSE),"niet bekend")))</f>
        <v>32</v>
      </c>
      <c r="AF360" s="973">
        <f t="shared" si="43"/>
        <v>17968</v>
      </c>
      <c r="AG360" s="1028">
        <f>IF(A360="","",(IFERROR(VLOOKUP(A360,Projecten!A$4:W$2618,23,FALSE),"niet bekend")))</f>
        <v>71872</v>
      </c>
      <c r="AH360" s="1028">
        <f>IF(A360="","",(IFERROR(VLOOKUP(A360,Projecten!A$4:W$2618,12,FALSE),"niet bekend")))</f>
        <v>71872</v>
      </c>
      <c r="AI360" s="1026">
        <f>IF(AF360="","",(AH360-AF360))</f>
        <v>53904</v>
      </c>
    </row>
    <row r="361" spans="1:35" s="4" customFormat="1" ht="12.75" customHeight="1" x14ac:dyDescent="0.2">
      <c r="A361" s="269">
        <v>2015189</v>
      </c>
      <c r="B361" s="1501">
        <v>120396</v>
      </c>
      <c r="C361" s="1" t="s">
        <v>626</v>
      </c>
      <c r="D361" s="1" t="s">
        <v>68</v>
      </c>
      <c r="E361" s="39">
        <v>3</v>
      </c>
      <c r="F361" s="1">
        <f>E361*9</f>
        <v>27</v>
      </c>
      <c r="G361" s="1">
        <f>E361*4</f>
        <v>12</v>
      </c>
      <c r="H361" s="1">
        <f>E361*3</f>
        <v>9</v>
      </c>
      <c r="I361" s="267" t="s">
        <v>89</v>
      </c>
      <c r="J361" s="29" t="s">
        <v>309</v>
      </c>
      <c r="K361" s="29" t="s">
        <v>309</v>
      </c>
      <c r="L361" s="7" t="s">
        <v>309</v>
      </c>
      <c r="M361" s="41" t="s">
        <v>89</v>
      </c>
      <c r="N361" s="41" t="s">
        <v>89</v>
      </c>
      <c r="O361" s="41" t="s">
        <v>89</v>
      </c>
      <c r="P361" s="41" t="s">
        <v>89</v>
      </c>
      <c r="R361" s="2134"/>
      <c r="S361" s="23">
        <f>IF(T361&lt;=0,"",(((T361-'In Productie'!$D$1)/7)+1))</f>
        <v>1.1428571428571428</v>
      </c>
      <c r="T361" s="181">
        <v>42374</v>
      </c>
      <c r="U361" s="4" t="s">
        <v>561</v>
      </c>
      <c r="V361" s="206"/>
      <c r="W361" s="25">
        <v>45</v>
      </c>
      <c r="X361" s="79" t="s">
        <v>227</v>
      </c>
      <c r="Y361" s="79"/>
      <c r="AE361" s="4">
        <f>IF(A361="","",(IFERROR(VLOOKUP(A361,Projecten!A$4:W$2618,5,FALSE),"niet bekend")))</f>
        <v>11</v>
      </c>
      <c r="AF361" s="973">
        <f t="shared" si="43"/>
        <v>8445</v>
      </c>
      <c r="AG361" s="1028">
        <f>IF(A361="","",(IFERROR(VLOOKUP(A361,Projecten!A$4:W$2618,23,FALSE),"niet bekend")))</f>
        <v>30965</v>
      </c>
      <c r="AH361" s="1028">
        <f>IF(A361="","",(IFERROR(VLOOKUP(A361,Projecten!A$4:W$2618,12,FALSE),"niet bekend")))</f>
        <v>30965</v>
      </c>
      <c r="AI361" s="1026">
        <f>IF(AF361="","",(AH361-AF361))</f>
        <v>22520</v>
      </c>
    </row>
    <row r="362" spans="1:35" s="4" customFormat="1" ht="12.75" customHeight="1" x14ac:dyDescent="0.2">
      <c r="A362" s="269">
        <v>2015197</v>
      </c>
      <c r="B362" s="1501">
        <v>120398</v>
      </c>
      <c r="C362" s="1" t="s">
        <v>662</v>
      </c>
      <c r="D362" s="1" t="s">
        <v>68</v>
      </c>
      <c r="E362" s="39">
        <v>1</v>
      </c>
      <c r="F362" s="1">
        <v>2</v>
      </c>
      <c r="G362" s="1">
        <v>1</v>
      </c>
      <c r="H362" s="1">
        <v>1</v>
      </c>
      <c r="I362" s="268" t="s">
        <v>89</v>
      </c>
      <c r="J362" s="29" t="s">
        <v>309</v>
      </c>
      <c r="K362" s="29" t="s">
        <v>309</v>
      </c>
      <c r="L362" s="29" t="s">
        <v>309</v>
      </c>
      <c r="M362" s="41" t="s">
        <v>89</v>
      </c>
      <c r="N362" s="41" t="s">
        <v>89</v>
      </c>
      <c r="O362" s="41" t="s">
        <v>89</v>
      </c>
      <c r="P362" s="41" t="s">
        <v>89</v>
      </c>
      <c r="R362" s="2134"/>
      <c r="S362" s="23">
        <f>IF(T362&lt;=0,"",(((T362-'In Productie'!$D$1)/7)+1))</f>
        <v>1.4285714285714286</v>
      </c>
      <c r="T362" s="186">
        <v>42376</v>
      </c>
      <c r="U362" s="4" t="s">
        <v>278</v>
      </c>
      <c r="W362" s="25">
        <v>6</v>
      </c>
      <c r="X362" s="79"/>
      <c r="Y362" s="79"/>
      <c r="AE362" s="4">
        <f>IF(A362="","",(IFERROR(VLOOKUP(A362,Projecten!A$4:W$2618,5,FALSE),"niet bekend")))</f>
        <v>1</v>
      </c>
      <c r="AF362" s="973">
        <f t="shared" si="43"/>
        <v>783</v>
      </c>
      <c r="AG362" s="1028">
        <f>IF(A362="","",(IFERROR(VLOOKUP(A362,Projecten!A$4:W$2618,23,FALSE),"niet bekend")))</f>
        <v>783</v>
      </c>
      <c r="AH362" s="1028">
        <f>IF(A362="","",(IFERROR(VLOOKUP(A362,Projecten!A$4:W$2618,12,FALSE),"niet bekend")))</f>
        <v>783</v>
      </c>
      <c r="AI362" s="1026">
        <f>IF(AF362="","",(AH362-AF362))</f>
        <v>0</v>
      </c>
    </row>
    <row r="363" spans="1:35" s="38" customFormat="1" ht="12.75" customHeight="1" x14ac:dyDescent="0.2">
      <c r="A363" s="30"/>
      <c r="B363" s="1500"/>
      <c r="C363" s="31"/>
      <c r="D363" s="31"/>
      <c r="E363" s="32"/>
      <c r="F363" s="31"/>
      <c r="G363" s="31"/>
      <c r="H363" s="31"/>
      <c r="I363" s="32"/>
      <c r="J363" s="32"/>
      <c r="K363" s="32"/>
      <c r="L363" s="32"/>
      <c r="M363" s="32"/>
      <c r="N363" s="32"/>
      <c r="O363" s="32"/>
      <c r="P363" s="32"/>
      <c r="Q363" s="33"/>
      <c r="R363" s="33"/>
      <c r="S363" s="1194"/>
      <c r="T363" s="176"/>
      <c r="U363" s="35"/>
      <c r="V363" s="35"/>
      <c r="W363" s="35"/>
      <c r="X363" s="83"/>
      <c r="Y363" s="84"/>
      <c r="AF363" s="983"/>
      <c r="AG363" s="1030"/>
      <c r="AH363" s="1030"/>
      <c r="AI363" s="1030"/>
    </row>
    <row r="364" spans="1:35" s="1252" customFormat="1" ht="12.75" customHeight="1" x14ac:dyDescent="0.4">
      <c r="A364" s="1246"/>
      <c r="B364" s="1512"/>
      <c r="C364" s="1247">
        <v>2016</v>
      </c>
      <c r="D364" s="1248"/>
      <c r="E364" s="1249"/>
      <c r="F364" s="1248"/>
      <c r="G364" s="1248"/>
      <c r="H364" s="1248"/>
      <c r="I364" s="1249"/>
      <c r="J364" s="1249"/>
      <c r="K364" s="1249"/>
      <c r="L364" s="1249"/>
      <c r="M364" s="1249"/>
      <c r="N364" s="1249"/>
      <c r="O364" s="1249"/>
      <c r="P364" s="1249"/>
      <c r="Q364" s="1250"/>
      <c r="R364" s="2130"/>
      <c r="S364" s="1250"/>
      <c r="T364" s="1246"/>
      <c r="U364" s="1251"/>
      <c r="V364" s="1251"/>
      <c r="W364" s="1251"/>
      <c r="X364" s="1251"/>
      <c r="Y364" s="1251"/>
      <c r="AE364" s="1253"/>
      <c r="AF364" s="1254"/>
      <c r="AG364" s="1255"/>
      <c r="AH364" s="1255"/>
      <c r="AI364" s="1087"/>
    </row>
    <row r="365" spans="1:35" s="1038" customFormat="1" ht="12.75" customHeight="1" x14ac:dyDescent="0.2">
      <c r="A365" s="1007"/>
      <c r="B365" s="1498"/>
      <c r="C365" s="1008">
        <f>SUM(F365:H365)</f>
        <v>279</v>
      </c>
      <c r="D365" s="1009"/>
      <c r="E365" s="1010">
        <f>SUM(E367:E376)</f>
        <v>18</v>
      </c>
      <c r="F365" s="1009">
        <f>SUM(F367:F376)</f>
        <v>139</v>
      </c>
      <c r="G365" s="1009">
        <f>SUM(G367:G376)</f>
        <v>77</v>
      </c>
      <c r="H365" s="1009">
        <f>SUM(H367:H376)</f>
        <v>63</v>
      </c>
      <c r="I365" s="1010"/>
      <c r="J365" s="1010"/>
      <c r="K365" s="1010"/>
      <c r="L365" s="1010"/>
      <c r="M365" s="1010"/>
      <c r="N365" s="1010"/>
      <c r="O365" s="1010"/>
      <c r="P365" s="1010"/>
      <c r="Q365" s="1045">
        <v>1</v>
      </c>
      <c r="R365" s="1045"/>
      <c r="S365" s="1195"/>
      <c r="T365" s="1046"/>
      <c r="U365" s="1047"/>
      <c r="V365" s="1047">
        <f>SUM(W365:W376)</f>
        <v>289.5</v>
      </c>
      <c r="W365" s="960"/>
      <c r="X365" s="1049">
        <v>280.75</v>
      </c>
      <c r="Y365" s="961">
        <f>V365-X365</f>
        <v>8.75</v>
      </c>
      <c r="AE365" s="1038" t="str">
        <f>IF(A365="","",(IFERROR(VLOOKUP(A365,Projecten!A$4:W$2618,5,FALSE),"niet bekend")))</f>
        <v/>
      </c>
      <c r="AF365" s="1037">
        <f>SUM(AF366:AF374)</f>
        <v>47277</v>
      </c>
      <c r="AG365" s="1027" t="str">
        <f>IF(A365="","",(IFERROR(VLOOKUP(A365,Projecten!A$4:W$2618,23,FALSE),"niet bekend")))</f>
        <v/>
      </c>
      <c r="AH365" s="1027" t="str">
        <f>IF(A365="","",(IFERROR(VLOOKUP(A365,Projecten!A$4:W$2618,12,FALSE),"niet bekend")))</f>
        <v/>
      </c>
      <c r="AI365" s="1027"/>
    </row>
    <row r="366" spans="1:35" x14ac:dyDescent="0.2">
      <c r="A366" s="5"/>
      <c r="C366" s="279" t="s">
        <v>723</v>
      </c>
      <c r="W366" s="472">
        <v>0.75</v>
      </c>
      <c r="X366" s="6"/>
      <c r="Y366" s="6"/>
      <c r="AE366" s="4" t="str">
        <f>IF(A366="","",(IFERROR(VLOOKUP(A366,Projecten!A$4:W$2618,5,FALSE),"niet bekend")))</f>
        <v/>
      </c>
      <c r="AF366" s="973" t="str">
        <f t="shared" ref="AF366:AF375" si="44">IF(AE366="","",(E366/AE366*AH366))</f>
        <v/>
      </c>
      <c r="AG366" s="1028" t="str">
        <f>IF(A366="","",(IFERROR(VLOOKUP(A366,Projecten!A$4:W$2618,23,FALSE),"niet bekend")))</f>
        <v/>
      </c>
      <c r="AH366" s="1028" t="str">
        <f>IF(A366="","",(IFERROR(VLOOKUP(A366,Projecten!A$4:W$2618,12,FALSE),"niet bekend")))</f>
        <v/>
      </c>
      <c r="AI366" s="1026" t="str">
        <f t="shared" ref="AI366:AI375" si="45">IF(AF366="","",(AH366-AF366))</f>
        <v/>
      </c>
    </row>
    <row r="367" spans="1:35" s="4" customFormat="1" ht="12.75" customHeight="1" x14ac:dyDescent="0.2">
      <c r="A367" s="269">
        <v>2015189</v>
      </c>
      <c r="B367" s="1501">
        <v>120396</v>
      </c>
      <c r="C367" s="1" t="s">
        <v>626</v>
      </c>
      <c r="D367" s="1" t="s">
        <v>68</v>
      </c>
      <c r="E367" s="39">
        <v>1</v>
      </c>
      <c r="F367" s="1">
        <f>E367*9</f>
        <v>9</v>
      </c>
      <c r="G367" s="1">
        <f>E367*4</f>
        <v>4</v>
      </c>
      <c r="H367" s="1">
        <f>E367*3</f>
        <v>3</v>
      </c>
      <c r="I367" s="267" t="s">
        <v>89</v>
      </c>
      <c r="J367" s="29" t="s">
        <v>309</v>
      </c>
      <c r="K367" s="29" t="s">
        <v>309</v>
      </c>
      <c r="L367" s="7" t="s">
        <v>309</v>
      </c>
      <c r="M367" s="41" t="s">
        <v>89</v>
      </c>
      <c r="N367" s="41" t="s">
        <v>89</v>
      </c>
      <c r="O367" s="41" t="s">
        <v>89</v>
      </c>
      <c r="P367" s="41" t="s">
        <v>89</v>
      </c>
      <c r="R367" s="2134"/>
      <c r="S367" s="23">
        <f>IF(T367&lt;=0,"",(((T367-'In Productie'!$D$1)/7)+0.6))</f>
        <v>0.74285714285714288</v>
      </c>
      <c r="T367" s="181">
        <v>42374</v>
      </c>
      <c r="U367" s="4" t="s">
        <v>561</v>
      </c>
      <c r="V367" s="206"/>
      <c r="W367" s="25">
        <v>15</v>
      </c>
      <c r="X367" s="79" t="s">
        <v>227</v>
      </c>
      <c r="Y367" s="79"/>
      <c r="AE367" s="4">
        <f>IF(A367="","",(IFERROR(VLOOKUP(A367,Projecten!A$4:W$2618,5,FALSE),"niet bekend")))</f>
        <v>11</v>
      </c>
      <c r="AF367" s="973">
        <f t="shared" si="44"/>
        <v>2815</v>
      </c>
      <c r="AG367" s="1028">
        <f>IF(A367="","",(IFERROR(VLOOKUP(A367,Projecten!A$4:W$2618,23,FALSE),"niet bekend")))</f>
        <v>30965</v>
      </c>
      <c r="AH367" s="1028">
        <f>IF(A367="","",(IFERROR(VLOOKUP(A367,Projecten!A$4:W$2618,12,FALSE),"niet bekend")))</f>
        <v>30965</v>
      </c>
      <c r="AI367" s="1026">
        <f t="shared" si="45"/>
        <v>28150</v>
      </c>
    </row>
    <row r="368" spans="1:35" s="4" customFormat="1" ht="12.75" customHeight="1" x14ac:dyDescent="0.2">
      <c r="A368" s="269">
        <v>2015191</v>
      </c>
      <c r="B368" s="1501">
        <v>120197</v>
      </c>
      <c r="C368" s="1" t="s">
        <v>702</v>
      </c>
      <c r="D368" s="1" t="s">
        <v>68</v>
      </c>
      <c r="E368" s="39">
        <v>4</v>
      </c>
      <c r="F368" s="1">
        <f>E368*10</f>
        <v>40</v>
      </c>
      <c r="G368" s="1">
        <f>E368*5</f>
        <v>20</v>
      </c>
      <c r="H368" s="1">
        <f>E368*3</f>
        <v>12</v>
      </c>
      <c r="I368" s="267" t="s">
        <v>89</v>
      </c>
      <c r="J368" s="41" t="s">
        <v>309</v>
      </c>
      <c r="K368" s="41" t="s">
        <v>309</v>
      </c>
      <c r="L368" s="41" t="s">
        <v>309</v>
      </c>
      <c r="M368" s="41" t="s">
        <v>89</v>
      </c>
      <c r="N368" s="41" t="s">
        <v>89</v>
      </c>
      <c r="O368" s="41" t="s">
        <v>89</v>
      </c>
      <c r="P368" s="41" t="s">
        <v>89</v>
      </c>
      <c r="R368" s="2134"/>
      <c r="S368" s="23">
        <f>IF(T368&lt;=0,"",(((T368-'In Productie'!$D$1)/7)+0.6))</f>
        <v>1.0285714285714285</v>
      </c>
      <c r="T368" s="186">
        <v>42376</v>
      </c>
      <c r="U368" s="4" t="s">
        <v>278</v>
      </c>
      <c r="V368" s="206" t="s">
        <v>701</v>
      </c>
      <c r="W368" s="25">
        <v>68</v>
      </c>
      <c r="X368" s="79"/>
      <c r="Y368" s="79"/>
      <c r="AE368" s="4">
        <f>IF(A368="","",(IFERROR(VLOOKUP(A368,Projecten!A$4:W$2618,5,FALSE),"niet bekend")))</f>
        <v>7</v>
      </c>
      <c r="AF368" s="973">
        <f t="shared" si="44"/>
        <v>12988</v>
      </c>
      <c r="AG368" s="1028">
        <f>IF(A368="","",(IFERROR(VLOOKUP(A368,Projecten!A$4:W$2618,23,FALSE),"niet bekend")))</f>
        <v>22729</v>
      </c>
      <c r="AH368" s="1028">
        <f>IF(A368="","",(IFERROR(VLOOKUP(A368,Projecten!A$4:W$2618,12,FALSE),"niet bekend")))</f>
        <v>22729</v>
      </c>
      <c r="AI368" s="1026">
        <f t="shared" si="45"/>
        <v>9741</v>
      </c>
    </row>
    <row r="369" spans="1:35" s="4" customFormat="1" ht="12.75" customHeight="1" x14ac:dyDescent="0.2">
      <c r="A369" s="269">
        <v>2015188</v>
      </c>
      <c r="B369" s="1501">
        <v>120404</v>
      </c>
      <c r="C369" s="1" t="s">
        <v>724</v>
      </c>
      <c r="D369" s="1" t="s">
        <v>68</v>
      </c>
      <c r="E369" s="39">
        <v>0</v>
      </c>
      <c r="F369" s="1">
        <v>0</v>
      </c>
      <c r="G369" s="1">
        <v>1</v>
      </c>
      <c r="H369" s="1">
        <v>0</v>
      </c>
      <c r="I369" s="76" t="s">
        <v>309</v>
      </c>
      <c r="J369" s="41" t="s">
        <v>309</v>
      </c>
      <c r="K369" s="41" t="s">
        <v>309</v>
      </c>
      <c r="L369" s="41" t="s">
        <v>309</v>
      </c>
      <c r="M369" s="41" t="s">
        <v>89</v>
      </c>
      <c r="N369" s="41" t="s">
        <v>89</v>
      </c>
      <c r="O369" s="41" t="s">
        <v>89</v>
      </c>
      <c r="P369" s="41" t="s">
        <v>89</v>
      </c>
      <c r="R369" s="2134"/>
      <c r="S369" s="23">
        <f>IF(T369&lt;=0,"",(((T369-'In Productie'!$D$1)/7)+0.6))</f>
        <v>1.1714285714285713</v>
      </c>
      <c r="T369" s="181">
        <v>42377</v>
      </c>
      <c r="U369" s="4" t="s">
        <v>278</v>
      </c>
      <c r="V369" s="206"/>
      <c r="W369" s="25">
        <v>2</v>
      </c>
      <c r="X369" s="79"/>
      <c r="Y369" s="79"/>
      <c r="AE369" s="4">
        <f>IF(A369="","",(IFERROR(VLOOKUP(A369,Projecten!A$4:W$2618,5,FALSE),"niet bekend")))</f>
        <v>17</v>
      </c>
      <c r="AF369" s="973">
        <f t="shared" si="44"/>
        <v>0</v>
      </c>
      <c r="AG369" s="1028">
        <f>IF(A369="","",(IFERROR(VLOOKUP(A369,Projecten!A$4:W$2618,23,FALSE),"niet bekend")))</f>
        <v>55199</v>
      </c>
      <c r="AH369" s="1028">
        <f>IF(A369="","",(IFERROR(VLOOKUP(A369,Projecten!A$4:W$2618,12,FALSE),"niet bekend")))</f>
        <v>55199</v>
      </c>
      <c r="AI369" s="1026">
        <f t="shared" si="45"/>
        <v>55199</v>
      </c>
    </row>
    <row r="370" spans="1:35" s="4" customFormat="1" ht="12.75" customHeight="1" x14ac:dyDescent="0.2">
      <c r="A370" s="269">
        <v>2015189</v>
      </c>
      <c r="B370" s="1501">
        <v>120396</v>
      </c>
      <c r="C370" s="1" t="s">
        <v>627</v>
      </c>
      <c r="D370" s="1" t="s">
        <v>68</v>
      </c>
      <c r="E370" s="39">
        <v>4</v>
      </c>
      <c r="F370" s="1">
        <f>E370*9</f>
        <v>36</v>
      </c>
      <c r="G370" s="1">
        <f>E370*4</f>
        <v>16</v>
      </c>
      <c r="H370" s="1">
        <f>E370*3</f>
        <v>12</v>
      </c>
      <c r="I370" s="267" t="s">
        <v>89</v>
      </c>
      <c r="J370" s="29" t="s">
        <v>309</v>
      </c>
      <c r="K370" s="29" t="s">
        <v>309</v>
      </c>
      <c r="L370" s="7" t="s">
        <v>309</v>
      </c>
      <c r="M370" s="41" t="s">
        <v>89</v>
      </c>
      <c r="N370" s="41" t="s">
        <v>89</v>
      </c>
      <c r="O370" s="41" t="s">
        <v>89</v>
      </c>
      <c r="P370" s="41" t="s">
        <v>89</v>
      </c>
      <c r="R370" s="2134"/>
      <c r="S370" s="23">
        <f>IF(T370&lt;=0,"",(((T370-'In Productie'!$D$1)/7)+0.6))</f>
        <v>1.7428571428571429</v>
      </c>
      <c r="T370" s="181">
        <v>42381</v>
      </c>
      <c r="U370" s="4" t="s">
        <v>561</v>
      </c>
      <c r="V370" s="206"/>
      <c r="W370" s="25">
        <v>60</v>
      </c>
      <c r="X370" s="79" t="s">
        <v>227</v>
      </c>
      <c r="Y370" s="79"/>
      <c r="AE370" s="4">
        <f>IF(A370="","",(IFERROR(VLOOKUP(A370,Projecten!A$4:W$2618,5,FALSE),"niet bekend")))</f>
        <v>11</v>
      </c>
      <c r="AF370" s="973">
        <f t="shared" si="44"/>
        <v>11260</v>
      </c>
      <c r="AG370" s="1028">
        <f>IF(A370="","",(IFERROR(VLOOKUP(A370,Projecten!A$4:W$2618,23,FALSE),"niet bekend")))</f>
        <v>30965</v>
      </c>
      <c r="AH370" s="1028">
        <f>IF(A370="","",(IFERROR(VLOOKUP(A370,Projecten!A$4:W$2618,12,FALSE),"niet bekend")))</f>
        <v>30965</v>
      </c>
      <c r="AI370" s="1026">
        <f t="shared" si="45"/>
        <v>19705</v>
      </c>
    </row>
    <row r="371" spans="1:35" s="4" customFormat="1" ht="12.75" customHeight="1" x14ac:dyDescent="0.2">
      <c r="A371" s="269">
        <v>2015195</v>
      </c>
      <c r="B371" s="1501">
        <v>120388</v>
      </c>
      <c r="C371" s="1" t="s">
        <v>672</v>
      </c>
      <c r="D371" s="1" t="s">
        <v>68</v>
      </c>
      <c r="E371" s="39">
        <v>4</v>
      </c>
      <c r="F371" s="1">
        <f>E371*6</f>
        <v>24</v>
      </c>
      <c r="G371" s="1">
        <f>E371*4</f>
        <v>16</v>
      </c>
      <c r="H371" s="1">
        <f>E371*4</f>
        <v>16</v>
      </c>
      <c r="I371" s="268" t="s">
        <v>89</v>
      </c>
      <c r="J371" s="29" t="s">
        <v>309</v>
      </c>
      <c r="K371" s="29" t="s">
        <v>309</v>
      </c>
      <c r="L371" s="29" t="s">
        <v>309</v>
      </c>
      <c r="M371" s="75" t="s">
        <v>89</v>
      </c>
      <c r="N371" s="75" t="s">
        <v>89</v>
      </c>
      <c r="O371" s="75" t="s">
        <v>89</v>
      </c>
      <c r="P371" s="75" t="s">
        <v>89</v>
      </c>
      <c r="Q371" s="161"/>
      <c r="R371" s="161"/>
      <c r="S371" s="23">
        <f>IF(T371&lt;=0,"",(((T371-'In Productie'!$D$1)/7)+0.6))</f>
        <v>1.1714285714285713</v>
      </c>
      <c r="T371" s="186">
        <v>42377</v>
      </c>
      <c r="U371" s="4" t="s">
        <v>444</v>
      </c>
      <c r="V371" s="151"/>
      <c r="W371" s="25">
        <f>E371*14.5</f>
        <v>58</v>
      </c>
      <c r="X371" s="78"/>
      <c r="Y371" s="81"/>
      <c r="Z371" s="202"/>
      <c r="AE371" s="4">
        <f>IF(A371="","",(IFERROR(VLOOKUP(A371,Projecten!A$4:W$2618,5,FALSE),"niet bekend")))</f>
        <v>32</v>
      </c>
      <c r="AF371" s="973">
        <f t="shared" si="44"/>
        <v>8984</v>
      </c>
      <c r="AG371" s="1028">
        <f>IF(A371="","",(IFERROR(VLOOKUP(A371,Projecten!A$4:W$2618,23,FALSE),"niet bekend")))</f>
        <v>71872</v>
      </c>
      <c r="AH371" s="1028">
        <f>IF(A371="","",(IFERROR(VLOOKUP(A371,Projecten!A$4:W$2618,12,FALSE),"niet bekend")))</f>
        <v>71872</v>
      </c>
      <c r="AI371" s="1026">
        <f t="shared" si="45"/>
        <v>62888</v>
      </c>
    </row>
    <row r="372" spans="1:35" s="4" customFormat="1" ht="12.75" customHeight="1" x14ac:dyDescent="0.2">
      <c r="A372" s="269">
        <v>2015195</v>
      </c>
      <c r="B372" s="1501">
        <v>120388</v>
      </c>
      <c r="C372" s="1" t="s">
        <v>672</v>
      </c>
      <c r="D372" s="1" t="s">
        <v>68</v>
      </c>
      <c r="E372" s="39">
        <v>4</v>
      </c>
      <c r="F372" s="1">
        <f>E372*6</f>
        <v>24</v>
      </c>
      <c r="G372" s="1">
        <f>E372*4</f>
        <v>16</v>
      </c>
      <c r="H372" s="1">
        <f>E372*4</f>
        <v>16</v>
      </c>
      <c r="I372" s="268" t="s">
        <v>89</v>
      </c>
      <c r="J372" s="29" t="s">
        <v>309</v>
      </c>
      <c r="K372" s="29" t="s">
        <v>309</v>
      </c>
      <c r="L372" s="29" t="s">
        <v>309</v>
      </c>
      <c r="M372" s="75" t="s">
        <v>89</v>
      </c>
      <c r="N372" s="75" t="s">
        <v>89</v>
      </c>
      <c r="O372" s="75" t="s">
        <v>89</v>
      </c>
      <c r="P372" s="75" t="s">
        <v>89</v>
      </c>
      <c r="Q372" s="161"/>
      <c r="R372" s="161"/>
      <c r="S372" s="23">
        <f>IF(T372&lt;=0,"",(((T372-'In Productie'!$D$1)/7)+0.6))</f>
        <v>1.1714285714285713</v>
      </c>
      <c r="T372" s="186">
        <v>42377</v>
      </c>
      <c r="U372" s="4" t="s">
        <v>444</v>
      </c>
      <c r="V372" s="151"/>
      <c r="W372" s="25">
        <f>E372*14.5</f>
        <v>58</v>
      </c>
      <c r="X372" s="78"/>
      <c r="Y372" s="81"/>
      <c r="Z372" s="202"/>
      <c r="AE372" s="4">
        <f>IF(A372="","",(IFERROR(VLOOKUP(A372,Projecten!A$4:W$2618,5,FALSE),"niet bekend")))</f>
        <v>32</v>
      </c>
      <c r="AF372" s="973">
        <f t="shared" si="44"/>
        <v>8984</v>
      </c>
      <c r="AG372" s="1028">
        <f>IF(A372="","",(IFERROR(VLOOKUP(A372,Projecten!A$4:W$2618,23,FALSE),"niet bekend")))</f>
        <v>71872</v>
      </c>
      <c r="AH372" s="1028">
        <f>IF(A372="","",(IFERROR(VLOOKUP(A372,Projecten!A$4:W$2618,12,FALSE),"niet bekend")))</f>
        <v>71872</v>
      </c>
      <c r="AI372" s="1026">
        <f t="shared" si="45"/>
        <v>62888</v>
      </c>
    </row>
    <row r="373" spans="1:35" s="4" customFormat="1" ht="12.75" customHeight="1" x14ac:dyDescent="0.2">
      <c r="A373" s="269">
        <v>2015195</v>
      </c>
      <c r="B373" s="1501">
        <v>120399</v>
      </c>
      <c r="C373" s="1" t="s">
        <v>672</v>
      </c>
      <c r="D373" s="1" t="s">
        <v>68</v>
      </c>
      <c r="E373" s="39">
        <v>1</v>
      </c>
      <c r="F373" s="1">
        <f>E373*6</f>
        <v>6</v>
      </c>
      <c r="G373" s="1">
        <f>E373*4</f>
        <v>4</v>
      </c>
      <c r="H373" s="1">
        <f>E373*4</f>
        <v>4</v>
      </c>
      <c r="I373" s="268" t="s">
        <v>89</v>
      </c>
      <c r="J373" s="29" t="s">
        <v>309</v>
      </c>
      <c r="K373" s="29" t="s">
        <v>309</v>
      </c>
      <c r="L373" s="29" t="s">
        <v>309</v>
      </c>
      <c r="M373" s="75" t="s">
        <v>89</v>
      </c>
      <c r="N373" s="75" t="s">
        <v>89</v>
      </c>
      <c r="O373" s="75" t="s">
        <v>89</v>
      </c>
      <c r="P373" s="75" t="s">
        <v>89</v>
      </c>
      <c r="Q373" s="161"/>
      <c r="R373" s="161"/>
      <c r="S373" s="23">
        <f>IF(T373&lt;=0,"",(((T373-'In Productie'!$D$1)/7)+0.6))</f>
        <v>1.1714285714285713</v>
      </c>
      <c r="T373" s="186">
        <v>42377</v>
      </c>
      <c r="U373" s="4" t="s">
        <v>444</v>
      </c>
      <c r="V373" s="151"/>
      <c r="W373" s="25">
        <f>E373*14.5</f>
        <v>14.5</v>
      </c>
      <c r="X373" s="78"/>
      <c r="Y373" s="81"/>
      <c r="Z373" s="202"/>
      <c r="AE373" s="4">
        <f>IF(A373="","",(IFERROR(VLOOKUP(A373,Projecten!A$4:W$2618,5,FALSE),"niet bekend")))</f>
        <v>32</v>
      </c>
      <c r="AF373" s="973">
        <f t="shared" si="44"/>
        <v>2246</v>
      </c>
      <c r="AG373" s="1028">
        <f>IF(A373="","",(IFERROR(VLOOKUP(A373,Projecten!A$4:W$2618,23,FALSE),"niet bekend")))</f>
        <v>71872</v>
      </c>
      <c r="AH373" s="1028">
        <f>IF(A373="","",(IFERROR(VLOOKUP(A373,Projecten!A$4:W$2618,12,FALSE),"niet bekend")))</f>
        <v>71872</v>
      </c>
      <c r="AI373" s="1026">
        <f t="shared" si="45"/>
        <v>69626</v>
      </c>
    </row>
    <row r="374" spans="1:35" s="4" customFormat="1" ht="12.75" customHeight="1" x14ac:dyDescent="0.2">
      <c r="A374" s="2"/>
      <c r="B374" s="1501"/>
      <c r="C374" s="1" t="s">
        <v>740</v>
      </c>
      <c r="D374" s="1"/>
      <c r="E374" s="39"/>
      <c r="F374" s="1"/>
      <c r="G374" s="1"/>
      <c r="H374" s="1"/>
      <c r="I374" s="75"/>
      <c r="J374" s="75"/>
      <c r="K374" s="75"/>
      <c r="L374" s="75"/>
      <c r="M374" s="7"/>
      <c r="N374" s="7"/>
      <c r="O374" s="7"/>
      <c r="P374" s="7" t="s">
        <v>89</v>
      </c>
      <c r="R374" s="2134"/>
      <c r="S374" s="23"/>
      <c r="T374" s="181"/>
      <c r="V374" s="264"/>
      <c r="W374" s="201">
        <v>5</v>
      </c>
      <c r="X374" s="80"/>
      <c r="Y374" s="82"/>
      <c r="AE374" s="4" t="str">
        <f>IF(A374="","",(IFERROR(VLOOKUP(A374,Projecten!A$4:W$2618,5,FALSE),"niet bekend")))</f>
        <v/>
      </c>
      <c r="AF374" s="973" t="str">
        <f t="shared" si="44"/>
        <v/>
      </c>
      <c r="AG374" s="1028" t="str">
        <f>IF(A374="","",(IFERROR(VLOOKUP(A374,Projecten!A$4:W$2618,23,FALSE),"niet bekend")))</f>
        <v/>
      </c>
      <c r="AH374" s="1028" t="str">
        <f>IF(A374="","",(IFERROR(VLOOKUP(A374,Projecten!A$4:W$2618,12,FALSE),"niet bekend")))</f>
        <v/>
      </c>
      <c r="AI374" s="1026" t="str">
        <f t="shared" si="45"/>
        <v/>
      </c>
    </row>
    <row r="375" spans="1:35" s="4" customFormat="1" ht="12.75" customHeight="1" x14ac:dyDescent="0.2">
      <c r="A375" s="2"/>
      <c r="B375" s="1501"/>
      <c r="C375" s="2" t="s">
        <v>739</v>
      </c>
      <c r="D375" s="1"/>
      <c r="E375" s="39"/>
      <c r="F375" s="1"/>
      <c r="G375" s="1"/>
      <c r="H375" s="1"/>
      <c r="I375" s="41"/>
      <c r="J375" s="41"/>
      <c r="K375" s="41"/>
      <c r="L375" s="41"/>
      <c r="M375" s="41"/>
      <c r="N375" s="41"/>
      <c r="O375" s="41"/>
      <c r="P375" s="41" t="s">
        <v>89</v>
      </c>
      <c r="R375" s="2134"/>
      <c r="S375" s="23" t="str">
        <f>IF(T375&lt;=0,"",(((T375-'In Productie'!$D$1)/7)+0.6))</f>
        <v/>
      </c>
      <c r="T375" s="181"/>
      <c r="W375" s="201">
        <v>8.25</v>
      </c>
      <c r="X375" s="79"/>
      <c r="Y375" s="79"/>
      <c r="AE375" s="4" t="str">
        <f>IF(A375="","",(IFERROR(VLOOKUP(A375,Projecten!A$4:W$2618,5,FALSE),"niet bekend")))</f>
        <v/>
      </c>
      <c r="AF375" s="973" t="str">
        <f t="shared" si="44"/>
        <v/>
      </c>
      <c r="AG375" s="1028" t="str">
        <f>IF(A375="","",(IFERROR(VLOOKUP(A375,Projecten!A$4:W$2618,23,FALSE),"niet bekend")))</f>
        <v/>
      </c>
      <c r="AH375" s="1028" t="str">
        <f>IF(A375="","",(IFERROR(VLOOKUP(A375,Projecten!A$4:W$2618,12,FALSE),"niet bekend")))</f>
        <v/>
      </c>
      <c r="AI375" s="1026" t="str">
        <f t="shared" si="45"/>
        <v/>
      </c>
    </row>
    <row r="376" spans="1:35" s="38" customFormat="1" ht="12.75" customHeight="1" x14ac:dyDescent="0.2">
      <c r="A376" s="30"/>
      <c r="B376" s="1500"/>
      <c r="C376" s="31"/>
      <c r="D376" s="31"/>
      <c r="E376" s="32"/>
      <c r="F376" s="31"/>
      <c r="G376" s="31"/>
      <c r="H376" s="31"/>
      <c r="I376" s="32"/>
      <c r="J376" s="32"/>
      <c r="K376" s="32"/>
      <c r="L376" s="32"/>
      <c r="M376" s="32"/>
      <c r="N376" s="32"/>
      <c r="O376" s="32"/>
      <c r="P376" s="32"/>
      <c r="Q376" s="33"/>
      <c r="R376" s="33"/>
      <c r="S376" s="33"/>
      <c r="T376" s="176"/>
      <c r="U376" s="35"/>
      <c r="V376" s="35"/>
      <c r="W376" s="35"/>
      <c r="X376" s="83"/>
      <c r="Y376" s="84"/>
      <c r="AF376" s="983"/>
      <c r="AG376" s="1030"/>
      <c r="AH376" s="1030"/>
      <c r="AI376" s="1030"/>
    </row>
    <row r="377" spans="1:35" s="1038" customFormat="1" ht="12.75" customHeight="1" x14ac:dyDescent="0.2">
      <c r="A377" s="1007"/>
      <c r="B377" s="1498"/>
      <c r="C377" s="1008">
        <f>SUM(F377:H377)</f>
        <v>230</v>
      </c>
      <c r="D377" s="1009"/>
      <c r="E377" s="1010">
        <f>SUM(E378:E387)</f>
        <v>15</v>
      </c>
      <c r="F377" s="1009">
        <f>SUM(F378:F387)</f>
        <v>112</v>
      </c>
      <c r="G377" s="1009">
        <f>SUM(G378:G387)</f>
        <v>62</v>
      </c>
      <c r="H377" s="1009">
        <f>SUM(H378:H387)</f>
        <v>56</v>
      </c>
      <c r="I377" s="1010"/>
      <c r="J377" s="1010"/>
      <c r="K377" s="1010"/>
      <c r="L377" s="1010"/>
      <c r="M377" s="1010"/>
      <c r="N377" s="1010"/>
      <c r="O377" s="1010"/>
      <c r="P377" s="1010"/>
      <c r="Q377" s="1045">
        <v>2</v>
      </c>
      <c r="R377" s="1045"/>
      <c r="S377" s="1043"/>
      <c r="T377" s="1046"/>
      <c r="U377" s="1047"/>
      <c r="V377" s="1047">
        <f>SUM(W377:W387)</f>
        <v>263.75</v>
      </c>
      <c r="W377" s="960"/>
      <c r="X377" s="1049">
        <v>280.75</v>
      </c>
      <c r="Y377" s="961">
        <f>V377-X377</f>
        <v>-17</v>
      </c>
      <c r="Z377" s="1050"/>
      <c r="AE377" s="1038" t="str">
        <f>IF(A377="","",(IFERROR(VLOOKUP(A377,Projecten!A$4:W$2618,5,FALSE),"niet bekend")))</f>
        <v/>
      </c>
      <c r="AF377" s="1037">
        <f>SUM(AF378:AF388)</f>
        <v>38101.51</v>
      </c>
      <c r="AG377" s="1027" t="str">
        <f>IF(A377="","",(IFERROR(VLOOKUP(A377,Projecten!A$4:W$2618,23,FALSE),"niet bekend")))</f>
        <v/>
      </c>
      <c r="AH377" s="1027" t="str">
        <f>IF(A377="","",(IFERROR(VLOOKUP(A377,Projecten!A$4:W$2618,12,FALSE),"niet bekend")))</f>
        <v/>
      </c>
      <c r="AI377" s="1027"/>
    </row>
    <row r="378" spans="1:35" s="4" customFormat="1" ht="12.75" customHeight="1" x14ac:dyDescent="0.2">
      <c r="A378" s="269">
        <v>2015192</v>
      </c>
      <c r="B378" s="1509">
        <v>120366</v>
      </c>
      <c r="C378" s="1" t="s">
        <v>646</v>
      </c>
      <c r="D378" s="1" t="s">
        <v>611</v>
      </c>
      <c r="E378" s="39">
        <v>1</v>
      </c>
      <c r="F378" s="1">
        <v>14</v>
      </c>
      <c r="G378" s="1">
        <v>5</v>
      </c>
      <c r="H378" s="1">
        <v>3</v>
      </c>
      <c r="I378" s="262" t="s">
        <v>89</v>
      </c>
      <c r="J378" s="262" t="s">
        <v>89</v>
      </c>
      <c r="K378" s="7" t="s">
        <v>309</v>
      </c>
      <c r="L378" s="262" t="s">
        <v>89</v>
      </c>
      <c r="M378" s="7" t="s">
        <v>89</v>
      </c>
      <c r="N378" s="7" t="s">
        <v>89</v>
      </c>
      <c r="O378" s="7" t="s">
        <v>89</v>
      </c>
      <c r="P378" s="7" t="s">
        <v>89</v>
      </c>
      <c r="R378" s="2134"/>
      <c r="S378" s="23">
        <f>IF(T378&lt;=0,"",(((T378-'In Productie'!$D$1)/7)+0.6))</f>
        <v>1.8857142857142857</v>
      </c>
      <c r="T378" s="181">
        <v>42382</v>
      </c>
      <c r="U378" s="4" t="s">
        <v>647</v>
      </c>
      <c r="V378" s="277" t="s">
        <v>711</v>
      </c>
      <c r="W378" s="25">
        <v>34</v>
      </c>
      <c r="X378" s="80"/>
      <c r="Y378" s="82"/>
      <c r="Z378" s="272"/>
      <c r="AE378" s="4">
        <f>IF(A378="","",(IFERROR(VLOOKUP(A378,Projecten!A$4:W$2618,5,FALSE),"niet bekend")))</f>
        <v>1</v>
      </c>
      <c r="AF378" s="973">
        <f t="shared" ref="AF378:AF387" si="46">IF(AE378="","",(E378/AE378*AH378))</f>
        <v>4153.07</v>
      </c>
      <c r="AG378" s="1028">
        <f>IF(A378="","",(IFERROR(VLOOKUP(A378,Projecten!A$4:W$2618,23,FALSE),"niet bekend")))</f>
        <v>4153.07</v>
      </c>
      <c r="AH378" s="1028">
        <f>IF(A378="","",(IFERROR(VLOOKUP(A378,Projecten!A$4:W$2618,12,FALSE),"niet bekend")))</f>
        <v>4153.07</v>
      </c>
      <c r="AI378" s="1026">
        <f t="shared" ref="AI378:AI387" si="47">IF(AF378="","",(AH378-AF378))</f>
        <v>0</v>
      </c>
    </row>
    <row r="379" spans="1:35" s="4" customFormat="1" ht="12.75" customHeight="1" x14ac:dyDescent="0.2">
      <c r="A379" s="269">
        <v>2015198</v>
      </c>
      <c r="B379" s="1501">
        <v>120407</v>
      </c>
      <c r="C379" s="1" t="s">
        <v>676</v>
      </c>
      <c r="D379" s="1" t="s">
        <v>489</v>
      </c>
      <c r="E379" s="39">
        <v>1</v>
      </c>
      <c r="F379" s="1">
        <v>8</v>
      </c>
      <c r="G379" s="1">
        <v>5</v>
      </c>
      <c r="H379" s="1">
        <v>3</v>
      </c>
      <c r="I379" s="267" t="s">
        <v>89</v>
      </c>
      <c r="J379" s="267" t="s">
        <v>89</v>
      </c>
      <c r="K379" s="41" t="s">
        <v>309</v>
      </c>
      <c r="L379" s="41" t="s">
        <v>309</v>
      </c>
      <c r="M379" s="41" t="s">
        <v>89</v>
      </c>
      <c r="N379" s="41" t="s">
        <v>89</v>
      </c>
      <c r="O379" s="41" t="s">
        <v>89</v>
      </c>
      <c r="P379" s="41" t="s">
        <v>89</v>
      </c>
      <c r="R379" s="2134"/>
      <c r="S379" s="23">
        <f>IF(T379&lt;=0,"",(((T379-'In Productie'!$D$1)/7)+0.6))</f>
        <v>2.8857142857142857</v>
      </c>
      <c r="T379" s="181">
        <v>42389</v>
      </c>
      <c r="U379" s="4" t="s">
        <v>681</v>
      </c>
      <c r="V379" s="264" t="s">
        <v>686</v>
      </c>
      <c r="W379" s="25">
        <v>19</v>
      </c>
      <c r="X379" s="79"/>
      <c r="Y379" s="79"/>
      <c r="Z379" s="272"/>
      <c r="AE379" s="4">
        <f>IF(A379="","",(IFERROR(VLOOKUP(A379,Projecten!A$4:W$2618,5,FALSE),"niet bekend")))</f>
        <v>1</v>
      </c>
      <c r="AF379" s="973">
        <f t="shared" si="46"/>
        <v>2280.87</v>
      </c>
      <c r="AG379" s="1028">
        <f>IF(A379="","",(IFERROR(VLOOKUP(A379,Projecten!A$4:W$2618,23,FALSE),"niet bekend")))</f>
        <v>2280.87</v>
      </c>
      <c r="AH379" s="1028">
        <f>IF(A379="","",(IFERROR(VLOOKUP(A379,Projecten!A$4:W$2618,12,FALSE),"niet bekend")))</f>
        <v>2280.87</v>
      </c>
      <c r="AI379" s="1026">
        <f t="shared" si="47"/>
        <v>0</v>
      </c>
    </row>
    <row r="380" spans="1:35" s="4" customFormat="1" ht="12.75" customHeight="1" x14ac:dyDescent="0.2">
      <c r="A380" s="269">
        <v>2015198</v>
      </c>
      <c r="B380" s="1501">
        <v>120415</v>
      </c>
      <c r="C380" s="1" t="s">
        <v>750</v>
      </c>
      <c r="D380" s="1" t="s">
        <v>489</v>
      </c>
      <c r="E380" s="39">
        <v>0</v>
      </c>
      <c r="F380" s="1">
        <v>1</v>
      </c>
      <c r="G380" s="1">
        <v>0</v>
      </c>
      <c r="H380" s="1">
        <v>2</v>
      </c>
      <c r="I380" s="267" t="s">
        <v>89</v>
      </c>
      <c r="J380" s="76" t="s">
        <v>309</v>
      </c>
      <c r="K380" s="41" t="s">
        <v>309</v>
      </c>
      <c r="L380" s="41" t="s">
        <v>309</v>
      </c>
      <c r="M380" s="41" t="s">
        <v>89</v>
      </c>
      <c r="N380" s="41" t="s">
        <v>89</v>
      </c>
      <c r="O380" s="41" t="s">
        <v>89</v>
      </c>
      <c r="P380" s="41" t="s">
        <v>89</v>
      </c>
      <c r="R380" s="2134"/>
      <c r="S380" s="23">
        <f>IF(T380&lt;=0,"",(((T380-'In Productie'!$D$1)/7)+0.6))</f>
        <v>2.8857142857142857</v>
      </c>
      <c r="T380" s="181">
        <v>42389</v>
      </c>
      <c r="U380" s="4" t="s">
        <v>681</v>
      </c>
      <c r="V380" s="264"/>
      <c r="W380" s="25">
        <v>5</v>
      </c>
      <c r="X380" s="79"/>
      <c r="Y380" s="79"/>
      <c r="Z380" s="272"/>
      <c r="AE380" s="4">
        <f>IF(A380="","",(IFERROR(VLOOKUP(A380,Projecten!A$4:W$2618,5,FALSE),"niet bekend")))</f>
        <v>1</v>
      </c>
      <c r="AF380" s="973">
        <f t="shared" si="46"/>
        <v>0</v>
      </c>
      <c r="AG380" s="1028">
        <f>IF(A380="","",(IFERROR(VLOOKUP(A380,Projecten!A$4:W$2618,23,FALSE),"niet bekend")))</f>
        <v>2280.87</v>
      </c>
      <c r="AH380" s="1028">
        <f>IF(A380="","",(IFERROR(VLOOKUP(A380,Projecten!A$4:W$2618,12,FALSE),"niet bekend")))</f>
        <v>2280.87</v>
      </c>
      <c r="AI380" s="1026">
        <f t="shared" si="47"/>
        <v>2280.87</v>
      </c>
    </row>
    <row r="381" spans="1:35" s="4" customFormat="1" ht="12.75" customHeight="1" x14ac:dyDescent="0.2">
      <c r="A381" s="269">
        <v>2015199</v>
      </c>
      <c r="B381" s="1501">
        <v>120406</v>
      </c>
      <c r="C381" s="1" t="s">
        <v>663</v>
      </c>
      <c r="D381" s="1" t="s">
        <v>611</v>
      </c>
      <c r="E381" s="39">
        <v>1</v>
      </c>
      <c r="F381" s="1">
        <v>8</v>
      </c>
      <c r="G381" s="1">
        <v>4</v>
      </c>
      <c r="H381" s="1">
        <v>3</v>
      </c>
      <c r="I381" s="262" t="s">
        <v>89</v>
      </c>
      <c r="J381" s="262" t="s">
        <v>89</v>
      </c>
      <c r="K381" s="75" t="s">
        <v>309</v>
      </c>
      <c r="L381" s="262" t="s">
        <v>89</v>
      </c>
      <c r="M381" s="7" t="s">
        <v>89</v>
      </c>
      <c r="N381" s="7" t="s">
        <v>89</v>
      </c>
      <c r="O381" s="7" t="s">
        <v>89</v>
      </c>
      <c r="P381" s="7" t="s">
        <v>89</v>
      </c>
      <c r="R381" s="2134"/>
      <c r="S381" s="23">
        <f>IF(T381&lt;=0,"",(((T381-'In Productie'!$D$1)/7)+0.6))</f>
        <v>3.8857142857142857</v>
      </c>
      <c r="T381" s="181">
        <v>42396</v>
      </c>
      <c r="U381" s="4" t="s">
        <v>647</v>
      </c>
      <c r="V381" s="264" t="s">
        <v>687</v>
      </c>
      <c r="W381" s="25">
        <v>17</v>
      </c>
      <c r="X381" s="80"/>
      <c r="Y381" s="82"/>
      <c r="Z381" s="272"/>
      <c r="AE381" s="4">
        <f>IF(A381="","",(IFERROR(VLOOKUP(A381,Projecten!A$4:W$2618,5,FALSE),"niet bekend")))</f>
        <v>1</v>
      </c>
      <c r="AF381" s="973">
        <f t="shared" si="46"/>
        <v>2663.57</v>
      </c>
      <c r="AG381" s="1028">
        <f>IF(A381="","",(IFERROR(VLOOKUP(A381,Projecten!A$4:W$2618,23,FALSE),"niet bekend")))</f>
        <v>2663.57</v>
      </c>
      <c r="AH381" s="1028">
        <f>IF(A381="","",(IFERROR(VLOOKUP(A381,Projecten!A$4:W$2618,12,FALSE),"niet bekend")))</f>
        <v>2663.57</v>
      </c>
      <c r="AI381" s="1026">
        <f t="shared" si="47"/>
        <v>0</v>
      </c>
    </row>
    <row r="382" spans="1:35" s="4" customFormat="1" ht="12.75" customHeight="1" x14ac:dyDescent="0.2">
      <c r="A382" s="2"/>
      <c r="B382" s="1509"/>
      <c r="C382" s="1"/>
      <c r="D382" s="1"/>
      <c r="E382" s="39"/>
      <c r="F382" s="1"/>
      <c r="G382" s="1"/>
      <c r="H382" s="1"/>
      <c r="I382" s="75"/>
      <c r="J382" s="75"/>
      <c r="K382" s="75"/>
      <c r="L382" s="75"/>
      <c r="M382" s="7"/>
      <c r="N382" s="7"/>
      <c r="O382" s="7"/>
      <c r="P382" s="7"/>
      <c r="R382" s="2134"/>
      <c r="S382" s="23"/>
      <c r="T382" s="181"/>
      <c r="V382" s="277"/>
      <c r="W382" s="25"/>
      <c r="X382" s="80"/>
      <c r="Y382" s="82"/>
      <c r="Z382" s="272"/>
      <c r="AE382" s="4" t="str">
        <f>IF(A382="","",(IFERROR(VLOOKUP(A382,Projecten!A$4:W$2618,5,FALSE),"niet bekend")))</f>
        <v/>
      </c>
      <c r="AF382" s="973" t="str">
        <f t="shared" si="46"/>
        <v/>
      </c>
      <c r="AG382" s="1028" t="str">
        <f>IF(A382="","",(IFERROR(VLOOKUP(A382,Projecten!A$4:W$2618,23,FALSE),"niet bekend")))</f>
        <v/>
      </c>
      <c r="AH382" s="1028" t="str">
        <f>IF(A382="","",(IFERROR(VLOOKUP(A382,Projecten!A$4:W$2618,12,FALSE),"niet bekend")))</f>
        <v/>
      </c>
      <c r="AI382" s="1026" t="str">
        <f t="shared" si="47"/>
        <v/>
      </c>
    </row>
    <row r="383" spans="1:35" s="4" customFormat="1" ht="12.75" customHeight="1" x14ac:dyDescent="0.2">
      <c r="A383" s="269">
        <v>2015189</v>
      </c>
      <c r="B383" s="1501">
        <v>120408</v>
      </c>
      <c r="C383" s="1" t="s">
        <v>628</v>
      </c>
      <c r="D383" s="1" t="s">
        <v>68</v>
      </c>
      <c r="E383" s="39">
        <v>3</v>
      </c>
      <c r="F383" s="1">
        <f>E383*9</f>
        <v>27</v>
      </c>
      <c r="G383" s="1">
        <f>E383*4</f>
        <v>12</v>
      </c>
      <c r="H383" s="1">
        <f>E383*3</f>
        <v>9</v>
      </c>
      <c r="I383" s="267" t="s">
        <v>89</v>
      </c>
      <c r="J383" s="29" t="s">
        <v>309</v>
      </c>
      <c r="K383" s="29" t="s">
        <v>309</v>
      </c>
      <c r="L383" s="7" t="s">
        <v>309</v>
      </c>
      <c r="M383" s="41" t="s">
        <v>89</v>
      </c>
      <c r="N383" s="41" t="s">
        <v>89</v>
      </c>
      <c r="O383" s="41" t="s">
        <v>89</v>
      </c>
      <c r="P383" s="41" t="s">
        <v>89</v>
      </c>
      <c r="R383" s="2134"/>
      <c r="S383" s="23">
        <f>IF(T383&lt;=0,"",(((T383-'In Productie'!$D$1)/7)+0.6))</f>
        <v>2.7428571428571429</v>
      </c>
      <c r="T383" s="186">
        <v>42388</v>
      </c>
      <c r="U383" s="4" t="s">
        <v>561</v>
      </c>
      <c r="V383" s="264" t="s">
        <v>767</v>
      </c>
      <c r="W383" s="25">
        <v>45</v>
      </c>
      <c r="X383" s="80"/>
      <c r="Y383" s="82"/>
      <c r="Z383" s="272"/>
      <c r="AE383" s="4">
        <f>IF(A383="","",(IFERROR(VLOOKUP(A383,Projecten!A$4:W$2618,5,FALSE),"niet bekend")))</f>
        <v>11</v>
      </c>
      <c r="AF383" s="973">
        <f t="shared" si="46"/>
        <v>8445</v>
      </c>
      <c r="AG383" s="1028">
        <f>IF(A383="","",(IFERROR(VLOOKUP(A383,Projecten!A$4:W$2618,23,FALSE),"niet bekend")))</f>
        <v>30965</v>
      </c>
      <c r="AH383" s="1028">
        <f>IF(A383="","",(IFERROR(VLOOKUP(A383,Projecten!A$4:W$2618,12,FALSE),"niet bekend")))</f>
        <v>30965</v>
      </c>
      <c r="AI383" s="1026">
        <f t="shared" si="47"/>
        <v>22520</v>
      </c>
    </row>
    <row r="384" spans="1:35" s="4" customFormat="1" ht="12.75" customHeight="1" x14ac:dyDescent="0.2">
      <c r="A384" s="269" t="s">
        <v>591</v>
      </c>
      <c r="B384" s="1501">
        <v>120409</v>
      </c>
      <c r="C384" s="1" t="s">
        <v>674</v>
      </c>
      <c r="D384" s="1" t="s">
        <v>68</v>
      </c>
      <c r="E384" s="39">
        <v>4</v>
      </c>
      <c r="F384" s="1">
        <f>E384*6</f>
        <v>24</v>
      </c>
      <c r="G384" s="1">
        <f>E384*4</f>
        <v>16</v>
      </c>
      <c r="H384" s="1">
        <f>E384*4</f>
        <v>16</v>
      </c>
      <c r="I384" s="262" t="s">
        <v>89</v>
      </c>
      <c r="J384" s="7" t="s">
        <v>309</v>
      </c>
      <c r="K384" s="7" t="s">
        <v>309</v>
      </c>
      <c r="L384" s="7" t="s">
        <v>309</v>
      </c>
      <c r="M384" s="7" t="s">
        <v>89</v>
      </c>
      <c r="N384" s="7" t="s">
        <v>89</v>
      </c>
      <c r="O384" s="7" t="s">
        <v>89</v>
      </c>
      <c r="P384" s="7" t="s">
        <v>89</v>
      </c>
      <c r="R384" s="2134"/>
      <c r="S384" s="23">
        <f>IF(T384&lt;=0,"",(((T384-'In Productie'!$D$1)/7)+0.6))</f>
        <v>2.8857142857142857</v>
      </c>
      <c r="T384" s="181">
        <v>42389</v>
      </c>
      <c r="U384" s="4" t="s">
        <v>444</v>
      </c>
      <c r="V384" s="4" t="s">
        <v>757</v>
      </c>
      <c r="W384" s="25">
        <f>E384*14.5</f>
        <v>58</v>
      </c>
      <c r="X384" s="79"/>
      <c r="Y384" s="79"/>
      <c r="Z384" s="272"/>
      <c r="AE384" s="4">
        <f>IF(A384="","",(IFERROR(VLOOKUP(A384,Projecten!A$4:W$2618,5,FALSE),"niet bekend")))</f>
        <v>43</v>
      </c>
      <c r="AF384" s="973">
        <f t="shared" si="46"/>
        <v>8956</v>
      </c>
      <c r="AG384" s="1028">
        <f>IF(A384="","",(IFERROR(VLOOKUP(A384,Projecten!A$4:W$2618,23,FALSE),"niet bekend")))</f>
        <v>103818</v>
      </c>
      <c r="AH384" s="1028">
        <f>IF(A384="","",(IFERROR(VLOOKUP(A384,Projecten!A$4:W$2618,12,FALSE),"niet bekend")))</f>
        <v>96277</v>
      </c>
      <c r="AI384" s="1026">
        <f t="shared" si="47"/>
        <v>87321</v>
      </c>
    </row>
    <row r="385" spans="1:35" s="4" customFormat="1" ht="12.75" customHeight="1" x14ac:dyDescent="0.2">
      <c r="A385" s="269" t="s">
        <v>591</v>
      </c>
      <c r="B385" s="1501">
        <v>120409</v>
      </c>
      <c r="C385" s="1" t="s">
        <v>674</v>
      </c>
      <c r="D385" s="1" t="s">
        <v>68</v>
      </c>
      <c r="E385" s="39">
        <v>4</v>
      </c>
      <c r="F385" s="1">
        <f>E385*6</f>
        <v>24</v>
      </c>
      <c r="G385" s="1">
        <f>E385*4</f>
        <v>16</v>
      </c>
      <c r="H385" s="1">
        <f>E385*4</f>
        <v>16</v>
      </c>
      <c r="I385" s="262" t="s">
        <v>89</v>
      </c>
      <c r="J385" s="7" t="s">
        <v>309</v>
      </c>
      <c r="K385" s="7" t="s">
        <v>309</v>
      </c>
      <c r="L385" s="7" t="s">
        <v>309</v>
      </c>
      <c r="M385" s="7" t="s">
        <v>89</v>
      </c>
      <c r="N385" s="7" t="s">
        <v>89</v>
      </c>
      <c r="O385" s="7" t="s">
        <v>89</v>
      </c>
      <c r="P385" s="7" t="s">
        <v>89</v>
      </c>
      <c r="R385" s="2134"/>
      <c r="S385" s="23">
        <f>IF(T385&lt;=0,"",(((T385-'In Productie'!$D$1)/7)+0.6))</f>
        <v>2.8857142857142857</v>
      </c>
      <c r="T385" s="181">
        <v>42389</v>
      </c>
      <c r="U385" s="4" t="s">
        <v>444</v>
      </c>
      <c r="W385" s="25">
        <f>E385*14.5</f>
        <v>58</v>
      </c>
      <c r="X385" s="79"/>
      <c r="Y385" s="79"/>
      <c r="Z385" s="272"/>
      <c r="AE385" s="4">
        <f>IF(A385="","",(IFERROR(VLOOKUP(A385,Projecten!A$4:W$2618,5,FALSE),"niet bekend")))</f>
        <v>43</v>
      </c>
      <c r="AF385" s="973">
        <f t="shared" si="46"/>
        <v>8956</v>
      </c>
      <c r="AG385" s="1028">
        <f>IF(A385="","",(IFERROR(VLOOKUP(A385,Projecten!A$4:W$2618,23,FALSE),"niet bekend")))</f>
        <v>103818</v>
      </c>
      <c r="AH385" s="1028">
        <f>IF(A385="","",(IFERROR(VLOOKUP(A385,Projecten!A$4:W$2618,12,FALSE),"niet bekend")))</f>
        <v>96277</v>
      </c>
      <c r="AI385" s="1026">
        <f t="shared" si="47"/>
        <v>87321</v>
      </c>
    </row>
    <row r="386" spans="1:35" s="4" customFormat="1" ht="12.75" customHeight="1" x14ac:dyDescent="0.2">
      <c r="A386" s="269" t="s">
        <v>590</v>
      </c>
      <c r="B386" s="1501">
        <v>120413</v>
      </c>
      <c r="C386" s="1" t="s">
        <v>674</v>
      </c>
      <c r="D386" s="1" t="s">
        <v>68</v>
      </c>
      <c r="E386" s="39">
        <v>1</v>
      </c>
      <c r="F386" s="1">
        <f>E386*6</f>
        <v>6</v>
      </c>
      <c r="G386" s="1">
        <f>E386*4</f>
        <v>4</v>
      </c>
      <c r="H386" s="1">
        <f>E386*4</f>
        <v>4</v>
      </c>
      <c r="I386" s="262" t="s">
        <v>89</v>
      </c>
      <c r="J386" s="7" t="s">
        <v>309</v>
      </c>
      <c r="K386" s="7" t="s">
        <v>309</v>
      </c>
      <c r="L386" s="7" t="s">
        <v>309</v>
      </c>
      <c r="M386" s="7" t="s">
        <v>89</v>
      </c>
      <c r="N386" s="7" t="s">
        <v>89</v>
      </c>
      <c r="O386" s="7" t="s">
        <v>89</v>
      </c>
      <c r="P386" s="7" t="s">
        <v>89</v>
      </c>
      <c r="R386" s="2134"/>
      <c r="S386" s="23">
        <f>IF(T386&lt;=0,"",(((T386-'In Productie'!$D$1)/7)+0.6))</f>
        <v>2.8857142857142857</v>
      </c>
      <c r="T386" s="181">
        <v>42389</v>
      </c>
      <c r="U386" s="4" t="s">
        <v>444</v>
      </c>
      <c r="W386" s="25">
        <f>E386*14.5</f>
        <v>14.5</v>
      </c>
      <c r="X386" s="79"/>
      <c r="Y386" s="79"/>
      <c r="Z386" s="272"/>
      <c r="AE386" s="4">
        <f>IF(A386="","",(IFERROR(VLOOKUP(A386,Projecten!A$4:W$2618,5,FALSE),"niet bekend")))</f>
        <v>43</v>
      </c>
      <c r="AF386" s="973">
        <f t="shared" si="46"/>
        <v>2647</v>
      </c>
      <c r="AG386" s="1028">
        <f>IF(A386="","",(IFERROR(VLOOKUP(A386,Projecten!A$4:W$2618,23,FALSE),"niet bekend")))</f>
        <v>106280</v>
      </c>
      <c r="AH386" s="1028">
        <f>IF(A386="","",(IFERROR(VLOOKUP(A386,Projecten!A$4:W$2618,12,FALSE),"niet bekend")))</f>
        <v>113821</v>
      </c>
      <c r="AI386" s="1026">
        <f t="shared" si="47"/>
        <v>111174</v>
      </c>
    </row>
    <row r="387" spans="1:35" s="288" customFormat="1" ht="12.75" customHeight="1" x14ac:dyDescent="0.2">
      <c r="A387" s="279"/>
      <c r="B387" s="1513"/>
      <c r="C387" s="286" t="s">
        <v>768</v>
      </c>
      <c r="D387" s="286"/>
      <c r="E387" s="287"/>
      <c r="F387" s="286"/>
      <c r="G387" s="286"/>
      <c r="H387" s="286"/>
      <c r="I387" s="287"/>
      <c r="J387" s="287"/>
      <c r="K387" s="287"/>
      <c r="L387" s="287"/>
      <c r="M387" s="287"/>
      <c r="N387" s="287"/>
      <c r="O387" s="287"/>
      <c r="P387" s="287" t="s">
        <v>89</v>
      </c>
      <c r="R387" s="2134"/>
      <c r="S387" s="289"/>
      <c r="T387" s="285"/>
      <c r="V387" s="288" t="s">
        <v>769</v>
      </c>
      <c r="W387" s="472">
        <v>13.25</v>
      </c>
      <c r="X387" s="284"/>
      <c r="Y387" s="284"/>
      <c r="Z387" s="279"/>
      <c r="AE387" s="383" t="str">
        <f>IF(A387="","",(IFERROR(VLOOKUP(A387,Projecten!A$4:W$2618,5,FALSE),"niet bekend")))</f>
        <v/>
      </c>
      <c r="AF387" s="974" t="str">
        <f t="shared" si="46"/>
        <v/>
      </c>
      <c r="AG387" s="1028" t="str">
        <f>IF(A387="","",(IFERROR(VLOOKUP(A387,Projecten!A$4:W$2618,23,FALSE),"niet bekend")))</f>
        <v/>
      </c>
      <c r="AH387" s="1028" t="str">
        <f>IF(A387="","",(IFERROR(VLOOKUP(A387,Projecten!A$4:W$2618,12,FALSE),"niet bekend")))</f>
        <v/>
      </c>
      <c r="AI387" s="1026" t="str">
        <f t="shared" si="47"/>
        <v/>
      </c>
    </row>
    <row r="388" spans="1:35" s="38" customFormat="1" ht="12.75" customHeight="1" x14ac:dyDescent="0.2">
      <c r="A388" s="30"/>
      <c r="B388" s="1500"/>
      <c r="C388" s="31"/>
      <c r="D388" s="31"/>
      <c r="E388" s="32"/>
      <c r="F388" s="31"/>
      <c r="G388" s="31"/>
      <c r="H388" s="31"/>
      <c r="I388" s="32"/>
      <c r="J388" s="32"/>
      <c r="K388" s="32"/>
      <c r="L388" s="32"/>
      <c r="M388" s="32"/>
      <c r="N388" s="32"/>
      <c r="O388" s="32"/>
      <c r="P388" s="32"/>
      <c r="Q388" s="33"/>
      <c r="R388" s="33"/>
      <c r="S388" s="1198"/>
      <c r="T388" s="176"/>
      <c r="U388" s="35"/>
      <c r="V388" s="35"/>
      <c r="W388" s="35"/>
      <c r="X388" s="83"/>
      <c r="Y388" s="84"/>
      <c r="Z388" s="36"/>
      <c r="AF388" s="983"/>
      <c r="AG388" s="1030"/>
      <c r="AH388" s="1030"/>
      <c r="AI388" s="1030"/>
    </row>
    <row r="389" spans="1:35" s="1038" customFormat="1" ht="12.75" customHeight="1" x14ac:dyDescent="0.2">
      <c r="A389" s="1007"/>
      <c r="B389" s="1498"/>
      <c r="C389" s="1008">
        <f>SUM(F389:H389)</f>
        <v>311</v>
      </c>
      <c r="D389" s="1009"/>
      <c r="E389" s="1010">
        <f>SUM(E390:E401)</f>
        <v>22</v>
      </c>
      <c r="F389" s="1009">
        <f>SUM(F390:F401)</f>
        <v>137</v>
      </c>
      <c r="G389" s="1009">
        <f>SUM(G390:G401)</f>
        <v>90</v>
      </c>
      <c r="H389" s="1009">
        <f>SUM(H390:H401)</f>
        <v>84</v>
      </c>
      <c r="I389" s="1010"/>
      <c r="J389" s="1010"/>
      <c r="K389" s="1010"/>
      <c r="L389" s="1010"/>
      <c r="M389" s="1010"/>
      <c r="N389" s="1010"/>
      <c r="O389" s="1010"/>
      <c r="P389" s="1010"/>
      <c r="Q389" s="1045">
        <v>3</v>
      </c>
      <c r="R389" s="1045"/>
      <c r="S389" s="1199"/>
      <c r="T389" s="1046"/>
      <c r="U389" s="1047"/>
      <c r="V389" s="1047">
        <f>SUM(W389:W401)</f>
        <v>368</v>
      </c>
      <c r="W389" s="960"/>
      <c r="X389" s="1049">
        <v>280.75</v>
      </c>
      <c r="Y389" s="961">
        <f>V389-X389</f>
        <v>87.25</v>
      </c>
      <c r="Z389" s="1050"/>
      <c r="AE389" s="1038" t="str">
        <f>IF(A389="","",(IFERROR(VLOOKUP(A389,Projecten!A$4:W$2618,5,FALSE),"niet bekend")))</f>
        <v/>
      </c>
      <c r="AF389" s="1037">
        <f>SUM(AF390:AF401)</f>
        <v>58914</v>
      </c>
      <c r="AG389" s="1027" t="str">
        <f>IF(A389="","",(IFERROR(VLOOKUP(A389,Projecten!A$4:W$2618,23,FALSE),"niet bekend")))</f>
        <v/>
      </c>
      <c r="AH389" s="1027" t="str">
        <f>IF(A389="","",(IFERROR(VLOOKUP(A389,Projecten!A$4:W$2618,12,FALSE),"niet bekend")))</f>
        <v/>
      </c>
      <c r="AI389" s="1027"/>
    </row>
    <row r="390" spans="1:35" s="4" customFormat="1" ht="12.75" customHeight="1" x14ac:dyDescent="0.2">
      <c r="A390" s="269">
        <v>2015202</v>
      </c>
      <c r="B390" s="1501" t="s">
        <v>762</v>
      </c>
      <c r="C390" s="2" t="s">
        <v>730</v>
      </c>
      <c r="D390" s="1" t="s">
        <v>68</v>
      </c>
      <c r="E390" s="39">
        <v>1</v>
      </c>
      <c r="F390" s="1">
        <v>8</v>
      </c>
      <c r="G390" s="1">
        <v>5</v>
      </c>
      <c r="H390" s="1">
        <v>2</v>
      </c>
      <c r="I390" s="267" t="s">
        <v>89</v>
      </c>
      <c r="J390" s="267" t="s">
        <v>89</v>
      </c>
      <c r="K390" s="41" t="s">
        <v>309</v>
      </c>
      <c r="L390" s="41" t="s">
        <v>309</v>
      </c>
      <c r="M390" s="41" t="s">
        <v>89</v>
      </c>
      <c r="N390" s="41" t="s">
        <v>89</v>
      </c>
      <c r="O390" s="41" t="s">
        <v>89</v>
      </c>
      <c r="P390" s="41" t="s">
        <v>89</v>
      </c>
      <c r="Q390" s="4" t="s">
        <v>227</v>
      </c>
      <c r="R390" s="2134"/>
      <c r="S390" s="23">
        <f>IF(T390&lt;=0,"",(((T390-'In Productie'!$D$1)/7)+0.6))</f>
        <v>2.8857142857142857</v>
      </c>
      <c r="T390" s="181">
        <v>42389</v>
      </c>
      <c r="U390" s="4" t="s">
        <v>278</v>
      </c>
      <c r="W390" s="25">
        <v>23</v>
      </c>
      <c r="X390" s="79"/>
      <c r="Y390" s="79"/>
      <c r="Z390" s="272"/>
      <c r="AE390" s="4">
        <f>IF(A390="","",(IFERROR(VLOOKUP(A390,Projecten!A$4:W$2618,5,FALSE),"niet bekend")))</f>
        <v>1</v>
      </c>
      <c r="AF390" s="973">
        <f t="shared" ref="AF390:AF400" si="48">IF(AE390="","",(E390/AE390*AH390))</f>
        <v>5027</v>
      </c>
      <c r="AG390" s="1028">
        <f>IF(A390="","",(IFERROR(VLOOKUP(A390,Projecten!A$4:W$2618,23,FALSE),"niet bekend")))</f>
        <v>5027</v>
      </c>
      <c r="AH390" s="1028">
        <f>IF(A390="","",(IFERROR(VLOOKUP(A390,Projecten!A$4:W$2618,12,FALSE),"niet bekend")))</f>
        <v>5027</v>
      </c>
      <c r="AI390" s="1026">
        <f t="shared" ref="AI390:AI400" si="49">IF(AF390="","",(AH390-AF390))</f>
        <v>0</v>
      </c>
    </row>
    <row r="391" spans="1:35" s="4" customFormat="1" ht="12.75" customHeight="1" x14ac:dyDescent="0.2">
      <c r="A391" s="269">
        <v>2015203</v>
      </c>
      <c r="B391" s="1501" t="s">
        <v>762</v>
      </c>
      <c r="C391" s="1" t="s">
        <v>731</v>
      </c>
      <c r="D391" s="1" t="s">
        <v>68</v>
      </c>
      <c r="E391" s="39">
        <v>1</v>
      </c>
      <c r="F391" s="1">
        <v>8</v>
      </c>
      <c r="G391" s="1">
        <v>5</v>
      </c>
      <c r="H391" s="1">
        <v>2</v>
      </c>
      <c r="I391" s="267" t="s">
        <v>89</v>
      </c>
      <c r="J391" s="267" t="s">
        <v>89</v>
      </c>
      <c r="K391" s="41" t="s">
        <v>309</v>
      </c>
      <c r="L391" s="41" t="s">
        <v>309</v>
      </c>
      <c r="M391" s="7" t="s">
        <v>89</v>
      </c>
      <c r="N391" s="7" t="s">
        <v>89</v>
      </c>
      <c r="O391" s="7" t="s">
        <v>89</v>
      </c>
      <c r="P391" s="7" t="s">
        <v>89</v>
      </c>
      <c r="R391" s="2134"/>
      <c r="S391" s="23">
        <f>IF(T391&lt;=0,"",(((T391-'In Productie'!$D$1)/7)+0.6))</f>
        <v>2.8857142857142857</v>
      </c>
      <c r="T391" s="181">
        <v>42389</v>
      </c>
      <c r="U391" s="4" t="s">
        <v>278</v>
      </c>
      <c r="V391" s="294" t="s">
        <v>780</v>
      </c>
      <c r="W391" s="25">
        <v>23</v>
      </c>
      <c r="X391" s="80"/>
      <c r="Y391" s="82"/>
      <c r="Z391" s="272"/>
      <c r="AE391" s="4">
        <f>IF(A391="","",(IFERROR(VLOOKUP(A391,Projecten!A$4:W$2618,5,FALSE),"niet bekend")))</f>
        <v>1</v>
      </c>
      <c r="AF391" s="973">
        <f t="shared" si="48"/>
        <v>5027</v>
      </c>
      <c r="AG391" s="1028">
        <f>IF(A391="","",(IFERROR(VLOOKUP(A391,Projecten!A$4:W$2618,23,FALSE),"niet bekend")))</f>
        <v>5027</v>
      </c>
      <c r="AH391" s="1028">
        <f>IF(A391="","",(IFERROR(VLOOKUP(A391,Projecten!A$4:W$2618,12,FALSE),"niet bekend")))</f>
        <v>5027</v>
      </c>
      <c r="AI391" s="1026">
        <f t="shared" si="49"/>
        <v>0</v>
      </c>
    </row>
    <row r="392" spans="1:35" s="4" customFormat="1" ht="12.75" customHeight="1" x14ac:dyDescent="0.2">
      <c r="A392" s="300">
        <v>2016008</v>
      </c>
      <c r="B392" s="1511">
        <v>120424</v>
      </c>
      <c r="C392" s="28" t="s">
        <v>764</v>
      </c>
      <c r="D392" s="28" t="s">
        <v>489</v>
      </c>
      <c r="E392" s="29">
        <v>0</v>
      </c>
      <c r="F392" s="28">
        <v>1</v>
      </c>
      <c r="G392" s="28">
        <v>0</v>
      </c>
      <c r="H392" s="28">
        <v>0</v>
      </c>
      <c r="I392" s="29" t="s">
        <v>309</v>
      </c>
      <c r="J392" s="29" t="s">
        <v>309</v>
      </c>
      <c r="K392" s="29" t="s">
        <v>309</v>
      </c>
      <c r="L392" s="29" t="s">
        <v>309</v>
      </c>
      <c r="M392" s="29" t="s">
        <v>89</v>
      </c>
      <c r="N392" s="29" t="s">
        <v>89</v>
      </c>
      <c r="O392" s="29" t="s">
        <v>89</v>
      </c>
      <c r="P392" s="29" t="s">
        <v>89</v>
      </c>
      <c r="R392" s="2134"/>
      <c r="S392" s="23">
        <f>IF(T392&lt;=0,"",(((T392-'In Productie'!$D$1)/7)+0.6))</f>
        <v>2.6</v>
      </c>
      <c r="T392" s="181">
        <v>42387</v>
      </c>
      <c r="W392" s="25">
        <v>2</v>
      </c>
      <c r="X392" s="79"/>
      <c r="Y392" s="79"/>
      <c r="Z392" s="272"/>
      <c r="AE392" s="4">
        <f>IF(A392="","",(IFERROR(VLOOKUP(A392,Projecten!A$4:W$2618,5,FALSE),"niet bekend")))</f>
        <v>26</v>
      </c>
      <c r="AF392" s="973">
        <f t="shared" si="48"/>
        <v>0</v>
      </c>
      <c r="AG392" s="1028">
        <f>IF(A392="","",(IFERROR(VLOOKUP(A392,Projecten!A$4:W$2618,23,FALSE),"niet bekend")))</f>
        <v>34866</v>
      </c>
      <c r="AH392" s="1028">
        <f>IF(A392="","",(IFERROR(VLOOKUP(A392,Projecten!A$4:W$2618,12,FALSE),"niet bekend")))</f>
        <v>34866</v>
      </c>
      <c r="AI392" s="1026">
        <f t="shared" si="49"/>
        <v>34866</v>
      </c>
    </row>
    <row r="393" spans="1:35" s="4" customFormat="1" ht="12.75" customHeight="1" x14ac:dyDescent="0.2">
      <c r="A393" s="269" t="s">
        <v>590</v>
      </c>
      <c r="B393" s="1501">
        <v>120420</v>
      </c>
      <c r="C393" s="1" t="s">
        <v>673</v>
      </c>
      <c r="D393" s="1" t="s">
        <v>68</v>
      </c>
      <c r="E393" s="39">
        <v>4</v>
      </c>
      <c r="F393" s="1">
        <f t="shared" ref="F393:F398" si="50">E393*6</f>
        <v>24</v>
      </c>
      <c r="G393" s="1">
        <f t="shared" ref="G393:G398" si="51">E393*4</f>
        <v>16</v>
      </c>
      <c r="H393" s="1">
        <f t="shared" ref="H393:H398" si="52">E393*4</f>
        <v>16</v>
      </c>
      <c r="I393" s="262" t="s">
        <v>89</v>
      </c>
      <c r="J393" s="7" t="s">
        <v>309</v>
      </c>
      <c r="K393" s="7" t="s">
        <v>309</v>
      </c>
      <c r="L393" s="7" t="s">
        <v>309</v>
      </c>
      <c r="M393" s="7" t="s">
        <v>89</v>
      </c>
      <c r="N393" s="7" t="s">
        <v>89</v>
      </c>
      <c r="O393" s="7" t="s">
        <v>89</v>
      </c>
      <c r="P393" s="7" t="s">
        <v>89</v>
      </c>
      <c r="R393" s="2134"/>
      <c r="S393" s="23">
        <f>IF(T393&lt;=0,"",(((T393-'In Productie'!$D$1)/7)+0.6))</f>
        <v>4.0285714285714285</v>
      </c>
      <c r="T393" s="181">
        <v>42397</v>
      </c>
      <c r="U393" s="4" t="s">
        <v>444</v>
      </c>
      <c r="W393" s="25">
        <f>E393*17</f>
        <v>68</v>
      </c>
      <c r="X393" s="80"/>
      <c r="Y393" s="82"/>
      <c r="Z393" s="272"/>
      <c r="AE393" s="4">
        <f>IF(A393="","",(IFERROR(VLOOKUP(A393,Projecten!A$4:W$2618,5,FALSE),"niet bekend")))</f>
        <v>43</v>
      </c>
      <c r="AF393" s="973">
        <f t="shared" si="48"/>
        <v>10588</v>
      </c>
      <c r="AG393" s="1028">
        <f>IF(A393="","",(IFERROR(VLOOKUP(A393,Projecten!A$4:W$2618,23,FALSE),"niet bekend")))</f>
        <v>106280</v>
      </c>
      <c r="AH393" s="1028">
        <f>IF(A393="","",(IFERROR(VLOOKUP(A393,Projecten!A$4:W$2618,12,FALSE),"niet bekend")))</f>
        <v>113821</v>
      </c>
      <c r="AI393" s="1026">
        <f t="shared" si="49"/>
        <v>103233</v>
      </c>
    </row>
    <row r="394" spans="1:35" s="4" customFormat="1" ht="12.75" customHeight="1" x14ac:dyDescent="0.2">
      <c r="A394" s="269" t="s">
        <v>590</v>
      </c>
      <c r="B394" s="1501">
        <v>120421</v>
      </c>
      <c r="C394" s="1" t="s">
        <v>673</v>
      </c>
      <c r="D394" s="1" t="s">
        <v>68</v>
      </c>
      <c r="E394" s="39">
        <v>4</v>
      </c>
      <c r="F394" s="1">
        <f t="shared" si="50"/>
        <v>24</v>
      </c>
      <c r="G394" s="1">
        <f t="shared" si="51"/>
        <v>16</v>
      </c>
      <c r="H394" s="1">
        <f t="shared" si="52"/>
        <v>16</v>
      </c>
      <c r="I394" s="262" t="s">
        <v>89</v>
      </c>
      <c r="J394" s="7" t="s">
        <v>309</v>
      </c>
      <c r="K394" s="7" t="s">
        <v>309</v>
      </c>
      <c r="L394" s="7" t="s">
        <v>309</v>
      </c>
      <c r="M394" s="7" t="s">
        <v>89</v>
      </c>
      <c r="N394" s="7" t="s">
        <v>89</v>
      </c>
      <c r="O394" s="7" t="s">
        <v>89</v>
      </c>
      <c r="P394" s="7" t="s">
        <v>89</v>
      </c>
      <c r="R394" s="2134"/>
      <c r="S394" s="23">
        <f>IF(T394&lt;=0,"",(((T394-'In Productie'!$D$1)/7)+0.6))</f>
        <v>4.0285714285714285</v>
      </c>
      <c r="T394" s="181">
        <v>42397</v>
      </c>
      <c r="U394" s="4" t="s">
        <v>444</v>
      </c>
      <c r="W394" s="25">
        <f>E394*17</f>
        <v>68</v>
      </c>
      <c r="X394" s="80"/>
      <c r="Y394" s="82"/>
      <c r="Z394" s="272"/>
      <c r="AE394" s="4">
        <f>IF(A394="","",(IFERROR(VLOOKUP(A394,Projecten!A$4:W$2618,5,FALSE),"niet bekend")))</f>
        <v>43</v>
      </c>
      <c r="AF394" s="973">
        <f t="shared" si="48"/>
        <v>10588</v>
      </c>
      <c r="AG394" s="1028">
        <f>IF(A394="","",(IFERROR(VLOOKUP(A394,Projecten!A$4:W$2618,23,FALSE),"niet bekend")))</f>
        <v>106280</v>
      </c>
      <c r="AH394" s="1028">
        <f>IF(A394="","",(IFERROR(VLOOKUP(A394,Projecten!A$4:W$2618,12,FALSE),"niet bekend")))</f>
        <v>113821</v>
      </c>
      <c r="AI394" s="1026">
        <f t="shared" si="49"/>
        <v>103233</v>
      </c>
    </row>
    <row r="395" spans="1:35" s="4" customFormat="1" ht="12.75" customHeight="1" x14ac:dyDescent="0.2">
      <c r="A395" s="269" t="s">
        <v>590</v>
      </c>
      <c r="B395" s="1501">
        <v>120422</v>
      </c>
      <c r="C395" s="1" t="s">
        <v>673</v>
      </c>
      <c r="D395" s="1" t="s">
        <v>68</v>
      </c>
      <c r="E395" s="39">
        <v>2</v>
      </c>
      <c r="F395" s="1">
        <f t="shared" si="50"/>
        <v>12</v>
      </c>
      <c r="G395" s="1">
        <f t="shared" si="51"/>
        <v>8</v>
      </c>
      <c r="H395" s="1">
        <f t="shared" si="52"/>
        <v>8</v>
      </c>
      <c r="I395" s="262" t="s">
        <v>89</v>
      </c>
      <c r="J395" s="7" t="s">
        <v>309</v>
      </c>
      <c r="K395" s="7" t="s">
        <v>309</v>
      </c>
      <c r="L395" s="7" t="s">
        <v>309</v>
      </c>
      <c r="M395" s="7" t="s">
        <v>89</v>
      </c>
      <c r="N395" s="7" t="s">
        <v>89</v>
      </c>
      <c r="O395" s="7" t="s">
        <v>89</v>
      </c>
      <c r="P395" s="7" t="s">
        <v>89</v>
      </c>
      <c r="R395" s="2134"/>
      <c r="S395" s="23">
        <f>IF(T395&lt;=0,"",(((T395-'In Productie'!$D$1)/7)+0.6))</f>
        <v>4.0285714285714285</v>
      </c>
      <c r="T395" s="181">
        <v>42397</v>
      </c>
      <c r="U395" s="4" t="s">
        <v>444</v>
      </c>
      <c r="W395" s="25">
        <f>E395*17</f>
        <v>34</v>
      </c>
      <c r="X395" s="80"/>
      <c r="Y395" s="82"/>
      <c r="Z395" s="272"/>
      <c r="AE395" s="4">
        <f>IF(A395="","",(IFERROR(VLOOKUP(A395,Projecten!A$4:W$2618,5,FALSE),"niet bekend")))</f>
        <v>43</v>
      </c>
      <c r="AF395" s="973">
        <f t="shared" si="48"/>
        <v>5294</v>
      </c>
      <c r="AG395" s="1028">
        <f>IF(A395="","",(IFERROR(VLOOKUP(A395,Projecten!A$4:W$2618,23,FALSE),"niet bekend")))</f>
        <v>106280</v>
      </c>
      <c r="AH395" s="1028">
        <f>IF(A395="","",(IFERROR(VLOOKUP(A395,Projecten!A$4:W$2618,12,FALSE),"niet bekend")))</f>
        <v>113821</v>
      </c>
      <c r="AI395" s="1026">
        <f t="shared" si="49"/>
        <v>108527</v>
      </c>
    </row>
    <row r="396" spans="1:35" s="4" customFormat="1" ht="12.75" customHeight="1" x14ac:dyDescent="0.2">
      <c r="A396" s="269" t="s">
        <v>591</v>
      </c>
      <c r="B396" s="1499">
        <v>140427</v>
      </c>
      <c r="C396" s="1" t="s">
        <v>674</v>
      </c>
      <c r="D396" s="1" t="s">
        <v>68</v>
      </c>
      <c r="E396" s="39">
        <v>4</v>
      </c>
      <c r="F396" s="1">
        <f t="shared" si="50"/>
        <v>24</v>
      </c>
      <c r="G396" s="1">
        <f t="shared" si="51"/>
        <v>16</v>
      </c>
      <c r="H396" s="1">
        <f t="shared" si="52"/>
        <v>16</v>
      </c>
      <c r="I396" s="262" t="s">
        <v>89</v>
      </c>
      <c r="J396" s="7" t="s">
        <v>309</v>
      </c>
      <c r="K396" s="7" t="s">
        <v>309</v>
      </c>
      <c r="L396" s="7" t="s">
        <v>309</v>
      </c>
      <c r="M396" s="7" t="s">
        <v>89</v>
      </c>
      <c r="N396" s="7" t="s">
        <v>89</v>
      </c>
      <c r="O396" s="7" t="s">
        <v>89</v>
      </c>
      <c r="P396" s="7" t="s">
        <v>89</v>
      </c>
      <c r="R396" s="2134"/>
      <c r="S396" s="23">
        <f>IF(T396&lt;=0,"",(((T396-'In Productie'!$D$1)/7)+0.6))</f>
        <v>5.0285714285714285</v>
      </c>
      <c r="T396" s="181">
        <v>42404</v>
      </c>
      <c r="U396" s="4" t="s">
        <v>444</v>
      </c>
      <c r="W396" s="25">
        <f>E396*14.5</f>
        <v>58</v>
      </c>
      <c r="X396" s="79"/>
      <c r="Y396" s="79"/>
      <c r="Z396" s="272"/>
      <c r="AE396" s="4">
        <f>IF(A396="","",(IFERROR(VLOOKUP(A396,Projecten!A$4:W$2618,5,FALSE),"niet bekend")))</f>
        <v>43</v>
      </c>
      <c r="AF396" s="973">
        <f t="shared" si="48"/>
        <v>8956</v>
      </c>
      <c r="AG396" s="1028">
        <f>IF(A396="","",(IFERROR(VLOOKUP(A396,Projecten!A$4:W$2618,23,FALSE),"niet bekend")))</f>
        <v>103818</v>
      </c>
      <c r="AH396" s="1028">
        <f>IF(A396="","",(IFERROR(VLOOKUP(A396,Projecten!A$4:W$2618,12,FALSE),"niet bekend")))</f>
        <v>96277</v>
      </c>
      <c r="AI396" s="1026">
        <f t="shared" si="49"/>
        <v>87321</v>
      </c>
    </row>
    <row r="397" spans="1:35" s="4" customFormat="1" ht="12.75" customHeight="1" x14ac:dyDescent="0.2">
      <c r="A397" s="269" t="s">
        <v>591</v>
      </c>
      <c r="B397" s="1499">
        <v>140428</v>
      </c>
      <c r="C397" s="1" t="s">
        <v>674</v>
      </c>
      <c r="D397" s="1" t="s">
        <v>68</v>
      </c>
      <c r="E397" s="39">
        <v>4</v>
      </c>
      <c r="F397" s="1">
        <f t="shared" si="50"/>
        <v>24</v>
      </c>
      <c r="G397" s="1">
        <f t="shared" si="51"/>
        <v>16</v>
      </c>
      <c r="H397" s="1">
        <f t="shared" si="52"/>
        <v>16</v>
      </c>
      <c r="I397" s="262" t="s">
        <v>89</v>
      </c>
      <c r="J397" s="7" t="s">
        <v>309</v>
      </c>
      <c r="K397" s="7" t="s">
        <v>309</v>
      </c>
      <c r="L397" s="7" t="s">
        <v>309</v>
      </c>
      <c r="M397" s="7" t="s">
        <v>89</v>
      </c>
      <c r="N397" s="7" t="s">
        <v>89</v>
      </c>
      <c r="O397" s="7" t="s">
        <v>89</v>
      </c>
      <c r="P397" s="7" t="s">
        <v>89</v>
      </c>
      <c r="R397" s="2134"/>
      <c r="S397" s="23">
        <f>IF(T397&lt;=0,"",(((T397-'In Productie'!$D$1)/7)+0.6))</f>
        <v>5.0285714285714285</v>
      </c>
      <c r="T397" s="181">
        <v>42404</v>
      </c>
      <c r="U397" s="4" t="s">
        <v>444</v>
      </c>
      <c r="W397" s="25">
        <f>E397*14.5</f>
        <v>58</v>
      </c>
      <c r="X397" s="79"/>
      <c r="Y397" s="79"/>
      <c r="Z397" s="272"/>
      <c r="AE397" s="4">
        <f>IF(A397="","",(IFERROR(VLOOKUP(A397,Projecten!A$4:W$2618,5,FALSE),"niet bekend")))</f>
        <v>43</v>
      </c>
      <c r="AF397" s="973">
        <f t="shared" si="48"/>
        <v>8956</v>
      </c>
      <c r="AG397" s="1028">
        <f>IF(A397="","",(IFERROR(VLOOKUP(A397,Projecten!A$4:W$2618,23,FALSE),"niet bekend")))</f>
        <v>103818</v>
      </c>
      <c r="AH397" s="1028">
        <f>IF(A397="","",(IFERROR(VLOOKUP(A397,Projecten!A$4:W$2618,12,FALSE),"niet bekend")))</f>
        <v>96277</v>
      </c>
      <c r="AI397" s="1026">
        <f t="shared" si="49"/>
        <v>87321</v>
      </c>
    </row>
    <row r="398" spans="1:35" s="4" customFormat="1" ht="12.75" customHeight="1" x14ac:dyDescent="0.2">
      <c r="A398" s="269" t="s">
        <v>591</v>
      </c>
      <c r="B398" s="1499">
        <v>140429</v>
      </c>
      <c r="C398" s="1" t="s">
        <v>674</v>
      </c>
      <c r="D398" s="1" t="s">
        <v>68</v>
      </c>
      <c r="E398" s="39">
        <v>2</v>
      </c>
      <c r="F398" s="1">
        <f t="shared" si="50"/>
        <v>12</v>
      </c>
      <c r="G398" s="1">
        <f t="shared" si="51"/>
        <v>8</v>
      </c>
      <c r="H398" s="1">
        <f t="shared" si="52"/>
        <v>8</v>
      </c>
      <c r="I398" s="262" t="s">
        <v>89</v>
      </c>
      <c r="J398" s="7" t="s">
        <v>309</v>
      </c>
      <c r="K398" s="7" t="s">
        <v>309</v>
      </c>
      <c r="L398" s="7" t="s">
        <v>309</v>
      </c>
      <c r="M398" s="7" t="s">
        <v>783</v>
      </c>
      <c r="N398" s="7" t="s">
        <v>89</v>
      </c>
      <c r="O398" s="7" t="s">
        <v>89</v>
      </c>
      <c r="P398" s="7" t="s">
        <v>89</v>
      </c>
      <c r="R398" s="2134"/>
      <c r="S398" s="23">
        <f>IF(T398&lt;=0,"",(((T398-'In Productie'!$D$1)/7)+0.6))</f>
        <v>5.0285714285714285</v>
      </c>
      <c r="T398" s="181">
        <v>42404</v>
      </c>
      <c r="U398" s="4" t="s">
        <v>444</v>
      </c>
      <c r="W398" s="25">
        <f>E398*14.5</f>
        <v>29</v>
      </c>
      <c r="X398" s="79"/>
      <c r="Y398" s="79"/>
      <c r="Z398" s="272"/>
      <c r="AE398" s="4">
        <f>IF(A398="","",(IFERROR(VLOOKUP(A398,Projecten!A$4:W$2618,5,FALSE),"niet bekend")))</f>
        <v>43</v>
      </c>
      <c r="AF398" s="973">
        <f t="shared" si="48"/>
        <v>4478</v>
      </c>
      <c r="AG398" s="1028">
        <f>IF(A398="","",(IFERROR(VLOOKUP(A398,Projecten!A$4:W$2618,23,FALSE),"niet bekend")))</f>
        <v>103818</v>
      </c>
      <c r="AH398" s="1028">
        <f>IF(A398="","",(IFERROR(VLOOKUP(A398,Projecten!A$4:W$2618,12,FALSE),"niet bekend")))</f>
        <v>96277</v>
      </c>
      <c r="AI398" s="1026">
        <f t="shared" si="49"/>
        <v>91799</v>
      </c>
    </row>
    <row r="399" spans="1:35" s="4" customFormat="1" ht="12.75" customHeight="1" x14ac:dyDescent="0.2">
      <c r="A399" s="2"/>
      <c r="B399" s="1501"/>
      <c r="C399" s="297" t="s">
        <v>784</v>
      </c>
      <c r="D399" s="1"/>
      <c r="E399" s="39"/>
      <c r="F399" s="1"/>
      <c r="G399" s="1"/>
      <c r="H399" s="1"/>
      <c r="I399" s="74"/>
      <c r="J399" s="29"/>
      <c r="K399" s="29"/>
      <c r="L399" s="29"/>
      <c r="M399" s="29"/>
      <c r="N399" s="29"/>
      <c r="O399" s="29"/>
      <c r="P399" s="29"/>
      <c r="R399" s="2134"/>
      <c r="S399" s="23"/>
      <c r="T399" s="181"/>
      <c r="W399" s="471">
        <v>5</v>
      </c>
      <c r="X399" s="79"/>
      <c r="Y399" s="79"/>
      <c r="Z399" s="111"/>
      <c r="AE399" s="4" t="str">
        <f>IF(A399="","",(IFERROR(VLOOKUP(A399,Projecten!A$4:W$2618,5,FALSE),"niet bekend")))</f>
        <v/>
      </c>
      <c r="AF399" s="973" t="str">
        <f t="shared" si="48"/>
        <v/>
      </c>
      <c r="AG399" s="1028" t="str">
        <f>IF(A399="","",(IFERROR(VLOOKUP(A399,Projecten!A$4:W$2618,23,FALSE),"niet bekend")))</f>
        <v/>
      </c>
      <c r="AH399" s="1028" t="str">
        <f>IF(A399="","",(IFERROR(VLOOKUP(A399,Projecten!A$4:W$2618,12,FALSE),"niet bekend")))</f>
        <v/>
      </c>
      <c r="AI399" s="1026" t="str">
        <f t="shared" si="49"/>
        <v/>
      </c>
    </row>
    <row r="400" spans="1:35" s="4" customFormat="1" ht="12.75" customHeight="1" x14ac:dyDescent="0.2">
      <c r="A400" s="2"/>
      <c r="B400" s="1501"/>
      <c r="C400" s="273"/>
      <c r="D400" s="1"/>
      <c r="E400" s="39"/>
      <c r="F400" s="1"/>
      <c r="G400" s="1"/>
      <c r="H400" s="1"/>
      <c r="I400" s="29"/>
      <c r="J400" s="29"/>
      <c r="K400" s="29"/>
      <c r="L400" s="29"/>
      <c r="M400" s="29"/>
      <c r="N400" s="29"/>
      <c r="O400" s="29"/>
      <c r="P400" s="29"/>
      <c r="R400" s="2134"/>
      <c r="S400" s="23" t="str">
        <f>IF(T400&lt;=0,"",(((T400-'In Productie'!$D$1)/7)+0.6))</f>
        <v/>
      </c>
      <c r="T400" s="181"/>
      <c r="W400" s="470"/>
      <c r="X400" s="79"/>
      <c r="Y400" s="79"/>
      <c r="Z400" s="272"/>
      <c r="AE400" s="4" t="str">
        <f>IF(A400="","",(IFERROR(VLOOKUP(A400,Projecten!A$4:W$2618,5,FALSE),"niet bekend")))</f>
        <v/>
      </c>
      <c r="AF400" s="973" t="str">
        <f t="shared" si="48"/>
        <v/>
      </c>
      <c r="AG400" s="1028" t="str">
        <f>IF(A400="","",(IFERROR(VLOOKUP(A400,Projecten!A$4:W$2618,23,FALSE),"niet bekend")))</f>
        <v/>
      </c>
      <c r="AH400" s="1028" t="str">
        <f>IF(A400="","",(IFERROR(VLOOKUP(A400,Projecten!A$4:W$2618,12,FALSE),"niet bekend")))</f>
        <v/>
      </c>
      <c r="AI400" s="1026" t="str">
        <f t="shared" si="49"/>
        <v/>
      </c>
    </row>
    <row r="401" spans="1:35" s="38" customFormat="1" ht="12.75" customHeight="1" x14ac:dyDescent="0.2">
      <c r="A401" s="30"/>
      <c r="B401" s="1500"/>
      <c r="C401" s="31"/>
      <c r="D401" s="31"/>
      <c r="E401" s="32"/>
      <c r="F401" s="31"/>
      <c r="G401" s="31"/>
      <c r="H401" s="31"/>
      <c r="I401" s="32"/>
      <c r="J401" s="32"/>
      <c r="K401" s="32"/>
      <c r="L401" s="32"/>
      <c r="M401" s="32"/>
      <c r="N401" s="32"/>
      <c r="O401" s="32"/>
      <c r="P401" s="32"/>
      <c r="Q401" s="33"/>
      <c r="R401" s="33"/>
      <c r="S401" s="1198"/>
      <c r="T401" s="176"/>
      <c r="U401" s="35"/>
      <c r="V401" s="35"/>
      <c r="W401" s="35"/>
      <c r="X401" s="83"/>
      <c r="Y401" s="84"/>
      <c r="Z401" s="36"/>
      <c r="AF401" s="983"/>
      <c r="AG401" s="1030"/>
      <c r="AH401" s="1030"/>
      <c r="AI401" s="1030"/>
    </row>
    <row r="402" spans="1:35" s="1038" customFormat="1" ht="12.75" customHeight="1" x14ac:dyDescent="0.2">
      <c r="A402" s="1007"/>
      <c r="B402" s="1498"/>
      <c r="C402" s="1008">
        <f>SUM(F402:H402)</f>
        <v>217</v>
      </c>
      <c r="D402" s="1009"/>
      <c r="E402" s="1010">
        <f>SUM(E403:E414)</f>
        <v>13</v>
      </c>
      <c r="F402" s="1009">
        <f>SUM(F403:F414)</f>
        <v>105</v>
      </c>
      <c r="G402" s="1009">
        <f>SUM(G403:G414)</f>
        <v>76</v>
      </c>
      <c r="H402" s="1009">
        <f>SUM(H403:H414)</f>
        <v>36</v>
      </c>
      <c r="I402" s="1010"/>
      <c r="J402" s="1010"/>
      <c r="K402" s="1010"/>
      <c r="L402" s="1010"/>
      <c r="M402" s="1010"/>
      <c r="N402" s="1010"/>
      <c r="O402" s="1010"/>
      <c r="P402" s="1010"/>
      <c r="Q402" s="1045">
        <v>4</v>
      </c>
      <c r="R402" s="1045"/>
      <c r="S402" s="1199"/>
      <c r="T402" s="1046"/>
      <c r="U402" s="1047"/>
      <c r="V402" s="1047">
        <f>SUM(W403:W417)</f>
        <v>267.75</v>
      </c>
      <c r="W402" s="960"/>
      <c r="X402" s="1049">
        <v>287</v>
      </c>
      <c r="Y402" s="961">
        <f>V402-X402</f>
        <v>-19.25</v>
      </c>
      <c r="Z402" s="1050"/>
      <c r="AE402" s="1038" t="str">
        <f>IF(A402="","",(IFERROR(VLOOKUP(A402,Projecten!A$4:W$2618,5,FALSE),"niet bekend")))</f>
        <v/>
      </c>
      <c r="AF402" s="1037">
        <f>SUM(AF403:AF418)</f>
        <v>53760</v>
      </c>
      <c r="AG402" s="1027" t="str">
        <f>IF(A402="","",(IFERROR(VLOOKUP(A402,Projecten!A$4:W$2618,23,FALSE),"niet bekend")))</f>
        <v/>
      </c>
      <c r="AH402" s="1027" t="str">
        <f>IF(A402="","",(IFERROR(VLOOKUP(A402,Projecten!A$4:W$2618,12,FALSE),"niet bekend")))</f>
        <v/>
      </c>
      <c r="AI402" s="1027"/>
    </row>
    <row r="403" spans="1:35" s="4" customFormat="1" ht="12.75" customHeight="1" x14ac:dyDescent="0.2">
      <c r="A403" s="269">
        <v>2016006</v>
      </c>
      <c r="B403" s="1501">
        <v>120426</v>
      </c>
      <c r="C403" s="273" t="s">
        <v>744</v>
      </c>
      <c r="D403" s="1" t="s">
        <v>68</v>
      </c>
      <c r="E403" s="39">
        <v>3</v>
      </c>
      <c r="F403" s="1">
        <f>E403*9</f>
        <v>27</v>
      </c>
      <c r="G403" s="1">
        <f>E403*7</f>
        <v>21</v>
      </c>
      <c r="H403" s="1">
        <f>E403*2</f>
        <v>6</v>
      </c>
      <c r="I403" s="268" t="s">
        <v>89</v>
      </c>
      <c r="J403" s="29" t="s">
        <v>309</v>
      </c>
      <c r="K403" s="29" t="s">
        <v>309</v>
      </c>
      <c r="L403" s="29" t="s">
        <v>309</v>
      </c>
      <c r="M403" s="29" t="s">
        <v>89</v>
      </c>
      <c r="N403" s="29" t="s">
        <v>89</v>
      </c>
      <c r="O403" s="29" t="s">
        <v>89</v>
      </c>
      <c r="P403" s="29" t="s">
        <v>89</v>
      </c>
      <c r="R403" s="2134"/>
      <c r="S403" s="23">
        <f>IF(T403&lt;=0,"",(((T403-'In Productie'!$D$1)/7)+0.6))</f>
        <v>4.0285714285714285</v>
      </c>
      <c r="T403" s="181">
        <v>42397</v>
      </c>
      <c r="U403" s="4" t="s">
        <v>278</v>
      </c>
      <c r="V403" s="4" t="s">
        <v>751</v>
      </c>
      <c r="W403" s="470">
        <f>E403*13</f>
        <v>39</v>
      </c>
      <c r="X403" s="79"/>
      <c r="Y403" s="79"/>
      <c r="Z403" s="111">
        <v>42380</v>
      </c>
      <c r="AE403" s="4">
        <f>IF(A403="","",(IFERROR(VLOOKUP(A403,Projecten!A$4:W$2618,5,FALSE),"niet bekend")))</f>
        <v>10</v>
      </c>
      <c r="AF403" s="973">
        <f t="shared" ref="AF403:AF417" si="53">IF(AE403="","",(E403/AE403*AH403))</f>
        <v>8094</v>
      </c>
      <c r="AG403" s="1028">
        <f>IF(A403="","",(IFERROR(VLOOKUP(A403,Projecten!A$4:W$2618,23,FALSE),"niet bekend")))</f>
        <v>26980</v>
      </c>
      <c r="AH403" s="1028">
        <f>IF(A403="","",(IFERROR(VLOOKUP(A403,Projecten!A$4:W$2618,12,FALSE),"niet bekend")))</f>
        <v>26980</v>
      </c>
      <c r="AI403" s="1026">
        <f t="shared" ref="AI403:AI417" si="54">IF(AF403="","",(AH403-AF403))</f>
        <v>18886</v>
      </c>
    </row>
    <row r="404" spans="1:35" s="4" customFormat="1" ht="12.75" customHeight="1" x14ac:dyDescent="0.2">
      <c r="A404" s="269">
        <v>2015213</v>
      </c>
      <c r="B404" s="1499">
        <v>120444</v>
      </c>
      <c r="C404" s="273" t="s">
        <v>706</v>
      </c>
      <c r="D404" s="1" t="s">
        <v>68</v>
      </c>
      <c r="E404" s="39">
        <v>1</v>
      </c>
      <c r="F404" s="1">
        <v>10</v>
      </c>
      <c r="G404" s="1">
        <v>6</v>
      </c>
      <c r="H404" s="1">
        <v>4</v>
      </c>
      <c r="I404" s="268" t="s">
        <v>89</v>
      </c>
      <c r="J404" s="29" t="s">
        <v>309</v>
      </c>
      <c r="K404" s="29" t="s">
        <v>309</v>
      </c>
      <c r="L404" s="29" t="s">
        <v>309</v>
      </c>
      <c r="M404" s="29" t="s">
        <v>89</v>
      </c>
      <c r="N404" s="29" t="s">
        <v>89</v>
      </c>
      <c r="O404" s="29" t="s">
        <v>89</v>
      </c>
      <c r="P404" s="29" t="s">
        <v>89</v>
      </c>
      <c r="R404" s="2134"/>
      <c r="S404" s="23">
        <f>IF(T404&lt;=0,"",(((T404-'In Productie'!$D$1)/7)+0.6))</f>
        <v>4.0285714285714285</v>
      </c>
      <c r="T404" s="181">
        <v>42397</v>
      </c>
      <c r="U404" s="4" t="s">
        <v>278</v>
      </c>
      <c r="W404" s="470">
        <v>23</v>
      </c>
      <c r="X404" s="79"/>
      <c r="Y404" s="79"/>
      <c r="Z404" s="272"/>
      <c r="AE404" s="4">
        <f>IF(A404="","",(IFERROR(VLOOKUP(A404,Projecten!A$4:W$2618,5,FALSE),"niet bekend")))</f>
        <v>1</v>
      </c>
      <c r="AF404" s="973">
        <f t="shared" si="53"/>
        <v>3927</v>
      </c>
      <c r="AG404" s="1028">
        <f>IF(A404="","",(IFERROR(VLOOKUP(A404,Projecten!A$4:W$2618,23,FALSE),"niet bekend")))</f>
        <v>3927</v>
      </c>
      <c r="AH404" s="1028">
        <f>IF(A404="","",(IFERROR(VLOOKUP(A404,Projecten!A$4:W$2618,12,FALSE),"niet bekend")))</f>
        <v>3927</v>
      </c>
      <c r="AI404" s="1026">
        <f t="shared" si="54"/>
        <v>0</v>
      </c>
    </row>
    <row r="405" spans="1:35" s="4" customFormat="1" ht="12.75" customHeight="1" x14ac:dyDescent="0.2">
      <c r="A405" s="269">
        <v>2015214</v>
      </c>
      <c r="B405" s="1499">
        <v>120444</v>
      </c>
      <c r="C405" s="273" t="s">
        <v>707</v>
      </c>
      <c r="D405" s="1" t="s">
        <v>68</v>
      </c>
      <c r="E405" s="39">
        <v>1</v>
      </c>
      <c r="F405" s="1">
        <v>10</v>
      </c>
      <c r="G405" s="1">
        <v>6</v>
      </c>
      <c r="H405" s="1">
        <v>4</v>
      </c>
      <c r="I405" s="268" t="s">
        <v>89</v>
      </c>
      <c r="J405" s="29" t="s">
        <v>309</v>
      </c>
      <c r="K405" s="29" t="s">
        <v>309</v>
      </c>
      <c r="L405" s="29" t="s">
        <v>309</v>
      </c>
      <c r="M405" s="29" t="s">
        <v>89</v>
      </c>
      <c r="N405" s="29" t="s">
        <v>89</v>
      </c>
      <c r="O405" s="29" t="s">
        <v>89</v>
      </c>
      <c r="P405" s="29" t="s">
        <v>89</v>
      </c>
      <c r="R405" s="2134"/>
      <c r="S405" s="23">
        <f>IF(T405&lt;=0,"",(((T405-'In Productie'!$D$1)/7)+0.6))</f>
        <v>4.0285714285714285</v>
      </c>
      <c r="T405" s="181">
        <v>42397</v>
      </c>
      <c r="U405" s="4" t="s">
        <v>278</v>
      </c>
      <c r="W405" s="470">
        <v>23</v>
      </c>
      <c r="X405" s="79"/>
      <c r="Y405" s="79"/>
      <c r="Z405" s="272"/>
      <c r="AE405" s="4">
        <f>IF(A405="","",(IFERROR(VLOOKUP(A405,Projecten!A$4:W$2618,5,FALSE),"niet bekend")))</f>
        <v>1</v>
      </c>
      <c r="AF405" s="973">
        <f t="shared" si="53"/>
        <v>3927</v>
      </c>
      <c r="AG405" s="1028">
        <f>IF(A405="","",(IFERROR(VLOOKUP(A405,Projecten!A$4:W$2618,23,FALSE),"niet bekend")))</f>
        <v>3927</v>
      </c>
      <c r="AH405" s="1028">
        <f>IF(A405="","",(IFERROR(VLOOKUP(A405,Projecten!A$4:W$2618,12,FALSE),"niet bekend")))</f>
        <v>3927</v>
      </c>
      <c r="AI405" s="1026">
        <f t="shared" si="54"/>
        <v>0</v>
      </c>
    </row>
    <row r="406" spans="1:35" s="4" customFormat="1" ht="12.75" customHeight="1" x14ac:dyDescent="0.2">
      <c r="A406" s="269">
        <v>2015215</v>
      </c>
      <c r="B406" s="1499">
        <v>120444</v>
      </c>
      <c r="C406" s="273" t="s">
        <v>708</v>
      </c>
      <c r="D406" s="1" t="s">
        <v>68</v>
      </c>
      <c r="E406" s="39">
        <v>1</v>
      </c>
      <c r="F406" s="1">
        <v>10</v>
      </c>
      <c r="G406" s="1">
        <v>6</v>
      </c>
      <c r="H406" s="1">
        <v>4</v>
      </c>
      <c r="I406" s="268" t="s">
        <v>89</v>
      </c>
      <c r="J406" s="29" t="s">
        <v>309</v>
      </c>
      <c r="K406" s="29" t="s">
        <v>309</v>
      </c>
      <c r="L406" s="29" t="s">
        <v>309</v>
      </c>
      <c r="M406" s="29" t="s">
        <v>89</v>
      </c>
      <c r="N406" s="29" t="s">
        <v>89</v>
      </c>
      <c r="O406" s="29" t="s">
        <v>89</v>
      </c>
      <c r="P406" s="29" t="s">
        <v>89</v>
      </c>
      <c r="R406" s="2134"/>
      <c r="S406" s="23">
        <f>IF(T406&lt;=0,"",(((T406-'In Productie'!$D$1)/7)+0.6))</f>
        <v>4.0285714285714285</v>
      </c>
      <c r="T406" s="181">
        <v>42397</v>
      </c>
      <c r="U406" s="4" t="s">
        <v>278</v>
      </c>
      <c r="W406" s="470">
        <v>23</v>
      </c>
      <c r="X406" s="79"/>
      <c r="Y406" s="79"/>
      <c r="Z406" s="272"/>
      <c r="AE406" s="4">
        <f>IF(A406="","",(IFERROR(VLOOKUP(A406,Projecten!A$4:W$2618,5,FALSE),"niet bekend")))</f>
        <v>1</v>
      </c>
      <c r="AF406" s="973">
        <f t="shared" si="53"/>
        <v>3927</v>
      </c>
      <c r="AG406" s="1028">
        <f>IF(A406="","",(IFERROR(VLOOKUP(A406,Projecten!A$4:W$2618,23,FALSE),"niet bekend")))</f>
        <v>3927</v>
      </c>
      <c r="AH406" s="1028">
        <f>IF(A406="","",(IFERROR(VLOOKUP(A406,Projecten!A$4:W$2618,12,FALSE),"niet bekend")))</f>
        <v>3927</v>
      </c>
      <c r="AI406" s="1026">
        <f t="shared" si="54"/>
        <v>0</v>
      </c>
    </row>
    <row r="407" spans="1:35" s="4" customFormat="1" ht="12.75" customHeight="1" x14ac:dyDescent="0.2">
      <c r="A407" s="269">
        <v>2015216</v>
      </c>
      <c r="B407" s="1499">
        <v>120444</v>
      </c>
      <c r="C407" s="273" t="s">
        <v>709</v>
      </c>
      <c r="D407" s="1" t="s">
        <v>68</v>
      </c>
      <c r="E407" s="39">
        <v>1</v>
      </c>
      <c r="F407" s="1">
        <v>10</v>
      </c>
      <c r="G407" s="1">
        <v>6</v>
      </c>
      <c r="H407" s="1">
        <v>4</v>
      </c>
      <c r="I407" s="268" t="s">
        <v>89</v>
      </c>
      <c r="J407" s="29" t="s">
        <v>309</v>
      </c>
      <c r="K407" s="29" t="s">
        <v>309</v>
      </c>
      <c r="L407" s="29" t="s">
        <v>309</v>
      </c>
      <c r="M407" s="29" t="s">
        <v>89</v>
      </c>
      <c r="N407" s="29" t="s">
        <v>89</v>
      </c>
      <c r="O407" s="29" t="s">
        <v>89</v>
      </c>
      <c r="P407" s="29" t="s">
        <v>89</v>
      </c>
      <c r="R407" s="2134"/>
      <c r="S407" s="23">
        <f>IF(T407&lt;=0,"",(((T407-'In Productie'!$D$1)/7)+0.6))</f>
        <v>4.0285714285714285</v>
      </c>
      <c r="T407" s="181">
        <v>42397</v>
      </c>
      <c r="U407" s="4" t="s">
        <v>278</v>
      </c>
      <c r="W407" s="470">
        <v>23</v>
      </c>
      <c r="X407" s="79"/>
      <c r="Y407" s="79"/>
      <c r="Z407" s="272"/>
      <c r="AE407" s="4">
        <f>IF(A407="","",(IFERROR(VLOOKUP(A407,Projecten!A$4:W$2618,5,FALSE),"niet bekend")))</f>
        <v>1</v>
      </c>
      <c r="AF407" s="973">
        <f t="shared" si="53"/>
        <v>3927</v>
      </c>
      <c r="AG407" s="1028">
        <f>IF(A407="","",(IFERROR(VLOOKUP(A407,Projecten!A$4:W$2618,23,FALSE),"niet bekend")))</f>
        <v>3927</v>
      </c>
      <c r="AH407" s="1028">
        <f>IF(A407="","",(IFERROR(VLOOKUP(A407,Projecten!A$4:W$2618,12,FALSE),"niet bekend")))</f>
        <v>3927</v>
      </c>
      <c r="AI407" s="1026">
        <f t="shared" si="54"/>
        <v>0</v>
      </c>
    </row>
    <row r="408" spans="1:35" s="4" customFormat="1" ht="12.75" customHeight="1" x14ac:dyDescent="0.2">
      <c r="A408" s="301">
        <v>2015217</v>
      </c>
      <c r="B408" s="1499">
        <v>120444</v>
      </c>
      <c r="C408" s="274" t="s">
        <v>710</v>
      </c>
      <c r="D408" s="275" t="s">
        <v>68</v>
      </c>
      <c r="E408" s="1964">
        <v>1</v>
      </c>
      <c r="F408" s="276">
        <v>10</v>
      </c>
      <c r="G408" s="276">
        <v>6</v>
      </c>
      <c r="H408" s="276">
        <v>4</v>
      </c>
      <c r="I408" s="262" t="s">
        <v>89</v>
      </c>
      <c r="J408" s="29" t="s">
        <v>309</v>
      </c>
      <c r="K408" s="29" t="s">
        <v>309</v>
      </c>
      <c r="L408" s="29" t="s">
        <v>309</v>
      </c>
      <c r="M408" s="29" t="s">
        <v>89</v>
      </c>
      <c r="N408" s="29" t="s">
        <v>89</v>
      </c>
      <c r="O408" s="29" t="s">
        <v>89</v>
      </c>
      <c r="P408" s="29" t="s">
        <v>89</v>
      </c>
      <c r="Q408" s="4" t="s">
        <v>227</v>
      </c>
      <c r="R408" s="2134"/>
      <c r="S408" s="23">
        <f>IF(T408&lt;=0,"",(((T408-'In Productie'!$D$1)/7)+0.6))</f>
        <v>5.0285714285714285</v>
      </c>
      <c r="T408" s="181">
        <v>42404</v>
      </c>
      <c r="U408" s="4" t="s">
        <v>278</v>
      </c>
      <c r="W408" s="497">
        <v>23</v>
      </c>
      <c r="X408" s="80"/>
      <c r="Y408" s="82"/>
      <c r="Z408" s="272"/>
      <c r="AE408" s="4">
        <f>IF(A408="","",(IFERROR(VLOOKUP(A408,Projecten!A$4:W$2618,5,FALSE),"niet bekend")))</f>
        <v>1</v>
      </c>
      <c r="AF408" s="973">
        <f t="shared" si="53"/>
        <v>3927</v>
      </c>
      <c r="AG408" s="1028">
        <f>IF(A408="","",(IFERROR(VLOOKUP(A408,Projecten!A$4:W$2618,23,FALSE),"niet bekend")))</f>
        <v>3927</v>
      </c>
      <c r="AH408" s="1028">
        <f>IF(A408="","",(IFERROR(VLOOKUP(A408,Projecten!A$4:W$2618,12,FALSE),"niet bekend")))</f>
        <v>3927</v>
      </c>
      <c r="AI408" s="1026">
        <f t="shared" si="54"/>
        <v>0</v>
      </c>
    </row>
    <row r="409" spans="1:35" x14ac:dyDescent="0.2">
      <c r="A409" s="4"/>
      <c r="AE409" s="4" t="str">
        <f>IF(A409="","",(IFERROR(VLOOKUP(A409,Projecten!A$4:W$2618,5,FALSE),"niet bekend")))</f>
        <v/>
      </c>
      <c r="AF409" s="973" t="str">
        <f t="shared" si="53"/>
        <v/>
      </c>
      <c r="AG409" s="1028" t="str">
        <f>IF(A409="","",(IFERROR(VLOOKUP(A409,Projecten!A$4:W$2618,23,FALSE),"niet bekend")))</f>
        <v/>
      </c>
      <c r="AH409" s="1028" t="str">
        <f>IF(A409="","",(IFERROR(VLOOKUP(A409,Projecten!A$4:W$2618,12,FALSE),"niet bekend")))</f>
        <v/>
      </c>
      <c r="AI409" s="1026" t="str">
        <f t="shared" si="54"/>
        <v/>
      </c>
    </row>
    <row r="410" spans="1:35" s="4" customFormat="1" ht="12.75" customHeight="1" x14ac:dyDescent="0.2">
      <c r="A410" s="269">
        <v>2015204</v>
      </c>
      <c r="B410" s="1501" t="s">
        <v>761</v>
      </c>
      <c r="C410" s="1" t="s">
        <v>775</v>
      </c>
      <c r="D410" s="1" t="s">
        <v>68</v>
      </c>
      <c r="E410" s="39">
        <v>1</v>
      </c>
      <c r="F410" s="1">
        <v>8</v>
      </c>
      <c r="G410" s="1">
        <v>5</v>
      </c>
      <c r="H410" s="1">
        <v>2</v>
      </c>
      <c r="I410" s="267" t="s">
        <v>89</v>
      </c>
      <c r="J410" s="267" t="s">
        <v>89</v>
      </c>
      <c r="K410" s="41" t="s">
        <v>309</v>
      </c>
      <c r="L410" s="41" t="s">
        <v>309</v>
      </c>
      <c r="M410" s="29" t="s">
        <v>89</v>
      </c>
      <c r="N410" s="29" t="s">
        <v>89</v>
      </c>
      <c r="O410" s="29" t="s">
        <v>89</v>
      </c>
      <c r="P410" s="29" t="s">
        <v>89</v>
      </c>
      <c r="R410" s="2134"/>
      <c r="S410" s="23">
        <f>IF(T410&lt;=0,"",(((T410-'In Productie'!$D$1)/7)+0.6))</f>
        <v>3.1714285714285717</v>
      </c>
      <c r="T410" s="181">
        <v>42391</v>
      </c>
      <c r="U410" s="4" t="s">
        <v>278</v>
      </c>
      <c r="V410" s="294" t="s">
        <v>780</v>
      </c>
      <c r="W410" s="25">
        <v>23</v>
      </c>
      <c r="X410" s="79"/>
      <c r="Y410" s="79"/>
      <c r="Z410" s="272"/>
      <c r="AE410" s="4">
        <f>IF(A410="","",(IFERROR(VLOOKUP(A410,Projecten!A$4:W$2618,5,FALSE),"niet bekend")))</f>
        <v>1</v>
      </c>
      <c r="AF410" s="973">
        <f t="shared" si="53"/>
        <v>5027</v>
      </c>
      <c r="AG410" s="1028">
        <f>IF(A410="","",(IFERROR(VLOOKUP(A410,Projecten!A$4:W$2618,23,FALSE),"niet bekend")))</f>
        <v>5027</v>
      </c>
      <c r="AH410" s="1028">
        <f>IF(A410="","",(IFERROR(VLOOKUP(A410,Projecten!A$4:W$2618,12,FALSE),"niet bekend")))</f>
        <v>5027</v>
      </c>
      <c r="AI410" s="1026">
        <f t="shared" si="54"/>
        <v>0</v>
      </c>
    </row>
    <row r="411" spans="1:35" s="4" customFormat="1" ht="12.75" customHeight="1" x14ac:dyDescent="0.2">
      <c r="A411" s="269">
        <v>2015205</v>
      </c>
      <c r="B411" s="1501" t="s">
        <v>782</v>
      </c>
      <c r="C411" s="1" t="s">
        <v>776</v>
      </c>
      <c r="D411" s="1" t="s">
        <v>68</v>
      </c>
      <c r="E411" s="39">
        <v>1</v>
      </c>
      <c r="F411" s="1">
        <v>5</v>
      </c>
      <c r="G411" s="1">
        <v>5</v>
      </c>
      <c r="H411" s="1">
        <v>2</v>
      </c>
      <c r="I411" s="267" t="s">
        <v>89</v>
      </c>
      <c r="J411" s="267" t="s">
        <v>89</v>
      </c>
      <c r="K411" s="41" t="s">
        <v>309</v>
      </c>
      <c r="L411" s="41" t="s">
        <v>309</v>
      </c>
      <c r="M411" s="29" t="s">
        <v>89</v>
      </c>
      <c r="N411" s="29" t="s">
        <v>89</v>
      </c>
      <c r="O411" s="29" t="s">
        <v>89</v>
      </c>
      <c r="P411" s="29" t="s">
        <v>89</v>
      </c>
      <c r="R411" s="2134"/>
      <c r="S411" s="23">
        <f>IF(T411&lt;=0,"",(((T411-'In Productie'!$D$1)/7)+0.6))</f>
        <v>3.6</v>
      </c>
      <c r="T411" s="181">
        <v>42394</v>
      </c>
      <c r="U411" s="4" t="s">
        <v>278</v>
      </c>
      <c r="V411" s="189" t="s">
        <v>803</v>
      </c>
      <c r="W411" s="25">
        <v>20</v>
      </c>
      <c r="X411" s="79"/>
      <c r="Y411" s="79"/>
      <c r="Z411" s="272"/>
      <c r="AE411" s="4">
        <f>IF(A411="","",(IFERROR(VLOOKUP(A411,Projecten!A$4:W$2618,5,FALSE),"niet bekend")))</f>
        <v>1</v>
      </c>
      <c r="AF411" s="973">
        <f t="shared" si="53"/>
        <v>5251</v>
      </c>
      <c r="AG411" s="1028">
        <f>IF(A411="","",(IFERROR(VLOOKUP(A411,Projecten!A$4:W$2618,23,FALSE),"niet bekend")))</f>
        <v>5251</v>
      </c>
      <c r="AH411" s="1028">
        <f>IF(A411="","",(IFERROR(VLOOKUP(A411,Projecten!A$4:W$2618,12,FALSE),"niet bekend")))</f>
        <v>5251</v>
      </c>
      <c r="AI411" s="1026">
        <f t="shared" si="54"/>
        <v>0</v>
      </c>
    </row>
    <row r="412" spans="1:35" s="4" customFormat="1" ht="12.75" customHeight="1" x14ac:dyDescent="0.2">
      <c r="A412" s="269">
        <v>2015206</v>
      </c>
      <c r="B412" s="1501" t="s">
        <v>782</v>
      </c>
      <c r="C412" s="1" t="s">
        <v>777</v>
      </c>
      <c r="D412" s="1" t="s">
        <v>68</v>
      </c>
      <c r="E412" s="39">
        <v>1</v>
      </c>
      <c r="F412" s="1">
        <v>5</v>
      </c>
      <c r="G412" s="1">
        <v>5</v>
      </c>
      <c r="H412" s="1">
        <v>2</v>
      </c>
      <c r="I412" s="267" t="s">
        <v>89</v>
      </c>
      <c r="J412" s="267" t="s">
        <v>89</v>
      </c>
      <c r="K412" s="41" t="s">
        <v>309</v>
      </c>
      <c r="L412" s="41" t="s">
        <v>309</v>
      </c>
      <c r="M412" s="29" t="s">
        <v>89</v>
      </c>
      <c r="N412" s="29" t="s">
        <v>89</v>
      </c>
      <c r="O412" s="29" t="s">
        <v>89</v>
      </c>
      <c r="P412" s="29" t="s">
        <v>89</v>
      </c>
      <c r="R412" s="2134"/>
      <c r="S412" s="23">
        <f>IF(T412&lt;=0,"",(((T412-'In Productie'!$D$1)/7)+0.6))</f>
        <v>3.8857142857142857</v>
      </c>
      <c r="T412" s="181">
        <v>42396</v>
      </c>
      <c r="U412" s="4" t="s">
        <v>278</v>
      </c>
      <c r="V412" s="189" t="s">
        <v>803</v>
      </c>
      <c r="W412" s="25">
        <v>20</v>
      </c>
      <c r="X412" s="79"/>
      <c r="Y412" s="79"/>
      <c r="Z412" s="272"/>
      <c r="AE412" s="4">
        <f>IF(A412="","",(IFERROR(VLOOKUP(A412,Projecten!A$4:W$2618,5,FALSE),"niet bekend")))</f>
        <v>1</v>
      </c>
      <c r="AF412" s="973">
        <f t="shared" si="53"/>
        <v>5251</v>
      </c>
      <c r="AG412" s="1028">
        <f>IF(A412="","",(IFERROR(VLOOKUP(A412,Projecten!A$4:W$2618,23,FALSE),"niet bekend")))</f>
        <v>5251</v>
      </c>
      <c r="AH412" s="1028">
        <f>IF(A412="","",(IFERROR(VLOOKUP(A412,Projecten!A$4:W$2618,12,FALSE),"niet bekend")))</f>
        <v>5251</v>
      </c>
      <c r="AI412" s="1026">
        <f t="shared" si="54"/>
        <v>0</v>
      </c>
    </row>
    <row r="413" spans="1:35" s="4" customFormat="1" ht="12.75" customHeight="1" x14ac:dyDescent="0.2">
      <c r="A413" s="269">
        <v>2015207</v>
      </c>
      <c r="B413" s="1501" t="s">
        <v>782</v>
      </c>
      <c r="C413" s="1" t="s">
        <v>732</v>
      </c>
      <c r="D413" s="1" t="s">
        <v>68</v>
      </c>
      <c r="E413" s="39">
        <v>1</v>
      </c>
      <c r="F413" s="1">
        <v>5</v>
      </c>
      <c r="G413" s="1">
        <v>5</v>
      </c>
      <c r="H413" s="1">
        <v>2</v>
      </c>
      <c r="I413" s="267" t="s">
        <v>89</v>
      </c>
      <c r="J413" s="267" t="s">
        <v>89</v>
      </c>
      <c r="K413" s="41" t="s">
        <v>309</v>
      </c>
      <c r="L413" s="41" t="s">
        <v>309</v>
      </c>
      <c r="M413" s="41" t="s">
        <v>89</v>
      </c>
      <c r="N413" s="41" t="s">
        <v>89</v>
      </c>
      <c r="O413" s="41" t="s">
        <v>89</v>
      </c>
      <c r="P413" s="41" t="s">
        <v>89</v>
      </c>
      <c r="R413" s="2134"/>
      <c r="S413" s="23">
        <f>IF(T413&lt;=0,"",(((T413-'In Productie'!$D$1)/7)+0.6))</f>
        <v>4.1714285714285717</v>
      </c>
      <c r="T413" s="181">
        <v>42398</v>
      </c>
      <c r="U413" s="4" t="s">
        <v>278</v>
      </c>
      <c r="V413" s="189" t="s">
        <v>803</v>
      </c>
      <c r="W413" s="470">
        <v>20</v>
      </c>
      <c r="X413" s="79"/>
      <c r="Y413" s="79"/>
      <c r="Z413" s="272"/>
      <c r="AE413" s="4">
        <f>IF(A413="","",(IFERROR(VLOOKUP(A413,Projecten!A$4:W$2618,5,FALSE),"niet bekend")))</f>
        <v>1</v>
      </c>
      <c r="AF413" s="973">
        <f t="shared" si="53"/>
        <v>5251</v>
      </c>
      <c r="AG413" s="1028">
        <f>IF(A413="","",(IFERROR(VLOOKUP(A413,Projecten!A$4:W$2618,23,FALSE),"niet bekend")))</f>
        <v>5251</v>
      </c>
      <c r="AH413" s="1028">
        <f>IF(A413="","",(IFERROR(VLOOKUP(A413,Projecten!A$4:W$2618,12,FALSE),"niet bekend")))</f>
        <v>5251</v>
      </c>
      <c r="AI413" s="1026">
        <f t="shared" si="54"/>
        <v>0</v>
      </c>
    </row>
    <row r="414" spans="1:35" s="4" customFormat="1" ht="12.75" customHeight="1" x14ac:dyDescent="0.2">
      <c r="A414" s="269">
        <v>2015208</v>
      </c>
      <c r="B414" s="1501" t="s">
        <v>782</v>
      </c>
      <c r="C414" s="1" t="s">
        <v>733</v>
      </c>
      <c r="D414" s="1" t="s">
        <v>68</v>
      </c>
      <c r="E414" s="39">
        <v>1</v>
      </c>
      <c r="F414" s="1">
        <v>5</v>
      </c>
      <c r="G414" s="1">
        <v>5</v>
      </c>
      <c r="H414" s="1">
        <v>2</v>
      </c>
      <c r="I414" s="267" t="s">
        <v>89</v>
      </c>
      <c r="J414" s="267" t="s">
        <v>89</v>
      </c>
      <c r="K414" s="41" t="s">
        <v>309</v>
      </c>
      <c r="L414" s="41" t="s">
        <v>309</v>
      </c>
      <c r="M414" s="41" t="s">
        <v>89</v>
      </c>
      <c r="N414" s="41" t="s">
        <v>89</v>
      </c>
      <c r="O414" s="41" t="s">
        <v>89</v>
      </c>
      <c r="P414" s="41" t="s">
        <v>89</v>
      </c>
      <c r="R414" s="2134"/>
      <c r="S414" s="23">
        <f>IF(T414&lt;=0,"",(((T414-'In Productie'!$D$1)/7)+0.6))</f>
        <v>4.5999999999999996</v>
      </c>
      <c r="T414" s="181">
        <v>42401</v>
      </c>
      <c r="U414" s="4" t="s">
        <v>278</v>
      </c>
      <c r="V414" s="189" t="s">
        <v>803</v>
      </c>
      <c r="W414" s="470">
        <v>20</v>
      </c>
      <c r="X414" s="79"/>
      <c r="Y414" s="299"/>
      <c r="Z414" s="272"/>
      <c r="AE414" s="4">
        <f>IF(A414="","",(IFERROR(VLOOKUP(A414,Projecten!A$4:W$2618,5,FALSE),"niet bekend")))</f>
        <v>1</v>
      </c>
      <c r="AF414" s="973">
        <f t="shared" si="53"/>
        <v>5251</v>
      </c>
      <c r="AG414" s="1028">
        <f>IF(A414="","",(IFERROR(VLOOKUP(A414,Projecten!A$4:W$2618,23,FALSE),"niet bekend")))</f>
        <v>5251</v>
      </c>
      <c r="AH414" s="1028">
        <f>IF(A414="","",(IFERROR(VLOOKUP(A414,Projecten!A$4:W$2618,12,FALSE),"niet bekend")))</f>
        <v>5251</v>
      </c>
      <c r="AI414" s="1026">
        <f t="shared" si="54"/>
        <v>0</v>
      </c>
    </row>
    <row r="415" spans="1:35" s="4" customFormat="1" ht="12.75" customHeight="1" x14ac:dyDescent="0.2">
      <c r="A415" s="2"/>
      <c r="B415" s="1501"/>
      <c r="C415" s="188" t="s">
        <v>784</v>
      </c>
      <c r="D415" s="1"/>
      <c r="E415" s="39"/>
      <c r="F415" s="1"/>
      <c r="G415" s="1"/>
      <c r="H415" s="1"/>
      <c r="I415" s="267"/>
      <c r="J415" s="267"/>
      <c r="K415" s="41"/>
      <c r="L415" s="41"/>
      <c r="M415" s="41"/>
      <c r="N415" s="41"/>
      <c r="O415" s="41"/>
      <c r="P415" s="41"/>
      <c r="R415" s="2134"/>
      <c r="S415" s="23"/>
      <c r="T415" s="181"/>
      <c r="V415" s="189"/>
      <c r="W415" s="471">
        <v>3</v>
      </c>
      <c r="X415" s="79"/>
      <c r="Y415" s="299"/>
      <c r="Z415" s="272"/>
      <c r="AE415" s="4" t="str">
        <f>IF(A415="","",(IFERROR(VLOOKUP(A415,Projecten!A$4:W$2618,5,FALSE),"niet bekend")))</f>
        <v/>
      </c>
      <c r="AF415" s="973" t="str">
        <f t="shared" si="53"/>
        <v/>
      </c>
      <c r="AG415" s="1028" t="str">
        <f>IF(A415="","",(IFERROR(VLOOKUP(A415,Projecten!A$4:W$2618,23,FALSE),"niet bekend")))</f>
        <v/>
      </c>
      <c r="AH415" s="1028" t="str">
        <f>IF(A415="","",(IFERROR(VLOOKUP(A415,Projecten!A$4:W$2618,12,FALSE),"niet bekend")))</f>
        <v/>
      </c>
      <c r="AI415" s="1026" t="str">
        <f t="shared" si="54"/>
        <v/>
      </c>
    </row>
    <row r="416" spans="1:35" s="4" customFormat="1" ht="12.75" customHeight="1" x14ac:dyDescent="0.2">
      <c r="A416" s="2"/>
      <c r="B416" s="1501"/>
      <c r="C416" s="188" t="s">
        <v>768</v>
      </c>
      <c r="D416" s="1"/>
      <c r="E416" s="39"/>
      <c r="F416" s="1"/>
      <c r="G416" s="1"/>
      <c r="H416" s="1"/>
      <c r="I416" s="267"/>
      <c r="J416" s="267"/>
      <c r="K416" s="41"/>
      <c r="L416" s="41"/>
      <c r="M416" s="41"/>
      <c r="N416" s="41"/>
      <c r="O416" s="41"/>
      <c r="P416" s="41"/>
      <c r="R416" s="2134"/>
      <c r="S416" s="23"/>
      <c r="T416" s="181"/>
      <c r="V416" s="189"/>
      <c r="W416" s="471">
        <v>5.25</v>
      </c>
      <c r="X416" s="79"/>
      <c r="Y416" s="299"/>
      <c r="Z416" s="272"/>
      <c r="AE416" s="4" t="str">
        <f>IF(A416="","",(IFERROR(VLOOKUP(A416,Projecten!A$4:W$2618,5,FALSE),"niet bekend")))</f>
        <v/>
      </c>
      <c r="AF416" s="973" t="str">
        <f t="shared" si="53"/>
        <v/>
      </c>
      <c r="AG416" s="1028" t="str">
        <f>IF(A416="","",(IFERROR(VLOOKUP(A416,Projecten!A$4:W$2618,23,FALSE),"niet bekend")))</f>
        <v/>
      </c>
      <c r="AH416" s="1028" t="str">
        <f>IF(A416="","",(IFERROR(VLOOKUP(A416,Projecten!A$4:W$2618,12,FALSE),"niet bekend")))</f>
        <v/>
      </c>
      <c r="AI416" s="1026" t="str">
        <f t="shared" si="54"/>
        <v/>
      </c>
    </row>
    <row r="417" spans="1:35" s="4" customFormat="1" ht="12.75" customHeight="1" x14ac:dyDescent="0.2">
      <c r="A417" s="2"/>
      <c r="B417" s="1501"/>
      <c r="C417" s="188" t="s">
        <v>804</v>
      </c>
      <c r="D417" s="1"/>
      <c r="E417" s="39"/>
      <c r="F417" s="1"/>
      <c r="G417" s="1"/>
      <c r="H417" s="1"/>
      <c r="I417" s="267"/>
      <c r="J417" s="267"/>
      <c r="K417" s="41"/>
      <c r="L417" s="41"/>
      <c r="M417" s="41"/>
      <c r="N417" s="41"/>
      <c r="O417" s="41"/>
      <c r="P417" s="41"/>
      <c r="R417" s="2134"/>
      <c r="S417" s="23"/>
      <c r="T417" s="181"/>
      <c r="V417" s="189"/>
      <c r="W417" s="471">
        <v>2.5</v>
      </c>
      <c r="X417" s="79"/>
      <c r="Y417" s="299"/>
      <c r="Z417" s="272"/>
      <c r="AE417" s="4" t="str">
        <f>IF(A417="","",(IFERROR(VLOOKUP(A417,Projecten!A$4:W$2618,5,FALSE),"niet bekend")))</f>
        <v/>
      </c>
      <c r="AF417" s="973" t="str">
        <f t="shared" si="53"/>
        <v/>
      </c>
      <c r="AG417" s="1028" t="str">
        <f>IF(A417="","",(IFERROR(VLOOKUP(A417,Projecten!A$4:W$2618,23,FALSE),"niet bekend")))</f>
        <v/>
      </c>
      <c r="AH417" s="1028" t="str">
        <f>IF(A417="","",(IFERROR(VLOOKUP(A417,Projecten!A$4:W$2618,12,FALSE),"niet bekend")))</f>
        <v/>
      </c>
      <c r="AI417" s="1026" t="str">
        <f t="shared" si="54"/>
        <v/>
      </c>
    </row>
    <row r="418" spans="1:35" s="38" customFormat="1" ht="12.75" customHeight="1" x14ac:dyDescent="0.2">
      <c r="A418" s="30"/>
      <c r="B418" s="1500"/>
      <c r="C418" s="31"/>
      <c r="D418" s="31"/>
      <c r="E418" s="32"/>
      <c r="F418" s="31"/>
      <c r="G418" s="31"/>
      <c r="H418" s="31"/>
      <c r="I418" s="32"/>
      <c r="J418" s="32"/>
      <c r="K418" s="32"/>
      <c r="L418" s="32"/>
      <c r="M418" s="32"/>
      <c r="N418" s="32"/>
      <c r="O418" s="32"/>
      <c r="P418" s="32"/>
      <c r="Q418" s="33"/>
      <c r="R418" s="33"/>
      <c r="S418" s="1198"/>
      <c r="T418" s="176"/>
      <c r="U418" s="35"/>
      <c r="V418" s="35"/>
      <c r="W418" s="35"/>
      <c r="X418" s="83"/>
      <c r="Y418" s="84"/>
      <c r="Z418" s="36"/>
      <c r="AF418" s="983"/>
      <c r="AG418" s="1030"/>
      <c r="AH418" s="1030"/>
      <c r="AI418" s="1030"/>
    </row>
    <row r="419" spans="1:35" s="957" customFormat="1" x14ac:dyDescent="0.2">
      <c r="A419" s="1007"/>
      <c r="B419" s="1498"/>
      <c r="C419" s="1008">
        <f>SUM(F419:H419)</f>
        <v>360</v>
      </c>
      <c r="D419" s="1009"/>
      <c r="E419" s="1010">
        <f>SUM(E420:E437)</f>
        <v>21</v>
      </c>
      <c r="F419" s="1009">
        <f>SUM(F420:F437)</f>
        <v>181</v>
      </c>
      <c r="G419" s="1009">
        <f>SUM(G420:G437)</f>
        <v>135</v>
      </c>
      <c r="H419" s="1009">
        <f>SUM(H420:H437)</f>
        <v>44</v>
      </c>
      <c r="I419" s="1010"/>
      <c r="J419" s="1010"/>
      <c r="K419" s="1010"/>
      <c r="L419" s="1010"/>
      <c r="M419" s="1010"/>
      <c r="N419" s="1010"/>
      <c r="O419" s="1010"/>
      <c r="P419" s="1010"/>
      <c r="Q419" s="1062">
        <v>5</v>
      </c>
      <c r="R419" s="1043"/>
      <c r="S419" s="1200"/>
      <c r="T419" s="1063"/>
      <c r="U419" s="1064"/>
      <c r="V419" s="1064">
        <f>SUM(W419:W437)</f>
        <v>347.75</v>
      </c>
      <c r="W419" s="960"/>
      <c r="X419" s="960">
        <v>287</v>
      </c>
      <c r="Y419" s="968">
        <f>V419-X419</f>
        <v>60.75</v>
      </c>
      <c r="Z419" s="969"/>
      <c r="AD419" s="959"/>
      <c r="AE419" s="1038" t="str">
        <f>IF(A419="","",(IFERROR(VLOOKUP(A419,Projecten!A$4:W$2618,5,FALSE),"niet bekend")))</f>
        <v/>
      </c>
      <c r="AF419" s="1037">
        <f>SUM(AF420:AF440)</f>
        <v>48366</v>
      </c>
      <c r="AG419" s="1027" t="str">
        <f>IF(A419="","",(IFERROR(VLOOKUP(A419,Projecten!A$4:W$2618,23,FALSE),"niet bekend")))</f>
        <v/>
      </c>
      <c r="AH419" s="1027" t="str">
        <f>IF(A419="","",(IFERROR(VLOOKUP(A419,Projecten!A$4:W$2618,12,FALSE),"niet bekend")))</f>
        <v/>
      </c>
      <c r="AI419" s="1027"/>
    </row>
    <row r="420" spans="1:35" x14ac:dyDescent="0.2">
      <c r="A420" s="5"/>
      <c r="C420" s="302" t="s">
        <v>779</v>
      </c>
      <c r="Q420" s="303"/>
      <c r="R420" s="316"/>
      <c r="S420" s="1201"/>
      <c r="T420" s="304"/>
      <c r="U420" s="305"/>
      <c r="V420" s="305"/>
      <c r="W420" s="498">
        <v>4</v>
      </c>
      <c r="X420" s="25"/>
      <c r="Y420" s="22"/>
      <c r="Z420" s="26"/>
      <c r="AE420" s="4" t="str">
        <f>IF(A420="","",(IFERROR(VLOOKUP(A420,Projecten!A$4:W$2618,5,FALSE),"niet bekend")))</f>
        <v/>
      </c>
      <c r="AF420" s="973" t="str">
        <f t="shared" ref="AF420:AF439" si="55">IF(AE420="","",(E420/AE420*AH420))</f>
        <v/>
      </c>
      <c r="AG420" s="1028" t="str">
        <f>IF(A420="","",(IFERROR(VLOOKUP(A420,Projecten!A$4:W$2618,23,FALSE),"niet bekend")))</f>
        <v/>
      </c>
      <c r="AH420" s="1028" t="str">
        <f>IF(A420="","",(IFERROR(VLOOKUP(A420,Projecten!A$4:W$2618,12,FALSE),"niet bekend")))</f>
        <v/>
      </c>
      <c r="AI420" s="1026" t="str">
        <f t="shared" ref="AI420:AI439" si="56">IF(AF420="","",(AH420-AF420))</f>
        <v/>
      </c>
    </row>
    <row r="421" spans="1:35" x14ac:dyDescent="0.2">
      <c r="A421" s="5"/>
      <c r="C421" s="315" t="s">
        <v>821</v>
      </c>
      <c r="Q421" s="303"/>
      <c r="R421" s="316"/>
      <c r="S421" s="1201"/>
      <c r="T421" s="304"/>
      <c r="U421" s="305"/>
      <c r="V421" s="305"/>
      <c r="W421" s="498">
        <v>15.75</v>
      </c>
      <c r="X421" s="25"/>
      <c r="Y421" s="22"/>
      <c r="Z421" s="26"/>
      <c r="AE421" s="4" t="str">
        <f>IF(A421="","",(IFERROR(VLOOKUP(A421,Projecten!A$4:W$2618,5,FALSE),"niet bekend")))</f>
        <v/>
      </c>
      <c r="AF421" s="973" t="str">
        <f t="shared" si="55"/>
        <v/>
      </c>
      <c r="AG421" s="1028" t="str">
        <f>IF(A421="","",(IFERROR(VLOOKUP(A421,Projecten!A$4:W$2618,23,FALSE),"niet bekend")))</f>
        <v/>
      </c>
      <c r="AH421" s="1028" t="str">
        <f>IF(A421="","",(IFERROR(VLOOKUP(A421,Projecten!A$4:W$2618,12,FALSE),"niet bekend")))</f>
        <v/>
      </c>
      <c r="AI421" s="1026" t="str">
        <f t="shared" si="56"/>
        <v/>
      </c>
    </row>
    <row r="422" spans="1:35" s="4" customFormat="1" ht="12.75" customHeight="1" x14ac:dyDescent="0.2">
      <c r="A422" s="269">
        <v>2015205</v>
      </c>
      <c r="B422" s="1501" t="s">
        <v>782</v>
      </c>
      <c r="C422" s="1" t="s">
        <v>776</v>
      </c>
      <c r="D422" s="1" t="s">
        <v>68</v>
      </c>
      <c r="E422" s="39">
        <v>0</v>
      </c>
      <c r="F422" s="1">
        <v>3</v>
      </c>
      <c r="G422" s="1">
        <v>5</v>
      </c>
      <c r="H422" s="1">
        <v>2</v>
      </c>
      <c r="I422" s="267" t="s">
        <v>89</v>
      </c>
      <c r="J422" s="267" t="s">
        <v>89</v>
      </c>
      <c r="K422" s="41" t="s">
        <v>309</v>
      </c>
      <c r="L422" s="41" t="s">
        <v>309</v>
      </c>
      <c r="M422" s="29" t="s">
        <v>89</v>
      </c>
      <c r="N422" s="29" t="s">
        <v>89</v>
      </c>
      <c r="O422" s="29" t="s">
        <v>89</v>
      </c>
      <c r="P422" s="29" t="s">
        <v>89</v>
      </c>
      <c r="R422" s="2134"/>
      <c r="S422" s="23">
        <f>IF(T422&lt;=0,"",(((T422-'In Productie'!$D$1)/7)+0.6))</f>
        <v>4.7428571428571429</v>
      </c>
      <c r="T422" s="181">
        <v>42402</v>
      </c>
      <c r="U422" s="4" t="s">
        <v>278</v>
      </c>
      <c r="W422" s="25">
        <v>7</v>
      </c>
      <c r="X422" s="79"/>
      <c r="Y422" s="79"/>
      <c r="Z422" s="272"/>
      <c r="AE422" s="4">
        <f>IF(A422="","",(IFERROR(VLOOKUP(A422,Projecten!A$4:W$2618,5,FALSE),"niet bekend")))</f>
        <v>1</v>
      </c>
      <c r="AF422" s="973">
        <f t="shared" si="55"/>
        <v>0</v>
      </c>
      <c r="AG422" s="1028">
        <f>IF(A422="","",(IFERROR(VLOOKUP(A422,Projecten!A$4:W$2618,23,FALSE),"niet bekend")))</f>
        <v>5251</v>
      </c>
      <c r="AH422" s="1028">
        <f>IF(A422="","",(IFERROR(VLOOKUP(A422,Projecten!A$4:W$2618,12,FALSE),"niet bekend")))</f>
        <v>5251</v>
      </c>
      <c r="AI422" s="1026">
        <f t="shared" si="56"/>
        <v>5251</v>
      </c>
    </row>
    <row r="423" spans="1:35" s="4" customFormat="1" ht="12.75" customHeight="1" x14ac:dyDescent="0.2">
      <c r="A423" s="269">
        <v>2015207</v>
      </c>
      <c r="B423" s="1501" t="s">
        <v>782</v>
      </c>
      <c r="C423" s="1" t="s">
        <v>732</v>
      </c>
      <c r="D423" s="1" t="s">
        <v>68</v>
      </c>
      <c r="E423" s="39">
        <v>0</v>
      </c>
      <c r="F423" s="1">
        <v>3</v>
      </c>
      <c r="G423" s="1">
        <v>5</v>
      </c>
      <c r="H423" s="1">
        <v>2</v>
      </c>
      <c r="I423" s="267" t="s">
        <v>89</v>
      </c>
      <c r="J423" s="267" t="s">
        <v>89</v>
      </c>
      <c r="K423" s="41" t="s">
        <v>309</v>
      </c>
      <c r="L423" s="41" t="s">
        <v>309</v>
      </c>
      <c r="M423" s="41" t="s">
        <v>89</v>
      </c>
      <c r="N423" s="41" t="s">
        <v>89</v>
      </c>
      <c r="O423" s="41" t="s">
        <v>89</v>
      </c>
      <c r="P423" s="41" t="s">
        <v>89</v>
      </c>
      <c r="R423" s="2134"/>
      <c r="S423" s="23">
        <f>IF(T423&lt;=0,"",(((T423-'In Productie'!$D$1)/7)+0.6))</f>
        <v>4.7428571428571429</v>
      </c>
      <c r="T423" s="181">
        <v>42402</v>
      </c>
      <c r="U423" s="4" t="s">
        <v>278</v>
      </c>
      <c r="W423" s="470">
        <v>7</v>
      </c>
      <c r="X423" s="79"/>
      <c r="Y423" s="79"/>
      <c r="Z423" s="272"/>
      <c r="AE423" s="4">
        <f>IF(A423="","",(IFERROR(VLOOKUP(A423,Projecten!A$4:W$2618,5,FALSE),"niet bekend")))</f>
        <v>1</v>
      </c>
      <c r="AF423" s="973">
        <f t="shared" si="55"/>
        <v>0</v>
      </c>
      <c r="AG423" s="1028">
        <f>IF(A423="","",(IFERROR(VLOOKUP(A423,Projecten!A$4:W$2618,23,FALSE),"niet bekend")))</f>
        <v>5251</v>
      </c>
      <c r="AH423" s="1028">
        <f>IF(A423="","",(IFERROR(VLOOKUP(A423,Projecten!A$4:W$2618,12,FALSE),"niet bekend")))</f>
        <v>5251</v>
      </c>
      <c r="AI423" s="1026">
        <f t="shared" si="56"/>
        <v>5251</v>
      </c>
    </row>
    <row r="424" spans="1:35" s="4" customFormat="1" ht="12.75" customHeight="1" x14ac:dyDescent="0.2">
      <c r="A424" s="269">
        <v>2015206</v>
      </c>
      <c r="B424" s="1501" t="s">
        <v>782</v>
      </c>
      <c r="C424" s="1" t="s">
        <v>777</v>
      </c>
      <c r="D424" s="1" t="s">
        <v>68</v>
      </c>
      <c r="E424" s="39">
        <v>0</v>
      </c>
      <c r="F424" s="1">
        <v>3</v>
      </c>
      <c r="G424" s="1">
        <v>5</v>
      </c>
      <c r="H424" s="1">
        <v>2</v>
      </c>
      <c r="I424" s="267" t="s">
        <v>89</v>
      </c>
      <c r="J424" s="267" t="s">
        <v>89</v>
      </c>
      <c r="K424" s="41" t="s">
        <v>309</v>
      </c>
      <c r="L424" s="41" t="s">
        <v>309</v>
      </c>
      <c r="M424" s="29" t="s">
        <v>89</v>
      </c>
      <c r="N424" s="29" t="s">
        <v>89</v>
      </c>
      <c r="O424" s="29" t="s">
        <v>89</v>
      </c>
      <c r="P424" s="29" t="s">
        <v>89</v>
      </c>
      <c r="R424" s="2134"/>
      <c r="S424" s="23">
        <f>IF(T424&lt;=0,"",(((T424-'In Productie'!$D$1)/7)+0.6))</f>
        <v>4.7428571428571429</v>
      </c>
      <c r="T424" s="181">
        <v>42402</v>
      </c>
      <c r="U424" s="4" t="s">
        <v>278</v>
      </c>
      <c r="W424" s="25">
        <v>7</v>
      </c>
      <c r="X424" s="79"/>
      <c r="Y424" s="79"/>
      <c r="Z424" s="272"/>
      <c r="AE424" s="4">
        <f>IF(A424="","",(IFERROR(VLOOKUP(A424,Projecten!A$4:W$2618,5,FALSE),"niet bekend")))</f>
        <v>1</v>
      </c>
      <c r="AF424" s="973">
        <f t="shared" si="55"/>
        <v>0</v>
      </c>
      <c r="AG424" s="1028">
        <f>IF(A424="","",(IFERROR(VLOOKUP(A424,Projecten!A$4:W$2618,23,FALSE),"niet bekend")))</f>
        <v>5251</v>
      </c>
      <c r="AH424" s="1028">
        <f>IF(A424="","",(IFERROR(VLOOKUP(A424,Projecten!A$4:W$2618,12,FALSE),"niet bekend")))</f>
        <v>5251</v>
      </c>
      <c r="AI424" s="1026">
        <f t="shared" si="56"/>
        <v>5251</v>
      </c>
    </row>
    <row r="425" spans="1:35" s="4" customFormat="1" ht="12.75" customHeight="1" x14ac:dyDescent="0.2">
      <c r="A425" s="269">
        <v>2016006</v>
      </c>
      <c r="B425" s="1501">
        <v>120450</v>
      </c>
      <c r="C425" s="273" t="s">
        <v>745</v>
      </c>
      <c r="D425" s="1" t="s">
        <v>68</v>
      </c>
      <c r="E425" s="39">
        <v>3</v>
      </c>
      <c r="F425" s="1">
        <f>E425*9</f>
        <v>27</v>
      </c>
      <c r="G425" s="1">
        <f>E425*7</f>
        <v>21</v>
      </c>
      <c r="H425" s="1">
        <f>E425*2</f>
        <v>6</v>
      </c>
      <c r="I425" s="267" t="s">
        <v>89</v>
      </c>
      <c r="J425" s="41" t="s">
        <v>309</v>
      </c>
      <c r="K425" s="41" t="s">
        <v>309</v>
      </c>
      <c r="L425" s="41" t="s">
        <v>309</v>
      </c>
      <c r="M425" s="41" t="s">
        <v>89</v>
      </c>
      <c r="N425" s="41" t="s">
        <v>89</v>
      </c>
      <c r="O425" s="41" t="s">
        <v>89</v>
      </c>
      <c r="P425" s="41" t="s">
        <v>89</v>
      </c>
      <c r="R425" s="2134"/>
      <c r="S425" s="23">
        <f>IF(T425&lt;=0,"",(((T425-'In Productie'!$D$1)/7)+1))</f>
        <v>5.4285714285714288</v>
      </c>
      <c r="T425" s="181">
        <v>42404</v>
      </c>
      <c r="U425" s="4" t="s">
        <v>561</v>
      </c>
      <c r="W425" s="470">
        <f>E425*13</f>
        <v>39</v>
      </c>
      <c r="X425" s="79"/>
      <c r="Y425" s="79"/>
      <c r="Z425" s="111">
        <v>42380</v>
      </c>
      <c r="AE425" s="4">
        <f>IF(A425="","",(IFERROR(VLOOKUP(A425,Projecten!A$4:W$2618,5,FALSE),"niet bekend")))</f>
        <v>10</v>
      </c>
      <c r="AF425" s="973">
        <f t="shared" si="55"/>
        <v>8094</v>
      </c>
      <c r="AG425" s="1028">
        <f>IF(A425="","",(IFERROR(VLOOKUP(A425,Projecten!A$4:W$2618,23,FALSE),"niet bekend")))</f>
        <v>26980</v>
      </c>
      <c r="AH425" s="1028">
        <f>IF(A425="","",(IFERROR(VLOOKUP(A425,Projecten!A$4:W$2618,12,FALSE),"niet bekend")))</f>
        <v>26980</v>
      </c>
      <c r="AI425" s="1026">
        <f t="shared" si="56"/>
        <v>18886</v>
      </c>
    </row>
    <row r="426" spans="1:35" s="4" customFormat="1" ht="12.75" customHeight="1" x14ac:dyDescent="0.2">
      <c r="A426" s="269">
        <v>2015208</v>
      </c>
      <c r="B426" s="1501" t="s">
        <v>782</v>
      </c>
      <c r="C426" s="1" t="s">
        <v>733</v>
      </c>
      <c r="D426" s="1" t="s">
        <v>68</v>
      </c>
      <c r="E426" s="39">
        <v>0</v>
      </c>
      <c r="F426" s="1">
        <v>3</v>
      </c>
      <c r="G426" s="1">
        <v>5</v>
      </c>
      <c r="H426" s="1">
        <v>2</v>
      </c>
      <c r="I426" s="267" t="s">
        <v>89</v>
      </c>
      <c r="J426" s="267" t="s">
        <v>89</v>
      </c>
      <c r="K426" s="41" t="s">
        <v>309</v>
      </c>
      <c r="L426" s="41" t="s">
        <v>309</v>
      </c>
      <c r="M426" s="7" t="s">
        <v>89</v>
      </c>
      <c r="N426" s="7" t="s">
        <v>89</v>
      </c>
      <c r="O426" s="7" t="s">
        <v>89</v>
      </c>
      <c r="P426" s="7" t="s">
        <v>89</v>
      </c>
      <c r="R426" s="2134"/>
      <c r="S426" s="23">
        <f>IF(T426&lt;=0,"",(((T426-'In Productie'!$D$1)/7)+0.6))</f>
        <v>4.7428571428571429</v>
      </c>
      <c r="T426" s="181">
        <v>42402</v>
      </c>
      <c r="U426" s="4" t="s">
        <v>278</v>
      </c>
      <c r="W426" s="470">
        <v>7</v>
      </c>
      <c r="X426" s="80"/>
      <c r="Y426" s="82"/>
      <c r="Z426" s="272"/>
      <c r="AE426" s="4">
        <f>IF(A426="","",(IFERROR(VLOOKUP(A426,Projecten!A$4:W$2618,5,FALSE),"niet bekend")))</f>
        <v>1</v>
      </c>
      <c r="AF426" s="973">
        <f t="shared" si="55"/>
        <v>0</v>
      </c>
      <c r="AG426" s="1028">
        <f>IF(A426="","",(IFERROR(VLOOKUP(A426,Projecten!A$4:W$2618,23,FALSE),"niet bekend")))</f>
        <v>5251</v>
      </c>
      <c r="AH426" s="1028">
        <f>IF(A426="","",(IFERROR(VLOOKUP(A426,Projecten!A$4:W$2618,12,FALSE),"niet bekend")))</f>
        <v>5251</v>
      </c>
      <c r="AI426" s="1026">
        <f t="shared" si="56"/>
        <v>5251</v>
      </c>
    </row>
    <row r="427" spans="1:35" s="4" customFormat="1" ht="12.75" customHeight="1" x14ac:dyDescent="0.2">
      <c r="A427" s="269">
        <v>2015209</v>
      </c>
      <c r="B427" s="1501" t="s">
        <v>790</v>
      </c>
      <c r="C427" s="1" t="s">
        <v>734</v>
      </c>
      <c r="D427" s="1" t="s">
        <v>68</v>
      </c>
      <c r="E427" s="39">
        <v>1</v>
      </c>
      <c r="F427" s="1">
        <v>8</v>
      </c>
      <c r="G427" s="1">
        <v>5</v>
      </c>
      <c r="H427" s="1">
        <v>2</v>
      </c>
      <c r="I427" s="267" t="s">
        <v>89</v>
      </c>
      <c r="J427" s="267" t="s">
        <v>89</v>
      </c>
      <c r="K427" s="41" t="s">
        <v>309</v>
      </c>
      <c r="L427" s="41" t="s">
        <v>309</v>
      </c>
      <c r="M427" s="29" t="s">
        <v>89</v>
      </c>
      <c r="N427" s="29" t="s">
        <v>89</v>
      </c>
      <c r="O427" s="29" t="s">
        <v>89</v>
      </c>
      <c r="P427" s="29" t="s">
        <v>89</v>
      </c>
      <c r="R427" s="2134"/>
      <c r="S427" s="23">
        <f>IF(T427&lt;=0,"",(((T427-'In Productie'!$D$1)/7)+0.6))</f>
        <v>4.7428571428571429</v>
      </c>
      <c r="T427" s="181">
        <v>42402</v>
      </c>
      <c r="U427" s="4" t="s">
        <v>278</v>
      </c>
      <c r="W427" s="470">
        <v>27</v>
      </c>
      <c r="X427" s="79"/>
      <c r="Y427" s="79"/>
      <c r="Z427" s="272"/>
      <c r="AE427" s="4">
        <f>IF(A427="","",(IFERROR(VLOOKUP(A427,Projecten!A$4:W$2618,5,FALSE),"niet bekend")))</f>
        <v>1</v>
      </c>
      <c r="AF427" s="973">
        <f t="shared" si="55"/>
        <v>5251</v>
      </c>
      <c r="AG427" s="1028">
        <f>IF(A427="","",(IFERROR(VLOOKUP(A427,Projecten!A$4:W$2618,23,FALSE),"niet bekend")))</f>
        <v>5251</v>
      </c>
      <c r="AH427" s="1028">
        <f>IF(A427="","",(IFERROR(VLOOKUP(A427,Projecten!A$4:W$2618,12,FALSE),"niet bekend")))</f>
        <v>5251</v>
      </c>
      <c r="AI427" s="1026">
        <f t="shared" si="56"/>
        <v>0</v>
      </c>
    </row>
    <row r="428" spans="1:35" s="4" customFormat="1" ht="12.75" customHeight="1" x14ac:dyDescent="0.2">
      <c r="A428" s="269">
        <v>2015210</v>
      </c>
      <c r="B428" s="1501" t="s">
        <v>791</v>
      </c>
      <c r="C428" s="1" t="s">
        <v>735</v>
      </c>
      <c r="D428" s="1" t="s">
        <v>68</v>
      </c>
      <c r="E428" s="39">
        <v>1</v>
      </c>
      <c r="F428" s="1">
        <v>8</v>
      </c>
      <c r="G428" s="1">
        <v>5</v>
      </c>
      <c r="H428" s="1">
        <v>2</v>
      </c>
      <c r="I428" s="268" t="s">
        <v>89</v>
      </c>
      <c r="J428" s="268" t="s">
        <v>89</v>
      </c>
      <c r="K428" s="29" t="s">
        <v>89</v>
      </c>
      <c r="L428" s="29" t="s">
        <v>309</v>
      </c>
      <c r="M428" s="29" t="s">
        <v>89</v>
      </c>
      <c r="N428" s="29" t="s">
        <v>89</v>
      </c>
      <c r="O428" s="29" t="s">
        <v>89</v>
      </c>
      <c r="P428" s="29" t="s">
        <v>89</v>
      </c>
      <c r="R428" s="2134"/>
      <c r="S428" s="23">
        <f>IF(T428&lt;=0,"",(((T428-'In Productie'!$D$1)/7)+0.6))</f>
        <v>4.8857142857142852</v>
      </c>
      <c r="T428" s="181">
        <v>42403</v>
      </c>
      <c r="U428" s="4" t="s">
        <v>278</v>
      </c>
      <c r="W428" s="470">
        <v>38</v>
      </c>
      <c r="X428" s="79"/>
      <c r="Y428" s="79"/>
      <c r="Z428" s="272"/>
      <c r="AE428" s="4">
        <f>IF(A428="","",(IFERROR(VLOOKUP(A428,Projecten!A$4:W$2618,5,FALSE),"niet bekend")))</f>
        <v>1</v>
      </c>
      <c r="AF428" s="973">
        <f t="shared" si="55"/>
        <v>4330</v>
      </c>
      <c r="AG428" s="1028">
        <f>IF(A428="","",(IFERROR(VLOOKUP(A428,Projecten!A$4:W$2618,23,FALSE),"niet bekend")))</f>
        <v>4330</v>
      </c>
      <c r="AH428" s="1028">
        <f>IF(A428="","",(IFERROR(VLOOKUP(A428,Projecten!A$4:W$2618,12,FALSE),"niet bekend")))</f>
        <v>4330</v>
      </c>
      <c r="AI428" s="1026">
        <f t="shared" si="56"/>
        <v>0</v>
      </c>
    </row>
    <row r="429" spans="1:35" s="4" customFormat="1" ht="12.75" customHeight="1" x14ac:dyDescent="0.2">
      <c r="A429" s="269">
        <v>2016001</v>
      </c>
      <c r="B429" s="1501">
        <v>120451</v>
      </c>
      <c r="C429" s="273" t="s">
        <v>729</v>
      </c>
      <c r="D429" s="1" t="s">
        <v>68</v>
      </c>
      <c r="E429" s="39">
        <v>1</v>
      </c>
      <c r="F429" s="1">
        <v>9</v>
      </c>
      <c r="G429" s="1">
        <v>8</v>
      </c>
      <c r="H429" s="1">
        <v>1</v>
      </c>
      <c r="I429" s="268" t="s">
        <v>89</v>
      </c>
      <c r="J429" s="29" t="s">
        <v>309</v>
      </c>
      <c r="K429" s="29" t="s">
        <v>309</v>
      </c>
      <c r="L429" s="29" t="s">
        <v>309</v>
      </c>
      <c r="M429" s="29" t="s">
        <v>89</v>
      </c>
      <c r="N429" s="29" t="s">
        <v>89</v>
      </c>
      <c r="O429" s="29" t="s">
        <v>89</v>
      </c>
      <c r="P429" s="29" t="s">
        <v>89</v>
      </c>
      <c r="R429" s="2134"/>
      <c r="S429" s="23">
        <f>IF(T429&lt;=0,"",(((T429-'In Productie'!$D$1)/7)+0.6))</f>
        <v>5.0285714285714285</v>
      </c>
      <c r="T429" s="181">
        <v>42404</v>
      </c>
      <c r="U429" s="4" t="s">
        <v>561</v>
      </c>
      <c r="W429" s="470">
        <v>13</v>
      </c>
      <c r="X429" s="79"/>
      <c r="Y429" s="79"/>
      <c r="Z429" s="111">
        <v>42374</v>
      </c>
      <c r="AE429" s="4">
        <f>IF(A429="","",(IFERROR(VLOOKUP(A429,Projecten!A$4:W$2618,5,FALSE),"niet bekend")))</f>
        <v>1</v>
      </c>
      <c r="AF429" s="973">
        <f t="shared" si="55"/>
        <v>2513</v>
      </c>
      <c r="AG429" s="1028">
        <f>IF(A429="","",(IFERROR(VLOOKUP(A429,Projecten!A$4:W$2618,23,FALSE),"niet bekend")))</f>
        <v>2513</v>
      </c>
      <c r="AH429" s="1028">
        <f>IF(A429="","",(IFERROR(VLOOKUP(A429,Projecten!A$4:W$2618,12,FALSE),"niet bekend")))</f>
        <v>2513</v>
      </c>
      <c r="AI429" s="1026">
        <f t="shared" si="56"/>
        <v>0</v>
      </c>
    </row>
    <row r="430" spans="1:35" s="4" customFormat="1" ht="12.75" customHeight="1" x14ac:dyDescent="0.2">
      <c r="A430" s="269">
        <v>2016002</v>
      </c>
      <c r="B430" s="1501">
        <v>120451</v>
      </c>
      <c r="C430" s="273" t="s">
        <v>725</v>
      </c>
      <c r="D430" s="1" t="s">
        <v>68</v>
      </c>
      <c r="E430" s="39">
        <v>1</v>
      </c>
      <c r="F430" s="1">
        <v>9</v>
      </c>
      <c r="G430" s="1">
        <v>8</v>
      </c>
      <c r="H430" s="1">
        <v>1</v>
      </c>
      <c r="I430" s="268" t="s">
        <v>89</v>
      </c>
      <c r="J430" s="29" t="s">
        <v>309</v>
      </c>
      <c r="K430" s="29" t="s">
        <v>309</v>
      </c>
      <c r="L430" s="29" t="s">
        <v>309</v>
      </c>
      <c r="M430" s="29" t="s">
        <v>89</v>
      </c>
      <c r="N430" s="29" t="s">
        <v>89</v>
      </c>
      <c r="O430" s="29" t="s">
        <v>89</v>
      </c>
      <c r="P430" s="29" t="s">
        <v>89</v>
      </c>
      <c r="R430" s="2134"/>
      <c r="S430" s="23">
        <f>IF(T430&lt;=0,"",(((T430-'In Productie'!$D$1)/7)+0.6))</f>
        <v>5.0285714285714285</v>
      </c>
      <c r="T430" s="181">
        <v>42404</v>
      </c>
      <c r="U430" s="4" t="s">
        <v>561</v>
      </c>
      <c r="W430" s="470">
        <v>13</v>
      </c>
      <c r="X430" s="79"/>
      <c r="Y430" s="79"/>
      <c r="Z430" s="111">
        <v>42374</v>
      </c>
      <c r="AE430" s="4">
        <f>IF(A430="","",(IFERROR(VLOOKUP(A430,Projecten!A$4:W$2618,5,FALSE),"niet bekend")))</f>
        <v>1</v>
      </c>
      <c r="AF430" s="973">
        <f t="shared" si="55"/>
        <v>2513</v>
      </c>
      <c r="AG430" s="1028">
        <f>IF(A430="","",(IFERROR(VLOOKUP(A430,Projecten!A$4:W$2618,23,FALSE),"niet bekend")))</f>
        <v>2513</v>
      </c>
      <c r="AH430" s="1028">
        <f>IF(A430="","",(IFERROR(VLOOKUP(A430,Projecten!A$4:W$2618,12,FALSE),"niet bekend")))</f>
        <v>2513</v>
      </c>
      <c r="AI430" s="1026">
        <f t="shared" si="56"/>
        <v>0</v>
      </c>
    </row>
    <row r="431" spans="1:35" s="4" customFormat="1" ht="12.75" customHeight="1" x14ac:dyDescent="0.2">
      <c r="A431" s="269">
        <v>2016003</v>
      </c>
      <c r="B431" s="1501">
        <v>120451</v>
      </c>
      <c r="C431" s="273" t="s">
        <v>726</v>
      </c>
      <c r="D431" s="1" t="s">
        <v>68</v>
      </c>
      <c r="E431" s="39">
        <v>1</v>
      </c>
      <c r="F431" s="1">
        <v>9</v>
      </c>
      <c r="G431" s="1">
        <v>8</v>
      </c>
      <c r="H431" s="1">
        <v>1</v>
      </c>
      <c r="I431" s="268" t="s">
        <v>89</v>
      </c>
      <c r="J431" s="29" t="s">
        <v>309</v>
      </c>
      <c r="K431" s="29" t="s">
        <v>309</v>
      </c>
      <c r="L431" s="29" t="s">
        <v>309</v>
      </c>
      <c r="M431" s="29" t="s">
        <v>89</v>
      </c>
      <c r="N431" s="29" t="s">
        <v>89</v>
      </c>
      <c r="O431" s="29" t="s">
        <v>89</v>
      </c>
      <c r="P431" s="29" t="s">
        <v>89</v>
      </c>
      <c r="R431" s="2134"/>
      <c r="S431" s="23">
        <f>IF(T431&lt;=0,"",(((T431-'In Productie'!$D$1)/7)+1))</f>
        <v>5.4285714285714288</v>
      </c>
      <c r="T431" s="181">
        <v>42404</v>
      </c>
      <c r="U431" s="4" t="s">
        <v>561</v>
      </c>
      <c r="W431" s="470">
        <v>13</v>
      </c>
      <c r="X431" s="79"/>
      <c r="Y431" s="79"/>
      <c r="Z431" s="111">
        <v>42374</v>
      </c>
      <c r="AE431" s="4">
        <f>IF(A431="","",(IFERROR(VLOOKUP(A431,Projecten!A$4:W$2618,5,FALSE),"niet bekend")))</f>
        <v>1</v>
      </c>
      <c r="AF431" s="973">
        <f t="shared" si="55"/>
        <v>2513</v>
      </c>
      <c r="AG431" s="1028">
        <f>IF(A431="","",(IFERROR(VLOOKUP(A431,Projecten!A$4:W$2618,23,FALSE),"niet bekend")))</f>
        <v>2513</v>
      </c>
      <c r="AH431" s="1028">
        <f>IF(A431="","",(IFERROR(VLOOKUP(A431,Projecten!A$4:W$2618,12,FALSE),"niet bekend")))</f>
        <v>2513</v>
      </c>
      <c r="AI431" s="1026">
        <f t="shared" si="56"/>
        <v>0</v>
      </c>
    </row>
    <row r="432" spans="1:35" s="4" customFormat="1" ht="12.75" customHeight="1" x14ac:dyDescent="0.2">
      <c r="A432" s="2">
        <v>2016008</v>
      </c>
      <c r="B432" s="1501" t="s">
        <v>815</v>
      </c>
      <c r="C432" s="1" t="s">
        <v>760</v>
      </c>
      <c r="D432" s="1" t="s">
        <v>489</v>
      </c>
      <c r="E432" s="39">
        <v>6</v>
      </c>
      <c r="F432" s="1">
        <f>E432*7</f>
        <v>42</v>
      </c>
      <c r="G432" s="1">
        <f>E432*4</f>
        <v>24</v>
      </c>
      <c r="H432" s="1">
        <f>E432*1</f>
        <v>6</v>
      </c>
      <c r="I432" s="268" t="s">
        <v>89</v>
      </c>
      <c r="J432" s="29" t="s">
        <v>89</v>
      </c>
      <c r="K432" s="29" t="s">
        <v>309</v>
      </c>
      <c r="L432" s="29" t="s">
        <v>309</v>
      </c>
      <c r="M432" s="29" t="s">
        <v>89</v>
      </c>
      <c r="N432" s="29" t="s">
        <v>89</v>
      </c>
      <c r="O432" s="29" t="s">
        <v>89</v>
      </c>
      <c r="P432" s="29" t="s">
        <v>89</v>
      </c>
      <c r="R432" s="2134"/>
      <c r="S432" s="23">
        <f>IF(T432&lt;=0,"",(((T432-'In Productie'!$D$1)/7)+0.6))</f>
        <v>5.0285714285714285</v>
      </c>
      <c r="T432" s="181">
        <v>42404</v>
      </c>
      <c r="U432" s="4" t="s">
        <v>681</v>
      </c>
      <c r="V432" s="4" t="s">
        <v>812</v>
      </c>
      <c r="W432" s="25">
        <f>E432*11</f>
        <v>66</v>
      </c>
      <c r="X432" s="79"/>
      <c r="Y432" s="79"/>
      <c r="Z432" s="111">
        <v>42381</v>
      </c>
      <c r="AE432" s="4">
        <f>IF(A432="","",(IFERROR(VLOOKUP(A432,Projecten!A$4:W$2618,5,FALSE),"niet bekend")))</f>
        <v>26</v>
      </c>
      <c r="AF432" s="973">
        <f t="shared" si="55"/>
        <v>8046</v>
      </c>
      <c r="AG432" s="1028">
        <f>IF(A432="","",(IFERROR(VLOOKUP(A432,Projecten!A$4:W$2618,23,FALSE),"niet bekend")))</f>
        <v>34866</v>
      </c>
      <c r="AH432" s="1028">
        <f>IF(A432="","",(IFERROR(VLOOKUP(A432,Projecten!A$4:W$2618,12,FALSE),"niet bekend")))</f>
        <v>34866</v>
      </c>
      <c r="AI432" s="1026">
        <f t="shared" si="56"/>
        <v>26820</v>
      </c>
    </row>
    <row r="433" spans="1:35" s="4" customFormat="1" ht="12.75" customHeight="1" x14ac:dyDescent="0.2">
      <c r="A433" s="2">
        <v>2016008</v>
      </c>
      <c r="B433" s="1501">
        <v>120458</v>
      </c>
      <c r="C433" s="1" t="s">
        <v>760</v>
      </c>
      <c r="D433" s="1" t="s">
        <v>489</v>
      </c>
      <c r="E433" s="39">
        <v>4</v>
      </c>
      <c r="F433" s="1">
        <f>E433*7</f>
        <v>28</v>
      </c>
      <c r="G433" s="1">
        <f>E433*4</f>
        <v>16</v>
      </c>
      <c r="H433" s="1">
        <f>E433*1</f>
        <v>4</v>
      </c>
      <c r="I433" s="268" t="s">
        <v>89</v>
      </c>
      <c r="J433" s="29" t="s">
        <v>89</v>
      </c>
      <c r="K433" s="29" t="s">
        <v>309</v>
      </c>
      <c r="L433" s="29" t="s">
        <v>309</v>
      </c>
      <c r="M433" s="29" t="s">
        <v>89</v>
      </c>
      <c r="N433" s="29" t="s">
        <v>89</v>
      </c>
      <c r="O433" s="29" t="s">
        <v>89</v>
      </c>
      <c r="P433" s="29" t="s">
        <v>89</v>
      </c>
      <c r="R433" s="2134"/>
      <c r="S433" s="23">
        <f>IF(T433&lt;=0,"",(((T433-'In Productie'!$D$1)/7)+0.6))</f>
        <v>5.0285714285714285</v>
      </c>
      <c r="T433" s="181">
        <v>42404</v>
      </c>
      <c r="U433" s="4" t="s">
        <v>681</v>
      </c>
      <c r="W433" s="25">
        <f>E433*11</f>
        <v>44</v>
      </c>
      <c r="X433" s="79"/>
      <c r="Y433" s="79"/>
      <c r="Z433" s="111">
        <v>42381</v>
      </c>
      <c r="AE433" s="4">
        <f>IF(A433="","",(IFERROR(VLOOKUP(A433,Projecten!A$4:W$2618,5,FALSE),"niet bekend")))</f>
        <v>26</v>
      </c>
      <c r="AF433" s="973">
        <f t="shared" si="55"/>
        <v>5364</v>
      </c>
      <c r="AG433" s="1028">
        <f>IF(A433="","",(IFERROR(VLOOKUP(A433,Projecten!A$4:W$2618,23,FALSE),"niet bekend")))</f>
        <v>34866</v>
      </c>
      <c r="AH433" s="1028">
        <f>IF(A433="","",(IFERROR(VLOOKUP(A433,Projecten!A$4:W$2618,12,FALSE),"niet bekend")))</f>
        <v>34866</v>
      </c>
      <c r="AI433" s="1026">
        <f t="shared" si="56"/>
        <v>29502</v>
      </c>
    </row>
    <row r="434" spans="1:35" x14ac:dyDescent="0.2">
      <c r="A434" s="5"/>
      <c r="C434" s="302"/>
      <c r="Q434" s="303"/>
      <c r="R434" s="316"/>
      <c r="S434" s="1201"/>
      <c r="T434" s="304"/>
      <c r="U434" s="305"/>
      <c r="V434" s="305"/>
      <c r="W434" s="498"/>
      <c r="X434" s="25"/>
      <c r="Y434" s="22"/>
      <c r="Z434" s="26"/>
      <c r="AE434" s="4" t="str">
        <f>IF(A434="","",(IFERROR(VLOOKUP(A434,Projecten!A$4:W$2618,5,FALSE),"niet bekend")))</f>
        <v/>
      </c>
      <c r="AF434" s="973" t="str">
        <f t="shared" si="55"/>
        <v/>
      </c>
      <c r="AG434" s="1028" t="str">
        <f>IF(A434="","",(IFERROR(VLOOKUP(A434,Projecten!A$4:W$2618,23,FALSE),"niet bekend")))</f>
        <v/>
      </c>
      <c r="AH434" s="1028" t="str">
        <f>IF(A434="","",(IFERROR(VLOOKUP(A434,Projecten!A$4:W$2618,12,FALSE),"niet bekend")))</f>
        <v/>
      </c>
      <c r="AI434" s="1026" t="str">
        <f t="shared" si="56"/>
        <v/>
      </c>
    </row>
    <row r="435" spans="1:35" x14ac:dyDescent="0.2">
      <c r="A435" s="319">
        <v>2016015</v>
      </c>
      <c r="B435" s="1514" t="s">
        <v>810</v>
      </c>
      <c r="C435" s="280" t="s">
        <v>809</v>
      </c>
      <c r="D435" s="307" t="s">
        <v>68</v>
      </c>
      <c r="E435" s="1965">
        <v>1</v>
      </c>
      <c r="F435" s="307">
        <v>7</v>
      </c>
      <c r="G435" s="307">
        <v>4</v>
      </c>
      <c r="H435" s="307">
        <v>7</v>
      </c>
      <c r="I435" s="309" t="s">
        <v>89</v>
      </c>
      <c r="J435" s="310" t="s">
        <v>309</v>
      </c>
      <c r="K435" s="29" t="s">
        <v>309</v>
      </c>
      <c r="L435" s="29" t="s">
        <v>309</v>
      </c>
      <c r="M435" s="29" t="s">
        <v>89</v>
      </c>
      <c r="N435" s="29" t="s">
        <v>89</v>
      </c>
      <c r="O435" s="29" t="s">
        <v>89</v>
      </c>
      <c r="P435" s="29" t="s">
        <v>89</v>
      </c>
      <c r="Q435" s="6"/>
      <c r="R435" s="2131"/>
      <c r="S435" s="23">
        <f>IF(T435&lt;=0,"",(((T435-'In Productie'!$D$1)/7)+0.6))</f>
        <v>4.8857142857142852</v>
      </c>
      <c r="T435" s="177">
        <v>42403</v>
      </c>
      <c r="U435" s="6" t="s">
        <v>444</v>
      </c>
      <c r="V435" s="306"/>
      <c r="W435" s="497">
        <v>7</v>
      </c>
      <c r="X435" s="6"/>
      <c r="Z435" s="308">
        <v>42387</v>
      </c>
      <c r="AE435" s="4">
        <f>IF(A435="","",(IFERROR(VLOOKUP(A435,Projecten!A$4:W$2618,5,FALSE),"niet bekend")))</f>
        <v>1</v>
      </c>
      <c r="AF435" s="973">
        <f t="shared" si="55"/>
        <v>3486</v>
      </c>
      <c r="AG435" s="1028">
        <f>IF(A435="","",(IFERROR(VLOOKUP(A435,Projecten!A$4:W$2618,23,FALSE),"niet bekend")))</f>
        <v>3486</v>
      </c>
      <c r="AH435" s="1028">
        <f>IF(A435="","",(IFERROR(VLOOKUP(A435,Projecten!A$4:W$2618,12,FALSE),"niet bekend")))</f>
        <v>3486</v>
      </c>
      <c r="AI435" s="1026">
        <f t="shared" si="56"/>
        <v>0</v>
      </c>
    </row>
    <row r="436" spans="1:35" s="4" customFormat="1" ht="12.75" customHeight="1" x14ac:dyDescent="0.2">
      <c r="A436" s="269">
        <v>2016007</v>
      </c>
      <c r="B436" s="1501">
        <v>120418</v>
      </c>
      <c r="C436" s="1" t="s">
        <v>747</v>
      </c>
      <c r="D436" s="1" t="s">
        <v>68</v>
      </c>
      <c r="E436" s="39">
        <v>1</v>
      </c>
      <c r="F436" s="1">
        <f>E436*11</f>
        <v>11</v>
      </c>
      <c r="G436" s="1">
        <f>E436*8</f>
        <v>8</v>
      </c>
      <c r="H436" s="1">
        <f>E436*3</f>
        <v>3</v>
      </c>
      <c r="I436" s="267" t="s">
        <v>89</v>
      </c>
      <c r="J436" s="41" t="s">
        <v>309</v>
      </c>
      <c r="K436" s="41" t="s">
        <v>309</v>
      </c>
      <c r="L436" s="41" t="s">
        <v>309</v>
      </c>
      <c r="M436" s="41" t="s">
        <v>89</v>
      </c>
      <c r="N436" s="41" t="s">
        <v>89</v>
      </c>
      <c r="O436" s="41" t="s">
        <v>89</v>
      </c>
      <c r="P436" s="41" t="s">
        <v>89</v>
      </c>
      <c r="R436" s="2134"/>
      <c r="S436" s="23">
        <f>IF(T436&lt;=0,"",(((T436-'In Productie'!$D$1)/7)+0.6))</f>
        <v>4.8857142857142852</v>
      </c>
      <c r="T436" s="285">
        <v>42403</v>
      </c>
      <c r="U436" s="4" t="s">
        <v>561</v>
      </c>
      <c r="W436" s="25">
        <f>E436*20</f>
        <v>20</v>
      </c>
      <c r="X436" s="79"/>
      <c r="Y436" s="79"/>
      <c r="Z436" s="111">
        <v>42380</v>
      </c>
      <c r="AE436" s="4">
        <f>IF(A436="","",(IFERROR(VLOOKUP(A436,Projecten!A$4:W$2618,5,FALSE),"niet bekend")))</f>
        <v>5</v>
      </c>
      <c r="AF436" s="973">
        <f t="shared" si="55"/>
        <v>3128</v>
      </c>
      <c r="AG436" s="1028">
        <f>IF(A436="","",(IFERROR(VLOOKUP(A436,Projecten!A$4:W$2618,23,FALSE),"niet bekend")))</f>
        <v>15640</v>
      </c>
      <c r="AH436" s="1028">
        <f>IF(A436="","",(IFERROR(VLOOKUP(A436,Projecten!A$4:W$2618,12,FALSE),"niet bekend")))</f>
        <v>15640</v>
      </c>
      <c r="AI436" s="1026">
        <f t="shared" si="56"/>
        <v>12512</v>
      </c>
    </row>
    <row r="437" spans="1:35" s="4" customFormat="1" ht="12.75" customHeight="1" x14ac:dyDescent="0.2">
      <c r="A437" s="269">
        <v>2016007</v>
      </c>
      <c r="B437" s="1501">
        <v>120418</v>
      </c>
      <c r="C437" s="1" t="s">
        <v>748</v>
      </c>
      <c r="D437" s="1" t="s">
        <v>68</v>
      </c>
      <c r="E437" s="39">
        <v>1</v>
      </c>
      <c r="F437" s="1">
        <f>E437*11</f>
        <v>11</v>
      </c>
      <c r="G437" s="1">
        <f>E437*8</f>
        <v>8</v>
      </c>
      <c r="H437" s="1">
        <f>E437*3</f>
        <v>3</v>
      </c>
      <c r="I437" s="267" t="s">
        <v>89</v>
      </c>
      <c r="J437" s="41" t="s">
        <v>309</v>
      </c>
      <c r="K437" s="41" t="s">
        <v>309</v>
      </c>
      <c r="L437" s="41" t="s">
        <v>309</v>
      </c>
      <c r="M437" s="41" t="s">
        <v>89</v>
      </c>
      <c r="N437" s="41" t="s">
        <v>89</v>
      </c>
      <c r="O437" s="41" t="s">
        <v>89</v>
      </c>
      <c r="P437" s="41" t="s">
        <v>89</v>
      </c>
      <c r="R437" s="2134"/>
      <c r="S437" s="23">
        <f>IF(T437&lt;=0,"",(((T437-'In Productie'!$D$1)/7)+0.6))</f>
        <v>5.0285714285714285</v>
      </c>
      <c r="T437" s="181">
        <v>42404</v>
      </c>
      <c r="U437" s="4" t="s">
        <v>561</v>
      </c>
      <c r="W437" s="25">
        <f>E437*20</f>
        <v>20</v>
      </c>
      <c r="X437" s="80"/>
      <c r="Y437" s="82"/>
      <c r="Z437" s="111">
        <v>42380</v>
      </c>
      <c r="AE437" s="4">
        <f>IF(A437="","",(IFERROR(VLOOKUP(A437,Projecten!A$4:W$2618,5,FALSE),"niet bekend")))</f>
        <v>5</v>
      </c>
      <c r="AF437" s="973">
        <f t="shared" si="55"/>
        <v>3128</v>
      </c>
      <c r="AG437" s="1028">
        <f>IF(A437="","",(IFERROR(VLOOKUP(A437,Projecten!A$4:W$2618,23,FALSE),"niet bekend")))</f>
        <v>15640</v>
      </c>
      <c r="AH437" s="1028">
        <f>IF(A437="","",(IFERROR(VLOOKUP(A437,Projecten!A$4:W$2618,12,FALSE),"niet bekend")))</f>
        <v>15640</v>
      </c>
      <c r="AI437" s="1026">
        <f t="shared" si="56"/>
        <v>12512</v>
      </c>
    </row>
    <row r="438" spans="1:35" x14ac:dyDescent="0.2">
      <c r="A438" s="280"/>
      <c r="B438" s="313"/>
      <c r="C438" s="313"/>
      <c r="D438" s="311"/>
      <c r="E438" s="1966"/>
      <c r="F438" s="311"/>
      <c r="G438" s="311"/>
      <c r="H438" s="311"/>
      <c r="I438" s="309"/>
      <c r="J438" s="310"/>
      <c r="K438" s="29"/>
      <c r="L438" s="29"/>
      <c r="M438" s="29"/>
      <c r="N438" s="29"/>
      <c r="O438" s="29"/>
      <c r="P438" s="29"/>
      <c r="Q438" s="6"/>
      <c r="R438" s="2131"/>
      <c r="S438" s="23"/>
      <c r="V438" s="306"/>
      <c r="W438" s="497"/>
      <c r="X438" s="6"/>
      <c r="Z438" s="308"/>
      <c r="AE438" s="4" t="str">
        <f>IF(A438="","",(IFERROR(VLOOKUP(A438,Projecten!A$4:W$2618,5,FALSE),"niet bekend")))</f>
        <v/>
      </c>
      <c r="AF438" s="973" t="str">
        <f t="shared" si="55"/>
        <v/>
      </c>
      <c r="AG438" s="1028" t="str">
        <f>IF(A438="","",(IFERROR(VLOOKUP(A438,Projecten!A$4:W$2618,23,FALSE),"niet bekend")))</f>
        <v/>
      </c>
      <c r="AH438" s="1028" t="str">
        <f>IF(A438="","",(IFERROR(VLOOKUP(A438,Projecten!A$4:W$2618,12,FALSE),"niet bekend")))</f>
        <v/>
      </c>
      <c r="AI438" s="1026" t="str">
        <f t="shared" si="56"/>
        <v/>
      </c>
    </row>
    <row r="439" spans="1:35" x14ac:dyDescent="0.2">
      <c r="A439" s="1573"/>
      <c r="B439" s="281"/>
      <c r="C439" s="281"/>
      <c r="D439" s="281"/>
      <c r="E439" s="1967"/>
      <c r="F439" s="281"/>
      <c r="G439" s="281"/>
      <c r="H439" s="281"/>
      <c r="J439" s="75"/>
      <c r="K439" s="75"/>
      <c r="L439" s="75"/>
      <c r="M439" s="76"/>
      <c r="N439" s="76"/>
      <c r="O439" s="76"/>
      <c r="P439" s="76"/>
      <c r="S439" s="23"/>
      <c r="W439" s="25"/>
      <c r="X439" s="6"/>
      <c r="Z439" s="308"/>
      <c r="AE439" s="4" t="str">
        <f>IF(A439="","",(IFERROR(VLOOKUP(A439,Projecten!A$4:W$2618,5,FALSE),"niet bekend")))</f>
        <v/>
      </c>
      <c r="AF439" s="973" t="str">
        <f t="shared" si="55"/>
        <v/>
      </c>
      <c r="AG439" s="1028" t="str">
        <f>IF(A439="","",(IFERROR(VLOOKUP(A439,Projecten!A$4:W$2618,23,FALSE),"niet bekend")))</f>
        <v/>
      </c>
      <c r="AH439" s="1028" t="str">
        <f>IF(A439="","",(IFERROR(VLOOKUP(A439,Projecten!A$4:W$2618,12,FALSE),"niet bekend")))</f>
        <v/>
      </c>
      <c r="AI439" s="1026" t="str">
        <f t="shared" si="56"/>
        <v/>
      </c>
    </row>
    <row r="440" spans="1:35" s="38" customFormat="1" x14ac:dyDescent="0.2">
      <c r="A440" s="30"/>
      <c r="B440" s="1500"/>
      <c r="C440" s="31"/>
      <c r="D440" s="31"/>
      <c r="E440" s="32"/>
      <c r="F440" s="31"/>
      <c r="G440" s="31"/>
      <c r="H440" s="31"/>
      <c r="I440" s="32"/>
      <c r="J440" s="32"/>
      <c r="K440" s="32"/>
      <c r="L440" s="32"/>
      <c r="M440" s="32"/>
      <c r="N440" s="32"/>
      <c r="O440" s="32"/>
      <c r="P440" s="32"/>
      <c r="Q440" s="33"/>
      <c r="R440" s="33"/>
      <c r="S440" s="1198"/>
      <c r="T440" s="176"/>
      <c r="U440" s="35"/>
      <c r="V440" s="35"/>
      <c r="W440" s="35"/>
      <c r="X440" s="83"/>
      <c r="Y440" s="37"/>
      <c r="Z440" s="312"/>
      <c r="AF440" s="983"/>
      <c r="AG440" s="1030"/>
      <c r="AH440" s="1030"/>
      <c r="AI440" s="1030"/>
    </row>
    <row r="441" spans="1:35" s="957" customFormat="1" x14ac:dyDescent="0.2">
      <c r="A441" s="1007"/>
      <c r="B441" s="1498"/>
      <c r="C441" s="1008">
        <f>SUM(F441:H441)</f>
        <v>297</v>
      </c>
      <c r="D441" s="1009"/>
      <c r="E441" s="1010">
        <f>SUM(E445:E455)</f>
        <v>19</v>
      </c>
      <c r="F441" s="1009">
        <f>SUM(F445:F455)</f>
        <v>151</v>
      </c>
      <c r="G441" s="1009">
        <f>SUM(G445:G455)</f>
        <v>100</v>
      </c>
      <c r="H441" s="1009">
        <f>SUM(H445:H455)</f>
        <v>46</v>
      </c>
      <c r="I441" s="1010"/>
      <c r="J441" s="1010"/>
      <c r="K441" s="1010"/>
      <c r="L441" s="1010"/>
      <c r="M441" s="1010"/>
      <c r="N441" s="1010"/>
      <c r="O441" s="1010"/>
      <c r="P441" s="1010"/>
      <c r="Q441" s="1043">
        <v>6</v>
      </c>
      <c r="R441" s="1043"/>
      <c r="S441" s="1199"/>
      <c r="T441" s="1013"/>
      <c r="U441" s="1014"/>
      <c r="V441" s="1014">
        <f>SUM(W441:W455)</f>
        <v>347.5</v>
      </c>
      <c r="W441" s="960"/>
      <c r="X441" s="960">
        <v>316.75</v>
      </c>
      <c r="Y441" s="961">
        <f>V441-X441</f>
        <v>30.75</v>
      </c>
      <c r="Z441" s="956"/>
      <c r="AD441" s="959"/>
      <c r="AE441" s="1038" t="str">
        <f>IF(A441="","",(IFERROR(VLOOKUP(A441,Projecten!A$4:W$2618,5,FALSE),"niet bekend")))</f>
        <v/>
      </c>
      <c r="AF441" s="1037">
        <f>SUM(AF442:AF456)</f>
        <v>44883</v>
      </c>
      <c r="AG441" s="1027" t="str">
        <f>IF(A441="","",(IFERROR(VLOOKUP(A441,Projecten!A$4:W$2618,23,FALSE),"niet bekend")))</f>
        <v/>
      </c>
      <c r="AH441" s="1027" t="str">
        <f>IF(A441="","",(IFERROR(VLOOKUP(A441,Projecten!A$4:W$2618,12,FALSE),"niet bekend")))</f>
        <v/>
      </c>
      <c r="AI441" s="1027"/>
    </row>
    <row r="442" spans="1:35" x14ac:dyDescent="0.2">
      <c r="A442" s="5"/>
      <c r="C442" s="315" t="s">
        <v>802</v>
      </c>
      <c r="Q442" s="316"/>
      <c r="R442" s="316"/>
      <c r="S442" s="1202"/>
      <c r="T442" s="317"/>
      <c r="U442" s="318"/>
      <c r="V442" s="318"/>
      <c r="W442" s="471">
        <v>24.75</v>
      </c>
      <c r="X442" s="25"/>
      <c r="Y442" s="81"/>
      <c r="Z442" s="5"/>
      <c r="AE442" s="4" t="str">
        <f>IF(A442="","",(IFERROR(VLOOKUP(A442,Projecten!A$4:W$2618,5,FALSE),"niet bekend")))</f>
        <v/>
      </c>
      <c r="AF442" s="973" t="str">
        <f t="shared" ref="AF442:AF455" si="57">IF(AE442="","",(E442/AE442*AH442))</f>
        <v/>
      </c>
      <c r="AG442" s="1028" t="str">
        <f>IF(A442="","",(IFERROR(VLOOKUP(A442,Projecten!A$4:W$2618,23,FALSE),"niet bekend")))</f>
        <v/>
      </c>
      <c r="AH442" s="1028" t="str">
        <f>IF(A442="","",(IFERROR(VLOOKUP(A442,Projecten!A$4:W$2618,12,FALSE),"niet bekend")))</f>
        <v/>
      </c>
      <c r="AI442" s="1026" t="str">
        <f t="shared" ref="AI442:AI455" si="58">IF(AF442="","",(AH442-AF442))</f>
        <v/>
      </c>
    </row>
    <row r="443" spans="1:35" x14ac:dyDescent="0.2">
      <c r="A443" s="5"/>
      <c r="C443" s="315" t="s">
        <v>834</v>
      </c>
      <c r="Q443" s="316"/>
      <c r="R443" s="316"/>
      <c r="S443" s="1202"/>
      <c r="T443" s="317"/>
      <c r="U443" s="318"/>
      <c r="V443" s="318"/>
      <c r="W443" s="471">
        <v>4.75</v>
      </c>
      <c r="X443" s="25"/>
      <c r="Y443" s="81"/>
      <c r="Z443" s="5"/>
      <c r="AE443" s="4" t="str">
        <f>IF(A443="","",(IFERROR(VLOOKUP(A443,Projecten!A$4:W$2618,5,FALSE),"niet bekend")))</f>
        <v/>
      </c>
      <c r="AF443" s="973" t="str">
        <f t="shared" si="57"/>
        <v/>
      </c>
      <c r="AG443" s="1028" t="str">
        <f>IF(A443="","",(IFERROR(VLOOKUP(A443,Projecten!A$4:W$2618,23,FALSE),"niet bekend")))</f>
        <v/>
      </c>
      <c r="AH443" s="1028" t="str">
        <f>IF(A443="","",(IFERROR(VLOOKUP(A443,Projecten!A$4:W$2618,12,FALSE),"niet bekend")))</f>
        <v/>
      </c>
      <c r="AI443" s="1026" t="str">
        <f t="shared" si="58"/>
        <v/>
      </c>
    </row>
    <row r="444" spans="1:35" x14ac:dyDescent="0.2">
      <c r="A444" s="5"/>
      <c r="C444" s="315" t="s">
        <v>833</v>
      </c>
      <c r="Q444" s="316"/>
      <c r="R444" s="316"/>
      <c r="S444" s="1202"/>
      <c r="T444" s="317"/>
      <c r="U444" s="318"/>
      <c r="V444" s="318"/>
      <c r="W444" s="471">
        <v>18</v>
      </c>
      <c r="X444" s="25"/>
      <c r="Y444" s="81"/>
      <c r="Z444" s="5"/>
      <c r="AE444" s="4" t="str">
        <f>IF(A444="","",(IFERROR(VLOOKUP(A444,Projecten!A$4:W$2618,5,FALSE),"niet bekend")))</f>
        <v/>
      </c>
      <c r="AF444" s="973" t="str">
        <f t="shared" si="57"/>
        <v/>
      </c>
      <c r="AG444" s="1028" t="str">
        <f>IF(A444="","",(IFERROR(VLOOKUP(A444,Projecten!A$4:W$2618,23,FALSE),"niet bekend")))</f>
        <v/>
      </c>
      <c r="AH444" s="1028" t="str">
        <f>IF(A444="","",(IFERROR(VLOOKUP(A444,Projecten!A$4:W$2618,12,FALSE),"niet bekend")))</f>
        <v/>
      </c>
      <c r="AI444" s="1026" t="str">
        <f t="shared" si="58"/>
        <v/>
      </c>
    </row>
    <row r="445" spans="1:35" x14ac:dyDescent="0.2">
      <c r="A445" s="117">
        <v>2015211</v>
      </c>
      <c r="B445" s="1515" t="s">
        <v>791</v>
      </c>
      <c r="C445" s="292" t="s">
        <v>736</v>
      </c>
      <c r="D445" s="292" t="s">
        <v>68</v>
      </c>
      <c r="E445" s="999">
        <v>1</v>
      </c>
      <c r="F445" s="292">
        <v>8</v>
      </c>
      <c r="G445" s="292">
        <v>5</v>
      </c>
      <c r="H445" s="292">
        <v>2</v>
      </c>
      <c r="I445" s="74" t="s">
        <v>89</v>
      </c>
      <c r="J445" s="74" t="s">
        <v>89</v>
      </c>
      <c r="K445" s="74" t="s">
        <v>89</v>
      </c>
      <c r="L445" s="29" t="s">
        <v>309</v>
      </c>
      <c r="M445" s="29" t="s">
        <v>89</v>
      </c>
      <c r="N445" s="29" t="s">
        <v>89</v>
      </c>
      <c r="O445" s="29" t="s">
        <v>89</v>
      </c>
      <c r="P445" s="29" t="s">
        <v>89</v>
      </c>
      <c r="Q445" s="23"/>
      <c r="S445" s="23">
        <f>IF(T445&lt;=0,"",(((T445-'In Productie'!$D$1)/7)+0.6))</f>
        <v>5.0285714285714285</v>
      </c>
      <c r="T445" s="177">
        <v>42404</v>
      </c>
      <c r="U445" s="6" t="s">
        <v>278</v>
      </c>
      <c r="V445" s="6" t="s">
        <v>408</v>
      </c>
      <c r="W445" s="470">
        <v>38</v>
      </c>
      <c r="X445" s="6"/>
      <c r="Y445" s="6"/>
      <c r="Z445" s="5"/>
      <c r="AE445" s="4">
        <f>IF(A445="","",(IFERROR(VLOOKUP(A445,Projecten!A$4:W$2618,5,FALSE),"niet bekend")))</f>
        <v>1</v>
      </c>
      <c r="AF445" s="973">
        <f t="shared" si="57"/>
        <v>4330</v>
      </c>
      <c r="AG445" s="1028">
        <f>IF(A445="","",(IFERROR(VLOOKUP(A445,Projecten!A$4:W$2618,23,FALSE),"niet bekend")))</f>
        <v>4330</v>
      </c>
      <c r="AH445" s="1028">
        <f>IF(A445="","",(IFERROR(VLOOKUP(A445,Projecten!A$4:W$2618,12,FALSE),"niet bekend")))</f>
        <v>4330</v>
      </c>
      <c r="AI445" s="1026">
        <f t="shared" si="58"/>
        <v>0</v>
      </c>
    </row>
    <row r="446" spans="1:35" s="4" customFormat="1" ht="12.75" customHeight="1" x14ac:dyDescent="0.2">
      <c r="A446" s="93">
        <v>2016008</v>
      </c>
      <c r="B446" s="1501">
        <v>120470</v>
      </c>
      <c r="C446" s="1" t="s">
        <v>760</v>
      </c>
      <c r="D446" s="1" t="s">
        <v>489</v>
      </c>
      <c r="E446" s="39">
        <v>4</v>
      </c>
      <c r="F446" s="1">
        <f>E446*7</f>
        <v>28</v>
      </c>
      <c r="G446" s="1">
        <f>E446*4</f>
        <v>16</v>
      </c>
      <c r="H446" s="1">
        <f>E446*1</f>
        <v>4</v>
      </c>
      <c r="I446" s="74" t="s">
        <v>89</v>
      </c>
      <c r="J446" s="74" t="s">
        <v>89</v>
      </c>
      <c r="K446" s="74" t="s">
        <v>309</v>
      </c>
      <c r="L446" s="29" t="s">
        <v>309</v>
      </c>
      <c r="M446" s="29" t="s">
        <v>89</v>
      </c>
      <c r="N446" s="29" t="s">
        <v>89</v>
      </c>
      <c r="O446" s="29" t="s">
        <v>89</v>
      </c>
      <c r="P446" s="29" t="s">
        <v>89</v>
      </c>
      <c r="R446" s="2134"/>
      <c r="S446" s="23">
        <f>IF(T446&lt;=0,"",(((T446-'In Productie'!$D$1)/7)+0.6))</f>
        <v>6.0285714285714285</v>
      </c>
      <c r="T446" s="181">
        <v>42411</v>
      </c>
      <c r="U446" s="4" t="s">
        <v>681</v>
      </c>
      <c r="V446" s="4" t="s">
        <v>814</v>
      </c>
      <c r="W446" s="25">
        <f>E446*11</f>
        <v>44</v>
      </c>
      <c r="X446" s="79"/>
      <c r="Y446" s="79"/>
      <c r="Z446" s="111">
        <v>42381</v>
      </c>
      <c r="AE446" s="4">
        <f>IF(A446="","",(IFERROR(VLOOKUP(A446,Projecten!A$4:W$2618,5,FALSE),"niet bekend")))</f>
        <v>26</v>
      </c>
      <c r="AF446" s="973">
        <f t="shared" si="57"/>
        <v>5364</v>
      </c>
      <c r="AG446" s="1028">
        <f>IF(A446="","",(IFERROR(VLOOKUP(A446,Projecten!A$4:W$2618,23,FALSE),"niet bekend")))</f>
        <v>34866</v>
      </c>
      <c r="AH446" s="1028">
        <f>IF(A446="","",(IFERROR(VLOOKUP(A446,Projecten!A$4:W$2618,12,FALSE),"niet bekend")))</f>
        <v>34866</v>
      </c>
      <c r="AI446" s="1026">
        <f t="shared" si="58"/>
        <v>29502</v>
      </c>
    </row>
    <row r="447" spans="1:35" s="4" customFormat="1" ht="12.75" customHeight="1" x14ac:dyDescent="0.2">
      <c r="A447" s="2">
        <v>2016009</v>
      </c>
      <c r="B447" s="1501">
        <v>120459</v>
      </c>
      <c r="C447" s="1" t="s">
        <v>753</v>
      </c>
      <c r="D447" s="1" t="s">
        <v>68</v>
      </c>
      <c r="E447" s="39">
        <v>1</v>
      </c>
      <c r="F447" s="1">
        <f>E447*7</f>
        <v>7</v>
      </c>
      <c r="G447" s="1">
        <f>E447*6</f>
        <v>6</v>
      </c>
      <c r="H447" s="1">
        <f>E447*2</f>
        <v>2</v>
      </c>
      <c r="I447" s="298" t="s">
        <v>89</v>
      </c>
      <c r="J447" s="298" t="s">
        <v>309</v>
      </c>
      <c r="K447" s="74" t="s">
        <v>309</v>
      </c>
      <c r="L447" s="29" t="s">
        <v>309</v>
      </c>
      <c r="M447" s="29" t="s">
        <v>89</v>
      </c>
      <c r="N447" s="29" t="s">
        <v>89</v>
      </c>
      <c r="O447" s="29" t="s">
        <v>89</v>
      </c>
      <c r="P447" s="29" t="s">
        <v>89</v>
      </c>
      <c r="R447" s="2134"/>
      <c r="S447" s="23">
        <f>IF(T447&lt;=0,"",(((T447-'In Productie'!$D$1)/7)+0.6))</f>
        <v>5.0285714285714285</v>
      </c>
      <c r="T447" s="181">
        <v>42404</v>
      </c>
      <c r="U447" s="4" t="s">
        <v>278</v>
      </c>
      <c r="W447" s="470">
        <v>12</v>
      </c>
      <c r="X447" s="79"/>
      <c r="Y447" s="79"/>
      <c r="Z447" s="111">
        <v>42380</v>
      </c>
      <c r="AE447" s="4">
        <f>IF(A447="","",(IFERROR(VLOOKUP(A447,Projecten!A$4:W$2618,5,FALSE),"niet bekend")))</f>
        <v>5</v>
      </c>
      <c r="AF447" s="973">
        <f t="shared" si="57"/>
        <v>1670</v>
      </c>
      <c r="AG447" s="1028">
        <f>IF(A447="","",(IFERROR(VLOOKUP(A447,Projecten!A$4:W$2618,23,FALSE),"niet bekend")))</f>
        <v>8350</v>
      </c>
      <c r="AH447" s="1028">
        <f>IF(A447="","",(IFERROR(VLOOKUP(A447,Projecten!A$4:W$2618,12,FALSE),"niet bekend")))</f>
        <v>8350</v>
      </c>
      <c r="AI447" s="1026">
        <f t="shared" si="58"/>
        <v>6680</v>
      </c>
    </row>
    <row r="448" spans="1:35" s="4" customFormat="1" ht="12.75" customHeight="1" x14ac:dyDescent="0.2">
      <c r="A448" s="2">
        <v>2016009</v>
      </c>
      <c r="B448" s="1501">
        <v>120459</v>
      </c>
      <c r="C448" s="1" t="s">
        <v>754</v>
      </c>
      <c r="D448" s="1" t="s">
        <v>68</v>
      </c>
      <c r="E448" s="39">
        <v>1</v>
      </c>
      <c r="F448" s="1">
        <f>E448*7</f>
        <v>7</v>
      </c>
      <c r="G448" s="1">
        <f>E448*6</f>
        <v>6</v>
      </c>
      <c r="H448" s="1">
        <f>E448*2</f>
        <v>2</v>
      </c>
      <c r="I448" s="298" t="s">
        <v>89</v>
      </c>
      <c r="J448" s="298" t="s">
        <v>309</v>
      </c>
      <c r="K448" s="74" t="s">
        <v>309</v>
      </c>
      <c r="L448" s="29" t="s">
        <v>309</v>
      </c>
      <c r="M448" s="29" t="s">
        <v>89</v>
      </c>
      <c r="N448" s="29" t="s">
        <v>89</v>
      </c>
      <c r="O448" s="29" t="s">
        <v>89</v>
      </c>
      <c r="P448" s="29" t="s">
        <v>89</v>
      </c>
      <c r="R448" s="2134"/>
      <c r="S448" s="23">
        <f>IF(T448&lt;=0,"",(((T448-'In Productie'!$D$1)/7)+0.6))</f>
        <v>6.0285714285714285</v>
      </c>
      <c r="T448" s="181">
        <v>42411</v>
      </c>
      <c r="U448" s="4" t="s">
        <v>278</v>
      </c>
      <c r="W448" s="470">
        <v>12</v>
      </c>
      <c r="X448" s="79"/>
      <c r="Y448" s="79"/>
      <c r="Z448" s="111">
        <v>42380</v>
      </c>
      <c r="AE448" s="4">
        <f>IF(A448="","",(IFERROR(VLOOKUP(A448,Projecten!A$4:W$2618,5,FALSE),"niet bekend")))</f>
        <v>5</v>
      </c>
      <c r="AF448" s="973">
        <f t="shared" si="57"/>
        <v>1670</v>
      </c>
      <c r="AG448" s="1028">
        <f>IF(A448="","",(IFERROR(VLOOKUP(A448,Projecten!A$4:W$2618,23,FALSE),"niet bekend")))</f>
        <v>8350</v>
      </c>
      <c r="AH448" s="1028">
        <f>IF(A448="","",(IFERROR(VLOOKUP(A448,Projecten!A$4:W$2618,12,FALSE),"niet bekend")))</f>
        <v>8350</v>
      </c>
      <c r="AI448" s="1026">
        <f t="shared" si="58"/>
        <v>6680</v>
      </c>
    </row>
    <row r="449" spans="1:35" s="4" customFormat="1" ht="12.75" customHeight="1" x14ac:dyDescent="0.2">
      <c r="A449" s="2">
        <v>2016007</v>
      </c>
      <c r="B449" s="1501">
        <v>120464</v>
      </c>
      <c r="C449" s="1" t="s">
        <v>749</v>
      </c>
      <c r="D449" s="1" t="s">
        <v>68</v>
      </c>
      <c r="E449" s="39">
        <v>3</v>
      </c>
      <c r="F449" s="1">
        <f>E449*11</f>
        <v>33</v>
      </c>
      <c r="G449" s="1">
        <f>E449*8</f>
        <v>24</v>
      </c>
      <c r="H449" s="1">
        <f>E449*3</f>
        <v>9</v>
      </c>
      <c r="I449" s="76" t="s">
        <v>89</v>
      </c>
      <c r="J449" s="76" t="s">
        <v>309</v>
      </c>
      <c r="K449" s="76" t="s">
        <v>309</v>
      </c>
      <c r="L449" s="41" t="s">
        <v>309</v>
      </c>
      <c r="M449" s="41" t="s">
        <v>89</v>
      </c>
      <c r="N449" s="41" t="s">
        <v>89</v>
      </c>
      <c r="O449" s="41" t="s">
        <v>89</v>
      </c>
      <c r="P449" s="41" t="s">
        <v>89</v>
      </c>
      <c r="R449" s="2134"/>
      <c r="S449" s="23">
        <f>IF(T449&lt;=0,"",(((T449-'In Productie'!$D$1)/7)+0.6))</f>
        <v>5.6</v>
      </c>
      <c r="T449" s="181">
        <v>42408</v>
      </c>
      <c r="U449" s="4" t="s">
        <v>278</v>
      </c>
      <c r="W449" s="25">
        <f>E449*20</f>
        <v>60</v>
      </c>
      <c r="X449" s="79"/>
      <c r="Y449" s="79"/>
      <c r="Z449" s="111">
        <v>42380</v>
      </c>
      <c r="AE449" s="4">
        <f>IF(A449="","",(IFERROR(VLOOKUP(A449,Projecten!A$4:W$2618,5,FALSE),"niet bekend")))</f>
        <v>5</v>
      </c>
      <c r="AF449" s="973">
        <f t="shared" si="57"/>
        <v>9384</v>
      </c>
      <c r="AG449" s="1028">
        <f>IF(A449="","",(IFERROR(VLOOKUP(A449,Projecten!A$4:W$2618,23,FALSE),"niet bekend")))</f>
        <v>15640</v>
      </c>
      <c r="AH449" s="1028">
        <f>IF(A449="","",(IFERROR(VLOOKUP(A449,Projecten!A$4:W$2618,12,FALSE),"niet bekend")))</f>
        <v>15640</v>
      </c>
      <c r="AI449" s="1026">
        <f t="shared" si="58"/>
        <v>6256</v>
      </c>
    </row>
    <row r="450" spans="1:35" s="4" customFormat="1" ht="12.75" customHeight="1" x14ac:dyDescent="0.2">
      <c r="A450" s="2">
        <v>2016018</v>
      </c>
      <c r="B450" s="1501">
        <v>120463</v>
      </c>
      <c r="C450" s="1" t="s">
        <v>773</v>
      </c>
      <c r="D450" s="1" t="s">
        <v>68</v>
      </c>
      <c r="E450" s="39">
        <v>5</v>
      </c>
      <c r="F450" s="1">
        <f>E450*9</f>
        <v>45</v>
      </c>
      <c r="G450" s="1">
        <f>E450*6</f>
        <v>30</v>
      </c>
      <c r="H450" s="1">
        <f>E450*3</f>
        <v>15</v>
      </c>
      <c r="I450" s="76" t="s">
        <v>89</v>
      </c>
      <c r="J450" s="76" t="s">
        <v>89</v>
      </c>
      <c r="K450" s="76" t="s">
        <v>309</v>
      </c>
      <c r="L450" s="41" t="s">
        <v>309</v>
      </c>
      <c r="M450" s="41" t="s">
        <v>89</v>
      </c>
      <c r="N450" s="41" t="s">
        <v>89</v>
      </c>
      <c r="O450" s="41" t="s">
        <v>89</v>
      </c>
      <c r="P450" s="41" t="s">
        <v>89</v>
      </c>
      <c r="R450" s="2134"/>
      <c r="S450" s="23">
        <f>IF(T450&lt;=0,"",(((T450-'In Productie'!$D$1)/7)+0.6))</f>
        <v>6.6</v>
      </c>
      <c r="T450" s="181">
        <v>42415</v>
      </c>
      <c r="U450" s="4" t="s">
        <v>444</v>
      </c>
      <c r="W450" s="470">
        <v>85</v>
      </c>
      <c r="X450" s="79"/>
      <c r="Y450" s="79"/>
      <c r="Z450" s="111">
        <v>42387</v>
      </c>
      <c r="AE450" s="4">
        <f>IF(A450="","",(IFERROR(VLOOKUP(A450,Projecten!A$4:W$2618,5,FALSE),"niet bekend")))</f>
        <v>10</v>
      </c>
      <c r="AF450" s="973">
        <f t="shared" si="57"/>
        <v>13185</v>
      </c>
      <c r="AG450" s="1028">
        <f>IF(A450="","",(IFERROR(VLOOKUP(A450,Projecten!A$4:W$2618,23,FALSE),"niet bekend")))</f>
        <v>26370</v>
      </c>
      <c r="AH450" s="1028">
        <f>IF(A450="","",(IFERROR(VLOOKUP(A450,Projecten!A$4:W$2618,12,FALSE),"niet bekend")))</f>
        <v>26370</v>
      </c>
      <c r="AI450" s="1026">
        <f t="shared" si="58"/>
        <v>13185</v>
      </c>
    </row>
    <row r="451" spans="1:35" ht="12.75" customHeight="1" x14ac:dyDescent="0.2">
      <c r="A451" s="2">
        <v>2016015</v>
      </c>
      <c r="B451" s="1501" t="s">
        <v>816</v>
      </c>
      <c r="C451" s="2" t="s">
        <v>817</v>
      </c>
      <c r="D451" s="1" t="s">
        <v>68</v>
      </c>
      <c r="E451" s="39">
        <v>1</v>
      </c>
      <c r="F451" s="1">
        <v>4</v>
      </c>
      <c r="G451" s="1">
        <v>2</v>
      </c>
      <c r="H451" s="1">
        <v>4</v>
      </c>
      <c r="I451" s="298" t="s">
        <v>89</v>
      </c>
      <c r="J451" s="298" t="s">
        <v>309</v>
      </c>
      <c r="K451" s="74" t="s">
        <v>309</v>
      </c>
      <c r="L451" s="29" t="s">
        <v>309</v>
      </c>
      <c r="M451" s="29" t="s">
        <v>89</v>
      </c>
      <c r="N451" s="29" t="s">
        <v>89</v>
      </c>
      <c r="O451" s="29" t="s">
        <v>89</v>
      </c>
      <c r="P451" s="29" t="s">
        <v>89</v>
      </c>
      <c r="Q451" s="4"/>
      <c r="R451" s="2134"/>
      <c r="S451" s="23">
        <f>IF(T451&lt;=0,"",(((T451-'In Productie'!$D$1)/7)+0.6))</f>
        <v>6.7428571428571429</v>
      </c>
      <c r="T451" s="181">
        <v>42416</v>
      </c>
      <c r="U451" s="4" t="s">
        <v>444</v>
      </c>
      <c r="V451" s="294"/>
      <c r="W451" s="470">
        <v>15</v>
      </c>
      <c r="X451" s="6"/>
      <c r="Y451" s="6"/>
      <c r="Z451" s="111">
        <v>42387</v>
      </c>
      <c r="AE451" s="4">
        <f>IF(A451="","",(IFERROR(VLOOKUP(A451,Projecten!A$4:W$2618,5,FALSE),"niet bekend")))</f>
        <v>1</v>
      </c>
      <c r="AF451" s="973">
        <f t="shared" si="57"/>
        <v>3486</v>
      </c>
      <c r="AG451" s="1028">
        <f>IF(A451="","",(IFERROR(VLOOKUP(A451,Projecten!A$4:W$2618,23,FALSE),"niet bekend")))</f>
        <v>3486</v>
      </c>
      <c r="AH451" s="1028">
        <f>IF(A451="","",(IFERROR(VLOOKUP(A451,Projecten!A$4:W$2618,12,FALSE),"niet bekend")))</f>
        <v>3486</v>
      </c>
      <c r="AI451" s="1026">
        <f t="shared" si="58"/>
        <v>0</v>
      </c>
    </row>
    <row r="452" spans="1:35" ht="12.75" customHeight="1" x14ac:dyDescent="0.2">
      <c r="A452" s="2">
        <v>2016019</v>
      </c>
      <c r="B452" s="1501">
        <v>120465</v>
      </c>
      <c r="C452" s="2">
        <v>559016</v>
      </c>
      <c r="D452" s="1" t="s">
        <v>68</v>
      </c>
      <c r="E452" s="39">
        <v>1</v>
      </c>
      <c r="F452" s="1">
        <v>8</v>
      </c>
      <c r="G452" s="1">
        <v>5</v>
      </c>
      <c r="H452" s="1">
        <v>3</v>
      </c>
      <c r="I452" s="298" t="s">
        <v>89</v>
      </c>
      <c r="J452" s="298" t="s">
        <v>309</v>
      </c>
      <c r="K452" s="74" t="s">
        <v>309</v>
      </c>
      <c r="L452" s="29" t="s">
        <v>309</v>
      </c>
      <c r="M452" s="29" t="s">
        <v>89</v>
      </c>
      <c r="N452" s="29" t="s">
        <v>89</v>
      </c>
      <c r="O452" s="29" t="s">
        <v>89</v>
      </c>
      <c r="P452" s="29" t="s">
        <v>89</v>
      </c>
      <c r="Q452" s="4"/>
      <c r="R452" s="2134"/>
      <c r="S452" s="23">
        <f>IF(T452&lt;=0,"",(((T452-'In Productie'!$D$1)/7)+0.6))</f>
        <v>6.7428571428571429</v>
      </c>
      <c r="T452" s="181">
        <v>42416</v>
      </c>
      <c r="U452" s="4" t="s">
        <v>278</v>
      </c>
      <c r="V452" s="294"/>
      <c r="W452" s="470">
        <v>14</v>
      </c>
      <c r="X452" s="6"/>
      <c r="Y452" s="6"/>
      <c r="Z452" s="111">
        <v>42388</v>
      </c>
      <c r="AE452" s="4">
        <f>IF(A452="","",(IFERROR(VLOOKUP(A452,Projecten!A$4:W$2618,5,FALSE),"niet bekend")))</f>
        <v>1</v>
      </c>
      <c r="AF452" s="973">
        <f t="shared" si="57"/>
        <v>2450</v>
      </c>
      <c r="AG452" s="1028">
        <f>IF(A452="","",(IFERROR(VLOOKUP(A452,Projecten!A$4:W$2618,23,FALSE),"niet bekend")))</f>
        <v>2450</v>
      </c>
      <c r="AH452" s="1028">
        <f>IF(A452="","",(IFERROR(VLOOKUP(A452,Projecten!A$4:W$2618,12,FALSE),"niet bekend")))</f>
        <v>2450</v>
      </c>
      <c r="AI452" s="1026">
        <f t="shared" si="58"/>
        <v>0</v>
      </c>
    </row>
    <row r="453" spans="1:35" ht="12.75" customHeight="1" x14ac:dyDescent="0.2">
      <c r="A453" s="290">
        <v>2016013</v>
      </c>
      <c r="B453" s="314">
        <v>120465</v>
      </c>
      <c r="C453" s="290">
        <v>576216</v>
      </c>
      <c r="D453" s="292" t="s">
        <v>68</v>
      </c>
      <c r="E453" s="999">
        <v>1</v>
      </c>
      <c r="F453" s="292">
        <v>8</v>
      </c>
      <c r="G453" s="292">
        <v>5</v>
      </c>
      <c r="H453" s="292">
        <v>3</v>
      </c>
      <c r="I453" s="75" t="s">
        <v>89</v>
      </c>
      <c r="J453" s="75" t="s">
        <v>309</v>
      </c>
      <c r="K453" s="75" t="s">
        <v>309</v>
      </c>
      <c r="L453" s="7" t="s">
        <v>309</v>
      </c>
      <c r="M453" s="7" t="s">
        <v>89</v>
      </c>
      <c r="N453" s="7" t="s">
        <v>89</v>
      </c>
      <c r="O453" s="7" t="s">
        <v>89</v>
      </c>
      <c r="P453" s="7" t="s">
        <v>89</v>
      </c>
      <c r="S453" s="96">
        <f>IF(T453&lt;=0,"",(((T453-'In Productie'!$D$1)/7)+0.6))</f>
        <v>6.0285714285714285</v>
      </c>
      <c r="T453" s="177">
        <v>42411</v>
      </c>
      <c r="U453" s="6" t="s">
        <v>278</v>
      </c>
      <c r="W453" s="25">
        <v>14</v>
      </c>
      <c r="X453" s="6"/>
      <c r="Y453" s="6"/>
      <c r="Z453" s="293">
        <v>42383</v>
      </c>
      <c r="AE453" s="4">
        <f>IF(A453="","",(IFERROR(VLOOKUP(A453,Projecten!A$4:W$2618,5,FALSE),"niet bekend")))</f>
        <v>1</v>
      </c>
      <c r="AF453" s="973">
        <f t="shared" si="57"/>
        <v>2401</v>
      </c>
      <c r="AG453" s="1028">
        <f>IF(A453="","",(IFERROR(VLOOKUP(A453,Projecten!A$4:W$2618,23,FALSE),"niet bekend")))</f>
        <v>2401</v>
      </c>
      <c r="AH453" s="1028">
        <f>IF(A453="","",(IFERROR(VLOOKUP(A453,Projecten!A$4:W$2618,12,FALSE),"niet bekend")))</f>
        <v>2401</v>
      </c>
      <c r="AI453" s="1026">
        <f t="shared" si="58"/>
        <v>0</v>
      </c>
    </row>
    <row r="454" spans="1:35" ht="12.75" customHeight="1" x14ac:dyDescent="0.2">
      <c r="A454" s="2">
        <v>2016016</v>
      </c>
      <c r="B454" s="1501">
        <v>120466</v>
      </c>
      <c r="C454" s="2" t="s">
        <v>771</v>
      </c>
      <c r="D454" s="1" t="s">
        <v>68</v>
      </c>
      <c r="E454" s="39">
        <v>1</v>
      </c>
      <c r="F454" s="1">
        <v>3</v>
      </c>
      <c r="G454" s="1">
        <v>1</v>
      </c>
      <c r="H454" s="1">
        <v>2</v>
      </c>
      <c r="I454" s="75" t="s">
        <v>89</v>
      </c>
      <c r="J454" s="75" t="s">
        <v>309</v>
      </c>
      <c r="K454" s="75" t="s">
        <v>309</v>
      </c>
      <c r="L454" s="7" t="s">
        <v>309</v>
      </c>
      <c r="M454" s="7" t="s">
        <v>89</v>
      </c>
      <c r="N454" s="7" t="s">
        <v>89</v>
      </c>
      <c r="O454" s="7" t="s">
        <v>89</v>
      </c>
      <c r="P454" s="7" t="s">
        <v>89</v>
      </c>
      <c r="S454" s="96">
        <f>IF(T454&lt;=0,"",(((T454-'In Productie'!$D$1)/7)+0.6))</f>
        <v>6.0285714285714285</v>
      </c>
      <c r="T454" s="177">
        <v>42411</v>
      </c>
      <c r="U454" s="6" t="s">
        <v>278</v>
      </c>
      <c r="W454" s="25">
        <v>6</v>
      </c>
      <c r="X454" s="6"/>
      <c r="Y454" s="6"/>
      <c r="Z454" s="293">
        <v>42382</v>
      </c>
      <c r="AE454" s="4">
        <f>IF(A454="","",(IFERROR(VLOOKUP(A454,Projecten!A$4:W$2618,5,FALSE),"niet bekend")))</f>
        <v>1</v>
      </c>
      <c r="AF454" s="973">
        <f t="shared" si="57"/>
        <v>943</v>
      </c>
      <c r="AG454" s="1028">
        <f>IF(A454="","",(IFERROR(VLOOKUP(A454,Projecten!A$4:W$2618,23,FALSE),"niet bekend")))</f>
        <v>943</v>
      </c>
      <c r="AH454" s="1028">
        <f>IF(A454="","",(IFERROR(VLOOKUP(A454,Projecten!A$4:W$2618,12,FALSE),"niet bekend")))</f>
        <v>943</v>
      </c>
      <c r="AI454" s="1026">
        <f t="shared" si="58"/>
        <v>0</v>
      </c>
    </row>
    <row r="455" spans="1:35" x14ac:dyDescent="0.2">
      <c r="A455" s="347"/>
      <c r="B455" s="291"/>
      <c r="C455" s="291"/>
      <c r="D455" s="291"/>
      <c r="E455" s="1968"/>
      <c r="F455" s="291"/>
      <c r="G455" s="291"/>
      <c r="H455" s="291"/>
      <c r="I455" s="75"/>
      <c r="J455" s="76"/>
      <c r="K455" s="76"/>
      <c r="L455" s="76"/>
      <c r="M455" s="76"/>
      <c r="N455" s="76"/>
      <c r="O455" s="76"/>
      <c r="P455" s="76"/>
      <c r="S455" s="23"/>
      <c r="W455" s="25"/>
      <c r="X455" s="6"/>
      <c r="Z455" s="308"/>
      <c r="AE455" s="4" t="str">
        <f>IF(A455="","",(IFERROR(VLOOKUP(A455,Projecten!A$4:W$2618,5,FALSE),"niet bekend")))</f>
        <v/>
      </c>
      <c r="AF455" s="973" t="str">
        <f t="shared" si="57"/>
        <v/>
      </c>
      <c r="AG455" s="1028" t="str">
        <f>IF(A455="","",(IFERROR(VLOOKUP(A455,Projecten!A$4:W$2618,23,FALSE),"niet bekend")))</f>
        <v/>
      </c>
      <c r="AH455" s="1028" t="str">
        <f>IF(A455="","",(IFERROR(VLOOKUP(A455,Projecten!A$4:W$2618,12,FALSE),"niet bekend")))</f>
        <v/>
      </c>
      <c r="AI455" s="1026" t="str">
        <f t="shared" si="58"/>
        <v/>
      </c>
    </row>
    <row r="456" spans="1:35" s="38" customFormat="1" x14ac:dyDescent="0.2">
      <c r="A456" s="30"/>
      <c r="B456" s="1500"/>
      <c r="C456" s="31"/>
      <c r="D456" s="31"/>
      <c r="E456" s="32"/>
      <c r="F456" s="31"/>
      <c r="G456" s="31"/>
      <c r="H456" s="31"/>
      <c r="I456" s="32"/>
      <c r="J456" s="32"/>
      <c r="K456" s="32"/>
      <c r="L456" s="32"/>
      <c r="M456" s="32"/>
      <c r="N456" s="32"/>
      <c r="O456" s="32"/>
      <c r="P456" s="32"/>
      <c r="Q456" s="33"/>
      <c r="R456" s="33"/>
      <c r="S456" s="1198"/>
      <c r="T456" s="176"/>
      <c r="U456" s="35"/>
      <c r="V456" s="35"/>
      <c r="W456" s="35"/>
      <c r="X456" s="83"/>
      <c r="Y456" s="37"/>
      <c r="Z456" s="312"/>
      <c r="AF456" s="983"/>
      <c r="AG456" s="1030"/>
      <c r="AH456" s="1030"/>
      <c r="AI456" s="1030"/>
    </row>
    <row r="457" spans="1:35" s="1038" customFormat="1" ht="12.75" customHeight="1" x14ac:dyDescent="0.2">
      <c r="A457" s="1007"/>
      <c r="B457" s="1498"/>
      <c r="C457" s="1008">
        <f>SUM(F457:H457)</f>
        <v>430</v>
      </c>
      <c r="D457" s="1009"/>
      <c r="E457" s="1010">
        <f>SUM(E458:E475)</f>
        <v>29</v>
      </c>
      <c r="F457" s="1009">
        <f>SUM(F458:F475)</f>
        <v>227</v>
      </c>
      <c r="G457" s="1009">
        <f>SUM(G458:G475)</f>
        <v>150</v>
      </c>
      <c r="H457" s="1009">
        <f>SUM(H458:H475)</f>
        <v>53</v>
      </c>
      <c r="I457" s="1010"/>
      <c r="J457" s="1010"/>
      <c r="K457" s="1010"/>
      <c r="L457" s="1010"/>
      <c r="M457" s="1010"/>
      <c r="N457" s="1010"/>
      <c r="O457" s="1010"/>
      <c r="P457" s="1010"/>
      <c r="Q457" s="1045">
        <v>7</v>
      </c>
      <c r="R457" s="1045"/>
      <c r="S457" s="1199"/>
      <c r="T457" s="1046"/>
      <c r="U457" s="1047"/>
      <c r="V457" s="1047">
        <f>SUM(W457:W475)</f>
        <v>403</v>
      </c>
      <c r="W457" s="960"/>
      <c r="X457" s="1049">
        <v>305</v>
      </c>
      <c r="Y457" s="961">
        <f>V457-X457</f>
        <v>98</v>
      </c>
      <c r="Z457" s="1050"/>
      <c r="AE457" s="1038" t="str">
        <f>IF(A457="","",(IFERROR(VLOOKUP(A457,Projecten!A$4:W$2618,5,FALSE),"niet bekend")))</f>
        <v/>
      </c>
      <c r="AF457" s="1037">
        <f>SUM(AF458:AF476)</f>
        <v>59947.38</v>
      </c>
      <c r="AG457" s="1027" t="str">
        <f>IF(A457="","",(IFERROR(VLOOKUP(A457,Projecten!A$4:W$2618,23,FALSE),"niet bekend")))</f>
        <v/>
      </c>
      <c r="AH457" s="1027" t="str">
        <f>IF(A457="","",(IFERROR(VLOOKUP(A457,Projecten!A$4:W$2618,12,FALSE),"niet bekend")))</f>
        <v/>
      </c>
      <c r="AI457" s="1027"/>
    </row>
    <row r="458" spans="1:35" s="4" customFormat="1" ht="12.75" customHeight="1" x14ac:dyDescent="0.2">
      <c r="A458" s="160"/>
      <c r="B458" s="1504"/>
      <c r="C458" s="296" t="s">
        <v>778</v>
      </c>
      <c r="D458" s="99"/>
      <c r="E458" s="75"/>
      <c r="F458" s="99"/>
      <c r="G458" s="99"/>
      <c r="H458" s="99"/>
      <c r="I458" s="75"/>
      <c r="J458" s="75"/>
      <c r="K458" s="75"/>
      <c r="L458" s="75"/>
      <c r="M458" s="75"/>
      <c r="N458" s="75"/>
      <c r="O458" s="75"/>
      <c r="P458" s="75"/>
      <c r="Q458" s="161"/>
      <c r="R458" s="161"/>
      <c r="S458" s="1203"/>
      <c r="T458" s="185"/>
      <c r="U458" s="162"/>
      <c r="V458" s="162"/>
      <c r="W458" s="472">
        <v>8.25</v>
      </c>
      <c r="X458" s="78"/>
      <c r="Y458" s="81"/>
      <c r="Z458" s="272"/>
      <c r="AE458" s="4" t="str">
        <f>IF(A458="","",(IFERROR(VLOOKUP(A458,Projecten!A$4:W$2618,5,FALSE),"niet bekend")))</f>
        <v/>
      </c>
      <c r="AF458" s="973" t="str">
        <f t="shared" ref="AF458:AF471" si="59">IF(AE458="","",(E458/AE458*AH458))</f>
        <v/>
      </c>
      <c r="AG458" s="1028" t="str">
        <f>IF(A458="","",(IFERROR(VLOOKUP(A458,Projecten!A$4:W$2618,23,FALSE),"niet bekend")))</f>
        <v/>
      </c>
      <c r="AH458" s="1028" t="str">
        <f>IF(A458="","",(IFERROR(VLOOKUP(A458,Projecten!A$4:W$2618,12,FALSE),"niet bekend")))</f>
        <v/>
      </c>
      <c r="AI458" s="1026" t="str">
        <f t="shared" ref="AI458:AI475" si="60">IF(AF458="","",(AH458-AF458))</f>
        <v/>
      </c>
    </row>
    <row r="459" spans="1:35" s="4" customFormat="1" ht="12.75" customHeight="1" x14ac:dyDescent="0.2">
      <c r="A459" s="160"/>
      <c r="B459" s="1504"/>
      <c r="C459" s="296" t="s">
        <v>846</v>
      </c>
      <c r="D459" s="99"/>
      <c r="E459" s="75"/>
      <c r="F459" s="99"/>
      <c r="G459" s="99"/>
      <c r="H459" s="99"/>
      <c r="I459" s="75"/>
      <c r="J459" s="75"/>
      <c r="K459" s="75"/>
      <c r="L459" s="75"/>
      <c r="M459" s="75"/>
      <c r="N459" s="75"/>
      <c r="O459" s="75"/>
      <c r="P459" s="75"/>
      <c r="Q459" s="161"/>
      <c r="R459" s="161"/>
      <c r="S459" s="1203"/>
      <c r="T459" s="185"/>
      <c r="U459" s="162"/>
      <c r="V459" s="162"/>
      <c r="W459" s="472">
        <v>8.25</v>
      </c>
      <c r="X459" s="78"/>
      <c r="Y459" s="81"/>
      <c r="Z459" s="272"/>
      <c r="AE459" s="4" t="str">
        <f>IF(A459="","",(IFERROR(VLOOKUP(A459,Projecten!A$4:W$2618,5,FALSE),"niet bekend")))</f>
        <v/>
      </c>
      <c r="AF459" s="973" t="str">
        <f t="shared" si="59"/>
        <v/>
      </c>
      <c r="AG459" s="1028" t="str">
        <f>IF(A459="","",(IFERROR(VLOOKUP(A459,Projecten!A$4:W$2618,23,FALSE),"niet bekend")))</f>
        <v/>
      </c>
      <c r="AH459" s="1028" t="str">
        <f>IF(A459="","",(IFERROR(VLOOKUP(A459,Projecten!A$4:W$2618,12,FALSE),"niet bekend")))</f>
        <v/>
      </c>
      <c r="AI459" s="1026" t="str">
        <f t="shared" si="60"/>
        <v/>
      </c>
    </row>
    <row r="460" spans="1:35" s="4" customFormat="1" ht="12.75" customHeight="1" x14ac:dyDescent="0.2">
      <c r="A460" s="160"/>
      <c r="B460" s="1504"/>
      <c r="C460" s="296" t="s">
        <v>845</v>
      </c>
      <c r="D460" s="99"/>
      <c r="E460" s="75"/>
      <c r="F460" s="99"/>
      <c r="G460" s="99"/>
      <c r="H460" s="99"/>
      <c r="I460" s="75"/>
      <c r="J460" s="75"/>
      <c r="K460" s="75"/>
      <c r="L460" s="75"/>
      <c r="M460" s="75"/>
      <c r="N460" s="75"/>
      <c r="O460" s="75"/>
      <c r="P460" s="75"/>
      <c r="Q460" s="161"/>
      <c r="R460" s="161"/>
      <c r="S460" s="1203"/>
      <c r="T460" s="185"/>
      <c r="U460" s="162"/>
      <c r="V460" s="162"/>
      <c r="W460" s="472">
        <v>2.5</v>
      </c>
      <c r="X460" s="78"/>
      <c r="Y460" s="81"/>
      <c r="Z460" s="272"/>
      <c r="AE460" s="4" t="str">
        <f>IF(A460="","",(IFERROR(VLOOKUP(A460,Projecten!A$4:W$2618,5,FALSE),"niet bekend")))</f>
        <v/>
      </c>
      <c r="AF460" s="973" t="str">
        <f t="shared" si="59"/>
        <v/>
      </c>
      <c r="AG460" s="1028" t="str">
        <f>IF(A460="","",(IFERROR(VLOOKUP(A460,Projecten!A$4:W$2618,23,FALSE),"niet bekend")))</f>
        <v/>
      </c>
      <c r="AH460" s="1028" t="str">
        <f>IF(A460="","",(IFERROR(VLOOKUP(A460,Projecten!A$4:W$2618,12,FALSE),"niet bekend")))</f>
        <v/>
      </c>
      <c r="AI460" s="1026" t="str">
        <f t="shared" si="60"/>
        <v/>
      </c>
    </row>
    <row r="461" spans="1:35" s="4" customFormat="1" ht="12.75" customHeight="1" x14ac:dyDescent="0.2">
      <c r="A461" s="160"/>
      <c r="B461" s="1504"/>
      <c r="C461" s="296" t="s">
        <v>847</v>
      </c>
      <c r="D461" s="99"/>
      <c r="E461" s="75"/>
      <c r="F461" s="99"/>
      <c r="G461" s="99"/>
      <c r="H461" s="99"/>
      <c r="I461" s="75"/>
      <c r="J461" s="75"/>
      <c r="K461" s="75"/>
      <c r="L461" s="75"/>
      <c r="M461" s="75"/>
      <c r="N461" s="75"/>
      <c r="O461" s="75"/>
      <c r="P461" s="75"/>
      <c r="Q461" s="161"/>
      <c r="R461" s="161"/>
      <c r="S461" s="1203"/>
      <c r="T461" s="185"/>
      <c r="U461" s="162"/>
      <c r="V461" s="162"/>
      <c r="W461" s="472">
        <v>5</v>
      </c>
      <c r="X461" s="78"/>
      <c r="Y461" s="81"/>
      <c r="Z461" s="272"/>
      <c r="AE461" s="4" t="str">
        <f>IF(A461="","",(IFERROR(VLOOKUP(A461,Projecten!A$4:W$2618,5,FALSE),"niet bekend")))</f>
        <v/>
      </c>
      <c r="AF461" s="973" t="str">
        <f t="shared" si="59"/>
        <v/>
      </c>
      <c r="AG461" s="1028" t="str">
        <f>IF(A461="","",(IFERROR(VLOOKUP(A461,Projecten!A$4:W$2618,23,FALSE),"niet bekend")))</f>
        <v/>
      </c>
      <c r="AH461" s="1028" t="str">
        <f>IF(A461="","",(IFERROR(VLOOKUP(A461,Projecten!A$4:W$2618,12,FALSE),"niet bekend")))</f>
        <v/>
      </c>
      <c r="AI461" s="1026" t="str">
        <f t="shared" si="60"/>
        <v/>
      </c>
    </row>
    <row r="462" spans="1:35" s="4" customFormat="1" ht="12.75" customHeight="1" x14ac:dyDescent="0.2">
      <c r="A462" s="2">
        <v>2016008</v>
      </c>
      <c r="B462" s="1501">
        <v>120471</v>
      </c>
      <c r="C462" s="1" t="s">
        <v>760</v>
      </c>
      <c r="D462" s="1" t="s">
        <v>489</v>
      </c>
      <c r="E462" s="39">
        <v>4</v>
      </c>
      <c r="F462" s="1">
        <f>E462*7</f>
        <v>28</v>
      </c>
      <c r="G462" s="1">
        <f>E462*4</f>
        <v>16</v>
      </c>
      <c r="H462" s="1">
        <f>E462*1</f>
        <v>4</v>
      </c>
      <c r="I462" s="74" t="s">
        <v>89</v>
      </c>
      <c r="J462" s="74" t="s">
        <v>89</v>
      </c>
      <c r="K462" s="29" t="s">
        <v>309</v>
      </c>
      <c r="L462" s="29" t="s">
        <v>309</v>
      </c>
      <c r="M462" s="29" t="s">
        <v>89</v>
      </c>
      <c r="N462" s="29" t="s">
        <v>89</v>
      </c>
      <c r="O462" s="29" t="s">
        <v>89</v>
      </c>
      <c r="P462" s="29" t="s">
        <v>89</v>
      </c>
      <c r="R462" s="2134"/>
      <c r="S462" s="23">
        <f>IF(T462&lt;=0,"",(((T462-'In Productie'!$D$1)/7)+0.6))</f>
        <v>7.0285714285714285</v>
      </c>
      <c r="T462" s="181">
        <v>42418</v>
      </c>
      <c r="U462" s="4" t="s">
        <v>681</v>
      </c>
      <c r="V462" s="4" t="s">
        <v>814</v>
      </c>
      <c r="W462" s="25">
        <f>E462*11</f>
        <v>44</v>
      </c>
      <c r="X462" s="79"/>
      <c r="Y462" s="79"/>
      <c r="Z462" s="111">
        <v>42381</v>
      </c>
      <c r="AE462" s="4">
        <f>IF(A462="","",(IFERROR(VLOOKUP(A462,Projecten!A$4:W$2618,5,FALSE),"niet bekend")))</f>
        <v>26</v>
      </c>
      <c r="AF462" s="973">
        <f t="shared" si="59"/>
        <v>5364</v>
      </c>
      <c r="AG462" s="1028">
        <f>IF(A462="","",(IFERROR(VLOOKUP(A462,Projecten!A$4:W$2618,23,FALSE),"niet bekend")))</f>
        <v>34866</v>
      </c>
      <c r="AH462" s="1028">
        <f>IF(A462="","",(IFERROR(VLOOKUP(A462,Projecten!A$4:W$2618,12,FALSE),"niet bekend")))</f>
        <v>34866</v>
      </c>
      <c r="AI462" s="1026">
        <f t="shared" si="60"/>
        <v>29502</v>
      </c>
    </row>
    <row r="463" spans="1:35" s="4" customFormat="1" ht="12.75" customHeight="1" x14ac:dyDescent="0.2">
      <c r="A463" s="2">
        <v>2016006</v>
      </c>
      <c r="B463" s="1501">
        <v>120474</v>
      </c>
      <c r="C463" s="273" t="s">
        <v>746</v>
      </c>
      <c r="D463" s="1" t="s">
        <v>68</v>
      </c>
      <c r="E463" s="39">
        <v>4</v>
      </c>
      <c r="F463" s="1">
        <f>E463*9</f>
        <v>36</v>
      </c>
      <c r="G463" s="1">
        <f>E463*7</f>
        <v>28</v>
      </c>
      <c r="H463" s="1">
        <f>E463*2</f>
        <v>8</v>
      </c>
      <c r="I463" s="75" t="s">
        <v>89</v>
      </c>
      <c r="J463" s="75" t="s">
        <v>309</v>
      </c>
      <c r="K463" s="7" t="s">
        <v>309</v>
      </c>
      <c r="L463" s="7" t="s">
        <v>309</v>
      </c>
      <c r="M463" s="7" t="s">
        <v>89</v>
      </c>
      <c r="N463" s="7" t="s">
        <v>89</v>
      </c>
      <c r="O463" s="7" t="s">
        <v>89</v>
      </c>
      <c r="P463" s="7" t="s">
        <v>89</v>
      </c>
      <c r="R463" s="2134"/>
      <c r="S463" s="23">
        <f>IF(T463&lt;=0,"",(((T463-'In Productie'!$D$1)/7)+0.6))</f>
        <v>7.0285714285714285</v>
      </c>
      <c r="T463" s="181">
        <v>42418</v>
      </c>
      <c r="U463" s="4" t="s">
        <v>561</v>
      </c>
      <c r="V463" s="4" t="s">
        <v>227</v>
      </c>
      <c r="W463" s="470">
        <f>E463*13</f>
        <v>52</v>
      </c>
      <c r="X463" s="80"/>
      <c r="Y463" s="82"/>
      <c r="Z463" s="111">
        <v>42380</v>
      </c>
      <c r="AE463" s="4">
        <f>IF(A463="","",(IFERROR(VLOOKUP(A463,Projecten!A$4:W$2618,5,FALSE),"niet bekend")))</f>
        <v>10</v>
      </c>
      <c r="AF463" s="973">
        <f t="shared" si="59"/>
        <v>10792</v>
      </c>
      <c r="AG463" s="1028">
        <f>IF(A463="","",(IFERROR(VLOOKUP(A463,Projecten!A$4:W$2618,23,FALSE),"niet bekend")))</f>
        <v>26980</v>
      </c>
      <c r="AH463" s="1028">
        <f>IF(A463="","",(IFERROR(VLOOKUP(A463,Projecten!A$4:W$2618,12,FALSE),"niet bekend")))</f>
        <v>26980</v>
      </c>
      <c r="AI463" s="1026">
        <f t="shared" si="60"/>
        <v>16188</v>
      </c>
    </row>
    <row r="464" spans="1:35" s="4" customFormat="1" ht="12.75" customHeight="1" x14ac:dyDescent="0.2">
      <c r="A464" s="2">
        <v>2016008</v>
      </c>
      <c r="B464" s="1501">
        <v>120472</v>
      </c>
      <c r="C464" s="1" t="s">
        <v>760</v>
      </c>
      <c r="D464" s="1" t="s">
        <v>489</v>
      </c>
      <c r="E464" s="39">
        <v>4</v>
      </c>
      <c r="F464" s="1">
        <f>E464*7</f>
        <v>28</v>
      </c>
      <c r="G464" s="1">
        <f>E464*4</f>
        <v>16</v>
      </c>
      <c r="H464" s="1">
        <f>E464*1</f>
        <v>4</v>
      </c>
      <c r="I464" s="74" t="s">
        <v>89</v>
      </c>
      <c r="J464" s="74" t="s">
        <v>89</v>
      </c>
      <c r="K464" s="29" t="s">
        <v>309</v>
      </c>
      <c r="L464" s="29" t="s">
        <v>309</v>
      </c>
      <c r="M464" s="29" t="s">
        <v>89</v>
      </c>
      <c r="N464" s="29" t="s">
        <v>89</v>
      </c>
      <c r="O464" s="29" t="s">
        <v>89</v>
      </c>
      <c r="P464" s="29" t="s">
        <v>89</v>
      </c>
      <c r="R464" s="2134"/>
      <c r="S464" s="23">
        <f>IF(T464&lt;=0,"",(((T464-'In Productie'!$D$1)/7)+0.6))</f>
        <v>7.0285714285714285</v>
      </c>
      <c r="T464" s="181">
        <v>42418</v>
      </c>
      <c r="U464" s="4" t="s">
        <v>681</v>
      </c>
      <c r="V464" s="4" t="s">
        <v>814</v>
      </c>
      <c r="W464" s="25">
        <f>E464*11</f>
        <v>44</v>
      </c>
      <c r="X464" s="79"/>
      <c r="Y464" s="79"/>
      <c r="Z464" s="111">
        <v>42381</v>
      </c>
      <c r="AE464" s="4">
        <f>IF(A464="","",(IFERROR(VLOOKUP(A464,Projecten!A$4:W$2618,5,FALSE),"niet bekend")))</f>
        <v>26</v>
      </c>
      <c r="AF464" s="973">
        <f t="shared" si="59"/>
        <v>5364</v>
      </c>
      <c r="AG464" s="1028">
        <f>IF(A464="","",(IFERROR(VLOOKUP(A464,Projecten!A$4:W$2618,23,FALSE),"niet bekend")))</f>
        <v>34866</v>
      </c>
      <c r="AH464" s="1028">
        <f>IF(A464="","",(IFERROR(VLOOKUP(A464,Projecten!A$4:W$2618,12,FALSE),"niet bekend")))</f>
        <v>34866</v>
      </c>
      <c r="AI464" s="1026">
        <f t="shared" si="60"/>
        <v>29502</v>
      </c>
    </row>
    <row r="465" spans="1:35" s="4" customFormat="1" ht="12.75" customHeight="1" x14ac:dyDescent="0.2">
      <c r="A465" s="2">
        <v>2016008</v>
      </c>
      <c r="B465" s="1501">
        <v>120473</v>
      </c>
      <c r="C465" s="1" t="s">
        <v>760</v>
      </c>
      <c r="D465" s="1" t="s">
        <v>489</v>
      </c>
      <c r="E465" s="39">
        <v>4</v>
      </c>
      <c r="F465" s="1">
        <f>E465*7</f>
        <v>28</v>
      </c>
      <c r="G465" s="1">
        <f>E465*4</f>
        <v>16</v>
      </c>
      <c r="H465" s="1">
        <f>E465*1</f>
        <v>4</v>
      </c>
      <c r="I465" s="74" t="s">
        <v>89</v>
      </c>
      <c r="J465" s="74" t="s">
        <v>89</v>
      </c>
      <c r="K465" s="29" t="s">
        <v>309</v>
      </c>
      <c r="L465" s="29" t="s">
        <v>309</v>
      </c>
      <c r="M465" s="29" t="s">
        <v>89</v>
      </c>
      <c r="N465" s="29" t="s">
        <v>89</v>
      </c>
      <c r="O465" s="29" t="s">
        <v>89</v>
      </c>
      <c r="P465" s="29" t="s">
        <v>89</v>
      </c>
      <c r="R465" s="2134"/>
      <c r="S465" s="23">
        <f>IF(T465&lt;=0,"",(((T465-'In Productie'!$D$1)/7)+0.6))</f>
        <v>8.0285714285714285</v>
      </c>
      <c r="T465" s="181">
        <v>42425</v>
      </c>
      <c r="U465" s="4" t="s">
        <v>681</v>
      </c>
      <c r="V465" s="4" t="s">
        <v>814</v>
      </c>
      <c r="W465" s="25">
        <f>E465*11</f>
        <v>44</v>
      </c>
      <c r="X465" s="79"/>
      <c r="Y465" s="79"/>
      <c r="Z465" s="111">
        <v>42381</v>
      </c>
      <c r="AE465" s="4">
        <f>IF(A465="","",(IFERROR(VLOOKUP(A465,Projecten!A$4:W$2618,5,FALSE),"niet bekend")))</f>
        <v>26</v>
      </c>
      <c r="AF465" s="973">
        <f t="shared" si="59"/>
        <v>5364</v>
      </c>
      <c r="AG465" s="1028">
        <f>IF(A465="","",(IFERROR(VLOOKUP(A465,Projecten!A$4:W$2618,23,FALSE),"niet bekend")))</f>
        <v>34866</v>
      </c>
      <c r="AH465" s="1028">
        <f>IF(A465="","",(IFERROR(VLOOKUP(A465,Projecten!A$4:W$2618,12,FALSE),"niet bekend")))</f>
        <v>34866</v>
      </c>
      <c r="AI465" s="1026">
        <f t="shared" si="60"/>
        <v>29502</v>
      </c>
    </row>
    <row r="466" spans="1:35" ht="12.75" customHeight="1" x14ac:dyDescent="0.2">
      <c r="A466" s="2">
        <v>2016014</v>
      </c>
      <c r="B466" s="1501">
        <v>120482</v>
      </c>
      <c r="C466" s="273" t="s">
        <v>799</v>
      </c>
      <c r="D466" s="1" t="s">
        <v>68</v>
      </c>
      <c r="E466" s="39">
        <v>1</v>
      </c>
      <c r="F466" s="1">
        <v>11</v>
      </c>
      <c r="G466" s="1">
        <v>5</v>
      </c>
      <c r="H466" s="1">
        <v>3</v>
      </c>
      <c r="I466" s="298" t="s">
        <v>89</v>
      </c>
      <c r="J466" s="298" t="s">
        <v>309</v>
      </c>
      <c r="K466" s="29" t="s">
        <v>309</v>
      </c>
      <c r="L466" s="29" t="s">
        <v>309</v>
      </c>
      <c r="M466" s="29" t="s">
        <v>89</v>
      </c>
      <c r="N466" s="29" t="s">
        <v>89</v>
      </c>
      <c r="O466" s="29" t="s">
        <v>89</v>
      </c>
      <c r="P466" s="29" t="s">
        <v>89</v>
      </c>
      <c r="Q466" s="4"/>
      <c r="R466" s="2134"/>
      <c r="S466" s="23">
        <f>IF(T466&lt;=0,"",(((T466-'In Productie'!$D$1)/7)+0.6))</f>
        <v>7.0285714285714285</v>
      </c>
      <c r="T466" s="181">
        <v>42418</v>
      </c>
      <c r="U466" s="4" t="s">
        <v>278</v>
      </c>
      <c r="V466" s="8" t="s">
        <v>1578</v>
      </c>
      <c r="W466" s="470">
        <v>17</v>
      </c>
      <c r="X466" s="6"/>
      <c r="Y466" s="6"/>
      <c r="Z466" s="111">
        <v>42383</v>
      </c>
      <c r="AE466" s="4">
        <f>IF(A466="","",(IFERROR(VLOOKUP(A466,Projecten!A$4:W$2618,5,FALSE),"niet bekend")))</f>
        <v>1</v>
      </c>
      <c r="AF466" s="973">
        <f t="shared" si="59"/>
        <v>4367</v>
      </c>
      <c r="AG466" s="1028">
        <f>IF(A466="","",(IFERROR(VLOOKUP(A466,Projecten!A$4:W$2618,23,FALSE),"niet bekend")))</f>
        <v>4367</v>
      </c>
      <c r="AH466" s="1028">
        <f>IF(A466="","",(IFERROR(VLOOKUP(A466,Projecten!A$4:W$2618,12,FALSE),"niet bekend")))</f>
        <v>4367</v>
      </c>
      <c r="AI466" s="1026">
        <f t="shared" si="60"/>
        <v>0</v>
      </c>
    </row>
    <row r="467" spans="1:35" ht="12.75" customHeight="1" x14ac:dyDescent="0.2">
      <c r="A467" s="2">
        <v>2016022</v>
      </c>
      <c r="B467" s="1501">
        <v>120479</v>
      </c>
      <c r="C467" s="2" t="s">
        <v>787</v>
      </c>
      <c r="D467" s="1" t="s">
        <v>68</v>
      </c>
      <c r="E467" s="39">
        <v>1</v>
      </c>
      <c r="F467" s="1">
        <v>8</v>
      </c>
      <c r="G467" s="1">
        <v>4</v>
      </c>
      <c r="H467" s="1">
        <v>5</v>
      </c>
      <c r="I467" s="298" t="s">
        <v>89</v>
      </c>
      <c r="J467" s="298" t="s">
        <v>89</v>
      </c>
      <c r="K467" s="29" t="s">
        <v>309</v>
      </c>
      <c r="L467" s="29" t="s">
        <v>309</v>
      </c>
      <c r="M467" s="29" t="s">
        <v>89</v>
      </c>
      <c r="N467" s="29" t="s">
        <v>89</v>
      </c>
      <c r="O467" s="29" t="s">
        <v>89</v>
      </c>
      <c r="P467" s="29" t="s">
        <v>89</v>
      </c>
      <c r="Q467" s="4"/>
      <c r="R467" s="2134"/>
      <c r="S467" s="23">
        <f>IF(T467&lt;=0,"",(((T467-'In Productie'!$D$1)/7)+0.6))</f>
        <v>7.0285714285714285</v>
      </c>
      <c r="T467" s="181">
        <v>42418</v>
      </c>
      <c r="U467" s="4" t="s">
        <v>278</v>
      </c>
      <c r="V467" s="8" t="s">
        <v>786</v>
      </c>
      <c r="W467" s="470">
        <v>22</v>
      </c>
      <c r="X467" s="6"/>
      <c r="Y467" s="6"/>
      <c r="Z467" s="111">
        <v>42390</v>
      </c>
      <c r="AE467" s="4">
        <f>IF(A467="","",(IFERROR(VLOOKUP(A467,Projecten!A$4:W$2618,5,FALSE),"niet bekend")))</f>
        <v>1</v>
      </c>
      <c r="AF467" s="973">
        <f t="shared" si="59"/>
        <v>4521</v>
      </c>
      <c r="AG467" s="1028">
        <f>IF(A467="","",(IFERROR(VLOOKUP(A467,Projecten!A$4:W$2618,23,FALSE),"niet bekend")))</f>
        <v>4521</v>
      </c>
      <c r="AH467" s="1028">
        <f>IF(A467="","",(IFERROR(VLOOKUP(A467,Projecten!A$4:W$2618,12,FALSE),"niet bekend")))</f>
        <v>4521</v>
      </c>
      <c r="AI467" s="1026">
        <f t="shared" si="60"/>
        <v>0</v>
      </c>
    </row>
    <row r="468" spans="1:35" ht="12.75" customHeight="1" x14ac:dyDescent="0.2">
      <c r="A468" s="2">
        <v>2016024</v>
      </c>
      <c r="B468" s="1501">
        <v>120479</v>
      </c>
      <c r="C468" s="2" t="s">
        <v>788</v>
      </c>
      <c r="D468" s="1" t="s">
        <v>68</v>
      </c>
      <c r="E468" s="39">
        <v>1</v>
      </c>
      <c r="F468" s="1">
        <v>4</v>
      </c>
      <c r="G468" s="1">
        <v>1</v>
      </c>
      <c r="H468" s="1">
        <v>3</v>
      </c>
      <c r="I468" s="298" t="s">
        <v>89</v>
      </c>
      <c r="J468" s="298" t="s">
        <v>309</v>
      </c>
      <c r="K468" s="29" t="s">
        <v>309</v>
      </c>
      <c r="L468" s="29" t="s">
        <v>309</v>
      </c>
      <c r="M468" s="29" t="s">
        <v>89</v>
      </c>
      <c r="N468" s="29" t="s">
        <v>89</v>
      </c>
      <c r="O468" s="29" t="s">
        <v>89</v>
      </c>
      <c r="P468" s="29" t="s">
        <v>89</v>
      </c>
      <c r="Q468" s="4"/>
      <c r="R468" s="2134"/>
      <c r="S468" s="23">
        <f>IF(T468&lt;=0,"",(((T468-'In Productie'!$D$1)/7)+0.6))</f>
        <v>7.0285714285714285</v>
      </c>
      <c r="T468" s="181">
        <v>42418</v>
      </c>
      <c r="U468" s="4" t="s">
        <v>278</v>
      </c>
      <c r="V468" s="8"/>
      <c r="W468" s="470">
        <v>12</v>
      </c>
      <c r="X468" s="6"/>
      <c r="Y468" s="6"/>
      <c r="Z468" s="111">
        <v>42396</v>
      </c>
      <c r="AE468" s="4">
        <f>IF(A468="","",(IFERROR(VLOOKUP(A468,Projecten!A$4:W$2618,5,FALSE),"niet bekend")))</f>
        <v>1</v>
      </c>
      <c r="AF468" s="973">
        <f t="shared" si="59"/>
        <v>1464</v>
      </c>
      <c r="AG468" s="1028">
        <f>IF(A468="","",(IFERROR(VLOOKUP(A468,Projecten!A$4:W$2618,23,FALSE),"niet bekend")))</f>
        <v>1464</v>
      </c>
      <c r="AH468" s="1028">
        <f>IF(A468="","",(IFERROR(VLOOKUP(A468,Projecten!A$4:W$2618,12,FALSE),"niet bekend")))</f>
        <v>1464</v>
      </c>
      <c r="AI468" s="1026">
        <f t="shared" si="60"/>
        <v>0</v>
      </c>
    </row>
    <row r="469" spans="1:35" s="4" customFormat="1" ht="12.75" customHeight="1" x14ac:dyDescent="0.2">
      <c r="A469" s="280">
        <v>2016004</v>
      </c>
      <c r="B469" s="1516">
        <v>120475</v>
      </c>
      <c r="C469" s="282" t="s">
        <v>727</v>
      </c>
      <c r="D469" s="283" t="s">
        <v>68</v>
      </c>
      <c r="E469" s="1969">
        <v>1</v>
      </c>
      <c r="F469" s="283">
        <v>9</v>
      </c>
      <c r="G469" s="283">
        <v>8</v>
      </c>
      <c r="H469" s="283">
        <v>1</v>
      </c>
      <c r="I469" s="76" t="s">
        <v>89</v>
      </c>
      <c r="J469" s="76" t="s">
        <v>309</v>
      </c>
      <c r="K469" s="41" t="s">
        <v>309</v>
      </c>
      <c r="L469" s="41" t="s">
        <v>309</v>
      </c>
      <c r="M469" s="41" t="s">
        <v>89</v>
      </c>
      <c r="N469" s="41" t="s">
        <v>89</v>
      </c>
      <c r="O469" s="41" t="s">
        <v>89</v>
      </c>
      <c r="P469" s="41" t="s">
        <v>89</v>
      </c>
      <c r="R469" s="2134">
        <v>42422</v>
      </c>
      <c r="S469" s="23">
        <f>IF(T469&lt;=0,"",(((T469-'In Productie'!$D$1)/7)+0.6))</f>
        <v>7.0285714285714285</v>
      </c>
      <c r="T469" s="181">
        <v>42418</v>
      </c>
      <c r="U469" s="4" t="s">
        <v>561</v>
      </c>
      <c r="W469" s="25">
        <v>13</v>
      </c>
      <c r="X469" s="79"/>
      <c r="Y469" s="79"/>
      <c r="Z469" s="111">
        <v>42374</v>
      </c>
      <c r="AE469" s="4">
        <f>IF(A469="","",(IFERROR(VLOOKUP(A469,Projecten!A$4:W$2618,5,FALSE),"niet bekend")))</f>
        <v>1</v>
      </c>
      <c r="AF469" s="973">
        <f t="shared" si="59"/>
        <v>2513</v>
      </c>
      <c r="AG469" s="1028">
        <f>IF(A469="","",(IFERROR(VLOOKUP(A469,Projecten!A$4:W$2618,23,FALSE),"niet bekend")))</f>
        <v>2513</v>
      </c>
      <c r="AH469" s="1028">
        <f>IF(A469="","",(IFERROR(VLOOKUP(A469,Projecten!A$4:W$2618,12,FALSE),"niet bekend")))</f>
        <v>2513</v>
      </c>
      <c r="AI469" s="1026">
        <f t="shared" si="60"/>
        <v>0</v>
      </c>
    </row>
    <row r="470" spans="1:35" s="4" customFormat="1" ht="12.75" customHeight="1" x14ac:dyDescent="0.2">
      <c r="A470" s="280">
        <v>2016005</v>
      </c>
      <c r="B470" s="321">
        <v>120475</v>
      </c>
      <c r="C470" s="282" t="s">
        <v>728</v>
      </c>
      <c r="D470" s="283" t="s">
        <v>68</v>
      </c>
      <c r="E470" s="1969">
        <v>1</v>
      </c>
      <c r="F470" s="283">
        <v>9</v>
      </c>
      <c r="G470" s="283">
        <v>8</v>
      </c>
      <c r="H470" s="283">
        <v>1</v>
      </c>
      <c r="I470" s="76" t="s">
        <v>89</v>
      </c>
      <c r="J470" s="76" t="s">
        <v>309</v>
      </c>
      <c r="K470" s="41" t="s">
        <v>309</v>
      </c>
      <c r="L470" s="41" t="s">
        <v>309</v>
      </c>
      <c r="M470" s="41" t="s">
        <v>89</v>
      </c>
      <c r="N470" s="41" t="s">
        <v>89</v>
      </c>
      <c r="O470" s="41" t="s">
        <v>89</v>
      </c>
      <c r="P470" s="41" t="s">
        <v>89</v>
      </c>
      <c r="R470" s="2134">
        <v>42423</v>
      </c>
      <c r="S470" s="23">
        <f>IF(T470&lt;=0,"",(((T470-'In Productie'!$D$1)/7)+0.6))</f>
        <v>7.0285714285714285</v>
      </c>
      <c r="T470" s="181">
        <v>42418</v>
      </c>
      <c r="U470" s="4" t="s">
        <v>561</v>
      </c>
      <c r="W470" s="25">
        <v>13</v>
      </c>
      <c r="X470" s="79"/>
      <c r="Y470" s="79"/>
      <c r="Z470" s="111">
        <v>42374</v>
      </c>
      <c r="AE470" s="4">
        <f>IF(A470="","",(IFERROR(VLOOKUP(A470,Projecten!A$4:W$2618,5,FALSE),"niet bekend")))</f>
        <v>1</v>
      </c>
      <c r="AF470" s="973">
        <f t="shared" si="59"/>
        <v>2513</v>
      </c>
      <c r="AG470" s="1028">
        <f>IF(A470="","",(IFERROR(VLOOKUP(A470,Projecten!A$4:W$2618,23,FALSE),"niet bekend")))</f>
        <v>2513</v>
      </c>
      <c r="AH470" s="1028">
        <f>IF(A470="","",(IFERROR(VLOOKUP(A470,Projecten!A$4:W$2618,12,FALSE),"niet bekend")))</f>
        <v>2513</v>
      </c>
      <c r="AI470" s="1026">
        <f t="shared" si="60"/>
        <v>0</v>
      </c>
    </row>
    <row r="471" spans="1:35" ht="12.75" customHeight="1" x14ac:dyDescent="0.2">
      <c r="A471" s="2">
        <v>2016017</v>
      </c>
      <c r="B471" s="1517">
        <v>120475</v>
      </c>
      <c r="C471" s="2">
        <v>566716</v>
      </c>
      <c r="D471" s="1" t="s">
        <v>68</v>
      </c>
      <c r="E471" s="39">
        <v>1</v>
      </c>
      <c r="F471" s="1">
        <v>7</v>
      </c>
      <c r="G471" s="1">
        <v>6</v>
      </c>
      <c r="H471" s="1">
        <v>2</v>
      </c>
      <c r="I471" s="298" t="s">
        <v>89</v>
      </c>
      <c r="J471" s="298" t="s">
        <v>309</v>
      </c>
      <c r="K471" s="29" t="s">
        <v>309</v>
      </c>
      <c r="L471" s="29" t="s">
        <v>309</v>
      </c>
      <c r="M471" s="29" t="s">
        <v>89</v>
      </c>
      <c r="N471" s="29" t="s">
        <v>89</v>
      </c>
      <c r="O471" s="29" t="s">
        <v>89</v>
      </c>
      <c r="P471" s="29" t="s">
        <v>89</v>
      </c>
      <c r="Q471" s="4"/>
      <c r="R471" s="2134">
        <v>42425</v>
      </c>
      <c r="S471" s="23">
        <f>IF(T471&lt;=0,"",(((T471-'In Productie'!$D$1)/7)+0.6))</f>
        <v>7.0285714285714285</v>
      </c>
      <c r="T471" s="181">
        <v>42418</v>
      </c>
      <c r="U471" s="4" t="s">
        <v>278</v>
      </c>
      <c r="V471" s="294"/>
      <c r="W471" s="470">
        <v>12</v>
      </c>
      <c r="X471" s="6"/>
      <c r="Y471" s="6"/>
      <c r="Z471" s="111">
        <v>42387</v>
      </c>
      <c r="AE471" s="4">
        <f>IF(A471="","",(IFERROR(VLOOKUP(A471,Projecten!A$4:W$2618,5,FALSE),"niet bekend")))</f>
        <v>1</v>
      </c>
      <c r="AF471" s="973">
        <f t="shared" si="59"/>
        <v>1570</v>
      </c>
      <c r="AG471" s="1028">
        <f>IF(A471="","",(IFERROR(VLOOKUP(A471,Projecten!A$4:W$2618,23,FALSE),"niet bekend")))</f>
        <v>1570</v>
      </c>
      <c r="AH471" s="1028">
        <f>IF(A471="","",(IFERROR(VLOOKUP(A471,Projecten!A$4:W$2618,12,FALSE),"niet bekend")))</f>
        <v>1570</v>
      </c>
      <c r="AI471" s="1026">
        <f t="shared" si="60"/>
        <v>0</v>
      </c>
    </row>
    <row r="472" spans="1:35" s="4" customFormat="1" ht="12.75" customHeight="1" x14ac:dyDescent="0.2">
      <c r="A472" s="2">
        <v>2016035</v>
      </c>
      <c r="B472" s="1501">
        <v>120485</v>
      </c>
      <c r="C472" s="2" t="s">
        <v>818</v>
      </c>
      <c r="D472" s="1" t="s">
        <v>322</v>
      </c>
      <c r="E472" s="39">
        <v>0</v>
      </c>
      <c r="F472" s="1">
        <v>2</v>
      </c>
      <c r="G472" s="1">
        <v>0</v>
      </c>
      <c r="H472" s="1">
        <v>0</v>
      </c>
      <c r="I472" s="75" t="s">
        <v>89</v>
      </c>
      <c r="J472" s="75" t="s">
        <v>309</v>
      </c>
      <c r="K472" s="75" t="s">
        <v>309</v>
      </c>
      <c r="L472" s="75" t="s">
        <v>309</v>
      </c>
      <c r="M472" s="75" t="s">
        <v>89</v>
      </c>
      <c r="N472" s="75" t="s">
        <v>89</v>
      </c>
      <c r="O472" s="75" t="s">
        <v>89</v>
      </c>
      <c r="P472" s="75" t="s">
        <v>89</v>
      </c>
      <c r="Q472" s="161"/>
      <c r="R472" s="161"/>
      <c r="S472" s="23">
        <f>IF(T472&lt;=0,"",(((T472-'In Productie'!$D$1)/7)+0.6))</f>
        <v>7.1714285714285708</v>
      </c>
      <c r="T472" s="186">
        <v>42419</v>
      </c>
      <c r="U472" s="151" t="s">
        <v>486</v>
      </c>
      <c r="V472" s="162"/>
      <c r="W472" s="499">
        <v>3</v>
      </c>
      <c r="X472" s="78"/>
      <c r="Y472" s="81"/>
      <c r="Z472" s="111">
        <v>42405</v>
      </c>
      <c r="AE472" s="4">
        <f>IF(A472="","",(IFERROR(VLOOKUP(A472,Projecten!A$4:W$2618,5,FALSE),"niet bekend")))</f>
        <v>0</v>
      </c>
      <c r="AF472" s="973">
        <f>AH472</f>
        <v>557.38</v>
      </c>
      <c r="AG472" s="1028">
        <f>IF(A472="","",(IFERROR(VLOOKUP(A472,Projecten!A$4:W$2618,23,FALSE),"niet bekend")))</f>
        <v>557.38</v>
      </c>
      <c r="AH472" s="1028">
        <f>IF(A472="","",(IFERROR(VLOOKUP(A472,Projecten!A$4:W$2618,12,FALSE),"niet bekend")))</f>
        <v>557.38</v>
      </c>
      <c r="AI472" s="1026">
        <f t="shared" si="60"/>
        <v>0</v>
      </c>
    </row>
    <row r="473" spans="1:35" s="4" customFormat="1" ht="12.75" customHeight="1" x14ac:dyDescent="0.2">
      <c r="A473" s="2">
        <v>2016009</v>
      </c>
      <c r="B473" s="1501">
        <v>120478</v>
      </c>
      <c r="C473" s="1" t="s">
        <v>755</v>
      </c>
      <c r="D473" s="1" t="s">
        <v>68</v>
      </c>
      <c r="E473" s="39">
        <v>3</v>
      </c>
      <c r="F473" s="1">
        <f>E473*7</f>
        <v>21</v>
      </c>
      <c r="G473" s="1">
        <f>E473*6</f>
        <v>18</v>
      </c>
      <c r="H473" s="1">
        <f>E473*2</f>
        <v>6</v>
      </c>
      <c r="I473" s="323" t="s">
        <v>89</v>
      </c>
      <c r="J473" s="323" t="s">
        <v>309</v>
      </c>
      <c r="K473" s="29" t="s">
        <v>309</v>
      </c>
      <c r="L473" s="29" t="s">
        <v>309</v>
      </c>
      <c r="M473" s="29" t="s">
        <v>89</v>
      </c>
      <c r="N473" s="29" t="s">
        <v>89</v>
      </c>
      <c r="O473" s="29" t="s">
        <v>89</v>
      </c>
      <c r="P473" s="29" t="s">
        <v>89</v>
      </c>
      <c r="R473" s="2134">
        <v>42422</v>
      </c>
      <c r="S473" s="23">
        <f>IF(T473&lt;=0,"",(((T473-'In Productie'!$D$1)/7)+0.6))</f>
        <v>7.0285714285714285</v>
      </c>
      <c r="T473" s="181">
        <v>42418</v>
      </c>
      <c r="U473" s="4" t="s">
        <v>278</v>
      </c>
      <c r="V473" s="4" t="s">
        <v>756</v>
      </c>
      <c r="W473" s="470">
        <v>35</v>
      </c>
      <c r="X473" s="79"/>
      <c r="Y473" s="79"/>
      <c r="Z473" s="111">
        <v>42380</v>
      </c>
      <c r="AE473" s="4">
        <f>IF(A473="","",(IFERROR(VLOOKUP(A473,Projecten!A$4:W$2618,5,FALSE),"niet bekend")))</f>
        <v>5</v>
      </c>
      <c r="AF473" s="973">
        <f>IF(AE473="","",(E473/AE473*AH473))</f>
        <v>5010</v>
      </c>
      <c r="AG473" s="1028">
        <f>IF(A473="","",(IFERROR(VLOOKUP(A473,Projecten!A$4:W$2618,23,FALSE),"niet bekend")))</f>
        <v>8350</v>
      </c>
      <c r="AH473" s="1028">
        <f>IF(A473="","",(IFERROR(VLOOKUP(A473,Projecten!A$4:W$2618,12,FALSE),"niet bekend")))</f>
        <v>8350</v>
      </c>
      <c r="AI473" s="1026">
        <f t="shared" si="60"/>
        <v>3340</v>
      </c>
    </row>
    <row r="474" spans="1:35" x14ac:dyDescent="0.2">
      <c r="A474" s="325">
        <v>2016018</v>
      </c>
      <c r="B474" s="1518">
        <v>120480</v>
      </c>
      <c r="C474" s="326" t="s">
        <v>774</v>
      </c>
      <c r="D474" s="326" t="s">
        <v>68</v>
      </c>
      <c r="E474" s="1970">
        <v>4</v>
      </c>
      <c r="F474" s="326">
        <f>E474*9</f>
        <v>36</v>
      </c>
      <c r="G474" s="326">
        <f>E474*6</f>
        <v>24</v>
      </c>
      <c r="H474" s="326">
        <f>E474*3</f>
        <v>12</v>
      </c>
      <c r="I474" s="75" t="s">
        <v>89</v>
      </c>
      <c r="J474" s="75" t="s">
        <v>89</v>
      </c>
      <c r="K474" s="7" t="s">
        <v>309</v>
      </c>
      <c r="L474" s="7" t="s">
        <v>309</v>
      </c>
      <c r="M474" s="7" t="s">
        <v>89</v>
      </c>
      <c r="N474" s="7" t="s">
        <v>89</v>
      </c>
      <c r="O474" s="7" t="s">
        <v>89</v>
      </c>
      <c r="P474" s="7" t="s">
        <v>89</v>
      </c>
      <c r="Q474" s="6"/>
      <c r="R474" s="2131"/>
      <c r="S474" s="23">
        <f>IF(T474&lt;=0,"",(((T474-'In Productie'!$D$1)/7)+0.6))</f>
        <v>7.6</v>
      </c>
      <c r="T474" s="177">
        <v>42422</v>
      </c>
      <c r="U474" s="6" t="s">
        <v>444</v>
      </c>
      <c r="V474" s="6" t="s">
        <v>842</v>
      </c>
      <c r="W474" s="497">
        <v>68</v>
      </c>
      <c r="X474" s="6"/>
      <c r="Y474" s="6"/>
      <c r="Z474" s="293">
        <v>42387</v>
      </c>
      <c r="AE474" s="4">
        <f>IF(A474="","",(IFERROR(VLOOKUP(A474,Projecten!A$4:W$2618,5,FALSE),"niet bekend")))</f>
        <v>10</v>
      </c>
      <c r="AF474" s="973">
        <f>IF(AE474="","",(E474/AE474*AH474))</f>
        <v>10548</v>
      </c>
      <c r="AG474" s="1028">
        <f>IF(A474="","",(IFERROR(VLOOKUP(A474,Projecten!A$4:W$2618,23,FALSE),"niet bekend")))</f>
        <v>26370</v>
      </c>
      <c r="AH474" s="1028">
        <f>IF(A474="","",(IFERROR(VLOOKUP(A474,Projecten!A$4:W$2618,12,FALSE),"niet bekend")))</f>
        <v>26370</v>
      </c>
      <c r="AI474" s="1026">
        <f t="shared" si="60"/>
        <v>15822</v>
      </c>
    </row>
    <row r="475" spans="1:35" s="4" customFormat="1" ht="12.75" customHeight="1" x14ac:dyDescent="0.2">
      <c r="A475" s="2"/>
      <c r="B475" s="1501"/>
      <c r="C475" s="2"/>
      <c r="D475" s="1"/>
      <c r="E475" s="39"/>
      <c r="F475" s="1"/>
      <c r="G475" s="1"/>
      <c r="H475" s="1"/>
      <c r="I475" s="75"/>
      <c r="J475" s="75"/>
      <c r="K475" s="75"/>
      <c r="L475" s="75"/>
      <c r="M475" s="75"/>
      <c r="N475" s="75"/>
      <c r="O475" s="75"/>
      <c r="P475" s="75"/>
      <c r="Q475" s="161"/>
      <c r="R475" s="161"/>
      <c r="S475" s="23"/>
      <c r="T475" s="186"/>
      <c r="U475" s="151"/>
      <c r="V475" s="162"/>
      <c r="W475" s="499"/>
      <c r="X475" s="78"/>
      <c r="Y475" s="81"/>
      <c r="Z475" s="111"/>
      <c r="AE475" s="4" t="str">
        <f>IF(A475="","",(IFERROR(VLOOKUP(A475,Projecten!A$4:W$2618,5,FALSE),"niet bekend")))</f>
        <v/>
      </c>
      <c r="AF475" s="973" t="str">
        <f>IF(AE475="","",(E475/AE475*AH475))</f>
        <v/>
      </c>
      <c r="AG475" s="1028" t="str">
        <f>IF(A475="","",(IFERROR(VLOOKUP(A475,Projecten!A$4:W$2618,23,FALSE),"niet bekend")))</f>
        <v/>
      </c>
      <c r="AH475" s="1028" t="str">
        <f>IF(A475="","",(IFERROR(VLOOKUP(A475,Projecten!A$4:W$2618,12,FALSE),"niet bekend")))</f>
        <v/>
      </c>
      <c r="AI475" s="1026" t="str">
        <f t="shared" si="60"/>
        <v/>
      </c>
    </row>
    <row r="476" spans="1:35" s="38" customFormat="1" ht="12.75" customHeight="1" x14ac:dyDescent="0.2">
      <c r="A476" s="30"/>
      <c r="B476" s="1500"/>
      <c r="C476" s="31"/>
      <c r="D476" s="31"/>
      <c r="E476" s="32"/>
      <c r="F476" s="31"/>
      <c r="G476" s="31"/>
      <c r="H476" s="31"/>
      <c r="I476" s="32"/>
      <c r="J476" s="32"/>
      <c r="K476" s="32"/>
      <c r="L476" s="32"/>
      <c r="M476" s="32"/>
      <c r="N476" s="32"/>
      <c r="O476" s="32"/>
      <c r="P476" s="32"/>
      <c r="Q476" s="33"/>
      <c r="R476" s="33"/>
      <c r="S476" s="1198"/>
      <c r="T476" s="176"/>
      <c r="U476" s="35"/>
      <c r="V476" s="35"/>
      <c r="W476" s="35"/>
      <c r="X476" s="83"/>
      <c r="Y476" s="84"/>
      <c r="Z476" s="36"/>
      <c r="AF476" s="983"/>
      <c r="AG476" s="1030"/>
      <c r="AH476" s="1030"/>
      <c r="AI476" s="1030"/>
    </row>
    <row r="477" spans="1:35" s="957" customFormat="1" x14ac:dyDescent="0.2">
      <c r="A477" s="1007"/>
      <c r="B477" s="1498"/>
      <c r="C477" s="1008">
        <f>SUM(F477:H477)</f>
        <v>366</v>
      </c>
      <c r="D477" s="1009"/>
      <c r="E477" s="1010">
        <f>SUM(E481:E494)</f>
        <v>23</v>
      </c>
      <c r="F477" s="1009">
        <f>SUM(F481:F494)</f>
        <v>185</v>
      </c>
      <c r="G477" s="1009">
        <f>SUM(G481:G494)</f>
        <v>125</v>
      </c>
      <c r="H477" s="1009">
        <f>SUM(H481:H494)</f>
        <v>56</v>
      </c>
      <c r="I477" s="1010"/>
      <c r="J477" s="1061"/>
      <c r="K477" s="1061"/>
      <c r="L477" s="1061"/>
      <c r="M477" s="1010"/>
      <c r="N477" s="1010"/>
      <c r="O477" s="1010"/>
      <c r="P477" s="1061"/>
      <c r="Q477" s="1043">
        <v>8</v>
      </c>
      <c r="R477" s="1043"/>
      <c r="S477" s="1199"/>
      <c r="T477" s="1013"/>
      <c r="U477" s="1014"/>
      <c r="V477" s="1014">
        <f>SUM(W477:W494)</f>
        <v>338.25</v>
      </c>
      <c r="W477" s="960"/>
      <c r="X477" s="960">
        <v>305</v>
      </c>
      <c r="Y477" s="968">
        <f>V477-X477</f>
        <v>33.25</v>
      </c>
      <c r="Z477" s="969"/>
      <c r="AD477" s="959"/>
      <c r="AE477" s="1038" t="str">
        <f>IF(A477="","",(IFERROR(VLOOKUP(A477,Projecten!A$4:W$2618,5,FALSE),"niet bekend")))</f>
        <v/>
      </c>
      <c r="AF477" s="1037">
        <f>SUM(AF478:AF496)</f>
        <v>53184.15</v>
      </c>
      <c r="AG477" s="1027" t="str">
        <f>IF(A477="","",(IFERROR(VLOOKUP(A477,Projecten!A$4:W$2618,23,FALSE),"niet bekend")))</f>
        <v/>
      </c>
      <c r="AH477" s="1027" t="str">
        <f>IF(A477="","",(IFERROR(VLOOKUP(A477,Projecten!A$4:W$2618,12,FALSE),"niet bekend")))</f>
        <v/>
      </c>
      <c r="AI477" s="1027"/>
    </row>
    <row r="478" spans="1:35" x14ac:dyDescent="0.2">
      <c r="A478" s="5"/>
      <c r="C478" s="315" t="s">
        <v>856</v>
      </c>
      <c r="J478" s="75"/>
      <c r="K478" s="75"/>
      <c r="L478" s="75"/>
      <c r="M478" s="76"/>
      <c r="N478" s="76"/>
      <c r="O478" s="76"/>
      <c r="P478" s="76"/>
      <c r="W478" s="471">
        <v>0.5</v>
      </c>
      <c r="X478" s="6"/>
      <c r="Z478" s="26"/>
      <c r="AE478" s="4" t="str">
        <f>IF(A478="","",(IFERROR(VLOOKUP(A478,Projecten!A$4:W$2618,5,FALSE),"niet bekend")))</f>
        <v/>
      </c>
      <c r="AF478" s="973" t="str">
        <f t="shared" ref="AF478:AF495" si="61">IF(AE478="","",(E478/AE478*AH478))</f>
        <v/>
      </c>
      <c r="AG478" s="1028" t="str">
        <f>IF(A478="","",(IFERROR(VLOOKUP(A478,Projecten!A$4:W$2618,23,FALSE),"niet bekend")))</f>
        <v/>
      </c>
      <c r="AH478" s="1028" t="str">
        <f>IF(A478="","",(IFERROR(VLOOKUP(A478,Projecten!A$4:W$2618,12,FALSE),"niet bekend")))</f>
        <v/>
      </c>
      <c r="AI478" s="1026" t="str">
        <f t="shared" ref="AI478:AI495" si="62">IF(AF478="","",(AH478-AF478))</f>
        <v/>
      </c>
    </row>
    <row r="479" spans="1:35" s="4" customFormat="1" ht="12.75" customHeight="1" x14ac:dyDescent="0.2">
      <c r="A479" s="2"/>
      <c r="B479" s="1501"/>
      <c r="C479" s="188" t="s">
        <v>740</v>
      </c>
      <c r="D479" s="1"/>
      <c r="E479" s="39"/>
      <c r="F479" s="1"/>
      <c r="G479" s="1"/>
      <c r="H479" s="1"/>
      <c r="I479" s="76"/>
      <c r="J479" s="76"/>
      <c r="K479" s="76"/>
      <c r="L479" s="41"/>
      <c r="M479" s="41"/>
      <c r="N479" s="41"/>
      <c r="O479" s="41"/>
      <c r="P479" s="41"/>
      <c r="R479" s="2134"/>
      <c r="S479" s="23"/>
      <c r="T479" s="181"/>
      <c r="W479" s="471">
        <v>19.5</v>
      </c>
      <c r="X479" s="79"/>
      <c r="Y479" s="79"/>
      <c r="Z479" s="111"/>
      <c r="AE479" s="4" t="str">
        <f>IF(A479="","",(IFERROR(VLOOKUP(A479,Projecten!A$4:W$2618,5,FALSE),"niet bekend")))</f>
        <v/>
      </c>
      <c r="AF479" s="973" t="str">
        <f t="shared" si="61"/>
        <v/>
      </c>
      <c r="AG479" s="1028" t="str">
        <f>IF(A479="","",(IFERROR(VLOOKUP(A479,Projecten!A$4:W$2618,23,FALSE),"niet bekend")))</f>
        <v/>
      </c>
      <c r="AH479" s="1028" t="str">
        <f>IF(A479="","",(IFERROR(VLOOKUP(A479,Projecten!A$4:W$2618,12,FALSE),"niet bekend")))</f>
        <v/>
      </c>
      <c r="AI479" s="1026" t="str">
        <f t="shared" si="62"/>
        <v/>
      </c>
    </row>
    <row r="480" spans="1:35" x14ac:dyDescent="0.2">
      <c r="A480" s="5"/>
      <c r="B480" s="329"/>
      <c r="C480" s="330" t="s">
        <v>877</v>
      </c>
      <c r="D480" s="331"/>
      <c r="E480" s="363"/>
      <c r="F480" s="331"/>
      <c r="G480" s="331"/>
      <c r="H480" s="331"/>
      <c r="J480" s="75"/>
      <c r="K480" s="75"/>
      <c r="L480" s="75"/>
      <c r="M480" s="76"/>
      <c r="N480" s="76"/>
      <c r="O480" s="76"/>
      <c r="P480" s="76"/>
      <c r="W480" s="471">
        <v>8.25</v>
      </c>
      <c r="X480" s="6"/>
      <c r="Z480" s="26"/>
      <c r="AE480" s="4" t="str">
        <f>IF(A480="","",(IFERROR(VLOOKUP(A480,Projecten!A$4:W$2618,5,FALSE),"niet bekend")))</f>
        <v/>
      </c>
      <c r="AF480" s="973" t="str">
        <f t="shared" si="61"/>
        <v/>
      </c>
      <c r="AG480" s="1028" t="str">
        <f>IF(A480="","",(IFERROR(VLOOKUP(A480,Projecten!A$4:W$2618,23,FALSE),"niet bekend")))</f>
        <v/>
      </c>
      <c r="AH480" s="1028" t="str">
        <f>IF(A480="","",(IFERROR(VLOOKUP(A480,Projecten!A$4:W$2618,12,FALSE),"niet bekend")))</f>
        <v/>
      </c>
      <c r="AI480" s="1026" t="str">
        <f t="shared" si="62"/>
        <v/>
      </c>
    </row>
    <row r="481" spans="1:35" x14ac:dyDescent="0.2">
      <c r="A481" s="290">
        <v>2016018</v>
      </c>
      <c r="B481" s="1515">
        <v>120480</v>
      </c>
      <c r="C481" s="292" t="s">
        <v>774</v>
      </c>
      <c r="D481" s="292" t="s">
        <v>68</v>
      </c>
      <c r="E481" s="999">
        <v>1</v>
      </c>
      <c r="F481" s="292">
        <f>E481*9</f>
        <v>9</v>
      </c>
      <c r="G481" s="292">
        <f>E481*6</f>
        <v>6</v>
      </c>
      <c r="H481" s="292">
        <f>E481*3</f>
        <v>3</v>
      </c>
      <c r="I481" s="75" t="s">
        <v>89</v>
      </c>
      <c r="J481" s="76" t="s">
        <v>89</v>
      </c>
      <c r="K481" s="76" t="s">
        <v>309</v>
      </c>
      <c r="L481" s="76" t="s">
        <v>309</v>
      </c>
      <c r="M481" s="76" t="s">
        <v>89</v>
      </c>
      <c r="N481" s="76" t="s">
        <v>89</v>
      </c>
      <c r="O481" s="76" t="s">
        <v>89</v>
      </c>
      <c r="P481" s="75" t="s">
        <v>89</v>
      </c>
      <c r="Q481" s="6"/>
      <c r="R481" s="2131"/>
      <c r="S481" s="23">
        <f>IF(T481&lt;=0,"",(((T481-'In Productie'!$D$1)/7)+0.6))</f>
        <v>7.6</v>
      </c>
      <c r="T481" s="177">
        <v>42422</v>
      </c>
      <c r="U481" s="6" t="s">
        <v>444</v>
      </c>
      <c r="V481" s="6" t="s">
        <v>842</v>
      </c>
      <c r="W481" s="470">
        <v>17</v>
      </c>
      <c r="X481" s="6"/>
      <c r="Z481" s="308">
        <v>42387</v>
      </c>
      <c r="AE481" s="4">
        <f>IF(A481="","",(IFERROR(VLOOKUP(A481,Projecten!A$4:W$2618,5,FALSE),"niet bekend")))</f>
        <v>10</v>
      </c>
      <c r="AF481" s="973">
        <f t="shared" si="61"/>
        <v>2637</v>
      </c>
      <c r="AG481" s="1028">
        <f>IF(A481="","",(IFERROR(VLOOKUP(A481,Projecten!A$4:W$2618,23,FALSE),"niet bekend")))</f>
        <v>26370</v>
      </c>
      <c r="AH481" s="1028">
        <f>IF(A481="","",(IFERROR(VLOOKUP(A481,Projecten!A$4:W$2618,12,FALSE),"niet bekend")))</f>
        <v>26370</v>
      </c>
      <c r="AI481" s="1026">
        <f t="shared" si="62"/>
        <v>23733</v>
      </c>
    </row>
    <row r="482" spans="1:35" s="4" customFormat="1" ht="12.75" customHeight="1" x14ac:dyDescent="0.2">
      <c r="A482" s="2">
        <v>2016040</v>
      </c>
      <c r="B482" s="1501">
        <v>120487</v>
      </c>
      <c r="C482" s="2" t="s">
        <v>826</v>
      </c>
      <c r="D482" s="1" t="s">
        <v>68</v>
      </c>
      <c r="E482" s="1971">
        <v>3</v>
      </c>
      <c r="F482" s="1">
        <f>E482*6</f>
        <v>18</v>
      </c>
      <c r="G482" s="1">
        <f>E482*5</f>
        <v>15</v>
      </c>
      <c r="H482" s="1">
        <f>E482*1</f>
        <v>3</v>
      </c>
      <c r="I482" s="74" t="s">
        <v>89</v>
      </c>
      <c r="J482" s="74" t="s">
        <v>309</v>
      </c>
      <c r="K482" s="29" t="s">
        <v>309</v>
      </c>
      <c r="L482" s="29" t="s">
        <v>309</v>
      </c>
      <c r="M482" s="29" t="s">
        <v>89</v>
      </c>
      <c r="N482" s="29" t="s">
        <v>89</v>
      </c>
      <c r="O482" s="29" t="s">
        <v>89</v>
      </c>
      <c r="P482" s="29" t="s">
        <v>89</v>
      </c>
      <c r="R482" s="2134"/>
      <c r="S482" s="23">
        <f>IF(T482&lt;=0,"",(((T482-'In Productie'!$D$1)/7)+0.6))</f>
        <v>8.6</v>
      </c>
      <c r="T482" s="181">
        <v>42429</v>
      </c>
      <c r="U482" s="4" t="s">
        <v>444</v>
      </c>
      <c r="W482" s="25">
        <v>31</v>
      </c>
      <c r="X482" s="79"/>
      <c r="Y482" s="79"/>
      <c r="Z482" s="111">
        <v>42405</v>
      </c>
      <c r="AE482" s="4">
        <f>IF(A482="","",(IFERROR(VLOOKUP(A482,Projecten!A$4:W$2618,5,FALSE),"niet bekend")))</f>
        <v>3</v>
      </c>
      <c r="AF482" s="973">
        <f t="shared" si="61"/>
        <v>4929</v>
      </c>
      <c r="AG482" s="1028">
        <f>IF(A482="","",(IFERROR(VLOOKUP(A482,Projecten!A$4:W$2618,23,FALSE),"niet bekend")))</f>
        <v>4929</v>
      </c>
      <c r="AH482" s="1028">
        <f>IF(A482="","",(IFERROR(VLOOKUP(A482,Projecten!A$4:W$2618,12,FALSE),"niet bekend")))</f>
        <v>4929</v>
      </c>
      <c r="AI482" s="1026">
        <f t="shared" si="62"/>
        <v>0</v>
      </c>
    </row>
    <row r="483" spans="1:35" s="4" customFormat="1" ht="12.75" customHeight="1" x14ac:dyDescent="0.2">
      <c r="A483" s="2">
        <v>2016012</v>
      </c>
      <c r="B483" s="1519">
        <v>120484</v>
      </c>
      <c r="C483" s="1" t="s">
        <v>766</v>
      </c>
      <c r="D483" s="1" t="s">
        <v>611</v>
      </c>
      <c r="E483" s="91">
        <v>1</v>
      </c>
      <c r="F483" s="1">
        <v>6</v>
      </c>
      <c r="G483" s="1">
        <v>4</v>
      </c>
      <c r="H483" s="1">
        <v>3</v>
      </c>
      <c r="I483" s="74" t="s">
        <v>89</v>
      </c>
      <c r="J483" s="74" t="s">
        <v>89</v>
      </c>
      <c r="K483" s="29" t="s">
        <v>309</v>
      </c>
      <c r="L483" s="29" t="s">
        <v>309</v>
      </c>
      <c r="M483" s="29" t="s">
        <v>89</v>
      </c>
      <c r="N483" s="29" t="s">
        <v>89</v>
      </c>
      <c r="O483" s="29" t="s">
        <v>89</v>
      </c>
      <c r="P483" s="29" t="s">
        <v>89</v>
      </c>
      <c r="R483" s="2134"/>
      <c r="S483" s="23">
        <f>IF(T483&lt;=0,"",(((T483-'In Productie'!$D$1)/7)+0.6))</f>
        <v>7.8857142857142852</v>
      </c>
      <c r="T483" s="181">
        <v>42424</v>
      </c>
      <c r="U483" s="4" t="s">
        <v>647</v>
      </c>
      <c r="W483" s="25">
        <v>13</v>
      </c>
      <c r="X483" s="79"/>
      <c r="Y483" s="79"/>
      <c r="Z483" s="111">
        <v>42377</v>
      </c>
      <c r="AE483" s="4">
        <f>IF(A483="","",(IFERROR(VLOOKUP(A483,Projecten!A$4:W$2618,5,FALSE),"niet bekend")))</f>
        <v>1</v>
      </c>
      <c r="AF483" s="973">
        <f t="shared" si="61"/>
        <v>1827.15</v>
      </c>
      <c r="AG483" s="1028">
        <f>IF(A483="","",(IFERROR(VLOOKUP(A483,Projecten!A$4:W$2618,23,FALSE),"niet bekend")))</f>
        <v>1827.15</v>
      </c>
      <c r="AH483" s="1028">
        <f>IF(A483="","",(IFERROR(VLOOKUP(A483,Projecten!A$4:W$2618,12,FALSE),"niet bekend")))</f>
        <v>1827.15</v>
      </c>
      <c r="AI483" s="1026">
        <f t="shared" si="62"/>
        <v>0</v>
      </c>
    </row>
    <row r="484" spans="1:35" s="4" customFormat="1" ht="12.75" customHeight="1" x14ac:dyDescent="0.2">
      <c r="A484" s="295">
        <v>2016021</v>
      </c>
      <c r="B484" s="1501">
        <v>120491</v>
      </c>
      <c r="C484" s="2" t="s">
        <v>795</v>
      </c>
      <c r="D484" s="1" t="s">
        <v>68</v>
      </c>
      <c r="E484" s="1971">
        <v>1</v>
      </c>
      <c r="F484" s="1">
        <v>12</v>
      </c>
      <c r="G484" s="1">
        <v>7</v>
      </c>
      <c r="H484" s="1">
        <v>3</v>
      </c>
      <c r="I484" s="75" t="s">
        <v>89</v>
      </c>
      <c r="J484" s="75" t="s">
        <v>309</v>
      </c>
      <c r="K484" s="7" t="s">
        <v>309</v>
      </c>
      <c r="L484" s="7" t="s">
        <v>309</v>
      </c>
      <c r="M484" s="7" t="s">
        <v>89</v>
      </c>
      <c r="N484" s="7" t="s">
        <v>89</v>
      </c>
      <c r="O484" s="7" t="s">
        <v>89</v>
      </c>
      <c r="P484" s="7" t="s">
        <v>89</v>
      </c>
      <c r="R484" s="2134">
        <v>42431</v>
      </c>
      <c r="S484" s="23">
        <f>IF(T484&lt;=0,"",(((T484-'In Productie'!$D$1)/7)+0.6))</f>
        <v>8.0285714285714285</v>
      </c>
      <c r="T484" s="181">
        <v>42425</v>
      </c>
      <c r="U484" s="4" t="s">
        <v>278</v>
      </c>
      <c r="V484" s="4" t="s">
        <v>828</v>
      </c>
      <c r="W484" s="499">
        <v>17</v>
      </c>
      <c r="X484" s="80"/>
      <c r="Y484" s="82"/>
      <c r="Z484" s="111">
        <v>42396</v>
      </c>
      <c r="AE484" s="4">
        <f>IF(A484="","",(IFERROR(VLOOKUP(A484,Projecten!A$4:W$2618,5,FALSE),"niet bekend")))</f>
        <v>1</v>
      </c>
      <c r="AF484" s="973">
        <f t="shared" si="61"/>
        <v>3746</v>
      </c>
      <c r="AG484" s="1028">
        <f>IF(A484="","",(IFERROR(VLOOKUP(A484,Projecten!A$4:W$2618,23,FALSE),"niet bekend")))</f>
        <v>3746</v>
      </c>
      <c r="AH484" s="1028">
        <f>IF(A484="","",(IFERROR(VLOOKUP(A484,Projecten!A$4:W$2618,12,FALSE),"niet bekend")))</f>
        <v>3746</v>
      </c>
      <c r="AI484" s="1026">
        <f t="shared" si="62"/>
        <v>0</v>
      </c>
    </row>
    <row r="485" spans="1:35" s="4" customFormat="1" ht="12.75" customHeight="1" x14ac:dyDescent="0.2">
      <c r="A485" s="295">
        <v>2016028</v>
      </c>
      <c r="B485" s="1501">
        <v>120492</v>
      </c>
      <c r="C485" s="2" t="s">
        <v>794</v>
      </c>
      <c r="D485" s="1" t="s">
        <v>68</v>
      </c>
      <c r="E485" s="1971">
        <v>1</v>
      </c>
      <c r="F485" s="1">
        <v>10</v>
      </c>
      <c r="G485" s="1">
        <v>6</v>
      </c>
      <c r="H485" s="1">
        <v>3</v>
      </c>
      <c r="I485" s="75" t="s">
        <v>89</v>
      </c>
      <c r="J485" s="75" t="s">
        <v>309</v>
      </c>
      <c r="K485" s="7" t="s">
        <v>309</v>
      </c>
      <c r="L485" s="7" t="s">
        <v>309</v>
      </c>
      <c r="M485" s="7" t="s">
        <v>89</v>
      </c>
      <c r="N485" s="7" t="s">
        <v>89</v>
      </c>
      <c r="O485" s="7" t="s">
        <v>89</v>
      </c>
      <c r="P485" s="7" t="s">
        <v>89</v>
      </c>
      <c r="R485" s="2134">
        <v>42431</v>
      </c>
      <c r="S485" s="23">
        <f>IF(T485&lt;=0,"",(((T485-'In Productie'!$D$1)/7)+0.6))</f>
        <v>8.0285714285714285</v>
      </c>
      <c r="T485" s="181">
        <v>42425</v>
      </c>
      <c r="U485" s="4" t="s">
        <v>278</v>
      </c>
      <c r="V485" s="4" t="s">
        <v>828</v>
      </c>
      <c r="W485" s="499">
        <v>17</v>
      </c>
      <c r="X485" s="80"/>
      <c r="Y485" s="82"/>
      <c r="Z485" s="111">
        <v>42396</v>
      </c>
      <c r="AE485" s="4">
        <f>IF(A485="","",(IFERROR(VLOOKUP(A485,Projecten!A$4:W$2618,5,FALSE),"niet bekend")))</f>
        <v>1</v>
      </c>
      <c r="AF485" s="973">
        <f t="shared" si="61"/>
        <v>4422</v>
      </c>
      <c r="AG485" s="1028">
        <f>IF(A485="","",(IFERROR(VLOOKUP(A485,Projecten!A$4:W$2618,23,FALSE),"niet bekend")))</f>
        <v>4422</v>
      </c>
      <c r="AH485" s="1028">
        <f>IF(A485="","",(IFERROR(VLOOKUP(A485,Projecten!A$4:W$2618,12,FALSE),"niet bekend")))</f>
        <v>4422</v>
      </c>
      <c r="AI485" s="1026">
        <f t="shared" si="62"/>
        <v>0</v>
      </c>
    </row>
    <row r="486" spans="1:35" s="4" customFormat="1" ht="12.75" customHeight="1" x14ac:dyDescent="0.2">
      <c r="A486" s="295">
        <v>2016029</v>
      </c>
      <c r="B486" s="1501">
        <v>120491</v>
      </c>
      <c r="C486" s="2" t="s">
        <v>796</v>
      </c>
      <c r="D486" s="1" t="s">
        <v>68</v>
      </c>
      <c r="E486" s="1971">
        <v>1</v>
      </c>
      <c r="F486" s="1">
        <v>12</v>
      </c>
      <c r="G486" s="1">
        <v>7</v>
      </c>
      <c r="H486" s="1">
        <v>3</v>
      </c>
      <c r="I486" s="75" t="s">
        <v>89</v>
      </c>
      <c r="J486" s="75" t="s">
        <v>309</v>
      </c>
      <c r="K486" s="7" t="s">
        <v>309</v>
      </c>
      <c r="L486" s="7" t="s">
        <v>309</v>
      </c>
      <c r="M486" s="7" t="s">
        <v>89</v>
      </c>
      <c r="N486" s="7" t="s">
        <v>89</v>
      </c>
      <c r="O486" s="7" t="s">
        <v>89</v>
      </c>
      <c r="P486" s="7" t="s">
        <v>89</v>
      </c>
      <c r="R486" s="2134">
        <v>42433</v>
      </c>
      <c r="S486" s="23">
        <f>IF(T486&lt;=0,"",(((T486-'In Productie'!$D$1)/7)+0.6))</f>
        <v>8.0285714285714285</v>
      </c>
      <c r="T486" s="181">
        <v>42425</v>
      </c>
      <c r="U486" s="4" t="s">
        <v>278</v>
      </c>
      <c r="V486" s="4" t="s">
        <v>828</v>
      </c>
      <c r="W486" s="499">
        <v>17</v>
      </c>
      <c r="X486" s="80"/>
      <c r="Y486" s="82"/>
      <c r="Z486" s="111">
        <v>42396</v>
      </c>
      <c r="AE486" s="4">
        <f>IF(A486="","",(IFERROR(VLOOKUP(A486,Projecten!A$4:W$2618,5,FALSE),"niet bekend")))</f>
        <v>1</v>
      </c>
      <c r="AF486" s="973">
        <f t="shared" si="61"/>
        <v>3746</v>
      </c>
      <c r="AG486" s="1028">
        <f>IF(A486="","",(IFERROR(VLOOKUP(A486,Projecten!A$4:W$2618,23,FALSE),"niet bekend")))</f>
        <v>3746</v>
      </c>
      <c r="AH486" s="1028">
        <f>IF(A486="","",(IFERROR(VLOOKUP(A486,Projecten!A$4:W$2618,12,FALSE),"niet bekend")))</f>
        <v>3746</v>
      </c>
      <c r="AI486" s="1026">
        <f t="shared" si="62"/>
        <v>0</v>
      </c>
    </row>
    <row r="487" spans="1:35" s="4" customFormat="1" ht="12.75" customHeight="1" x14ac:dyDescent="0.2">
      <c r="A487" s="2">
        <v>2016027</v>
      </c>
      <c r="B487" s="1501">
        <v>120491</v>
      </c>
      <c r="C487" s="2">
        <v>492216</v>
      </c>
      <c r="D487" s="1" t="s">
        <v>68</v>
      </c>
      <c r="E487" s="1971">
        <v>1</v>
      </c>
      <c r="F487" s="1">
        <v>7</v>
      </c>
      <c r="G487" s="1">
        <v>3</v>
      </c>
      <c r="H487" s="1">
        <v>5</v>
      </c>
      <c r="I487" s="75" t="s">
        <v>89</v>
      </c>
      <c r="J487" s="75" t="s">
        <v>89</v>
      </c>
      <c r="K487" s="7" t="s">
        <v>309</v>
      </c>
      <c r="L487" s="7" t="s">
        <v>309</v>
      </c>
      <c r="M487" s="7" t="s">
        <v>89</v>
      </c>
      <c r="N487" s="7" t="s">
        <v>89</v>
      </c>
      <c r="O487" s="7" t="s">
        <v>89</v>
      </c>
      <c r="P487" s="7" t="s">
        <v>89</v>
      </c>
      <c r="R487" s="2134">
        <v>42429</v>
      </c>
      <c r="S487" s="23">
        <f>IF(T487&lt;=0,"",(((T487-'In Productie'!$D$1)/7)+0.6))</f>
        <v>8.0285714285714285</v>
      </c>
      <c r="T487" s="181">
        <v>42425</v>
      </c>
      <c r="U487" s="4" t="s">
        <v>278</v>
      </c>
      <c r="V487" s="4" t="s">
        <v>838</v>
      </c>
      <c r="W487" s="499">
        <v>17</v>
      </c>
      <c r="X487" s="80"/>
      <c r="Y487" s="82"/>
      <c r="Z487" s="111">
        <v>42396</v>
      </c>
      <c r="AE487" s="4">
        <f>IF(A487="","",(IFERROR(VLOOKUP(A487,Projecten!A$4:W$2618,5,FALSE),"niet bekend")))</f>
        <v>1</v>
      </c>
      <c r="AF487" s="973">
        <f t="shared" si="61"/>
        <v>2736</v>
      </c>
      <c r="AG487" s="1028">
        <f>IF(A487="","",(IFERROR(VLOOKUP(A487,Projecten!A$4:W$2618,23,FALSE),"niet bekend")))</f>
        <v>2736</v>
      </c>
      <c r="AH487" s="1028">
        <f>IF(A487="","",(IFERROR(VLOOKUP(A487,Projecten!A$4:W$2618,12,FALSE),"niet bekend")))</f>
        <v>2736</v>
      </c>
      <c r="AI487" s="1026">
        <f t="shared" si="62"/>
        <v>0</v>
      </c>
    </row>
    <row r="488" spans="1:35" s="4" customFormat="1" ht="12.75" customHeight="1" x14ac:dyDescent="0.2">
      <c r="A488" s="2">
        <v>2016031</v>
      </c>
      <c r="B488" s="1501">
        <v>120491</v>
      </c>
      <c r="C488" s="2">
        <v>556016</v>
      </c>
      <c r="D488" s="1" t="s">
        <v>68</v>
      </c>
      <c r="E488" s="1971">
        <v>1</v>
      </c>
      <c r="F488" s="1">
        <v>10</v>
      </c>
      <c r="G488" s="1">
        <v>5</v>
      </c>
      <c r="H488" s="1">
        <v>3</v>
      </c>
      <c r="I488" s="75" t="s">
        <v>89</v>
      </c>
      <c r="J488" s="75" t="s">
        <v>309</v>
      </c>
      <c r="K488" s="7" t="s">
        <v>309</v>
      </c>
      <c r="L488" s="7" t="s">
        <v>309</v>
      </c>
      <c r="M488" s="7" t="s">
        <v>89</v>
      </c>
      <c r="N488" s="7" t="s">
        <v>89</v>
      </c>
      <c r="O488" s="7" t="s">
        <v>89</v>
      </c>
      <c r="P488" s="7" t="s">
        <v>89</v>
      </c>
      <c r="R488" s="2134">
        <v>42432</v>
      </c>
      <c r="S488" s="23">
        <f>IF(T488&lt;=0,"",(((T488-'In Productie'!$D$1)/7)+0.6))</f>
        <v>8.0285714285714285</v>
      </c>
      <c r="T488" s="181">
        <v>42425</v>
      </c>
      <c r="U488" s="4" t="s">
        <v>278</v>
      </c>
      <c r="W488" s="499">
        <v>15</v>
      </c>
      <c r="X488" s="80"/>
      <c r="Y488" s="82"/>
      <c r="Z488" s="111">
        <v>42396</v>
      </c>
      <c r="AE488" s="4">
        <f>IF(A488="","",(IFERROR(VLOOKUP(A488,Projecten!A$4:W$2618,5,FALSE),"niet bekend")))</f>
        <v>1</v>
      </c>
      <c r="AF488" s="973">
        <f t="shared" si="61"/>
        <v>2007</v>
      </c>
      <c r="AG488" s="1028">
        <f>IF(A488="","",(IFERROR(VLOOKUP(A488,Projecten!A$4:W$2618,23,FALSE),"niet bekend")))</f>
        <v>2007</v>
      </c>
      <c r="AH488" s="1028">
        <f>IF(A488="","",(IFERROR(VLOOKUP(A488,Projecten!A$4:W$2618,12,FALSE),"niet bekend")))</f>
        <v>2007</v>
      </c>
      <c r="AI488" s="1026">
        <f t="shared" si="62"/>
        <v>0</v>
      </c>
    </row>
    <row r="489" spans="1:35" ht="12.75" customHeight="1" x14ac:dyDescent="0.2">
      <c r="A489" s="2">
        <v>2016041</v>
      </c>
      <c r="B489" s="1501">
        <v>120497</v>
      </c>
      <c r="C489" s="2">
        <v>568216</v>
      </c>
      <c r="D489" s="1" t="s">
        <v>68</v>
      </c>
      <c r="E489" s="1971">
        <v>4</v>
      </c>
      <c r="F489" s="1">
        <v>32</v>
      </c>
      <c r="G489" s="1">
        <v>20</v>
      </c>
      <c r="H489" s="1">
        <v>8</v>
      </c>
      <c r="I489" s="75" t="s">
        <v>89</v>
      </c>
      <c r="J489" s="75" t="s">
        <v>309</v>
      </c>
      <c r="K489" s="7" t="s">
        <v>309</v>
      </c>
      <c r="L489" s="7" t="s">
        <v>309</v>
      </c>
      <c r="M489" s="7" t="s">
        <v>89</v>
      </c>
      <c r="N489" s="7" t="s">
        <v>89</v>
      </c>
      <c r="O489" s="7" t="s">
        <v>89</v>
      </c>
      <c r="P489" s="7" t="s">
        <v>89</v>
      </c>
      <c r="S489" s="23">
        <f>IF(T489&lt;=0,"",(((T489-'In Productie'!$D$1)/7)+0.6))</f>
        <v>8.742857142857142</v>
      </c>
      <c r="T489" s="181">
        <v>42430</v>
      </c>
      <c r="U489" s="4" t="s">
        <v>561</v>
      </c>
      <c r="V489" s="4" t="s">
        <v>840</v>
      </c>
      <c r="W489" s="25">
        <v>46</v>
      </c>
      <c r="X489" s="80"/>
      <c r="Y489" s="82"/>
      <c r="Z489" s="111">
        <v>42405</v>
      </c>
      <c r="AE489" s="4">
        <f>IF(A489="","",(IFERROR(VLOOKUP(A489,Projecten!A$4:W$2618,5,FALSE),"niet bekend")))</f>
        <v>4</v>
      </c>
      <c r="AF489" s="973">
        <f t="shared" si="61"/>
        <v>7824</v>
      </c>
      <c r="AG489" s="1028">
        <f>IF(A489="","",(IFERROR(VLOOKUP(A489,Projecten!A$4:W$2618,23,FALSE),"niet bekend")))</f>
        <v>7824</v>
      </c>
      <c r="AH489" s="1028">
        <f>IF(A489="","",(IFERROR(VLOOKUP(A489,Projecten!A$4:W$2618,12,FALSE),"niet bekend")))</f>
        <v>7824</v>
      </c>
      <c r="AI489" s="1026">
        <f t="shared" si="62"/>
        <v>0</v>
      </c>
    </row>
    <row r="490" spans="1:35" s="4" customFormat="1" ht="12.75" customHeight="1" x14ac:dyDescent="0.2">
      <c r="A490" s="2">
        <v>2016030</v>
      </c>
      <c r="B490" s="1517">
        <v>120494</v>
      </c>
      <c r="C490" s="2" t="s">
        <v>797</v>
      </c>
      <c r="D490" s="1" t="s">
        <v>68</v>
      </c>
      <c r="E490" s="1971">
        <v>1</v>
      </c>
      <c r="F490" s="1">
        <v>12</v>
      </c>
      <c r="G490" s="1">
        <v>7</v>
      </c>
      <c r="H490" s="1">
        <v>3</v>
      </c>
      <c r="I490" s="74" t="s">
        <v>89</v>
      </c>
      <c r="J490" s="74" t="s">
        <v>309</v>
      </c>
      <c r="K490" s="29" t="s">
        <v>309</v>
      </c>
      <c r="L490" s="29" t="s">
        <v>309</v>
      </c>
      <c r="M490" s="29" t="s">
        <v>89</v>
      </c>
      <c r="N490" s="29" t="s">
        <v>89</v>
      </c>
      <c r="O490" s="29" t="s">
        <v>89</v>
      </c>
      <c r="P490" s="29" t="s">
        <v>89</v>
      </c>
      <c r="R490" s="2134"/>
      <c r="S490" s="23">
        <f>IF(T490&lt;=0,"",(((T490-'In Productie'!$D$1)/7)+0.6))</f>
        <v>9.0285714285714285</v>
      </c>
      <c r="T490" s="181">
        <v>42432</v>
      </c>
      <c r="U490" s="4" t="s">
        <v>278</v>
      </c>
      <c r="W490" s="499">
        <v>17</v>
      </c>
      <c r="X490" s="79"/>
      <c r="Y490" s="79"/>
      <c r="Z490" s="111">
        <v>42396</v>
      </c>
      <c r="AE490" s="4">
        <f>IF(A490="","",(IFERROR(VLOOKUP(A490,Projecten!A$4:W$2618,5,FALSE),"niet bekend")))</f>
        <v>1</v>
      </c>
      <c r="AF490" s="973">
        <f t="shared" si="61"/>
        <v>3746</v>
      </c>
      <c r="AG490" s="1028">
        <f>IF(A490="","",(IFERROR(VLOOKUP(A490,Projecten!A$4:W$2618,23,FALSE),"niet bekend")))</f>
        <v>3746</v>
      </c>
      <c r="AH490" s="1028">
        <f>IF(A490="","",(IFERROR(VLOOKUP(A490,Projecten!A$4:W$2618,12,FALSE),"niet bekend")))</f>
        <v>3746</v>
      </c>
      <c r="AI490" s="1026">
        <f t="shared" si="62"/>
        <v>0</v>
      </c>
    </row>
    <row r="491" spans="1:35" s="4" customFormat="1" ht="12.75" customHeight="1" x14ac:dyDescent="0.2">
      <c r="A491" s="2">
        <v>2016036</v>
      </c>
      <c r="B491" s="1517">
        <v>120494</v>
      </c>
      <c r="C491" s="2">
        <v>574316</v>
      </c>
      <c r="D491" s="1" t="s">
        <v>68</v>
      </c>
      <c r="E491" s="1971">
        <v>1</v>
      </c>
      <c r="F491" s="1">
        <v>7</v>
      </c>
      <c r="G491" s="1">
        <v>5</v>
      </c>
      <c r="H491" s="1">
        <v>2</v>
      </c>
      <c r="I491" s="76" t="s">
        <v>89</v>
      </c>
      <c r="J491" s="76" t="s">
        <v>89</v>
      </c>
      <c r="K491" s="41" t="s">
        <v>309</v>
      </c>
      <c r="L491" s="41" t="s">
        <v>309</v>
      </c>
      <c r="M491" s="41" t="s">
        <v>89</v>
      </c>
      <c r="N491" s="41" t="s">
        <v>89</v>
      </c>
      <c r="O491" s="41" t="s">
        <v>89</v>
      </c>
      <c r="P491" s="41" t="s">
        <v>89</v>
      </c>
      <c r="R491" s="2134"/>
      <c r="S491" s="23">
        <f>IF(T491&lt;=0,"",(((T491-'In Productie'!$D$1)/7)+0.6))</f>
        <v>9.0285714285714285</v>
      </c>
      <c r="T491" s="181">
        <v>42432</v>
      </c>
      <c r="U491" s="4" t="s">
        <v>278</v>
      </c>
      <c r="W491" s="25">
        <v>13</v>
      </c>
      <c r="X491" s="79"/>
      <c r="Y491" s="79"/>
      <c r="Z491" s="111">
        <v>42404</v>
      </c>
      <c r="AE491" s="4">
        <f>IF(A491="","",(IFERROR(VLOOKUP(A491,Projecten!A$4:W$2618,5,FALSE),"niet bekend")))</f>
        <v>1</v>
      </c>
      <c r="AF491" s="973">
        <f t="shared" si="61"/>
        <v>1872</v>
      </c>
      <c r="AG491" s="1028">
        <f>IF(A491="","",(IFERROR(VLOOKUP(A491,Projecten!A$4:W$2618,23,FALSE),"niet bekend")))</f>
        <v>1872</v>
      </c>
      <c r="AH491" s="1028">
        <f>IF(A491="","",(IFERROR(VLOOKUP(A491,Projecten!A$4:W$2618,12,FALSE),"niet bekend")))</f>
        <v>1872</v>
      </c>
      <c r="AI491" s="1026">
        <f t="shared" si="62"/>
        <v>0</v>
      </c>
    </row>
    <row r="492" spans="1:35" s="4" customFormat="1" ht="12.75" customHeight="1" x14ac:dyDescent="0.2">
      <c r="A492" s="2">
        <v>2016039</v>
      </c>
      <c r="B492" s="1509" t="s">
        <v>848</v>
      </c>
      <c r="C492" s="2" t="s">
        <v>825</v>
      </c>
      <c r="D492" s="1" t="s">
        <v>68</v>
      </c>
      <c r="E492" s="1971">
        <v>3</v>
      </c>
      <c r="F492" s="1">
        <f>E492*7</f>
        <v>21</v>
      </c>
      <c r="G492" s="1">
        <f>E492*6</f>
        <v>18</v>
      </c>
      <c r="H492" s="1">
        <f>E492*2</f>
        <v>6</v>
      </c>
      <c r="I492" s="75" t="s">
        <v>89</v>
      </c>
      <c r="J492" s="75" t="s">
        <v>309</v>
      </c>
      <c r="K492" s="7" t="s">
        <v>309</v>
      </c>
      <c r="L492" s="7" t="s">
        <v>309</v>
      </c>
      <c r="M492" s="7" t="s">
        <v>89</v>
      </c>
      <c r="N492" s="7" t="s">
        <v>89</v>
      </c>
      <c r="O492" s="7" t="s">
        <v>89</v>
      </c>
      <c r="P492" s="7" t="s">
        <v>89</v>
      </c>
      <c r="R492" s="2134"/>
      <c r="S492" s="23">
        <f>IF(T492&lt;=0,"",(((T492-'In Productie'!$D$1)/7)+0.6))</f>
        <v>9.0285714285714285</v>
      </c>
      <c r="T492" s="181">
        <v>42432</v>
      </c>
      <c r="U492" s="4" t="s">
        <v>444</v>
      </c>
      <c r="V492" s="4" t="s">
        <v>840</v>
      </c>
      <c r="W492" s="25">
        <f>E492*12</f>
        <v>36</v>
      </c>
      <c r="X492" s="80"/>
      <c r="Y492" s="82"/>
      <c r="Z492" s="111">
        <v>42405</v>
      </c>
      <c r="AE492" s="4">
        <f>IF(A492="","",(IFERROR(VLOOKUP(A492,Projecten!A$4:W$2618,5,FALSE),"niet bekend")))</f>
        <v>7</v>
      </c>
      <c r="AF492" s="973">
        <f t="shared" si="61"/>
        <v>5259</v>
      </c>
      <c r="AG492" s="1028">
        <f>IF(A492="","",(IFERROR(VLOOKUP(A492,Projecten!A$4:W$2618,23,FALSE),"niet bekend")))</f>
        <v>12271</v>
      </c>
      <c r="AH492" s="1028">
        <f>IF(A492="","",(IFERROR(VLOOKUP(A492,Projecten!A$4:W$2618,12,FALSE),"niet bekend")))</f>
        <v>12271</v>
      </c>
      <c r="AI492" s="1026">
        <f t="shared" si="62"/>
        <v>7012</v>
      </c>
    </row>
    <row r="493" spans="1:35" s="4" customFormat="1" ht="12.75" customHeight="1" x14ac:dyDescent="0.2">
      <c r="A493" s="2">
        <v>2016032</v>
      </c>
      <c r="B493" s="1517">
        <v>120494</v>
      </c>
      <c r="C493" s="2">
        <v>557216</v>
      </c>
      <c r="D493" s="1" t="s">
        <v>68</v>
      </c>
      <c r="E493" s="1971">
        <v>1</v>
      </c>
      <c r="F493" s="1">
        <v>8</v>
      </c>
      <c r="G493" s="1">
        <v>4</v>
      </c>
      <c r="H493" s="1">
        <v>5</v>
      </c>
      <c r="I493" s="74" t="s">
        <v>89</v>
      </c>
      <c r="J493" s="74" t="s">
        <v>89</v>
      </c>
      <c r="K493" s="29" t="s">
        <v>309</v>
      </c>
      <c r="L493" s="29" t="s">
        <v>309</v>
      </c>
      <c r="M493" s="29" t="s">
        <v>89</v>
      </c>
      <c r="N493" s="29" t="s">
        <v>89</v>
      </c>
      <c r="O493" s="29" t="s">
        <v>89</v>
      </c>
      <c r="P493" s="29" t="s">
        <v>89</v>
      </c>
      <c r="R493" s="2134">
        <v>42432</v>
      </c>
      <c r="S493" s="23">
        <f>IF(T493&lt;=0,"",(((T493-'In Productie'!$D$1)/7)+0.6))</f>
        <v>9.0285714285714285</v>
      </c>
      <c r="T493" s="181">
        <v>42432</v>
      </c>
      <c r="U493" s="4" t="s">
        <v>278</v>
      </c>
      <c r="W493" s="25">
        <v>18</v>
      </c>
      <c r="X493" s="79"/>
      <c r="Y493" s="79"/>
      <c r="Z493" s="111">
        <v>42409</v>
      </c>
      <c r="AE493" s="4">
        <f>IF(A493="","",(IFERROR(VLOOKUP(A493,Projecten!A$4:W$2618,5,FALSE),"niet bekend")))</f>
        <v>1</v>
      </c>
      <c r="AF493" s="973">
        <f t="shared" si="61"/>
        <v>3174</v>
      </c>
      <c r="AG493" s="1028">
        <f>IF(A493="","",(IFERROR(VLOOKUP(A493,Projecten!A$4:W$2618,23,FALSE),"niet bekend")))</f>
        <v>3174</v>
      </c>
      <c r="AH493" s="1028">
        <f>IF(A493="","",(IFERROR(VLOOKUP(A493,Projecten!A$4:W$2618,12,FALSE),"niet bekend")))</f>
        <v>3174</v>
      </c>
      <c r="AI493" s="1026">
        <f t="shared" si="62"/>
        <v>0</v>
      </c>
    </row>
    <row r="494" spans="1:35" x14ac:dyDescent="0.2">
      <c r="A494" s="290">
        <v>2016039</v>
      </c>
      <c r="B494" s="1502" t="s">
        <v>848</v>
      </c>
      <c r="C494" s="290" t="s">
        <v>825</v>
      </c>
      <c r="D494" s="292" t="s">
        <v>68</v>
      </c>
      <c r="E494" s="1972">
        <v>3</v>
      </c>
      <c r="F494" s="292">
        <f>E494*7</f>
        <v>21</v>
      </c>
      <c r="G494" s="292">
        <f>E494*6</f>
        <v>18</v>
      </c>
      <c r="H494" s="292">
        <f>E494*2</f>
        <v>6</v>
      </c>
      <c r="I494" s="75" t="s">
        <v>89</v>
      </c>
      <c r="J494" s="75" t="s">
        <v>309</v>
      </c>
      <c r="K494" s="7" t="s">
        <v>309</v>
      </c>
      <c r="L494" s="7" t="s">
        <v>309</v>
      </c>
      <c r="M494" s="7" t="s">
        <v>89</v>
      </c>
      <c r="N494" s="7" t="s">
        <v>89</v>
      </c>
      <c r="O494" s="7" t="s">
        <v>89</v>
      </c>
      <c r="P494" s="7" t="s">
        <v>89</v>
      </c>
      <c r="Q494" s="6"/>
      <c r="R494" s="2131"/>
      <c r="S494" s="23">
        <f>IF(T494&lt;=0,"",(((T494-'In Productie'!$D$1)/7)+0.6))</f>
        <v>9.742857142857142</v>
      </c>
      <c r="T494" s="177">
        <v>42437</v>
      </c>
      <c r="U494" s="6" t="s">
        <v>444</v>
      </c>
      <c r="W494" s="25">
        <f>E494*12</f>
        <v>36</v>
      </c>
      <c r="X494" s="6"/>
      <c r="Y494" s="81"/>
      <c r="Z494" s="293">
        <v>42405</v>
      </c>
      <c r="AD494" s="4"/>
      <c r="AE494" s="4">
        <f>IF(A494="","",(IFERROR(VLOOKUP(A494,Projecten!A$4:W$2618,5,FALSE),"niet bekend")))</f>
        <v>7</v>
      </c>
      <c r="AF494" s="973">
        <f t="shared" si="61"/>
        <v>5259</v>
      </c>
      <c r="AG494" s="1028">
        <f>IF(A494="","",(IFERROR(VLOOKUP(A494,Projecten!A$4:W$2618,23,FALSE),"niet bekend")))</f>
        <v>12271</v>
      </c>
      <c r="AH494" s="1028">
        <f>IF(A494="","",(IFERROR(VLOOKUP(A494,Projecten!A$4:W$2618,12,FALSE),"niet bekend")))</f>
        <v>12271</v>
      </c>
      <c r="AI494" s="1026">
        <f t="shared" si="62"/>
        <v>7012</v>
      </c>
    </row>
    <row r="495" spans="1:35" x14ac:dyDescent="0.2">
      <c r="A495" s="5"/>
      <c r="J495" s="75"/>
      <c r="K495" s="75"/>
      <c r="L495" s="75"/>
      <c r="M495" s="76"/>
      <c r="N495" s="76"/>
      <c r="O495" s="76"/>
      <c r="P495" s="75"/>
      <c r="AE495" s="4" t="str">
        <f>IF(A495="","",(IFERROR(VLOOKUP(A495,Projecten!A$4:W$2618,5,FALSE),"niet bekend")))</f>
        <v/>
      </c>
      <c r="AF495" s="973" t="str">
        <f t="shared" si="61"/>
        <v/>
      </c>
      <c r="AG495" s="1028" t="str">
        <f>IF(A495="","",(IFERROR(VLOOKUP(A495,Projecten!A$4:W$2618,23,FALSE),"niet bekend")))</f>
        <v/>
      </c>
      <c r="AH495" s="1028" t="str">
        <f>IF(A495="","",(IFERROR(VLOOKUP(A495,Projecten!A$4:W$2618,12,FALSE),"niet bekend")))</f>
        <v/>
      </c>
      <c r="AI495" s="1026" t="str">
        <f t="shared" si="62"/>
        <v/>
      </c>
    </row>
    <row r="496" spans="1:35" s="38" customFormat="1" x14ac:dyDescent="0.2">
      <c r="A496" s="30"/>
      <c r="B496" s="1500"/>
      <c r="C496" s="31"/>
      <c r="D496" s="31"/>
      <c r="E496" s="32"/>
      <c r="F496" s="31"/>
      <c r="G496" s="31"/>
      <c r="H496" s="31"/>
      <c r="I496" s="32"/>
      <c r="J496" s="32"/>
      <c r="K496" s="32"/>
      <c r="L496" s="32"/>
      <c r="M496" s="32"/>
      <c r="N496" s="32"/>
      <c r="O496" s="32"/>
      <c r="P496" s="32"/>
      <c r="Q496" s="33"/>
      <c r="R496" s="33"/>
      <c r="S496" s="1198"/>
      <c r="T496" s="176"/>
      <c r="U496" s="35"/>
      <c r="V496" s="35"/>
      <c r="W496" s="35"/>
      <c r="X496" s="83"/>
      <c r="Y496" s="37"/>
      <c r="Z496" s="312"/>
      <c r="AF496" s="983"/>
      <c r="AG496" s="1030"/>
      <c r="AH496" s="1030"/>
      <c r="AI496" s="1030"/>
    </row>
    <row r="497" spans="1:35" s="957" customFormat="1" x14ac:dyDescent="0.2">
      <c r="A497" s="1007"/>
      <c r="B497" s="1498"/>
      <c r="C497" s="1008">
        <f>SUM(F497:H497)</f>
        <v>257</v>
      </c>
      <c r="D497" s="1009"/>
      <c r="E497" s="1010">
        <f>SUM(E498:E515)</f>
        <v>16</v>
      </c>
      <c r="F497" s="1009">
        <f>SUM(F498:F515)</f>
        <v>132</v>
      </c>
      <c r="G497" s="1009">
        <f>SUM(G502:G515)</f>
        <v>86</v>
      </c>
      <c r="H497" s="1009">
        <f>SUM(H502:H515)</f>
        <v>39</v>
      </c>
      <c r="I497" s="1010"/>
      <c r="J497" s="1010"/>
      <c r="K497" s="1010"/>
      <c r="L497" s="1010"/>
      <c r="M497" s="1061"/>
      <c r="N497" s="1061"/>
      <c r="O497" s="1061"/>
      <c r="P497" s="1061"/>
      <c r="Q497" s="1043">
        <v>9</v>
      </c>
      <c r="R497" s="1043"/>
      <c r="S497" s="1199"/>
      <c r="T497" s="1013"/>
      <c r="U497" s="1014"/>
      <c r="V497" s="1014">
        <f>SUM(W497:W515)</f>
        <v>345.25</v>
      </c>
      <c r="W497" s="960"/>
      <c r="X497" s="960">
        <v>305</v>
      </c>
      <c r="Y497" s="968">
        <f>V497-X497</f>
        <v>40.25</v>
      </c>
      <c r="Z497" s="969"/>
      <c r="AD497" s="959"/>
      <c r="AE497" s="1038" t="str">
        <f>IF(A497="","",(IFERROR(VLOOKUP(A497,Projecten!A$4:W$2618,5,FALSE),"niet bekend")))</f>
        <v/>
      </c>
      <c r="AF497" s="1037">
        <f>SUM(AF498:AF516)</f>
        <v>40692.340000000004</v>
      </c>
      <c r="AG497" s="1027" t="str">
        <f>IF(A497="","",(IFERROR(VLOOKUP(A497,Projecten!A$4:W$2618,23,FALSE),"niet bekend")))</f>
        <v/>
      </c>
      <c r="AH497" s="1027" t="str">
        <f>IF(A497="","",(IFERROR(VLOOKUP(A497,Projecten!A$4:W$2618,12,FALSE),"niet bekend")))</f>
        <v/>
      </c>
      <c r="AI497" s="1027"/>
    </row>
    <row r="498" spans="1:35" x14ac:dyDescent="0.2">
      <c r="A498" s="5"/>
      <c r="C498" s="315" t="s">
        <v>878</v>
      </c>
      <c r="J498" s="76"/>
      <c r="K498" s="76"/>
      <c r="L498" s="76"/>
      <c r="M498" s="76"/>
      <c r="N498" s="76"/>
      <c r="O498" s="76"/>
      <c r="P498" s="76"/>
      <c r="W498" s="471">
        <v>30</v>
      </c>
      <c r="X498" s="6"/>
      <c r="Z498" s="26"/>
      <c r="AD498" s="4"/>
      <c r="AE498" s="4" t="str">
        <f>IF(A498="","",(IFERROR(VLOOKUP(A498,Projecten!A$4:W$2618,5,FALSE),"niet bekend")))</f>
        <v/>
      </c>
      <c r="AF498" s="973" t="str">
        <f t="shared" ref="AF498:AF503" si="63">IF(AE498="","",(E498/AE498*AH498))</f>
        <v/>
      </c>
      <c r="AG498" s="1028" t="str">
        <f>IF(A498="","",(IFERROR(VLOOKUP(A498,Projecten!A$4:W$2618,23,FALSE),"niet bekend")))</f>
        <v/>
      </c>
      <c r="AH498" s="1028" t="str">
        <f>IF(A498="","",(IFERROR(VLOOKUP(A498,Projecten!A$4:W$2618,12,FALSE),"niet bekend")))</f>
        <v/>
      </c>
      <c r="AI498" s="1026" t="str">
        <f t="shared" ref="AI498:AI515" si="64">IF(AF498="","",(AH498-AF498))</f>
        <v/>
      </c>
    </row>
    <row r="499" spans="1:35" x14ac:dyDescent="0.2">
      <c r="A499" s="5"/>
      <c r="C499" s="315" t="s">
        <v>879</v>
      </c>
      <c r="J499" s="76"/>
      <c r="K499" s="76"/>
      <c r="L499" s="76"/>
      <c r="M499" s="76"/>
      <c r="N499" s="76"/>
      <c r="O499" s="76"/>
      <c r="P499" s="76"/>
      <c r="W499" s="471">
        <v>20</v>
      </c>
      <c r="X499" s="6"/>
      <c r="Z499" s="26"/>
      <c r="AD499" s="4"/>
      <c r="AE499" s="4" t="str">
        <f>IF(A499="","",(IFERROR(VLOOKUP(A499,Projecten!A$4:W$2618,5,FALSE),"niet bekend")))</f>
        <v/>
      </c>
      <c r="AF499" s="973" t="str">
        <f t="shared" si="63"/>
        <v/>
      </c>
      <c r="AG499" s="1028" t="str">
        <f>IF(A499="","",(IFERROR(VLOOKUP(A499,Projecten!A$4:W$2618,23,FALSE),"niet bekend")))</f>
        <v/>
      </c>
      <c r="AH499" s="1028" t="str">
        <f>IF(A499="","",(IFERROR(VLOOKUP(A499,Projecten!A$4:W$2618,12,FALSE),"niet bekend")))</f>
        <v/>
      </c>
      <c r="AI499" s="1026" t="str">
        <f t="shared" si="64"/>
        <v/>
      </c>
    </row>
    <row r="500" spans="1:35" x14ac:dyDescent="0.2">
      <c r="A500" s="5"/>
      <c r="C500" s="315" t="s">
        <v>885</v>
      </c>
      <c r="J500" s="76"/>
      <c r="K500" s="76"/>
      <c r="L500" s="76"/>
      <c r="M500" s="76"/>
      <c r="N500" s="76"/>
      <c r="O500" s="76"/>
      <c r="P500" s="76"/>
      <c r="W500" s="471">
        <v>16.5</v>
      </c>
      <c r="X500" s="6"/>
      <c r="Z500" s="26"/>
      <c r="AD500" s="4"/>
      <c r="AE500" s="4" t="str">
        <f>IF(A500="","",(IFERROR(VLOOKUP(A500,Projecten!A$4:W$2618,5,FALSE),"niet bekend")))</f>
        <v/>
      </c>
      <c r="AF500" s="973" t="str">
        <f t="shared" si="63"/>
        <v/>
      </c>
      <c r="AG500" s="1028" t="str">
        <f>IF(A500="","",(IFERROR(VLOOKUP(A500,Projecten!A$4:W$2618,23,FALSE),"niet bekend")))</f>
        <v/>
      </c>
      <c r="AH500" s="1028" t="str">
        <f>IF(A500="","",(IFERROR(VLOOKUP(A500,Projecten!A$4:W$2618,12,FALSE),"niet bekend")))</f>
        <v/>
      </c>
      <c r="AI500" s="1026" t="str">
        <f t="shared" si="64"/>
        <v/>
      </c>
    </row>
    <row r="501" spans="1:35" x14ac:dyDescent="0.2">
      <c r="A501" s="5"/>
      <c r="C501" s="327" t="s">
        <v>740</v>
      </c>
      <c r="W501" s="201">
        <v>14.75</v>
      </c>
      <c r="X501" s="6"/>
      <c r="Y501" s="6"/>
      <c r="Z501" s="5"/>
      <c r="AD501" s="4"/>
      <c r="AE501" s="4" t="str">
        <f>IF(A501="","",(IFERROR(VLOOKUP(A501,Projecten!A$4:W$2618,5,FALSE),"niet bekend")))</f>
        <v/>
      </c>
      <c r="AF501" s="973" t="str">
        <f t="shared" si="63"/>
        <v/>
      </c>
      <c r="AG501" s="1028" t="str">
        <f>IF(A501="","",(IFERROR(VLOOKUP(A501,Projecten!A$4:W$2618,23,FALSE),"niet bekend")))</f>
        <v/>
      </c>
      <c r="AH501" s="1028" t="str">
        <f>IF(A501="","",(IFERROR(VLOOKUP(A501,Projecten!A$4:W$2618,12,FALSE),"niet bekend")))</f>
        <v/>
      </c>
      <c r="AI501" s="1026" t="str">
        <f t="shared" si="64"/>
        <v/>
      </c>
    </row>
    <row r="502" spans="1:35" s="4" customFormat="1" ht="12.75" customHeight="1" x14ac:dyDescent="0.2">
      <c r="A502" s="93">
        <v>2016037</v>
      </c>
      <c r="B502" s="1517">
        <v>120494</v>
      </c>
      <c r="C502" s="2" t="s">
        <v>839</v>
      </c>
      <c r="D502" s="1" t="s">
        <v>68</v>
      </c>
      <c r="E502" s="1971">
        <v>1</v>
      </c>
      <c r="F502" s="1">
        <v>11</v>
      </c>
      <c r="G502" s="1">
        <v>10</v>
      </c>
      <c r="H502" s="1">
        <v>1</v>
      </c>
      <c r="I502" s="76" t="s">
        <v>89</v>
      </c>
      <c r="J502" s="76" t="s">
        <v>309</v>
      </c>
      <c r="K502" s="76" t="s">
        <v>309</v>
      </c>
      <c r="L502" s="41" t="s">
        <v>309</v>
      </c>
      <c r="M502" s="41" t="s">
        <v>89</v>
      </c>
      <c r="N502" s="41" t="s">
        <v>89</v>
      </c>
      <c r="O502" s="41" t="s">
        <v>89</v>
      </c>
      <c r="P502" s="41" t="s">
        <v>89</v>
      </c>
      <c r="R502" s="2134">
        <v>42438</v>
      </c>
      <c r="S502" s="23">
        <f>IF(T502&lt;=0,"",(((T502-'In Productie'!$D$1)/7)+0.6))</f>
        <v>9.0285714285714285</v>
      </c>
      <c r="T502" s="181">
        <v>42432</v>
      </c>
      <c r="U502" s="4" t="s">
        <v>278</v>
      </c>
      <c r="V502" s="260" t="s">
        <v>874</v>
      </c>
      <c r="W502" s="25">
        <v>16</v>
      </c>
      <c r="X502" s="79"/>
      <c r="Y502" s="79"/>
      <c r="Z502" s="111">
        <v>42404</v>
      </c>
      <c r="AE502" s="4">
        <f>IF(A502="","",(IFERROR(VLOOKUP(A502,Projecten!A$4:W$2618,5,FALSE),"niet bekend")))</f>
        <v>1</v>
      </c>
      <c r="AF502" s="973">
        <f t="shared" si="63"/>
        <v>3434</v>
      </c>
      <c r="AG502" s="1028">
        <f>IF(A502="","",(IFERROR(VLOOKUP(A502,Projecten!A$4:W$2618,23,FALSE),"niet bekend")))</f>
        <v>3434</v>
      </c>
      <c r="AH502" s="1028">
        <f>IF(A502="","",(IFERROR(VLOOKUP(A502,Projecten!A$4:W$2618,12,FALSE),"niet bekend")))</f>
        <v>3434</v>
      </c>
      <c r="AI502" s="1026">
        <f t="shared" si="64"/>
        <v>0</v>
      </c>
    </row>
    <row r="503" spans="1:35" s="4" customFormat="1" ht="12.75" customHeight="1" x14ac:dyDescent="0.2">
      <c r="A503" s="93">
        <v>2016039</v>
      </c>
      <c r="B503" s="1509" t="s">
        <v>848</v>
      </c>
      <c r="C503" s="2" t="s">
        <v>825</v>
      </c>
      <c r="D503" s="1" t="s">
        <v>68</v>
      </c>
      <c r="E503" s="91">
        <v>1</v>
      </c>
      <c r="F503" s="1">
        <f>E503*7</f>
        <v>7</v>
      </c>
      <c r="G503" s="1">
        <f>E503*6</f>
        <v>6</v>
      </c>
      <c r="H503" s="1">
        <f>E503*2</f>
        <v>2</v>
      </c>
      <c r="I503" s="75" t="s">
        <v>89</v>
      </c>
      <c r="J503" s="75" t="s">
        <v>309</v>
      </c>
      <c r="K503" s="75" t="s">
        <v>309</v>
      </c>
      <c r="L503" s="7" t="s">
        <v>309</v>
      </c>
      <c r="M503" s="7" t="s">
        <v>89</v>
      </c>
      <c r="N503" s="7" t="s">
        <v>89</v>
      </c>
      <c r="O503" s="7" t="s">
        <v>89</v>
      </c>
      <c r="P503" s="7" t="s">
        <v>89</v>
      </c>
      <c r="R503" s="2134"/>
      <c r="S503" s="23">
        <f>IF(T503&lt;=0,"",(((T503-'In Productie'!$D$1)/7)+0.6))</f>
        <v>9.742857142857142</v>
      </c>
      <c r="T503" s="181">
        <v>42437</v>
      </c>
      <c r="U503" s="4" t="s">
        <v>444</v>
      </c>
      <c r="W503" s="25">
        <f>E503*12</f>
        <v>12</v>
      </c>
      <c r="X503" s="80"/>
      <c r="Y503" s="82"/>
      <c r="Z503" s="111">
        <v>42405</v>
      </c>
      <c r="AE503" s="4">
        <f>IF(A503="","",(IFERROR(VLOOKUP(A503,Projecten!A$4:W$2618,5,FALSE),"niet bekend")))</f>
        <v>7</v>
      </c>
      <c r="AF503" s="973">
        <f t="shared" si="63"/>
        <v>1753</v>
      </c>
      <c r="AG503" s="1028">
        <f>IF(A503="","",(IFERROR(VLOOKUP(A503,Projecten!A$4:W$2618,23,FALSE),"niet bekend")))</f>
        <v>12271</v>
      </c>
      <c r="AH503" s="1028">
        <f>IF(A503="","",(IFERROR(VLOOKUP(A503,Projecten!A$4:W$2618,12,FALSE),"niet bekend")))</f>
        <v>12271</v>
      </c>
      <c r="AI503" s="1026">
        <f t="shared" si="64"/>
        <v>10518</v>
      </c>
    </row>
    <row r="504" spans="1:35" s="4" customFormat="1" ht="12.75" customHeight="1" x14ac:dyDescent="0.2">
      <c r="A504" s="93">
        <v>2016023</v>
      </c>
      <c r="B504" s="1501">
        <v>120486</v>
      </c>
      <c r="C504" s="2">
        <v>121491</v>
      </c>
      <c r="D504" s="1" t="s">
        <v>642</v>
      </c>
      <c r="E504" s="39">
        <v>0</v>
      </c>
      <c r="F504" s="1">
        <v>1</v>
      </c>
      <c r="G504" s="1">
        <v>0</v>
      </c>
      <c r="H504" s="1">
        <v>2</v>
      </c>
      <c r="I504" s="75" t="s">
        <v>89</v>
      </c>
      <c r="J504" s="75" t="s">
        <v>309</v>
      </c>
      <c r="K504" s="75" t="s">
        <v>89</v>
      </c>
      <c r="L504" s="75" t="s">
        <v>309</v>
      </c>
      <c r="M504" s="75" t="s">
        <v>89</v>
      </c>
      <c r="N504" s="75" t="s">
        <v>89</v>
      </c>
      <c r="O504" s="75" t="s">
        <v>89</v>
      </c>
      <c r="P504" s="75" t="s">
        <v>89</v>
      </c>
      <c r="Q504" s="161"/>
      <c r="R504" s="161"/>
      <c r="S504" s="23">
        <f>IF(T504&lt;=0,"",(((T504-'In Productie'!$D$1)/7)+0.6))</f>
        <v>7.8857142857142852</v>
      </c>
      <c r="T504" s="186">
        <v>42424</v>
      </c>
      <c r="U504" s="151" t="s">
        <v>819</v>
      </c>
      <c r="V504" s="162" t="s">
        <v>687</v>
      </c>
      <c r="W504" s="499">
        <v>6</v>
      </c>
      <c r="X504" s="78"/>
      <c r="Y504" s="81"/>
      <c r="Z504" s="111">
        <v>42401</v>
      </c>
      <c r="AE504" s="4">
        <f>IF(A504="","",(IFERROR(VLOOKUP(A504,Projecten!A$4:W$2618,5,FALSE),"niet bekend")))</f>
        <v>0</v>
      </c>
      <c r="AF504" s="973">
        <f>AH504</f>
        <v>1000</v>
      </c>
      <c r="AG504" s="1028">
        <f>IF(A504="","",(IFERROR(VLOOKUP(A504,Projecten!A$4:W$2618,23,FALSE),"niet bekend")))</f>
        <v>1000</v>
      </c>
      <c r="AH504" s="1028">
        <f>IF(A504="","",(IFERROR(VLOOKUP(A504,Projecten!A$4:W$2618,12,FALSE),"niet bekend")))</f>
        <v>1000</v>
      </c>
      <c r="AI504" s="1026">
        <f t="shared" si="64"/>
        <v>0</v>
      </c>
    </row>
    <row r="505" spans="1:35" s="4" customFormat="1" ht="12.75" customHeight="1" x14ac:dyDescent="0.2">
      <c r="A505" s="93">
        <v>2016033</v>
      </c>
      <c r="B505" s="1509">
        <v>120503</v>
      </c>
      <c r="C505" s="2" t="s">
        <v>806</v>
      </c>
      <c r="D505" s="1" t="s">
        <v>322</v>
      </c>
      <c r="E505" s="1971">
        <v>0</v>
      </c>
      <c r="F505" s="1">
        <v>6</v>
      </c>
      <c r="G505" s="1">
        <v>2</v>
      </c>
      <c r="H505" s="1">
        <v>0</v>
      </c>
      <c r="I505" s="76" t="s">
        <v>89</v>
      </c>
      <c r="J505" s="76" t="s">
        <v>309</v>
      </c>
      <c r="K505" s="76" t="s">
        <v>309</v>
      </c>
      <c r="L505" s="41" t="s">
        <v>309</v>
      </c>
      <c r="M505" s="41" t="s">
        <v>89</v>
      </c>
      <c r="N505" s="41" t="s">
        <v>89</v>
      </c>
      <c r="O505" s="41" t="s">
        <v>89</v>
      </c>
      <c r="P505" s="41" t="s">
        <v>89</v>
      </c>
      <c r="R505" s="2134"/>
      <c r="S505" s="23">
        <f>IF(T505&lt;=0,"",(((T505-'In Productie'!$D$1)/7)+0.6))</f>
        <v>8.8857142857142861</v>
      </c>
      <c r="T505" s="181">
        <v>42431</v>
      </c>
      <c r="U505" s="4" t="s">
        <v>807</v>
      </c>
      <c r="W505" s="470">
        <v>10</v>
      </c>
      <c r="X505" s="79"/>
      <c r="Y505" s="79"/>
      <c r="Z505" s="111">
        <v>42396</v>
      </c>
      <c r="AE505" s="4">
        <f>IF(A505="","",(IFERROR(VLOOKUP(A505,Projecten!A$4:W$2618,5,FALSE),"niet bekend")))</f>
        <v>0</v>
      </c>
      <c r="AF505" s="973">
        <f>AH505</f>
        <v>1369.62</v>
      </c>
      <c r="AG505" s="1028">
        <f>IF(A505="","",(IFERROR(VLOOKUP(A505,Projecten!A$4:W$2618,23,FALSE),"niet bekend")))</f>
        <v>1369.62</v>
      </c>
      <c r="AH505" s="1028">
        <f>IF(A505="","",(IFERROR(VLOOKUP(A505,Projecten!A$4:W$2618,12,FALSE),"niet bekend")))</f>
        <v>1369.62</v>
      </c>
      <c r="AI505" s="1026">
        <f t="shared" si="64"/>
        <v>0</v>
      </c>
    </row>
    <row r="506" spans="1:35" s="4" customFormat="1" ht="12.75" customHeight="1" x14ac:dyDescent="0.2">
      <c r="A506" s="93">
        <v>2016034</v>
      </c>
      <c r="B506" s="1509">
        <v>120505</v>
      </c>
      <c r="C506" s="2" t="s">
        <v>813</v>
      </c>
      <c r="D506" s="1" t="s">
        <v>642</v>
      </c>
      <c r="E506" s="1971">
        <v>1</v>
      </c>
      <c r="F506" s="1">
        <v>4</v>
      </c>
      <c r="G506" s="1">
        <v>2</v>
      </c>
      <c r="H506" s="1">
        <v>2</v>
      </c>
      <c r="I506" s="76" t="s">
        <v>89</v>
      </c>
      <c r="J506" s="76" t="s">
        <v>309</v>
      </c>
      <c r="K506" s="76" t="s">
        <v>309</v>
      </c>
      <c r="L506" s="41" t="s">
        <v>309</v>
      </c>
      <c r="M506" s="41" t="s">
        <v>89</v>
      </c>
      <c r="N506" s="41" t="s">
        <v>89</v>
      </c>
      <c r="O506" s="41" t="s">
        <v>89</v>
      </c>
      <c r="P506" s="41" t="s">
        <v>89</v>
      </c>
      <c r="R506" s="2134"/>
      <c r="S506" s="23">
        <v>9</v>
      </c>
      <c r="T506" s="181">
        <v>42432</v>
      </c>
      <c r="U506" s="4" t="s">
        <v>819</v>
      </c>
      <c r="V506" s="4" t="s">
        <v>887</v>
      </c>
      <c r="W506" s="25">
        <v>10</v>
      </c>
      <c r="X506" s="79"/>
      <c r="Y506" s="79"/>
      <c r="Z506" s="111">
        <v>42403</v>
      </c>
      <c r="AE506" s="4">
        <f>IF(A506="","",(IFERROR(VLOOKUP(A506,Projecten!A$4:W$2618,5,FALSE),"niet bekend")))</f>
        <v>1</v>
      </c>
      <c r="AF506" s="973">
        <f t="shared" ref="AF506:AF512" si="65">IF(AE506="","",(E506/AE506*AH506))</f>
        <v>1318.28</v>
      </c>
      <c r="AG506" s="1028">
        <f>IF(A506="","",(IFERROR(VLOOKUP(A506,Projecten!A$4:W$2618,23,FALSE),"niet bekend")))</f>
        <v>1318.28</v>
      </c>
      <c r="AH506" s="1028">
        <f>IF(A506="","",(IFERROR(VLOOKUP(A506,Projecten!A$4:W$2618,12,FALSE),"niet bekend")))</f>
        <v>1318.28</v>
      </c>
      <c r="AI506" s="1026">
        <f t="shared" si="64"/>
        <v>0</v>
      </c>
    </row>
    <row r="507" spans="1:35" s="4" customFormat="1" ht="12.75" customHeight="1" x14ac:dyDescent="0.2">
      <c r="A507" s="93">
        <v>2016043</v>
      </c>
      <c r="B507" s="1509">
        <v>120502</v>
      </c>
      <c r="C507" s="2" t="s">
        <v>827</v>
      </c>
      <c r="D507" s="1" t="s">
        <v>68</v>
      </c>
      <c r="E507" s="39">
        <v>4</v>
      </c>
      <c r="F507" s="1">
        <v>32</v>
      </c>
      <c r="G507" s="1">
        <v>20</v>
      </c>
      <c r="H507" s="1">
        <v>3</v>
      </c>
      <c r="I507" s="75" t="s">
        <v>89</v>
      </c>
      <c r="J507" s="75" t="s">
        <v>309</v>
      </c>
      <c r="K507" s="75" t="s">
        <v>309</v>
      </c>
      <c r="L507" s="7" t="s">
        <v>309</v>
      </c>
      <c r="M507" s="7" t="s">
        <v>89</v>
      </c>
      <c r="N507" s="7" t="s">
        <v>89</v>
      </c>
      <c r="O507" s="7" t="s">
        <v>89</v>
      </c>
      <c r="P507" s="7" t="s">
        <v>89</v>
      </c>
      <c r="R507" s="2134"/>
      <c r="S507" s="23">
        <f>IF(T507&lt;=0,"",(((T507-'In Productie'!$D$1)/7)+0.6))</f>
        <v>9.742857142857142</v>
      </c>
      <c r="T507" s="181">
        <v>42437</v>
      </c>
      <c r="U507" s="4" t="s">
        <v>561</v>
      </c>
      <c r="W507" s="25">
        <v>58</v>
      </c>
      <c r="X507" s="80"/>
      <c r="Y507" s="82"/>
      <c r="Z507" s="111">
        <v>42405</v>
      </c>
      <c r="AE507" s="4">
        <f>IF(A507="","",(IFERROR(VLOOKUP(A507,Projecten!A$4:W$2618,5,FALSE),"niet bekend")))</f>
        <v>4</v>
      </c>
      <c r="AF507" s="973">
        <f t="shared" si="65"/>
        <v>8952</v>
      </c>
      <c r="AG507" s="1028">
        <f>IF(A507="","",(IFERROR(VLOOKUP(A507,Projecten!A$4:W$2618,23,FALSE),"niet bekend")))</f>
        <v>8952</v>
      </c>
      <c r="AH507" s="1028">
        <f>IF(A507="","",(IFERROR(VLOOKUP(A507,Projecten!A$4:W$2618,12,FALSE),"niet bekend")))</f>
        <v>8952</v>
      </c>
      <c r="AI507" s="1026">
        <f t="shared" si="64"/>
        <v>0</v>
      </c>
    </row>
    <row r="508" spans="1:35" s="4" customFormat="1" ht="12.75" customHeight="1" x14ac:dyDescent="0.2">
      <c r="A508" s="93">
        <v>2016038</v>
      </c>
      <c r="B508" s="1509" t="s">
        <v>868</v>
      </c>
      <c r="C508" s="2" t="s">
        <v>858</v>
      </c>
      <c r="D508" s="1" t="s">
        <v>642</v>
      </c>
      <c r="E508" s="39">
        <v>1</v>
      </c>
      <c r="F508" s="1">
        <v>7</v>
      </c>
      <c r="G508" s="1">
        <v>6</v>
      </c>
      <c r="H508" s="1">
        <v>3</v>
      </c>
      <c r="I508" s="74" t="s">
        <v>89</v>
      </c>
      <c r="J508" s="74" t="s">
        <v>89</v>
      </c>
      <c r="K508" s="74" t="s">
        <v>309</v>
      </c>
      <c r="L508" s="29" t="s">
        <v>309</v>
      </c>
      <c r="M508" s="29" t="s">
        <v>89</v>
      </c>
      <c r="N508" s="29" t="s">
        <v>89</v>
      </c>
      <c r="O508" s="29" t="s">
        <v>89</v>
      </c>
      <c r="P508" s="29" t="s">
        <v>89</v>
      </c>
      <c r="R508" s="2134"/>
      <c r="S508" s="23">
        <v>9</v>
      </c>
      <c r="T508" s="181">
        <v>42439</v>
      </c>
      <c r="U508" s="4" t="s">
        <v>819</v>
      </c>
      <c r="V508" s="4" t="s">
        <v>886</v>
      </c>
      <c r="W508" s="25">
        <v>21</v>
      </c>
      <c r="X508" s="79"/>
      <c r="Y508" s="79"/>
      <c r="Z508" s="111">
        <v>42408</v>
      </c>
      <c r="AE508" s="4">
        <f>IF(A508="","",(IFERROR(VLOOKUP(A508,Projecten!A$4:W$2618,5,FALSE),"niet bekend")))</f>
        <v>1</v>
      </c>
      <c r="AF508" s="973">
        <f t="shared" si="65"/>
        <v>3102.62</v>
      </c>
      <c r="AG508" s="1028">
        <f>IF(A508="","",(IFERROR(VLOOKUP(A508,Projecten!A$4:W$2618,23,FALSE),"niet bekend")))</f>
        <v>3102.62</v>
      </c>
      <c r="AH508" s="1028">
        <f>IF(A508="","",(IFERROR(VLOOKUP(A508,Projecten!A$4:W$2618,12,FALSE),"niet bekend")))</f>
        <v>3102.62</v>
      </c>
      <c r="AI508" s="1026">
        <f t="shared" si="64"/>
        <v>0</v>
      </c>
    </row>
    <row r="509" spans="1:35" s="4" customFormat="1" ht="12.75" customHeight="1" x14ac:dyDescent="0.2">
      <c r="A509" s="93">
        <v>2016044</v>
      </c>
      <c r="B509" s="1509">
        <v>120511</v>
      </c>
      <c r="C509" s="2">
        <v>568916</v>
      </c>
      <c r="D509" s="1" t="s">
        <v>68</v>
      </c>
      <c r="E509" s="39">
        <v>1</v>
      </c>
      <c r="F509" s="1">
        <v>10</v>
      </c>
      <c r="G509" s="1">
        <v>5</v>
      </c>
      <c r="H509" s="1">
        <v>5</v>
      </c>
      <c r="I509" s="74" t="s">
        <v>89</v>
      </c>
      <c r="J509" s="74" t="s">
        <v>309</v>
      </c>
      <c r="K509" s="74" t="s">
        <v>309</v>
      </c>
      <c r="L509" s="29" t="s">
        <v>309</v>
      </c>
      <c r="M509" s="29" t="s">
        <v>89</v>
      </c>
      <c r="N509" s="29" t="s">
        <v>89</v>
      </c>
      <c r="O509" s="29" t="s">
        <v>89</v>
      </c>
      <c r="P509" s="29" t="s">
        <v>89</v>
      </c>
      <c r="R509" s="2134"/>
      <c r="S509" s="23">
        <f>IF(T509&lt;=0,"",(((T509-'In Productie'!$D$1)/7)+0.6))</f>
        <v>10.028571428571428</v>
      </c>
      <c r="T509" s="181">
        <v>42439</v>
      </c>
      <c r="U509" s="4" t="s">
        <v>278</v>
      </c>
      <c r="W509" s="25">
        <v>21</v>
      </c>
      <c r="X509" s="79"/>
      <c r="Y509" s="79"/>
      <c r="Z509" s="111">
        <v>42405</v>
      </c>
      <c r="AE509" s="4">
        <f>IF(A509="","",(IFERROR(VLOOKUP(A509,Projecten!A$4:W$2618,5,FALSE),"niet bekend")))</f>
        <v>1</v>
      </c>
      <c r="AF509" s="973">
        <f t="shared" si="65"/>
        <v>3571</v>
      </c>
      <c r="AG509" s="1028">
        <f>IF(A509="","",(IFERROR(VLOOKUP(A509,Projecten!A$4:W$2618,23,FALSE),"niet bekend")))</f>
        <v>3571</v>
      </c>
      <c r="AH509" s="1028">
        <f>IF(A509="","",(IFERROR(VLOOKUP(A509,Projecten!A$4:W$2618,12,FALSE),"niet bekend")))</f>
        <v>3571</v>
      </c>
      <c r="AI509" s="1026">
        <f t="shared" si="64"/>
        <v>0</v>
      </c>
    </row>
    <row r="510" spans="1:35" s="4" customFormat="1" ht="12.75" customHeight="1" x14ac:dyDescent="0.2">
      <c r="A510" s="93">
        <v>2016047</v>
      </c>
      <c r="B510" s="1509">
        <v>120511</v>
      </c>
      <c r="C510" s="2" t="s">
        <v>831</v>
      </c>
      <c r="D510" s="1" t="s">
        <v>68</v>
      </c>
      <c r="E510" s="39">
        <v>1</v>
      </c>
      <c r="F510" s="1">
        <v>2</v>
      </c>
      <c r="G510" s="1">
        <v>1</v>
      </c>
      <c r="H510" s="1">
        <v>1</v>
      </c>
      <c r="I510" s="74" t="s">
        <v>89</v>
      </c>
      <c r="J510" s="74" t="s">
        <v>309</v>
      </c>
      <c r="K510" s="74" t="s">
        <v>309</v>
      </c>
      <c r="L510" s="29" t="s">
        <v>309</v>
      </c>
      <c r="M510" s="29" t="s">
        <v>89</v>
      </c>
      <c r="N510" s="29" t="s">
        <v>89</v>
      </c>
      <c r="O510" s="29" t="s">
        <v>89</v>
      </c>
      <c r="P510" s="29" t="s">
        <v>89</v>
      </c>
      <c r="R510" s="2134"/>
      <c r="S510" s="23">
        <f>IF(T510&lt;=0,"",(((T510-'In Productie'!$D$1)/7)+0.6))</f>
        <v>10.028571428571428</v>
      </c>
      <c r="T510" s="181">
        <v>42439</v>
      </c>
      <c r="U510" s="4" t="s">
        <v>278</v>
      </c>
      <c r="W510" s="25">
        <v>5</v>
      </c>
      <c r="X510" s="79"/>
      <c r="Y510" s="79"/>
      <c r="Z510" s="111">
        <v>42410</v>
      </c>
      <c r="AE510" s="4">
        <f>IF(A510="","",(IFERROR(VLOOKUP(A510,Projecten!A$4:W$2618,5,FALSE),"niet bekend")))</f>
        <v>1</v>
      </c>
      <c r="AF510" s="973">
        <f t="shared" si="65"/>
        <v>523</v>
      </c>
      <c r="AG510" s="1028">
        <f>IF(A510="","",(IFERROR(VLOOKUP(A510,Projecten!A$4:W$2618,23,FALSE),"niet bekend")))</f>
        <v>523</v>
      </c>
      <c r="AH510" s="1028">
        <f>IF(A510="","",(IFERROR(VLOOKUP(A510,Projecten!A$4:W$2618,12,FALSE),"niet bekend")))</f>
        <v>523</v>
      </c>
      <c r="AI510" s="1026">
        <f t="shared" si="64"/>
        <v>0</v>
      </c>
    </row>
    <row r="511" spans="1:35" s="4" customFormat="1" ht="12.75" customHeight="1" x14ac:dyDescent="0.2">
      <c r="A511" s="93">
        <v>2016048</v>
      </c>
      <c r="B511" s="1509">
        <v>120511</v>
      </c>
      <c r="C511" s="2">
        <v>518816</v>
      </c>
      <c r="D511" s="1" t="s">
        <v>68</v>
      </c>
      <c r="E511" s="39">
        <v>1</v>
      </c>
      <c r="F511" s="1">
        <v>9</v>
      </c>
      <c r="G511" s="1">
        <v>5</v>
      </c>
      <c r="H511" s="1">
        <v>5</v>
      </c>
      <c r="I511" s="74" t="s">
        <v>89</v>
      </c>
      <c r="J511" s="74" t="s">
        <v>309</v>
      </c>
      <c r="K511" s="74" t="s">
        <v>309</v>
      </c>
      <c r="L511" s="29" t="s">
        <v>309</v>
      </c>
      <c r="M511" s="29" t="s">
        <v>89</v>
      </c>
      <c r="N511" s="29" t="s">
        <v>89</v>
      </c>
      <c r="O511" s="29" t="s">
        <v>89</v>
      </c>
      <c r="P511" s="29" t="s">
        <v>89</v>
      </c>
      <c r="R511" s="2134"/>
      <c r="S511" s="23">
        <f>IF(T511&lt;=0,"",(((T511-'In Productie'!$D$1)/7)+0.6))</f>
        <v>10.028571428571428</v>
      </c>
      <c r="T511" s="181">
        <v>42439</v>
      </c>
      <c r="U511" s="4" t="s">
        <v>278</v>
      </c>
      <c r="W511" s="25">
        <v>21</v>
      </c>
      <c r="X511" s="79"/>
      <c r="Y511" s="79"/>
      <c r="Z511" s="111">
        <v>42410</v>
      </c>
      <c r="AE511" s="4">
        <f>IF(A511="","",(IFERROR(VLOOKUP(A511,Projecten!A$4:W$2618,5,FALSE),"niet bekend")))</f>
        <v>1</v>
      </c>
      <c r="AF511" s="973">
        <f t="shared" si="65"/>
        <v>3075</v>
      </c>
      <c r="AG511" s="1028">
        <f>IF(A511="","",(IFERROR(VLOOKUP(A511,Projecten!A$4:W$2618,23,FALSE),"niet bekend")))</f>
        <v>3075</v>
      </c>
      <c r="AH511" s="1028">
        <f>IF(A511="","",(IFERROR(VLOOKUP(A511,Projecten!A$4:W$2618,12,FALSE),"niet bekend")))</f>
        <v>3075</v>
      </c>
      <c r="AI511" s="1026">
        <f t="shared" si="64"/>
        <v>0</v>
      </c>
    </row>
    <row r="512" spans="1:35" s="4" customFormat="1" ht="12.75" customHeight="1" x14ac:dyDescent="0.2">
      <c r="A512" s="93">
        <v>2016056</v>
      </c>
      <c r="B512" s="1509">
        <v>120510</v>
      </c>
      <c r="C512" s="2" t="s">
        <v>859</v>
      </c>
      <c r="D512" s="1" t="s">
        <v>68</v>
      </c>
      <c r="E512" s="39">
        <v>4</v>
      </c>
      <c r="F512" s="1">
        <f>E512*8</f>
        <v>32</v>
      </c>
      <c r="G512" s="1">
        <f>E512*5</f>
        <v>20</v>
      </c>
      <c r="H512" s="1">
        <f>E512*3</f>
        <v>12</v>
      </c>
      <c r="I512" s="74" t="s">
        <v>89</v>
      </c>
      <c r="J512" s="74" t="s">
        <v>309</v>
      </c>
      <c r="K512" s="74" t="s">
        <v>309</v>
      </c>
      <c r="L512" s="29" t="s">
        <v>309</v>
      </c>
      <c r="M512" s="29" t="s">
        <v>89</v>
      </c>
      <c r="N512" s="29" t="s">
        <v>89</v>
      </c>
      <c r="O512" s="29" t="s">
        <v>89</v>
      </c>
      <c r="P512" s="29" t="s">
        <v>89</v>
      </c>
      <c r="R512" s="2134"/>
      <c r="S512" s="23">
        <f>IF(T512&lt;=0,"",(((T512-'In Productie'!$D$1)/7)+0.6))</f>
        <v>11.028571428571428</v>
      </c>
      <c r="T512" s="181">
        <v>42446</v>
      </c>
      <c r="U512" s="4" t="s">
        <v>444</v>
      </c>
      <c r="V512" s="4" t="s">
        <v>888</v>
      </c>
      <c r="W512" s="25">
        <v>56</v>
      </c>
      <c r="X512" s="79"/>
      <c r="Y512" s="79"/>
      <c r="Z512" s="111">
        <v>42419</v>
      </c>
      <c r="AE512" s="4">
        <f>IF(A512="","",(IFERROR(VLOOKUP(A512,Projecten!A$4:W$2618,5,FALSE),"niet bekend")))</f>
        <v>7</v>
      </c>
      <c r="AF512" s="973">
        <f t="shared" si="65"/>
        <v>9548</v>
      </c>
      <c r="AG512" s="1028">
        <f>IF(A512="","",(IFERROR(VLOOKUP(A512,Projecten!A$4:W$2618,23,FALSE),"niet bekend")))</f>
        <v>16709</v>
      </c>
      <c r="AH512" s="1028">
        <f>IF(A512="","",(IFERROR(VLOOKUP(A512,Projecten!A$4:W$2618,12,FALSE),"niet bekend")))</f>
        <v>16709</v>
      </c>
      <c r="AI512" s="1026">
        <f t="shared" si="64"/>
        <v>7161</v>
      </c>
    </row>
    <row r="513" spans="1:35" s="4" customFormat="1" ht="12.75" customHeight="1" x14ac:dyDescent="0.2">
      <c r="A513" s="93">
        <v>2015201</v>
      </c>
      <c r="B513" s="1509">
        <v>120493</v>
      </c>
      <c r="C513" s="271" t="s">
        <v>684</v>
      </c>
      <c r="D513" s="1" t="s">
        <v>441</v>
      </c>
      <c r="E513" s="1971">
        <v>0</v>
      </c>
      <c r="F513" s="1">
        <v>2</v>
      </c>
      <c r="G513" s="1">
        <v>4</v>
      </c>
      <c r="H513" s="1">
        <v>0</v>
      </c>
      <c r="I513" s="74" t="s">
        <v>309</v>
      </c>
      <c r="J513" s="74" t="s">
        <v>309</v>
      </c>
      <c r="K513" s="74" t="s">
        <v>309</v>
      </c>
      <c r="L513" s="29" t="s">
        <v>309</v>
      </c>
      <c r="M513" s="29" t="s">
        <v>89</v>
      </c>
      <c r="N513" s="29" t="s">
        <v>89</v>
      </c>
      <c r="O513" s="29" t="s">
        <v>89</v>
      </c>
      <c r="P513" s="29" t="s">
        <v>89</v>
      </c>
      <c r="R513" s="2134"/>
      <c r="S513" s="23">
        <f>IF(T513&lt;=0,"",(((T513-'In Productie'!$D$1)/7)+0.6))</f>
        <v>8.6</v>
      </c>
      <c r="T513" s="181">
        <v>42429</v>
      </c>
      <c r="U513" s="4" t="s">
        <v>683</v>
      </c>
      <c r="V513" s="264" t="s">
        <v>685</v>
      </c>
      <c r="W513" s="25">
        <v>13</v>
      </c>
      <c r="X513" s="79"/>
      <c r="Y513" s="79"/>
      <c r="Z513" s="272"/>
      <c r="AE513" s="4">
        <f>IF(A513="","",(IFERROR(VLOOKUP(A513,Projecten!A$4:W$2618,5,FALSE),"niet bekend")))</f>
        <v>0</v>
      </c>
      <c r="AF513" s="973">
        <f>AH513</f>
        <v>638.82000000000005</v>
      </c>
      <c r="AG513" s="1028">
        <f>IF(A513="","",(IFERROR(VLOOKUP(A513,Projecten!A$4:W$2618,23,FALSE),"niet bekend")))</f>
        <v>638.82000000000005</v>
      </c>
      <c r="AH513" s="1028">
        <f>IF(A513="","",(IFERROR(VLOOKUP(A513,Projecten!A$4:W$2618,12,FALSE),"niet bekend")))</f>
        <v>638.82000000000005</v>
      </c>
      <c r="AI513" s="1026">
        <f t="shared" si="64"/>
        <v>0</v>
      </c>
    </row>
    <row r="514" spans="1:35" s="4" customFormat="1" ht="12.75" customHeight="1" x14ac:dyDescent="0.2">
      <c r="A514" s="93">
        <v>2016042</v>
      </c>
      <c r="B514" s="1509">
        <v>120511</v>
      </c>
      <c r="C514" s="2">
        <v>568616</v>
      </c>
      <c r="D514" s="1" t="s">
        <v>68</v>
      </c>
      <c r="E514" s="39">
        <v>1</v>
      </c>
      <c r="F514" s="1">
        <v>9</v>
      </c>
      <c r="G514" s="1">
        <v>5</v>
      </c>
      <c r="H514" s="1">
        <v>3</v>
      </c>
      <c r="I514" s="76" t="s">
        <v>89</v>
      </c>
      <c r="J514" s="76" t="s">
        <v>309</v>
      </c>
      <c r="K514" s="76" t="s">
        <v>309</v>
      </c>
      <c r="L514" s="41" t="s">
        <v>309</v>
      </c>
      <c r="M514" s="41" t="s">
        <v>89</v>
      </c>
      <c r="N514" s="41" t="s">
        <v>89</v>
      </c>
      <c r="O514" s="41" t="s">
        <v>89</v>
      </c>
      <c r="P514" s="41" t="s">
        <v>89</v>
      </c>
      <c r="R514" s="2134"/>
      <c r="S514" s="23">
        <f>IF(T514&lt;=0,"",(((T514-'In Productie'!$D$1)/7)+0.6))</f>
        <v>10.028571428571428</v>
      </c>
      <c r="T514" s="181">
        <v>42439</v>
      </c>
      <c r="U514" s="4" t="s">
        <v>278</v>
      </c>
      <c r="W514" s="25">
        <v>15</v>
      </c>
      <c r="X514" s="79"/>
      <c r="Y514" s="79"/>
      <c r="Z514" s="111">
        <v>42405</v>
      </c>
      <c r="AE514" s="4">
        <f>IF(A514="","",(IFERROR(VLOOKUP(A514,Projecten!A$4:W$2618,5,FALSE),"niet bekend")))</f>
        <v>1</v>
      </c>
      <c r="AF514" s="973">
        <f>IF(AE514="","",(E514/AE514*AH514))</f>
        <v>2407</v>
      </c>
      <c r="AG514" s="1028">
        <f>IF(A514="","",(IFERROR(VLOOKUP(A514,Projecten!A$4:W$2618,23,FALSE),"niet bekend")))</f>
        <v>2407</v>
      </c>
      <c r="AH514" s="1028">
        <f>IF(A514="","",(IFERROR(VLOOKUP(A514,Projecten!A$4:W$2618,12,FALSE),"niet bekend")))</f>
        <v>2407</v>
      </c>
      <c r="AI514" s="1026">
        <f t="shared" si="64"/>
        <v>0</v>
      </c>
    </row>
    <row r="515" spans="1:35" x14ac:dyDescent="0.2">
      <c r="A515" s="347"/>
      <c r="B515" s="291"/>
      <c r="C515" s="291"/>
      <c r="D515" s="291"/>
      <c r="E515" s="1968"/>
      <c r="F515" s="291"/>
      <c r="G515" s="291"/>
      <c r="H515" s="291"/>
      <c r="I515" s="29"/>
      <c r="J515" s="74"/>
      <c r="K515" s="74"/>
      <c r="L515" s="74"/>
      <c r="M515" s="74"/>
      <c r="N515" s="74"/>
      <c r="O515" s="74"/>
      <c r="P515" s="74"/>
      <c r="Q515" s="6"/>
      <c r="R515" s="2131"/>
      <c r="S515" s="23"/>
      <c r="W515" s="471"/>
      <c r="X515" s="6"/>
      <c r="Z515" s="308"/>
      <c r="AE515" s="4" t="str">
        <f>IF(A515="","",(IFERROR(VLOOKUP(A515,Projecten!A$4:W$2618,5,FALSE),"niet bekend")))</f>
        <v/>
      </c>
      <c r="AF515" s="973" t="str">
        <f>IF(AE515="","",(E515/AE515*AH515))</f>
        <v/>
      </c>
      <c r="AG515" s="1028" t="str">
        <f>IF(A515="","",(IFERROR(VLOOKUP(A515,Projecten!A$4:W$2618,23,FALSE),"niet bekend")))</f>
        <v/>
      </c>
      <c r="AH515" s="1028" t="str">
        <f>IF(A515="","",(IFERROR(VLOOKUP(A515,Projecten!A$4:W$2618,12,FALSE),"niet bekend")))</f>
        <v/>
      </c>
      <c r="AI515" s="1026" t="str">
        <f t="shared" si="64"/>
        <v/>
      </c>
    </row>
    <row r="516" spans="1:35" s="38" customFormat="1" x14ac:dyDescent="0.2">
      <c r="A516" s="30"/>
      <c r="B516" s="1500"/>
      <c r="C516" s="31"/>
      <c r="D516" s="31"/>
      <c r="E516" s="32"/>
      <c r="F516" s="31"/>
      <c r="G516" s="31"/>
      <c r="H516" s="31"/>
      <c r="I516" s="32"/>
      <c r="J516" s="32"/>
      <c r="K516" s="32"/>
      <c r="L516" s="32"/>
      <c r="M516" s="32"/>
      <c r="N516" s="32"/>
      <c r="O516" s="32"/>
      <c r="P516" s="32"/>
      <c r="Q516" s="33"/>
      <c r="R516" s="33"/>
      <c r="S516" s="1198"/>
      <c r="T516" s="176"/>
      <c r="U516" s="35"/>
      <c r="V516" s="35"/>
      <c r="W516" s="35"/>
      <c r="X516" s="83"/>
      <c r="Y516" s="37"/>
      <c r="Z516" s="312"/>
      <c r="AF516" s="983"/>
      <c r="AG516" s="1030"/>
      <c r="AH516" s="1030"/>
      <c r="AI516" s="1030"/>
    </row>
    <row r="517" spans="1:35" s="957" customFormat="1" x14ac:dyDescent="0.2">
      <c r="A517" s="1007"/>
      <c r="B517" s="1498"/>
      <c r="C517" s="1008">
        <f>SUM(F517:H517)</f>
        <v>139</v>
      </c>
      <c r="D517" s="1009"/>
      <c r="E517" s="1010">
        <f>SUM(E523:E531)</f>
        <v>8</v>
      </c>
      <c r="F517" s="1009">
        <f>SUM(F523:F531)</f>
        <v>68</v>
      </c>
      <c r="G517" s="1009">
        <f>SUM(G523:G531)</f>
        <v>43</v>
      </c>
      <c r="H517" s="1009">
        <f>SUM(H523:H531)</f>
        <v>28</v>
      </c>
      <c r="I517" s="1010"/>
      <c r="J517" s="1010"/>
      <c r="K517" s="1010"/>
      <c r="L517" s="1010"/>
      <c r="M517" s="1061"/>
      <c r="N517" s="1061"/>
      <c r="O517" s="1061"/>
      <c r="P517" s="1061"/>
      <c r="Q517" s="1043">
        <v>10</v>
      </c>
      <c r="R517" s="1043"/>
      <c r="S517" s="1199"/>
      <c r="T517" s="1013"/>
      <c r="U517" s="1014"/>
      <c r="V517" s="1014">
        <f>SUM(W517:W530)</f>
        <v>236</v>
      </c>
      <c r="W517" s="960"/>
      <c r="X517" s="960">
        <v>305</v>
      </c>
      <c r="Y517" s="968">
        <f>V517-X517</f>
        <v>-69</v>
      </c>
      <c r="Z517" s="969"/>
      <c r="AD517" s="959"/>
      <c r="AE517" s="1038" t="str">
        <f>IF(A517="","",(IFERROR(VLOOKUP(A517,Projecten!A$4:W$2618,5,FALSE),"niet bekend")))</f>
        <v/>
      </c>
      <c r="AF517" s="1037">
        <f>SUM(AF518:AF531)</f>
        <v>21674</v>
      </c>
      <c r="AG517" s="1027" t="str">
        <f>IF(A517="","",(IFERROR(VLOOKUP(A517,Projecten!A$4:W$2618,23,FALSE),"niet bekend")))</f>
        <v/>
      </c>
      <c r="AH517" s="1027" t="str">
        <f>IF(A517="","",(IFERROR(VLOOKUP(A517,Projecten!A$4:W$2618,12,FALSE),"niet bekend")))</f>
        <v/>
      </c>
      <c r="AI517" s="1027"/>
    </row>
    <row r="518" spans="1:35" x14ac:dyDescent="0.2">
      <c r="A518" s="5"/>
      <c r="C518" s="315" t="s">
        <v>864</v>
      </c>
      <c r="J518" s="76"/>
      <c r="K518" s="76"/>
      <c r="L518" s="76"/>
      <c r="M518" s="76"/>
      <c r="N518" s="76"/>
      <c r="O518" s="76"/>
      <c r="P518" s="76"/>
      <c r="W518" s="471">
        <v>60</v>
      </c>
      <c r="X518" s="6"/>
      <c r="Z518" s="26"/>
      <c r="AE518" s="4" t="str">
        <f>IF(A518="","",(IFERROR(VLOOKUP(A518,Projecten!A$4:W$2618,5,FALSE),"niet bekend")))</f>
        <v/>
      </c>
      <c r="AF518" s="973" t="str">
        <f t="shared" ref="AF518:AF530" si="66">IF(AE518="","",(E518/AE518*AH518))</f>
        <v/>
      </c>
      <c r="AG518" s="1028" t="str">
        <f>IF(A518="","",(IFERROR(VLOOKUP(A518,Projecten!A$4:W$2618,23,FALSE),"niet bekend")))</f>
        <v/>
      </c>
      <c r="AH518" s="1028" t="str">
        <f>IF(A518="","",(IFERROR(VLOOKUP(A518,Projecten!A$4:W$2618,12,FALSE),"niet bekend")))</f>
        <v/>
      </c>
      <c r="AI518" s="1026" t="str">
        <f t="shared" ref="AI518:AI530" si="67">IF(AF518="","",(AH518-AF518))</f>
        <v/>
      </c>
    </row>
    <row r="519" spans="1:35" x14ac:dyDescent="0.2">
      <c r="A519" s="5"/>
      <c r="C519" s="315" t="s">
        <v>884</v>
      </c>
      <c r="I519" s="75"/>
      <c r="J519" s="76"/>
      <c r="K519" s="76"/>
      <c r="L519" s="76"/>
      <c r="M519" s="76"/>
      <c r="N519" s="76"/>
      <c r="O519" s="76"/>
      <c r="P519" s="75"/>
      <c r="W519" s="471">
        <v>29.75</v>
      </c>
      <c r="X519" s="6"/>
      <c r="Z519" s="26"/>
      <c r="AE519" s="4" t="str">
        <f>IF(A519="","",(IFERROR(VLOOKUP(A519,Projecten!A$4:W$2618,5,FALSE),"niet bekend")))</f>
        <v/>
      </c>
      <c r="AF519" s="973" t="str">
        <f t="shared" si="66"/>
        <v/>
      </c>
      <c r="AG519" s="1028" t="str">
        <f>IF(A519="","",(IFERROR(VLOOKUP(A519,Projecten!A$4:W$2618,23,FALSE),"niet bekend")))</f>
        <v/>
      </c>
      <c r="AH519" s="1028" t="str">
        <f>IF(A519="","",(IFERROR(VLOOKUP(A519,Projecten!A$4:W$2618,12,FALSE),"niet bekend")))</f>
        <v/>
      </c>
      <c r="AI519" s="1026" t="str">
        <f t="shared" si="67"/>
        <v/>
      </c>
    </row>
    <row r="520" spans="1:35" x14ac:dyDescent="0.2">
      <c r="A520" s="5"/>
      <c r="C520" s="330" t="s">
        <v>895</v>
      </c>
      <c r="I520" s="75"/>
      <c r="J520" s="76"/>
      <c r="K520" s="76"/>
      <c r="L520" s="76"/>
      <c r="M520" s="76"/>
      <c r="N520" s="76"/>
      <c r="O520" s="76"/>
      <c r="P520" s="75"/>
      <c r="W520" s="471">
        <v>8.25</v>
      </c>
      <c r="X520" s="6"/>
      <c r="Z520" s="26"/>
      <c r="AE520" s="4" t="str">
        <f>IF(A520="","",(IFERROR(VLOOKUP(A520,Projecten!A$4:W$2618,5,FALSE),"niet bekend")))</f>
        <v/>
      </c>
      <c r="AF520" s="973" t="str">
        <f t="shared" si="66"/>
        <v/>
      </c>
      <c r="AG520" s="1028" t="str">
        <f>IF(A520="","",(IFERROR(VLOOKUP(A520,Projecten!A$4:W$2618,23,FALSE),"niet bekend")))</f>
        <v/>
      </c>
      <c r="AH520" s="1028" t="str">
        <f>IF(A520="","",(IFERROR(VLOOKUP(A520,Projecten!A$4:W$2618,12,FALSE),"niet bekend")))</f>
        <v/>
      </c>
      <c r="AI520" s="1026" t="str">
        <f t="shared" si="67"/>
        <v/>
      </c>
    </row>
    <row r="521" spans="1:35" x14ac:dyDescent="0.2">
      <c r="A521" s="5"/>
      <c r="C521" s="335" t="s">
        <v>894</v>
      </c>
      <c r="I521" s="75"/>
      <c r="J521" s="75"/>
      <c r="K521" s="75"/>
      <c r="L521" s="75"/>
      <c r="M521" s="75"/>
      <c r="N521" s="75"/>
      <c r="O521" s="75"/>
      <c r="P521" s="76"/>
      <c r="W521" s="471">
        <v>3</v>
      </c>
      <c r="X521" s="6"/>
      <c r="Z521" s="26"/>
      <c r="AE521" s="4" t="str">
        <f>IF(A521="","",(IFERROR(VLOOKUP(A521,Projecten!A$4:W$2618,5,FALSE),"niet bekend")))</f>
        <v/>
      </c>
      <c r="AF521" s="973" t="str">
        <f t="shared" si="66"/>
        <v/>
      </c>
      <c r="AG521" s="1028" t="str">
        <f>IF(A521="","",(IFERROR(VLOOKUP(A521,Projecten!A$4:W$2618,23,FALSE),"niet bekend")))</f>
        <v/>
      </c>
      <c r="AH521" s="1028" t="str">
        <f>IF(A521="","",(IFERROR(VLOOKUP(A521,Projecten!A$4:W$2618,12,FALSE),"niet bekend")))</f>
        <v/>
      </c>
      <c r="AI521" s="1026" t="str">
        <f t="shared" si="67"/>
        <v/>
      </c>
    </row>
    <row r="522" spans="1:35" x14ac:dyDescent="0.2">
      <c r="A522" s="5"/>
      <c r="C522" s="335" t="s">
        <v>902</v>
      </c>
      <c r="I522" s="75"/>
      <c r="J522" s="75"/>
      <c r="K522" s="75"/>
      <c r="L522" s="75"/>
      <c r="M522" s="75"/>
      <c r="N522" s="75"/>
      <c r="O522" s="75"/>
      <c r="P522" s="76"/>
      <c r="W522" s="471">
        <v>3</v>
      </c>
      <c r="X522" s="6"/>
      <c r="Z522" s="26"/>
      <c r="AE522" s="4" t="str">
        <f>IF(A522="","",(IFERROR(VLOOKUP(A522,Projecten!A$4:W$2618,5,FALSE),"niet bekend")))</f>
        <v/>
      </c>
      <c r="AF522" s="973" t="str">
        <f t="shared" si="66"/>
        <v/>
      </c>
      <c r="AG522" s="1028" t="str">
        <f>IF(A522="","",(IFERROR(VLOOKUP(A522,Projecten!A$4:W$2618,23,FALSE),"niet bekend")))</f>
        <v/>
      </c>
      <c r="AH522" s="1028" t="str">
        <f>IF(A522="","",(IFERROR(VLOOKUP(A522,Projecten!A$4:W$2618,12,FALSE),"niet bekend")))</f>
        <v/>
      </c>
      <c r="AI522" s="1026" t="str">
        <f t="shared" si="67"/>
        <v/>
      </c>
    </row>
    <row r="523" spans="1:35" s="4" customFormat="1" ht="12.75" customHeight="1" x14ac:dyDescent="0.2">
      <c r="A523" s="2">
        <v>2016045</v>
      </c>
      <c r="B523" s="1509">
        <v>120520</v>
      </c>
      <c r="C523" s="2">
        <v>569016</v>
      </c>
      <c r="D523" s="1" t="s">
        <v>68</v>
      </c>
      <c r="E523" s="39">
        <v>1</v>
      </c>
      <c r="F523" s="1">
        <v>10</v>
      </c>
      <c r="G523" s="1">
        <v>5</v>
      </c>
      <c r="H523" s="1">
        <v>5</v>
      </c>
      <c r="I523" s="74" t="s">
        <v>89</v>
      </c>
      <c r="J523" s="29" t="s">
        <v>309</v>
      </c>
      <c r="K523" s="29" t="s">
        <v>309</v>
      </c>
      <c r="L523" s="29" t="s">
        <v>309</v>
      </c>
      <c r="M523" s="29" t="s">
        <v>89</v>
      </c>
      <c r="N523" s="29" t="s">
        <v>89</v>
      </c>
      <c r="O523" s="29" t="s">
        <v>89</v>
      </c>
      <c r="P523" s="29" t="s">
        <v>89</v>
      </c>
      <c r="R523" s="2134"/>
      <c r="S523" s="23">
        <f>IF(T523&lt;=0,"",(((T523-'In Productie'!$D$1)/7)+0.6))</f>
        <v>11.028571428571428</v>
      </c>
      <c r="T523" s="181">
        <v>42446</v>
      </c>
      <c r="U523" s="4" t="s">
        <v>278</v>
      </c>
      <c r="W523" s="25">
        <v>21</v>
      </c>
      <c r="X523" s="79"/>
      <c r="Y523" s="79"/>
      <c r="Z523" s="111">
        <v>42405</v>
      </c>
      <c r="AE523" s="4">
        <f>IF(A523="","",(IFERROR(VLOOKUP(A523,Projecten!A$4:W$2618,5,FALSE),"niet bekend")))</f>
        <v>1</v>
      </c>
      <c r="AF523" s="973">
        <f t="shared" si="66"/>
        <v>3571</v>
      </c>
      <c r="AG523" s="1028">
        <f>IF(A523="","",(IFERROR(VLOOKUP(A523,Projecten!A$4:W$2618,23,FALSE),"niet bekend")))</f>
        <v>3571</v>
      </c>
      <c r="AH523" s="1028">
        <f>IF(A523="","",(IFERROR(VLOOKUP(A523,Projecten!A$4:W$2618,12,FALSE),"niet bekend")))</f>
        <v>3571</v>
      </c>
      <c r="AI523" s="1026">
        <f t="shared" si="67"/>
        <v>0</v>
      </c>
    </row>
    <row r="524" spans="1:35" s="4" customFormat="1" ht="12.75" customHeight="1" x14ac:dyDescent="0.2">
      <c r="A524" s="2">
        <v>2016052</v>
      </c>
      <c r="B524" s="1509">
        <v>120520</v>
      </c>
      <c r="C524" s="2">
        <v>586516</v>
      </c>
      <c r="D524" s="1" t="s">
        <v>68</v>
      </c>
      <c r="E524" s="39">
        <v>1</v>
      </c>
      <c r="F524" s="1">
        <v>6</v>
      </c>
      <c r="G524" s="1">
        <v>3</v>
      </c>
      <c r="H524" s="1">
        <v>3</v>
      </c>
      <c r="I524" s="74" t="s">
        <v>89</v>
      </c>
      <c r="J524" s="29" t="s">
        <v>309</v>
      </c>
      <c r="K524" s="29" t="s">
        <v>309</v>
      </c>
      <c r="L524" s="29" t="s">
        <v>309</v>
      </c>
      <c r="M524" s="29" t="s">
        <v>89</v>
      </c>
      <c r="N524" s="29" t="s">
        <v>89</v>
      </c>
      <c r="O524" s="29" t="s">
        <v>89</v>
      </c>
      <c r="P524" s="29" t="s">
        <v>89</v>
      </c>
      <c r="R524" s="2134"/>
      <c r="S524" s="23">
        <f>IF(T524&lt;=0,"",(((T524-'In Productie'!$D$1)/7)+0.6))</f>
        <v>11.028571428571428</v>
      </c>
      <c r="T524" s="181">
        <v>42446</v>
      </c>
      <c r="U524" s="4" t="s">
        <v>278</v>
      </c>
      <c r="W524" s="25">
        <v>14</v>
      </c>
      <c r="X524" s="79"/>
      <c r="Y524" s="79"/>
      <c r="Z524" s="111">
        <v>42412</v>
      </c>
      <c r="AE524" s="4">
        <f>IF(A524="","",(IFERROR(VLOOKUP(A524,Projecten!A$4:W$2618,5,FALSE),"niet bekend")))</f>
        <v>1</v>
      </c>
      <c r="AF524" s="973">
        <f t="shared" si="66"/>
        <v>2310</v>
      </c>
      <c r="AG524" s="1028">
        <f>IF(A524="","",(IFERROR(VLOOKUP(A524,Projecten!A$4:W$2618,23,FALSE),"niet bekend")))</f>
        <v>2310</v>
      </c>
      <c r="AH524" s="1028">
        <f>IF(A524="","",(IFERROR(VLOOKUP(A524,Projecten!A$4:W$2618,12,FALSE),"niet bekend")))</f>
        <v>2310</v>
      </c>
      <c r="AI524" s="1026">
        <f t="shared" si="67"/>
        <v>0</v>
      </c>
    </row>
    <row r="525" spans="1:35" s="4" customFormat="1" ht="12.75" customHeight="1" x14ac:dyDescent="0.2">
      <c r="A525" s="2">
        <v>2016049</v>
      </c>
      <c r="B525" s="1509">
        <v>120520</v>
      </c>
      <c r="C525" s="2">
        <v>566216</v>
      </c>
      <c r="D525" s="1" t="s">
        <v>68</v>
      </c>
      <c r="E525" s="39">
        <v>1</v>
      </c>
      <c r="F525" s="1">
        <v>11</v>
      </c>
      <c r="G525" s="1">
        <v>7</v>
      </c>
      <c r="H525" s="1">
        <v>5</v>
      </c>
      <c r="I525" s="74" t="s">
        <v>89</v>
      </c>
      <c r="J525" s="29" t="s">
        <v>309</v>
      </c>
      <c r="K525" s="29" t="s">
        <v>309</v>
      </c>
      <c r="L525" s="29" t="s">
        <v>309</v>
      </c>
      <c r="M525" s="29" t="s">
        <v>89</v>
      </c>
      <c r="N525" s="29" t="s">
        <v>89</v>
      </c>
      <c r="O525" s="29" t="s">
        <v>89</v>
      </c>
      <c r="P525" s="29" t="s">
        <v>89</v>
      </c>
      <c r="R525" s="2134"/>
      <c r="S525" s="23">
        <f>IF(T525&lt;=0,"",(((T525-'In Productie'!$D$1)/7)+0.6))</f>
        <v>11.028571428571428</v>
      </c>
      <c r="T525" s="181">
        <v>42446</v>
      </c>
      <c r="U525" s="4" t="s">
        <v>278</v>
      </c>
      <c r="W525" s="25">
        <v>21</v>
      </c>
      <c r="X525" s="79"/>
      <c r="Y525" s="79"/>
      <c r="Z525" s="111">
        <v>42411</v>
      </c>
      <c r="AE525" s="4">
        <f>IF(A525="","",(IFERROR(VLOOKUP(A525,Projecten!A$4:W$2618,5,FALSE),"niet bekend")))</f>
        <v>1</v>
      </c>
      <c r="AF525" s="973">
        <f t="shared" si="66"/>
        <v>3608</v>
      </c>
      <c r="AG525" s="1028">
        <f>IF(A525="","",(IFERROR(VLOOKUP(A525,Projecten!A$4:W$2618,23,FALSE),"niet bekend")))</f>
        <v>3608</v>
      </c>
      <c r="AH525" s="1028">
        <f>IF(A525="","",(IFERROR(VLOOKUP(A525,Projecten!A$4:W$2618,12,FALSE),"niet bekend")))</f>
        <v>3608</v>
      </c>
      <c r="AI525" s="1026">
        <f t="shared" si="67"/>
        <v>0</v>
      </c>
    </row>
    <row r="526" spans="1:35" x14ac:dyDescent="0.2">
      <c r="A526" s="5">
        <v>2016032</v>
      </c>
      <c r="B526" s="1502">
        <v>120542</v>
      </c>
      <c r="C526" s="5" t="s">
        <v>892</v>
      </c>
      <c r="D526" s="6" t="s">
        <v>68</v>
      </c>
      <c r="E526" s="7">
        <v>0</v>
      </c>
      <c r="F526" s="6">
        <v>1</v>
      </c>
      <c r="G526" s="6">
        <v>2</v>
      </c>
      <c r="H526" s="6">
        <v>0</v>
      </c>
      <c r="I526" s="75"/>
      <c r="J526" s="75"/>
      <c r="K526" s="75"/>
      <c r="L526" s="75"/>
      <c r="M526" s="76" t="s">
        <v>89</v>
      </c>
      <c r="N526" s="76" t="s">
        <v>89</v>
      </c>
      <c r="O526" s="76" t="s">
        <v>89</v>
      </c>
      <c r="P526" s="75" t="s">
        <v>89</v>
      </c>
      <c r="S526" s="7">
        <v>10</v>
      </c>
      <c r="T526" s="177">
        <v>42436</v>
      </c>
      <c r="U526" s="6" t="s">
        <v>278</v>
      </c>
      <c r="V526" s="6" t="s">
        <v>893</v>
      </c>
      <c r="W526" s="25">
        <v>3</v>
      </c>
      <c r="X526" s="6"/>
      <c r="Z526" s="308">
        <v>42434</v>
      </c>
      <c r="AE526" s="4">
        <f>IF(A526="","",(IFERROR(VLOOKUP(A526,Projecten!A$4:W$2618,5,FALSE),"niet bekend")))</f>
        <v>1</v>
      </c>
      <c r="AF526" s="973">
        <f t="shared" si="66"/>
        <v>0</v>
      </c>
      <c r="AG526" s="1028">
        <f>IF(A526="","",(IFERROR(VLOOKUP(A526,Projecten!A$4:W$2618,23,FALSE),"niet bekend")))</f>
        <v>3174</v>
      </c>
      <c r="AH526" s="1028">
        <f>IF(A526="","",(IFERROR(VLOOKUP(A526,Projecten!A$4:W$2618,12,FALSE),"niet bekend")))</f>
        <v>3174</v>
      </c>
      <c r="AI526" s="1026">
        <f t="shared" si="67"/>
        <v>3174</v>
      </c>
    </row>
    <row r="527" spans="1:35" s="4" customFormat="1" ht="12.75" customHeight="1" x14ac:dyDescent="0.2">
      <c r="A527" s="2">
        <v>2016050</v>
      </c>
      <c r="B527" s="1509">
        <v>121520</v>
      </c>
      <c r="C527" s="2">
        <v>566316</v>
      </c>
      <c r="D527" s="1" t="s">
        <v>68</v>
      </c>
      <c r="E527" s="39">
        <v>1</v>
      </c>
      <c r="F527" s="1">
        <v>11</v>
      </c>
      <c r="G527" s="1">
        <v>7</v>
      </c>
      <c r="H527" s="1">
        <v>5</v>
      </c>
      <c r="I527" s="74" t="s">
        <v>89</v>
      </c>
      <c r="J527" s="29" t="s">
        <v>309</v>
      </c>
      <c r="K527" s="29" t="s">
        <v>309</v>
      </c>
      <c r="L527" s="29" t="s">
        <v>309</v>
      </c>
      <c r="M527" s="29" t="s">
        <v>89</v>
      </c>
      <c r="N527" s="29" t="s">
        <v>89</v>
      </c>
      <c r="O527" s="29" t="s">
        <v>89</v>
      </c>
      <c r="P527" s="29" t="s">
        <v>89</v>
      </c>
      <c r="R527" s="2134"/>
      <c r="S527" s="23">
        <f>IF(T527&lt;=0,"",(((T527-'In Productie'!$D$1)/7)+0.6))</f>
        <v>11.028571428571428</v>
      </c>
      <c r="T527" s="181">
        <v>42446</v>
      </c>
      <c r="U527" s="4" t="s">
        <v>278</v>
      </c>
      <c r="W527" s="25">
        <v>21</v>
      </c>
      <c r="X527" s="79"/>
      <c r="Y527" s="79"/>
      <c r="Z527" s="111">
        <v>42411</v>
      </c>
      <c r="AE527" s="4">
        <f>IF(A527="","",(IFERROR(VLOOKUP(A527,Projecten!A$4:W$2618,5,FALSE),"niet bekend")))</f>
        <v>1</v>
      </c>
      <c r="AF527" s="973">
        <f t="shared" si="66"/>
        <v>3608</v>
      </c>
      <c r="AG527" s="1028">
        <f>IF(A527="","",(IFERROR(VLOOKUP(A527,Projecten!A$4:W$2618,23,FALSE),"niet bekend")))</f>
        <v>3608</v>
      </c>
      <c r="AH527" s="1028">
        <f>IF(A527="","",(IFERROR(VLOOKUP(A527,Projecten!A$4:W$2618,12,FALSE),"niet bekend")))</f>
        <v>3608</v>
      </c>
      <c r="AI527" s="1026">
        <f t="shared" si="67"/>
        <v>0</v>
      </c>
    </row>
    <row r="528" spans="1:35" s="4" customFormat="1" ht="12.75" customHeight="1" x14ac:dyDescent="0.2">
      <c r="A528" s="2">
        <v>2016053</v>
      </c>
      <c r="B528" s="1509">
        <v>120520</v>
      </c>
      <c r="C528" s="273">
        <v>590316</v>
      </c>
      <c r="D528" s="1" t="s">
        <v>68</v>
      </c>
      <c r="E528" s="39">
        <v>1</v>
      </c>
      <c r="F528" s="1">
        <v>5</v>
      </c>
      <c r="G528" s="1">
        <v>4</v>
      </c>
      <c r="H528" s="1">
        <v>1</v>
      </c>
      <c r="I528" s="76" t="s">
        <v>89</v>
      </c>
      <c r="J528" s="41" t="s">
        <v>309</v>
      </c>
      <c r="K528" s="41" t="s">
        <v>309</v>
      </c>
      <c r="L528" s="41" t="s">
        <v>309</v>
      </c>
      <c r="M528" s="41" t="s">
        <v>89</v>
      </c>
      <c r="N528" s="41" t="s">
        <v>89</v>
      </c>
      <c r="O528" s="41" t="s">
        <v>89</v>
      </c>
      <c r="P528" s="41" t="s">
        <v>89</v>
      </c>
      <c r="R528" s="2134"/>
      <c r="S528" s="23">
        <f>IF(T528&lt;=0,"",(((T528-'In Productie'!$D$1)/7)+0.6))</f>
        <v>11.028571428571428</v>
      </c>
      <c r="T528" s="181">
        <v>42446</v>
      </c>
      <c r="U528" s="4" t="s">
        <v>278</v>
      </c>
      <c r="W528" s="470">
        <v>8</v>
      </c>
      <c r="X528" s="79"/>
      <c r="Y528" s="79"/>
      <c r="Z528" s="111">
        <v>42412</v>
      </c>
      <c r="AE528" s="4">
        <f>IF(A528="","",(IFERROR(VLOOKUP(A528,Projecten!A$4:W$2618,5,FALSE),"niet bekend")))</f>
        <v>1</v>
      </c>
      <c r="AF528" s="973">
        <f t="shared" si="66"/>
        <v>974</v>
      </c>
      <c r="AG528" s="1028">
        <f>IF(A528="","",(IFERROR(VLOOKUP(A528,Projecten!A$4:W$2618,23,FALSE),"niet bekend")))</f>
        <v>974</v>
      </c>
      <c r="AH528" s="1028">
        <f>IF(A528="","",(IFERROR(VLOOKUP(A528,Projecten!A$4:W$2618,12,FALSE),"niet bekend")))</f>
        <v>974</v>
      </c>
      <c r="AI528" s="1026">
        <f t="shared" si="67"/>
        <v>0</v>
      </c>
    </row>
    <row r="529" spans="1:35" x14ac:dyDescent="0.2">
      <c r="A529" s="290">
        <v>2016056</v>
      </c>
      <c r="B529" s="1516">
        <v>120510</v>
      </c>
      <c r="C529" s="290" t="s">
        <v>860</v>
      </c>
      <c r="D529" s="347" t="s">
        <v>68</v>
      </c>
      <c r="E529" s="999">
        <v>2</v>
      </c>
      <c r="F529" s="347">
        <f>E529*8</f>
        <v>16</v>
      </c>
      <c r="G529" s="347">
        <f>E529*5</f>
        <v>10</v>
      </c>
      <c r="H529" s="347">
        <f>E529*3</f>
        <v>6</v>
      </c>
      <c r="I529" s="74" t="s">
        <v>89</v>
      </c>
      <c r="J529" s="74" t="s">
        <v>309</v>
      </c>
      <c r="K529" s="74" t="s">
        <v>309</v>
      </c>
      <c r="L529" s="74" t="s">
        <v>309</v>
      </c>
      <c r="M529" s="74" t="s">
        <v>89</v>
      </c>
      <c r="N529" s="74" t="s">
        <v>89</v>
      </c>
      <c r="O529" s="74" t="s">
        <v>89</v>
      </c>
      <c r="P529" s="74" t="s">
        <v>89</v>
      </c>
      <c r="Q529" s="6"/>
      <c r="R529" s="2131"/>
      <c r="S529" s="23">
        <f>IF(T529&lt;=0,"",(((T529-'In Productie'!$D$1)/7)+0.6))</f>
        <v>11.028571428571428</v>
      </c>
      <c r="T529" s="177">
        <v>42446</v>
      </c>
      <c r="U529" s="6" t="s">
        <v>444</v>
      </c>
      <c r="V529" s="6" t="s">
        <v>888</v>
      </c>
      <c r="W529" s="25">
        <v>28</v>
      </c>
      <c r="X529" s="6"/>
      <c r="Z529" s="308">
        <v>42419</v>
      </c>
      <c r="AE529" s="4">
        <f>IF(A529="","",(IFERROR(VLOOKUP(A529,Projecten!A$4:W$2618,5,FALSE),"niet bekend")))</f>
        <v>7</v>
      </c>
      <c r="AF529" s="973">
        <f t="shared" si="66"/>
        <v>4774</v>
      </c>
      <c r="AG529" s="1028">
        <f>IF(A529="","",(IFERROR(VLOOKUP(A529,Projecten!A$4:W$2618,23,FALSE),"niet bekend")))</f>
        <v>16709</v>
      </c>
      <c r="AH529" s="1028">
        <f>IF(A529="","",(IFERROR(VLOOKUP(A529,Projecten!A$4:W$2618,12,FALSE),"niet bekend")))</f>
        <v>16709</v>
      </c>
      <c r="AI529" s="1026">
        <f t="shared" si="67"/>
        <v>11935</v>
      </c>
    </row>
    <row r="530" spans="1:35" s="4" customFormat="1" ht="12.75" customHeight="1" x14ac:dyDescent="0.2">
      <c r="A530" s="2">
        <v>2016051</v>
      </c>
      <c r="B530" s="1509">
        <v>120549</v>
      </c>
      <c r="C530" s="2" t="s">
        <v>835</v>
      </c>
      <c r="D530" s="1" t="s">
        <v>68</v>
      </c>
      <c r="E530" s="39">
        <v>1</v>
      </c>
      <c r="F530" s="1">
        <v>8</v>
      </c>
      <c r="G530" s="1">
        <v>5</v>
      </c>
      <c r="H530" s="1">
        <v>3</v>
      </c>
      <c r="I530" s="74" t="s">
        <v>89</v>
      </c>
      <c r="J530" s="29" t="s">
        <v>309</v>
      </c>
      <c r="K530" s="29" t="s">
        <v>309</v>
      </c>
      <c r="L530" s="29" t="s">
        <v>309</v>
      </c>
      <c r="M530" s="29" t="s">
        <v>89</v>
      </c>
      <c r="N530" s="29" t="s">
        <v>89</v>
      </c>
      <c r="O530" s="29" t="s">
        <v>89</v>
      </c>
      <c r="P530" s="29" t="s">
        <v>89</v>
      </c>
      <c r="R530" s="2134"/>
      <c r="S530" s="23">
        <f>IF(T530&lt;=0,"",(((T530-'In Productie'!$D$1)/7)+0.6))</f>
        <v>11.028571428571428</v>
      </c>
      <c r="T530" s="181">
        <v>42446</v>
      </c>
      <c r="U530" s="4" t="s">
        <v>278</v>
      </c>
      <c r="W530" s="25">
        <v>16</v>
      </c>
      <c r="X530" s="79"/>
      <c r="Y530" s="79"/>
      <c r="Z530" s="111">
        <v>42411</v>
      </c>
      <c r="AE530" s="4">
        <f>IF(A530="","",(IFERROR(VLOOKUP(A530,Projecten!A$4:W$2618,5,FALSE),"niet bekend")))</f>
        <v>1</v>
      </c>
      <c r="AF530" s="973">
        <f t="shared" si="66"/>
        <v>2829</v>
      </c>
      <c r="AG530" s="1028">
        <f>IF(A530="","",(IFERROR(VLOOKUP(A530,Projecten!A$4:W$2618,23,FALSE),"niet bekend")))</f>
        <v>2829</v>
      </c>
      <c r="AH530" s="1028">
        <f>IF(A530="","",(IFERROR(VLOOKUP(A530,Projecten!A$4:W$2618,12,FALSE),"niet bekend")))</f>
        <v>2829</v>
      </c>
      <c r="AI530" s="1026">
        <f t="shared" si="67"/>
        <v>0</v>
      </c>
    </row>
    <row r="531" spans="1:35" s="38" customFormat="1" x14ac:dyDescent="0.2">
      <c r="A531" s="30"/>
      <c r="B531" s="1500"/>
      <c r="C531" s="31"/>
      <c r="D531" s="31"/>
      <c r="E531" s="32"/>
      <c r="F531" s="31"/>
      <c r="G531" s="31"/>
      <c r="H531" s="31"/>
      <c r="I531" s="32"/>
      <c r="J531" s="32"/>
      <c r="K531" s="32"/>
      <c r="L531" s="32"/>
      <c r="M531" s="32"/>
      <c r="N531" s="32"/>
      <c r="O531" s="32"/>
      <c r="P531" s="32"/>
      <c r="Q531" s="33"/>
      <c r="R531" s="33"/>
      <c r="S531" s="1198"/>
      <c r="T531" s="176"/>
      <c r="U531" s="35"/>
      <c r="V531" s="35"/>
      <c r="W531" s="35"/>
      <c r="X531" s="83"/>
      <c r="Y531" s="37"/>
      <c r="Z531" s="312"/>
      <c r="AF531" s="983"/>
      <c r="AG531" s="1030"/>
      <c r="AH531" s="1030"/>
      <c r="AI531" s="1030"/>
    </row>
    <row r="532" spans="1:35" s="1038" customFormat="1" ht="12.75" customHeight="1" x14ac:dyDescent="0.2">
      <c r="A532" s="1007"/>
      <c r="B532" s="1498"/>
      <c r="C532" s="1008">
        <f>SUM(F532:H532)</f>
        <v>360</v>
      </c>
      <c r="D532" s="1009"/>
      <c r="E532" s="1010">
        <f>SUM(E536:E552)</f>
        <v>22</v>
      </c>
      <c r="F532" s="1009">
        <f>SUM(F536:F552)</f>
        <v>190</v>
      </c>
      <c r="G532" s="1009">
        <f>SUM(G536:G552)</f>
        <v>116</v>
      </c>
      <c r="H532" s="1009">
        <f>SUM(H536:H552)</f>
        <v>54</v>
      </c>
      <c r="I532" s="1010"/>
      <c r="J532" s="1010"/>
      <c r="K532" s="1010"/>
      <c r="L532" s="1010"/>
      <c r="M532" s="1010"/>
      <c r="N532" s="1010"/>
      <c r="O532" s="1010"/>
      <c r="P532" s="1010"/>
      <c r="Q532" s="1045">
        <v>11</v>
      </c>
      <c r="R532" s="1045"/>
      <c r="S532" s="1199"/>
      <c r="T532" s="1046"/>
      <c r="U532" s="1047"/>
      <c r="V532" s="1047">
        <f>SUM(W532:W552)</f>
        <v>349.75</v>
      </c>
      <c r="W532" s="960"/>
      <c r="X532" s="1049">
        <v>305</v>
      </c>
      <c r="Y532" s="961">
        <f>V532-X532</f>
        <v>44.75</v>
      </c>
      <c r="Z532" s="1050"/>
      <c r="AE532" s="1038" t="str">
        <f>IF(A532="","",(IFERROR(VLOOKUP(A532,Projecten!A$4:W$2618,5,FALSE),"niet bekend")))</f>
        <v/>
      </c>
      <c r="AF532" s="1037">
        <f>SUM(AF533:AF552)</f>
        <v>54324.31</v>
      </c>
      <c r="AG532" s="1027" t="str">
        <f>IF(A532="","",(IFERROR(VLOOKUP(A532,Projecten!A$4:W$2618,23,FALSE),"niet bekend")))</f>
        <v/>
      </c>
      <c r="AH532" s="1027" t="str">
        <f>IF(A532="","",(IFERROR(VLOOKUP(A532,Projecten!A$4:W$2618,12,FALSE),"niet bekend")))</f>
        <v/>
      </c>
      <c r="AI532" s="1027"/>
    </row>
    <row r="533" spans="1:35" x14ac:dyDescent="0.2">
      <c r="A533" s="5"/>
      <c r="C533" s="327" t="s">
        <v>883</v>
      </c>
      <c r="W533" s="201">
        <v>8.25</v>
      </c>
      <c r="X533" s="6"/>
      <c r="Y533" s="6"/>
      <c r="Z533" s="5"/>
      <c r="AE533" s="4" t="str">
        <f>IF(A533="","",(IFERROR(VLOOKUP(A533,Projecten!A$4:W$2618,5,FALSE),"niet bekend")))</f>
        <v/>
      </c>
      <c r="AF533" s="973" t="str">
        <f t="shared" ref="AF533:AF546" si="68">IF(AE533="","",(E533/AE533*AH533))</f>
        <v/>
      </c>
      <c r="AG533" s="1028" t="str">
        <f>IF(A533="","",(IFERROR(VLOOKUP(A533,Projecten!A$4:W$2618,23,FALSE),"niet bekend")))</f>
        <v/>
      </c>
      <c r="AH533" s="1028" t="str">
        <f>IF(A533="","",(IFERROR(VLOOKUP(A533,Projecten!A$4:W$2618,12,FALSE),"niet bekend")))</f>
        <v/>
      </c>
      <c r="AI533" s="1026" t="str">
        <f t="shared" ref="AI533:AI551" si="69">IF(AF533="","",(AH533-AF533))</f>
        <v/>
      </c>
    </row>
    <row r="534" spans="1:35" x14ac:dyDescent="0.2">
      <c r="A534" s="5"/>
      <c r="C534" s="188" t="s">
        <v>857</v>
      </c>
      <c r="W534" s="201">
        <v>8.75</v>
      </c>
      <c r="X534" s="6"/>
      <c r="Y534" s="6"/>
      <c r="Z534" s="5"/>
      <c r="AE534" s="4" t="str">
        <f>IF(A534="","",(IFERROR(VLOOKUP(A534,Projecten!A$4:W$2618,5,FALSE),"niet bekend")))</f>
        <v/>
      </c>
      <c r="AF534" s="973" t="str">
        <f t="shared" si="68"/>
        <v/>
      </c>
      <c r="AG534" s="1028" t="str">
        <f>IF(A534="","",(IFERROR(VLOOKUP(A534,Projecten!A$4:W$2618,23,FALSE),"niet bekend")))</f>
        <v/>
      </c>
      <c r="AH534" s="1028" t="str">
        <f>IF(A534="","",(IFERROR(VLOOKUP(A534,Projecten!A$4:W$2618,12,FALSE),"niet bekend")))</f>
        <v/>
      </c>
      <c r="AI534" s="1026" t="str">
        <f t="shared" si="69"/>
        <v/>
      </c>
    </row>
    <row r="535" spans="1:35" x14ac:dyDescent="0.2">
      <c r="A535" s="5"/>
      <c r="C535" s="188" t="s">
        <v>935</v>
      </c>
      <c r="I535" s="75"/>
      <c r="J535" s="75"/>
      <c r="K535" s="75"/>
      <c r="L535" s="75"/>
      <c r="W535" s="201">
        <v>6.25</v>
      </c>
      <c r="X535" s="6"/>
      <c r="Y535" s="6"/>
      <c r="Z535" s="5"/>
      <c r="AE535" s="4" t="str">
        <f>IF(A535="","",(IFERROR(VLOOKUP(A535,Projecten!A$4:W$2618,5,FALSE),"niet bekend")))</f>
        <v/>
      </c>
      <c r="AF535" s="973" t="str">
        <f t="shared" si="68"/>
        <v/>
      </c>
      <c r="AG535" s="1028" t="str">
        <f>IF(A535="","",(IFERROR(VLOOKUP(A535,Projecten!A$4:W$2618,23,FALSE),"niet bekend")))</f>
        <v/>
      </c>
      <c r="AH535" s="1028" t="str">
        <f>IF(A535="","",(IFERROR(VLOOKUP(A535,Projecten!A$4:W$2618,12,FALSE),"niet bekend")))</f>
        <v/>
      </c>
      <c r="AI535" s="1026" t="str">
        <f t="shared" si="69"/>
        <v/>
      </c>
    </row>
    <row r="536" spans="1:35" s="4" customFormat="1" ht="12.75" customHeight="1" x14ac:dyDescent="0.2">
      <c r="A536" s="2">
        <v>2016058</v>
      </c>
      <c r="B536" s="1509">
        <v>120545</v>
      </c>
      <c r="C536" s="2" t="s">
        <v>861</v>
      </c>
      <c r="D536" s="1" t="s">
        <v>68</v>
      </c>
      <c r="E536" s="39">
        <v>1</v>
      </c>
      <c r="F536" s="1">
        <v>2</v>
      </c>
      <c r="G536" s="1">
        <v>1</v>
      </c>
      <c r="H536" s="1">
        <v>1</v>
      </c>
      <c r="I536" s="76" t="s">
        <v>89</v>
      </c>
      <c r="J536" s="76" t="s">
        <v>309</v>
      </c>
      <c r="K536" s="76" t="s">
        <v>309</v>
      </c>
      <c r="L536" s="76" t="s">
        <v>309</v>
      </c>
      <c r="M536" s="41" t="s">
        <v>89</v>
      </c>
      <c r="N536" s="41" t="s">
        <v>89</v>
      </c>
      <c r="O536" s="41" t="s">
        <v>89</v>
      </c>
      <c r="P536" s="41" t="s">
        <v>89</v>
      </c>
      <c r="R536" s="2134"/>
      <c r="S536" s="23">
        <f>IF(T536&lt;=0,"",(((T536-'In Productie'!$D$1)/7)+0.6))</f>
        <v>11.028571428571428</v>
      </c>
      <c r="T536" s="181">
        <v>42446</v>
      </c>
      <c r="U536" s="4" t="s">
        <v>278</v>
      </c>
      <c r="W536" s="25">
        <v>5</v>
      </c>
      <c r="X536" s="79"/>
      <c r="Y536" s="79"/>
      <c r="Z536" s="111">
        <v>42422</v>
      </c>
      <c r="AE536" s="4">
        <f>IF(A536="","",(IFERROR(VLOOKUP(A536,Projecten!A$4:W$2618,5,FALSE),"niet bekend")))</f>
        <v>1</v>
      </c>
      <c r="AF536" s="973">
        <f t="shared" si="68"/>
        <v>523</v>
      </c>
      <c r="AG536" s="1028">
        <f>IF(A536="","",(IFERROR(VLOOKUP(A536,Projecten!A$4:W$2618,23,FALSE),"niet bekend")))</f>
        <v>523</v>
      </c>
      <c r="AH536" s="1028">
        <f>IF(A536="","",(IFERROR(VLOOKUP(A536,Projecten!A$4:W$2618,12,FALSE),"niet bekend")))</f>
        <v>523</v>
      </c>
      <c r="AI536" s="1026">
        <f t="shared" si="69"/>
        <v>0</v>
      </c>
    </row>
    <row r="537" spans="1:35" ht="12.75" customHeight="1" x14ac:dyDescent="0.2">
      <c r="A537" s="2">
        <v>2016026</v>
      </c>
      <c r="B537" s="1517">
        <v>120564</v>
      </c>
      <c r="C537" s="2" t="s">
        <v>909</v>
      </c>
      <c r="D537" s="1" t="s">
        <v>800</v>
      </c>
      <c r="E537" s="39">
        <v>0</v>
      </c>
      <c r="F537" s="1">
        <v>1</v>
      </c>
      <c r="G537" s="1">
        <v>0</v>
      </c>
      <c r="H537" s="1">
        <v>0</v>
      </c>
      <c r="I537" s="75"/>
      <c r="J537" s="75"/>
      <c r="M537" s="7" t="s">
        <v>89</v>
      </c>
      <c r="N537" s="7" t="s">
        <v>89</v>
      </c>
      <c r="O537" s="7" t="s">
        <v>89</v>
      </c>
      <c r="P537" s="7" t="s">
        <v>89</v>
      </c>
      <c r="S537" s="23"/>
      <c r="T537" s="181"/>
      <c r="U537" s="4" t="s">
        <v>805</v>
      </c>
      <c r="V537" s="318"/>
      <c r="W537" s="25">
        <v>1.5</v>
      </c>
      <c r="X537" s="6"/>
      <c r="Y537" s="6"/>
      <c r="Z537" s="111"/>
      <c r="AE537" s="4">
        <f>IF(A537="","",(IFERROR(VLOOKUP(A537,Projecten!A$4:W$2618,5,FALSE),"niet bekend")))</f>
        <v>1</v>
      </c>
      <c r="AF537" s="973">
        <f t="shared" si="68"/>
        <v>0</v>
      </c>
      <c r="AG537" s="1028">
        <f>IF(A537="","",(IFERROR(VLOOKUP(A537,Projecten!A$4:W$2618,23,FALSE),"niet bekend")))</f>
        <v>3159.56</v>
      </c>
      <c r="AH537" s="1028">
        <f>IF(A537="","",(IFERROR(VLOOKUP(A537,Projecten!A$4:W$2618,12,FALSE),"niet bekend")))</f>
        <v>3159.56</v>
      </c>
      <c r="AI537" s="1026">
        <f t="shared" si="69"/>
        <v>3159.56</v>
      </c>
    </row>
    <row r="538" spans="1:35" s="4" customFormat="1" ht="12.75" customHeight="1" x14ac:dyDescent="0.2">
      <c r="A538" s="2">
        <v>2016037</v>
      </c>
      <c r="B538" s="1509">
        <v>120565</v>
      </c>
      <c r="C538" s="273" t="s">
        <v>910</v>
      </c>
      <c r="D538" s="1" t="s">
        <v>68</v>
      </c>
      <c r="E538" s="39">
        <v>0</v>
      </c>
      <c r="F538" s="1">
        <v>0</v>
      </c>
      <c r="G538" s="1">
        <v>0</v>
      </c>
      <c r="H538" s="94">
        <v>1</v>
      </c>
      <c r="I538" s="74"/>
      <c r="J538" s="74"/>
      <c r="K538" s="74"/>
      <c r="L538" s="74"/>
      <c r="M538" s="74" t="s">
        <v>89</v>
      </c>
      <c r="N538" s="74" t="s">
        <v>89</v>
      </c>
      <c r="O538" s="29" t="s">
        <v>89</v>
      </c>
      <c r="P538" s="29" t="s">
        <v>89</v>
      </c>
      <c r="R538" s="2134"/>
      <c r="S538" s="23"/>
      <c r="T538" s="181"/>
      <c r="U538" s="4" t="s">
        <v>278</v>
      </c>
      <c r="W538" s="25">
        <v>1.5</v>
      </c>
      <c r="X538" s="79"/>
      <c r="Y538" s="79"/>
      <c r="Z538" s="111"/>
      <c r="AE538" s="4">
        <f>IF(A538="","",(IFERROR(VLOOKUP(A538,Projecten!A$4:W$2618,5,FALSE),"niet bekend")))</f>
        <v>1</v>
      </c>
      <c r="AF538" s="973">
        <f t="shared" si="68"/>
        <v>0</v>
      </c>
      <c r="AG538" s="1028">
        <f>IF(A538="","",(IFERROR(VLOOKUP(A538,Projecten!A$4:W$2618,23,FALSE),"niet bekend")))</f>
        <v>3434</v>
      </c>
      <c r="AH538" s="1028">
        <f>IF(A538="","",(IFERROR(VLOOKUP(A538,Projecten!A$4:W$2618,12,FALSE),"niet bekend")))</f>
        <v>3434</v>
      </c>
      <c r="AI538" s="1026">
        <f t="shared" si="69"/>
        <v>3434</v>
      </c>
    </row>
    <row r="539" spans="1:35" s="4" customFormat="1" ht="12.75" customHeight="1" x14ac:dyDescent="0.2">
      <c r="A539" s="2">
        <v>2016026</v>
      </c>
      <c r="B539" s="1517" t="s">
        <v>889</v>
      </c>
      <c r="C539" s="2" t="s">
        <v>792</v>
      </c>
      <c r="D539" s="1" t="s">
        <v>800</v>
      </c>
      <c r="E539" s="39">
        <v>1</v>
      </c>
      <c r="F539" s="1">
        <v>8</v>
      </c>
      <c r="G539" s="1">
        <v>5</v>
      </c>
      <c r="H539" s="94">
        <v>3</v>
      </c>
      <c r="I539" s="74" t="s">
        <v>89</v>
      </c>
      <c r="J539" s="74" t="s">
        <v>89</v>
      </c>
      <c r="K539" s="74" t="s">
        <v>89</v>
      </c>
      <c r="L539" s="74" t="s">
        <v>309</v>
      </c>
      <c r="M539" s="74" t="s">
        <v>89</v>
      </c>
      <c r="N539" s="74" t="s">
        <v>89</v>
      </c>
      <c r="O539" s="29" t="s">
        <v>89</v>
      </c>
      <c r="P539" s="29" t="s">
        <v>89</v>
      </c>
      <c r="R539" s="2134"/>
      <c r="S539" s="23">
        <f>IF(T539&lt;=0,"",(((T539-'In Productie'!$D$1)/7)+0.6))</f>
        <v>10.028571428571428</v>
      </c>
      <c r="T539" s="181">
        <v>42439</v>
      </c>
      <c r="U539" s="4" t="s">
        <v>805</v>
      </c>
      <c r="V539" s="206" t="s">
        <v>801</v>
      </c>
      <c r="W539" s="25">
        <v>18</v>
      </c>
      <c r="X539" s="79"/>
      <c r="Y539" s="79"/>
      <c r="Z539" s="111">
        <v>42405</v>
      </c>
      <c r="AE539" s="4">
        <f>IF(A539="","",(IFERROR(VLOOKUP(A539,Projecten!A$4:W$2618,5,FALSE),"niet bekend")))</f>
        <v>1</v>
      </c>
      <c r="AF539" s="973">
        <f t="shared" si="68"/>
        <v>3159.56</v>
      </c>
      <c r="AG539" s="1028">
        <f>IF(A539="","",(IFERROR(VLOOKUP(A539,Projecten!A$4:W$2618,23,FALSE),"niet bekend")))</f>
        <v>3159.56</v>
      </c>
      <c r="AH539" s="1028">
        <f>IF(A539="","",(IFERROR(VLOOKUP(A539,Projecten!A$4:W$2618,12,FALSE),"niet bekend")))</f>
        <v>3159.56</v>
      </c>
      <c r="AI539" s="1026">
        <f t="shared" si="69"/>
        <v>0</v>
      </c>
    </row>
    <row r="540" spans="1:35" s="4" customFormat="1" ht="12.75" customHeight="1" x14ac:dyDescent="0.2">
      <c r="A540" s="2">
        <v>2016056</v>
      </c>
      <c r="B540" s="1509">
        <v>120510</v>
      </c>
      <c r="C540" s="2" t="s">
        <v>860</v>
      </c>
      <c r="D540" s="1" t="s">
        <v>68</v>
      </c>
      <c r="E540" s="39">
        <v>1</v>
      </c>
      <c r="F540" s="1">
        <f>E540*8</f>
        <v>8</v>
      </c>
      <c r="G540" s="1">
        <f>E540*5</f>
        <v>5</v>
      </c>
      <c r="H540" s="94">
        <f>E540*3</f>
        <v>3</v>
      </c>
      <c r="I540" s="74" t="s">
        <v>89</v>
      </c>
      <c r="J540" s="74" t="s">
        <v>309</v>
      </c>
      <c r="K540" s="74" t="s">
        <v>309</v>
      </c>
      <c r="L540" s="74" t="s">
        <v>309</v>
      </c>
      <c r="M540" s="74" t="s">
        <v>89</v>
      </c>
      <c r="N540" s="74" t="s">
        <v>89</v>
      </c>
      <c r="O540" s="29" t="s">
        <v>89</v>
      </c>
      <c r="P540" s="29" t="s">
        <v>89</v>
      </c>
      <c r="R540" s="2134"/>
      <c r="S540" s="23">
        <f>IF(T540&lt;=0,"",(((T540-'In Productie'!$D$1)/7)+0.6))</f>
        <v>11.028571428571428</v>
      </c>
      <c r="T540" s="181">
        <v>42446</v>
      </c>
      <c r="U540" s="4" t="s">
        <v>444</v>
      </c>
      <c r="V540" s="350" t="s">
        <v>888</v>
      </c>
      <c r="W540" s="25">
        <v>15</v>
      </c>
      <c r="X540" s="79"/>
      <c r="Y540" s="79"/>
      <c r="Z540" s="111">
        <v>42419</v>
      </c>
      <c r="AE540" s="4">
        <f>IF(A540="","",(IFERROR(VLOOKUP(A540,Projecten!A$4:W$2618,5,FALSE),"niet bekend")))</f>
        <v>7</v>
      </c>
      <c r="AF540" s="973">
        <f t="shared" si="68"/>
        <v>2387</v>
      </c>
      <c r="AG540" s="1028">
        <f>IF(A540="","",(IFERROR(VLOOKUP(A540,Projecten!A$4:W$2618,23,FALSE),"niet bekend")))</f>
        <v>16709</v>
      </c>
      <c r="AH540" s="1028">
        <f>IF(A540="","",(IFERROR(VLOOKUP(A540,Projecten!A$4:W$2618,12,FALSE),"niet bekend")))</f>
        <v>16709</v>
      </c>
      <c r="AI540" s="1026">
        <f t="shared" si="69"/>
        <v>14322</v>
      </c>
    </row>
    <row r="541" spans="1:35" s="4" customFormat="1" ht="12.75" customHeight="1" x14ac:dyDescent="0.2">
      <c r="A541" s="2">
        <v>2016059</v>
      </c>
      <c r="B541" s="1509">
        <v>120546</v>
      </c>
      <c r="C541" s="2" t="s">
        <v>1123</v>
      </c>
      <c r="D541" s="1" t="s">
        <v>68</v>
      </c>
      <c r="E541" s="39">
        <v>5</v>
      </c>
      <c r="F541" s="1">
        <f>E541*10</f>
        <v>50</v>
      </c>
      <c r="G541" s="1">
        <f>E541*6</f>
        <v>30</v>
      </c>
      <c r="H541" s="94">
        <f>E541*2</f>
        <v>10</v>
      </c>
      <c r="I541" s="76" t="s">
        <v>89</v>
      </c>
      <c r="J541" s="76" t="s">
        <v>309</v>
      </c>
      <c r="K541" s="76" t="s">
        <v>309</v>
      </c>
      <c r="L541" s="76" t="s">
        <v>309</v>
      </c>
      <c r="M541" s="76" t="s">
        <v>89</v>
      </c>
      <c r="N541" s="76" t="s">
        <v>89</v>
      </c>
      <c r="O541" s="41" t="s">
        <v>89</v>
      </c>
      <c r="P541" s="41" t="s">
        <v>89</v>
      </c>
      <c r="R541" s="2134"/>
      <c r="S541" s="23">
        <f>IF(T541&lt;=0,"",(((T541-'In Productie'!$D$1)/7)+0.6))</f>
        <v>11.742857142857142</v>
      </c>
      <c r="T541" s="181">
        <v>42451</v>
      </c>
      <c r="U541" s="4" t="s">
        <v>444</v>
      </c>
      <c r="V541" s="4" t="s">
        <v>869</v>
      </c>
      <c r="W541" s="470">
        <v>79</v>
      </c>
      <c r="X541" s="79"/>
      <c r="Y541" s="79"/>
      <c r="Z541" s="111">
        <v>42422</v>
      </c>
      <c r="AE541" s="4">
        <f>IF(A541="","",(IFERROR(VLOOKUP(A541,Projecten!A$4:W$2618,5,FALSE),"niet bekend")))</f>
        <v>10</v>
      </c>
      <c r="AF541" s="973">
        <f t="shared" si="68"/>
        <v>14415</v>
      </c>
      <c r="AG541" s="1028">
        <f>IF(A541="","",(IFERROR(VLOOKUP(A541,Projecten!A$4:W$2618,23,FALSE),"niet bekend")))</f>
        <v>28830</v>
      </c>
      <c r="AH541" s="1028">
        <f>IF(A541="","",(IFERROR(VLOOKUP(A541,Projecten!A$4:W$2618,12,FALSE),"niet bekend")))</f>
        <v>28830</v>
      </c>
      <c r="AI541" s="1026">
        <f t="shared" si="69"/>
        <v>14415</v>
      </c>
    </row>
    <row r="542" spans="1:35" x14ac:dyDescent="0.2">
      <c r="A542" s="5">
        <v>2016059</v>
      </c>
      <c r="B542" s="1502">
        <v>120570</v>
      </c>
      <c r="C542" s="5" t="s">
        <v>1124</v>
      </c>
      <c r="D542" s="6" t="s">
        <v>68</v>
      </c>
      <c r="E542" s="7">
        <v>0</v>
      </c>
      <c r="F542" s="6">
        <v>2</v>
      </c>
      <c r="G542" s="6">
        <v>0</v>
      </c>
      <c r="H542" s="99">
        <v>0</v>
      </c>
      <c r="I542" s="75"/>
      <c r="J542" s="75"/>
      <c r="K542" s="75"/>
      <c r="L542" s="75"/>
      <c r="M542" s="75" t="s">
        <v>89</v>
      </c>
      <c r="N542" s="75" t="s">
        <v>89</v>
      </c>
      <c r="O542" s="7" t="s">
        <v>89</v>
      </c>
      <c r="P542" s="7" t="s">
        <v>89</v>
      </c>
      <c r="S542" s="7">
        <v>12</v>
      </c>
      <c r="T542" s="177">
        <v>42451</v>
      </c>
      <c r="U542" s="6" t="s">
        <v>444</v>
      </c>
      <c r="W542" s="25">
        <v>1.5</v>
      </c>
      <c r="X542" s="6"/>
      <c r="Y542" s="6"/>
      <c r="Z542" s="5"/>
      <c r="AE542" s="4">
        <f>IF(A542="","",(IFERROR(VLOOKUP(A542,Projecten!A$4:W$2618,5,FALSE),"niet bekend")))</f>
        <v>10</v>
      </c>
      <c r="AF542" s="973">
        <f t="shared" si="68"/>
        <v>0</v>
      </c>
      <c r="AG542" s="1028">
        <f>IF(A542="","",(IFERROR(VLOOKUP(A542,Projecten!A$4:W$2618,23,FALSE),"niet bekend")))</f>
        <v>28830</v>
      </c>
      <c r="AH542" s="1028">
        <f>IF(A542="","",(IFERROR(VLOOKUP(A542,Projecten!A$4:W$2618,12,FALSE),"niet bekend")))</f>
        <v>28830</v>
      </c>
      <c r="AI542" s="1026">
        <f t="shared" si="69"/>
        <v>28830</v>
      </c>
    </row>
    <row r="543" spans="1:35" s="4" customFormat="1" ht="12.75" customHeight="1" x14ac:dyDescent="0.2">
      <c r="A543" s="2">
        <v>2016059</v>
      </c>
      <c r="B543" s="1509">
        <v>120547</v>
      </c>
      <c r="C543" s="2" t="s">
        <v>865</v>
      </c>
      <c r="D543" s="1" t="s">
        <v>68</v>
      </c>
      <c r="E543" s="39">
        <v>5</v>
      </c>
      <c r="F543" s="1">
        <f>E543*10</f>
        <v>50</v>
      </c>
      <c r="G543" s="1">
        <f>E543*6</f>
        <v>30</v>
      </c>
      <c r="H543" s="94">
        <f>E543*2</f>
        <v>10</v>
      </c>
      <c r="I543" s="76" t="s">
        <v>89</v>
      </c>
      <c r="J543" s="76" t="s">
        <v>309</v>
      </c>
      <c r="K543" s="76" t="s">
        <v>309</v>
      </c>
      <c r="L543" s="76" t="s">
        <v>309</v>
      </c>
      <c r="M543" s="76" t="s">
        <v>89</v>
      </c>
      <c r="N543" s="76" t="s">
        <v>89</v>
      </c>
      <c r="O543" s="41" t="s">
        <v>89</v>
      </c>
      <c r="P543" s="41" t="s">
        <v>89</v>
      </c>
      <c r="R543" s="2134"/>
      <c r="S543" s="23">
        <f>IF(T543&lt;=0,"",(((T543-'In Productie'!$D$1)/7)+0.6))</f>
        <v>11.742857142857142</v>
      </c>
      <c r="T543" s="181">
        <v>42451</v>
      </c>
      <c r="U543" s="4" t="s">
        <v>444</v>
      </c>
      <c r="W543" s="470">
        <v>79</v>
      </c>
      <c r="X543" s="79"/>
      <c r="Y543" s="79"/>
      <c r="Z543" s="111">
        <v>42422</v>
      </c>
      <c r="AE543" s="4">
        <f>IF(A543="","",(IFERROR(VLOOKUP(A543,Projecten!A$4:W$2618,5,FALSE),"niet bekend")))</f>
        <v>10</v>
      </c>
      <c r="AF543" s="973">
        <f t="shared" si="68"/>
        <v>14415</v>
      </c>
      <c r="AG543" s="1028">
        <f>IF(A543="","",(IFERROR(VLOOKUP(A543,Projecten!A$4:W$2618,23,FALSE),"niet bekend")))</f>
        <v>28830</v>
      </c>
      <c r="AH543" s="1028">
        <f>IF(A543="","",(IFERROR(VLOOKUP(A543,Projecten!A$4:W$2618,12,FALSE),"niet bekend")))</f>
        <v>28830</v>
      </c>
      <c r="AI543" s="1026">
        <f t="shared" si="69"/>
        <v>14415</v>
      </c>
    </row>
    <row r="544" spans="1:35" s="4" customFormat="1" ht="12.75" customHeight="1" x14ac:dyDescent="0.2">
      <c r="A544" s="2">
        <v>2016060</v>
      </c>
      <c r="B544" s="1517">
        <v>120548</v>
      </c>
      <c r="C544" s="2">
        <v>568016</v>
      </c>
      <c r="D544" s="1" t="s">
        <v>68</v>
      </c>
      <c r="E544" s="39">
        <v>1</v>
      </c>
      <c r="F544" s="1">
        <v>8</v>
      </c>
      <c r="G544" s="1">
        <v>5</v>
      </c>
      <c r="H544" s="94">
        <v>3</v>
      </c>
      <c r="I544" s="76" t="s">
        <v>89</v>
      </c>
      <c r="J544" s="76" t="s">
        <v>309</v>
      </c>
      <c r="K544" s="76" t="s">
        <v>309</v>
      </c>
      <c r="L544" s="76" t="s">
        <v>309</v>
      </c>
      <c r="M544" s="76" t="s">
        <v>89</v>
      </c>
      <c r="N544" s="76" t="s">
        <v>89</v>
      </c>
      <c r="O544" s="41" t="s">
        <v>89</v>
      </c>
      <c r="P544" s="41" t="s">
        <v>89</v>
      </c>
      <c r="R544" s="2134"/>
      <c r="S544" s="23">
        <f>IF(T544&lt;=0,"",(((T544-'In Productie'!$D$1)/7)+0.6))</f>
        <v>12.028571428571428</v>
      </c>
      <c r="T544" s="181">
        <v>42453</v>
      </c>
      <c r="U544" s="4" t="s">
        <v>278</v>
      </c>
      <c r="W544" s="25">
        <v>15</v>
      </c>
      <c r="X544" s="79"/>
      <c r="Y544" s="79"/>
      <c r="Z544" s="111">
        <v>42423</v>
      </c>
      <c r="AE544" s="4">
        <f>IF(A544="","",(IFERROR(VLOOKUP(A544,Projecten!A$4:W$2618,5,FALSE),"niet bekend")))</f>
        <v>1</v>
      </c>
      <c r="AF544" s="973">
        <f t="shared" si="68"/>
        <v>2022</v>
      </c>
      <c r="AG544" s="1028">
        <f>IF(A544="","",(IFERROR(VLOOKUP(A544,Projecten!A$4:W$2618,23,FALSE),"niet bekend")))</f>
        <v>2022</v>
      </c>
      <c r="AH544" s="1028">
        <f>IF(A544="","",(IFERROR(VLOOKUP(A544,Projecten!A$4:W$2618,12,FALSE),"niet bekend")))</f>
        <v>2022</v>
      </c>
      <c r="AI544" s="1026">
        <f t="shared" si="69"/>
        <v>0</v>
      </c>
    </row>
    <row r="545" spans="1:35" ht="12.75" customHeight="1" x14ac:dyDescent="0.2">
      <c r="A545" s="2">
        <v>2016065</v>
      </c>
      <c r="B545" s="1517">
        <v>120548</v>
      </c>
      <c r="C545" s="2">
        <v>586716</v>
      </c>
      <c r="D545" s="1" t="s">
        <v>68</v>
      </c>
      <c r="E545" s="39">
        <v>1</v>
      </c>
      <c r="F545" s="1">
        <v>7</v>
      </c>
      <c r="G545" s="1">
        <v>5</v>
      </c>
      <c r="H545" s="94">
        <v>2</v>
      </c>
      <c r="I545" s="76" t="s">
        <v>89</v>
      </c>
      <c r="J545" s="76" t="s">
        <v>309</v>
      </c>
      <c r="K545" s="76" t="s">
        <v>309</v>
      </c>
      <c r="L545" s="76" t="s">
        <v>309</v>
      </c>
      <c r="M545" s="75" t="s">
        <v>89</v>
      </c>
      <c r="N545" s="75" t="s">
        <v>89</v>
      </c>
      <c r="O545" s="7" t="s">
        <v>89</v>
      </c>
      <c r="P545" s="7" t="s">
        <v>89</v>
      </c>
      <c r="S545" s="23">
        <f>IF(T545&lt;=0,"",(((T545-'In Productie'!$D$1)/7)+0.6))</f>
        <v>12.028571428571428</v>
      </c>
      <c r="T545" s="181">
        <v>42453</v>
      </c>
      <c r="U545" s="4" t="s">
        <v>278</v>
      </c>
      <c r="W545" s="25">
        <v>10</v>
      </c>
      <c r="X545" s="6"/>
      <c r="Y545" s="6"/>
      <c r="Z545" s="111">
        <v>42424</v>
      </c>
      <c r="AE545" s="4">
        <f>IF(A545="","",(IFERROR(VLOOKUP(A545,Projecten!A$4:W$2618,5,FALSE),"niet bekend")))</f>
        <v>1</v>
      </c>
      <c r="AF545" s="973">
        <f t="shared" si="68"/>
        <v>1462</v>
      </c>
      <c r="AG545" s="1028">
        <f>IF(A545="","",(IFERROR(VLOOKUP(A545,Projecten!A$4:W$2618,23,FALSE),"niet bekend")))</f>
        <v>1462</v>
      </c>
      <c r="AH545" s="1028">
        <f>IF(A545="","",(IFERROR(VLOOKUP(A545,Projecten!A$4:W$2618,12,FALSE),"niet bekend")))</f>
        <v>1462</v>
      </c>
      <c r="AI545" s="1026">
        <f t="shared" si="69"/>
        <v>0</v>
      </c>
    </row>
    <row r="546" spans="1:35" ht="12.75" customHeight="1" x14ac:dyDescent="0.2">
      <c r="A546" s="2">
        <v>2016066</v>
      </c>
      <c r="B546" s="1517">
        <v>120548</v>
      </c>
      <c r="C546" s="2">
        <v>586916</v>
      </c>
      <c r="D546" s="1" t="s">
        <v>68</v>
      </c>
      <c r="E546" s="39">
        <v>1</v>
      </c>
      <c r="F546" s="1">
        <v>8</v>
      </c>
      <c r="G546" s="1">
        <v>5</v>
      </c>
      <c r="H546" s="94">
        <v>3</v>
      </c>
      <c r="I546" s="75" t="s">
        <v>89</v>
      </c>
      <c r="J546" s="75" t="s">
        <v>309</v>
      </c>
      <c r="K546" s="75" t="s">
        <v>309</v>
      </c>
      <c r="L546" s="75" t="s">
        <v>309</v>
      </c>
      <c r="M546" s="75" t="s">
        <v>89</v>
      </c>
      <c r="N546" s="75" t="s">
        <v>89</v>
      </c>
      <c r="O546" s="7" t="s">
        <v>89</v>
      </c>
      <c r="P546" s="7" t="s">
        <v>89</v>
      </c>
      <c r="S546" s="23">
        <f>IF(T546&lt;=0,"",(((T546-'In Productie'!$D$1)/7)+0.6))</f>
        <v>12.028571428571428</v>
      </c>
      <c r="T546" s="181">
        <v>42453</v>
      </c>
      <c r="U546" s="4" t="s">
        <v>278</v>
      </c>
      <c r="W546" s="25">
        <v>15</v>
      </c>
      <c r="X546" s="6"/>
      <c r="Y546" s="6"/>
      <c r="Z546" s="111">
        <v>42424</v>
      </c>
      <c r="AE546" s="4">
        <f>IF(A546="","",(IFERROR(VLOOKUP(A546,Projecten!A$4:W$2618,5,FALSE),"niet bekend")))</f>
        <v>1</v>
      </c>
      <c r="AF546" s="973">
        <f t="shared" si="68"/>
        <v>2401</v>
      </c>
      <c r="AG546" s="1028">
        <f>IF(A546="","",(IFERROR(VLOOKUP(A546,Projecten!A$4:W$2618,23,FALSE),"niet bekend")))</f>
        <v>2401</v>
      </c>
      <c r="AH546" s="1028">
        <f>IF(A546="","",(IFERROR(VLOOKUP(A546,Projecten!A$4:W$2618,12,FALSE),"niet bekend")))</f>
        <v>2401</v>
      </c>
      <c r="AI546" s="1026">
        <f t="shared" si="69"/>
        <v>0</v>
      </c>
    </row>
    <row r="547" spans="1:35" ht="12.75" customHeight="1" x14ac:dyDescent="0.2">
      <c r="A547" s="2">
        <v>2016070</v>
      </c>
      <c r="B547" s="1517">
        <v>120560</v>
      </c>
      <c r="C547" s="2" t="s">
        <v>871</v>
      </c>
      <c r="D547" s="1" t="s">
        <v>611</v>
      </c>
      <c r="E547" s="39">
        <v>0</v>
      </c>
      <c r="F547" s="1">
        <v>1</v>
      </c>
      <c r="G547" s="1">
        <v>0</v>
      </c>
      <c r="H547" s="94">
        <v>2</v>
      </c>
      <c r="I547" s="75" t="s">
        <v>89</v>
      </c>
      <c r="J547" s="75" t="s">
        <v>309</v>
      </c>
      <c r="K547" s="75" t="s">
        <v>309</v>
      </c>
      <c r="L547" s="75" t="s">
        <v>309</v>
      </c>
      <c r="M547" s="75" t="s">
        <v>89</v>
      </c>
      <c r="N547" s="75" t="s">
        <v>89</v>
      </c>
      <c r="O547" s="7" t="s">
        <v>89</v>
      </c>
      <c r="P547" s="7" t="s">
        <v>89</v>
      </c>
      <c r="S547" s="23">
        <f>IF(T547&lt;=0,"",(((T547-'In Productie'!$D$1)/7)+0.6))</f>
        <v>11.742857142857142</v>
      </c>
      <c r="T547" s="181">
        <v>42451</v>
      </c>
      <c r="U547" s="4" t="s">
        <v>872</v>
      </c>
      <c r="V547" s="6" t="s">
        <v>873</v>
      </c>
      <c r="W547" s="25">
        <v>10</v>
      </c>
      <c r="X547" s="6"/>
      <c r="Y547" s="6"/>
      <c r="Z547" s="111">
        <v>42425</v>
      </c>
      <c r="AE547" s="4">
        <f>IF(A547="","",(IFERROR(VLOOKUP(A547,Projecten!A$4:W$2618,5,FALSE),"niet bekend")))</f>
        <v>0</v>
      </c>
      <c r="AF547" s="973">
        <f>AH547</f>
        <v>1144.75</v>
      </c>
      <c r="AG547" s="1028">
        <f>IF(A547="","",(IFERROR(VLOOKUP(A547,Projecten!A$4:W$2618,23,FALSE),"niet bekend")))</f>
        <v>1144.75</v>
      </c>
      <c r="AH547" s="1028">
        <f>IF(A547="","",(IFERROR(VLOOKUP(A547,Projecten!A$4:W$2618,12,FALSE),"niet bekend")))</f>
        <v>1144.75</v>
      </c>
      <c r="AI547" s="1026">
        <f t="shared" si="69"/>
        <v>0</v>
      </c>
    </row>
    <row r="548" spans="1:35" ht="12.75" customHeight="1" x14ac:dyDescent="0.2">
      <c r="A548" s="2">
        <v>2016067</v>
      </c>
      <c r="B548" s="1517">
        <v>120558</v>
      </c>
      <c r="C548" s="2" t="s">
        <v>882</v>
      </c>
      <c r="D548" s="1" t="s">
        <v>68</v>
      </c>
      <c r="E548" s="39">
        <v>1</v>
      </c>
      <c r="F548" s="1">
        <v>6</v>
      </c>
      <c r="G548" s="1">
        <v>5</v>
      </c>
      <c r="H548" s="94">
        <v>2</v>
      </c>
      <c r="I548" s="75" t="s">
        <v>89</v>
      </c>
      <c r="J548" s="75" t="s">
        <v>309</v>
      </c>
      <c r="K548" s="75" t="s">
        <v>309</v>
      </c>
      <c r="L548" s="75" t="s">
        <v>89</v>
      </c>
      <c r="M548" s="75" t="s">
        <v>89</v>
      </c>
      <c r="N548" s="75" t="s">
        <v>89</v>
      </c>
      <c r="O548" s="7" t="s">
        <v>89</v>
      </c>
      <c r="P548" s="7" t="s">
        <v>89</v>
      </c>
      <c r="S548" s="23">
        <f>IF(T548&lt;=0,"",(((T548-'In Productie'!$D$1)/7)+0.6))</f>
        <v>12.028571428571428</v>
      </c>
      <c r="T548" s="181">
        <v>42453</v>
      </c>
      <c r="U548" s="4" t="s">
        <v>278</v>
      </c>
      <c r="W548" s="25">
        <v>10</v>
      </c>
      <c r="X548" s="6"/>
      <c r="Y548" s="6"/>
      <c r="Z548" s="111">
        <v>42424</v>
      </c>
      <c r="AE548" s="4">
        <f>IF(A548="","",(IFERROR(VLOOKUP(A548,Projecten!A$4:W$2618,5,FALSE),"niet bekend")))</f>
        <v>1</v>
      </c>
      <c r="AF548" s="973">
        <f>IF(AE548="","",(E548/AE548*AH548))</f>
        <v>1880</v>
      </c>
      <c r="AG548" s="1028">
        <f>IF(A548="","",(IFERROR(VLOOKUP(A548,Projecten!A$4:W$2618,23,FALSE),"niet bekend")))</f>
        <v>1880</v>
      </c>
      <c r="AH548" s="1028">
        <f>IF(A548="","",(IFERROR(VLOOKUP(A548,Projecten!A$4:W$2618,12,FALSE),"niet bekend")))</f>
        <v>1880</v>
      </c>
      <c r="AI548" s="1026">
        <f t="shared" si="69"/>
        <v>0</v>
      </c>
    </row>
    <row r="549" spans="1:35" s="4" customFormat="1" ht="12.75" customHeight="1" x14ac:dyDescent="0.2">
      <c r="A549" s="2">
        <v>2016061</v>
      </c>
      <c r="B549" s="1517">
        <v>120548</v>
      </c>
      <c r="C549" s="2">
        <v>527116</v>
      </c>
      <c r="D549" s="1" t="s">
        <v>68</v>
      </c>
      <c r="E549" s="39">
        <v>1</v>
      </c>
      <c r="F549" s="1">
        <v>8</v>
      </c>
      <c r="G549" s="1">
        <v>5</v>
      </c>
      <c r="H549" s="94">
        <v>3</v>
      </c>
      <c r="I549" s="75" t="s">
        <v>89</v>
      </c>
      <c r="J549" s="75" t="s">
        <v>89</v>
      </c>
      <c r="K549" s="75" t="s">
        <v>309</v>
      </c>
      <c r="L549" s="75" t="s">
        <v>309</v>
      </c>
      <c r="M549" s="75" t="s">
        <v>89</v>
      </c>
      <c r="N549" s="75" t="s">
        <v>89</v>
      </c>
      <c r="O549" s="7" t="s">
        <v>89</v>
      </c>
      <c r="P549" s="7" t="s">
        <v>89</v>
      </c>
      <c r="R549" s="2134"/>
      <c r="S549" s="23">
        <f>IF(T549&lt;=0,"",(((T549-'In Productie'!$D$1)/7)+0.6))</f>
        <v>12.028571428571428</v>
      </c>
      <c r="T549" s="181">
        <v>42453</v>
      </c>
      <c r="U549" s="4" t="s">
        <v>278</v>
      </c>
      <c r="W549" s="25">
        <v>14</v>
      </c>
      <c r="X549" s="80"/>
      <c r="Y549" s="82"/>
      <c r="Z549" s="111">
        <v>42423</v>
      </c>
      <c r="AE549" s="4">
        <f>IF(A549="","",(IFERROR(VLOOKUP(A549,Projecten!A$4:W$2618,5,FALSE),"niet bekend")))</f>
        <v>1</v>
      </c>
      <c r="AF549" s="973">
        <f>IF(AE549="","",(E549/AE549*AH549))</f>
        <v>2627</v>
      </c>
      <c r="AG549" s="1028">
        <f>IF(A549="","",(IFERROR(VLOOKUP(A549,Projecten!A$4:W$2618,23,FALSE),"niet bekend")))</f>
        <v>2627</v>
      </c>
      <c r="AH549" s="1028">
        <f>IF(A549="","",(IFERROR(VLOOKUP(A549,Projecten!A$4:W$2618,12,FALSE),"niet bekend")))</f>
        <v>2627</v>
      </c>
      <c r="AI549" s="1026">
        <f t="shared" si="69"/>
        <v>0</v>
      </c>
    </row>
    <row r="550" spans="1:35" s="4" customFormat="1" ht="12.75" customHeight="1" x14ac:dyDescent="0.2">
      <c r="A550" s="2">
        <v>2016064</v>
      </c>
      <c r="B550" s="1517">
        <v>120548</v>
      </c>
      <c r="C550" s="2">
        <v>586616</v>
      </c>
      <c r="D550" s="1" t="s">
        <v>68</v>
      </c>
      <c r="E550" s="39">
        <v>1</v>
      </c>
      <c r="F550" s="1">
        <v>7</v>
      </c>
      <c r="G550" s="1">
        <v>5</v>
      </c>
      <c r="H550" s="94">
        <v>2</v>
      </c>
      <c r="I550" s="76" t="s">
        <v>89</v>
      </c>
      <c r="J550" s="76" t="s">
        <v>309</v>
      </c>
      <c r="K550" s="76" t="s">
        <v>309</v>
      </c>
      <c r="L550" s="76" t="s">
        <v>309</v>
      </c>
      <c r="M550" s="74" t="s">
        <v>89</v>
      </c>
      <c r="N550" s="74" t="s">
        <v>89</v>
      </c>
      <c r="O550" s="29" t="s">
        <v>89</v>
      </c>
      <c r="P550" s="29" t="s">
        <v>89</v>
      </c>
      <c r="R550" s="2134"/>
      <c r="S550" s="23">
        <f>IF(T550&lt;=0,"",(((T550-'In Productie'!$D$1)/7)+0.6))</f>
        <v>12.028571428571428</v>
      </c>
      <c r="T550" s="181">
        <v>42453</v>
      </c>
      <c r="U550" s="4" t="s">
        <v>278</v>
      </c>
      <c r="W550" s="25">
        <v>10</v>
      </c>
      <c r="X550" s="79"/>
      <c r="Y550" s="79"/>
      <c r="Z550" s="111">
        <v>42424</v>
      </c>
      <c r="AE550" s="4">
        <f>IF(A550="","",(IFERROR(VLOOKUP(A550,Projecten!A$4:W$2618,5,FALSE),"niet bekend")))</f>
        <v>1</v>
      </c>
      <c r="AF550" s="973">
        <f>IF(AE550="","",(E550/AE550*AH550))</f>
        <v>1462</v>
      </c>
      <c r="AG550" s="1028">
        <f>IF(A550="","",(IFERROR(VLOOKUP(A550,Projecten!A$4:W$2618,23,FALSE),"niet bekend")))</f>
        <v>1462</v>
      </c>
      <c r="AH550" s="1028">
        <f>IF(A550="","",(IFERROR(VLOOKUP(A550,Projecten!A$4:W$2618,12,FALSE),"niet bekend")))</f>
        <v>1462</v>
      </c>
      <c r="AI550" s="1026">
        <f t="shared" si="69"/>
        <v>0</v>
      </c>
    </row>
    <row r="551" spans="1:35" s="4" customFormat="1" ht="12.75" customHeight="1" x14ac:dyDescent="0.2">
      <c r="A551" s="2">
        <v>2016076</v>
      </c>
      <c r="B551" s="1509">
        <v>120561</v>
      </c>
      <c r="C551" s="2" t="s">
        <v>896</v>
      </c>
      <c r="D551" s="1" t="s">
        <v>68</v>
      </c>
      <c r="E551" s="39">
        <v>3</v>
      </c>
      <c r="F551" s="1">
        <f>E551*8</f>
        <v>24</v>
      </c>
      <c r="G551" s="1">
        <f>E551*5</f>
        <v>15</v>
      </c>
      <c r="H551" s="94">
        <f>E551*3</f>
        <v>9</v>
      </c>
      <c r="I551" s="75" t="s">
        <v>89</v>
      </c>
      <c r="J551" s="75" t="s">
        <v>309</v>
      </c>
      <c r="K551" s="75" t="s">
        <v>309</v>
      </c>
      <c r="L551" s="75" t="s">
        <v>309</v>
      </c>
      <c r="M551" s="75" t="s">
        <v>89</v>
      </c>
      <c r="N551" s="75" t="s">
        <v>89</v>
      </c>
      <c r="O551" s="7" t="s">
        <v>89</v>
      </c>
      <c r="P551" s="7" t="s">
        <v>89</v>
      </c>
      <c r="R551" s="2134"/>
      <c r="S551" s="23">
        <f>IF(T551&lt;=0,"",(((T551-'In Productie'!$D$1)/7)+0.6))</f>
        <v>13.028571428571428</v>
      </c>
      <c r="T551" s="181">
        <v>42460</v>
      </c>
      <c r="U551" s="4" t="s">
        <v>280</v>
      </c>
      <c r="V551" s="4" t="s">
        <v>907</v>
      </c>
      <c r="W551" s="25">
        <f>E551*14</f>
        <v>42</v>
      </c>
      <c r="X551" s="80"/>
      <c r="Y551" s="82"/>
      <c r="Z551" s="111">
        <v>42431</v>
      </c>
      <c r="AE551" s="4">
        <f>IF(A551="","",(IFERROR(VLOOKUP(A551,Projecten!A$4:W$2618,5,FALSE),"niet bekend")))</f>
        <v>10</v>
      </c>
      <c r="AF551" s="973">
        <f>IF(AE551="","",(E551/AE551*AH551))</f>
        <v>6426</v>
      </c>
      <c r="AG551" s="1028">
        <f>IF(A551="","",(IFERROR(VLOOKUP(A551,Projecten!A$4:W$2618,23,FALSE),"niet bekend")))</f>
        <v>21420</v>
      </c>
      <c r="AH551" s="1028">
        <f>IF(A551="","",(IFERROR(VLOOKUP(A551,Projecten!A$4:W$2618,12,FALSE),"niet bekend")))</f>
        <v>21420</v>
      </c>
      <c r="AI551" s="1026">
        <f t="shared" si="69"/>
        <v>14994</v>
      </c>
    </row>
    <row r="552" spans="1:35" s="38" customFormat="1" ht="12.75" customHeight="1" x14ac:dyDescent="0.2">
      <c r="A552" s="30"/>
      <c r="B552" s="1500"/>
      <c r="C552" s="31"/>
      <c r="D552" s="31"/>
      <c r="E552" s="32"/>
      <c r="F552" s="31"/>
      <c r="G552" s="31"/>
      <c r="H552" s="31"/>
      <c r="I552" s="32"/>
      <c r="J552" s="32"/>
      <c r="K552" s="32"/>
      <c r="L552" s="32"/>
      <c r="M552" s="32"/>
      <c r="N552" s="32"/>
      <c r="O552" s="32"/>
      <c r="P552" s="32"/>
      <c r="Q552" s="33"/>
      <c r="R552" s="33"/>
      <c r="S552" s="1198"/>
      <c r="T552" s="176"/>
      <c r="U552" s="35"/>
      <c r="V552" s="35"/>
      <c r="W552" s="35"/>
      <c r="X552" s="83"/>
      <c r="Y552" s="84"/>
      <c r="Z552" s="36"/>
      <c r="AF552" s="983"/>
      <c r="AG552" s="1030"/>
      <c r="AH552" s="1030"/>
      <c r="AI552" s="1030"/>
    </row>
    <row r="553" spans="1:35" s="1038" customFormat="1" ht="12.75" customHeight="1" x14ac:dyDescent="0.2">
      <c r="A553" s="1007"/>
      <c r="B553" s="1498"/>
      <c r="C553" s="1008">
        <f>SUM(F553:H553)</f>
        <v>252</v>
      </c>
      <c r="D553" s="1009"/>
      <c r="E553" s="1010">
        <f>SUM(E554:E566)</f>
        <v>15</v>
      </c>
      <c r="F553" s="1009">
        <f>SUM(F554:F566)</f>
        <v>124</v>
      </c>
      <c r="G553" s="1009">
        <f>SUM(G554:G566)</f>
        <v>79</v>
      </c>
      <c r="H553" s="1009">
        <f>SUM(H554:H566)</f>
        <v>49</v>
      </c>
      <c r="I553" s="1010"/>
      <c r="J553" s="1010"/>
      <c r="K553" s="1010"/>
      <c r="L553" s="1010"/>
      <c r="M553" s="1010"/>
      <c r="N553" s="1010"/>
      <c r="O553" s="1010"/>
      <c r="P553" s="1010"/>
      <c r="Q553" s="1045">
        <v>12</v>
      </c>
      <c r="R553" s="1045"/>
      <c r="S553" s="1199"/>
      <c r="T553" s="1046"/>
      <c r="U553" s="1047"/>
      <c r="V553" s="1047">
        <f>SUM(W553:W566)</f>
        <v>288</v>
      </c>
      <c r="W553" s="960"/>
      <c r="X553" s="1049">
        <v>305</v>
      </c>
      <c r="Y553" s="961">
        <f>V553-X553</f>
        <v>-17</v>
      </c>
      <c r="Z553" s="1050"/>
      <c r="AE553" s="1038" t="str">
        <f>IF(A553="","",(IFERROR(VLOOKUP(A553,Projecten!A$4:W$2618,5,FALSE),"niet bekend")))</f>
        <v/>
      </c>
      <c r="AF553" s="1037">
        <f>SUM(AF554:AF566)</f>
        <v>34281.49</v>
      </c>
      <c r="AG553" s="1027" t="str">
        <f>IF(A553="","",(IFERROR(VLOOKUP(A553,Projecten!A$4:W$2618,23,FALSE),"niet bekend")))</f>
        <v/>
      </c>
      <c r="AH553" s="1027" t="str">
        <f>IF(A553="","",(IFERROR(VLOOKUP(A553,Projecten!A$4:W$2618,12,FALSE),"niet bekend")))</f>
        <v/>
      </c>
      <c r="AI553" s="1027"/>
    </row>
    <row r="554" spans="1:35" s="4" customFormat="1" ht="12.75" customHeight="1" x14ac:dyDescent="0.2">
      <c r="B554" s="1503"/>
      <c r="C554" s="288" t="s">
        <v>852</v>
      </c>
      <c r="E554" s="67"/>
      <c r="P554" s="67"/>
      <c r="R554" s="2134"/>
      <c r="S554" s="67"/>
      <c r="W554" s="464">
        <v>60</v>
      </c>
      <c r="X554" s="79"/>
      <c r="Y554" s="79"/>
      <c r="Z554" s="272"/>
      <c r="AE554" s="4" t="str">
        <f>IF(A554="","",(IFERROR(VLOOKUP(A554,Projecten!A$4:W$2618,5,FALSE),"niet bekend")))</f>
        <v/>
      </c>
      <c r="AF554" s="973" t="str">
        <f t="shared" ref="AF554:AF565" si="70">IF(AE554="","",(E554/AE554*AH554))</f>
        <v/>
      </c>
      <c r="AG554" s="1028" t="str">
        <f>IF(A554="","",(IFERROR(VLOOKUP(A554,Projecten!A$4:W$2618,23,FALSE),"niet bekend")))</f>
        <v/>
      </c>
      <c r="AH554" s="1028" t="str">
        <f>IF(A554="","",(IFERROR(VLOOKUP(A554,Projecten!A$4:W$2618,12,FALSE),"niet bekend")))</f>
        <v/>
      </c>
      <c r="AI554" s="1026" t="str">
        <f t="shared" ref="AI554:AI565" si="71">IF(AF554="","",(AH554-AF554))</f>
        <v/>
      </c>
    </row>
    <row r="555" spans="1:35" s="4" customFormat="1" ht="12.75" customHeight="1" x14ac:dyDescent="0.2">
      <c r="B555" s="1503"/>
      <c r="C555" s="288" t="s">
        <v>937</v>
      </c>
      <c r="E555" s="67"/>
      <c r="P555" s="67"/>
      <c r="R555" s="2134"/>
      <c r="S555" s="67"/>
      <c r="W555" s="464">
        <v>3</v>
      </c>
      <c r="X555" s="79"/>
      <c r="Y555" s="79"/>
      <c r="Z555" s="272"/>
      <c r="AE555" s="4" t="str">
        <f>IF(A555="","",(IFERROR(VLOOKUP(A555,Projecten!A$4:W$2618,5,FALSE),"niet bekend")))</f>
        <v/>
      </c>
      <c r="AF555" s="973" t="str">
        <f t="shared" si="70"/>
        <v/>
      </c>
      <c r="AG555" s="1028" t="str">
        <f>IF(A555="","",(IFERROR(VLOOKUP(A555,Projecten!A$4:W$2618,23,FALSE),"niet bekend")))</f>
        <v/>
      </c>
      <c r="AH555" s="1028" t="str">
        <f>IF(A555="","",(IFERROR(VLOOKUP(A555,Projecten!A$4:W$2618,12,FALSE),"niet bekend")))</f>
        <v/>
      </c>
      <c r="AI555" s="1026" t="str">
        <f t="shared" si="71"/>
        <v/>
      </c>
    </row>
    <row r="556" spans="1:35" s="4" customFormat="1" ht="12.75" customHeight="1" x14ac:dyDescent="0.2">
      <c r="A556" s="2" t="s">
        <v>932</v>
      </c>
      <c r="B556" s="1501">
        <v>120576</v>
      </c>
      <c r="C556" s="372" t="s">
        <v>933</v>
      </c>
      <c r="D556" s="1" t="s">
        <v>68</v>
      </c>
      <c r="E556" s="39">
        <v>1</v>
      </c>
      <c r="F556" s="1">
        <v>4</v>
      </c>
      <c r="G556" s="1">
        <v>0</v>
      </c>
      <c r="H556" s="1">
        <v>5</v>
      </c>
      <c r="I556" s="76" t="s">
        <v>309</v>
      </c>
      <c r="J556" s="41" t="s">
        <v>309</v>
      </c>
      <c r="K556" s="41" t="s">
        <v>309</v>
      </c>
      <c r="L556" s="41" t="s">
        <v>309</v>
      </c>
      <c r="M556" s="41" t="s">
        <v>89</v>
      </c>
      <c r="N556" s="41" t="s">
        <v>89</v>
      </c>
      <c r="O556" s="41" t="s">
        <v>89</v>
      </c>
      <c r="P556" s="41" t="s">
        <v>89</v>
      </c>
      <c r="R556" s="2134"/>
      <c r="S556" s="23">
        <f>IF(T556&lt;=0,"",(((T556-'In Productie'!$D$1)/7)+0.6))</f>
        <v>11.885714285714286</v>
      </c>
      <c r="T556" s="181">
        <v>42452</v>
      </c>
      <c r="U556" s="4" t="s">
        <v>278</v>
      </c>
      <c r="W556" s="470">
        <v>16</v>
      </c>
      <c r="X556" s="79"/>
      <c r="Y556" s="79"/>
      <c r="Z556" s="111">
        <v>42447</v>
      </c>
      <c r="AE556" s="4">
        <f>IF(A556="","",(IFERROR(VLOOKUP(A556,Projecten!A$4:W$2618,5,FALSE),"niet bekend")))</f>
        <v>1</v>
      </c>
      <c r="AF556" s="973">
        <f t="shared" si="70"/>
        <v>2250</v>
      </c>
      <c r="AG556" s="1028">
        <f>IF(A556="","",(IFERROR(VLOOKUP(A556,Projecten!A$4:W$2618,23,FALSE),"niet bekend")))</f>
        <v>2250</v>
      </c>
      <c r="AH556" s="1028">
        <f>IF(A556="","",(IFERROR(VLOOKUP(A556,Projecten!A$4:W$2618,12,FALSE),"niet bekend")))</f>
        <v>2250</v>
      </c>
      <c r="AI556" s="1026">
        <f t="shared" si="71"/>
        <v>0</v>
      </c>
    </row>
    <row r="557" spans="1:35" ht="12.75" customHeight="1" x14ac:dyDescent="0.2">
      <c r="A557" s="2">
        <v>2016026</v>
      </c>
      <c r="B557" s="1517">
        <v>120568</v>
      </c>
      <c r="C557" s="2" t="s">
        <v>792</v>
      </c>
      <c r="D557" s="1" t="s">
        <v>793</v>
      </c>
      <c r="E557" s="39">
        <v>0</v>
      </c>
      <c r="F557" s="1">
        <v>1</v>
      </c>
      <c r="G557" s="1">
        <v>1</v>
      </c>
      <c r="H557" s="94">
        <v>0</v>
      </c>
      <c r="I557" s="75" t="s">
        <v>89</v>
      </c>
      <c r="J557" s="75" t="s">
        <v>309</v>
      </c>
      <c r="K557" s="75" t="s">
        <v>309</v>
      </c>
      <c r="L557" s="75" t="s">
        <v>309</v>
      </c>
      <c r="M557" s="75" t="s">
        <v>89</v>
      </c>
      <c r="N557" s="75" t="s">
        <v>89</v>
      </c>
      <c r="O557" s="75" t="s">
        <v>89</v>
      </c>
      <c r="P557" s="7" t="s">
        <v>89</v>
      </c>
      <c r="S557" s="23">
        <f>IF(T557&lt;=0,"",(((T557-'In Productie'!$D$1)/7)+0.6))</f>
        <v>11.885714285714286</v>
      </c>
      <c r="T557" s="181">
        <v>42452</v>
      </c>
      <c r="U557" s="4" t="s">
        <v>805</v>
      </c>
      <c r="V557" s="318" t="s">
        <v>914</v>
      </c>
      <c r="W557" s="25">
        <v>2</v>
      </c>
      <c r="X557" s="6"/>
      <c r="Y557" s="6"/>
      <c r="Z557" s="111"/>
      <c r="AE557" s="4">
        <f>IF(A557="","",(IFERROR(VLOOKUP(A557,Projecten!A$4:W$2618,5,FALSE),"niet bekend")))</f>
        <v>1</v>
      </c>
      <c r="AF557" s="973">
        <f t="shared" si="70"/>
        <v>0</v>
      </c>
      <c r="AG557" s="1028">
        <f>IF(A557="","",(IFERROR(VLOOKUP(A557,Projecten!A$4:W$2618,23,FALSE),"niet bekend")))</f>
        <v>3159.56</v>
      </c>
      <c r="AH557" s="1028">
        <f>IF(A557="","",(IFERROR(VLOOKUP(A557,Projecten!A$4:W$2618,12,FALSE),"niet bekend")))</f>
        <v>3159.56</v>
      </c>
      <c r="AI557" s="1026">
        <f t="shared" si="71"/>
        <v>3159.56</v>
      </c>
    </row>
    <row r="558" spans="1:35" s="4" customFormat="1" ht="12.75" customHeight="1" x14ac:dyDescent="0.2">
      <c r="A558" s="93">
        <v>2016055</v>
      </c>
      <c r="B558" s="1517">
        <v>120516</v>
      </c>
      <c r="C558" s="2" t="s">
        <v>841</v>
      </c>
      <c r="D558" s="1" t="s">
        <v>611</v>
      </c>
      <c r="E558" s="39">
        <v>1</v>
      </c>
      <c r="F558" s="1">
        <v>8</v>
      </c>
      <c r="G558" s="1">
        <v>6</v>
      </c>
      <c r="H558" s="94">
        <v>3</v>
      </c>
      <c r="I558" s="76" t="s">
        <v>89</v>
      </c>
      <c r="J558" s="75" t="s">
        <v>89</v>
      </c>
      <c r="K558" s="75" t="s">
        <v>309</v>
      </c>
      <c r="L558" s="75" t="s">
        <v>89</v>
      </c>
      <c r="M558" s="75" t="s">
        <v>89</v>
      </c>
      <c r="N558" s="75" t="s">
        <v>89</v>
      </c>
      <c r="O558" s="75" t="s">
        <v>89</v>
      </c>
      <c r="P558" s="7" t="s">
        <v>89</v>
      </c>
      <c r="R558" s="2134"/>
      <c r="S558" s="23">
        <f>IF(T558&lt;=0,"",(((T558-'In Productie'!$D$1)/7)+0.6))</f>
        <v>11.742857142857142</v>
      </c>
      <c r="T558" s="181">
        <v>42451</v>
      </c>
      <c r="U558" s="4" t="s">
        <v>647</v>
      </c>
      <c r="V558" s="4" t="s">
        <v>862</v>
      </c>
      <c r="W558" s="25">
        <v>19</v>
      </c>
      <c r="X558" s="80"/>
      <c r="Y558" s="82"/>
      <c r="Z558" s="111">
        <v>42417</v>
      </c>
      <c r="AE558" s="4">
        <f>IF(A558="","",(IFERROR(VLOOKUP(A558,Projecten!A$4:W$2618,5,FALSE),"niet bekend")))</f>
        <v>1</v>
      </c>
      <c r="AF558" s="973">
        <f t="shared" si="70"/>
        <v>2773.49</v>
      </c>
      <c r="AG558" s="1028">
        <f>IF(A558="","",(IFERROR(VLOOKUP(A558,Projecten!A$4:W$2618,23,FALSE),"niet bekend")))</f>
        <v>2773.49</v>
      </c>
      <c r="AH558" s="1028">
        <f>IF(A558="","",(IFERROR(VLOOKUP(A558,Projecten!A$4:W$2618,12,FALSE),"niet bekend")))</f>
        <v>2773.49</v>
      </c>
      <c r="AI558" s="1026">
        <f t="shared" si="71"/>
        <v>0</v>
      </c>
    </row>
    <row r="559" spans="1:35" s="4" customFormat="1" ht="12.75" customHeight="1" x14ac:dyDescent="0.2">
      <c r="A559" s="160">
        <v>2016068</v>
      </c>
      <c r="B559" s="1502">
        <v>120573</v>
      </c>
      <c r="C559" s="332" t="s">
        <v>870</v>
      </c>
      <c r="D559" s="28" t="s">
        <v>68</v>
      </c>
      <c r="E559" s="41">
        <v>1</v>
      </c>
      <c r="F559" s="40">
        <v>6</v>
      </c>
      <c r="G559" s="40">
        <v>6</v>
      </c>
      <c r="H559" s="233">
        <v>0</v>
      </c>
      <c r="I559" s="76" t="s">
        <v>89</v>
      </c>
      <c r="J559" s="76" t="s">
        <v>309</v>
      </c>
      <c r="K559" s="76" t="s">
        <v>309</v>
      </c>
      <c r="L559" s="76" t="s">
        <v>89</v>
      </c>
      <c r="M559" s="76" t="s">
        <v>89</v>
      </c>
      <c r="N559" s="76" t="s">
        <v>89</v>
      </c>
      <c r="O559" s="76" t="s">
        <v>89</v>
      </c>
      <c r="P559" s="41" t="s">
        <v>89</v>
      </c>
      <c r="R559" s="2134"/>
      <c r="S559" s="23">
        <f>IF(T559&lt;=0,"",(((T559-'In Productie'!$D$1)/7)+0.6))</f>
        <v>13.028571428571428</v>
      </c>
      <c r="T559" s="181">
        <v>42460</v>
      </c>
      <c r="U559" s="4" t="s">
        <v>278</v>
      </c>
      <c r="W559" s="25">
        <v>7</v>
      </c>
      <c r="X559" s="79"/>
      <c r="Y559" s="79"/>
      <c r="Z559" s="111">
        <v>42425</v>
      </c>
      <c r="AE559" s="4">
        <f>IF(A559="","",(IFERROR(VLOOKUP(A559,Projecten!A$4:W$2618,5,FALSE),"niet bekend")))</f>
        <v>1</v>
      </c>
      <c r="AF559" s="973">
        <f t="shared" si="70"/>
        <v>1006</v>
      </c>
      <c r="AG559" s="1028">
        <f>IF(A559="","",(IFERROR(VLOOKUP(A559,Projecten!A$4:W$2618,23,FALSE),"niet bekend")))</f>
        <v>1006</v>
      </c>
      <c r="AH559" s="1028">
        <f>IF(A559="","",(IFERROR(VLOOKUP(A559,Projecten!A$4:W$2618,12,FALSE),"niet bekend")))</f>
        <v>1006</v>
      </c>
      <c r="AI559" s="1026">
        <f t="shared" si="71"/>
        <v>0</v>
      </c>
    </row>
    <row r="560" spans="1:35" s="4" customFormat="1" ht="12.75" customHeight="1" x14ac:dyDescent="0.2">
      <c r="A560" s="93">
        <v>2016069</v>
      </c>
      <c r="B560" s="1509">
        <v>120575</v>
      </c>
      <c r="C560" s="2">
        <v>575116</v>
      </c>
      <c r="D560" s="1" t="s">
        <v>68</v>
      </c>
      <c r="E560" s="39">
        <v>1</v>
      </c>
      <c r="F560" s="1">
        <v>13</v>
      </c>
      <c r="G560" s="1">
        <v>7</v>
      </c>
      <c r="H560" s="94">
        <v>3</v>
      </c>
      <c r="I560" s="75" t="s">
        <v>89</v>
      </c>
      <c r="J560" s="75" t="s">
        <v>309</v>
      </c>
      <c r="K560" s="75" t="s">
        <v>309</v>
      </c>
      <c r="L560" s="75" t="s">
        <v>309</v>
      </c>
      <c r="M560" s="75" t="s">
        <v>89</v>
      </c>
      <c r="N560" s="75" t="s">
        <v>89</v>
      </c>
      <c r="O560" s="75" t="s">
        <v>89</v>
      </c>
      <c r="P560" s="7" t="s">
        <v>89</v>
      </c>
      <c r="R560" s="2134"/>
      <c r="S560" s="23">
        <f>IF(T560&lt;=0,"",(((T560-'In Productie'!$D$1)/7)+0.6))</f>
        <v>13.028571428571428</v>
      </c>
      <c r="T560" s="181">
        <v>42460</v>
      </c>
      <c r="U560" s="4" t="s">
        <v>278</v>
      </c>
      <c r="W560" s="25">
        <v>16</v>
      </c>
      <c r="X560" s="80"/>
      <c r="Y560" s="82"/>
      <c r="Z560" s="111">
        <v>42425</v>
      </c>
      <c r="AE560" s="4">
        <f>IF(A560="","",(IFERROR(VLOOKUP(A560,Projecten!A$4:W$2618,5,FALSE),"niet bekend")))</f>
        <v>1</v>
      </c>
      <c r="AF560" s="973">
        <f t="shared" si="70"/>
        <v>3113</v>
      </c>
      <c r="AG560" s="1028">
        <f>IF(A560="","",(IFERROR(VLOOKUP(A560,Projecten!A$4:W$2618,23,FALSE),"niet bekend")))</f>
        <v>3113</v>
      </c>
      <c r="AH560" s="1028">
        <f>IF(A560="","",(IFERROR(VLOOKUP(A560,Projecten!A$4:W$2618,12,FALSE),"niet bekend")))</f>
        <v>3113</v>
      </c>
      <c r="AI560" s="1026">
        <f t="shared" si="71"/>
        <v>0</v>
      </c>
    </row>
    <row r="561" spans="1:35" s="4" customFormat="1" ht="12.75" customHeight="1" x14ac:dyDescent="0.2">
      <c r="A561" s="93">
        <v>2016071</v>
      </c>
      <c r="B561" s="1509">
        <v>120575</v>
      </c>
      <c r="C561" s="2">
        <v>586816</v>
      </c>
      <c r="D561" s="1" t="s">
        <v>68</v>
      </c>
      <c r="E561" s="39">
        <v>1</v>
      </c>
      <c r="F561" s="1">
        <v>8</v>
      </c>
      <c r="G561" s="1">
        <v>5</v>
      </c>
      <c r="H561" s="94">
        <v>3</v>
      </c>
      <c r="I561" s="75" t="s">
        <v>89</v>
      </c>
      <c r="J561" s="75" t="s">
        <v>309</v>
      </c>
      <c r="K561" s="75" t="s">
        <v>309</v>
      </c>
      <c r="L561" s="75" t="s">
        <v>309</v>
      </c>
      <c r="M561" s="75" t="s">
        <v>89</v>
      </c>
      <c r="N561" s="75" t="s">
        <v>89</v>
      </c>
      <c r="O561" s="75" t="s">
        <v>89</v>
      </c>
      <c r="P561" s="7" t="s">
        <v>89</v>
      </c>
      <c r="R561" s="2134"/>
      <c r="S561" s="23">
        <f>IF(T561&lt;=0,"",(((T561-'In Productie'!$D$1)/7)+0.6))</f>
        <v>13.028571428571428</v>
      </c>
      <c r="T561" s="181">
        <v>42460</v>
      </c>
      <c r="U561" s="4" t="s">
        <v>278</v>
      </c>
      <c r="W561" s="25">
        <v>14</v>
      </c>
      <c r="X561" s="80"/>
      <c r="Y561" s="82"/>
      <c r="Z561" s="111">
        <v>42430</v>
      </c>
      <c r="AE561" s="4">
        <f>IF(A561="","",(IFERROR(VLOOKUP(A561,Projecten!A$4:W$2618,5,FALSE),"niet bekend")))</f>
        <v>1</v>
      </c>
      <c r="AF561" s="973">
        <f t="shared" si="70"/>
        <v>2109</v>
      </c>
      <c r="AG561" s="1028">
        <f>IF(A561="","",(IFERROR(VLOOKUP(A561,Projecten!A$4:W$2618,23,FALSE),"niet bekend")))</f>
        <v>2109</v>
      </c>
      <c r="AH561" s="1028">
        <f>IF(A561="","",(IFERROR(VLOOKUP(A561,Projecten!A$4:W$2618,12,FALSE),"niet bekend")))</f>
        <v>2109</v>
      </c>
      <c r="AI561" s="1026">
        <f t="shared" si="71"/>
        <v>0</v>
      </c>
    </row>
    <row r="562" spans="1:35" s="4" customFormat="1" ht="12.75" customHeight="1" x14ac:dyDescent="0.2">
      <c r="A562" s="93">
        <v>2016073</v>
      </c>
      <c r="B562" s="1509">
        <v>120575</v>
      </c>
      <c r="C562" s="2">
        <v>576316</v>
      </c>
      <c r="D562" s="1" t="s">
        <v>68</v>
      </c>
      <c r="E562" s="39">
        <v>1</v>
      </c>
      <c r="F562" s="1">
        <v>8</v>
      </c>
      <c r="G562" s="1">
        <v>5</v>
      </c>
      <c r="H562" s="94">
        <v>5</v>
      </c>
      <c r="I562" s="75" t="s">
        <v>89</v>
      </c>
      <c r="J562" s="75" t="s">
        <v>309</v>
      </c>
      <c r="K562" s="75" t="s">
        <v>309</v>
      </c>
      <c r="L562" s="75" t="s">
        <v>309</v>
      </c>
      <c r="M562" s="75" t="s">
        <v>89</v>
      </c>
      <c r="N562" s="75" t="s">
        <v>89</v>
      </c>
      <c r="O562" s="75" t="s">
        <v>89</v>
      </c>
      <c r="P562" s="7" t="s">
        <v>89</v>
      </c>
      <c r="R562" s="2134"/>
      <c r="S562" s="23">
        <f>IF(T562&lt;=0,"",(((T562-'In Productie'!$D$1)/7)+0.6))</f>
        <v>13.028571428571428</v>
      </c>
      <c r="T562" s="181">
        <v>42460</v>
      </c>
      <c r="U562" s="4" t="s">
        <v>278</v>
      </c>
      <c r="W562" s="25">
        <v>14</v>
      </c>
      <c r="X562" s="80"/>
      <c r="Y562" s="82"/>
      <c r="Z562" s="111">
        <v>42431</v>
      </c>
      <c r="AE562" s="4">
        <f>IF(A562="","",(IFERROR(VLOOKUP(A562,Projecten!A$4:W$2618,5,FALSE),"niet bekend")))</f>
        <v>1</v>
      </c>
      <c r="AF562" s="973">
        <f t="shared" si="70"/>
        <v>2476</v>
      </c>
      <c r="AG562" s="1028">
        <f>IF(A562="","",(IFERROR(VLOOKUP(A562,Projecten!A$4:W$2618,23,FALSE),"niet bekend")))</f>
        <v>2476</v>
      </c>
      <c r="AH562" s="1028">
        <f>IF(A562="","",(IFERROR(VLOOKUP(A562,Projecten!A$4:W$2618,12,FALSE),"niet bekend")))</f>
        <v>2476</v>
      </c>
      <c r="AI562" s="1026">
        <f t="shared" si="71"/>
        <v>0</v>
      </c>
    </row>
    <row r="563" spans="1:35" s="4" customFormat="1" ht="12.75" customHeight="1" x14ac:dyDescent="0.2">
      <c r="A563" s="93">
        <v>2016074</v>
      </c>
      <c r="B563" s="1509">
        <v>120575</v>
      </c>
      <c r="C563" s="2">
        <v>589016</v>
      </c>
      <c r="D563" s="1" t="s">
        <v>68</v>
      </c>
      <c r="E563" s="39">
        <v>1</v>
      </c>
      <c r="F563" s="1">
        <v>9</v>
      </c>
      <c r="G563" s="1">
        <v>6</v>
      </c>
      <c r="H563" s="94">
        <v>3</v>
      </c>
      <c r="I563" s="75" t="s">
        <v>89</v>
      </c>
      <c r="J563" s="75" t="s">
        <v>309</v>
      </c>
      <c r="K563" s="75" t="s">
        <v>309</v>
      </c>
      <c r="L563" s="75" t="s">
        <v>309</v>
      </c>
      <c r="M563" s="75" t="s">
        <v>89</v>
      </c>
      <c r="N563" s="75" t="s">
        <v>89</v>
      </c>
      <c r="O563" s="75" t="s">
        <v>89</v>
      </c>
      <c r="P563" s="7" t="s">
        <v>89</v>
      </c>
      <c r="R563" s="2134"/>
      <c r="S563" s="23">
        <f>IF(T563&lt;=0,"",(((T563-'In Productie'!$D$1)/7)+0.6))</f>
        <v>13.028571428571428</v>
      </c>
      <c r="T563" s="181">
        <v>42460</v>
      </c>
      <c r="U563" s="4" t="s">
        <v>278</v>
      </c>
      <c r="W563" s="25">
        <v>16</v>
      </c>
      <c r="X563" s="80"/>
      <c r="Y563" s="82"/>
      <c r="Z563" s="111">
        <v>42431</v>
      </c>
      <c r="AE563" s="4">
        <f>IF(A563="","",(IFERROR(VLOOKUP(A563,Projecten!A$4:W$2618,5,FALSE),"niet bekend")))</f>
        <v>1</v>
      </c>
      <c r="AF563" s="973">
        <f t="shared" si="70"/>
        <v>2277</v>
      </c>
      <c r="AG563" s="1028">
        <f>IF(A563="","",(IFERROR(VLOOKUP(A563,Projecten!A$4:W$2618,23,FALSE),"niet bekend")))</f>
        <v>2277</v>
      </c>
      <c r="AH563" s="1028">
        <f>IF(A563="","",(IFERROR(VLOOKUP(A563,Projecten!A$4:W$2618,12,FALSE),"niet bekend")))</f>
        <v>2277</v>
      </c>
      <c r="AI563" s="1026">
        <f t="shared" si="71"/>
        <v>0</v>
      </c>
    </row>
    <row r="564" spans="1:35" s="4" customFormat="1" ht="12.75" customHeight="1" x14ac:dyDescent="0.2">
      <c r="A564" s="93">
        <v>2016075</v>
      </c>
      <c r="B564" s="1509">
        <v>120575</v>
      </c>
      <c r="C564" s="2">
        <v>527216</v>
      </c>
      <c r="D564" s="1" t="s">
        <v>68</v>
      </c>
      <c r="E564" s="39">
        <v>1</v>
      </c>
      <c r="F564" s="1">
        <v>11</v>
      </c>
      <c r="G564" s="1">
        <v>8</v>
      </c>
      <c r="H564" s="94">
        <v>6</v>
      </c>
      <c r="I564" s="75" t="s">
        <v>89</v>
      </c>
      <c r="J564" s="75" t="s">
        <v>89</v>
      </c>
      <c r="K564" s="75" t="s">
        <v>309</v>
      </c>
      <c r="L564" s="75" t="s">
        <v>309</v>
      </c>
      <c r="M564" s="75" t="s">
        <v>89</v>
      </c>
      <c r="N564" s="75" t="s">
        <v>89</v>
      </c>
      <c r="O564" s="75" t="s">
        <v>89</v>
      </c>
      <c r="P564" s="7" t="s">
        <v>89</v>
      </c>
      <c r="R564" s="2134"/>
      <c r="S564" s="23">
        <f>IF(T564&lt;=0,"",(((T564-'In Productie'!$D$1)/7)+0.6))</f>
        <v>13.028571428571428</v>
      </c>
      <c r="T564" s="181">
        <v>42460</v>
      </c>
      <c r="U564" s="4" t="s">
        <v>278</v>
      </c>
      <c r="W564" s="25">
        <v>23</v>
      </c>
      <c r="X564" s="80"/>
      <c r="Y564" s="82"/>
      <c r="Z564" s="111">
        <v>42431</v>
      </c>
      <c r="AE564" s="4">
        <f>IF(A564="","",(IFERROR(VLOOKUP(A564,Projecten!A$4:W$2618,5,FALSE),"niet bekend")))</f>
        <v>1</v>
      </c>
      <c r="AF564" s="973">
        <f t="shared" si="70"/>
        <v>3283</v>
      </c>
      <c r="AG564" s="1028">
        <f>IF(A564="","",(IFERROR(VLOOKUP(A564,Projecten!A$4:W$2618,23,FALSE),"niet bekend")))</f>
        <v>3283</v>
      </c>
      <c r="AH564" s="1028">
        <f>IF(A564="","",(IFERROR(VLOOKUP(A564,Projecten!A$4:W$2618,12,FALSE),"niet bekend")))</f>
        <v>3283</v>
      </c>
      <c r="AI564" s="1026">
        <f t="shared" si="71"/>
        <v>0</v>
      </c>
    </row>
    <row r="565" spans="1:35" s="4" customFormat="1" ht="12.75" customHeight="1" x14ac:dyDescent="0.2">
      <c r="A565" s="117">
        <v>2016076</v>
      </c>
      <c r="B565" s="321">
        <v>120562</v>
      </c>
      <c r="C565" s="290" t="s">
        <v>896</v>
      </c>
      <c r="D565" s="347" t="s">
        <v>68</v>
      </c>
      <c r="E565" s="1973">
        <v>7</v>
      </c>
      <c r="F565" s="349">
        <f>E565*8</f>
        <v>56</v>
      </c>
      <c r="G565" s="349">
        <f>E565*5</f>
        <v>35</v>
      </c>
      <c r="H565" s="119">
        <f>E565*3</f>
        <v>21</v>
      </c>
      <c r="I565" s="76" t="s">
        <v>89</v>
      </c>
      <c r="J565" s="76" t="s">
        <v>309</v>
      </c>
      <c r="K565" s="76" t="s">
        <v>309</v>
      </c>
      <c r="L565" s="76" t="s">
        <v>309</v>
      </c>
      <c r="M565" s="76" t="s">
        <v>89</v>
      </c>
      <c r="N565" s="76" t="s">
        <v>89</v>
      </c>
      <c r="O565" s="76" t="s">
        <v>89</v>
      </c>
      <c r="P565" s="41" t="s">
        <v>89</v>
      </c>
      <c r="R565" s="2134"/>
      <c r="S565" s="23">
        <f>IF(T565&lt;=0,"",(((T565-'In Productie'!$D$1)/7)+0.6))</f>
        <v>13.028571428571428</v>
      </c>
      <c r="T565" s="181">
        <v>42460</v>
      </c>
      <c r="U565" s="4" t="s">
        <v>280</v>
      </c>
      <c r="W565" s="25">
        <f>E565*14</f>
        <v>98</v>
      </c>
      <c r="X565" s="79"/>
      <c r="Y565" s="299"/>
      <c r="Z565" s="111">
        <v>42431</v>
      </c>
      <c r="AE565" s="4">
        <f>IF(A565="","",(IFERROR(VLOOKUP(A565,Projecten!A$4:W$2618,5,FALSE),"niet bekend")))</f>
        <v>10</v>
      </c>
      <c r="AF565" s="973">
        <f t="shared" si="70"/>
        <v>14993.999999999998</v>
      </c>
      <c r="AG565" s="1028">
        <f>IF(A565="","",(IFERROR(VLOOKUP(A565,Projecten!A$4:W$2618,23,FALSE),"niet bekend")))</f>
        <v>21420</v>
      </c>
      <c r="AH565" s="1028">
        <f>IF(A565="","",(IFERROR(VLOOKUP(A565,Projecten!A$4:W$2618,12,FALSE),"niet bekend")))</f>
        <v>21420</v>
      </c>
      <c r="AI565" s="1026">
        <f t="shared" si="71"/>
        <v>6426.0000000000018</v>
      </c>
    </row>
    <row r="566" spans="1:35" s="38" customFormat="1" ht="12.75" customHeight="1" x14ac:dyDescent="0.2">
      <c r="A566" s="30"/>
      <c r="B566" s="1500"/>
      <c r="C566" s="31"/>
      <c r="D566" s="31"/>
      <c r="E566" s="32"/>
      <c r="F566" s="31"/>
      <c r="G566" s="31"/>
      <c r="H566" s="31"/>
      <c r="I566" s="32"/>
      <c r="J566" s="32"/>
      <c r="K566" s="32"/>
      <c r="L566" s="32"/>
      <c r="M566" s="32"/>
      <c r="N566" s="32"/>
      <c r="O566" s="32"/>
      <c r="P566" s="32"/>
      <c r="Q566" s="33"/>
      <c r="R566" s="33"/>
      <c r="S566" s="1198"/>
      <c r="T566" s="176"/>
      <c r="U566" s="35"/>
      <c r="V566" s="35"/>
      <c r="W566" s="35"/>
      <c r="X566" s="83"/>
      <c r="Y566" s="84"/>
      <c r="Z566" s="36"/>
      <c r="AF566" s="983"/>
      <c r="AG566" s="1030"/>
      <c r="AH566" s="1030"/>
      <c r="AI566" s="1030"/>
    </row>
    <row r="567" spans="1:35" s="1038" customFormat="1" ht="12.75" customHeight="1" x14ac:dyDescent="0.2">
      <c r="A567" s="1007"/>
      <c r="B567" s="1498"/>
      <c r="C567" s="1008">
        <f>SUM(F567:H567)</f>
        <v>210</v>
      </c>
      <c r="D567" s="1009"/>
      <c r="E567" s="1010">
        <f>SUM(E569:E581)</f>
        <v>12</v>
      </c>
      <c r="F567" s="1009">
        <f>SUM(F569:F581)</f>
        <v>108</v>
      </c>
      <c r="G567" s="1009">
        <f>SUM(G569:G581)</f>
        <v>66</v>
      </c>
      <c r="H567" s="1009">
        <f>SUM(H569:H581)</f>
        <v>36</v>
      </c>
      <c r="I567" s="1010"/>
      <c r="J567" s="1010"/>
      <c r="K567" s="1010"/>
      <c r="L567" s="1010"/>
      <c r="M567" s="1010"/>
      <c r="N567" s="1010"/>
      <c r="O567" s="1010"/>
      <c r="P567" s="1010"/>
      <c r="Q567" s="1045">
        <v>13</v>
      </c>
      <c r="R567" s="1045"/>
      <c r="S567" s="1199"/>
      <c r="T567" s="1046"/>
      <c r="U567" s="1047"/>
      <c r="V567" s="1047">
        <f>SUM(W567:W580)</f>
        <v>306.5</v>
      </c>
      <c r="W567" s="960"/>
      <c r="X567" s="1049">
        <v>305</v>
      </c>
      <c r="Y567" s="961">
        <f>V567-X567</f>
        <v>1.5</v>
      </c>
      <c r="Z567" s="1050"/>
      <c r="AE567" s="1038" t="str">
        <f>IF(A567="","",(IFERROR(VLOOKUP(A567,Projecten!A$4:W$2618,5,FALSE),"niet bekend")))</f>
        <v/>
      </c>
      <c r="AF567" s="1037">
        <f>SUM(AF568:AF581)</f>
        <v>32092.699999999997</v>
      </c>
      <c r="AG567" s="1027" t="str">
        <f>IF(A567="","",(IFERROR(VLOOKUP(A567,Projecten!A$4:W$2618,23,FALSE),"niet bekend")))</f>
        <v/>
      </c>
      <c r="AH567" s="1027" t="str">
        <f>IF(A567="","",(IFERROR(VLOOKUP(A567,Projecten!A$4:W$2618,12,FALSE),"niet bekend")))</f>
        <v/>
      </c>
      <c r="AI567" s="1027"/>
    </row>
    <row r="568" spans="1:35" x14ac:dyDescent="0.2">
      <c r="A568" s="5"/>
      <c r="Q568" s="7" t="s">
        <v>966</v>
      </c>
      <c r="W568" s="25"/>
      <c r="X568" s="6"/>
      <c r="Y568" s="6"/>
      <c r="Z568" s="5"/>
      <c r="AE568" s="4" t="str">
        <f>IF(A568="","",(IFERROR(VLOOKUP(A568,Projecten!A$4:W$2618,5,FALSE),"niet bekend")))</f>
        <v/>
      </c>
      <c r="AF568" s="973" t="str">
        <f t="shared" ref="AF568:AF575" si="72">IF(AE568="","",(E568/AE568*AH568))</f>
        <v/>
      </c>
      <c r="AG568" s="1028" t="str">
        <f>IF(A568="","",(IFERROR(VLOOKUP(A568,Projecten!A$4:W$2618,23,FALSE),"niet bekend")))</f>
        <v/>
      </c>
      <c r="AH568" s="1028" t="str">
        <f>IF(A568="","",(IFERROR(VLOOKUP(A568,Projecten!A$4:W$2618,12,FALSE),"niet bekend")))</f>
        <v/>
      </c>
      <c r="AI568" s="1026" t="str">
        <f t="shared" ref="AI568:AI580" si="73">IF(AF568="","",(AH568-AF568))</f>
        <v/>
      </c>
    </row>
    <row r="569" spans="1:35" s="4" customFormat="1" ht="12.75" customHeight="1" x14ac:dyDescent="0.2">
      <c r="A569" s="2"/>
      <c r="B569" s="1501"/>
      <c r="C569" s="328" t="s">
        <v>853</v>
      </c>
      <c r="D569" s="1"/>
      <c r="E569" s="39"/>
      <c r="F569" s="1"/>
      <c r="G569" s="1"/>
      <c r="H569" s="1"/>
      <c r="I569" s="74"/>
      <c r="J569" s="29"/>
      <c r="K569" s="29"/>
      <c r="L569" s="29"/>
      <c r="M569" s="29"/>
      <c r="N569" s="29"/>
      <c r="O569" s="29"/>
      <c r="P569" s="29"/>
      <c r="R569" s="2134"/>
      <c r="S569" s="23"/>
      <c r="T569" s="181"/>
      <c r="W569" s="472">
        <v>99</v>
      </c>
      <c r="X569" s="79"/>
      <c r="Y569" s="79"/>
      <c r="Z569" s="272"/>
      <c r="AE569" s="4" t="str">
        <f>IF(A569="","",(IFERROR(VLOOKUP(A569,Projecten!A$4:W$2618,5,FALSE),"niet bekend")))</f>
        <v/>
      </c>
      <c r="AF569" s="973" t="str">
        <f t="shared" si="72"/>
        <v/>
      </c>
      <c r="AG569" s="1028" t="str">
        <f>IF(A569="","",(IFERROR(VLOOKUP(A569,Projecten!A$4:W$2618,23,FALSE),"niet bekend")))</f>
        <v/>
      </c>
      <c r="AH569" s="1028" t="str">
        <f>IF(A569="","",(IFERROR(VLOOKUP(A569,Projecten!A$4:W$2618,12,FALSE),"niet bekend")))</f>
        <v/>
      </c>
      <c r="AI569" s="1026" t="str">
        <f t="shared" si="73"/>
        <v/>
      </c>
    </row>
    <row r="570" spans="1:35" s="4" customFormat="1" ht="12.75" customHeight="1" x14ac:dyDescent="0.2">
      <c r="A570" s="2"/>
      <c r="B570" s="1501"/>
      <c r="C570" s="328" t="s">
        <v>976</v>
      </c>
      <c r="D570" s="1"/>
      <c r="E570" s="39"/>
      <c r="F570" s="1"/>
      <c r="G570" s="1"/>
      <c r="H570" s="1"/>
      <c r="I570" s="74"/>
      <c r="J570" s="74"/>
      <c r="K570" s="29"/>
      <c r="L570" s="29"/>
      <c r="M570" s="29"/>
      <c r="N570" s="29"/>
      <c r="O570" s="29"/>
      <c r="P570" s="29"/>
      <c r="R570" s="2134"/>
      <c r="S570" s="23"/>
      <c r="T570" s="181"/>
      <c r="W570" s="472">
        <v>16.5</v>
      </c>
      <c r="X570" s="79"/>
      <c r="Y570" s="79"/>
      <c r="Z570" s="272"/>
      <c r="AE570" s="4" t="str">
        <f>IF(A570="","",(IFERROR(VLOOKUP(A570,Projecten!A$4:W$2618,5,FALSE),"niet bekend")))</f>
        <v/>
      </c>
      <c r="AF570" s="973" t="str">
        <f t="shared" si="72"/>
        <v/>
      </c>
      <c r="AG570" s="1028" t="str">
        <f>IF(A570="","",(IFERROR(VLOOKUP(A570,Projecten!A$4:W$2618,23,FALSE),"niet bekend")))</f>
        <v/>
      </c>
      <c r="AH570" s="1028" t="str">
        <f>IF(A570="","",(IFERROR(VLOOKUP(A570,Projecten!A$4:W$2618,12,FALSE),"niet bekend")))</f>
        <v/>
      </c>
      <c r="AI570" s="1026" t="str">
        <f t="shared" si="73"/>
        <v/>
      </c>
    </row>
    <row r="571" spans="1:35" s="4" customFormat="1" ht="12.75" customHeight="1" x14ac:dyDescent="0.2">
      <c r="A571" s="93">
        <v>2016081</v>
      </c>
      <c r="B571" s="1509">
        <v>120577</v>
      </c>
      <c r="C571" s="2">
        <v>503016</v>
      </c>
      <c r="D571" s="1" t="s">
        <v>68</v>
      </c>
      <c r="E571" s="39">
        <v>1</v>
      </c>
      <c r="F571" s="1">
        <v>8</v>
      </c>
      <c r="G571" s="1">
        <v>5</v>
      </c>
      <c r="H571" s="1">
        <v>3</v>
      </c>
      <c r="I571" s="74" t="s">
        <v>89</v>
      </c>
      <c r="J571" s="74" t="s">
        <v>309</v>
      </c>
      <c r="K571" s="29" t="s">
        <v>309</v>
      </c>
      <c r="L571" s="29" t="s">
        <v>309</v>
      </c>
      <c r="M571" s="29" t="s">
        <v>89</v>
      </c>
      <c r="N571" s="29" t="s">
        <v>89</v>
      </c>
      <c r="O571" s="29" t="s">
        <v>89</v>
      </c>
      <c r="P571" s="29" t="s">
        <v>89</v>
      </c>
      <c r="R571" s="2134"/>
      <c r="S571" s="23">
        <f>IF(T571&lt;=0,"",(((T571-'In Productie'!$D$1)/7)+0.6))</f>
        <v>14.028571428571428</v>
      </c>
      <c r="T571" s="181">
        <v>42467</v>
      </c>
      <c r="U571" s="4" t="s">
        <v>278</v>
      </c>
      <c r="W571" s="25">
        <v>14</v>
      </c>
      <c r="X571" s="79"/>
      <c r="Y571" s="79"/>
      <c r="Z571" s="272"/>
      <c r="AE571" s="4">
        <f>IF(A571="","",(IFERROR(VLOOKUP(A571,Projecten!A$4:W$2618,5,FALSE),"niet bekend")))</f>
        <v>1</v>
      </c>
      <c r="AF571" s="973">
        <f t="shared" si="72"/>
        <v>2109</v>
      </c>
      <c r="AG571" s="1028">
        <f>IF(A571="","",(IFERROR(VLOOKUP(A571,Projecten!A$4:W$2618,23,FALSE),"niet bekend")))</f>
        <v>2109</v>
      </c>
      <c r="AH571" s="1028">
        <f>IF(A571="","",(IFERROR(VLOOKUP(A571,Projecten!A$4:W$2618,12,FALSE),"niet bekend")))</f>
        <v>2109</v>
      </c>
      <c r="AI571" s="1026">
        <f t="shared" si="73"/>
        <v>0</v>
      </c>
    </row>
    <row r="572" spans="1:35" s="4" customFormat="1" ht="12.75" customHeight="1" x14ac:dyDescent="0.2">
      <c r="A572" s="93">
        <v>2016046</v>
      </c>
      <c r="B572" s="1517">
        <v>120557</v>
      </c>
      <c r="C572" s="273" t="s">
        <v>832</v>
      </c>
      <c r="D572" s="1" t="s">
        <v>830</v>
      </c>
      <c r="E572" s="39">
        <v>1</v>
      </c>
      <c r="F572" s="1">
        <v>1</v>
      </c>
      <c r="G572" s="1">
        <v>1</v>
      </c>
      <c r="H572" s="94">
        <v>0</v>
      </c>
      <c r="I572" s="74" t="s">
        <v>89</v>
      </c>
      <c r="J572" s="74" t="s">
        <v>309</v>
      </c>
      <c r="K572" s="74" t="s">
        <v>309</v>
      </c>
      <c r="L572" s="29" t="s">
        <v>309</v>
      </c>
      <c r="M572" s="29" t="s">
        <v>89</v>
      </c>
      <c r="N572" s="29" t="s">
        <v>89</v>
      </c>
      <c r="O572" s="29" t="s">
        <v>89</v>
      </c>
      <c r="P572" s="29" t="s">
        <v>89</v>
      </c>
      <c r="R572" s="2134"/>
      <c r="S572" s="23">
        <f>IF(T572&lt;=0,"",(((T572-'In Productie'!$D$1)/7)+0.6))</f>
        <v>10.6</v>
      </c>
      <c r="T572" s="181">
        <v>42443</v>
      </c>
      <c r="U572" s="4" t="s">
        <v>486</v>
      </c>
      <c r="W572" s="25">
        <v>3</v>
      </c>
      <c r="X572" s="79"/>
      <c r="Y572" s="79"/>
      <c r="Z572" s="111">
        <v>42409</v>
      </c>
      <c r="AE572" s="4">
        <f>IF(A572="","",(IFERROR(VLOOKUP(A572,Projecten!A$4:W$2618,5,FALSE),"niet bekend")))</f>
        <v>1</v>
      </c>
      <c r="AF572" s="973">
        <f t="shared" si="72"/>
        <v>648.64</v>
      </c>
      <c r="AG572" s="1028">
        <f>IF(A572="","",(IFERROR(VLOOKUP(A572,Projecten!A$4:W$2618,23,FALSE),"niet bekend")))</f>
        <v>648.64</v>
      </c>
      <c r="AH572" s="1028">
        <f>IF(A572="","",(IFERROR(VLOOKUP(A572,Projecten!A$4:W$2618,12,FALSE),"niet bekend")))</f>
        <v>648.64</v>
      </c>
      <c r="AI572" s="1026">
        <f t="shared" si="73"/>
        <v>0</v>
      </c>
    </row>
    <row r="573" spans="1:35" s="4" customFormat="1" ht="12.75" customHeight="1" x14ac:dyDescent="0.2">
      <c r="A573" s="93">
        <v>2016079</v>
      </c>
      <c r="B573" s="1509">
        <v>120577</v>
      </c>
      <c r="C573" s="2">
        <v>589216</v>
      </c>
      <c r="D573" s="1" t="s">
        <v>68</v>
      </c>
      <c r="E573" s="39">
        <v>1</v>
      </c>
      <c r="F573" s="1">
        <v>9</v>
      </c>
      <c r="G573" s="1">
        <v>6</v>
      </c>
      <c r="H573" s="1">
        <v>3</v>
      </c>
      <c r="I573" s="74" t="s">
        <v>89</v>
      </c>
      <c r="J573" s="74" t="s">
        <v>309</v>
      </c>
      <c r="K573" s="29" t="s">
        <v>309</v>
      </c>
      <c r="L573" s="29" t="s">
        <v>309</v>
      </c>
      <c r="M573" s="29" t="s">
        <v>89</v>
      </c>
      <c r="N573" s="29" t="s">
        <v>89</v>
      </c>
      <c r="O573" s="29" t="s">
        <v>89</v>
      </c>
      <c r="P573" s="29" t="s">
        <v>89</v>
      </c>
      <c r="R573" s="2134"/>
      <c r="S573" s="23">
        <f>IF(T573&lt;=0,"",(((T573-'In Productie'!$D$1)/7)+0.6))</f>
        <v>14.028571428571428</v>
      </c>
      <c r="T573" s="181">
        <v>42467</v>
      </c>
      <c r="U573" s="4" t="s">
        <v>278</v>
      </c>
      <c r="W573" s="25">
        <v>16</v>
      </c>
      <c r="X573" s="79"/>
      <c r="Y573" s="79"/>
      <c r="Z573" s="272"/>
      <c r="AE573" s="4">
        <f>IF(A573="","",(IFERROR(VLOOKUP(A573,Projecten!A$4:W$2618,5,FALSE),"niet bekend")))</f>
        <v>1</v>
      </c>
      <c r="AF573" s="973">
        <f t="shared" si="72"/>
        <v>2277</v>
      </c>
      <c r="AG573" s="1028">
        <f>IF(A573="","",(IFERROR(VLOOKUP(A573,Projecten!A$4:W$2618,23,FALSE),"niet bekend")))</f>
        <v>2277</v>
      </c>
      <c r="AH573" s="1028">
        <f>IF(A573="","",(IFERROR(VLOOKUP(A573,Projecten!A$4:W$2618,12,FALSE),"niet bekend")))</f>
        <v>2277</v>
      </c>
      <c r="AI573" s="1026">
        <f t="shared" si="73"/>
        <v>0</v>
      </c>
    </row>
    <row r="574" spans="1:35" s="4" customFormat="1" ht="12.75" customHeight="1" x14ac:dyDescent="0.2">
      <c r="A574" s="93">
        <v>2016078</v>
      </c>
      <c r="B574" s="1519">
        <v>120577</v>
      </c>
      <c r="C574" s="2">
        <v>589116</v>
      </c>
      <c r="D574" s="1" t="s">
        <v>68</v>
      </c>
      <c r="E574" s="39">
        <v>1</v>
      </c>
      <c r="F574" s="1">
        <v>9</v>
      </c>
      <c r="G574" s="1">
        <v>6</v>
      </c>
      <c r="H574" s="1">
        <v>3</v>
      </c>
      <c r="I574" s="74" t="s">
        <v>89</v>
      </c>
      <c r="J574" s="74" t="s">
        <v>309</v>
      </c>
      <c r="K574" s="29" t="s">
        <v>309</v>
      </c>
      <c r="L574" s="29" t="s">
        <v>309</v>
      </c>
      <c r="M574" s="29" t="s">
        <v>89</v>
      </c>
      <c r="N574" s="29" t="s">
        <v>89</v>
      </c>
      <c r="O574" s="29" t="s">
        <v>89</v>
      </c>
      <c r="P574" s="29" t="s">
        <v>89</v>
      </c>
      <c r="R574" s="2134"/>
      <c r="S574" s="23">
        <f>IF(T574&lt;=0,"",(((T574-'In Productie'!$D$1)/7)+0.6))</f>
        <v>14.028571428571428</v>
      </c>
      <c r="T574" s="181">
        <v>42467</v>
      </c>
      <c r="U574" s="4" t="s">
        <v>278</v>
      </c>
      <c r="W574" s="25">
        <v>16</v>
      </c>
      <c r="X574" s="79"/>
      <c r="Y574" s="79"/>
      <c r="Z574" s="272"/>
      <c r="AE574" s="4">
        <f>IF(A574="","",(IFERROR(VLOOKUP(A574,Projecten!A$4:W$2618,5,FALSE),"niet bekend")))</f>
        <v>1</v>
      </c>
      <c r="AF574" s="973">
        <f t="shared" si="72"/>
        <v>2277</v>
      </c>
      <c r="AG574" s="1028">
        <f>IF(A574="","",(IFERROR(VLOOKUP(A574,Projecten!A$4:W$2618,23,FALSE),"niet bekend")))</f>
        <v>2277</v>
      </c>
      <c r="AH574" s="1028">
        <f>IF(A574="","",(IFERROR(VLOOKUP(A574,Projecten!A$4:W$2618,12,FALSE),"niet bekend")))</f>
        <v>2277</v>
      </c>
      <c r="AI574" s="1026">
        <f t="shared" si="73"/>
        <v>0</v>
      </c>
    </row>
    <row r="575" spans="1:35" s="4" customFormat="1" ht="12.75" customHeight="1" x14ac:dyDescent="0.2">
      <c r="A575" s="93">
        <v>2016083</v>
      </c>
      <c r="B575" s="1509">
        <v>120577</v>
      </c>
      <c r="C575" s="2">
        <v>591416</v>
      </c>
      <c r="D575" s="1" t="s">
        <v>68</v>
      </c>
      <c r="E575" s="39">
        <v>1</v>
      </c>
      <c r="F575" s="1">
        <v>9</v>
      </c>
      <c r="G575" s="1">
        <v>5</v>
      </c>
      <c r="H575" s="1">
        <v>2</v>
      </c>
      <c r="I575" s="74" t="s">
        <v>89</v>
      </c>
      <c r="J575" s="74" t="s">
        <v>309</v>
      </c>
      <c r="K575" s="29" t="s">
        <v>309</v>
      </c>
      <c r="L575" s="29" t="s">
        <v>309</v>
      </c>
      <c r="M575" s="29" t="s">
        <v>89</v>
      </c>
      <c r="N575" s="29" t="s">
        <v>89</v>
      </c>
      <c r="O575" s="29" t="s">
        <v>89</v>
      </c>
      <c r="P575" s="29" t="s">
        <v>89</v>
      </c>
      <c r="R575" s="2134"/>
      <c r="S575" s="23">
        <f>IF(T575&lt;=0,"",(((T575-'In Productie'!$D$1)/7)+0.6))</f>
        <v>14.028571428571428</v>
      </c>
      <c r="T575" s="181">
        <v>42467</v>
      </c>
      <c r="U575" s="4" t="s">
        <v>278</v>
      </c>
      <c r="W575" s="25">
        <v>13</v>
      </c>
      <c r="X575" s="79"/>
      <c r="Y575" s="79"/>
      <c r="Z575" s="272"/>
      <c r="AE575" s="4">
        <f>IF(A575="","",(IFERROR(VLOOKUP(A575,Projecten!A$4:W$2618,5,FALSE),"niet bekend")))</f>
        <v>1</v>
      </c>
      <c r="AF575" s="973">
        <f t="shared" si="72"/>
        <v>2245</v>
      </c>
      <c r="AG575" s="1028">
        <f>IF(A575="","",(IFERROR(VLOOKUP(A575,Projecten!A$4:W$2618,23,FALSE),"niet bekend")))</f>
        <v>2245</v>
      </c>
      <c r="AH575" s="1028">
        <f>IF(A575="","",(IFERROR(VLOOKUP(A575,Projecten!A$4:W$2618,12,FALSE),"niet bekend")))</f>
        <v>2245</v>
      </c>
      <c r="AI575" s="1026">
        <f t="shared" si="73"/>
        <v>0</v>
      </c>
    </row>
    <row r="576" spans="1:35" s="4" customFormat="1" ht="12.75" customHeight="1" x14ac:dyDescent="0.2">
      <c r="A576" s="290">
        <v>2016106</v>
      </c>
      <c r="B576" s="378">
        <v>120588</v>
      </c>
      <c r="C576" s="351" t="s">
        <v>938</v>
      </c>
      <c r="D576" s="349" t="s">
        <v>322</v>
      </c>
      <c r="E576" s="1974">
        <v>0</v>
      </c>
      <c r="F576" s="349">
        <v>2</v>
      </c>
      <c r="G576" s="349">
        <v>0</v>
      </c>
      <c r="H576" s="349">
        <v>0</v>
      </c>
      <c r="I576" s="76" t="s">
        <v>89</v>
      </c>
      <c r="J576" s="41" t="s">
        <v>309</v>
      </c>
      <c r="K576" s="41" t="s">
        <v>309</v>
      </c>
      <c r="L576" s="41" t="s">
        <v>309</v>
      </c>
      <c r="M576" s="41" t="s">
        <v>89</v>
      </c>
      <c r="N576" s="41" t="s">
        <v>89</v>
      </c>
      <c r="O576" s="41" t="s">
        <v>89</v>
      </c>
      <c r="P576" s="41" t="s">
        <v>89</v>
      </c>
      <c r="R576" s="2134"/>
      <c r="S576" s="23">
        <f>IF(T576&lt;=0,"",(((T576-'In Productie'!$D$1)/7)+0.6))</f>
        <v>13.6</v>
      </c>
      <c r="T576" s="181">
        <v>42464</v>
      </c>
      <c r="U576" s="4" t="s">
        <v>486</v>
      </c>
      <c r="W576" s="25">
        <v>2</v>
      </c>
      <c r="X576" s="79"/>
      <c r="Y576" s="79"/>
      <c r="Z576" s="272"/>
      <c r="AE576" s="4">
        <f>IF(A576="","",(IFERROR(VLOOKUP(A576,Projecten!A$4:W$2618,5,FALSE),"niet bekend")))</f>
        <v>0</v>
      </c>
      <c r="AF576" s="973">
        <f>AH576</f>
        <v>731.24</v>
      </c>
      <c r="AG576" s="1028">
        <f>IF(A576="","",(IFERROR(VLOOKUP(A576,Projecten!A$4:W$2618,23,FALSE),"niet bekend")))</f>
        <v>731.24</v>
      </c>
      <c r="AH576" s="1028">
        <f>IF(A576="","",(IFERROR(VLOOKUP(A576,Projecten!A$4:W$2618,12,FALSE),"niet bekend")))</f>
        <v>731.24</v>
      </c>
      <c r="AI576" s="1026">
        <f t="shared" si="73"/>
        <v>0</v>
      </c>
    </row>
    <row r="577" spans="1:35" x14ac:dyDescent="0.2">
      <c r="A577" s="380">
        <v>2016105</v>
      </c>
      <c r="B577" s="371">
        <v>120580</v>
      </c>
      <c r="C577" s="366">
        <v>590316</v>
      </c>
      <c r="D577" s="373" t="s">
        <v>68</v>
      </c>
      <c r="E577" s="1975">
        <v>1</v>
      </c>
      <c r="F577" s="373">
        <v>8</v>
      </c>
      <c r="G577" s="373">
        <v>7</v>
      </c>
      <c r="H577" s="373">
        <v>1</v>
      </c>
      <c r="I577" s="75" t="s">
        <v>89</v>
      </c>
      <c r="J577" s="7" t="s">
        <v>309</v>
      </c>
      <c r="K577" s="7" t="s">
        <v>309</v>
      </c>
      <c r="L577" s="7" t="s">
        <v>309</v>
      </c>
      <c r="M577" s="7" t="s">
        <v>89</v>
      </c>
      <c r="N577" s="7" t="s">
        <v>89</v>
      </c>
      <c r="O577" s="7" t="s">
        <v>89</v>
      </c>
      <c r="P577" s="7" t="s">
        <v>89</v>
      </c>
      <c r="S577" s="23">
        <f>IF(T577&lt;=0,"",(((T577-'In Productie'!$D$1)/7)+0.6))</f>
        <v>12.742857142857142</v>
      </c>
      <c r="T577" s="177">
        <v>42458</v>
      </c>
      <c r="U577" s="6" t="s">
        <v>278</v>
      </c>
      <c r="V577" s="374" t="s">
        <v>379</v>
      </c>
      <c r="W577" s="25">
        <v>11</v>
      </c>
      <c r="X577" s="6"/>
      <c r="Y577" s="6"/>
      <c r="Z577" s="293">
        <v>42450</v>
      </c>
      <c r="AE577" s="4">
        <f>IF(A577="","",(IFERROR(VLOOKUP(A577,Projecten!A$4:W$2618,5,FALSE),"niet bekend")))</f>
        <v>1</v>
      </c>
      <c r="AF577" s="973">
        <f>IF(AE577="","",(E577/AE577*AH577))</f>
        <v>1397</v>
      </c>
      <c r="AG577" s="1028">
        <f>IF(A577="","",(IFERROR(VLOOKUP(A577,Projecten!A$4:W$2618,23,FALSE),"niet bekend")))</f>
        <v>1397</v>
      </c>
      <c r="AH577" s="1028">
        <f>IF(A577="","",(IFERROR(VLOOKUP(A577,Projecten!A$4:W$2618,12,FALSE),"niet bekend")))</f>
        <v>1397</v>
      </c>
      <c r="AI577" s="1026">
        <f t="shared" si="73"/>
        <v>0</v>
      </c>
    </row>
    <row r="578" spans="1:35" s="4" customFormat="1" ht="12.75" customHeight="1" x14ac:dyDescent="0.2">
      <c r="A578" s="2">
        <v>2016089</v>
      </c>
      <c r="B578" s="1509">
        <v>120579</v>
      </c>
      <c r="C578" s="2" t="s">
        <v>901</v>
      </c>
      <c r="D578" s="1" t="s">
        <v>68</v>
      </c>
      <c r="E578" s="39">
        <v>5</v>
      </c>
      <c r="F578" s="1">
        <v>50</v>
      </c>
      <c r="G578" s="1">
        <v>25</v>
      </c>
      <c r="H578" s="1">
        <v>20</v>
      </c>
      <c r="I578" s="75" t="s">
        <v>89</v>
      </c>
      <c r="J578" s="7" t="s">
        <v>309</v>
      </c>
      <c r="K578" s="7" t="s">
        <v>309</v>
      </c>
      <c r="L578" s="7" t="s">
        <v>309</v>
      </c>
      <c r="M578" s="7" t="s">
        <v>89</v>
      </c>
      <c r="N578" s="7" t="s">
        <v>89</v>
      </c>
      <c r="O578" s="7" t="s">
        <v>89</v>
      </c>
      <c r="P578" s="7" t="s">
        <v>89</v>
      </c>
      <c r="R578" s="2134"/>
      <c r="S578" s="23">
        <f>IF(T578&lt;=0,"",(((T578-'In Productie'!$D$1)/7)+0.6))</f>
        <v>14.6</v>
      </c>
      <c r="T578" s="181">
        <v>42471</v>
      </c>
      <c r="U578" s="4" t="s">
        <v>444</v>
      </c>
      <c r="W578" s="25">
        <f>E578*18</f>
        <v>90</v>
      </c>
      <c r="X578" s="80"/>
      <c r="Y578" s="82"/>
      <c r="Z578" s="272"/>
      <c r="AE578" s="4">
        <f>IF(A578="","",(IFERROR(VLOOKUP(A578,Projecten!A$4:W$2618,5,FALSE),"niet bekend")))</f>
        <v>6</v>
      </c>
      <c r="AF578" s="973">
        <f>IF(AE578="","",(E578/AE578*AH578))</f>
        <v>16955</v>
      </c>
      <c r="AG578" s="1028">
        <f>IF(A578="","",(IFERROR(VLOOKUP(A578,Projecten!A$4:W$2618,23,FALSE),"niet bekend")))</f>
        <v>20346</v>
      </c>
      <c r="AH578" s="1028">
        <f>IF(A578="","",(IFERROR(VLOOKUP(A578,Projecten!A$4:W$2618,12,FALSE),"niet bekend")))</f>
        <v>20346</v>
      </c>
      <c r="AI578" s="1026">
        <f t="shared" si="73"/>
        <v>3391</v>
      </c>
    </row>
    <row r="579" spans="1:35" s="4" customFormat="1" ht="12.75" customHeight="1" x14ac:dyDescent="0.2">
      <c r="A579" s="2">
        <v>2016080</v>
      </c>
      <c r="B579" s="1509"/>
      <c r="C579" s="2">
        <v>570516</v>
      </c>
      <c r="D579" s="1" t="s">
        <v>68</v>
      </c>
      <c r="E579" s="39">
        <v>1</v>
      </c>
      <c r="F579" s="226">
        <v>9</v>
      </c>
      <c r="G579" s="226">
        <v>6</v>
      </c>
      <c r="H579" s="1">
        <v>4</v>
      </c>
      <c r="I579" s="75"/>
      <c r="J579" s="7"/>
      <c r="K579" s="7"/>
      <c r="L579" s="7"/>
      <c r="M579" s="7" t="s">
        <v>89</v>
      </c>
      <c r="N579" s="7" t="s">
        <v>89</v>
      </c>
      <c r="O579" s="7" t="s">
        <v>89</v>
      </c>
      <c r="P579" s="7" t="s">
        <v>89</v>
      </c>
      <c r="R579" s="2134"/>
      <c r="S579" s="23"/>
      <c r="T579" s="181"/>
      <c r="U579" s="4" t="s">
        <v>278</v>
      </c>
      <c r="W579" s="25">
        <v>17</v>
      </c>
      <c r="X579" s="80"/>
      <c r="Y579" s="82"/>
      <c r="Z579" s="272"/>
      <c r="AE579" s="4">
        <f>IF(A579="","",(IFERROR(VLOOKUP(A579,Projecten!A$4:W$2618,5,FALSE),"niet bekend")))</f>
        <v>1</v>
      </c>
      <c r="AF579" s="973">
        <f>IF(AE579="","",(E579/AE579*AH579))</f>
        <v>2814</v>
      </c>
      <c r="AG579" s="1028">
        <f>IF(A579="","",(IFERROR(VLOOKUP(A579,Projecten!A$4:W$2618,23,FALSE),"niet bekend")))</f>
        <v>2814</v>
      </c>
      <c r="AH579" s="1028">
        <f>IF(A579="","",(IFERROR(VLOOKUP(A579,Projecten!A$4:W$2618,12,FALSE),"niet bekend")))</f>
        <v>2814</v>
      </c>
      <c r="AI579" s="1026">
        <f t="shared" si="73"/>
        <v>0</v>
      </c>
    </row>
    <row r="580" spans="1:35" x14ac:dyDescent="0.2">
      <c r="A580" s="290">
        <v>2015201</v>
      </c>
      <c r="B580" s="1516">
        <v>120493</v>
      </c>
      <c r="C580" s="336" t="s">
        <v>684</v>
      </c>
      <c r="D580" s="292" t="s">
        <v>441</v>
      </c>
      <c r="E580" s="1976">
        <v>0</v>
      </c>
      <c r="F580" s="291">
        <v>3</v>
      </c>
      <c r="G580" s="291">
        <v>5</v>
      </c>
      <c r="H580" s="292">
        <v>0</v>
      </c>
      <c r="I580" s="29" t="s">
        <v>309</v>
      </c>
      <c r="J580" s="29" t="s">
        <v>309</v>
      </c>
      <c r="K580" s="29" t="s">
        <v>309</v>
      </c>
      <c r="L580" s="29" t="s">
        <v>309</v>
      </c>
      <c r="M580" s="29" t="s">
        <v>89</v>
      </c>
      <c r="N580" s="29" t="s">
        <v>89</v>
      </c>
      <c r="O580" s="29" t="s">
        <v>89</v>
      </c>
      <c r="P580" s="29" t="s">
        <v>89</v>
      </c>
      <c r="Q580" s="6"/>
      <c r="R580" s="2131"/>
      <c r="S580" s="23">
        <f>IF(T580&lt;=0,"",(((T580-'In Productie'!$D$1)/7)+0.6))</f>
        <v>8.6</v>
      </c>
      <c r="T580" s="177">
        <v>42429</v>
      </c>
      <c r="U580" s="6" t="s">
        <v>683</v>
      </c>
      <c r="V580" s="334" t="s">
        <v>685</v>
      </c>
      <c r="W580" s="25">
        <v>9</v>
      </c>
      <c r="X580" s="6"/>
      <c r="Y580" s="6"/>
      <c r="Z580" s="5"/>
      <c r="AE580" s="4">
        <f>IF(A580="","",(IFERROR(VLOOKUP(A580,Projecten!A$4:W$2618,5,FALSE),"niet bekend")))</f>
        <v>0</v>
      </c>
      <c r="AF580" s="973">
        <f>AH580</f>
        <v>638.82000000000005</v>
      </c>
      <c r="AG580" s="1028">
        <f>IF(A580="","",(IFERROR(VLOOKUP(A580,Projecten!A$4:W$2618,23,FALSE),"niet bekend")))</f>
        <v>638.82000000000005</v>
      </c>
      <c r="AH580" s="1028">
        <f>IF(A580="","",(IFERROR(VLOOKUP(A580,Projecten!A$4:W$2618,12,FALSE),"niet bekend")))</f>
        <v>638.82000000000005</v>
      </c>
      <c r="AI580" s="1026">
        <f t="shared" si="73"/>
        <v>0</v>
      </c>
    </row>
    <row r="581" spans="1:35" s="38" customFormat="1" ht="12.75" customHeight="1" x14ac:dyDescent="0.2">
      <c r="A581" s="30"/>
      <c r="B581" s="1500"/>
      <c r="C581" s="31"/>
      <c r="D581" s="31"/>
      <c r="E581" s="32"/>
      <c r="F581" s="31"/>
      <c r="G581" s="31"/>
      <c r="H581" s="31"/>
      <c r="I581" s="32"/>
      <c r="J581" s="32"/>
      <c r="K581" s="32"/>
      <c r="L581" s="32"/>
      <c r="M581" s="32"/>
      <c r="N581" s="32"/>
      <c r="O581" s="32"/>
      <c r="P581" s="32"/>
      <c r="Q581" s="33"/>
      <c r="R581" s="33"/>
      <c r="S581" s="1198"/>
      <c r="T581" s="176"/>
      <c r="U581" s="35"/>
      <c r="V581" s="35"/>
      <c r="W581" s="35"/>
      <c r="X581" s="83"/>
      <c r="Y581" s="84"/>
      <c r="Z581" s="36"/>
      <c r="AF581" s="983"/>
      <c r="AG581" s="1030"/>
      <c r="AH581" s="1030"/>
      <c r="AI581" s="1030"/>
    </row>
    <row r="582" spans="1:35" s="1038" customFormat="1" ht="12.75" customHeight="1" x14ac:dyDescent="0.2">
      <c r="A582" s="1007"/>
      <c r="B582" s="1498"/>
      <c r="C582" s="1008">
        <f>SUM(F582:H582)</f>
        <v>287</v>
      </c>
      <c r="D582" s="1009"/>
      <c r="E582" s="1010">
        <f>SUM(E583:E603)</f>
        <v>13.25</v>
      </c>
      <c r="F582" s="1009">
        <f>SUM(F583:F603)</f>
        <v>195</v>
      </c>
      <c r="G582" s="1009">
        <f>SUM(G583:G603)</f>
        <v>59</v>
      </c>
      <c r="H582" s="1009">
        <f>SUM(H583:H603)</f>
        <v>33</v>
      </c>
      <c r="I582" s="1010"/>
      <c r="J582" s="1010"/>
      <c r="K582" s="1010"/>
      <c r="L582" s="1010"/>
      <c r="M582" s="1010"/>
      <c r="N582" s="1010"/>
      <c r="O582" s="1010"/>
      <c r="P582" s="1010"/>
      <c r="Q582" s="1045">
        <v>14</v>
      </c>
      <c r="R582" s="1045"/>
      <c r="S582" s="1199"/>
      <c r="T582" s="1046"/>
      <c r="U582" s="1047"/>
      <c r="V582" s="1047">
        <f>SUM(W582:W602)</f>
        <v>297.5</v>
      </c>
      <c r="W582" s="960"/>
      <c r="X582" s="1049">
        <v>305</v>
      </c>
      <c r="Y582" s="961">
        <f>V582-X582</f>
        <v>-7.5</v>
      </c>
      <c r="Z582" s="1050"/>
      <c r="AE582" s="1038" t="str">
        <f>IF(A582="","",(IFERROR(VLOOKUP(A582,Projecten!A$4:W$2618,5,FALSE),"niet bekend")))</f>
        <v/>
      </c>
      <c r="AF582" s="1037">
        <f>SUM(AF583:AF603)</f>
        <v>39230.659999999996</v>
      </c>
      <c r="AG582" s="1027" t="str">
        <f>IF(A582="","",(IFERROR(VLOOKUP(A582,Projecten!A$4:W$2618,23,FALSE),"niet bekend")))</f>
        <v/>
      </c>
      <c r="AH582" s="1027" t="str">
        <f>IF(A582="","",(IFERROR(VLOOKUP(A582,Projecten!A$4:W$2618,12,FALSE),"niet bekend")))</f>
        <v/>
      </c>
      <c r="AI582" s="1027"/>
    </row>
    <row r="583" spans="1:35" s="4" customFormat="1" ht="12.75" customHeight="1" x14ac:dyDescent="0.2">
      <c r="A583" s="160"/>
      <c r="B583" s="1504"/>
      <c r="C583" s="375"/>
      <c r="D583" s="99"/>
      <c r="E583" s="75"/>
      <c r="F583" s="99"/>
      <c r="G583" s="99"/>
      <c r="H583" s="99"/>
      <c r="I583" s="75"/>
      <c r="J583" s="75"/>
      <c r="K583" s="75"/>
      <c r="L583" s="75"/>
      <c r="M583" s="75"/>
      <c r="N583" s="75"/>
      <c r="O583" s="75"/>
      <c r="P583" s="75"/>
      <c r="Q583" s="379" t="s">
        <v>967</v>
      </c>
      <c r="R583" s="161"/>
      <c r="S583" s="1203"/>
      <c r="T583" s="185"/>
      <c r="U583" s="162"/>
      <c r="V583" s="162"/>
      <c r="W583" s="97"/>
      <c r="X583" s="163"/>
      <c r="Y583" s="81"/>
      <c r="Z583" s="272"/>
      <c r="AE583" s="4" t="str">
        <f>IF(A583="","",(IFERROR(VLOOKUP(A583,Projecten!A$4:W$2618,5,FALSE),"niet bekend")))</f>
        <v/>
      </c>
      <c r="AF583" s="973" t="str">
        <f>IF(AE583="","",(E583/AE583*AH583))</f>
        <v/>
      </c>
      <c r="AG583" s="1028" t="str">
        <f>IF(A583="","",(IFERROR(VLOOKUP(A583,Projecten!A$4:W$2618,23,FALSE),"niet bekend")))</f>
        <v/>
      </c>
      <c r="AH583" s="1028" t="str">
        <f>IF(A583="","",(IFERROR(VLOOKUP(A583,Projecten!A$4:W$2618,12,FALSE),"niet bekend")))</f>
        <v/>
      </c>
      <c r="AI583" s="1026" t="str">
        <f t="shared" ref="AI583:AI594" si="74">IF(AF583="","",(AH583-AF583))</f>
        <v/>
      </c>
    </row>
    <row r="584" spans="1:35" x14ac:dyDescent="0.2">
      <c r="A584" s="290"/>
      <c r="B584" s="1516"/>
      <c r="C584" s="336"/>
      <c r="D584" s="292"/>
      <c r="E584" s="1976"/>
      <c r="F584" s="291"/>
      <c r="G584" s="291"/>
      <c r="H584" s="292"/>
      <c r="I584" s="74"/>
      <c r="J584" s="74"/>
      <c r="K584" s="74"/>
      <c r="L584" s="74"/>
      <c r="M584" s="29"/>
      <c r="N584" s="29"/>
      <c r="O584" s="29"/>
      <c r="P584" s="29"/>
      <c r="Q584" s="6"/>
      <c r="R584" s="2131"/>
      <c r="S584" s="23"/>
      <c r="V584" s="334"/>
      <c r="W584" s="25"/>
      <c r="X584" s="6"/>
      <c r="Y584" s="6"/>
      <c r="Z584" s="5"/>
      <c r="AE584" s="4" t="str">
        <f>IF(A584="","",(IFERROR(VLOOKUP(A584,Projecten!A$4:W$2618,5,FALSE),"niet bekend")))</f>
        <v/>
      </c>
      <c r="AF584" s="973" t="str">
        <f>IF(AE584="","",(E584/AE584*AH584))</f>
        <v/>
      </c>
      <c r="AG584" s="1028" t="str">
        <f>IF(A584="","",(IFERROR(VLOOKUP(A584,Projecten!A$4:W$2618,23,FALSE),"niet bekend")))</f>
        <v/>
      </c>
      <c r="AH584" s="1028" t="str">
        <f>IF(A584="","",(IFERROR(VLOOKUP(A584,Projecten!A$4:W$2618,12,FALSE),"niet bekend")))</f>
        <v/>
      </c>
      <c r="AI584" s="1026" t="str">
        <f t="shared" si="74"/>
        <v/>
      </c>
    </row>
    <row r="585" spans="1:35" s="4" customFormat="1" ht="12.75" customHeight="1" x14ac:dyDescent="0.2">
      <c r="A585" s="160"/>
      <c r="B585" s="1504"/>
      <c r="C585" s="296" t="s">
        <v>976</v>
      </c>
      <c r="D585" s="99"/>
      <c r="E585" s="75"/>
      <c r="F585" s="99"/>
      <c r="G585" s="99"/>
      <c r="H585" s="99"/>
      <c r="I585" s="75"/>
      <c r="J585" s="75"/>
      <c r="K585" s="75"/>
      <c r="L585" s="75"/>
      <c r="M585" s="75"/>
      <c r="N585" s="75"/>
      <c r="O585" s="75"/>
      <c r="P585" s="75"/>
      <c r="Q585" s="379"/>
      <c r="R585" s="161"/>
      <c r="S585" s="1203"/>
      <c r="T585" s="185"/>
      <c r="U585" s="162"/>
      <c r="V585" s="162"/>
      <c r="W585" s="465">
        <v>21.5</v>
      </c>
      <c r="X585" s="163"/>
      <c r="Y585" s="81"/>
      <c r="Z585" s="272"/>
      <c r="AE585" s="4" t="str">
        <f>IF(A585="","",(IFERROR(VLOOKUP(A585,Projecten!A$4:W$2618,5,FALSE),"niet bekend")))</f>
        <v/>
      </c>
      <c r="AF585" s="973" t="str">
        <f>IF(AE585="","",(E585/AE585*AH585))</f>
        <v/>
      </c>
      <c r="AG585" s="1028" t="str">
        <f>IF(A585="","",(IFERROR(VLOOKUP(A585,Projecten!A$4:W$2618,23,FALSE),"niet bekend")))</f>
        <v/>
      </c>
      <c r="AH585" s="1028" t="str">
        <f>IF(A585="","",(IFERROR(VLOOKUP(A585,Projecten!A$4:W$2618,12,FALSE),"niet bekend")))</f>
        <v/>
      </c>
      <c r="AI585" s="1026" t="str">
        <f t="shared" si="74"/>
        <v/>
      </c>
    </row>
    <row r="586" spans="1:35" s="4" customFormat="1" ht="12.75" customHeight="1" x14ac:dyDescent="0.2">
      <c r="A586" s="160"/>
      <c r="B586" s="1504"/>
      <c r="C586" s="296" t="s">
        <v>994</v>
      </c>
      <c r="D586" s="99"/>
      <c r="E586" s="75"/>
      <c r="F586" s="99"/>
      <c r="G586" s="99"/>
      <c r="H586" s="99"/>
      <c r="I586" s="75"/>
      <c r="J586" s="75"/>
      <c r="K586" s="75"/>
      <c r="L586" s="75"/>
      <c r="M586" s="75"/>
      <c r="N586" s="75"/>
      <c r="O586" s="75"/>
      <c r="P586" s="75"/>
      <c r="Q586" s="379"/>
      <c r="R586" s="161"/>
      <c r="S586" s="1203"/>
      <c r="T586" s="185"/>
      <c r="U586" s="162"/>
      <c r="V586" s="162"/>
      <c r="W586" s="465">
        <v>3.5</v>
      </c>
      <c r="X586" s="163"/>
      <c r="Y586" s="81"/>
      <c r="Z586" s="272"/>
      <c r="AE586" s="4" t="str">
        <f>IF(A586="","",(IFERROR(VLOOKUP(A586,Projecten!A$4:W$2618,5,FALSE),"niet bekend")))</f>
        <v/>
      </c>
      <c r="AF586" s="973" t="str">
        <f>IF(AE586="","",(E586/AE586*AH586))</f>
        <v/>
      </c>
      <c r="AG586" s="1028" t="str">
        <f>IF(A586="","",(IFERROR(VLOOKUP(A586,Projecten!A$4:W$2618,23,FALSE),"niet bekend")))</f>
        <v/>
      </c>
      <c r="AH586" s="1028" t="str">
        <f>IF(A586="","",(IFERROR(VLOOKUP(A586,Projecten!A$4:W$2618,12,FALSE),"niet bekend")))</f>
        <v/>
      </c>
      <c r="AI586" s="1026" t="str">
        <f t="shared" si="74"/>
        <v/>
      </c>
    </row>
    <row r="587" spans="1:35" s="4" customFormat="1" ht="12.75" customHeight="1" x14ac:dyDescent="0.2">
      <c r="A587" s="290">
        <v>2016095</v>
      </c>
      <c r="B587" s="314" t="s">
        <v>981</v>
      </c>
      <c r="C587" s="290" t="s">
        <v>912</v>
      </c>
      <c r="D587" s="347" t="s">
        <v>68</v>
      </c>
      <c r="E587" s="1974">
        <v>0.25</v>
      </c>
      <c r="F587" s="348">
        <v>100</v>
      </c>
      <c r="G587" s="349">
        <v>0</v>
      </c>
      <c r="H587" s="349">
        <v>0</v>
      </c>
      <c r="I587" s="147" t="s">
        <v>89</v>
      </c>
      <c r="J587" s="29" t="s">
        <v>309</v>
      </c>
      <c r="K587" s="29" t="s">
        <v>309</v>
      </c>
      <c r="L587" s="29" t="s">
        <v>309</v>
      </c>
      <c r="M587" s="29" t="s">
        <v>89</v>
      </c>
      <c r="N587" s="29" t="s">
        <v>89</v>
      </c>
      <c r="O587" s="29" t="s">
        <v>89</v>
      </c>
      <c r="P587" s="29" t="s">
        <v>89</v>
      </c>
      <c r="R587" s="2134"/>
      <c r="S587" s="23">
        <f>IF(T587&lt;=0,"",(((T587-'In Productie'!$D$1)/7)+0.6))</f>
        <v>15.6</v>
      </c>
      <c r="T587" s="181">
        <v>42478</v>
      </c>
      <c r="U587" s="4" t="s">
        <v>444</v>
      </c>
      <c r="W587" s="25">
        <v>65.5</v>
      </c>
      <c r="X587" s="79"/>
      <c r="Y587" s="79"/>
      <c r="Z587" s="586">
        <v>42431</v>
      </c>
      <c r="AE587" s="4">
        <f>IF(A587="","",(IFERROR(VLOOKUP(A587,Projecten!A$4:W$2618,5,FALSE),"niet bekend")))</f>
        <v>1</v>
      </c>
      <c r="AF587" s="973">
        <f>IF(AE587="","",(E587/AE587*AH587))</f>
        <v>6913</v>
      </c>
      <c r="AG587" s="1028">
        <f>IF(A587="","",(IFERROR(VLOOKUP(A587,Projecten!A$4:W$2618,23,FALSE),"niet bekend")))</f>
        <v>27652</v>
      </c>
      <c r="AH587" s="1028">
        <f>IF(A587="","",(IFERROR(VLOOKUP(A587,Projecten!A$4:W$2618,12,FALSE),"niet bekend")))</f>
        <v>27652</v>
      </c>
      <c r="AI587" s="1026">
        <f t="shared" si="74"/>
        <v>20739</v>
      </c>
    </row>
    <row r="588" spans="1:35" x14ac:dyDescent="0.2">
      <c r="A588" s="290">
        <v>2015201</v>
      </c>
      <c r="B588" s="1516">
        <v>120493</v>
      </c>
      <c r="C588" s="336" t="s">
        <v>684</v>
      </c>
      <c r="D588" s="292" t="s">
        <v>441</v>
      </c>
      <c r="E588" s="1976">
        <v>0</v>
      </c>
      <c r="F588" s="291">
        <v>1</v>
      </c>
      <c r="G588" s="291">
        <v>2</v>
      </c>
      <c r="H588" s="292">
        <v>0</v>
      </c>
      <c r="I588" s="29" t="s">
        <v>309</v>
      </c>
      <c r="J588" s="29" t="s">
        <v>309</v>
      </c>
      <c r="K588" s="29" t="s">
        <v>309</v>
      </c>
      <c r="L588" s="29" t="s">
        <v>309</v>
      </c>
      <c r="M588" s="29" t="s">
        <v>89</v>
      </c>
      <c r="N588" s="29" t="s">
        <v>89</v>
      </c>
      <c r="O588" s="29" t="s">
        <v>89</v>
      </c>
      <c r="P588" s="29" t="s">
        <v>89</v>
      </c>
      <c r="Q588" s="6"/>
      <c r="R588" s="2131"/>
      <c r="S588" s="23">
        <f>IF(T588&lt;=0,"",(((T588-'In Productie'!$D$1)/7)+0.6))</f>
        <v>8.6</v>
      </c>
      <c r="T588" s="177">
        <v>42429</v>
      </c>
      <c r="U588" s="6" t="s">
        <v>683</v>
      </c>
      <c r="V588" s="334" t="s">
        <v>685</v>
      </c>
      <c r="W588" s="25">
        <v>3</v>
      </c>
      <c r="X588" s="6"/>
      <c r="Y588" s="6"/>
      <c r="Z588" s="5"/>
      <c r="AE588" s="4">
        <f>IF(A588="","",(IFERROR(VLOOKUP(A588,Projecten!A$4:W$2618,5,FALSE),"niet bekend")))</f>
        <v>0</v>
      </c>
      <c r="AF588" s="973">
        <f>AH588</f>
        <v>638.82000000000005</v>
      </c>
      <c r="AG588" s="1028">
        <f>IF(A588="","",(IFERROR(VLOOKUP(A588,Projecten!A$4:W$2618,23,FALSE),"niet bekend")))</f>
        <v>638.82000000000005</v>
      </c>
      <c r="AH588" s="1028">
        <f>IF(A588="","",(IFERROR(VLOOKUP(A588,Projecten!A$4:W$2618,12,FALSE),"niet bekend")))</f>
        <v>638.82000000000005</v>
      </c>
      <c r="AI588" s="1026">
        <f t="shared" si="74"/>
        <v>0</v>
      </c>
    </row>
    <row r="589" spans="1:35" s="4" customFormat="1" ht="12.75" customHeight="1" x14ac:dyDescent="0.2">
      <c r="A589" s="93">
        <v>2016072</v>
      </c>
      <c r="B589" s="1517">
        <v>120556</v>
      </c>
      <c r="C589" s="2">
        <v>121591</v>
      </c>
      <c r="D589" s="1" t="s">
        <v>642</v>
      </c>
      <c r="E589" s="39">
        <v>1</v>
      </c>
      <c r="F589" s="1">
        <v>5</v>
      </c>
      <c r="G589" s="1">
        <v>3</v>
      </c>
      <c r="H589" s="1">
        <v>3</v>
      </c>
      <c r="I589" s="75" t="s">
        <v>89</v>
      </c>
      <c r="J589" s="75" t="s">
        <v>309</v>
      </c>
      <c r="K589" s="75" t="s">
        <v>89</v>
      </c>
      <c r="L589" s="75" t="s">
        <v>309</v>
      </c>
      <c r="M589" s="75" t="s">
        <v>89</v>
      </c>
      <c r="N589" s="75" t="s">
        <v>89</v>
      </c>
      <c r="O589" s="7" t="s">
        <v>89</v>
      </c>
      <c r="P589" s="7" t="s">
        <v>89</v>
      </c>
      <c r="R589" s="2134"/>
      <c r="S589" s="23">
        <f>IF(T589&lt;=0,"",(((T589-'In Productie'!$D$1)/7)+0.6))</f>
        <v>12.028571428571428</v>
      </c>
      <c r="T589" s="181">
        <v>42453</v>
      </c>
      <c r="U589" s="4" t="s">
        <v>819</v>
      </c>
      <c r="W589" s="25">
        <v>14</v>
      </c>
      <c r="X589" s="80"/>
      <c r="Y589" s="82"/>
      <c r="Z589" s="111">
        <v>42429</v>
      </c>
      <c r="AE589" s="4">
        <f>IF(A589="","",(IFERROR(VLOOKUP(A589,Projecten!A$4:W$2618,5,FALSE),"niet bekend")))</f>
        <v>1</v>
      </c>
      <c r="AF589" s="973">
        <f t="shared" ref="AF589:AF602" si="75">IF(AE589="","",(E589/AE589*AH589))</f>
        <v>2230.37</v>
      </c>
      <c r="AG589" s="1028">
        <f>IF(A589="","",(IFERROR(VLOOKUP(A589,Projecten!A$4:W$2618,23,FALSE),"niet bekend")))</f>
        <v>2230.37</v>
      </c>
      <c r="AH589" s="1028">
        <f>IF(A589="","",(IFERROR(VLOOKUP(A589,Projecten!A$4:W$2618,12,FALSE),"niet bekend")))</f>
        <v>2230.37</v>
      </c>
      <c r="AI589" s="1026">
        <f t="shared" si="74"/>
        <v>0</v>
      </c>
    </row>
    <row r="590" spans="1:35" s="4" customFormat="1" ht="12.75" customHeight="1" x14ac:dyDescent="0.2">
      <c r="A590" s="93">
        <v>2016085</v>
      </c>
      <c r="B590" s="1501">
        <v>120585</v>
      </c>
      <c r="C590" s="2">
        <v>589416</v>
      </c>
      <c r="D590" s="1" t="s">
        <v>68</v>
      </c>
      <c r="E590" s="39">
        <v>1</v>
      </c>
      <c r="F590" s="1">
        <v>9</v>
      </c>
      <c r="G590" s="1">
        <v>6</v>
      </c>
      <c r="H590" s="1">
        <v>3</v>
      </c>
      <c r="I590" s="74" t="s">
        <v>89</v>
      </c>
      <c r="J590" s="74" t="s">
        <v>309</v>
      </c>
      <c r="K590" s="74" t="s">
        <v>309</v>
      </c>
      <c r="L590" s="74" t="s">
        <v>309</v>
      </c>
      <c r="M590" s="76" t="s">
        <v>89</v>
      </c>
      <c r="N590" s="76" t="s">
        <v>89</v>
      </c>
      <c r="O590" s="41" t="s">
        <v>89</v>
      </c>
      <c r="P590" s="41" t="s">
        <v>89</v>
      </c>
      <c r="R590" s="2134"/>
      <c r="S590" s="23">
        <f>IF(T590&lt;=0,"",(((T590-'In Productie'!$D$1)/7)+0.6))</f>
        <v>15.028571428571428</v>
      </c>
      <c r="T590" s="181">
        <v>42474</v>
      </c>
      <c r="U590" s="4" t="s">
        <v>278</v>
      </c>
      <c r="W590" s="470">
        <v>16</v>
      </c>
      <c r="X590" s="79"/>
      <c r="Y590" s="79"/>
      <c r="Z590" s="586">
        <v>42438</v>
      </c>
      <c r="AE590" s="4">
        <f>IF(A590="","",(IFERROR(VLOOKUP(A590,Projecten!A$4:W$2618,5,FALSE),"niet bekend")))</f>
        <v>1</v>
      </c>
      <c r="AF590" s="973">
        <f t="shared" si="75"/>
        <v>2277</v>
      </c>
      <c r="AG590" s="1028">
        <f>IF(A590="","",(IFERROR(VLOOKUP(A590,Projecten!A$4:W$2618,23,FALSE),"niet bekend")))</f>
        <v>2277</v>
      </c>
      <c r="AH590" s="1028">
        <f>IF(A590="","",(IFERROR(VLOOKUP(A590,Projecten!A$4:W$2618,12,FALSE),"niet bekend")))</f>
        <v>2277</v>
      </c>
      <c r="AI590" s="1026">
        <f t="shared" si="74"/>
        <v>0</v>
      </c>
    </row>
    <row r="591" spans="1:35" s="4" customFormat="1" ht="12.75" customHeight="1" x14ac:dyDescent="0.2">
      <c r="A591" s="93">
        <v>2016084</v>
      </c>
      <c r="B591" s="1501">
        <v>120585</v>
      </c>
      <c r="C591" s="2">
        <v>589316</v>
      </c>
      <c r="D591" s="1" t="s">
        <v>68</v>
      </c>
      <c r="E591" s="39">
        <v>1</v>
      </c>
      <c r="F591" s="1">
        <v>9</v>
      </c>
      <c r="G591" s="1">
        <v>6</v>
      </c>
      <c r="H591" s="1">
        <v>3</v>
      </c>
      <c r="I591" s="74" t="s">
        <v>89</v>
      </c>
      <c r="J591" s="74" t="s">
        <v>309</v>
      </c>
      <c r="K591" s="74" t="s">
        <v>309</v>
      </c>
      <c r="L591" s="74" t="s">
        <v>309</v>
      </c>
      <c r="M591" s="74" t="s">
        <v>89</v>
      </c>
      <c r="N591" s="74" t="s">
        <v>89</v>
      </c>
      <c r="O591" s="29" t="s">
        <v>89</v>
      </c>
      <c r="P591" s="29" t="s">
        <v>89</v>
      </c>
      <c r="R591" s="2134"/>
      <c r="S591" s="23">
        <f>IF(T591&lt;=0,"",(((T591-'In Productie'!$D$1)/7)+0.6))</f>
        <v>15.028571428571428</v>
      </c>
      <c r="T591" s="181">
        <v>42474</v>
      </c>
      <c r="U591" s="4" t="s">
        <v>278</v>
      </c>
      <c r="W591" s="470">
        <v>16</v>
      </c>
      <c r="X591" s="79"/>
      <c r="Y591" s="79"/>
      <c r="Z591" s="586">
        <v>42438</v>
      </c>
      <c r="AE591" s="4">
        <f>IF(A591="","",(IFERROR(VLOOKUP(A591,Projecten!A$4:W$2618,5,FALSE),"niet bekend")))</f>
        <v>1</v>
      </c>
      <c r="AF591" s="973">
        <f t="shared" si="75"/>
        <v>2277</v>
      </c>
      <c r="AG591" s="1028">
        <f>IF(A591="","",(IFERROR(VLOOKUP(A591,Projecten!A$4:W$2618,23,FALSE),"niet bekend")))</f>
        <v>2277</v>
      </c>
      <c r="AH591" s="1028">
        <f>IF(A591="","",(IFERROR(VLOOKUP(A591,Projecten!A$4:W$2618,12,FALSE),"niet bekend")))</f>
        <v>2277</v>
      </c>
      <c r="AI591" s="1026">
        <f t="shared" si="74"/>
        <v>0</v>
      </c>
    </row>
    <row r="592" spans="1:35" s="4" customFormat="1" ht="12.75" customHeight="1" x14ac:dyDescent="0.2">
      <c r="A592" s="93">
        <v>2016089</v>
      </c>
      <c r="B592" s="1509">
        <v>120579</v>
      </c>
      <c r="C592" s="2" t="s">
        <v>901</v>
      </c>
      <c r="D592" s="1" t="s">
        <v>68</v>
      </c>
      <c r="E592" s="39">
        <v>1</v>
      </c>
      <c r="F592" s="1">
        <v>10</v>
      </c>
      <c r="G592" s="1">
        <v>5</v>
      </c>
      <c r="H592" s="1">
        <v>4</v>
      </c>
      <c r="I592" s="75" t="s">
        <v>89</v>
      </c>
      <c r="J592" s="75" t="s">
        <v>309</v>
      </c>
      <c r="K592" s="75" t="s">
        <v>309</v>
      </c>
      <c r="L592" s="75" t="s">
        <v>309</v>
      </c>
      <c r="M592" s="75" t="s">
        <v>89</v>
      </c>
      <c r="N592" s="75" t="s">
        <v>89</v>
      </c>
      <c r="O592" s="7" t="s">
        <v>89</v>
      </c>
      <c r="P592" s="7" t="s">
        <v>89</v>
      </c>
      <c r="R592" s="2134"/>
      <c r="S592" s="23">
        <f>IF(T592&lt;=0,"",(((T592-'In Productie'!$D$1)/7)+0.6))</f>
        <v>14.6</v>
      </c>
      <c r="T592" s="181">
        <v>42471</v>
      </c>
      <c r="U592" s="4" t="s">
        <v>444</v>
      </c>
      <c r="W592" s="25">
        <f>E592*18</f>
        <v>18</v>
      </c>
      <c r="X592" s="80"/>
      <c r="Y592" s="82"/>
      <c r="Z592" s="586">
        <v>42439</v>
      </c>
      <c r="AE592" s="4">
        <f>IF(A592="","",(IFERROR(VLOOKUP(A592,Projecten!A$4:W$2618,5,FALSE),"niet bekend")))</f>
        <v>6</v>
      </c>
      <c r="AF592" s="973">
        <f t="shared" si="75"/>
        <v>3391</v>
      </c>
      <c r="AG592" s="1028">
        <f>IF(A592="","",(IFERROR(VLOOKUP(A592,Projecten!A$4:W$2618,23,FALSE),"niet bekend")))</f>
        <v>20346</v>
      </c>
      <c r="AH592" s="1028">
        <f>IF(A592="","",(IFERROR(VLOOKUP(A592,Projecten!A$4:W$2618,12,FALSE),"niet bekend")))</f>
        <v>20346</v>
      </c>
      <c r="AI592" s="1026">
        <f t="shared" si="74"/>
        <v>16955</v>
      </c>
    </row>
    <row r="593" spans="1:35" s="4" customFormat="1" ht="12.75" customHeight="1" x14ac:dyDescent="0.2">
      <c r="A593" s="93">
        <v>2016087</v>
      </c>
      <c r="B593" s="1501">
        <v>120585</v>
      </c>
      <c r="C593" s="2" t="s">
        <v>897</v>
      </c>
      <c r="D593" s="1" t="s">
        <v>68</v>
      </c>
      <c r="E593" s="39">
        <v>1</v>
      </c>
      <c r="F593" s="1">
        <v>5</v>
      </c>
      <c r="G593" s="1">
        <v>1</v>
      </c>
      <c r="H593" s="1">
        <v>3</v>
      </c>
      <c r="I593" s="74" t="s">
        <v>89</v>
      </c>
      <c r="J593" s="74" t="s">
        <v>309</v>
      </c>
      <c r="K593" s="74" t="s">
        <v>309</v>
      </c>
      <c r="L593" s="74" t="s">
        <v>309</v>
      </c>
      <c r="M593" s="76" t="s">
        <v>89</v>
      </c>
      <c r="N593" s="76" t="s">
        <v>89</v>
      </c>
      <c r="O593" s="41" t="s">
        <v>89</v>
      </c>
      <c r="P593" s="41" t="s">
        <v>89</v>
      </c>
      <c r="R593" s="2134"/>
      <c r="S593" s="23">
        <f>IF(T593&lt;=0,"",(((T593-'In Productie'!$D$1)/7)+0.6))</f>
        <v>15.028571428571428</v>
      </c>
      <c r="T593" s="181">
        <v>42474</v>
      </c>
      <c r="U593" s="4" t="s">
        <v>278</v>
      </c>
      <c r="W593" s="25">
        <v>9</v>
      </c>
      <c r="X593" s="79"/>
      <c r="Y593" s="79"/>
      <c r="Z593" s="586">
        <v>42439</v>
      </c>
      <c r="AE593" s="4">
        <f>IF(A593="","",(IFERROR(VLOOKUP(A593,Projecten!A$4:W$2618,5,FALSE),"niet bekend")))</f>
        <v>1</v>
      </c>
      <c r="AF593" s="973">
        <f t="shared" si="75"/>
        <v>1482</v>
      </c>
      <c r="AG593" s="1028">
        <f>IF(A593="","",(IFERROR(VLOOKUP(A593,Projecten!A$4:W$2618,23,FALSE),"niet bekend")))</f>
        <v>1482</v>
      </c>
      <c r="AH593" s="1028">
        <f>IF(A593="","",(IFERROR(VLOOKUP(A593,Projecten!A$4:W$2618,12,FALSE),"niet bekend")))</f>
        <v>1482</v>
      </c>
      <c r="AI593" s="1026">
        <f t="shared" si="74"/>
        <v>0</v>
      </c>
    </row>
    <row r="594" spans="1:35" x14ac:dyDescent="0.2">
      <c r="A594" s="93">
        <v>2016090</v>
      </c>
      <c r="B594" s="1509">
        <v>120583</v>
      </c>
      <c r="C594" s="2" t="s">
        <v>903</v>
      </c>
      <c r="D594" s="1" t="s">
        <v>68</v>
      </c>
      <c r="E594" s="39">
        <v>2</v>
      </c>
      <c r="F594" s="1">
        <v>18</v>
      </c>
      <c r="G594" s="1">
        <v>10</v>
      </c>
      <c r="H594" s="1">
        <v>4</v>
      </c>
      <c r="I594" s="74" t="s">
        <v>89</v>
      </c>
      <c r="J594" s="74" t="s">
        <v>309</v>
      </c>
      <c r="K594" s="74" t="s">
        <v>309</v>
      </c>
      <c r="L594" s="74" t="s">
        <v>309</v>
      </c>
      <c r="M594" s="74" t="s">
        <v>89</v>
      </c>
      <c r="N594" s="74" t="s">
        <v>89</v>
      </c>
      <c r="O594" s="29" t="s">
        <v>89</v>
      </c>
      <c r="P594" s="29" t="s">
        <v>89</v>
      </c>
      <c r="Q594" s="4"/>
      <c r="R594" s="2134"/>
      <c r="S594" s="23">
        <f>IF(T594&lt;=0,"",(((T594-'In Productie'!$D$1)/7)+0.6))</f>
        <v>15.6</v>
      </c>
      <c r="T594" s="181">
        <v>42478</v>
      </c>
      <c r="U594" s="4" t="s">
        <v>444</v>
      </c>
      <c r="V594" s="4"/>
      <c r="W594" s="25">
        <v>36</v>
      </c>
      <c r="X594" s="6"/>
      <c r="Y594" s="6"/>
      <c r="Z594" s="587">
        <v>42439</v>
      </c>
      <c r="AE594" s="4">
        <f>IF(A594="","",(IFERROR(VLOOKUP(A594,Projecten!A$4:W$2618,5,FALSE),"niet bekend")))</f>
        <v>2</v>
      </c>
      <c r="AF594" s="973">
        <f t="shared" si="75"/>
        <v>5898</v>
      </c>
      <c r="AG594" s="1028">
        <f>IF(A594="","",(IFERROR(VLOOKUP(A594,Projecten!A$4:W$2618,23,FALSE),"niet bekend")))</f>
        <v>5898</v>
      </c>
      <c r="AH594" s="1028">
        <f>IF(A594="","",(IFERROR(VLOOKUP(A594,Projecten!A$4:W$2618,12,FALSE),"niet bekend")))</f>
        <v>5898</v>
      </c>
      <c r="AI594" s="1026">
        <f t="shared" si="74"/>
        <v>0</v>
      </c>
    </row>
    <row r="595" spans="1:35" s="4" customFormat="1" ht="12.75" customHeight="1" x14ac:dyDescent="0.2">
      <c r="A595" s="93">
        <v>2016049</v>
      </c>
      <c r="B595" s="1509">
        <v>120598</v>
      </c>
      <c r="C595" s="2" t="s">
        <v>978</v>
      </c>
      <c r="D595" s="1" t="s">
        <v>68</v>
      </c>
      <c r="E595" s="39">
        <v>0</v>
      </c>
      <c r="F595" s="1">
        <v>0</v>
      </c>
      <c r="G595" s="1">
        <v>1</v>
      </c>
      <c r="H595" s="1">
        <v>0</v>
      </c>
      <c r="I595" s="75" t="s">
        <v>309</v>
      </c>
      <c r="J595" s="75" t="s">
        <v>309</v>
      </c>
      <c r="K595" s="75" t="s">
        <v>309</v>
      </c>
      <c r="L595" s="75" t="s">
        <v>309</v>
      </c>
      <c r="M595" s="75" t="s">
        <v>89</v>
      </c>
      <c r="N595" s="75" t="s">
        <v>89</v>
      </c>
      <c r="O595" s="7" t="s">
        <v>89</v>
      </c>
      <c r="P595" s="7" t="s">
        <v>89</v>
      </c>
      <c r="R595" s="2134"/>
      <c r="S595" s="23">
        <f>IF(T595&lt;=0,"",(((T595-'In Productie'!$D$1)/7)+0.6))</f>
        <v>14.171428571428571</v>
      </c>
      <c r="T595" s="181">
        <v>42468</v>
      </c>
      <c r="U595" s="4" t="s">
        <v>278</v>
      </c>
      <c r="W595" s="25">
        <v>2</v>
      </c>
      <c r="X595" s="80"/>
      <c r="Y595" s="82"/>
      <c r="Z595" s="586">
        <v>42411</v>
      </c>
      <c r="AE595" s="4">
        <f>IF(A595="","",(IFERROR(VLOOKUP(A595,Projecten!A$4:W$2618,5,FALSE),"niet bekend")))</f>
        <v>1</v>
      </c>
      <c r="AF595" s="973">
        <f t="shared" si="75"/>
        <v>0</v>
      </c>
      <c r="AG595" s="1028"/>
      <c r="AH595" s="1028"/>
      <c r="AI595" s="1026"/>
    </row>
    <row r="596" spans="1:35" s="4" customFormat="1" ht="12.75" customHeight="1" x14ac:dyDescent="0.2">
      <c r="A596" s="93">
        <v>2016110</v>
      </c>
      <c r="B596" s="1517">
        <v>120600</v>
      </c>
      <c r="C596" s="2">
        <v>575116</v>
      </c>
      <c r="D596" s="1" t="s">
        <v>68</v>
      </c>
      <c r="E596" s="39">
        <v>1</v>
      </c>
      <c r="F596" s="1">
        <v>2</v>
      </c>
      <c r="G596" s="1">
        <v>2</v>
      </c>
      <c r="H596" s="1">
        <v>0</v>
      </c>
      <c r="I596" s="75" t="s">
        <v>89</v>
      </c>
      <c r="J596" s="75" t="s">
        <v>309</v>
      </c>
      <c r="K596" s="75" t="s">
        <v>309</v>
      </c>
      <c r="L596" s="75" t="s">
        <v>309</v>
      </c>
      <c r="M596" s="75" t="s">
        <v>89</v>
      </c>
      <c r="N596" s="75" t="s">
        <v>89</v>
      </c>
      <c r="O596" s="7" t="s">
        <v>89</v>
      </c>
      <c r="P596" s="7" t="s">
        <v>89</v>
      </c>
      <c r="R596" s="2134"/>
      <c r="S596" s="23">
        <f>IF(T596&lt;=0,"",(((T596-'In Productie'!$D$1)/7)+0.6))</f>
        <v>14.171428571428571</v>
      </c>
      <c r="T596" s="181">
        <v>42468</v>
      </c>
      <c r="U596" s="4" t="s">
        <v>278</v>
      </c>
      <c r="W596" s="25">
        <v>3</v>
      </c>
      <c r="X596" s="80"/>
      <c r="Y596" s="82"/>
      <c r="Z596" s="586">
        <v>42450</v>
      </c>
      <c r="AE596" s="4">
        <f>IF(A596="","",(IFERROR(VLOOKUP(A596,Projecten!A$4:W$2618,5,FALSE),"niet bekend")))</f>
        <v>1</v>
      </c>
      <c r="AF596" s="973">
        <f t="shared" si="75"/>
        <v>220</v>
      </c>
      <c r="AG596" s="1028">
        <f>IF(A596="","",(IFERROR(VLOOKUP(A596,Projecten!A$4:W$2618,23,FALSE),"niet bekend")))</f>
        <v>220</v>
      </c>
      <c r="AH596" s="1028">
        <f>IF(A596="","",(IFERROR(VLOOKUP(A596,Projecten!A$4:W$2618,12,FALSE),"niet bekend")))</f>
        <v>220</v>
      </c>
      <c r="AI596" s="1026">
        <f t="shared" ref="AI596:AI602" si="76">IF(AF596="","",(AH596-AF596))</f>
        <v>0</v>
      </c>
    </row>
    <row r="597" spans="1:35" ht="12.75" customHeight="1" x14ac:dyDescent="0.2">
      <c r="A597" s="93">
        <v>2016097</v>
      </c>
      <c r="B597" s="1501">
        <v>120591</v>
      </c>
      <c r="C597" s="2" t="s">
        <v>922</v>
      </c>
      <c r="D597" s="1" t="s">
        <v>611</v>
      </c>
      <c r="E597" s="39">
        <v>1</v>
      </c>
      <c r="F597" s="1">
        <v>8</v>
      </c>
      <c r="G597" s="1">
        <v>4</v>
      </c>
      <c r="H597" s="1">
        <v>3</v>
      </c>
      <c r="I597" s="75" t="s">
        <v>89</v>
      </c>
      <c r="J597" s="75" t="s">
        <v>89</v>
      </c>
      <c r="K597" s="75" t="s">
        <v>309</v>
      </c>
      <c r="L597" s="75" t="s">
        <v>309</v>
      </c>
      <c r="M597" s="75" t="s">
        <v>89</v>
      </c>
      <c r="N597" s="75" t="s">
        <v>89</v>
      </c>
      <c r="O597" s="7" t="s">
        <v>89</v>
      </c>
      <c r="P597" s="7" t="s">
        <v>89</v>
      </c>
      <c r="S597" s="23">
        <f>IF(T597&lt;=0,"",(((T597-'In Productie'!$D$1)/7)+0.6))</f>
        <v>15.6</v>
      </c>
      <c r="T597" s="181">
        <v>42478</v>
      </c>
      <c r="U597" s="4" t="s">
        <v>647</v>
      </c>
      <c r="W597" s="25">
        <v>15</v>
      </c>
      <c r="X597" s="6"/>
      <c r="Y597" s="6"/>
      <c r="Z597" s="587">
        <v>42445</v>
      </c>
      <c r="AE597" s="4">
        <f>IF(A597="","",(IFERROR(VLOOKUP(A597,Projecten!A$4:W$2618,5,FALSE),"niet bekend")))</f>
        <v>1</v>
      </c>
      <c r="AF597" s="973">
        <f t="shared" si="75"/>
        <v>2171.0500000000002</v>
      </c>
      <c r="AG597" s="1028">
        <f>IF(A597="","",(IFERROR(VLOOKUP(A597,Projecten!A$4:W$2618,23,FALSE),"niet bekend")))</f>
        <v>2171.0500000000002</v>
      </c>
      <c r="AH597" s="1028">
        <f>IF(A597="","",(IFERROR(VLOOKUP(A597,Projecten!A$4:W$2618,12,FALSE),"niet bekend")))</f>
        <v>2171.0500000000002</v>
      </c>
      <c r="AI597" s="1026">
        <f t="shared" si="76"/>
        <v>0</v>
      </c>
    </row>
    <row r="598" spans="1:35" ht="12.75" customHeight="1" x14ac:dyDescent="0.2">
      <c r="A598" s="93">
        <v>2016062</v>
      </c>
      <c r="B598" s="1517">
        <v>120559</v>
      </c>
      <c r="C598" s="2" t="s">
        <v>880</v>
      </c>
      <c r="D598" s="1" t="s">
        <v>451</v>
      </c>
      <c r="E598" s="39">
        <v>1</v>
      </c>
      <c r="F598" s="1">
        <v>8</v>
      </c>
      <c r="G598" s="1">
        <v>5</v>
      </c>
      <c r="H598" s="1">
        <v>3</v>
      </c>
      <c r="I598" s="75" t="s">
        <v>89</v>
      </c>
      <c r="J598" s="75" t="s">
        <v>89</v>
      </c>
      <c r="K598" s="75" t="s">
        <v>309</v>
      </c>
      <c r="L598" s="75" t="s">
        <v>309</v>
      </c>
      <c r="M598" s="75" t="s">
        <v>89</v>
      </c>
      <c r="N598" s="75" t="s">
        <v>89</v>
      </c>
      <c r="O598" s="7" t="s">
        <v>89</v>
      </c>
      <c r="P598" s="7" t="s">
        <v>89</v>
      </c>
      <c r="S598" s="23">
        <f>IF(T598&lt;=0,"",(((T598-'In Productie'!$D$1)/7)+0.6))</f>
        <v>12.028571428571428</v>
      </c>
      <c r="T598" s="181">
        <v>42453</v>
      </c>
      <c r="U598" s="4" t="s">
        <v>934</v>
      </c>
      <c r="V598" s="318" t="s">
        <v>687</v>
      </c>
      <c r="W598" s="25">
        <v>27</v>
      </c>
      <c r="X598" s="6"/>
      <c r="Y598" s="6"/>
      <c r="Z598" s="111">
        <v>42424</v>
      </c>
      <c r="AE598" s="4">
        <f>IF(A598="","",(IFERROR(VLOOKUP(A598,Projecten!A$4:W$2618,5,FALSE),"niet bekend")))</f>
        <v>1</v>
      </c>
      <c r="AF598" s="973">
        <f t="shared" si="75"/>
        <v>3923.7</v>
      </c>
      <c r="AG598" s="1028">
        <f>IF(A598="","",(IFERROR(VLOOKUP(A598,Projecten!A$4:W$2618,23,FALSE),"niet bekend")))</f>
        <v>3923.7</v>
      </c>
      <c r="AH598" s="1028">
        <f>IF(A598="","",(IFERROR(VLOOKUP(A598,Projecten!A$4:W$2618,12,FALSE),"niet bekend")))</f>
        <v>3923.7</v>
      </c>
      <c r="AI598" s="1026">
        <f t="shared" si="76"/>
        <v>0</v>
      </c>
    </row>
    <row r="599" spans="1:35" ht="12.75" customHeight="1" x14ac:dyDescent="0.2">
      <c r="A599" s="93">
        <v>2016063</v>
      </c>
      <c r="B599" s="1517">
        <v>120599</v>
      </c>
      <c r="C599" s="2" t="s">
        <v>881</v>
      </c>
      <c r="D599" s="1" t="s">
        <v>451</v>
      </c>
      <c r="E599" s="39">
        <v>1</v>
      </c>
      <c r="F599" s="1">
        <v>9</v>
      </c>
      <c r="G599" s="1">
        <v>7</v>
      </c>
      <c r="H599" s="1">
        <v>2</v>
      </c>
      <c r="I599" s="75" t="s">
        <v>89</v>
      </c>
      <c r="J599" s="75" t="s">
        <v>89</v>
      </c>
      <c r="K599" s="75" t="s">
        <v>309</v>
      </c>
      <c r="L599" s="75" t="s">
        <v>309</v>
      </c>
      <c r="M599" s="75" t="s">
        <v>89</v>
      </c>
      <c r="N599" s="75" t="s">
        <v>89</v>
      </c>
      <c r="O599" s="7" t="s">
        <v>89</v>
      </c>
      <c r="P599" s="7" t="s">
        <v>89</v>
      </c>
      <c r="S599" s="23">
        <f>IF(T599&lt;=0,"",(((T599-'In Productie'!$D$1)/7)+0.6))</f>
        <v>12.028571428571428</v>
      </c>
      <c r="T599" s="181">
        <v>42453</v>
      </c>
      <c r="U599" s="4" t="s">
        <v>934</v>
      </c>
      <c r="V599" s="318" t="s">
        <v>908</v>
      </c>
      <c r="W599" s="25">
        <v>25</v>
      </c>
      <c r="X599" s="6"/>
      <c r="Y599" s="6"/>
      <c r="Z599" s="111">
        <v>42424</v>
      </c>
      <c r="AE599" s="4">
        <f>IF(A599="","",(IFERROR(VLOOKUP(A599,Projecten!A$4:W$2618,5,FALSE),"niet bekend")))</f>
        <v>1</v>
      </c>
      <c r="AF599" s="973">
        <f t="shared" si="75"/>
        <v>4471.72</v>
      </c>
      <c r="AG599" s="1028">
        <f>IF(A599="","",(IFERROR(VLOOKUP(A599,Projecten!A$4:W$2618,23,FALSE),"niet bekend")))</f>
        <v>4471.72</v>
      </c>
      <c r="AH599" s="1028">
        <f>IF(A599="","",(IFERROR(VLOOKUP(A599,Projecten!A$4:W$2618,12,FALSE),"niet bekend")))</f>
        <v>4471.72</v>
      </c>
      <c r="AI599" s="1026">
        <f t="shared" si="76"/>
        <v>0</v>
      </c>
    </row>
    <row r="600" spans="1:35" s="4" customFormat="1" ht="12.75" customHeight="1" x14ac:dyDescent="0.2">
      <c r="A600" s="93">
        <v>2016080</v>
      </c>
      <c r="B600" s="1509">
        <v>120577</v>
      </c>
      <c r="C600" s="2">
        <v>570516</v>
      </c>
      <c r="D600" s="1" t="s">
        <v>68</v>
      </c>
      <c r="E600" s="39">
        <v>1</v>
      </c>
      <c r="F600" s="1">
        <v>9</v>
      </c>
      <c r="G600" s="1">
        <v>6</v>
      </c>
      <c r="H600" s="1">
        <v>4</v>
      </c>
      <c r="I600" s="74" t="s">
        <v>89</v>
      </c>
      <c r="J600" s="74" t="s">
        <v>309</v>
      </c>
      <c r="K600" s="74" t="s">
        <v>309</v>
      </c>
      <c r="L600" s="74" t="s">
        <v>309</v>
      </c>
      <c r="M600" s="74" t="s">
        <v>89</v>
      </c>
      <c r="N600" s="74" t="s">
        <v>89</v>
      </c>
      <c r="O600" s="29" t="s">
        <v>89</v>
      </c>
      <c r="P600" s="29" t="s">
        <v>89</v>
      </c>
      <c r="R600" s="2134"/>
      <c r="S600" s="23">
        <f>IF(T600&lt;=0,"",(((T600-'In Productie'!$D$1)/7)+0.6))</f>
        <v>14.028571428571428</v>
      </c>
      <c r="T600" s="181">
        <v>42467</v>
      </c>
      <c r="U600" s="4" t="s">
        <v>278</v>
      </c>
      <c r="W600" s="25">
        <v>18</v>
      </c>
      <c r="X600" s="79"/>
      <c r="Y600" s="79"/>
      <c r="Z600" s="272"/>
      <c r="AE600" s="4">
        <f>IF(A600="","",(IFERROR(VLOOKUP(A600,Projecten!A$4:W$2618,5,FALSE),"niet bekend")))</f>
        <v>1</v>
      </c>
      <c r="AF600" s="973">
        <f t="shared" si="75"/>
        <v>2814</v>
      </c>
      <c r="AG600" s="1028">
        <f>IF(A600="","",(IFERROR(VLOOKUP(A600,Projecten!A$4:W$2618,23,FALSE),"niet bekend")))</f>
        <v>2814</v>
      </c>
      <c r="AH600" s="1028">
        <f>IF(A600="","",(IFERROR(VLOOKUP(A600,Projecten!A$4:W$2618,12,FALSE),"niet bekend")))</f>
        <v>2814</v>
      </c>
      <c r="AI600" s="1026">
        <f t="shared" si="76"/>
        <v>0</v>
      </c>
    </row>
    <row r="601" spans="1:35" ht="12.75" customHeight="1" x14ac:dyDescent="0.2">
      <c r="A601" s="93">
        <v>2016107</v>
      </c>
      <c r="B601" s="1501">
        <v>120589</v>
      </c>
      <c r="C601" s="2" t="s">
        <v>940</v>
      </c>
      <c r="D601" s="1" t="s">
        <v>68</v>
      </c>
      <c r="E601" s="39">
        <v>1</v>
      </c>
      <c r="F601" s="1">
        <v>2</v>
      </c>
      <c r="G601" s="1">
        <v>1</v>
      </c>
      <c r="H601" s="1">
        <v>1</v>
      </c>
      <c r="I601" s="75" t="s">
        <v>89</v>
      </c>
      <c r="J601" s="75" t="s">
        <v>309</v>
      </c>
      <c r="K601" s="75" t="s">
        <v>309</v>
      </c>
      <c r="L601" s="75" t="s">
        <v>309</v>
      </c>
      <c r="M601" s="75" t="s">
        <v>89</v>
      </c>
      <c r="N601" s="75" t="s">
        <v>89</v>
      </c>
      <c r="O601" s="7" t="s">
        <v>89</v>
      </c>
      <c r="P601" s="7" t="s">
        <v>89</v>
      </c>
      <c r="S601" s="23">
        <f>IF(T601&lt;=0,"",(((T601-'In Productie'!$D$1)/7)+0.6))</f>
        <v>15.028571428571428</v>
      </c>
      <c r="T601" s="181">
        <v>42474</v>
      </c>
      <c r="U601" s="4" t="s">
        <v>278</v>
      </c>
      <c r="W601" s="25">
        <v>5</v>
      </c>
      <c r="X601" s="6"/>
      <c r="Y601" s="6"/>
      <c r="Z601" s="587">
        <v>42453</v>
      </c>
      <c r="AE601" s="4">
        <f>IF(A601="","",(IFERROR(VLOOKUP(A601,Projecten!A$4:W$2618,5,FALSE),"niet bekend")))</f>
        <v>1</v>
      </c>
      <c r="AF601" s="973">
        <f t="shared" si="75"/>
        <v>523</v>
      </c>
      <c r="AG601" s="1028">
        <f>IF(A601="","",(IFERROR(VLOOKUP(A601,Projecten!A$4:W$2618,23,FALSE),"niet bekend")))</f>
        <v>523</v>
      </c>
      <c r="AH601" s="1028">
        <f>IF(A601="","",(IFERROR(VLOOKUP(A601,Projecten!A$4:W$2618,12,FALSE),"niet bekend")))</f>
        <v>523</v>
      </c>
      <c r="AI601" s="1026">
        <f t="shared" si="76"/>
        <v>0</v>
      </c>
    </row>
    <row r="602" spans="1:35" ht="12.75" customHeight="1" x14ac:dyDescent="0.2">
      <c r="A602" s="2"/>
      <c r="B602" s="1501"/>
      <c r="C602" s="2"/>
      <c r="D602" s="1"/>
      <c r="E602" s="39"/>
      <c r="F602" s="1"/>
      <c r="G602" s="1"/>
      <c r="H602" s="1"/>
      <c r="I602" s="75"/>
      <c r="J602" s="75"/>
      <c r="K602" s="75"/>
      <c r="L602" s="75"/>
      <c r="M602" s="75"/>
      <c r="N602" s="75"/>
      <c r="S602" s="23"/>
      <c r="T602" s="181"/>
      <c r="U602" s="4"/>
      <c r="W602" s="25"/>
      <c r="X602" s="6"/>
      <c r="Y602" s="6"/>
      <c r="Z602" s="5"/>
      <c r="AE602" s="4" t="str">
        <f>IF(A602="","",(IFERROR(VLOOKUP(A602,Projecten!A$4:W$2618,5,FALSE),"niet bekend")))</f>
        <v/>
      </c>
      <c r="AF602" s="973" t="str">
        <f t="shared" si="75"/>
        <v/>
      </c>
      <c r="AG602" s="1028" t="str">
        <f>IF(A602="","",(IFERROR(VLOOKUP(A602,Projecten!A$4:W$2618,23,FALSE),"niet bekend")))</f>
        <v/>
      </c>
      <c r="AH602" s="1028" t="str">
        <f>IF(A602="","",(IFERROR(VLOOKUP(A602,Projecten!A$4:W$2618,12,FALSE),"niet bekend")))</f>
        <v/>
      </c>
      <c r="AI602" s="1026" t="str">
        <f t="shared" si="76"/>
        <v/>
      </c>
    </row>
    <row r="603" spans="1:35" s="38" customFormat="1" ht="12.75" customHeight="1" x14ac:dyDescent="0.2">
      <c r="A603" s="30"/>
      <c r="B603" s="1500"/>
      <c r="C603" s="31"/>
      <c r="D603" s="31"/>
      <c r="E603" s="32"/>
      <c r="F603" s="31"/>
      <c r="G603" s="31"/>
      <c r="H603" s="31"/>
      <c r="I603" s="32"/>
      <c r="J603" s="32"/>
      <c r="K603" s="32"/>
      <c r="L603" s="32"/>
      <c r="M603" s="32"/>
      <c r="N603" s="32"/>
      <c r="O603" s="32"/>
      <c r="P603" s="32"/>
      <c r="Q603" s="33"/>
      <c r="R603" s="33"/>
      <c r="S603" s="1198"/>
      <c r="T603" s="176"/>
      <c r="U603" s="35"/>
      <c r="V603" s="35"/>
      <c r="W603" s="35"/>
      <c r="X603" s="83"/>
      <c r="Y603" s="84"/>
      <c r="Z603" s="36"/>
      <c r="AF603" s="983"/>
      <c r="AG603" s="1030"/>
      <c r="AH603" s="1030"/>
      <c r="AI603" s="1030"/>
    </row>
    <row r="604" spans="1:35" s="1038" customFormat="1" ht="12.75" customHeight="1" x14ac:dyDescent="0.2">
      <c r="A604" s="956"/>
      <c r="B604" s="1520"/>
      <c r="C604" s="1053">
        <f>SUM(F604:H604)</f>
        <v>364</v>
      </c>
      <c r="D604" s="1054"/>
      <c r="E604" s="1055">
        <f>SUM(E607:E620)</f>
        <v>16.25</v>
      </c>
      <c r="F604" s="1054">
        <f>SUM(F607:F620)</f>
        <v>252</v>
      </c>
      <c r="G604" s="1054">
        <f>SUM(G607:G620)</f>
        <v>80</v>
      </c>
      <c r="H604" s="1054">
        <f>SUM(H607:H620)</f>
        <v>32</v>
      </c>
      <c r="I604" s="1055"/>
      <c r="J604" s="1055"/>
      <c r="K604" s="1055"/>
      <c r="L604" s="1055"/>
      <c r="M604" s="1055"/>
      <c r="N604" s="1055"/>
      <c r="O604" s="1055"/>
      <c r="P604" s="1055"/>
      <c r="Q604" s="1057">
        <v>15</v>
      </c>
      <c r="R604" s="1057"/>
      <c r="S604" s="1204"/>
      <c r="T604" s="1058"/>
      <c r="U604" s="1059"/>
      <c r="V604" s="1059">
        <f>SUM(W604:W621)</f>
        <v>377.75</v>
      </c>
      <c r="W604" s="960"/>
      <c r="X604" s="1049">
        <v>305</v>
      </c>
      <c r="Y604" s="961">
        <f>V604-X604</f>
        <v>72.75</v>
      </c>
      <c r="Z604" s="1050"/>
      <c r="AE604" s="1038" t="str">
        <f>IF(A604="","",(IFERROR(VLOOKUP(A604,Projecten!A$4:W$2618,5,FALSE),"niet bekend")))</f>
        <v/>
      </c>
      <c r="AF604" s="1037">
        <f>SUM(AF605:AF621)</f>
        <v>56628</v>
      </c>
      <c r="AG604" s="1027" t="str">
        <f>IF(A604="","",(IFERROR(VLOOKUP(A604,Projecten!A$4:W$2618,23,FALSE),"niet bekend")))</f>
        <v/>
      </c>
      <c r="AH604" s="1027" t="str">
        <f>IF(A604="","",(IFERROR(VLOOKUP(A604,Projecten!A$4:W$2618,12,FALSE),"niet bekend")))</f>
        <v/>
      </c>
      <c r="AI604" s="1027"/>
    </row>
    <row r="605" spans="1:35" x14ac:dyDescent="0.2">
      <c r="A605" s="5"/>
      <c r="Q605" s="7" t="s">
        <v>968</v>
      </c>
      <c r="W605" s="25"/>
      <c r="X605" s="6"/>
      <c r="Y605" s="6"/>
      <c r="Z605" s="5"/>
      <c r="AE605" s="4" t="str">
        <f>IF(A605="","",(IFERROR(VLOOKUP(A605,Projecten!A$4:W$2618,5,FALSE),"niet bekend")))</f>
        <v/>
      </c>
      <c r="AF605" s="973" t="str">
        <f t="shared" ref="AF605:AF620" si="77">IF(AE605="","",(E605/AE605*AH605))</f>
        <v/>
      </c>
      <c r="AG605" s="1028" t="str">
        <f>IF(A605="","",(IFERROR(VLOOKUP(A605,Projecten!A$4:W$2618,23,FALSE),"niet bekend")))</f>
        <v/>
      </c>
      <c r="AH605" s="1028" t="str">
        <f>IF(A605="","",(IFERROR(VLOOKUP(A605,Projecten!A$4:W$2618,12,FALSE),"niet bekend")))</f>
        <v/>
      </c>
      <c r="AI605" s="1026" t="str">
        <f t="shared" ref="AI605:AI620" si="78">IF(AF605="","",(AH605-AF605))</f>
        <v/>
      </c>
    </row>
    <row r="606" spans="1:35" x14ac:dyDescent="0.2">
      <c r="A606" s="5"/>
      <c r="C606" s="279" t="s">
        <v>969</v>
      </c>
      <c r="W606" s="472">
        <v>3.5</v>
      </c>
      <c r="X606" s="6"/>
      <c r="Y606" s="6"/>
      <c r="Z606" s="5"/>
      <c r="AE606" s="4" t="str">
        <f>IF(A606="","",(IFERROR(VLOOKUP(A606,Projecten!A$4:W$2618,5,FALSE),"niet bekend")))</f>
        <v/>
      </c>
      <c r="AF606" s="973" t="str">
        <f t="shared" si="77"/>
        <v/>
      </c>
      <c r="AG606" s="1028" t="str">
        <f>IF(A606="","",(IFERROR(VLOOKUP(A606,Projecten!A$4:W$2618,23,FALSE),"niet bekend")))</f>
        <v/>
      </c>
      <c r="AH606" s="1028" t="str">
        <f>IF(A606="","",(IFERROR(VLOOKUP(A606,Projecten!A$4:W$2618,12,FALSE),"niet bekend")))</f>
        <v/>
      </c>
      <c r="AI606" s="1026" t="str">
        <f t="shared" si="78"/>
        <v/>
      </c>
    </row>
    <row r="607" spans="1:35" s="4" customFormat="1" ht="12.75" customHeight="1" x14ac:dyDescent="0.2">
      <c r="A607" s="2"/>
      <c r="B607" s="1501"/>
      <c r="C607" s="188" t="s">
        <v>1033</v>
      </c>
      <c r="D607" s="1"/>
      <c r="E607" s="39"/>
      <c r="F607" s="1"/>
      <c r="G607" s="1"/>
      <c r="H607" s="1"/>
      <c r="I607" s="74"/>
      <c r="J607" s="29"/>
      <c r="K607" s="29"/>
      <c r="L607" s="29"/>
      <c r="M607" s="29"/>
      <c r="N607" s="29"/>
      <c r="O607" s="29"/>
      <c r="P607" s="29"/>
      <c r="R607" s="2134"/>
      <c r="S607" s="23"/>
      <c r="T607" s="181"/>
      <c r="W607" s="472">
        <v>8.25</v>
      </c>
      <c r="X607" s="113"/>
      <c r="Y607" s="79"/>
      <c r="Z607" s="272"/>
      <c r="AE607" s="4" t="str">
        <f>IF(A607="","",(IFERROR(VLOOKUP(A607,Projecten!A$4:W$2618,5,FALSE),"niet bekend")))</f>
        <v/>
      </c>
      <c r="AF607" s="973" t="str">
        <f t="shared" si="77"/>
        <v/>
      </c>
      <c r="AG607" s="1028" t="str">
        <f>IF(A607="","",(IFERROR(VLOOKUP(A607,Projecten!A$4:W$2618,23,FALSE),"niet bekend")))</f>
        <v/>
      </c>
      <c r="AH607" s="1028" t="str">
        <f>IF(A607="","",(IFERROR(VLOOKUP(A607,Projecten!A$4:W$2618,12,FALSE),"niet bekend")))</f>
        <v/>
      </c>
      <c r="AI607" s="1026" t="str">
        <f t="shared" si="78"/>
        <v/>
      </c>
    </row>
    <row r="608" spans="1:35" s="4" customFormat="1" ht="12.75" customHeight="1" x14ac:dyDescent="0.2">
      <c r="A608" s="2"/>
      <c r="B608" s="1501"/>
      <c r="C608" s="188" t="s">
        <v>1032</v>
      </c>
      <c r="D608" s="1"/>
      <c r="E608" s="39"/>
      <c r="F608" s="1"/>
      <c r="G608" s="1"/>
      <c r="H608" s="1"/>
      <c r="I608" s="74"/>
      <c r="J608" s="29"/>
      <c r="K608" s="29"/>
      <c r="L608" s="29"/>
      <c r="M608" s="29"/>
      <c r="N608" s="29"/>
      <c r="O608" s="29"/>
      <c r="P608" s="29"/>
      <c r="R608" s="2134"/>
      <c r="S608" s="23"/>
      <c r="T608" s="181"/>
      <c r="W608" s="472">
        <v>3</v>
      </c>
      <c r="X608" s="113"/>
      <c r="Y608" s="79"/>
      <c r="Z608" s="272"/>
      <c r="AE608" s="4" t="str">
        <f>IF(A608="","",(IFERROR(VLOOKUP(A608,Projecten!A$4:W$2618,5,FALSE),"niet bekend")))</f>
        <v/>
      </c>
      <c r="AF608" s="973" t="str">
        <f t="shared" si="77"/>
        <v/>
      </c>
      <c r="AG608" s="1028" t="str">
        <f>IF(A608="","",(IFERROR(VLOOKUP(A608,Projecten!A$4:W$2618,23,FALSE),"niet bekend")))</f>
        <v/>
      </c>
      <c r="AH608" s="1028" t="str">
        <f>IF(A608="","",(IFERROR(VLOOKUP(A608,Projecten!A$4:W$2618,12,FALSE),"niet bekend")))</f>
        <v/>
      </c>
      <c r="AI608" s="1026" t="str">
        <f t="shared" si="78"/>
        <v/>
      </c>
    </row>
    <row r="609" spans="1:35" s="4" customFormat="1" ht="12.75" customHeight="1" x14ac:dyDescent="0.2">
      <c r="A609" s="2"/>
      <c r="B609" s="1501"/>
      <c r="C609" s="188" t="s">
        <v>1058</v>
      </c>
      <c r="D609" s="1"/>
      <c r="E609" s="39"/>
      <c r="F609" s="1"/>
      <c r="G609" s="1"/>
      <c r="H609" s="1"/>
      <c r="I609" s="74"/>
      <c r="J609" s="29"/>
      <c r="K609" s="29"/>
      <c r="L609" s="29"/>
      <c r="M609" s="29"/>
      <c r="N609" s="29"/>
      <c r="O609" s="29"/>
      <c r="P609" s="29"/>
      <c r="R609" s="2134"/>
      <c r="S609" s="23"/>
      <c r="T609" s="181"/>
      <c r="W609" s="472">
        <v>16.5</v>
      </c>
      <c r="X609" s="113"/>
      <c r="Y609" s="79"/>
      <c r="Z609" s="272"/>
      <c r="AE609" s="4" t="str">
        <f>IF(A609="","",(IFERROR(VLOOKUP(A609,Projecten!A$4:W$2618,5,FALSE),"niet bekend")))</f>
        <v/>
      </c>
      <c r="AF609" s="973" t="str">
        <f t="shared" si="77"/>
        <v/>
      </c>
      <c r="AG609" s="1028" t="str">
        <f>IF(A609="","",(IFERROR(VLOOKUP(A609,Projecten!A$4:W$2618,23,FALSE),"niet bekend")))</f>
        <v/>
      </c>
      <c r="AH609" s="1028" t="str">
        <f>IF(A609="","",(IFERROR(VLOOKUP(A609,Projecten!A$4:W$2618,12,FALSE),"niet bekend")))</f>
        <v/>
      </c>
      <c r="AI609" s="1026" t="str">
        <f t="shared" si="78"/>
        <v/>
      </c>
    </row>
    <row r="610" spans="1:35" s="4" customFormat="1" ht="12.75" customHeight="1" x14ac:dyDescent="0.2">
      <c r="A610" s="2"/>
      <c r="B610" s="1501"/>
      <c r="C610" s="188"/>
      <c r="D610" s="1"/>
      <c r="E610" s="39"/>
      <c r="F610" s="1"/>
      <c r="G610" s="1"/>
      <c r="H610" s="1"/>
      <c r="I610" s="74"/>
      <c r="J610" s="29"/>
      <c r="K610" s="29"/>
      <c r="L610" s="29"/>
      <c r="M610" s="29"/>
      <c r="N610" s="29"/>
      <c r="O610" s="29"/>
      <c r="P610" s="29"/>
      <c r="R610" s="2134"/>
      <c r="S610" s="23"/>
      <c r="T610" s="181"/>
      <c r="W610" s="472"/>
      <c r="X610" s="113"/>
      <c r="Y610" s="79"/>
      <c r="Z610" s="272"/>
      <c r="AE610" s="4" t="str">
        <f>IF(A610="","",(IFERROR(VLOOKUP(A610,Projecten!A$4:W$2618,5,FALSE),"niet bekend")))</f>
        <v/>
      </c>
      <c r="AF610" s="973" t="str">
        <f t="shared" si="77"/>
        <v/>
      </c>
      <c r="AG610" s="1028" t="str">
        <f>IF(A610="","",(IFERROR(VLOOKUP(A610,Projecten!A$4:W$2618,23,FALSE),"niet bekend")))</f>
        <v/>
      </c>
      <c r="AH610" s="1028" t="str">
        <f>IF(A610="","",(IFERROR(VLOOKUP(A610,Projecten!A$4:W$2618,12,FALSE),"niet bekend")))</f>
        <v/>
      </c>
      <c r="AI610" s="1026" t="str">
        <f t="shared" si="78"/>
        <v/>
      </c>
    </row>
    <row r="611" spans="1:35" s="4" customFormat="1" ht="12.75" customHeight="1" x14ac:dyDescent="0.2">
      <c r="A611" s="93">
        <v>2016082</v>
      </c>
      <c r="B611" s="1517">
        <v>120578</v>
      </c>
      <c r="C611" s="2" t="s">
        <v>891</v>
      </c>
      <c r="D611" s="1" t="s">
        <v>68</v>
      </c>
      <c r="E611" s="39">
        <v>1</v>
      </c>
      <c r="F611" s="1">
        <v>8</v>
      </c>
      <c r="G611" s="1">
        <v>5</v>
      </c>
      <c r="H611" s="1">
        <v>2</v>
      </c>
      <c r="I611" s="74" t="s">
        <v>89</v>
      </c>
      <c r="J611" s="74" t="s">
        <v>89</v>
      </c>
      <c r="K611" s="74" t="s">
        <v>309</v>
      </c>
      <c r="L611" s="29" t="s">
        <v>309</v>
      </c>
      <c r="M611" s="29" t="s">
        <v>89</v>
      </c>
      <c r="N611" s="29" t="s">
        <v>89</v>
      </c>
      <c r="O611" s="29" t="s">
        <v>89</v>
      </c>
      <c r="P611" s="29" t="s">
        <v>89</v>
      </c>
      <c r="R611" s="2134"/>
      <c r="S611" s="23">
        <f>IF(T611&lt;=0,"",(((T611-'In Productie'!$D$1)/7)+0.6))</f>
        <v>15.028571428571428</v>
      </c>
      <c r="T611" s="181">
        <v>42474</v>
      </c>
      <c r="U611" s="4" t="s">
        <v>278</v>
      </c>
      <c r="W611" s="25">
        <v>23</v>
      </c>
      <c r="X611" s="79"/>
      <c r="Y611" s="79"/>
      <c r="Z611" s="586">
        <v>42433</v>
      </c>
      <c r="AE611" s="4">
        <f>IF(A611="","",(IFERROR(VLOOKUP(A611,Projecten!A$4:W$2618,5,FALSE),"niet bekend")))</f>
        <v>1</v>
      </c>
      <c r="AF611" s="973">
        <f t="shared" si="77"/>
        <v>4991</v>
      </c>
      <c r="AG611" s="1028">
        <f>IF(A611="","",(IFERROR(VLOOKUP(A611,Projecten!A$4:W$2618,23,FALSE),"niet bekend")))</f>
        <v>4991</v>
      </c>
      <c r="AH611" s="1028">
        <f>IF(A611="","",(IFERROR(VLOOKUP(A611,Projecten!A$4:W$2618,12,FALSE),"niet bekend")))</f>
        <v>4991</v>
      </c>
      <c r="AI611" s="1026">
        <f t="shared" si="78"/>
        <v>0</v>
      </c>
    </row>
    <row r="612" spans="1:35" s="4" customFormat="1" ht="12.75" customHeight="1" x14ac:dyDescent="0.2">
      <c r="A612" s="290">
        <v>2016095</v>
      </c>
      <c r="B612" s="314" t="s">
        <v>989</v>
      </c>
      <c r="C612" s="290" t="s">
        <v>912</v>
      </c>
      <c r="D612" s="347" t="s">
        <v>68</v>
      </c>
      <c r="E612" s="1974">
        <v>0.25</v>
      </c>
      <c r="F612" s="348">
        <v>100</v>
      </c>
      <c r="G612" s="349">
        <v>0</v>
      </c>
      <c r="H612" s="349">
        <v>0</v>
      </c>
      <c r="I612" s="74" t="s">
        <v>89</v>
      </c>
      <c r="J612" s="29" t="s">
        <v>309</v>
      </c>
      <c r="K612" s="29" t="s">
        <v>309</v>
      </c>
      <c r="L612" s="29" t="s">
        <v>309</v>
      </c>
      <c r="M612" s="29" t="s">
        <v>89</v>
      </c>
      <c r="N612" s="29" t="s">
        <v>89</v>
      </c>
      <c r="O612" s="29" t="s">
        <v>89</v>
      </c>
      <c r="P612" s="29" t="s">
        <v>89</v>
      </c>
      <c r="R612" s="2134"/>
      <c r="S612" s="23">
        <f>IF(T612&lt;=0,"",(((T612-'In Productie'!$D$1)/7)+0.6))</f>
        <v>15.6</v>
      </c>
      <c r="T612" s="181">
        <v>42478</v>
      </c>
      <c r="U612" s="4" t="s">
        <v>444</v>
      </c>
      <c r="W612" s="25">
        <v>65.5</v>
      </c>
      <c r="X612" s="79"/>
      <c r="Y612" s="79"/>
      <c r="Z612" s="586">
        <v>42431</v>
      </c>
      <c r="AE612" s="4">
        <f>IF(A612="","",(IFERROR(VLOOKUP(A612,Projecten!A$4:W$2618,5,FALSE),"niet bekend")))</f>
        <v>1</v>
      </c>
      <c r="AF612" s="973">
        <f t="shared" si="77"/>
        <v>6913</v>
      </c>
      <c r="AG612" s="1028">
        <f>IF(A612="","",(IFERROR(VLOOKUP(A612,Projecten!A$4:W$2618,23,FALSE),"niet bekend")))</f>
        <v>27652</v>
      </c>
      <c r="AH612" s="1028">
        <f>IF(A612="","",(IFERROR(VLOOKUP(A612,Projecten!A$4:W$2618,12,FALSE),"niet bekend")))</f>
        <v>27652</v>
      </c>
      <c r="AI612" s="1026">
        <f t="shared" si="78"/>
        <v>20739</v>
      </c>
    </row>
    <row r="613" spans="1:35" s="4" customFormat="1" ht="12.75" customHeight="1" x14ac:dyDescent="0.2">
      <c r="A613" s="2">
        <v>2016091</v>
      </c>
      <c r="B613" s="1501">
        <v>120595</v>
      </c>
      <c r="C613" s="2" t="s">
        <v>904</v>
      </c>
      <c r="D613" s="1" t="s">
        <v>68</v>
      </c>
      <c r="E613" s="39">
        <v>7</v>
      </c>
      <c r="F613" s="1">
        <v>70</v>
      </c>
      <c r="G613" s="1">
        <v>35</v>
      </c>
      <c r="H613" s="1">
        <v>4</v>
      </c>
      <c r="I613" s="127" t="s">
        <v>89</v>
      </c>
      <c r="J613" s="67" t="s">
        <v>309</v>
      </c>
      <c r="K613" s="67" t="s">
        <v>309</v>
      </c>
      <c r="L613" s="67" t="s">
        <v>309</v>
      </c>
      <c r="M613" s="67" t="s">
        <v>89</v>
      </c>
      <c r="N613" s="67" t="s">
        <v>89</v>
      </c>
      <c r="O613" s="67" t="s">
        <v>89</v>
      </c>
      <c r="P613" s="67" t="s">
        <v>89</v>
      </c>
      <c r="R613" s="2134"/>
      <c r="S613" s="23">
        <f>IF(T613&lt;=0,"",(((T613-'In Productie'!$D$1)/7)+0.6))</f>
        <v>15.885714285714286</v>
      </c>
      <c r="T613" s="181">
        <v>42480</v>
      </c>
      <c r="U613" s="4" t="s">
        <v>444</v>
      </c>
      <c r="V613" s="4" t="s">
        <v>928</v>
      </c>
      <c r="W613" s="468">
        <v>124</v>
      </c>
      <c r="X613" s="79"/>
      <c r="Y613" s="79"/>
      <c r="Z613" s="586">
        <v>42439</v>
      </c>
      <c r="AE613" s="4">
        <f>IF(A613="","",(IFERROR(VLOOKUP(A613,Projecten!A$4:W$2618,5,FALSE),"niet bekend")))</f>
        <v>7</v>
      </c>
      <c r="AF613" s="973">
        <f t="shared" si="77"/>
        <v>22477</v>
      </c>
      <c r="AG613" s="1028">
        <f>IF(A613="","",(IFERROR(VLOOKUP(A613,Projecten!A$4:W$2618,23,FALSE),"niet bekend")))</f>
        <v>22477</v>
      </c>
      <c r="AH613" s="1028">
        <f>IF(A613="","",(IFERROR(VLOOKUP(A613,Projecten!A$4:W$2618,12,FALSE),"niet bekend")))</f>
        <v>22477</v>
      </c>
      <c r="AI613" s="1026">
        <f t="shared" si="78"/>
        <v>0</v>
      </c>
    </row>
    <row r="614" spans="1:35" s="4" customFormat="1" ht="12.75" customHeight="1" x14ac:dyDescent="0.2">
      <c r="A614" s="2">
        <v>2016092</v>
      </c>
      <c r="B614" s="1501">
        <v>120605</v>
      </c>
      <c r="C614" s="2" t="s">
        <v>915</v>
      </c>
      <c r="D614" s="1" t="s">
        <v>68</v>
      </c>
      <c r="E614" s="39">
        <v>3</v>
      </c>
      <c r="F614" s="1">
        <v>30</v>
      </c>
      <c r="G614" s="1">
        <v>15</v>
      </c>
      <c r="H614" s="1">
        <v>12</v>
      </c>
      <c r="I614" s="127" t="s">
        <v>89</v>
      </c>
      <c r="J614" s="67" t="s">
        <v>309</v>
      </c>
      <c r="K614" s="67" t="s">
        <v>309</v>
      </c>
      <c r="L614" s="67" t="s">
        <v>309</v>
      </c>
      <c r="M614" s="41" t="s">
        <v>89</v>
      </c>
      <c r="N614" s="41" t="s">
        <v>89</v>
      </c>
      <c r="O614" s="41" t="s">
        <v>89</v>
      </c>
      <c r="P614" s="41" t="s">
        <v>89</v>
      </c>
      <c r="R614" s="2134"/>
      <c r="S614" s="23">
        <f>IF(T614&lt;=0,"",(((T614-'In Productie'!$D$1)/7)+0.6))</f>
        <v>20.742857142857144</v>
      </c>
      <c r="T614" s="181">
        <v>42514</v>
      </c>
      <c r="U614" s="4" t="s">
        <v>444</v>
      </c>
      <c r="W614" s="25">
        <v>53</v>
      </c>
      <c r="X614" s="79"/>
      <c r="Y614" s="79"/>
      <c r="Z614" s="586">
        <v>42439</v>
      </c>
      <c r="AE614" s="4">
        <f>IF(A614="","",(IFERROR(VLOOKUP(A614,Projecten!A$4:W$2618,5,FALSE),"niet bekend")))</f>
        <v>3</v>
      </c>
      <c r="AF614" s="973">
        <f t="shared" si="77"/>
        <v>9633</v>
      </c>
      <c r="AG614" s="1028">
        <f>IF(A614="","",(IFERROR(VLOOKUP(A614,Projecten!A$4:W$2618,23,FALSE),"niet bekend")))</f>
        <v>9633</v>
      </c>
      <c r="AH614" s="1028">
        <f>IF(A614="","",(IFERROR(VLOOKUP(A614,Projecten!A$4:W$2618,12,FALSE),"niet bekend")))</f>
        <v>9633</v>
      </c>
      <c r="AI614" s="1026">
        <f t="shared" si="78"/>
        <v>0</v>
      </c>
    </row>
    <row r="615" spans="1:35" s="4" customFormat="1" ht="12.75" customHeight="1" x14ac:dyDescent="0.2">
      <c r="A615" s="2">
        <v>2016098</v>
      </c>
      <c r="B615" s="1501">
        <v>120593</v>
      </c>
      <c r="C615" s="2">
        <v>503016</v>
      </c>
      <c r="D615" s="1" t="s">
        <v>68</v>
      </c>
      <c r="E615" s="39">
        <v>1</v>
      </c>
      <c r="F615" s="1">
        <v>11</v>
      </c>
      <c r="G615" s="1">
        <v>7</v>
      </c>
      <c r="H615" s="1">
        <v>3</v>
      </c>
      <c r="I615" s="75" t="s">
        <v>89</v>
      </c>
      <c r="J615" s="7" t="s">
        <v>89</v>
      </c>
      <c r="K615" s="7" t="s">
        <v>309</v>
      </c>
      <c r="L615" s="7" t="s">
        <v>309</v>
      </c>
      <c r="M615" s="7" t="s">
        <v>89</v>
      </c>
      <c r="N615" s="7" t="s">
        <v>89</v>
      </c>
      <c r="O615" s="7" t="s">
        <v>89</v>
      </c>
      <c r="P615" s="7" t="s">
        <v>89</v>
      </c>
      <c r="R615" s="2134"/>
      <c r="S615" s="23">
        <v>16.028571428571428</v>
      </c>
      <c r="T615" s="181">
        <v>42481</v>
      </c>
      <c r="U615" s="4" t="s">
        <v>278</v>
      </c>
      <c r="V615" s="206"/>
      <c r="W615" s="25">
        <v>21</v>
      </c>
      <c r="X615" s="79"/>
      <c r="Y615" s="79"/>
      <c r="Z615" s="111">
        <v>42445</v>
      </c>
      <c r="AE615" s="4">
        <f>IF(A615="","",(IFERROR(VLOOKUP(A615,Projecten!A$4:W$2618,5,FALSE),"niet bekend")))</f>
        <v>1</v>
      </c>
      <c r="AF615" s="973">
        <f t="shared" si="77"/>
        <v>3660</v>
      </c>
      <c r="AG615" s="1028">
        <f>IF(A615="","",(IFERROR(VLOOKUP(A615,Projecten!A$4:W$2618,23,FALSE),"niet bekend")))</f>
        <v>3660</v>
      </c>
      <c r="AH615" s="1028">
        <f>IF(A615="","",(IFERROR(VLOOKUP(A615,Projecten!A$4:W$2618,12,FALSE),"niet bekend")))</f>
        <v>3660</v>
      </c>
      <c r="AI615" s="1026">
        <f t="shared" si="78"/>
        <v>0</v>
      </c>
    </row>
    <row r="616" spans="1:35" s="4" customFormat="1" ht="12.75" customHeight="1" x14ac:dyDescent="0.2">
      <c r="A616" s="2">
        <v>2016100</v>
      </c>
      <c r="B616" s="1501">
        <v>120593</v>
      </c>
      <c r="C616" s="2">
        <v>573716</v>
      </c>
      <c r="D616" s="1" t="s">
        <v>68</v>
      </c>
      <c r="E616" s="39">
        <v>1</v>
      </c>
      <c r="F616" s="1">
        <v>6</v>
      </c>
      <c r="G616" s="1">
        <v>4</v>
      </c>
      <c r="H616" s="1">
        <v>3</v>
      </c>
      <c r="I616" s="75" t="s">
        <v>89</v>
      </c>
      <c r="J616" s="7" t="s">
        <v>309</v>
      </c>
      <c r="K616" s="7" t="s">
        <v>309</v>
      </c>
      <c r="L616" s="7" t="s">
        <v>309</v>
      </c>
      <c r="M616" s="7" t="s">
        <v>89</v>
      </c>
      <c r="N616" s="7" t="s">
        <v>89</v>
      </c>
      <c r="O616" s="7" t="s">
        <v>89</v>
      </c>
      <c r="P616" s="7" t="s">
        <v>89</v>
      </c>
      <c r="R616" s="2134"/>
      <c r="S616" s="23">
        <f>IF(T616&lt;=0,"",(((T616-'In Productie'!$D$1)/7)+0.6))</f>
        <v>16.028571428571428</v>
      </c>
      <c r="T616" s="181">
        <v>42481</v>
      </c>
      <c r="U616" s="4" t="s">
        <v>278</v>
      </c>
      <c r="V616" s="206"/>
      <c r="W616" s="25">
        <v>15</v>
      </c>
      <c r="X616" s="79"/>
      <c r="Y616" s="79"/>
      <c r="Z616" s="111">
        <v>42446</v>
      </c>
      <c r="AE616" s="4">
        <f>IF(A616="","",(IFERROR(VLOOKUP(A616,Projecten!A$4:W$2618,5,FALSE),"niet bekend")))</f>
        <v>1</v>
      </c>
      <c r="AF616" s="973">
        <f t="shared" si="77"/>
        <v>2195</v>
      </c>
      <c r="AG616" s="1028">
        <f>IF(A616="","",(IFERROR(VLOOKUP(A616,Projecten!A$4:W$2618,23,FALSE),"niet bekend")))</f>
        <v>2195</v>
      </c>
      <c r="AH616" s="1028">
        <f>IF(A616="","",(IFERROR(VLOOKUP(A616,Projecten!A$4:W$2618,12,FALSE),"niet bekend")))</f>
        <v>2195</v>
      </c>
      <c r="AI616" s="1026">
        <f t="shared" si="78"/>
        <v>0</v>
      </c>
    </row>
    <row r="617" spans="1:35" s="4" customFormat="1" ht="12.75" customHeight="1" x14ac:dyDescent="0.2">
      <c r="A617" s="2">
        <v>2016101</v>
      </c>
      <c r="B617" s="1501">
        <v>120593</v>
      </c>
      <c r="C617" s="2">
        <v>573816</v>
      </c>
      <c r="D617" s="1" t="s">
        <v>68</v>
      </c>
      <c r="E617" s="39">
        <v>1</v>
      </c>
      <c r="F617" s="1">
        <v>6</v>
      </c>
      <c r="G617" s="1">
        <v>4</v>
      </c>
      <c r="H617" s="1">
        <v>3</v>
      </c>
      <c r="I617" s="75" t="s">
        <v>89</v>
      </c>
      <c r="J617" s="7" t="s">
        <v>309</v>
      </c>
      <c r="K617" s="7" t="s">
        <v>309</v>
      </c>
      <c r="L617" s="7" t="s">
        <v>309</v>
      </c>
      <c r="M617" s="7" t="s">
        <v>89</v>
      </c>
      <c r="N617" s="7" t="s">
        <v>89</v>
      </c>
      <c r="O617" s="7" t="s">
        <v>89</v>
      </c>
      <c r="P617" s="7" t="s">
        <v>89</v>
      </c>
      <c r="R617" s="2134"/>
      <c r="S617" s="23">
        <f>IF(T617&lt;=0,"",(((T617-'In Productie'!$D$1)/7)+0.6))</f>
        <v>16.028571428571428</v>
      </c>
      <c r="T617" s="181">
        <v>42481</v>
      </c>
      <c r="U617" s="4" t="s">
        <v>278</v>
      </c>
      <c r="V617" s="206"/>
      <c r="W617" s="25">
        <v>12</v>
      </c>
      <c r="X617" s="79"/>
      <c r="Y617" s="79"/>
      <c r="Z617" s="111">
        <v>42446</v>
      </c>
      <c r="AE617" s="4">
        <f>IF(A617="","",(IFERROR(VLOOKUP(A617,Projecten!A$4:W$2618,5,FALSE),"niet bekend")))</f>
        <v>1</v>
      </c>
      <c r="AF617" s="973">
        <f t="shared" si="77"/>
        <v>1900</v>
      </c>
      <c r="AG617" s="1028">
        <f>IF(A617="","",(IFERROR(VLOOKUP(A617,Projecten!A$4:W$2618,23,FALSE),"niet bekend")))</f>
        <v>1900</v>
      </c>
      <c r="AH617" s="1028">
        <f>IF(A617="","",(IFERROR(VLOOKUP(A617,Projecten!A$4:W$2618,12,FALSE),"niet bekend")))</f>
        <v>1900</v>
      </c>
      <c r="AI617" s="1026">
        <f t="shared" si="78"/>
        <v>0</v>
      </c>
    </row>
    <row r="618" spans="1:35" s="4" customFormat="1" ht="12.75" customHeight="1" x14ac:dyDescent="0.2">
      <c r="A618" s="2">
        <v>2016086</v>
      </c>
      <c r="B618" s="1501">
        <v>120593</v>
      </c>
      <c r="C618" s="2">
        <v>502616</v>
      </c>
      <c r="D618" s="1" t="s">
        <v>68</v>
      </c>
      <c r="E618" s="39">
        <v>1</v>
      </c>
      <c r="F618" s="1">
        <v>9</v>
      </c>
      <c r="G618" s="1">
        <v>6</v>
      </c>
      <c r="H618" s="1">
        <v>3</v>
      </c>
      <c r="I618" s="127" t="s">
        <v>89</v>
      </c>
      <c r="J618" s="67" t="s">
        <v>309</v>
      </c>
      <c r="K618" s="67" t="s">
        <v>309</v>
      </c>
      <c r="L618" s="67" t="s">
        <v>309</v>
      </c>
      <c r="M618" s="41" t="s">
        <v>89</v>
      </c>
      <c r="N618" s="41" t="s">
        <v>89</v>
      </c>
      <c r="O618" s="41" t="s">
        <v>89</v>
      </c>
      <c r="P618" s="41" t="s">
        <v>89</v>
      </c>
      <c r="R618" s="2134"/>
      <c r="S618" s="23">
        <f>IF(T618&lt;=0,"",(((T618-'In Productie'!$D$1)/7)+0.6))</f>
        <v>16.028571428571428</v>
      </c>
      <c r="T618" s="181">
        <v>42481</v>
      </c>
      <c r="U618" s="4" t="s">
        <v>278</v>
      </c>
      <c r="W618" s="25">
        <v>16</v>
      </c>
      <c r="X618" s="79"/>
      <c r="Y618" s="79"/>
      <c r="Z618" s="586">
        <v>42438</v>
      </c>
      <c r="AE618" s="4">
        <f>IF(A618="","",(IFERROR(VLOOKUP(A618,Projecten!A$4:W$2618,5,FALSE),"niet bekend")))</f>
        <v>1</v>
      </c>
      <c r="AF618" s="973">
        <f t="shared" si="77"/>
        <v>2277</v>
      </c>
      <c r="AG618" s="1028">
        <f>IF(A618="","",(IFERROR(VLOOKUP(A618,Projecten!A$4:W$2618,23,FALSE),"niet bekend")))</f>
        <v>2277</v>
      </c>
      <c r="AH618" s="1028">
        <f>IF(A618="","",(IFERROR(VLOOKUP(A618,Projecten!A$4:W$2618,12,FALSE),"niet bekend")))</f>
        <v>2277</v>
      </c>
      <c r="AI618" s="1026">
        <f t="shared" si="78"/>
        <v>0</v>
      </c>
    </row>
    <row r="619" spans="1:35" s="4" customFormat="1" ht="12.75" customHeight="1" x14ac:dyDescent="0.2">
      <c r="A619" s="2"/>
      <c r="B619" s="1501">
        <v>2016618</v>
      </c>
      <c r="C619" s="2" t="s">
        <v>1055</v>
      </c>
      <c r="D619" s="1"/>
      <c r="E619" s="39"/>
      <c r="F619" s="1"/>
      <c r="G619" s="1"/>
      <c r="H619" s="1"/>
      <c r="I619" s="75"/>
      <c r="J619" s="75"/>
      <c r="K619" s="75"/>
      <c r="L619" s="7"/>
      <c r="M619" s="7" t="s">
        <v>89</v>
      </c>
      <c r="N619" s="7" t="s">
        <v>89</v>
      </c>
      <c r="O619" s="7" t="s">
        <v>89</v>
      </c>
      <c r="P619" s="7" t="s">
        <v>89</v>
      </c>
      <c r="R619" s="2134"/>
      <c r="S619" s="23"/>
      <c r="T619" s="181"/>
      <c r="V619" s="206"/>
      <c r="W619" s="25">
        <v>2</v>
      </c>
      <c r="X619" s="79"/>
      <c r="Y619" s="79"/>
      <c r="Z619" s="111"/>
      <c r="AE619" s="4" t="str">
        <f>IF(A619="","",(IFERROR(VLOOKUP(A619,Projecten!A$4:W$2618,5,FALSE),"niet bekend")))</f>
        <v/>
      </c>
      <c r="AF619" s="973" t="str">
        <f t="shared" si="77"/>
        <v/>
      </c>
      <c r="AG619" s="1028" t="str">
        <f>IF(A619="","",(IFERROR(VLOOKUP(A619,Projecten!A$4:W$2618,23,FALSE),"niet bekend")))</f>
        <v/>
      </c>
      <c r="AH619" s="1028" t="str">
        <f>IF(A619="","",(IFERROR(VLOOKUP(A619,Projecten!A$4:W$2618,12,FALSE),"niet bekend")))</f>
        <v/>
      </c>
      <c r="AI619" s="1026" t="str">
        <f t="shared" si="78"/>
        <v/>
      </c>
    </row>
    <row r="620" spans="1:35" s="4" customFormat="1" ht="12.75" customHeight="1" x14ac:dyDescent="0.2">
      <c r="A620" s="2">
        <v>2016088</v>
      </c>
      <c r="B620" s="1501">
        <v>120593</v>
      </c>
      <c r="C620" s="2">
        <v>557316</v>
      </c>
      <c r="D620" s="1" t="s">
        <v>68</v>
      </c>
      <c r="E620" s="39">
        <v>1</v>
      </c>
      <c r="F620" s="1">
        <v>12</v>
      </c>
      <c r="G620" s="1">
        <v>4</v>
      </c>
      <c r="H620" s="1">
        <v>2</v>
      </c>
      <c r="I620" s="75" t="s">
        <v>89</v>
      </c>
      <c r="J620" s="7" t="s">
        <v>309</v>
      </c>
      <c r="K620" s="7" t="s">
        <v>309</v>
      </c>
      <c r="L620" s="7" t="s">
        <v>309</v>
      </c>
      <c r="M620" s="7" t="s">
        <v>89</v>
      </c>
      <c r="N620" s="7" t="s">
        <v>89</v>
      </c>
      <c r="O620" s="7" t="s">
        <v>89</v>
      </c>
      <c r="P620" s="7" t="s">
        <v>89</v>
      </c>
      <c r="R620" s="2134" t="s">
        <v>936</v>
      </c>
      <c r="S620" s="23">
        <f>IF(T620&lt;=0,"",(((T620-'In Productie'!$D$1)/7)+0.6))</f>
        <v>16.028571428571428</v>
      </c>
      <c r="T620" s="181">
        <v>42481</v>
      </c>
      <c r="U620" s="4" t="s">
        <v>278</v>
      </c>
      <c r="V620" s="4" t="s">
        <v>972</v>
      </c>
      <c r="W620" s="25">
        <v>15</v>
      </c>
      <c r="X620" s="80"/>
      <c r="Y620" s="82"/>
      <c r="Z620" s="586">
        <v>42439</v>
      </c>
      <c r="AE620" s="4">
        <f>IF(A620="","",(IFERROR(VLOOKUP(A620,Projecten!A$4:W$2618,5,FALSE),"niet bekend")))</f>
        <v>1</v>
      </c>
      <c r="AF620" s="973">
        <f t="shared" si="77"/>
        <v>2582</v>
      </c>
      <c r="AG620" s="1028">
        <f>IF(A620="","",(IFERROR(VLOOKUP(A620,Projecten!A$4:W$2618,23,FALSE),"niet bekend")))</f>
        <v>2582</v>
      </c>
      <c r="AH620" s="1028">
        <f>IF(A620="","",(IFERROR(VLOOKUP(A620,Projecten!A$4:W$2618,12,FALSE),"niet bekend")))</f>
        <v>2582</v>
      </c>
      <c r="AI620" s="1026">
        <f t="shared" si="78"/>
        <v>0</v>
      </c>
    </row>
    <row r="621" spans="1:35" s="38" customFormat="1" ht="12.75" customHeight="1" x14ac:dyDescent="0.2">
      <c r="A621" s="30"/>
      <c r="B621" s="1500"/>
      <c r="C621" s="31"/>
      <c r="D621" s="31"/>
      <c r="E621" s="32"/>
      <c r="F621" s="31"/>
      <c r="G621" s="31"/>
      <c r="H621" s="31"/>
      <c r="I621" s="32"/>
      <c r="J621" s="32"/>
      <c r="K621" s="32"/>
      <c r="L621" s="32"/>
      <c r="M621" s="32"/>
      <c r="N621" s="32"/>
      <c r="O621" s="32"/>
      <c r="P621" s="32"/>
      <c r="Q621" s="33"/>
      <c r="R621" s="33"/>
      <c r="S621" s="1198"/>
      <c r="T621" s="176"/>
      <c r="U621" s="35"/>
      <c r="V621" s="35"/>
      <c r="W621" s="35"/>
      <c r="X621" s="83"/>
      <c r="Y621" s="84"/>
      <c r="Z621" s="36"/>
      <c r="AF621" s="983"/>
      <c r="AG621" s="1030"/>
      <c r="AH621" s="1030"/>
      <c r="AI621" s="1030"/>
    </row>
    <row r="622" spans="1:35" s="1038" customFormat="1" ht="12.75" customHeight="1" x14ac:dyDescent="0.2">
      <c r="A622" s="956"/>
      <c r="B622" s="1520"/>
      <c r="C622" s="1053">
        <f>SUM(F622:H622)</f>
        <v>255</v>
      </c>
      <c r="D622" s="1054"/>
      <c r="E622" s="1055">
        <f>SUM(E624:E658)</f>
        <v>17</v>
      </c>
      <c r="F622" s="1054">
        <f>SUM(F624:F658)</f>
        <v>130</v>
      </c>
      <c r="G622" s="1054">
        <f>SUM(G624:G658)</f>
        <v>70</v>
      </c>
      <c r="H622" s="1054">
        <f>SUM(H624:H658)</f>
        <v>55</v>
      </c>
      <c r="I622" s="1055"/>
      <c r="J622" s="1055"/>
      <c r="K622" s="1055"/>
      <c r="L622" s="1055"/>
      <c r="M622" s="1055"/>
      <c r="N622" s="1055"/>
      <c r="O622" s="1055"/>
      <c r="P622" s="1055"/>
      <c r="Q622" s="1057">
        <v>16</v>
      </c>
      <c r="R622" s="1057"/>
      <c r="S622" s="1204"/>
      <c r="T622" s="1058"/>
      <c r="U622" s="1059"/>
      <c r="V622" s="1059">
        <f>SUM(W622:W659)</f>
        <v>326.25</v>
      </c>
      <c r="W622" s="960"/>
      <c r="X622" s="1049">
        <v>305</v>
      </c>
      <c r="Y622" s="961">
        <f>V622-X622</f>
        <v>21.25</v>
      </c>
      <c r="Z622" s="1050"/>
      <c r="AE622" s="1038" t="str">
        <f>IF(A622="","",(IFERROR(VLOOKUP(A622,Projecten!A$4:W$2618,5,FALSE),"niet bekend")))</f>
        <v/>
      </c>
      <c r="AF622" s="1037">
        <f>SUM(AF624:AF659)</f>
        <v>50072.070000000007</v>
      </c>
      <c r="AG622" s="1027" t="str">
        <f>IF(A622="","",(IFERROR(VLOOKUP(A622,Projecten!A$4:W$2618,23,FALSE),"niet bekend")))</f>
        <v/>
      </c>
      <c r="AH622" s="1027" t="str">
        <f>IF(A622="","",(IFERROR(VLOOKUP(A622,Projecten!A$4:W$2618,12,FALSE),"niet bekend")))</f>
        <v/>
      </c>
      <c r="AI622" s="1027"/>
    </row>
    <row r="623" spans="1:35" x14ac:dyDescent="0.2">
      <c r="A623" s="5"/>
      <c r="C623" s="5" t="s">
        <v>227</v>
      </c>
      <c r="Q623" s="7" t="s">
        <v>970</v>
      </c>
      <c r="W623" s="25"/>
      <c r="X623" s="6"/>
      <c r="Y623" s="6"/>
      <c r="Z623" s="5"/>
      <c r="AE623" s="4" t="str">
        <f>IF(A623="","",(IFERROR(VLOOKUP(A623,Projecten!A$4:W$2618,5,FALSE),"niet bekend")))</f>
        <v/>
      </c>
      <c r="AF623" s="973" t="str">
        <f>IF(AE623="","",(E623/AE623*AH623))</f>
        <v/>
      </c>
      <c r="AG623" s="1028" t="str">
        <f>IF(A623="","",(IFERROR(VLOOKUP(A623,Projecten!A$4:W$2618,23,FALSE),"niet bekend")))</f>
        <v/>
      </c>
      <c r="AH623" s="1028" t="str">
        <f>IF(A623="","",(IFERROR(VLOOKUP(A623,Projecten!A$4:W$2618,12,FALSE),"niet bekend")))</f>
        <v/>
      </c>
      <c r="AI623" s="1026" t="str">
        <f t="shared" ref="AI623:AI652" si="79">IF(AF623="","",(AH623-AF623))</f>
        <v/>
      </c>
    </row>
    <row r="624" spans="1:35" s="4" customFormat="1" ht="12.75" customHeight="1" x14ac:dyDescent="0.2">
      <c r="A624" s="2"/>
      <c r="B624" s="1501"/>
      <c r="C624" s="188" t="s">
        <v>971</v>
      </c>
      <c r="D624" s="1"/>
      <c r="E624" s="39"/>
      <c r="F624" s="1"/>
      <c r="G624" s="1"/>
      <c r="H624" s="1"/>
      <c r="I624" s="74"/>
      <c r="J624" s="29"/>
      <c r="K624" s="29"/>
      <c r="L624" s="29"/>
      <c r="M624" s="29"/>
      <c r="N624" s="29"/>
      <c r="O624" s="29"/>
      <c r="P624" s="29"/>
      <c r="R624" s="2134"/>
      <c r="S624" s="23"/>
      <c r="T624" s="181"/>
      <c r="W624" s="201">
        <v>8.25</v>
      </c>
      <c r="X624" s="79"/>
      <c r="Y624" s="79"/>
      <c r="Z624" s="272"/>
      <c r="AE624" s="4" t="str">
        <f>IF(A624="","",(IFERROR(VLOOKUP(A624,Projecten!A$4:W$2618,5,FALSE),"niet bekend")))</f>
        <v/>
      </c>
      <c r="AF624" s="973" t="str">
        <f>IF(AE624="","",(E624/AE624*AH624))</f>
        <v/>
      </c>
      <c r="AG624" s="1028" t="str">
        <f>IF(A624="","",(IFERROR(VLOOKUP(A624,Projecten!A$4:W$2618,23,FALSE),"niet bekend")))</f>
        <v/>
      </c>
      <c r="AH624" s="1028" t="str">
        <f>IF(A624="","",(IFERROR(VLOOKUP(A624,Projecten!A$4:W$2618,12,FALSE),"niet bekend")))</f>
        <v/>
      </c>
      <c r="AI624" s="1026" t="str">
        <f t="shared" si="79"/>
        <v/>
      </c>
    </row>
    <row r="625" spans="1:35" s="4" customFormat="1" ht="12.75" customHeight="1" x14ac:dyDescent="0.2">
      <c r="A625" s="2"/>
      <c r="B625" s="1501"/>
      <c r="C625" s="188" t="s">
        <v>851</v>
      </c>
      <c r="D625" s="1"/>
      <c r="E625" s="39"/>
      <c r="F625" s="1"/>
      <c r="G625" s="1"/>
      <c r="H625" s="1"/>
      <c r="I625" s="74"/>
      <c r="J625" s="29"/>
      <c r="K625" s="29"/>
      <c r="L625" s="29"/>
      <c r="M625" s="29"/>
      <c r="N625" s="29"/>
      <c r="O625" s="29"/>
      <c r="P625" s="29"/>
      <c r="R625" s="2134"/>
      <c r="S625" s="23"/>
      <c r="T625" s="181"/>
      <c r="W625" s="201">
        <v>5</v>
      </c>
      <c r="X625" s="79"/>
      <c r="Y625" s="79"/>
      <c r="Z625" s="272"/>
      <c r="AE625" s="4" t="str">
        <f>IF(A625="","",(IFERROR(VLOOKUP(A625,Projecten!A$4:W$2618,5,FALSE),"niet bekend")))</f>
        <v/>
      </c>
      <c r="AF625" s="973" t="str">
        <f>IF(AE625="","",(E625/AE625*AH625))</f>
        <v/>
      </c>
      <c r="AG625" s="1028" t="str">
        <f>IF(A625="","",(IFERROR(VLOOKUP(A625,Projecten!A$4:W$2618,23,FALSE),"niet bekend")))</f>
        <v/>
      </c>
      <c r="AH625" s="1028" t="str">
        <f>IF(A625="","",(IFERROR(VLOOKUP(A625,Projecten!A$4:W$2618,12,FALSE),"niet bekend")))</f>
        <v/>
      </c>
      <c r="AI625" s="1026" t="str">
        <f t="shared" si="79"/>
        <v/>
      </c>
    </row>
    <row r="626" spans="1:35" s="4" customFormat="1" ht="12.75" customHeight="1" x14ac:dyDescent="0.2">
      <c r="A626" s="2" t="s">
        <v>227</v>
      </c>
      <c r="B626" s="1501"/>
      <c r="C626" s="188" t="s">
        <v>1109</v>
      </c>
      <c r="D626" s="1"/>
      <c r="E626" s="39"/>
      <c r="F626" s="1"/>
      <c r="G626" s="1"/>
      <c r="H626" s="1"/>
      <c r="I626" s="74"/>
      <c r="J626" s="29"/>
      <c r="K626" s="29"/>
      <c r="L626" s="29"/>
      <c r="M626" s="29"/>
      <c r="N626" s="29"/>
      <c r="O626" s="29"/>
      <c r="P626" s="29"/>
      <c r="R626" s="2134"/>
      <c r="S626" s="23"/>
      <c r="T626" s="181"/>
      <c r="W626" s="201">
        <v>6.25</v>
      </c>
      <c r="X626" s="79"/>
      <c r="Y626" s="79"/>
      <c r="Z626" s="272"/>
      <c r="AE626" s="4" t="str">
        <f>IF(A626="","",(IFERROR(VLOOKUP(A626,Projecten!A$4:W$2618,5,FALSE),"niet bekend")))</f>
        <v>niet bekend</v>
      </c>
      <c r="AF626" s="973"/>
      <c r="AG626" s="1028" t="str">
        <f>IF(A626="","",(IFERROR(VLOOKUP(A626,Projecten!A$4:W$2618,23,FALSE),"niet bekend")))</f>
        <v>niet bekend</v>
      </c>
      <c r="AH626" s="1028" t="str">
        <f>IF(A626="","",(IFERROR(VLOOKUP(A626,Projecten!A$4:W$2618,12,FALSE),"niet bekend")))</f>
        <v>niet bekend</v>
      </c>
      <c r="AI626" s="1026" t="str">
        <f t="shared" si="79"/>
        <v/>
      </c>
    </row>
    <row r="627" spans="1:35" s="4" customFormat="1" ht="12.75" customHeight="1" x14ac:dyDescent="0.2">
      <c r="A627" s="2"/>
      <c r="B627" s="1501"/>
      <c r="C627" s="188" t="s">
        <v>1116</v>
      </c>
      <c r="D627" s="1"/>
      <c r="E627" s="39"/>
      <c r="F627" s="1"/>
      <c r="G627" s="1"/>
      <c r="H627" s="1"/>
      <c r="I627" s="74"/>
      <c r="J627" s="29"/>
      <c r="K627" s="29"/>
      <c r="L627" s="29"/>
      <c r="M627" s="29"/>
      <c r="N627" s="29"/>
      <c r="O627" s="29"/>
      <c r="P627" s="29"/>
      <c r="R627" s="2134"/>
      <c r="S627" s="23"/>
      <c r="T627" s="181"/>
      <c r="W627" s="201">
        <v>5</v>
      </c>
      <c r="X627" s="79"/>
      <c r="Y627" s="79"/>
      <c r="Z627" s="272"/>
      <c r="AE627" s="4" t="str">
        <f>IF(A627="","",(IFERROR(VLOOKUP(A627,Projecten!A$4:W$2618,5,FALSE),"niet bekend")))</f>
        <v/>
      </c>
      <c r="AF627" s="973" t="str">
        <f t="shared" ref="AF627:AF647" si="80">IF(AE627="","",(E627/AE627*AH627))</f>
        <v/>
      </c>
      <c r="AG627" s="1028" t="str">
        <f>IF(A627="","",(IFERROR(VLOOKUP(A627,Projecten!A$4:W$2618,23,FALSE),"niet bekend")))</f>
        <v/>
      </c>
      <c r="AH627" s="1028" t="str">
        <f>IF(A627="","",(IFERROR(VLOOKUP(A627,Projecten!A$4:W$2618,12,FALSE),"niet bekend")))</f>
        <v/>
      </c>
      <c r="AI627" s="1026" t="str">
        <f t="shared" si="79"/>
        <v/>
      </c>
    </row>
    <row r="628" spans="1:35" s="4" customFormat="1" ht="12.75" customHeight="1" x14ac:dyDescent="0.2">
      <c r="A628" s="2"/>
      <c r="B628" s="1501"/>
      <c r="C628" s="188" t="s">
        <v>1127</v>
      </c>
      <c r="D628" s="1"/>
      <c r="E628" s="39"/>
      <c r="F628" s="1"/>
      <c r="G628" s="1"/>
      <c r="H628" s="1"/>
      <c r="I628" s="74"/>
      <c r="J628" s="29"/>
      <c r="K628" s="29"/>
      <c r="L628" s="29"/>
      <c r="M628" s="29"/>
      <c r="N628" s="29"/>
      <c r="O628" s="29"/>
      <c r="P628" s="29"/>
      <c r="R628" s="2134"/>
      <c r="S628" s="23"/>
      <c r="T628" s="181"/>
      <c r="W628" s="201">
        <v>2.25</v>
      </c>
      <c r="X628" s="79"/>
      <c r="Y628" s="79"/>
      <c r="Z628" s="272"/>
      <c r="AE628" s="4" t="str">
        <f>IF(A628="","",(IFERROR(VLOOKUP(A628,Projecten!A$4:W$2618,5,FALSE),"niet bekend")))</f>
        <v/>
      </c>
      <c r="AF628" s="973" t="str">
        <f t="shared" si="80"/>
        <v/>
      </c>
      <c r="AG628" s="1028" t="str">
        <f>IF(A628="","",(IFERROR(VLOOKUP(A628,Projecten!A$4:W$2618,23,FALSE),"niet bekend")))</f>
        <v/>
      </c>
      <c r="AH628" s="1028" t="str">
        <f>IF(A628="","",(IFERROR(VLOOKUP(A628,Projecten!A$4:W$2618,12,FALSE),"niet bekend")))</f>
        <v/>
      </c>
      <c r="AI628" s="1026" t="str">
        <f t="shared" si="79"/>
        <v/>
      </c>
    </row>
    <row r="629" spans="1:35" s="4" customFormat="1" ht="12.75" customHeight="1" x14ac:dyDescent="0.2">
      <c r="A629" s="2"/>
      <c r="B629" s="1501"/>
      <c r="C629" s="188"/>
      <c r="D629" s="1"/>
      <c r="E629" s="39"/>
      <c r="F629" s="1"/>
      <c r="G629" s="1"/>
      <c r="H629" s="94"/>
      <c r="I629" s="74"/>
      <c r="J629" s="74"/>
      <c r="K629" s="74"/>
      <c r="L629" s="29"/>
      <c r="M629" s="29"/>
      <c r="N629" s="29"/>
      <c r="O629" s="29"/>
      <c r="P629" s="29"/>
      <c r="R629" s="2134"/>
      <c r="S629" s="23"/>
      <c r="T629" s="181"/>
      <c r="W629" s="201"/>
      <c r="X629" s="79"/>
      <c r="Y629" s="79"/>
      <c r="Z629" s="272"/>
      <c r="AE629" s="4" t="str">
        <f>IF(A629="","",(IFERROR(VLOOKUP(A629,Projecten!A$4:W$2618,5,FALSE),"niet bekend")))</f>
        <v/>
      </c>
      <c r="AF629" s="973" t="str">
        <f t="shared" si="80"/>
        <v/>
      </c>
      <c r="AG629" s="1028" t="str">
        <f>IF(A629="","",(IFERROR(VLOOKUP(A629,Projecten!A$4:W$2618,23,FALSE),"niet bekend")))</f>
        <v/>
      </c>
      <c r="AH629" s="1028" t="str">
        <f>IF(A629="","",(IFERROR(VLOOKUP(A629,Projecten!A$4:W$2618,12,FALSE),"niet bekend")))</f>
        <v/>
      </c>
      <c r="AI629" s="1026" t="str">
        <f t="shared" si="79"/>
        <v/>
      </c>
    </row>
    <row r="630" spans="1:35" s="4" customFormat="1" ht="12.75" customHeight="1" x14ac:dyDescent="0.2">
      <c r="A630" s="404">
        <v>2016117</v>
      </c>
      <c r="B630" s="1521">
        <v>120607</v>
      </c>
      <c r="C630" s="404">
        <v>569716</v>
      </c>
      <c r="D630" s="405"/>
      <c r="E630" s="1977">
        <v>1</v>
      </c>
      <c r="F630" s="405">
        <v>10</v>
      </c>
      <c r="G630" s="405">
        <v>7</v>
      </c>
      <c r="H630" s="405">
        <v>4</v>
      </c>
      <c r="I630" s="435" t="s">
        <v>89</v>
      </c>
      <c r="J630" s="394" t="s">
        <v>309</v>
      </c>
      <c r="K630" s="394" t="s">
        <v>309</v>
      </c>
      <c r="L630" s="394" t="s">
        <v>309</v>
      </c>
      <c r="M630" s="75" t="s">
        <v>89</v>
      </c>
      <c r="N630" s="75" t="s">
        <v>89</v>
      </c>
      <c r="O630" s="75" t="s">
        <v>89</v>
      </c>
      <c r="P630" s="75" t="s">
        <v>89</v>
      </c>
      <c r="Q630" s="150"/>
      <c r="R630" s="2132"/>
      <c r="S630" s="96">
        <v>16.028571428571428</v>
      </c>
      <c r="T630" s="175">
        <v>42480</v>
      </c>
      <c r="U630" s="150" t="s">
        <v>278</v>
      </c>
      <c r="V630" s="401"/>
      <c r="W630" s="97">
        <v>20</v>
      </c>
      <c r="X630" s="79"/>
      <c r="Y630" s="79"/>
      <c r="Z630" s="111">
        <v>42467</v>
      </c>
      <c r="AE630" s="4">
        <f>IF(A630="","",(IFERROR(VLOOKUP(A630,Projecten!A$4:W$2618,5,FALSE),"niet bekend")))</f>
        <v>1</v>
      </c>
      <c r="AF630" s="973">
        <f t="shared" si="80"/>
        <v>3303</v>
      </c>
      <c r="AG630" s="1028">
        <f>IF(A630="","",(IFERROR(VLOOKUP(A630,Projecten!A$4:W$2618,23,FALSE),"niet bekend")))</f>
        <v>3303</v>
      </c>
      <c r="AH630" s="1028">
        <f>IF(A630="","",(IFERROR(VLOOKUP(A630,Projecten!A$4:W$2618,12,FALSE),"niet bekend")))</f>
        <v>3303</v>
      </c>
      <c r="AI630" s="1026">
        <f t="shared" si="79"/>
        <v>0</v>
      </c>
    </row>
    <row r="631" spans="1:35" s="4" customFormat="1" ht="12.75" customHeight="1" x14ac:dyDescent="0.2">
      <c r="A631" s="404">
        <v>2016118</v>
      </c>
      <c r="B631" s="1521">
        <v>120607</v>
      </c>
      <c r="C631" s="404">
        <v>583116</v>
      </c>
      <c r="D631" s="405"/>
      <c r="E631" s="1977">
        <v>1</v>
      </c>
      <c r="F631" s="405">
        <v>8</v>
      </c>
      <c r="G631" s="405">
        <v>6</v>
      </c>
      <c r="H631" s="405">
        <v>3</v>
      </c>
      <c r="I631" s="435" t="s">
        <v>89</v>
      </c>
      <c r="J631" s="394" t="s">
        <v>309</v>
      </c>
      <c r="K631" s="394" t="s">
        <v>309</v>
      </c>
      <c r="L631" s="394" t="s">
        <v>309</v>
      </c>
      <c r="M631" s="75" t="s">
        <v>89</v>
      </c>
      <c r="N631" s="75" t="s">
        <v>89</v>
      </c>
      <c r="O631" s="75" t="s">
        <v>89</v>
      </c>
      <c r="P631" s="75" t="s">
        <v>89</v>
      </c>
      <c r="Q631" s="150"/>
      <c r="R631" s="2132"/>
      <c r="S631" s="96">
        <v>16.028571428571428</v>
      </c>
      <c r="T631" s="175">
        <v>42481</v>
      </c>
      <c r="U631" s="150" t="s">
        <v>278</v>
      </c>
      <c r="V631" s="401"/>
      <c r="W631" s="97">
        <v>14</v>
      </c>
      <c r="X631" s="79"/>
      <c r="Y631" s="79"/>
      <c r="Z631" s="111">
        <v>42467</v>
      </c>
      <c r="AE631" s="4">
        <f>IF(A631="","",(IFERROR(VLOOKUP(A631,Projecten!A$4:W$2618,5,FALSE),"niet bekend")))</f>
        <v>1</v>
      </c>
      <c r="AF631" s="973">
        <f t="shared" si="80"/>
        <v>1959</v>
      </c>
      <c r="AG631" s="1028">
        <f>IF(A631="","",(IFERROR(VLOOKUP(A631,Projecten!A$4:W$2618,23,FALSE),"niet bekend")))</f>
        <v>1959</v>
      </c>
      <c r="AH631" s="1028">
        <f>IF(A631="","",(IFERROR(VLOOKUP(A631,Projecten!A$4:W$2618,12,FALSE),"niet bekend")))</f>
        <v>1959</v>
      </c>
      <c r="AI631" s="1026">
        <f t="shared" si="79"/>
        <v>0</v>
      </c>
    </row>
    <row r="632" spans="1:35" s="90" customFormat="1" ht="12.75" customHeight="1" x14ac:dyDescent="0.2">
      <c r="A632" s="404">
        <v>2016115</v>
      </c>
      <c r="B632" s="1521">
        <v>120614</v>
      </c>
      <c r="C632" s="404">
        <v>560416</v>
      </c>
      <c r="D632" s="405" t="s">
        <v>68</v>
      </c>
      <c r="E632" s="1977">
        <v>1</v>
      </c>
      <c r="F632" s="405">
        <v>10</v>
      </c>
      <c r="G632" s="405">
        <v>3</v>
      </c>
      <c r="H632" s="405">
        <v>5</v>
      </c>
      <c r="I632" s="415" t="s">
        <v>89</v>
      </c>
      <c r="J632" s="415" t="s">
        <v>89</v>
      </c>
      <c r="K632" s="415" t="s">
        <v>309</v>
      </c>
      <c r="L632" s="415" t="s">
        <v>309</v>
      </c>
      <c r="M632" s="75" t="s">
        <v>89</v>
      </c>
      <c r="N632" s="75" t="s">
        <v>89</v>
      </c>
      <c r="O632" s="75" t="s">
        <v>89</v>
      </c>
      <c r="P632" s="75" t="s">
        <v>89</v>
      </c>
      <c r="Q632" s="150"/>
      <c r="R632" s="2132"/>
      <c r="S632" s="96">
        <v>16.028571428571428</v>
      </c>
      <c r="T632" s="175">
        <v>42481</v>
      </c>
      <c r="U632" s="150" t="s">
        <v>278</v>
      </c>
      <c r="V632" s="401" t="s">
        <v>1054</v>
      </c>
      <c r="W632" s="97">
        <v>23</v>
      </c>
      <c r="X632" s="101"/>
      <c r="Y632" s="101"/>
      <c r="Z632" s="402">
        <v>42467</v>
      </c>
      <c r="AE632" s="90">
        <f>IF(A632="","",(IFERROR(VLOOKUP(A632,Projecten!A$4:W$2618,5,FALSE),"niet bekend")))</f>
        <v>1</v>
      </c>
      <c r="AF632" s="972">
        <f t="shared" si="80"/>
        <v>4610</v>
      </c>
      <c r="AG632" s="1028">
        <f>IF(A632="","",(IFERROR(VLOOKUP(A632,Projecten!A$4:W$2618,23,FALSE),"niet bekend")))</f>
        <v>4610</v>
      </c>
      <c r="AH632" s="1028">
        <f>IF(A632="","",(IFERROR(VLOOKUP(A632,Projecten!A$4:W$2618,12,FALSE),"niet bekend")))</f>
        <v>4610</v>
      </c>
      <c r="AI632" s="1028">
        <f t="shared" si="79"/>
        <v>0</v>
      </c>
    </row>
    <row r="633" spans="1:35" s="4" customFormat="1" ht="12.75" customHeight="1" x14ac:dyDescent="0.2">
      <c r="A633" s="404">
        <v>2016116</v>
      </c>
      <c r="B633" s="1521">
        <v>120607</v>
      </c>
      <c r="C633" s="404">
        <v>561416</v>
      </c>
      <c r="D633" s="405" t="s">
        <v>68</v>
      </c>
      <c r="E633" s="1977">
        <v>1</v>
      </c>
      <c r="F633" s="405">
        <v>7</v>
      </c>
      <c r="G633" s="405">
        <v>4</v>
      </c>
      <c r="H633" s="405">
        <v>5</v>
      </c>
      <c r="I633" s="394" t="s">
        <v>89</v>
      </c>
      <c r="J633" s="394" t="s">
        <v>89</v>
      </c>
      <c r="K633" s="394" t="s">
        <v>309</v>
      </c>
      <c r="L633" s="394" t="s">
        <v>309</v>
      </c>
      <c r="M633" s="75" t="s">
        <v>89</v>
      </c>
      <c r="N633" s="75" t="s">
        <v>89</v>
      </c>
      <c r="O633" s="75" t="s">
        <v>89</v>
      </c>
      <c r="P633" s="75" t="s">
        <v>89</v>
      </c>
      <c r="Q633" s="150"/>
      <c r="R633" s="2132"/>
      <c r="S633" s="379">
        <v>16.028571428571428</v>
      </c>
      <c r="T633" s="175">
        <v>42480</v>
      </c>
      <c r="U633" s="150" t="s">
        <v>278</v>
      </c>
      <c r="V633" s="406" t="s">
        <v>992</v>
      </c>
      <c r="W633" s="97">
        <v>19</v>
      </c>
      <c r="X633" s="79"/>
      <c r="Y633" s="79"/>
      <c r="Z633" s="111">
        <v>42467</v>
      </c>
      <c r="AE633" s="4">
        <f>IF(A633="","",(IFERROR(VLOOKUP(A633,Projecten!A$4:W$2618,5,FALSE),"niet bekend")))</f>
        <v>1</v>
      </c>
      <c r="AF633" s="973">
        <f t="shared" si="80"/>
        <v>4426</v>
      </c>
      <c r="AG633" s="1028">
        <f>IF(A633="","",(IFERROR(VLOOKUP(A633,Projecten!A$4:W$2618,23,FALSE),"niet bekend")))</f>
        <v>4426</v>
      </c>
      <c r="AH633" s="1028">
        <f>IF(A633="","",(IFERROR(VLOOKUP(A633,Projecten!A$4:W$2618,12,FALSE),"niet bekend")))</f>
        <v>4426</v>
      </c>
      <c r="AI633" s="1026">
        <f t="shared" si="79"/>
        <v>0</v>
      </c>
    </row>
    <row r="634" spans="1:35" ht="12.75" customHeight="1" x14ac:dyDescent="0.2">
      <c r="A634" s="419">
        <v>2016119</v>
      </c>
      <c r="B634" s="1521">
        <v>120616</v>
      </c>
      <c r="C634" s="419">
        <v>563316</v>
      </c>
      <c r="D634" s="405" t="s">
        <v>68</v>
      </c>
      <c r="E634" s="748">
        <v>1</v>
      </c>
      <c r="F634" s="99">
        <v>13</v>
      </c>
      <c r="G634" s="99">
        <v>4</v>
      </c>
      <c r="H634" s="99">
        <v>5</v>
      </c>
      <c r="I634" s="75" t="s">
        <v>89</v>
      </c>
      <c r="J634" s="75" t="s">
        <v>89</v>
      </c>
      <c r="K634" s="75" t="s">
        <v>309</v>
      </c>
      <c r="L634" s="75" t="s">
        <v>309</v>
      </c>
      <c r="M634" s="75" t="s">
        <v>89</v>
      </c>
      <c r="N634" s="75" t="s">
        <v>89</v>
      </c>
      <c r="O634" s="75" t="s">
        <v>89</v>
      </c>
      <c r="P634" s="75" t="s">
        <v>89</v>
      </c>
      <c r="Q634" s="75"/>
      <c r="R634" s="2133"/>
      <c r="S634" s="418">
        <v>16.028571428571428</v>
      </c>
      <c r="T634" s="175">
        <v>42481</v>
      </c>
      <c r="U634" s="150" t="s">
        <v>278</v>
      </c>
      <c r="V634" s="151" t="s">
        <v>1053</v>
      </c>
      <c r="W634" s="97">
        <v>25</v>
      </c>
      <c r="X634" s="6"/>
      <c r="Y634" s="6"/>
      <c r="Z634" s="293">
        <v>42473</v>
      </c>
      <c r="AE634" s="4">
        <f>IF(A634="","",(IFERROR(VLOOKUP(A634,Projecten!A$4:W$2618,5,FALSE),"niet bekend")))</f>
        <v>1</v>
      </c>
      <c r="AF634" s="973">
        <f t="shared" si="80"/>
        <v>6040</v>
      </c>
      <c r="AG634" s="1028">
        <f>IF(A634="","",(IFERROR(VLOOKUP(A634,Projecten!A$4:W$2618,23,FALSE),"niet bekend")))</f>
        <v>6040</v>
      </c>
      <c r="AH634" s="1028">
        <f>IF(A634="","",(IFERROR(VLOOKUP(A634,Projecten!A$4:W$2618,12,FALSE),"niet bekend")))</f>
        <v>6040</v>
      </c>
      <c r="AI634" s="1026">
        <f t="shared" si="79"/>
        <v>0</v>
      </c>
    </row>
    <row r="635" spans="1:35" s="4" customFormat="1" ht="12.75" customHeight="1" x14ac:dyDescent="0.2">
      <c r="A635" s="423">
        <v>2016120</v>
      </c>
      <c r="B635" s="1522">
        <v>120626</v>
      </c>
      <c r="C635" s="424">
        <v>502416</v>
      </c>
      <c r="D635" s="417" t="s">
        <v>68</v>
      </c>
      <c r="E635" s="1978">
        <v>1</v>
      </c>
      <c r="F635" s="426">
        <v>9</v>
      </c>
      <c r="G635" s="425">
        <v>2</v>
      </c>
      <c r="H635" s="425">
        <v>9</v>
      </c>
      <c r="I635" s="74" t="s">
        <v>89</v>
      </c>
      <c r="J635" s="74" t="s">
        <v>309</v>
      </c>
      <c r="K635" s="74" t="s">
        <v>309</v>
      </c>
      <c r="L635" s="74" t="s">
        <v>309</v>
      </c>
      <c r="M635" s="74" t="s">
        <v>89</v>
      </c>
      <c r="N635" s="74" t="s">
        <v>89</v>
      </c>
      <c r="O635" s="74" t="s">
        <v>89</v>
      </c>
      <c r="P635" s="74" t="s">
        <v>89</v>
      </c>
      <c r="Q635" s="400"/>
      <c r="R635" s="2132"/>
      <c r="S635" s="379">
        <f>IF(T635&lt;=0,"",(((T635-'In Productie'!$D$1)/7)+0.6))</f>
        <v>16.600000000000001</v>
      </c>
      <c r="T635" s="186">
        <v>42485</v>
      </c>
      <c r="U635" s="406" t="s">
        <v>278</v>
      </c>
      <c r="V635" s="150" t="s">
        <v>1030</v>
      </c>
      <c r="W635" s="97">
        <v>22.5</v>
      </c>
      <c r="X635" s="79"/>
      <c r="Y635" s="79"/>
      <c r="Z635" s="586">
        <v>42468</v>
      </c>
      <c r="AE635" s="4">
        <f>IF(A635="","",(IFERROR(VLOOKUP(A635,Projecten!A$4:W$2618,5,FALSE),"niet bekend")))</f>
        <v>1</v>
      </c>
      <c r="AF635" s="973">
        <f t="shared" si="80"/>
        <v>3710</v>
      </c>
      <c r="AG635" s="1028">
        <f>IF(A635="","",(IFERROR(VLOOKUP(A635,Projecten!A$4:W$2618,23,FALSE),"niet bekend")))</f>
        <v>3710</v>
      </c>
      <c r="AH635" s="1028">
        <f>IF(A635="","",(IFERROR(VLOOKUP(A635,Projecten!A$4:W$2618,12,FALSE),"niet bekend")))</f>
        <v>3710</v>
      </c>
      <c r="AI635" s="1026">
        <f t="shared" si="79"/>
        <v>0</v>
      </c>
    </row>
    <row r="636" spans="1:35" s="4" customFormat="1" ht="12.75" customHeight="1" x14ac:dyDescent="0.2">
      <c r="A636" s="423">
        <v>2016127</v>
      </c>
      <c r="B636" s="1522">
        <v>120627</v>
      </c>
      <c r="C636" s="424" t="s">
        <v>980</v>
      </c>
      <c r="D636" s="417" t="s">
        <v>68</v>
      </c>
      <c r="E636" s="1978">
        <v>2</v>
      </c>
      <c r="F636" s="333">
        <v>14</v>
      </c>
      <c r="G636" s="119">
        <v>12</v>
      </c>
      <c r="H636" s="119">
        <v>2</v>
      </c>
      <c r="I636" s="74" t="s">
        <v>89</v>
      </c>
      <c r="J636" s="74" t="s">
        <v>309</v>
      </c>
      <c r="K636" s="74" t="s">
        <v>309</v>
      </c>
      <c r="L636" s="74" t="s">
        <v>309</v>
      </c>
      <c r="M636" s="74" t="s">
        <v>89</v>
      </c>
      <c r="N636" s="74" t="s">
        <v>89</v>
      </c>
      <c r="O636" s="74" t="s">
        <v>89</v>
      </c>
      <c r="P636" s="74" t="s">
        <v>89</v>
      </c>
      <c r="Q636" s="90"/>
      <c r="R636" s="2132"/>
      <c r="S636" s="379">
        <f>IF(T636&lt;=0,"",(((T636-'In Productie'!$D$1)/7)+0.6))</f>
        <v>18.600000000000001</v>
      </c>
      <c r="T636" s="186">
        <v>42499</v>
      </c>
      <c r="U636" s="406" t="s">
        <v>561</v>
      </c>
      <c r="V636" s="90"/>
      <c r="W636" s="97">
        <v>22</v>
      </c>
      <c r="X636" s="79"/>
      <c r="Y636" s="79"/>
      <c r="Z636" s="586">
        <v>42468</v>
      </c>
      <c r="AE636" s="4">
        <f>IF(A636="","",(IFERROR(VLOOKUP(A636,Projecten!A$4:W$2618,5,FALSE),"niet bekend")))</f>
        <v>8</v>
      </c>
      <c r="AF636" s="973">
        <f t="shared" si="80"/>
        <v>2786</v>
      </c>
      <c r="AG636" s="1028">
        <f>IF(A636="","",(IFERROR(VLOOKUP(A636,Projecten!A$4:W$2618,23,FALSE),"niet bekend")))</f>
        <v>11144</v>
      </c>
      <c r="AH636" s="1028">
        <f>IF(A636="","",(IFERROR(VLOOKUP(A636,Projecten!A$4:W$2618,12,FALSE),"niet bekend")))</f>
        <v>11144</v>
      </c>
      <c r="AI636" s="1026">
        <f t="shared" si="79"/>
        <v>8358</v>
      </c>
    </row>
    <row r="637" spans="1:35" s="4" customFormat="1" ht="12.75" customHeight="1" x14ac:dyDescent="0.2">
      <c r="A637" s="387"/>
      <c r="B637" s="1523"/>
      <c r="C637" s="387"/>
      <c r="D637" s="347"/>
      <c r="E637" s="1979"/>
      <c r="F637" s="395"/>
      <c r="G637" s="395"/>
      <c r="H637" s="425"/>
      <c r="I637" s="74"/>
      <c r="J637" s="74"/>
      <c r="K637" s="74"/>
      <c r="L637" s="29"/>
      <c r="M637" s="29"/>
      <c r="N637" s="29"/>
      <c r="O637" s="29"/>
      <c r="P637" s="29"/>
      <c r="Q637" s="8"/>
      <c r="R637" s="2134"/>
      <c r="S637" s="384"/>
      <c r="T637" s="386"/>
      <c r="U637" s="8"/>
      <c r="W637" s="25"/>
      <c r="X637" s="79"/>
      <c r="Y637" s="79"/>
      <c r="Z637" s="272"/>
      <c r="AE637" s="4" t="str">
        <f>IF(A637="","",(IFERROR(VLOOKUP(A637,Projecten!A$4:W$2618,5,FALSE),"niet bekend")))</f>
        <v/>
      </c>
      <c r="AF637" s="973" t="str">
        <f t="shared" si="80"/>
        <v/>
      </c>
      <c r="AG637" s="1028" t="str">
        <f>IF(A637="","",(IFERROR(VLOOKUP(A637,Projecten!A$4:W$2618,23,FALSE),"niet bekend")))</f>
        <v/>
      </c>
      <c r="AH637" s="1028" t="str">
        <f>IF(A637="","",(IFERROR(VLOOKUP(A637,Projecten!A$4:W$2618,12,FALSE),"niet bekend")))</f>
        <v/>
      </c>
      <c r="AI637" s="1026" t="str">
        <f t="shared" si="79"/>
        <v/>
      </c>
    </row>
    <row r="638" spans="1:35" s="4" customFormat="1" ht="12.75" customHeight="1" x14ac:dyDescent="0.2">
      <c r="A638" s="419">
        <v>2016112</v>
      </c>
      <c r="B638" s="1516">
        <v>120608</v>
      </c>
      <c r="C638" s="389" t="s">
        <v>829</v>
      </c>
      <c r="D638" s="390" t="s">
        <v>322</v>
      </c>
      <c r="E638" s="1980">
        <v>1</v>
      </c>
      <c r="F638" s="291">
        <v>1</v>
      </c>
      <c r="G638" s="349">
        <v>0</v>
      </c>
      <c r="H638" s="119">
        <v>0</v>
      </c>
      <c r="I638" s="74" t="s">
        <v>89</v>
      </c>
      <c r="J638" s="74" t="s">
        <v>309</v>
      </c>
      <c r="K638" s="74" t="s">
        <v>309</v>
      </c>
      <c r="L638" s="29" t="s">
        <v>309</v>
      </c>
      <c r="M638" s="29" t="s">
        <v>89</v>
      </c>
      <c r="N638" s="29" t="s">
        <v>89</v>
      </c>
      <c r="O638" s="29" t="s">
        <v>89</v>
      </c>
      <c r="P638" s="29" t="s">
        <v>89</v>
      </c>
      <c r="R638" s="2134"/>
      <c r="S638" s="23">
        <f>IF(T638&lt;=0,"",(((T638-'In Productie'!$D$1)/7)+0.6))</f>
        <v>16.171428571428571</v>
      </c>
      <c r="T638" s="181">
        <v>42482</v>
      </c>
      <c r="U638" s="4" t="s">
        <v>486</v>
      </c>
      <c r="V638" s="44"/>
      <c r="W638" s="25">
        <v>2</v>
      </c>
      <c r="X638" s="79"/>
      <c r="Y638" s="79"/>
      <c r="Z638" s="586">
        <v>42467</v>
      </c>
      <c r="AE638" s="4">
        <f>IF(A638="","",(IFERROR(VLOOKUP(A638,Projecten!A$4:W$2618,5,FALSE),"niet bekend")))</f>
        <v>1</v>
      </c>
      <c r="AF638" s="973">
        <f t="shared" si="80"/>
        <v>421</v>
      </c>
      <c r="AG638" s="1028">
        <f>IF(A638="","",(IFERROR(VLOOKUP(A638,Projecten!A$4:W$2618,23,FALSE),"niet bekend")))</f>
        <v>421</v>
      </c>
      <c r="AH638" s="1028">
        <f>IF(A638="","",(IFERROR(VLOOKUP(A638,Projecten!A$4:W$2618,12,FALSE),"niet bekend")))</f>
        <v>421</v>
      </c>
      <c r="AI638" s="1026">
        <f t="shared" si="79"/>
        <v>0</v>
      </c>
    </row>
    <row r="639" spans="1:35" s="4" customFormat="1" ht="12.75" customHeight="1" x14ac:dyDescent="0.2">
      <c r="A639" s="295">
        <v>2016113</v>
      </c>
      <c r="B639" s="1509">
        <v>120606</v>
      </c>
      <c r="C639" s="295" t="s">
        <v>987</v>
      </c>
      <c r="D639" s="1" t="s">
        <v>451</v>
      </c>
      <c r="E639" s="39">
        <v>1</v>
      </c>
      <c r="F639" s="1">
        <v>1</v>
      </c>
      <c r="G639" s="1">
        <v>1</v>
      </c>
      <c r="H639" s="94">
        <v>0</v>
      </c>
      <c r="I639" s="75" t="s">
        <v>309</v>
      </c>
      <c r="J639" s="75" t="s">
        <v>309</v>
      </c>
      <c r="K639" s="75" t="s">
        <v>309</v>
      </c>
      <c r="L639" s="7" t="s">
        <v>309</v>
      </c>
      <c r="M639" s="7" t="s">
        <v>89</v>
      </c>
      <c r="N639" s="7" t="s">
        <v>89</v>
      </c>
      <c r="O639" s="7" t="s">
        <v>89</v>
      </c>
      <c r="P639" s="7" t="s">
        <v>89</v>
      </c>
      <c r="R639" s="2134"/>
      <c r="S639" s="23">
        <v>16.028571428571428</v>
      </c>
      <c r="T639" s="181">
        <v>42481</v>
      </c>
      <c r="U639" s="4" t="s">
        <v>934</v>
      </c>
      <c r="V639" s="206" t="s">
        <v>993</v>
      </c>
      <c r="W639" s="25">
        <v>3</v>
      </c>
      <c r="X639" s="79"/>
      <c r="Y639" s="79"/>
      <c r="Z639" s="111">
        <v>42467</v>
      </c>
      <c r="AE639" s="4">
        <f>IF(A639="","",(IFERROR(VLOOKUP(A639,Projecten!A$4:W$2618,5,FALSE),"niet bekend")))</f>
        <v>1</v>
      </c>
      <c r="AF639" s="973">
        <f t="shared" si="80"/>
        <v>351.48</v>
      </c>
      <c r="AG639" s="1028">
        <f>IF(A639="","",(IFERROR(VLOOKUP(A639,Projecten!A$4:W$2618,23,FALSE),"niet bekend")))</f>
        <v>351.48</v>
      </c>
      <c r="AH639" s="1028">
        <f>IF(A639="","",(IFERROR(VLOOKUP(A639,Projecten!A$4:W$2618,12,FALSE),"niet bekend")))</f>
        <v>351.48</v>
      </c>
      <c r="AI639" s="1026">
        <f t="shared" si="79"/>
        <v>0</v>
      </c>
    </row>
    <row r="640" spans="1:35" s="4" customFormat="1" ht="12.75" customHeight="1" x14ac:dyDescent="0.2">
      <c r="A640" s="93">
        <v>2016099</v>
      </c>
      <c r="B640" s="1501">
        <v>120603</v>
      </c>
      <c r="C640" s="2" t="s">
        <v>924</v>
      </c>
      <c r="D640" s="1" t="s">
        <v>925</v>
      </c>
      <c r="E640" s="39">
        <v>1</v>
      </c>
      <c r="F640" s="1">
        <v>8</v>
      </c>
      <c r="G640" s="1">
        <v>5</v>
      </c>
      <c r="H640" s="94">
        <v>3</v>
      </c>
      <c r="I640" s="75" t="s">
        <v>89</v>
      </c>
      <c r="J640" s="75" t="s">
        <v>89</v>
      </c>
      <c r="K640" s="75" t="s">
        <v>309</v>
      </c>
      <c r="L640" s="7" t="s">
        <v>309</v>
      </c>
      <c r="M640" s="7" t="s">
        <v>89</v>
      </c>
      <c r="N640" s="7" t="s">
        <v>89</v>
      </c>
      <c r="O640" s="7" t="s">
        <v>89</v>
      </c>
      <c r="P640" s="7" t="s">
        <v>89</v>
      </c>
      <c r="R640" s="2134"/>
      <c r="S640" s="23">
        <f>IF(T640&lt;=0,"",(((T640-'In Productie'!$D$1)/7)+0.6))</f>
        <v>16.742857142857144</v>
      </c>
      <c r="T640" s="181">
        <v>42486</v>
      </c>
      <c r="U640" s="4" t="s">
        <v>926</v>
      </c>
      <c r="V640" s="206" t="s">
        <v>927</v>
      </c>
      <c r="W640" s="25">
        <v>17</v>
      </c>
      <c r="X640" s="79"/>
      <c r="Y640" s="79"/>
      <c r="Z640" s="111">
        <v>42446</v>
      </c>
      <c r="AE640" s="4">
        <f>IF(A640="","",(IFERROR(VLOOKUP(A640,Projecten!A$4:W$2618,5,FALSE),"niet bekend")))</f>
        <v>1</v>
      </c>
      <c r="AF640" s="973">
        <f t="shared" si="80"/>
        <v>2618.89</v>
      </c>
      <c r="AG640" s="1028">
        <f>IF(A640="","",(IFERROR(VLOOKUP(A640,Projecten!A$4:W$2618,23,FALSE),"niet bekend")))</f>
        <v>2618.89</v>
      </c>
      <c r="AH640" s="1028">
        <f>IF(A640="","",(IFERROR(VLOOKUP(A640,Projecten!A$4:W$2618,12,FALSE),"niet bekend")))</f>
        <v>2618.89</v>
      </c>
      <c r="AI640" s="1026">
        <f t="shared" si="79"/>
        <v>0</v>
      </c>
    </row>
    <row r="641" spans="1:35" s="4" customFormat="1" ht="12.75" customHeight="1" x14ac:dyDescent="0.2">
      <c r="A641" s="419" t="s">
        <v>1021</v>
      </c>
      <c r="B641" s="1523">
        <v>120617</v>
      </c>
      <c r="C641" s="387" t="s">
        <v>1022</v>
      </c>
      <c r="D641" s="347" t="s">
        <v>925</v>
      </c>
      <c r="E641" s="1979">
        <v>1</v>
      </c>
      <c r="F641" s="395">
        <v>4</v>
      </c>
      <c r="G641" s="395">
        <v>4</v>
      </c>
      <c r="H641" s="395">
        <v>0</v>
      </c>
      <c r="I641" s="29" t="s">
        <v>309</v>
      </c>
      <c r="J641" s="29" t="s">
        <v>309</v>
      </c>
      <c r="K641" s="29" t="s">
        <v>309</v>
      </c>
      <c r="L641" s="29" t="s">
        <v>309</v>
      </c>
      <c r="M641" s="29" t="s">
        <v>89</v>
      </c>
      <c r="N641" s="29" t="s">
        <v>89</v>
      </c>
      <c r="O641" s="29" t="s">
        <v>89</v>
      </c>
      <c r="P641" s="29" t="s">
        <v>89</v>
      </c>
      <c r="Q641" s="8"/>
      <c r="R641" s="2134"/>
      <c r="S641" s="384">
        <f>IF(T641&lt;=0,"",(((T641-'In Productie'!$D$1)/7)+0.6))</f>
        <v>17.885714285714286</v>
      </c>
      <c r="T641" s="386">
        <v>42494</v>
      </c>
      <c r="U641" s="8" t="s">
        <v>926</v>
      </c>
      <c r="W641" s="25">
        <v>6</v>
      </c>
      <c r="X641" s="79"/>
      <c r="Y641" s="79"/>
      <c r="Z641" s="586">
        <v>42472</v>
      </c>
      <c r="AE641" s="4">
        <f>IF(A641="","",(IFERROR(VLOOKUP(A641,Projecten!A$4:W$2618,5,FALSE),"niet bekend")))</f>
        <v>1</v>
      </c>
      <c r="AF641" s="973">
        <f t="shared" si="80"/>
        <v>599.9</v>
      </c>
      <c r="AG641" s="1028">
        <f>IF(A641="","",(IFERROR(VLOOKUP(A641,Projecten!A$4:W$2618,23,FALSE),"niet bekend")))</f>
        <v>599.9</v>
      </c>
      <c r="AH641" s="1028">
        <f>IF(A641="","",(IFERROR(VLOOKUP(A641,Projecten!A$4:W$2618,12,FALSE),"niet bekend")))</f>
        <v>599.9</v>
      </c>
      <c r="AI641" s="1026">
        <f t="shared" si="79"/>
        <v>0</v>
      </c>
    </row>
    <row r="642" spans="1:35" s="4" customFormat="1" ht="12.75" customHeight="1" x14ac:dyDescent="0.2">
      <c r="A642" s="419"/>
      <c r="B642" s="1516"/>
      <c r="C642" s="389"/>
      <c r="D642" s="390"/>
      <c r="E642" s="1980"/>
      <c r="F642" s="291"/>
      <c r="G642" s="349"/>
      <c r="H642" s="119"/>
      <c r="I642" s="74"/>
      <c r="J642" s="74"/>
      <c r="K642" s="74"/>
      <c r="L642" s="29"/>
      <c r="M642" s="29"/>
      <c r="N642" s="29"/>
      <c r="O642" s="29"/>
      <c r="P642" s="29"/>
      <c r="R642" s="2134"/>
      <c r="S642" s="23"/>
      <c r="T642" s="181"/>
      <c r="V642" s="44"/>
      <c r="W642" s="25"/>
      <c r="X642" s="79"/>
      <c r="Y642" s="79"/>
      <c r="Z642" s="272"/>
      <c r="AE642" s="4" t="str">
        <f>IF(A642="","",(IFERROR(VLOOKUP(A642,Projecten!A$4:W$2618,5,FALSE),"niet bekend")))</f>
        <v/>
      </c>
      <c r="AF642" s="973" t="str">
        <f t="shared" si="80"/>
        <v/>
      </c>
      <c r="AG642" s="1028" t="str">
        <f>IF(A642="","",(IFERROR(VLOOKUP(A642,Projecten!A$4:W$2618,23,FALSE),"niet bekend")))</f>
        <v/>
      </c>
      <c r="AH642" s="1028" t="str">
        <f>IF(A642="","",(IFERROR(VLOOKUP(A642,Projecten!A$4:W$2618,12,FALSE),"niet bekend")))</f>
        <v/>
      </c>
      <c r="AI642" s="1026" t="str">
        <f t="shared" si="79"/>
        <v/>
      </c>
    </row>
    <row r="643" spans="1:35" s="4" customFormat="1" ht="12.75" customHeight="1" x14ac:dyDescent="0.2">
      <c r="A643" s="290" t="s">
        <v>1013</v>
      </c>
      <c r="B643" s="314">
        <v>120610</v>
      </c>
      <c r="C643" s="351" t="s">
        <v>1015</v>
      </c>
      <c r="D643" s="349" t="s">
        <v>489</v>
      </c>
      <c r="E643" s="1974">
        <v>1</v>
      </c>
      <c r="F643" s="349">
        <v>10</v>
      </c>
      <c r="G643" s="349">
        <v>7</v>
      </c>
      <c r="H643" s="119">
        <v>4</v>
      </c>
      <c r="I643" s="436" t="s">
        <v>89</v>
      </c>
      <c r="J643" s="436" t="s">
        <v>89</v>
      </c>
      <c r="K643" s="76" t="s">
        <v>309</v>
      </c>
      <c r="L643" s="41" t="s">
        <v>309</v>
      </c>
      <c r="M643" s="41" t="s">
        <v>89</v>
      </c>
      <c r="N643" s="41" t="s">
        <v>89</v>
      </c>
      <c r="O643" s="41" t="s">
        <v>89</v>
      </c>
      <c r="P643" s="41" t="s">
        <v>89</v>
      </c>
      <c r="Q643" s="4" t="s">
        <v>1097</v>
      </c>
      <c r="R643" s="2134"/>
      <c r="S643" s="23">
        <f>IF(T643&lt;=0,"",(((T643-'In Productie'!$D$1)/7)+0.6))</f>
        <v>16.028571428571428</v>
      </c>
      <c r="T643" s="181">
        <v>42481</v>
      </c>
      <c r="U643" s="4" t="s">
        <v>681</v>
      </c>
      <c r="V643" s="44" t="s">
        <v>1020</v>
      </c>
      <c r="W643" s="25">
        <v>26</v>
      </c>
      <c r="X643" s="79"/>
      <c r="Y643" s="79"/>
      <c r="Z643" s="586">
        <v>42468</v>
      </c>
      <c r="AE643" s="4">
        <f>IF(A643="","",(IFERROR(VLOOKUP(A643,Projecten!A$4:W$2618,5,FALSE),"niet bekend")))</f>
        <v>1</v>
      </c>
      <c r="AF643" s="973">
        <f t="shared" si="80"/>
        <v>3725</v>
      </c>
      <c r="AG643" s="1028">
        <f>IF(A643="","",(IFERROR(VLOOKUP(A643,Projecten!A$4:W$2618,23,FALSE),"niet bekend")))</f>
        <v>3725</v>
      </c>
      <c r="AH643" s="1028">
        <f>IF(A643="","",(IFERROR(VLOOKUP(A643,Projecten!A$4:W$2618,12,FALSE),"niet bekend")))</f>
        <v>3725</v>
      </c>
      <c r="AI643" s="1026">
        <f t="shared" si="79"/>
        <v>0</v>
      </c>
    </row>
    <row r="644" spans="1:35" s="4" customFormat="1" ht="12.75" customHeight="1" x14ac:dyDescent="0.2">
      <c r="A644" s="290" t="s">
        <v>1012</v>
      </c>
      <c r="B644" s="314">
        <v>120610</v>
      </c>
      <c r="C644" s="351" t="s">
        <v>1014</v>
      </c>
      <c r="D644" s="349" t="s">
        <v>489</v>
      </c>
      <c r="E644" s="1974">
        <v>1</v>
      </c>
      <c r="F644" s="349">
        <v>9</v>
      </c>
      <c r="G644" s="349">
        <v>6</v>
      </c>
      <c r="H644" s="119">
        <v>4</v>
      </c>
      <c r="I644" s="436" t="s">
        <v>89</v>
      </c>
      <c r="J644" s="436" t="s">
        <v>89</v>
      </c>
      <c r="K644" s="76" t="s">
        <v>309</v>
      </c>
      <c r="L644" s="41" t="s">
        <v>309</v>
      </c>
      <c r="M644" s="41" t="s">
        <v>89</v>
      </c>
      <c r="N644" s="41" t="s">
        <v>89</v>
      </c>
      <c r="O644" s="41" t="s">
        <v>89</v>
      </c>
      <c r="P644" s="41" t="s">
        <v>89</v>
      </c>
      <c r="Q644" s="4" t="s">
        <v>1097</v>
      </c>
      <c r="R644" s="2134"/>
      <c r="S644" s="23">
        <f>IF(T644&lt;=0,"",(((T644-'In Productie'!$D$1)/7)+0.6))</f>
        <v>16.028571428571428</v>
      </c>
      <c r="T644" s="181">
        <v>42481</v>
      </c>
      <c r="U644" s="4" t="s">
        <v>681</v>
      </c>
      <c r="V644" s="44" t="s">
        <v>1020</v>
      </c>
      <c r="W644" s="25">
        <v>24</v>
      </c>
      <c r="X644" s="79"/>
      <c r="Y644" s="79"/>
      <c r="Z644" s="586">
        <v>42468</v>
      </c>
      <c r="AE644" s="4">
        <f>IF(A644="","",(IFERROR(VLOOKUP(A644,Projecten!A$4:W$2618,5,FALSE),"niet bekend")))</f>
        <v>1</v>
      </c>
      <c r="AF644" s="973">
        <f t="shared" si="80"/>
        <v>3573</v>
      </c>
      <c r="AG644" s="1028">
        <f>IF(A644="","",(IFERROR(VLOOKUP(A644,Projecten!A$4:W$2618,23,FALSE),"niet bekend")))</f>
        <v>3573</v>
      </c>
      <c r="AH644" s="1028">
        <f>IF(A644="","",(IFERROR(VLOOKUP(A644,Projecten!A$4:W$2618,12,FALSE),"niet bekend")))</f>
        <v>3573</v>
      </c>
      <c r="AI644" s="1026">
        <f t="shared" si="79"/>
        <v>0</v>
      </c>
    </row>
    <row r="645" spans="1:35" s="4" customFormat="1" x14ac:dyDescent="0.2">
      <c r="A645" s="93" t="s">
        <v>1000</v>
      </c>
      <c r="B645" s="1499">
        <v>120609</v>
      </c>
      <c r="C645" s="399" t="s">
        <v>1005</v>
      </c>
      <c r="D645" s="94" t="s">
        <v>489</v>
      </c>
      <c r="E645" s="91">
        <v>1</v>
      </c>
      <c r="F645" s="94">
        <v>11</v>
      </c>
      <c r="G645" s="94">
        <v>4</v>
      </c>
      <c r="H645" s="94">
        <v>4</v>
      </c>
      <c r="I645" s="76" t="s">
        <v>89</v>
      </c>
      <c r="J645" s="76" t="s">
        <v>89</v>
      </c>
      <c r="K645" s="76" t="s">
        <v>309</v>
      </c>
      <c r="L645" s="76" t="s">
        <v>309</v>
      </c>
      <c r="M645" s="76" t="s">
        <v>89</v>
      </c>
      <c r="N645" s="76" t="s">
        <v>89</v>
      </c>
      <c r="O645" s="76" t="s">
        <v>89</v>
      </c>
      <c r="P645" s="76" t="s">
        <v>89</v>
      </c>
      <c r="Q645" s="90" t="s">
        <v>1097</v>
      </c>
      <c r="R645" s="2132"/>
      <c r="S645" s="96">
        <f>IF(T645&lt;=0,"",(((T645-'In Productie'!$D$1)/7)+0.6))</f>
        <v>16.742857142857144</v>
      </c>
      <c r="T645" s="180">
        <v>42486</v>
      </c>
      <c r="U645" s="90" t="s">
        <v>681</v>
      </c>
      <c r="V645" s="90"/>
      <c r="W645" s="466">
        <v>29</v>
      </c>
      <c r="X645" s="79"/>
      <c r="Y645" s="79"/>
      <c r="Z645" s="272"/>
      <c r="AE645" s="4">
        <f>IF(A645="","",(IFERROR(VLOOKUP(A645,Projecten!A$4:W$2618,5,FALSE),"niet bekend")))</f>
        <v>1</v>
      </c>
      <c r="AF645" s="973">
        <f t="shared" si="80"/>
        <v>4908</v>
      </c>
      <c r="AG645" s="1028">
        <f>IF(A645="","",(IFERROR(VLOOKUP(A645,Projecten!A$4:W$2618,23,FALSE),"niet bekend")))</f>
        <v>4908</v>
      </c>
      <c r="AH645" s="1028">
        <f>IF(A645="","",(IFERROR(VLOOKUP(A645,Projecten!A$4:W$2618,12,FALSE),"niet bekend")))</f>
        <v>4908</v>
      </c>
      <c r="AI645" s="1026">
        <f t="shared" si="79"/>
        <v>0</v>
      </c>
    </row>
    <row r="646" spans="1:35" s="4" customFormat="1" x14ac:dyDescent="0.2">
      <c r="A646" s="93" t="s">
        <v>1001</v>
      </c>
      <c r="B646" s="1499">
        <v>120621</v>
      </c>
      <c r="C646" s="399">
        <v>351</v>
      </c>
      <c r="D646" s="94" t="s">
        <v>489</v>
      </c>
      <c r="E646" s="91">
        <v>1</v>
      </c>
      <c r="F646" s="94">
        <v>11</v>
      </c>
      <c r="G646" s="94">
        <v>4</v>
      </c>
      <c r="H646" s="94">
        <v>4</v>
      </c>
      <c r="I646" s="76" t="s">
        <v>89</v>
      </c>
      <c r="J646" s="76" t="s">
        <v>89</v>
      </c>
      <c r="K646" s="76" t="s">
        <v>309</v>
      </c>
      <c r="L646" s="76" t="s">
        <v>309</v>
      </c>
      <c r="M646" s="76" t="s">
        <v>89</v>
      </c>
      <c r="N646" s="76" t="s">
        <v>89</v>
      </c>
      <c r="O646" s="76" t="s">
        <v>89</v>
      </c>
      <c r="P646" s="76" t="s">
        <v>89</v>
      </c>
      <c r="Q646" s="90" t="s">
        <v>1097</v>
      </c>
      <c r="R646" s="2132"/>
      <c r="S646" s="96">
        <f>IF(T646&lt;=0,"",(((T646-'In Productie'!$D$1)/7)+0.6))</f>
        <v>16.742857142857144</v>
      </c>
      <c r="T646" s="180">
        <v>42486</v>
      </c>
      <c r="U646" s="90" t="s">
        <v>681</v>
      </c>
      <c r="V646" s="90"/>
      <c r="W646" s="466">
        <v>29</v>
      </c>
      <c r="X646" s="79"/>
      <c r="Y646" s="79"/>
      <c r="Z646" s="272"/>
      <c r="AE646" s="4">
        <f>IF(A646="","",(IFERROR(VLOOKUP(A646,Projecten!A$4:W$2618,5,FALSE),"niet bekend")))</f>
        <v>1</v>
      </c>
      <c r="AF646" s="973">
        <f t="shared" si="80"/>
        <v>4908</v>
      </c>
      <c r="AG646" s="1028">
        <f>IF(A646="","",(IFERROR(VLOOKUP(A646,Projecten!A$4:W$2618,23,FALSE),"niet bekend")))</f>
        <v>4908</v>
      </c>
      <c r="AH646" s="1028">
        <f>IF(A646="","",(IFERROR(VLOOKUP(A646,Projecten!A$4:W$2618,12,FALSE),"niet bekend")))</f>
        <v>4908</v>
      </c>
      <c r="AI646" s="1026">
        <f t="shared" si="79"/>
        <v>0</v>
      </c>
    </row>
    <row r="647" spans="1:35" s="4" customFormat="1" ht="12.75" customHeight="1" x14ac:dyDescent="0.2">
      <c r="A647" s="290">
        <v>2016138</v>
      </c>
      <c r="B647" s="314">
        <v>120624</v>
      </c>
      <c r="C647" s="351" t="s">
        <v>995</v>
      </c>
      <c r="D647" s="349" t="s">
        <v>489</v>
      </c>
      <c r="E647" s="1974">
        <v>1</v>
      </c>
      <c r="F647" s="349">
        <v>1</v>
      </c>
      <c r="G647" s="349">
        <v>0</v>
      </c>
      <c r="H647" s="119">
        <v>1</v>
      </c>
      <c r="I647" s="76" t="s">
        <v>89</v>
      </c>
      <c r="J647" s="76" t="s">
        <v>309</v>
      </c>
      <c r="K647" s="76" t="s">
        <v>309</v>
      </c>
      <c r="L647" s="41" t="s">
        <v>309</v>
      </c>
      <c r="M647" s="41" t="s">
        <v>89</v>
      </c>
      <c r="N647" s="41" t="s">
        <v>89</v>
      </c>
      <c r="O647" s="41" t="s">
        <v>89</v>
      </c>
      <c r="P647" s="41" t="s">
        <v>89</v>
      </c>
      <c r="R647" s="2134"/>
      <c r="S647" s="23">
        <f>IF(T647&lt;=0,"",(((T647-'In Productie'!$D$1)/7)+0.6))</f>
        <v>16.742857142857144</v>
      </c>
      <c r="T647" s="181">
        <v>42486</v>
      </c>
      <c r="U647" s="4" t="s">
        <v>681</v>
      </c>
      <c r="W647" s="25">
        <v>4</v>
      </c>
      <c r="X647" s="79"/>
      <c r="Y647" s="79"/>
      <c r="Z647" s="586">
        <v>42471</v>
      </c>
      <c r="AE647" s="4">
        <f>IF(A647="","",(IFERROR(VLOOKUP(A647,Projecten!A$4:W$2618,5,FALSE),"niet bekend")))</f>
        <v>1</v>
      </c>
      <c r="AF647" s="973">
        <f t="shared" si="80"/>
        <v>492.9</v>
      </c>
      <c r="AG647" s="1028">
        <f>IF(A647="","",(IFERROR(VLOOKUP(A647,Projecten!A$4:W$2618,23,FALSE),"niet bekend")))</f>
        <v>492.9</v>
      </c>
      <c r="AH647" s="1028">
        <f>IF(A647="","",(IFERROR(VLOOKUP(A647,Projecten!A$4:W$2618,12,FALSE),"niet bekend")))</f>
        <v>492.9</v>
      </c>
      <c r="AI647" s="1026">
        <f t="shared" si="79"/>
        <v>0</v>
      </c>
    </row>
    <row r="648" spans="1:35" s="4" customFormat="1" ht="12.75" customHeight="1" x14ac:dyDescent="0.2">
      <c r="A648" s="295">
        <v>2016150</v>
      </c>
      <c r="B648" s="1517" t="s">
        <v>1120</v>
      </c>
      <c r="C648" s="416" t="s">
        <v>1027</v>
      </c>
      <c r="D648" s="1" t="s">
        <v>489</v>
      </c>
      <c r="E648" s="39">
        <v>0</v>
      </c>
      <c r="F648" s="1">
        <v>0</v>
      </c>
      <c r="G648" s="1">
        <v>0</v>
      </c>
      <c r="H648" s="94">
        <v>0</v>
      </c>
      <c r="I648" s="75" t="s">
        <v>309</v>
      </c>
      <c r="J648" s="75" t="s">
        <v>309</v>
      </c>
      <c r="K648" s="75" t="s">
        <v>309</v>
      </c>
      <c r="L648" s="7" t="s">
        <v>309</v>
      </c>
      <c r="M648" s="7" t="s">
        <v>89</v>
      </c>
      <c r="N648" s="7" t="s">
        <v>89</v>
      </c>
      <c r="O648" s="7" t="s">
        <v>89</v>
      </c>
      <c r="P648" s="7" t="s">
        <v>89</v>
      </c>
      <c r="R648" s="2134"/>
      <c r="S648" s="23">
        <v>16.028571428571428</v>
      </c>
      <c r="T648" s="181">
        <v>42481</v>
      </c>
      <c r="U648" s="4" t="s">
        <v>681</v>
      </c>
      <c r="V648" s="206" t="s">
        <v>1029</v>
      </c>
      <c r="W648" s="25">
        <v>1</v>
      </c>
      <c r="X648" s="79"/>
      <c r="Y648" s="79"/>
      <c r="Z648" s="111"/>
      <c r="AE648" s="4">
        <f>IF(A648="","",(IFERROR(VLOOKUP(A648,Projecten!A$4:W$2618,5,FALSE),"niet bekend")))</f>
        <v>0</v>
      </c>
      <c r="AF648" s="973">
        <f>AH648</f>
        <v>351</v>
      </c>
      <c r="AG648" s="1028">
        <f>IF(A648="","",(IFERROR(VLOOKUP(A648,Projecten!A$4:W$2618,23,FALSE),"niet bekend")))</f>
        <v>351</v>
      </c>
      <c r="AH648" s="1028">
        <f>IF(A648="","",(IFERROR(VLOOKUP(A648,Projecten!A$4:W$2618,12,FALSE),"niet bekend")))</f>
        <v>351</v>
      </c>
      <c r="AI648" s="1026">
        <f t="shared" si="79"/>
        <v>0</v>
      </c>
    </row>
    <row r="649" spans="1:35" s="4" customFormat="1" ht="12.75" customHeight="1" x14ac:dyDescent="0.2">
      <c r="A649" s="290"/>
      <c r="B649" s="314"/>
      <c r="C649" s="351"/>
      <c r="D649" s="349"/>
      <c r="E649" s="1974"/>
      <c r="F649" s="349"/>
      <c r="G649" s="349"/>
      <c r="H649" s="119"/>
      <c r="I649" s="76"/>
      <c r="J649" s="76"/>
      <c r="K649" s="76"/>
      <c r="L649" s="41"/>
      <c r="M649" s="41"/>
      <c r="N649" s="41"/>
      <c r="O649" s="41"/>
      <c r="P649" s="41"/>
      <c r="R649" s="2134"/>
      <c r="S649" s="23"/>
      <c r="T649" s="181"/>
      <c r="W649" s="25"/>
      <c r="X649" s="79"/>
      <c r="Y649" s="79"/>
      <c r="Z649" s="272"/>
      <c r="AE649" s="4" t="str">
        <f>IF(A649="","",(IFERROR(VLOOKUP(A649,Projecten!A$4:W$2618,5,FALSE),"niet bekend")))</f>
        <v/>
      </c>
      <c r="AF649" s="973" t="str">
        <f>IF(AE649="","",(E649/AE649*AH649))</f>
        <v/>
      </c>
      <c r="AG649" s="1028" t="str">
        <f>IF(A649="","",(IFERROR(VLOOKUP(A649,Projecten!A$4:W$2618,23,FALSE),"niet bekend")))</f>
        <v/>
      </c>
      <c r="AH649" s="1028" t="str">
        <f>IF(A649="","",(IFERROR(VLOOKUP(A649,Projecten!A$4:W$2618,12,FALSE),"niet bekend")))</f>
        <v/>
      </c>
      <c r="AI649" s="1026" t="str">
        <f t="shared" si="79"/>
        <v/>
      </c>
    </row>
    <row r="650" spans="1:35" s="4" customFormat="1" ht="12.75" customHeight="1" x14ac:dyDescent="0.2">
      <c r="A650" s="290"/>
      <c r="B650" s="314"/>
      <c r="C650" s="351"/>
      <c r="D650" s="349"/>
      <c r="E650" s="1974"/>
      <c r="F650" s="349"/>
      <c r="G650" s="349"/>
      <c r="H650" s="119"/>
      <c r="I650" s="76"/>
      <c r="J650" s="76"/>
      <c r="K650" s="76"/>
      <c r="L650" s="41"/>
      <c r="M650" s="41"/>
      <c r="N650" s="41"/>
      <c r="O650" s="41"/>
      <c r="P650" s="41"/>
      <c r="R650" s="2134"/>
      <c r="S650" s="23"/>
      <c r="T650" s="181"/>
      <c r="W650" s="201"/>
      <c r="X650" s="79"/>
      <c r="Y650" s="79"/>
      <c r="Z650" s="272"/>
      <c r="AE650" s="4" t="str">
        <f>IF(A650="","",(IFERROR(VLOOKUP(A650,Projecten!A$4:W$2618,5,FALSE),"niet bekend")))</f>
        <v/>
      </c>
      <c r="AF650" s="973" t="str">
        <f>IF(AE650="","",(E650/AE650*AH650))</f>
        <v/>
      </c>
      <c r="AG650" s="1028" t="str">
        <f>IF(A650="","",(IFERROR(VLOOKUP(A650,Projecten!A$4:W$2618,23,FALSE),"niet bekend")))</f>
        <v/>
      </c>
      <c r="AH650" s="1028" t="str">
        <f>IF(A650="","",(IFERROR(VLOOKUP(A650,Projecten!A$4:W$2618,12,FALSE),"niet bekend")))</f>
        <v/>
      </c>
      <c r="AI650" s="1026" t="str">
        <f t="shared" si="79"/>
        <v/>
      </c>
    </row>
    <row r="651" spans="1:35" x14ac:dyDescent="0.2">
      <c r="A651" s="5">
        <v>2016158</v>
      </c>
      <c r="B651" s="1502">
        <v>120619</v>
      </c>
      <c r="C651" s="5" t="s">
        <v>1035</v>
      </c>
      <c r="D651" s="6" t="s">
        <v>68</v>
      </c>
      <c r="E651" s="7">
        <v>0</v>
      </c>
      <c r="F651" s="6">
        <v>1</v>
      </c>
      <c r="G651" s="6">
        <v>0</v>
      </c>
      <c r="H651" s="6">
        <v>1</v>
      </c>
      <c r="I651" s="7" t="s">
        <v>309</v>
      </c>
      <c r="J651" s="7" t="s">
        <v>309</v>
      </c>
      <c r="K651" s="7" t="s">
        <v>309</v>
      </c>
      <c r="L651" s="7" t="s">
        <v>309</v>
      </c>
      <c r="M651" s="7" t="s">
        <v>89</v>
      </c>
      <c r="N651" s="7" t="s">
        <v>89</v>
      </c>
      <c r="O651" s="7" t="s">
        <v>89</v>
      </c>
      <c r="P651" s="7" t="s">
        <v>89</v>
      </c>
      <c r="W651" s="25">
        <v>3</v>
      </c>
      <c r="X651" s="6"/>
      <c r="Y651" s="6"/>
      <c r="Z651" s="587">
        <v>42472</v>
      </c>
      <c r="AE651" s="4">
        <f>IF(A651="","",(IFERROR(VLOOKUP(A651,Projecten!A$4:W$2618,5,FALSE),"niet bekend")))</f>
        <v>0</v>
      </c>
      <c r="AF651" s="973">
        <f t="shared" ref="AF651:AF658" si="81">AH651</f>
        <v>450</v>
      </c>
      <c r="AG651" s="1028">
        <f>IF(A651="","",(IFERROR(VLOOKUP(A651,Projecten!A$4:W$2618,23,FALSE),"niet bekend")))</f>
        <v>450</v>
      </c>
      <c r="AH651" s="1028">
        <f>IF(A651="","",(IFERROR(VLOOKUP(A651,Projecten!A$4:W$2618,12,FALSE),"niet bekend")))</f>
        <v>450</v>
      </c>
      <c r="AI651" s="1026">
        <f t="shared" si="79"/>
        <v>0</v>
      </c>
    </row>
    <row r="652" spans="1:35" x14ac:dyDescent="0.2">
      <c r="A652" s="5" t="s">
        <v>1041</v>
      </c>
      <c r="B652" s="1502">
        <v>120625</v>
      </c>
      <c r="C652" s="5" t="s">
        <v>1042</v>
      </c>
      <c r="D652" s="6" t="s">
        <v>68</v>
      </c>
      <c r="E652" s="7">
        <v>0</v>
      </c>
      <c r="F652" s="6">
        <v>1</v>
      </c>
      <c r="G652" s="6">
        <v>1</v>
      </c>
      <c r="H652" s="6">
        <v>0</v>
      </c>
      <c r="I652" s="7" t="s">
        <v>309</v>
      </c>
      <c r="J652" s="7" t="s">
        <v>309</v>
      </c>
      <c r="K652" s="7" t="s">
        <v>309</v>
      </c>
      <c r="L652" s="7" t="s">
        <v>309</v>
      </c>
      <c r="M652" s="7" t="s">
        <v>89</v>
      </c>
      <c r="N652" s="7" t="s">
        <v>89</v>
      </c>
      <c r="O652" s="7" t="s">
        <v>89</v>
      </c>
      <c r="P652" s="7" t="s">
        <v>89</v>
      </c>
      <c r="S652" s="23">
        <v>16.028571428571428</v>
      </c>
      <c r="T652" s="177">
        <v>42480</v>
      </c>
      <c r="U652" s="137" t="s">
        <v>278</v>
      </c>
      <c r="W652" s="25">
        <v>2</v>
      </c>
      <c r="X652" s="6"/>
      <c r="Y652" s="6"/>
      <c r="Z652" s="587">
        <v>42431</v>
      </c>
      <c r="AE652" s="4">
        <f>IF(A652="","",(IFERROR(VLOOKUP(A652,Projecten!A$4:W$2618,5,FALSE),"niet bekend")))</f>
        <v>0</v>
      </c>
      <c r="AF652" s="973">
        <f t="shared" si="81"/>
        <v>75</v>
      </c>
      <c r="AG652" s="1028">
        <f>IF(A652="","",(IFERROR(VLOOKUP(A652,Projecten!A$4:W$2618,23,FALSE),"niet bekend")))</f>
        <v>75</v>
      </c>
      <c r="AH652" s="1028">
        <f>IF(A652="","",(IFERROR(VLOOKUP(A652,Projecten!A$4:W$2618,12,FALSE),"niet bekend")))</f>
        <v>75</v>
      </c>
      <c r="AI652" s="1026">
        <f t="shared" si="79"/>
        <v>0</v>
      </c>
    </row>
    <row r="653" spans="1:35" x14ac:dyDescent="0.2">
      <c r="A653" s="743" t="s">
        <v>1046</v>
      </c>
      <c r="B653" s="1502">
        <v>120625</v>
      </c>
      <c r="C653" s="5" t="s">
        <v>1047</v>
      </c>
      <c r="D653" s="431" t="s">
        <v>68</v>
      </c>
      <c r="E653" s="7">
        <v>0</v>
      </c>
      <c r="F653" s="331">
        <v>1</v>
      </c>
      <c r="G653" s="6">
        <v>0</v>
      </c>
      <c r="H653" s="6">
        <v>1</v>
      </c>
      <c r="I653" s="7" t="s">
        <v>309</v>
      </c>
      <c r="J653" s="7" t="s">
        <v>309</v>
      </c>
      <c r="K653" s="7" t="s">
        <v>309</v>
      </c>
      <c r="L653" s="7" t="s">
        <v>309</v>
      </c>
      <c r="M653" s="7" t="s">
        <v>89</v>
      </c>
      <c r="N653" s="7" t="s">
        <v>89</v>
      </c>
      <c r="O653" s="7" t="s">
        <v>89</v>
      </c>
      <c r="P653" s="7" t="s">
        <v>89</v>
      </c>
      <c r="S653" s="23">
        <v>16.028571428571428</v>
      </c>
      <c r="T653" s="177">
        <v>42486</v>
      </c>
      <c r="U653" s="137" t="s">
        <v>278</v>
      </c>
      <c r="W653" s="25">
        <v>2</v>
      </c>
      <c r="X653" s="6"/>
      <c r="Y653" s="6"/>
      <c r="Z653" s="587">
        <v>42433</v>
      </c>
      <c r="AE653" s="4" t="str">
        <f>IF(A653="","",(IFERROR(VLOOKUP(A653,Projecten!A$4:W$2618,5,FALSE),"niet bekend")))</f>
        <v>niet bekend</v>
      </c>
      <c r="AF653" s="973" t="str">
        <f t="shared" si="81"/>
        <v>niet bekend</v>
      </c>
      <c r="AG653" s="1028" t="str">
        <f>IF(A653="","",(IFERROR(VLOOKUP(A653,Projecten!A$4:W$2618,23,FALSE),"niet bekend")))</f>
        <v>niet bekend</v>
      </c>
      <c r="AH653" s="1028" t="str">
        <f>IF(A653="","",(IFERROR(VLOOKUP(A653,Projecten!A$4:W$2618,12,FALSE),"niet bekend")))</f>
        <v>niet bekend</v>
      </c>
      <c r="AI653" s="1026" t="str">
        <f>IFERROR(IF(AF653="","",(AH653-AF653)),"")</f>
        <v/>
      </c>
    </row>
    <row r="654" spans="1:35" x14ac:dyDescent="0.2">
      <c r="A654" s="290">
        <v>2016161</v>
      </c>
      <c r="B654" s="396" t="s">
        <v>1120</v>
      </c>
      <c r="C654" s="291" t="s">
        <v>1052</v>
      </c>
      <c r="D654" s="292" t="s">
        <v>68</v>
      </c>
      <c r="E654" s="1968">
        <v>0</v>
      </c>
      <c r="F654" s="347">
        <v>0</v>
      </c>
      <c r="G654" s="347">
        <v>0</v>
      </c>
      <c r="H654" s="291">
        <v>0</v>
      </c>
      <c r="I654" s="7" t="s">
        <v>309</v>
      </c>
      <c r="J654" s="7" t="s">
        <v>309</v>
      </c>
      <c r="K654" s="7" t="s">
        <v>309</v>
      </c>
      <c r="L654" s="7" t="s">
        <v>309</v>
      </c>
      <c r="M654" s="7" t="s">
        <v>89</v>
      </c>
      <c r="N654" s="7" t="s">
        <v>89</v>
      </c>
      <c r="O654" s="7" t="s">
        <v>89</v>
      </c>
      <c r="P654" s="7" t="s">
        <v>89</v>
      </c>
      <c r="S654" s="23">
        <v>16.028571428571428</v>
      </c>
      <c r="T654" s="177">
        <v>42480</v>
      </c>
      <c r="U654" s="137" t="s">
        <v>278</v>
      </c>
      <c r="W654" s="25">
        <v>2</v>
      </c>
      <c r="X654" s="6"/>
      <c r="Y654" s="6"/>
      <c r="Z654" s="5"/>
      <c r="AE654" s="4">
        <f>IF(A654="","",(IFERROR(VLOOKUP(A654,Projecten!A$4:W$2618,5,FALSE),"niet bekend")))</f>
        <v>0</v>
      </c>
      <c r="AF654" s="973">
        <f t="shared" si="81"/>
        <v>360</v>
      </c>
      <c r="AG654" s="1028">
        <f>IF(A654="","",(IFERROR(VLOOKUP(A654,Projecten!A$4:W$2618,23,FALSE),"niet bekend")))</f>
        <v>360</v>
      </c>
      <c r="AH654" s="1028">
        <f>IF(A654="","",(IFERROR(VLOOKUP(A654,Projecten!A$4:W$2618,12,FALSE),"niet bekend")))</f>
        <v>360</v>
      </c>
      <c r="AI654" s="1026">
        <f>IFERROR(IF(AF654="","",(AH654-AF654)),"")</f>
        <v>0</v>
      </c>
    </row>
    <row r="655" spans="1:35" s="4" customFormat="1" ht="12.75" customHeight="1" x14ac:dyDescent="0.2">
      <c r="A655" s="295">
        <v>2016129</v>
      </c>
      <c r="B655" s="1509" t="s">
        <v>1120</v>
      </c>
      <c r="C655" s="295" t="s">
        <v>1040</v>
      </c>
      <c r="D655" s="1" t="s">
        <v>68</v>
      </c>
      <c r="E655" s="39">
        <v>0</v>
      </c>
      <c r="F655" s="1">
        <v>0</v>
      </c>
      <c r="G655" s="1">
        <v>0</v>
      </c>
      <c r="H655" s="1">
        <v>0</v>
      </c>
      <c r="I655" s="75" t="s">
        <v>309</v>
      </c>
      <c r="J655" s="75" t="s">
        <v>309</v>
      </c>
      <c r="K655" s="7" t="s">
        <v>309</v>
      </c>
      <c r="L655" s="7" t="s">
        <v>309</v>
      </c>
      <c r="M655" s="7" t="s">
        <v>89</v>
      </c>
      <c r="N655" s="7" t="s">
        <v>89</v>
      </c>
      <c r="O655" s="7" t="s">
        <v>89</v>
      </c>
      <c r="P655" s="7" t="s">
        <v>89</v>
      </c>
      <c r="R655" s="2134"/>
      <c r="S655" s="23">
        <v>16.028571428571428</v>
      </c>
      <c r="T655" s="181">
        <v>42480</v>
      </c>
      <c r="U655" s="189" t="s">
        <v>278</v>
      </c>
      <c r="V655" s="206"/>
      <c r="W655" s="25">
        <v>1</v>
      </c>
      <c r="X655" s="79"/>
      <c r="Y655" s="79"/>
      <c r="Z655" s="111"/>
      <c r="AE655" s="4">
        <f>IF(A655="","",(IFERROR(VLOOKUP(A655,Projecten!A$4:W$2618,5,FALSE),"niet bekend")))</f>
        <v>0</v>
      </c>
      <c r="AF655" s="973">
        <f t="shared" si="81"/>
        <v>50</v>
      </c>
      <c r="AG655" s="1028">
        <f>IF(A655="","",(IFERROR(VLOOKUP(A655,Projecten!A$4:W$2618,23,FALSE),"niet bekend")))</f>
        <v>50</v>
      </c>
      <c r="AH655" s="1028">
        <f>IF(A655="","",(IFERROR(VLOOKUP(A655,Projecten!A$4:W$2618,12,FALSE),"niet bekend")))</f>
        <v>50</v>
      </c>
      <c r="AI655" s="1026">
        <f>IFERROR(IF(AF655="","",(AH655-AF655)),"")</f>
        <v>0</v>
      </c>
    </row>
    <row r="656" spans="1:35" s="4" customFormat="1" ht="12.75" customHeight="1" x14ac:dyDescent="0.2">
      <c r="A656" s="295">
        <v>2016180</v>
      </c>
      <c r="B656" s="444" t="s">
        <v>1120</v>
      </c>
      <c r="C656" s="450" t="s">
        <v>1118</v>
      </c>
      <c r="D656" s="1" t="s">
        <v>68</v>
      </c>
      <c r="E656" s="1961">
        <v>0</v>
      </c>
      <c r="F656" s="226">
        <v>0</v>
      </c>
      <c r="G656" s="226">
        <v>0</v>
      </c>
      <c r="H656" s="226">
        <v>0</v>
      </c>
      <c r="I656" s="75" t="s">
        <v>309</v>
      </c>
      <c r="J656" s="75" t="s">
        <v>309</v>
      </c>
      <c r="K656" s="7" t="s">
        <v>309</v>
      </c>
      <c r="L656" s="7" t="s">
        <v>309</v>
      </c>
      <c r="M656" s="7" t="s">
        <v>89</v>
      </c>
      <c r="N656" s="7" t="s">
        <v>89</v>
      </c>
      <c r="O656" s="7" t="s">
        <v>89</v>
      </c>
      <c r="P656" s="7" t="s">
        <v>89</v>
      </c>
      <c r="R656" s="2134"/>
      <c r="S656" s="23"/>
      <c r="T656" s="181"/>
      <c r="U656" s="189"/>
      <c r="V656" s="206"/>
      <c r="W656" s="25">
        <v>1</v>
      </c>
      <c r="X656" s="79"/>
      <c r="Y656" s="79"/>
      <c r="Z656" s="111"/>
      <c r="AE656" s="4">
        <f>IF(A656="","",(IFERROR(VLOOKUP(A656,Projecten!A$4:W$2618,5,FALSE),"niet bekend")))</f>
        <v>0</v>
      </c>
      <c r="AF656" s="973">
        <f t="shared" si="81"/>
        <v>318</v>
      </c>
      <c r="AG656" s="1028">
        <f>IF(A656="","",(IFERROR(VLOOKUP(A656,Projecten!A$4:W$2618,23,FALSE),"niet bekend")))</f>
        <v>318</v>
      </c>
      <c r="AH656" s="1028">
        <f>IF(A656="","",(IFERROR(VLOOKUP(A656,Projecten!A$4:W$2618,12,FALSE),"niet bekend")))</f>
        <v>318</v>
      </c>
      <c r="AI656" s="1026">
        <f>IFERROR(IF(AF656="","",(AH656-AF656)),"")</f>
        <v>0</v>
      </c>
    </row>
    <row r="657" spans="1:35" x14ac:dyDescent="0.2">
      <c r="A657" s="290">
        <v>2016080</v>
      </c>
      <c r="B657" s="396" t="s">
        <v>1120</v>
      </c>
      <c r="C657" s="291" t="s">
        <v>1048</v>
      </c>
      <c r="D657" s="292" t="s">
        <v>68</v>
      </c>
      <c r="E657" s="1968">
        <v>0</v>
      </c>
      <c r="F657" s="291">
        <v>0</v>
      </c>
      <c r="G657" s="385">
        <v>0</v>
      </c>
      <c r="H657" s="291">
        <v>0</v>
      </c>
      <c r="I657" s="7" t="s">
        <v>309</v>
      </c>
      <c r="J657" s="7" t="s">
        <v>309</v>
      </c>
      <c r="K657" s="7" t="s">
        <v>309</v>
      </c>
      <c r="L657" s="7" t="s">
        <v>309</v>
      </c>
      <c r="M657" s="7" t="s">
        <v>89</v>
      </c>
      <c r="N657" s="7" t="s">
        <v>89</v>
      </c>
      <c r="O657" s="7" t="s">
        <v>89</v>
      </c>
      <c r="P657" s="7" t="s">
        <v>89</v>
      </c>
      <c r="S657" s="23">
        <v>16.028571428571428</v>
      </c>
      <c r="T657" s="177">
        <v>42480</v>
      </c>
      <c r="U657" s="137" t="s">
        <v>278</v>
      </c>
      <c r="W657" s="25">
        <v>1</v>
      </c>
      <c r="X657" s="6"/>
      <c r="Y657" s="6"/>
      <c r="Z657" s="5"/>
      <c r="AE657" s="4">
        <f>IF(A657="","",(IFERROR(VLOOKUP(A657,Projecten!A$4:W$2618,5,FALSE),"niet bekend")))</f>
        <v>1</v>
      </c>
      <c r="AF657" s="973">
        <f t="shared" si="81"/>
        <v>0</v>
      </c>
      <c r="AG657" s="1028"/>
      <c r="AH657" s="1028"/>
      <c r="AI657" s="1026">
        <f>IF(AF657="","",(AH657-AF657))</f>
        <v>0</v>
      </c>
    </row>
    <row r="658" spans="1:35" x14ac:dyDescent="0.2">
      <c r="A658" s="290">
        <v>2016179</v>
      </c>
      <c r="B658" s="396" t="s">
        <v>1120</v>
      </c>
      <c r="C658" s="2" t="s">
        <v>1110</v>
      </c>
      <c r="D658" s="292" t="s">
        <v>68</v>
      </c>
      <c r="E658" s="1968">
        <v>0</v>
      </c>
      <c r="F658" s="291">
        <v>0</v>
      </c>
      <c r="G658" s="385">
        <v>0</v>
      </c>
      <c r="H658" s="291">
        <v>0</v>
      </c>
      <c r="I658" s="7" t="s">
        <v>309</v>
      </c>
      <c r="J658" s="7" t="s">
        <v>309</v>
      </c>
      <c r="K658" s="7" t="s">
        <v>309</v>
      </c>
      <c r="L658" s="7" t="s">
        <v>309</v>
      </c>
      <c r="M658" s="7" t="s">
        <v>89</v>
      </c>
      <c r="N658" s="7" t="s">
        <v>89</v>
      </c>
      <c r="O658" s="7" t="s">
        <v>89</v>
      </c>
      <c r="P658" s="7" t="s">
        <v>89</v>
      </c>
      <c r="S658" s="23"/>
      <c r="U658" s="137"/>
      <c r="W658" s="25">
        <v>1</v>
      </c>
      <c r="X658" s="6"/>
      <c r="Y658" s="6"/>
      <c r="Z658" s="5"/>
      <c r="AE658" s="4">
        <f>IF(A658="","",(IFERROR(VLOOKUP(A658,Projecten!A$4:W$2618,5,FALSE),"niet bekend")))</f>
        <v>0</v>
      </c>
      <c r="AF658" s="973">
        <f t="shared" si="81"/>
        <v>35.9</v>
      </c>
      <c r="AG658" s="1028">
        <f>IF(A658="","",(IFERROR(VLOOKUP(A658,Projecten!A$4:W$2618,23,FALSE),"niet bekend")))</f>
        <v>35.9</v>
      </c>
      <c r="AH658" s="1028">
        <f>IF(A658="","",(IFERROR(VLOOKUP(A658,Projecten!A$4:W$2618,12,FALSE),"niet bekend")))</f>
        <v>35.9</v>
      </c>
      <c r="AI658" s="1026">
        <f>IF(AF658="","",(AH658-AF658))</f>
        <v>0</v>
      </c>
    </row>
    <row r="659" spans="1:35" s="38" customFormat="1" ht="12.75" customHeight="1" x14ac:dyDescent="0.2">
      <c r="A659" s="30"/>
      <c r="B659" s="1500"/>
      <c r="C659" s="31"/>
      <c r="D659" s="31"/>
      <c r="E659" s="32"/>
      <c r="F659" s="31"/>
      <c r="G659" s="31"/>
      <c r="H659" s="31"/>
      <c r="I659" s="32"/>
      <c r="J659" s="32"/>
      <c r="K659" s="32"/>
      <c r="L659" s="32"/>
      <c r="M659" s="32"/>
      <c r="N659" s="32"/>
      <c r="O659" s="32"/>
      <c r="P659" s="32"/>
      <c r="Q659" s="33"/>
      <c r="R659" s="33"/>
      <c r="S659" s="1198"/>
      <c r="T659" s="176"/>
      <c r="U659" s="35"/>
      <c r="V659" s="35"/>
      <c r="W659" s="35"/>
      <c r="X659" s="83"/>
      <c r="Y659" s="84"/>
      <c r="Z659" s="36"/>
      <c r="AF659" s="983"/>
      <c r="AG659" s="1030"/>
      <c r="AH659" s="1030"/>
      <c r="AI659" s="1030"/>
    </row>
    <row r="660" spans="1:35" s="1038" customFormat="1" ht="12.75" customHeight="1" x14ac:dyDescent="0.2">
      <c r="A660" s="956"/>
      <c r="B660" s="1520"/>
      <c r="C660" s="1053">
        <f>SUM(F660:H660)</f>
        <v>221</v>
      </c>
      <c r="D660" s="1054"/>
      <c r="E660" s="1055">
        <f>SUM(E668:E679)</f>
        <v>14</v>
      </c>
      <c r="F660" s="1054">
        <f>SUM(F668:F679)</f>
        <v>117</v>
      </c>
      <c r="G660" s="1054">
        <f>SUM(G668:G679)</f>
        <v>72</v>
      </c>
      <c r="H660" s="1054">
        <f>SUM(H668:H679)</f>
        <v>32</v>
      </c>
      <c r="I660" s="1055"/>
      <c r="J660" s="1055"/>
      <c r="K660" s="1055"/>
      <c r="L660" s="1055"/>
      <c r="M660" s="1055"/>
      <c r="N660" s="1055"/>
      <c r="O660" s="1055"/>
      <c r="P660" s="1055"/>
      <c r="Q660" s="1057">
        <v>17</v>
      </c>
      <c r="R660" s="1057"/>
      <c r="S660" s="1204"/>
      <c r="T660" s="1058"/>
      <c r="U660" s="1059"/>
      <c r="V660" s="1059">
        <f>SUM(W660:W680)</f>
        <v>352.25</v>
      </c>
      <c r="W660" s="960"/>
      <c r="X660" s="1049">
        <v>284</v>
      </c>
      <c r="Y660" s="961">
        <f>V660-X660</f>
        <v>68.25</v>
      </c>
      <c r="Z660" s="1050"/>
      <c r="AE660" s="1038" t="str">
        <f>IF(A660="","",(IFERROR(VLOOKUP(A660,Projecten!A$4:W$2618,5,FALSE),"niet bekend")))</f>
        <v/>
      </c>
      <c r="AF660" s="1037">
        <f>SUM(AF661:AF680)</f>
        <v>36961.870000000003</v>
      </c>
      <c r="AG660" s="1027" t="str">
        <f>IF(A660="","",(IFERROR(VLOOKUP(A660,Projecten!A$4:W$2618,23,FALSE),"niet bekend")))</f>
        <v/>
      </c>
      <c r="AH660" s="1027" t="str">
        <f>IF(A660="","",(IFERROR(VLOOKUP(A660,Projecten!A$4:W$2618,12,FALSE),"niet bekend")))</f>
        <v/>
      </c>
      <c r="AI660" s="1027"/>
    </row>
    <row r="661" spans="1:35" s="90" customFormat="1" ht="12.75" customHeight="1" x14ac:dyDescent="0.2">
      <c r="A661" s="160"/>
      <c r="B661" s="1504"/>
      <c r="C661" s="375"/>
      <c r="D661" s="99"/>
      <c r="E661" s="75"/>
      <c r="F661" s="99"/>
      <c r="G661" s="99"/>
      <c r="H661" s="99"/>
      <c r="I661" s="75"/>
      <c r="J661" s="75"/>
      <c r="K661" s="75"/>
      <c r="L661" s="75"/>
      <c r="M661" s="75"/>
      <c r="N661" s="75"/>
      <c r="O661" s="75"/>
      <c r="P661" s="75"/>
      <c r="Q661" s="4" t="s">
        <v>997</v>
      </c>
      <c r="R661" s="161"/>
      <c r="S661" s="1203"/>
      <c r="T661" s="185"/>
      <c r="U661" s="162"/>
      <c r="V661" s="162"/>
      <c r="W661" s="97"/>
      <c r="X661" s="163"/>
      <c r="Y661" s="164"/>
      <c r="Z661" s="382"/>
      <c r="AE661" s="90" t="str">
        <f>IF(A661="","",(IFERROR(VLOOKUP(A661,Projecten!A$4:W$2618,5,FALSE),"niet bekend")))</f>
        <v/>
      </c>
      <c r="AF661" s="972" t="str">
        <f t="shared" ref="AF661:AF678" si="82">IF(AE661="","",(E661/AE661*AH661))</f>
        <v/>
      </c>
      <c r="AG661" s="1028" t="str">
        <f>IF(A661="","",(IFERROR(VLOOKUP(A661,Projecten!A$4:W$2618,23,FALSE),"niet bekend")))</f>
        <v/>
      </c>
      <c r="AH661" s="1028" t="str">
        <f>IF(A661="","",(IFERROR(VLOOKUP(A661,Projecten!A$4:W$2618,12,FALSE),"niet bekend")))</f>
        <v/>
      </c>
      <c r="AI661" s="1028" t="str">
        <f t="shared" ref="AI661:AI679" si="83">IF(AF661="","",(AH661-AF661))</f>
        <v/>
      </c>
    </row>
    <row r="662" spans="1:35" s="4" customFormat="1" ht="12.75" customHeight="1" x14ac:dyDescent="0.2">
      <c r="A662" s="2"/>
      <c r="B662" s="1501"/>
      <c r="C662" s="433" t="s">
        <v>1056</v>
      </c>
      <c r="D662" s="1"/>
      <c r="E662" s="39"/>
      <c r="F662" s="1"/>
      <c r="G662" s="1"/>
      <c r="H662" s="1"/>
      <c r="I662" s="74"/>
      <c r="J662" s="29"/>
      <c r="K662" s="29"/>
      <c r="L662" s="29"/>
      <c r="M662" s="29"/>
      <c r="N662" s="29"/>
      <c r="O662" s="29"/>
      <c r="P662" s="29"/>
      <c r="R662" s="2134"/>
      <c r="S662" s="23"/>
      <c r="T662" s="181"/>
      <c r="W662" s="464">
        <v>90.75</v>
      </c>
      <c r="X662" s="79"/>
      <c r="Y662" s="79"/>
      <c r="Z662" s="272"/>
      <c r="AE662" s="4" t="str">
        <f>IF(A662="","",(IFERROR(VLOOKUP(A662,Projecten!A$4:W$2618,5,FALSE),"niet bekend")))</f>
        <v/>
      </c>
      <c r="AF662" s="973" t="str">
        <f t="shared" si="82"/>
        <v/>
      </c>
      <c r="AG662" s="1028" t="str">
        <f>IF(A662="","",(IFERROR(VLOOKUP(A662,Projecten!A$4:W$2618,23,FALSE),"niet bekend")))</f>
        <v/>
      </c>
      <c r="AH662" s="1028" t="str">
        <f>IF(A662="","",(IFERROR(VLOOKUP(A662,Projecten!A$4:W$2618,12,FALSE),"niet bekend")))</f>
        <v/>
      </c>
      <c r="AI662" s="1026" t="str">
        <f t="shared" si="83"/>
        <v/>
      </c>
    </row>
    <row r="663" spans="1:35" s="90" customFormat="1" ht="12.75" customHeight="1" x14ac:dyDescent="0.2">
      <c r="A663" s="160"/>
      <c r="B663" s="1504"/>
      <c r="C663" s="296" t="s">
        <v>1126</v>
      </c>
      <c r="D663" s="99"/>
      <c r="E663" s="75"/>
      <c r="F663" s="99"/>
      <c r="G663" s="99"/>
      <c r="H663" s="99"/>
      <c r="I663" s="75"/>
      <c r="J663" s="75"/>
      <c r="K663" s="75"/>
      <c r="L663" s="75"/>
      <c r="M663" s="75"/>
      <c r="N663" s="75"/>
      <c r="O663" s="75"/>
      <c r="P663" s="75"/>
      <c r="Q663" s="161"/>
      <c r="R663" s="161"/>
      <c r="S663" s="1203"/>
      <c r="T663" s="185"/>
      <c r="U663" s="162"/>
      <c r="V663" s="162"/>
      <c r="W663" s="465">
        <v>3</v>
      </c>
      <c r="X663" s="163"/>
      <c r="Y663" s="164"/>
      <c r="Z663" s="382"/>
      <c r="AE663" s="90" t="str">
        <f>IF(A663="","",(IFERROR(VLOOKUP(A663,Projecten!A$4:W$2618,5,FALSE),"niet bekend")))</f>
        <v/>
      </c>
      <c r="AF663" s="972" t="str">
        <f t="shared" si="82"/>
        <v/>
      </c>
      <c r="AG663" s="1028" t="str">
        <f>IF(A663="","",(IFERROR(VLOOKUP(A663,Projecten!A$4:W$2618,23,FALSE),"niet bekend")))</f>
        <v/>
      </c>
      <c r="AH663" s="1028" t="str">
        <f>IF(A663="","",(IFERROR(VLOOKUP(A663,Projecten!A$4:W$2618,12,FALSE),"niet bekend")))</f>
        <v/>
      </c>
      <c r="AI663" s="1028" t="str">
        <f t="shared" si="83"/>
        <v/>
      </c>
    </row>
    <row r="664" spans="1:35" s="90" customFormat="1" ht="12.75" customHeight="1" x14ac:dyDescent="0.2">
      <c r="A664" s="160"/>
      <c r="B664" s="1504"/>
      <c r="C664" s="296" t="s">
        <v>1170</v>
      </c>
      <c r="D664" s="99"/>
      <c r="E664" s="75"/>
      <c r="F664" s="99"/>
      <c r="G664" s="99"/>
      <c r="H664" s="99"/>
      <c r="I664" s="75"/>
      <c r="J664" s="75"/>
      <c r="K664" s="75"/>
      <c r="L664" s="75"/>
      <c r="M664" s="75"/>
      <c r="N664" s="75"/>
      <c r="O664" s="75"/>
      <c r="P664" s="75"/>
      <c r="Q664" s="161"/>
      <c r="R664" s="161"/>
      <c r="S664" s="1203"/>
      <c r="T664" s="185"/>
      <c r="U664" s="162"/>
      <c r="V664" s="162"/>
      <c r="W664" s="465">
        <v>2.5</v>
      </c>
      <c r="X664" s="163"/>
      <c r="Y664" s="164"/>
      <c r="Z664" s="382"/>
      <c r="AE664" s="90" t="str">
        <f>IF(A664="","",(IFERROR(VLOOKUP(A664,Projecten!A$4:W$2618,5,FALSE),"niet bekend")))</f>
        <v/>
      </c>
      <c r="AF664" s="972" t="str">
        <f t="shared" si="82"/>
        <v/>
      </c>
      <c r="AG664" s="1028" t="str">
        <f>IF(A664="","",(IFERROR(VLOOKUP(A664,Projecten!A$4:W$2618,23,FALSE),"niet bekend")))</f>
        <v/>
      </c>
      <c r="AH664" s="1028" t="str">
        <f>IF(A664="","",(IFERROR(VLOOKUP(A664,Projecten!A$4:W$2618,12,FALSE),"niet bekend")))</f>
        <v/>
      </c>
      <c r="AI664" s="1028" t="str">
        <f t="shared" si="83"/>
        <v/>
      </c>
    </row>
    <row r="665" spans="1:35" s="90" customFormat="1" ht="12.75" customHeight="1" x14ac:dyDescent="0.2">
      <c r="A665" s="160"/>
      <c r="B665" s="1504"/>
      <c r="C665" s="296" t="s">
        <v>1169</v>
      </c>
      <c r="D665" s="99"/>
      <c r="E665" s="75"/>
      <c r="F665" s="99"/>
      <c r="G665" s="99"/>
      <c r="H665" s="99"/>
      <c r="I665" s="75"/>
      <c r="J665" s="75"/>
      <c r="K665" s="75"/>
      <c r="L665" s="75"/>
      <c r="M665" s="75"/>
      <c r="N665" s="75"/>
      <c r="O665" s="75"/>
      <c r="P665" s="75"/>
      <c r="Q665" s="161"/>
      <c r="R665" s="161"/>
      <c r="S665" s="1203"/>
      <c r="T665" s="185"/>
      <c r="U665" s="162"/>
      <c r="V665" s="162"/>
      <c r="W665" s="465">
        <v>1</v>
      </c>
      <c r="X665" s="163"/>
      <c r="Y665" s="164"/>
      <c r="Z665" s="382"/>
      <c r="AE665" s="90" t="str">
        <f>IF(A665="","",(IFERROR(VLOOKUP(A665,Projecten!A$4:W$2618,5,FALSE),"niet bekend")))</f>
        <v/>
      </c>
      <c r="AF665" s="972" t="str">
        <f t="shared" si="82"/>
        <v/>
      </c>
      <c r="AG665" s="1028" t="str">
        <f>IF(A665="","",(IFERROR(VLOOKUP(A665,Projecten!A$4:W$2618,23,FALSE),"niet bekend")))</f>
        <v/>
      </c>
      <c r="AH665" s="1028" t="str">
        <f>IF(A665="","",(IFERROR(VLOOKUP(A665,Projecten!A$4:W$2618,12,FALSE),"niet bekend")))</f>
        <v/>
      </c>
      <c r="AI665" s="1028" t="str">
        <f t="shared" si="83"/>
        <v/>
      </c>
    </row>
    <row r="666" spans="1:35" s="90" customFormat="1" ht="12.75" customHeight="1" x14ac:dyDescent="0.2">
      <c r="A666" s="160"/>
      <c r="B666" s="1504"/>
      <c r="C666" s="296" t="s">
        <v>1172</v>
      </c>
      <c r="D666" s="99"/>
      <c r="E666" s="75"/>
      <c r="F666" s="99"/>
      <c r="G666" s="99"/>
      <c r="H666" s="99"/>
      <c r="I666" s="75"/>
      <c r="J666" s="75"/>
      <c r="K666" s="75"/>
      <c r="L666" s="75"/>
      <c r="M666" s="75"/>
      <c r="N666" s="75"/>
      <c r="O666" s="75"/>
      <c r="P666" s="75"/>
      <c r="Q666" s="161"/>
      <c r="R666" s="161"/>
      <c r="S666" s="1203"/>
      <c r="T666" s="185"/>
      <c r="U666" s="162"/>
      <c r="V666" s="162"/>
      <c r="W666" s="465">
        <v>13.25</v>
      </c>
      <c r="X666" s="163"/>
      <c r="Y666" s="164"/>
      <c r="Z666" s="382"/>
      <c r="AE666" s="90" t="str">
        <f>IF(A666="","",(IFERROR(VLOOKUP(A666,Projecten!A$4:W$2618,5,FALSE),"niet bekend")))</f>
        <v/>
      </c>
      <c r="AF666" s="972" t="str">
        <f t="shared" si="82"/>
        <v/>
      </c>
      <c r="AG666" s="1028" t="str">
        <f>IF(A666="","",(IFERROR(VLOOKUP(A666,Projecten!A$4:W$2618,23,FALSE),"niet bekend")))</f>
        <v/>
      </c>
      <c r="AH666" s="1028" t="str">
        <f>IF(A666="","",(IFERROR(VLOOKUP(A666,Projecten!A$4:W$2618,12,FALSE),"niet bekend")))</f>
        <v/>
      </c>
      <c r="AI666" s="1028" t="str">
        <f t="shared" si="83"/>
        <v/>
      </c>
    </row>
    <row r="667" spans="1:35" s="90" customFormat="1" ht="12.75" customHeight="1" x14ac:dyDescent="0.2">
      <c r="A667" s="160"/>
      <c r="B667" s="1504"/>
      <c r="C667" s="296" t="s">
        <v>1183</v>
      </c>
      <c r="D667" s="99"/>
      <c r="E667" s="75"/>
      <c r="F667" s="99"/>
      <c r="G667" s="99"/>
      <c r="H667" s="99"/>
      <c r="I667" s="75"/>
      <c r="J667" s="75"/>
      <c r="K667" s="75"/>
      <c r="L667" s="75"/>
      <c r="M667" s="75"/>
      <c r="N667" s="75"/>
      <c r="O667" s="75"/>
      <c r="P667" s="75"/>
      <c r="Q667" s="161"/>
      <c r="R667" s="161"/>
      <c r="S667" s="1203"/>
      <c r="T667" s="185"/>
      <c r="U667" s="162"/>
      <c r="V667" s="162"/>
      <c r="W667" s="465">
        <v>1.75</v>
      </c>
      <c r="X667" s="163"/>
      <c r="Y667" s="164"/>
      <c r="Z667" s="382"/>
      <c r="AE667" s="90" t="str">
        <f>IF(A667="","",(IFERROR(VLOOKUP(A667,Projecten!A$4:W$2618,5,FALSE),"niet bekend")))</f>
        <v/>
      </c>
      <c r="AF667" s="972" t="str">
        <f t="shared" si="82"/>
        <v/>
      </c>
      <c r="AG667" s="1028" t="str">
        <f>IF(A667="","",(IFERROR(VLOOKUP(A667,Projecten!A$4:W$2618,23,FALSE),"niet bekend")))</f>
        <v/>
      </c>
      <c r="AH667" s="1028" t="str">
        <f>IF(A667="","",(IFERROR(VLOOKUP(A667,Projecten!A$4:W$2618,12,FALSE),"niet bekend")))</f>
        <v/>
      </c>
      <c r="AI667" s="1028" t="str">
        <f t="shared" si="83"/>
        <v/>
      </c>
    </row>
    <row r="668" spans="1:35" s="4" customFormat="1" ht="12.75" customHeight="1" x14ac:dyDescent="0.2">
      <c r="A668" s="423">
        <v>2016121</v>
      </c>
      <c r="B668" s="1522">
        <v>120626</v>
      </c>
      <c r="C668" s="424">
        <v>587516</v>
      </c>
      <c r="D668" s="417" t="s">
        <v>68</v>
      </c>
      <c r="E668" s="1978">
        <v>1</v>
      </c>
      <c r="F668" s="426">
        <v>10</v>
      </c>
      <c r="G668" s="425">
        <v>5</v>
      </c>
      <c r="H668" s="425">
        <v>3</v>
      </c>
      <c r="I668" s="147" t="s">
        <v>89</v>
      </c>
      <c r="J668" s="147" t="s">
        <v>89</v>
      </c>
      <c r="K668" s="74" t="s">
        <v>309</v>
      </c>
      <c r="L668" s="74" t="s">
        <v>309</v>
      </c>
      <c r="M668" s="74" t="s">
        <v>89</v>
      </c>
      <c r="N668" s="74" t="s">
        <v>89</v>
      </c>
      <c r="O668" s="74" t="s">
        <v>89</v>
      </c>
      <c r="P668" s="74"/>
      <c r="Q668" s="400"/>
      <c r="R668" s="2132"/>
      <c r="S668" s="379">
        <f>IF(T668&lt;=0,"",(((T668-'In Productie'!$D$1)/7)+0.6))</f>
        <v>16.742857142857144</v>
      </c>
      <c r="T668" s="186">
        <v>42486</v>
      </c>
      <c r="U668" s="406" t="s">
        <v>278</v>
      </c>
      <c r="V668" s="150" t="s">
        <v>1030</v>
      </c>
      <c r="W668" s="97">
        <v>15</v>
      </c>
      <c r="X668" s="79"/>
      <c r="Y668" s="79"/>
      <c r="Z668" s="586">
        <v>42472</v>
      </c>
      <c r="AE668" s="4">
        <f>IF(A668="","",(IFERROR(VLOOKUP(A668,Projecten!A$4:W$2618,5,FALSE),"niet bekend")))</f>
        <v>1</v>
      </c>
      <c r="AF668" s="973">
        <f t="shared" si="82"/>
        <v>2602</v>
      </c>
      <c r="AG668" s="1028">
        <f>IF(A668="","",(IFERROR(VLOOKUP(A668,Projecten!A$4:W$2618,23,FALSE),"niet bekend")))</f>
        <v>2602</v>
      </c>
      <c r="AH668" s="1028">
        <f>IF(A668="","",(IFERROR(VLOOKUP(A668,Projecten!A$4:W$2618,12,FALSE),"niet bekend")))</f>
        <v>2602</v>
      </c>
      <c r="AI668" s="1026">
        <f t="shared" si="83"/>
        <v>0</v>
      </c>
    </row>
    <row r="669" spans="1:35" s="4" customFormat="1" ht="12.75" customHeight="1" x14ac:dyDescent="0.2">
      <c r="A669" s="423">
        <v>2016127</v>
      </c>
      <c r="B669" s="1522">
        <v>120627</v>
      </c>
      <c r="C669" s="424" t="s">
        <v>980</v>
      </c>
      <c r="D669" s="417" t="s">
        <v>68</v>
      </c>
      <c r="E669" s="1978">
        <v>6</v>
      </c>
      <c r="F669" s="333">
        <v>42</v>
      </c>
      <c r="G669" s="119">
        <v>36</v>
      </c>
      <c r="H669" s="119">
        <v>6</v>
      </c>
      <c r="I669" s="147" t="s">
        <v>89</v>
      </c>
      <c r="J669" s="74" t="s">
        <v>309</v>
      </c>
      <c r="K669" s="74" t="s">
        <v>309</v>
      </c>
      <c r="L669" s="74" t="s">
        <v>309</v>
      </c>
      <c r="M669" s="74" t="s">
        <v>89</v>
      </c>
      <c r="N669" s="74" t="s">
        <v>89</v>
      </c>
      <c r="O669" s="74" t="s">
        <v>612</v>
      </c>
      <c r="P669" s="74"/>
      <c r="Q669" s="90" t="s">
        <v>1117</v>
      </c>
      <c r="R669" s="2132"/>
      <c r="S669" s="379">
        <f>IF(T669&lt;=0,"",(((T669-'In Productie'!$D$1)/7)+0.6))</f>
        <v>18.600000000000001</v>
      </c>
      <c r="T669" s="186">
        <v>42499</v>
      </c>
      <c r="U669" s="406" t="s">
        <v>561</v>
      </c>
      <c r="V669" s="90"/>
      <c r="W669" s="97">
        <v>66</v>
      </c>
      <c r="X669" s="79"/>
      <c r="Y669" s="79"/>
      <c r="Z669" s="586">
        <v>42468</v>
      </c>
      <c r="AE669" s="4">
        <f>IF(A669="","",(IFERROR(VLOOKUP(A669,Projecten!A$4:W$2618,5,FALSE),"niet bekend")))</f>
        <v>8</v>
      </c>
      <c r="AF669" s="973">
        <f t="shared" si="82"/>
        <v>8358</v>
      </c>
      <c r="AG669" s="1028">
        <f>IF(A669="","",(IFERROR(VLOOKUP(A669,Projecten!A$4:W$2618,23,FALSE),"niet bekend")))</f>
        <v>11144</v>
      </c>
      <c r="AH669" s="1028">
        <f>IF(A669="","",(IFERROR(VLOOKUP(A669,Projecten!A$4:W$2618,12,FALSE),"niet bekend")))</f>
        <v>11144</v>
      </c>
      <c r="AI669" s="1026">
        <f t="shared" si="83"/>
        <v>2786</v>
      </c>
    </row>
    <row r="670" spans="1:35" s="4" customFormat="1" ht="12.75" customHeight="1" x14ac:dyDescent="0.2">
      <c r="A670" s="423"/>
      <c r="B670" s="1522"/>
      <c r="C670" s="424"/>
      <c r="D670" s="417"/>
      <c r="E670" s="1978"/>
      <c r="F670" s="426"/>
      <c r="G670" s="425"/>
      <c r="H670" s="425"/>
      <c r="I670" s="147"/>
      <c r="J670" s="147"/>
      <c r="K670" s="74"/>
      <c r="L670" s="74"/>
      <c r="M670" s="74"/>
      <c r="N670" s="74"/>
      <c r="O670" s="74"/>
      <c r="P670" s="74"/>
      <c r="Q670" s="400"/>
      <c r="R670" s="2132"/>
      <c r="S670" s="379"/>
      <c r="T670" s="186"/>
      <c r="U670" s="406"/>
      <c r="V670" s="150"/>
      <c r="W670" s="97"/>
      <c r="X670" s="79"/>
      <c r="Y670" s="79"/>
      <c r="Z670" s="272"/>
      <c r="AE670" s="4" t="str">
        <f>IF(A670="","",(IFERROR(VLOOKUP(A670,Projecten!A$4:W$2618,5,FALSE),"niet bekend")))</f>
        <v/>
      </c>
      <c r="AF670" s="973" t="str">
        <f t="shared" si="82"/>
        <v/>
      </c>
      <c r="AG670" s="1028" t="str">
        <f>IF(A670="","",(IFERROR(VLOOKUP(A670,Projecten!A$4:W$2618,23,FALSE),"niet bekend")))</f>
        <v/>
      </c>
      <c r="AH670" s="1028" t="str">
        <f>IF(A670="","",(IFERROR(VLOOKUP(A670,Projecten!A$4:W$2618,12,FALSE),"niet bekend")))</f>
        <v/>
      </c>
      <c r="AI670" s="1026" t="str">
        <f t="shared" si="83"/>
        <v/>
      </c>
    </row>
    <row r="671" spans="1:35" s="4" customFormat="1" ht="12.75" customHeight="1" x14ac:dyDescent="0.2">
      <c r="A671" s="2">
        <v>2016169</v>
      </c>
      <c r="B671" s="1501">
        <v>120630</v>
      </c>
      <c r="C671" s="189" t="s">
        <v>1106</v>
      </c>
      <c r="D671" s="1" t="s">
        <v>611</v>
      </c>
      <c r="E671" s="39">
        <v>1</v>
      </c>
      <c r="F671" s="1">
        <v>0</v>
      </c>
      <c r="G671" s="1">
        <v>1</v>
      </c>
      <c r="H671" s="1">
        <v>0</v>
      </c>
      <c r="I671" s="147" t="s">
        <v>89</v>
      </c>
      <c r="J671" s="29" t="s">
        <v>309</v>
      </c>
      <c r="K671" s="29" t="s">
        <v>309</v>
      </c>
      <c r="L671" s="29" t="s">
        <v>309</v>
      </c>
      <c r="M671" s="29" t="s">
        <v>89</v>
      </c>
      <c r="N671" s="29" t="s">
        <v>89</v>
      </c>
      <c r="O671" s="29" t="s">
        <v>89</v>
      </c>
      <c r="P671" s="29" t="s">
        <v>89</v>
      </c>
      <c r="R671" s="2134"/>
      <c r="S671" s="23">
        <f>IF(T671&lt;=0,"",(((T671-'In Productie'!$D$1)/7)+0.6))</f>
        <v>16.885714285714286</v>
      </c>
      <c r="T671" s="181">
        <v>42487</v>
      </c>
      <c r="U671" s="4" t="s">
        <v>647</v>
      </c>
      <c r="V671" s="4" t="s">
        <v>1107</v>
      </c>
      <c r="W671" s="468">
        <v>2</v>
      </c>
      <c r="X671" s="79"/>
      <c r="Y671" s="79"/>
      <c r="Z671" s="586">
        <v>42479</v>
      </c>
      <c r="AE671" s="4">
        <f>IF(A671="","",(IFERROR(VLOOKUP(A671,Projecten!A$4:W$2618,5,FALSE),"niet bekend")))</f>
        <v>1</v>
      </c>
      <c r="AF671" s="973">
        <f t="shared" si="82"/>
        <v>200</v>
      </c>
      <c r="AG671" s="1028">
        <f>IF(A671="","",(IFERROR(VLOOKUP(A671,Projecten!A$4:W$2618,23,FALSE),"niet bekend")))</f>
        <v>200</v>
      </c>
      <c r="AH671" s="1028">
        <f>IF(A671="","",(IFERROR(VLOOKUP(A671,Projecten!A$4:W$2618,12,FALSE),"niet bekend")))</f>
        <v>200</v>
      </c>
      <c r="AI671" s="1026">
        <f t="shared" si="83"/>
        <v>0</v>
      </c>
    </row>
    <row r="672" spans="1:35" s="4" customFormat="1" x14ac:dyDescent="0.2">
      <c r="A672" s="451">
        <v>2016145</v>
      </c>
      <c r="B672" s="1524">
        <v>120623</v>
      </c>
      <c r="C672" s="408" t="s">
        <v>1017</v>
      </c>
      <c r="D672" s="409" t="s">
        <v>451</v>
      </c>
      <c r="E672" s="1981">
        <v>1</v>
      </c>
      <c r="F672" s="409">
        <v>13</v>
      </c>
      <c r="G672" s="410">
        <v>8</v>
      </c>
      <c r="H672" s="410">
        <v>4</v>
      </c>
      <c r="I672" s="432" t="s">
        <v>89</v>
      </c>
      <c r="J672" s="411" t="s">
        <v>309</v>
      </c>
      <c r="K672" s="411" t="s">
        <v>309</v>
      </c>
      <c r="L672" s="411" t="s">
        <v>309</v>
      </c>
      <c r="M672" s="411" t="s">
        <v>89</v>
      </c>
      <c r="N672" s="411" t="s">
        <v>89</v>
      </c>
      <c r="O672" s="411" t="s">
        <v>89</v>
      </c>
      <c r="P672" s="411" t="s">
        <v>89</v>
      </c>
      <c r="R672" s="2134"/>
      <c r="S672" s="412">
        <f>IF(T672&lt;=0,"",(((T672-'In Productie'!$D$1)/7)+0.6))</f>
        <v>17.028571428571428</v>
      </c>
      <c r="T672" s="413">
        <v>42488</v>
      </c>
      <c r="U672" s="4" t="s">
        <v>934</v>
      </c>
      <c r="V672" s="44" t="s">
        <v>1024</v>
      </c>
      <c r="W672" s="467">
        <v>21</v>
      </c>
      <c r="Z672" s="591">
        <v>42473</v>
      </c>
      <c r="AE672" s="4">
        <f>IF(A672="","",(IFERROR(VLOOKUP(A672,Projecten!A$4:W$2618,5,FALSE),"niet bekend")))</f>
        <v>1</v>
      </c>
      <c r="AF672" s="973">
        <f t="shared" si="82"/>
        <v>3419.94</v>
      </c>
      <c r="AG672" s="1028">
        <f>IF(A672="","",(IFERROR(VLOOKUP(A672,Projecten!A$4:W$2618,23,FALSE),"niet bekend")))</f>
        <v>3419.94</v>
      </c>
      <c r="AH672" s="1028">
        <f>IF(A672="","",(IFERROR(VLOOKUP(A672,Projecten!A$4:W$2618,12,FALSE),"niet bekend")))</f>
        <v>3419.94</v>
      </c>
      <c r="AI672" s="1026">
        <f t="shared" si="83"/>
        <v>0</v>
      </c>
    </row>
    <row r="673" spans="1:35" s="4" customFormat="1" ht="12.75" customHeight="1" x14ac:dyDescent="0.2">
      <c r="A673" s="387">
        <v>2016146</v>
      </c>
      <c r="B673" s="1516">
        <v>120631</v>
      </c>
      <c r="C673" s="387" t="s">
        <v>1018</v>
      </c>
      <c r="D673" s="403" t="s">
        <v>451</v>
      </c>
      <c r="E673" s="1979">
        <v>1</v>
      </c>
      <c r="F673" s="395">
        <v>7</v>
      </c>
      <c r="G673" s="395">
        <v>5</v>
      </c>
      <c r="H673" s="395">
        <v>3</v>
      </c>
      <c r="I673" s="147" t="s">
        <v>89</v>
      </c>
      <c r="J673" s="147" t="s">
        <v>89</v>
      </c>
      <c r="K673" s="29" t="s">
        <v>309</v>
      </c>
      <c r="L673" s="29" t="s">
        <v>309</v>
      </c>
      <c r="M673" s="29" t="s">
        <v>89</v>
      </c>
      <c r="N673" s="29" t="s">
        <v>89</v>
      </c>
      <c r="O673" s="29" t="s">
        <v>89</v>
      </c>
      <c r="P673" s="29" t="s">
        <v>89</v>
      </c>
      <c r="Q673" s="8"/>
      <c r="R673" s="2134"/>
      <c r="S673" s="384">
        <f>IF(T673&lt;=0,"",(((T673-'In Productie'!$D$1)/7)+0.6))</f>
        <v>17.885714285714286</v>
      </c>
      <c r="T673" s="386">
        <v>42494</v>
      </c>
      <c r="U673" s="383" t="s">
        <v>934</v>
      </c>
      <c r="W673" s="25">
        <v>16</v>
      </c>
      <c r="X673" s="79"/>
      <c r="Y673" s="79"/>
      <c r="Z673" s="586">
        <v>42473</v>
      </c>
      <c r="AE673" s="4">
        <f>IF(A673="","",(IFERROR(VLOOKUP(A673,Projecten!A$4:W$2618,5,FALSE),"niet bekend")))</f>
        <v>1</v>
      </c>
      <c r="AF673" s="973">
        <f t="shared" si="82"/>
        <v>2592.11</v>
      </c>
      <c r="AG673" s="1028">
        <f>IF(A673="","",(IFERROR(VLOOKUP(A673,Projecten!A$4:W$2618,23,FALSE),"niet bekend")))</f>
        <v>2592.11</v>
      </c>
      <c r="AH673" s="1028">
        <f>IF(A673="","",(IFERROR(VLOOKUP(A673,Projecten!A$4:W$2618,12,FALSE),"niet bekend")))</f>
        <v>2592.11</v>
      </c>
      <c r="AI673" s="1026">
        <f t="shared" si="83"/>
        <v>0</v>
      </c>
    </row>
    <row r="674" spans="1:35" s="4" customFormat="1" x14ac:dyDescent="0.2">
      <c r="A674" s="451"/>
      <c r="B674" s="1524"/>
      <c r="C674" s="408"/>
      <c r="D674" s="409"/>
      <c r="E674" s="1981"/>
      <c r="F674" s="409"/>
      <c r="G674" s="410"/>
      <c r="H674" s="410"/>
      <c r="I674" s="437"/>
      <c r="J674" s="437"/>
      <c r="K674" s="437"/>
      <c r="L674" s="411"/>
      <c r="M674" s="411"/>
      <c r="N674" s="411"/>
      <c r="O674" s="411"/>
      <c r="P674" s="411"/>
      <c r="R674" s="2134"/>
      <c r="S674" s="412"/>
      <c r="T674" s="413"/>
      <c r="V674" s="44"/>
      <c r="W674" s="467"/>
      <c r="Z674" s="414"/>
      <c r="AE674" s="4" t="str">
        <f>IF(A674="","",(IFERROR(VLOOKUP(A674,Projecten!A$4:W$2618,5,FALSE),"niet bekend")))</f>
        <v/>
      </c>
      <c r="AF674" s="973" t="str">
        <f t="shared" si="82"/>
        <v/>
      </c>
      <c r="AG674" s="1028" t="str">
        <f>IF(A674="","",(IFERROR(VLOOKUP(A674,Projecten!A$4:W$2618,23,FALSE),"niet bekend")))</f>
        <v/>
      </c>
      <c r="AH674" s="1028" t="str">
        <f>IF(A674="","",(IFERROR(VLOOKUP(A674,Projecten!A$4:W$2618,12,FALSE),"niet bekend")))</f>
        <v/>
      </c>
      <c r="AI674" s="1026" t="str">
        <f t="shared" si="83"/>
        <v/>
      </c>
    </row>
    <row r="675" spans="1:35" s="4" customFormat="1" x14ac:dyDescent="0.2">
      <c r="A675" s="93" t="s">
        <v>1002</v>
      </c>
      <c r="B675" s="1499">
        <v>120621</v>
      </c>
      <c r="C675" s="399" t="s">
        <v>1005</v>
      </c>
      <c r="D675" s="94" t="s">
        <v>489</v>
      </c>
      <c r="E675" s="91">
        <v>1</v>
      </c>
      <c r="F675" s="94">
        <v>11</v>
      </c>
      <c r="G675" s="94">
        <v>4</v>
      </c>
      <c r="H675" s="94">
        <v>4</v>
      </c>
      <c r="I675" s="141" t="s">
        <v>89</v>
      </c>
      <c r="J675" s="141" t="s">
        <v>89</v>
      </c>
      <c r="K675" s="76" t="s">
        <v>309</v>
      </c>
      <c r="L675" s="76" t="s">
        <v>309</v>
      </c>
      <c r="M675" s="76" t="s">
        <v>89</v>
      </c>
      <c r="N675" s="76" t="s">
        <v>89</v>
      </c>
      <c r="O675" s="76" t="s">
        <v>89</v>
      </c>
      <c r="P675" s="76" t="s">
        <v>89</v>
      </c>
      <c r="Q675" s="90"/>
      <c r="R675" s="2132"/>
      <c r="S675" s="96">
        <f>IF(T675&lt;=0,"",(((T675-'In Productie'!$D$1)/7)+0.6))</f>
        <v>16.742857142857144</v>
      </c>
      <c r="T675" s="180">
        <v>42486</v>
      </c>
      <c r="U675" s="90" t="s">
        <v>681</v>
      </c>
      <c r="V675" s="90" t="s">
        <v>1166</v>
      </c>
      <c r="W675" s="466">
        <v>29</v>
      </c>
      <c r="X675" s="79"/>
      <c r="Y675" s="79"/>
      <c r="Z675" s="272"/>
      <c r="AE675" s="4">
        <f>IF(A675="","",(IFERROR(VLOOKUP(A675,Projecten!A$4:W$2618,5,FALSE),"niet bekend")))</f>
        <v>1</v>
      </c>
      <c r="AF675" s="973">
        <f t="shared" si="82"/>
        <v>4908</v>
      </c>
      <c r="AG675" s="1028">
        <f>IF(A675="","",(IFERROR(VLOOKUP(A675,Projecten!A$4:W$2618,23,FALSE),"niet bekend")))</f>
        <v>4908</v>
      </c>
      <c r="AH675" s="1028">
        <f>IF(A675="","",(IFERROR(VLOOKUP(A675,Projecten!A$4:W$2618,12,FALSE),"niet bekend")))</f>
        <v>4908</v>
      </c>
      <c r="AI675" s="1026">
        <f t="shared" si="83"/>
        <v>0</v>
      </c>
    </row>
    <row r="676" spans="1:35" s="4" customFormat="1" x14ac:dyDescent="0.2">
      <c r="A676" s="93" t="s">
        <v>1004</v>
      </c>
      <c r="B676" s="1499">
        <v>120622</v>
      </c>
      <c r="C676" s="399" t="s">
        <v>1006</v>
      </c>
      <c r="D676" s="94" t="s">
        <v>489</v>
      </c>
      <c r="E676" s="91">
        <v>1</v>
      </c>
      <c r="F676" s="94">
        <v>10</v>
      </c>
      <c r="G676" s="94">
        <v>5</v>
      </c>
      <c r="H676" s="94">
        <v>4</v>
      </c>
      <c r="I676" s="141" t="s">
        <v>89</v>
      </c>
      <c r="J676" s="141" t="s">
        <v>89</v>
      </c>
      <c r="K676" s="76" t="s">
        <v>309</v>
      </c>
      <c r="L676" s="76" t="s">
        <v>309</v>
      </c>
      <c r="M676" s="76" t="s">
        <v>89</v>
      </c>
      <c r="N676" s="76" t="s">
        <v>89</v>
      </c>
      <c r="O676" s="76" t="s">
        <v>89</v>
      </c>
      <c r="P676" s="76" t="s">
        <v>89</v>
      </c>
      <c r="Q676" s="90"/>
      <c r="R676" s="2132"/>
      <c r="S676" s="96">
        <f>IF(T676&lt;=0,"",(((T676-'In Productie'!$D$1)/7)+0.6))</f>
        <v>16.742857142857144</v>
      </c>
      <c r="T676" s="180">
        <v>42486</v>
      </c>
      <c r="U676" s="90" t="s">
        <v>681</v>
      </c>
      <c r="V676" s="90"/>
      <c r="W676" s="466">
        <v>29</v>
      </c>
      <c r="X676" s="79"/>
      <c r="Y676" s="79"/>
      <c r="Z676" s="272"/>
      <c r="AE676" s="4">
        <f>IF(A676="","",(IFERROR(VLOOKUP(A676,Projecten!A$4:W$2618,5,FALSE),"niet bekend")))</f>
        <v>1</v>
      </c>
      <c r="AF676" s="973">
        <f t="shared" si="82"/>
        <v>4993</v>
      </c>
      <c r="AG676" s="1028">
        <f>IF(A676="","",(IFERROR(VLOOKUP(A676,Projecten!A$4:W$2618,23,FALSE),"niet bekend")))</f>
        <v>4993</v>
      </c>
      <c r="AH676" s="1028">
        <f>IF(A676="","",(IFERROR(VLOOKUP(A676,Projecten!A$4:W$2618,12,FALSE),"niet bekend")))</f>
        <v>4993</v>
      </c>
      <c r="AI676" s="1026">
        <f t="shared" si="83"/>
        <v>0</v>
      </c>
    </row>
    <row r="677" spans="1:35" s="4" customFormat="1" x14ac:dyDescent="0.2">
      <c r="A677" s="93" t="s">
        <v>1003</v>
      </c>
      <c r="B677" s="1499">
        <v>120621</v>
      </c>
      <c r="C677" s="399" t="s">
        <v>1005</v>
      </c>
      <c r="D677" s="94" t="s">
        <v>489</v>
      </c>
      <c r="E677" s="91">
        <v>1</v>
      </c>
      <c r="F677" s="94">
        <v>11</v>
      </c>
      <c r="G677" s="94">
        <v>4</v>
      </c>
      <c r="H677" s="94">
        <v>4</v>
      </c>
      <c r="I677" s="141" t="s">
        <v>89</v>
      </c>
      <c r="J677" s="141" t="s">
        <v>89</v>
      </c>
      <c r="K677" s="76" t="s">
        <v>309</v>
      </c>
      <c r="L677" s="76" t="s">
        <v>309</v>
      </c>
      <c r="M677" s="76" t="s">
        <v>89</v>
      </c>
      <c r="N677" s="76" t="s">
        <v>89</v>
      </c>
      <c r="O677" s="76" t="s">
        <v>89</v>
      </c>
      <c r="P677" s="76" t="s">
        <v>89</v>
      </c>
      <c r="Q677" s="90"/>
      <c r="R677" s="2132"/>
      <c r="S677" s="96">
        <f>IF(T677&lt;=0,"",(((T677-'In Productie'!$D$1)/7)+0.6))</f>
        <v>16.742857142857144</v>
      </c>
      <c r="T677" s="180">
        <v>42486</v>
      </c>
      <c r="U677" s="90" t="s">
        <v>681</v>
      </c>
      <c r="V677" s="90"/>
      <c r="W677" s="466">
        <v>29</v>
      </c>
      <c r="X677" s="79"/>
      <c r="Y677" s="79"/>
      <c r="Z677" s="272"/>
      <c r="AE677" s="4">
        <f>IF(A677="","",(IFERROR(VLOOKUP(A677,Projecten!A$4:W$2618,5,FALSE),"niet bekend")))</f>
        <v>1</v>
      </c>
      <c r="AF677" s="973">
        <f t="shared" si="82"/>
        <v>4908</v>
      </c>
      <c r="AG677" s="1028">
        <f>IF(A677="","",(IFERROR(VLOOKUP(A677,Projecten!A$4:W$2618,23,FALSE),"niet bekend")))</f>
        <v>4908</v>
      </c>
      <c r="AH677" s="1028">
        <f>IF(A677="","",(IFERROR(VLOOKUP(A677,Projecten!A$4:W$2618,12,FALSE),"niet bekend")))</f>
        <v>4908</v>
      </c>
      <c r="AI677" s="1026">
        <f t="shared" si="83"/>
        <v>0</v>
      </c>
    </row>
    <row r="678" spans="1:35" s="4" customFormat="1" ht="12.75" customHeight="1" x14ac:dyDescent="0.2">
      <c r="A678" s="2" t="s">
        <v>1007</v>
      </c>
      <c r="B678" s="1501">
        <v>120621</v>
      </c>
      <c r="C678" s="397" t="s">
        <v>1005</v>
      </c>
      <c r="D678" s="1" t="s">
        <v>489</v>
      </c>
      <c r="E678" s="39">
        <v>1</v>
      </c>
      <c r="F678" s="1">
        <v>11</v>
      </c>
      <c r="G678" s="1">
        <v>4</v>
      </c>
      <c r="H678" s="1">
        <v>4</v>
      </c>
      <c r="I678" s="141" t="s">
        <v>89</v>
      </c>
      <c r="J678" s="141" t="s">
        <v>89</v>
      </c>
      <c r="K678" s="29" t="s">
        <v>309</v>
      </c>
      <c r="L678" s="29" t="s">
        <v>309</v>
      </c>
      <c r="M678" s="41" t="s">
        <v>89</v>
      </c>
      <c r="N678" s="41" t="s">
        <v>89</v>
      </c>
      <c r="O678" s="41" t="s">
        <v>89</v>
      </c>
      <c r="P678" s="41" t="s">
        <v>89</v>
      </c>
      <c r="R678" s="2134"/>
      <c r="S678" s="23">
        <f>IF(T678&lt;=0,"",(((T678-'In Productie'!$D$1)/7)+0.6))</f>
        <v>17.885714285714286</v>
      </c>
      <c r="T678" s="181">
        <v>42494</v>
      </c>
      <c r="U678" s="4" t="s">
        <v>681</v>
      </c>
      <c r="W678" s="470">
        <v>29</v>
      </c>
      <c r="X678" s="79"/>
      <c r="Y678" s="299"/>
      <c r="Z678" s="586">
        <v>42468</v>
      </c>
      <c r="AE678" s="4">
        <f>IF(A678="","",(IFERROR(VLOOKUP(A678,Projecten!A$4:W$2618,5,FALSE),"niet bekend")))</f>
        <v>1</v>
      </c>
      <c r="AF678" s="973">
        <f t="shared" si="82"/>
        <v>4908</v>
      </c>
      <c r="AG678" s="1028">
        <f>IF(A678="","",(IFERROR(VLOOKUP(A678,Projecten!A$4:W$2618,23,FALSE),"niet bekend")))</f>
        <v>4908</v>
      </c>
      <c r="AH678" s="1028">
        <f>IF(A678="","",(IFERROR(VLOOKUP(A678,Projecten!A$4:W$2618,12,FALSE),"niet bekend")))</f>
        <v>4908</v>
      </c>
      <c r="AI678" s="1026">
        <f t="shared" si="83"/>
        <v>0</v>
      </c>
    </row>
    <row r="679" spans="1:35" x14ac:dyDescent="0.2">
      <c r="A679" s="5" t="s">
        <v>1165</v>
      </c>
      <c r="B679" s="1502">
        <v>120638</v>
      </c>
      <c r="C679" s="5" t="s">
        <v>1168</v>
      </c>
      <c r="F679" s="6">
        <v>2</v>
      </c>
      <c r="W679" s="25">
        <v>4</v>
      </c>
      <c r="X679" s="6"/>
      <c r="Y679" s="6"/>
      <c r="Z679" s="587">
        <v>42468</v>
      </c>
      <c r="AE679" s="4">
        <f>IF(A679="","",(IFERROR(VLOOKUP(A679,Projecten!A$4:W$2618,5,FALSE),"niet bekend")))</f>
        <v>0</v>
      </c>
      <c r="AF679" s="973">
        <f>AH679</f>
        <v>72.819999999999993</v>
      </c>
      <c r="AG679" s="1028">
        <f>IF(A679="","",(IFERROR(VLOOKUP(A679,Projecten!A$4:W$2618,23,FALSE),"niet bekend")))</f>
        <v>72.819999999999993</v>
      </c>
      <c r="AH679" s="1028">
        <f>IF(A679="","",(IFERROR(VLOOKUP(A679,Projecten!A$4:W$2618,12,FALSE),"niet bekend")))</f>
        <v>72.819999999999993</v>
      </c>
      <c r="AI679" s="1026">
        <f t="shared" si="83"/>
        <v>0</v>
      </c>
    </row>
    <row r="680" spans="1:35" s="38" customFormat="1" ht="12.75" customHeight="1" x14ac:dyDescent="0.2">
      <c r="A680" s="30"/>
      <c r="B680" s="1500"/>
      <c r="C680" s="31"/>
      <c r="D680" s="31"/>
      <c r="E680" s="32"/>
      <c r="F680" s="31"/>
      <c r="G680" s="31"/>
      <c r="H680" s="31"/>
      <c r="I680" s="32"/>
      <c r="J680" s="32"/>
      <c r="K680" s="32"/>
      <c r="L680" s="32"/>
      <c r="M680" s="32"/>
      <c r="N680" s="32"/>
      <c r="O680" s="32"/>
      <c r="P680" s="32"/>
      <c r="Q680" s="33"/>
      <c r="R680" s="33"/>
      <c r="S680" s="1198"/>
      <c r="T680" s="176"/>
      <c r="U680" s="35"/>
      <c r="V680" s="35"/>
      <c r="W680" s="35"/>
      <c r="X680" s="83"/>
      <c r="Y680" s="84"/>
      <c r="Z680" s="36"/>
      <c r="AF680" s="983"/>
      <c r="AG680" s="1030"/>
      <c r="AH680" s="1030"/>
      <c r="AI680" s="1030"/>
    </row>
    <row r="681" spans="1:35" s="1038" customFormat="1" ht="12.75" customHeight="1" x14ac:dyDescent="0.2">
      <c r="A681" s="1007"/>
      <c r="B681" s="1498"/>
      <c r="C681" s="1008">
        <f>SUM(F681:H681)</f>
        <v>192</v>
      </c>
      <c r="D681" s="1009"/>
      <c r="E681" s="1010">
        <f>SUM(E683:E699)</f>
        <v>12</v>
      </c>
      <c r="F681" s="1009">
        <f>SUM(F683:F699)</f>
        <v>102</v>
      </c>
      <c r="G681" s="1009">
        <f>SUM(G683:G699)</f>
        <v>55</v>
      </c>
      <c r="H681" s="1009">
        <f>SUM(H683:H699)</f>
        <v>35</v>
      </c>
      <c r="I681" s="1010"/>
      <c r="J681" s="1010"/>
      <c r="K681" s="1010"/>
      <c r="L681" s="1010"/>
      <c r="M681" s="1010"/>
      <c r="N681" s="1010"/>
      <c r="O681" s="1010"/>
      <c r="P681" s="1010"/>
      <c r="Q681" s="1045">
        <v>18</v>
      </c>
      <c r="R681" s="1045"/>
      <c r="S681" s="1199"/>
      <c r="T681" s="1046"/>
      <c r="U681" s="1047"/>
      <c r="V681" s="1048">
        <f>SUM(W681:W699)</f>
        <v>404.25</v>
      </c>
      <c r="W681" s="960"/>
      <c r="X681" s="1049">
        <v>284</v>
      </c>
      <c r="Y681" s="961">
        <f>V681-X681</f>
        <v>120.25</v>
      </c>
      <c r="Z681" s="1050"/>
      <c r="AE681" s="1038" t="str">
        <f>IF(A681="","",(IFERROR(VLOOKUP(A681,Projecten!A$4:W$2618,5,FALSE),"niet bekend")))</f>
        <v/>
      </c>
      <c r="AF681" s="1037">
        <f>SUM(AF682:AF700)</f>
        <v>39353.009999999995</v>
      </c>
      <c r="AG681" s="1027" t="str">
        <f>IF(A681="","",(IFERROR(VLOOKUP(A681,Projecten!A$4:W$2618,23,FALSE),"niet bekend")))</f>
        <v/>
      </c>
      <c r="AH681" s="1027" t="str">
        <f>IF(A681="","",(IFERROR(VLOOKUP(A681,Projecten!A$4:W$2618,12,FALSE),"niet bekend")))</f>
        <v/>
      </c>
      <c r="AI681" s="1027"/>
    </row>
    <row r="682" spans="1:35" x14ac:dyDescent="0.2">
      <c r="A682" s="5"/>
      <c r="Q682" s="7" t="s">
        <v>998</v>
      </c>
      <c r="W682" s="25"/>
      <c r="X682" s="6"/>
      <c r="Y682" s="6"/>
      <c r="Z682" s="5"/>
      <c r="AE682" s="4" t="str">
        <f>IF(A682="","",(IFERROR(VLOOKUP(A682,Projecten!A$4:W$2618,5,FALSE),"niet bekend")))</f>
        <v/>
      </c>
      <c r="AF682" s="973" t="str">
        <f t="shared" ref="AF682:AF699" si="84">IF(AE682="","",(E682/AE682*AH682))</f>
        <v/>
      </c>
      <c r="AG682" s="1028" t="str">
        <f>IF(A682="","",(IFERROR(VLOOKUP(A682,Projecten!A$4:W$2618,23,FALSE),"niet bekend")))</f>
        <v/>
      </c>
      <c r="AH682" s="1028" t="str">
        <f>IF(A682="","",(IFERROR(VLOOKUP(A682,Projecten!A$4:W$2618,12,FALSE),"niet bekend")))</f>
        <v/>
      </c>
      <c r="AI682" s="1026" t="str">
        <f t="shared" ref="AI682:AI699" si="85">IF(AF682="","",(AH682-AF682))</f>
        <v/>
      </c>
    </row>
    <row r="683" spans="1:35" s="4" customFormat="1" ht="12.75" customHeight="1" x14ac:dyDescent="0.2">
      <c r="A683" s="2"/>
      <c r="B683" s="1501"/>
      <c r="C683" s="188" t="s">
        <v>811</v>
      </c>
      <c r="D683" s="1"/>
      <c r="E683" s="39"/>
      <c r="F683" s="1"/>
      <c r="G683" s="1"/>
      <c r="H683" s="1"/>
      <c r="I683" s="74"/>
      <c r="J683" s="29"/>
      <c r="K683" s="29"/>
      <c r="L683" s="29"/>
      <c r="M683" s="29"/>
      <c r="N683" s="29"/>
      <c r="O683" s="29"/>
      <c r="P683" s="29"/>
      <c r="R683" s="2134"/>
      <c r="S683" s="23"/>
      <c r="T683" s="181"/>
      <c r="W683" s="469">
        <v>16.5</v>
      </c>
      <c r="X683" s="113"/>
      <c r="Y683" s="79"/>
      <c r="Z683" s="272"/>
      <c r="AE683" s="4" t="str">
        <f>IF(A683="","",(IFERROR(VLOOKUP(A683,Projecten!A$4:W$2618,5,FALSE),"niet bekend")))</f>
        <v/>
      </c>
      <c r="AF683" s="973" t="str">
        <f t="shared" si="84"/>
        <v/>
      </c>
      <c r="AG683" s="1028" t="str">
        <f>IF(A683="","",(IFERROR(VLOOKUP(A683,Projecten!A$4:W$2618,23,FALSE),"niet bekend")))</f>
        <v/>
      </c>
      <c r="AH683" s="1028" t="str">
        <f>IF(A683="","",(IFERROR(VLOOKUP(A683,Projecten!A$4:W$2618,12,FALSE),"niet bekend")))</f>
        <v/>
      </c>
      <c r="AI683" s="1026" t="str">
        <f t="shared" si="85"/>
        <v/>
      </c>
    </row>
    <row r="684" spans="1:35" s="4" customFormat="1" ht="12.75" customHeight="1" x14ac:dyDescent="0.2">
      <c r="A684" s="2"/>
      <c r="B684" s="1501"/>
      <c r="C684" s="328" t="s">
        <v>854</v>
      </c>
      <c r="D684" s="1"/>
      <c r="E684" s="39"/>
      <c r="F684" s="1"/>
      <c r="G684" s="1"/>
      <c r="H684" s="1"/>
      <c r="I684" s="76"/>
      <c r="J684" s="41"/>
      <c r="K684" s="41"/>
      <c r="L684" s="41"/>
      <c r="M684" s="41"/>
      <c r="N684" s="41"/>
      <c r="O684" s="41"/>
      <c r="P684" s="41"/>
      <c r="R684" s="2134"/>
      <c r="S684" s="23"/>
      <c r="T684" s="181"/>
      <c r="W684" s="469">
        <v>145.75</v>
      </c>
      <c r="X684" s="79"/>
      <c r="Y684" s="79"/>
      <c r="Z684" s="272"/>
      <c r="AE684" s="4" t="str">
        <f>IF(A684="","",(IFERROR(VLOOKUP(A684,Projecten!A$4:W$2618,5,FALSE),"niet bekend")))</f>
        <v/>
      </c>
      <c r="AF684" s="973" t="str">
        <f t="shared" si="84"/>
        <v/>
      </c>
      <c r="AG684" s="1028" t="str">
        <f>IF(A684="","",(IFERROR(VLOOKUP(A684,Projecten!A$4:W$2618,23,FALSE),"niet bekend")))</f>
        <v/>
      </c>
      <c r="AH684" s="1028" t="str">
        <f>IF(A684="","",(IFERROR(VLOOKUP(A684,Projecten!A$4:W$2618,12,FALSE),"niet bekend")))</f>
        <v/>
      </c>
      <c r="AI684" s="1026" t="str">
        <f t="shared" si="85"/>
        <v/>
      </c>
    </row>
    <row r="685" spans="1:35" s="4" customFormat="1" ht="12.75" customHeight="1" x14ac:dyDescent="0.2">
      <c r="A685" s="2"/>
      <c r="B685" s="1501"/>
      <c r="C685" s="328" t="s">
        <v>1194</v>
      </c>
      <c r="D685" s="1"/>
      <c r="E685" s="39"/>
      <c r="F685" s="1"/>
      <c r="G685" s="1"/>
      <c r="H685" s="1"/>
      <c r="I685" s="76"/>
      <c r="J685" s="41"/>
      <c r="K685" s="41"/>
      <c r="L685" s="41"/>
      <c r="M685" s="41"/>
      <c r="N685" s="41"/>
      <c r="O685" s="41"/>
      <c r="P685" s="41"/>
      <c r="R685" s="2134"/>
      <c r="S685" s="23"/>
      <c r="T685" s="181"/>
      <c r="W685" s="469">
        <v>12</v>
      </c>
      <c r="X685" s="79"/>
      <c r="Y685" s="79"/>
      <c r="Z685" s="272"/>
      <c r="AE685" s="4" t="str">
        <f>IF(A685="","",(IFERROR(VLOOKUP(A685,Projecten!A$4:W$2618,5,FALSE),"niet bekend")))</f>
        <v/>
      </c>
      <c r="AF685" s="973" t="str">
        <f t="shared" si="84"/>
        <v/>
      </c>
      <c r="AG685" s="1028" t="str">
        <f>IF(A685="","",(IFERROR(VLOOKUP(A685,Projecten!A$4:W$2618,23,FALSE),"niet bekend")))</f>
        <v/>
      </c>
      <c r="AH685" s="1028" t="str">
        <f>IF(A685="","",(IFERROR(VLOOKUP(A685,Projecten!A$4:W$2618,12,FALSE),"niet bekend")))</f>
        <v/>
      </c>
      <c r="AI685" s="1026" t="str">
        <f t="shared" si="85"/>
        <v/>
      </c>
    </row>
    <row r="686" spans="1:35" s="4" customFormat="1" ht="12.75" customHeight="1" x14ac:dyDescent="0.2">
      <c r="A686" s="2" t="s">
        <v>1008</v>
      </c>
      <c r="B686" s="1501">
        <v>120639</v>
      </c>
      <c r="C686" s="398" t="s">
        <v>1005</v>
      </c>
      <c r="D686" s="1" t="s">
        <v>489</v>
      </c>
      <c r="E686" s="39">
        <v>1</v>
      </c>
      <c r="F686" s="1">
        <v>11</v>
      </c>
      <c r="G686" s="1">
        <v>4</v>
      </c>
      <c r="H686" s="94">
        <v>4</v>
      </c>
      <c r="I686" s="76" t="s">
        <v>89</v>
      </c>
      <c r="J686" s="76" t="s">
        <v>89</v>
      </c>
      <c r="K686" s="74" t="s">
        <v>309</v>
      </c>
      <c r="L686" s="29" t="s">
        <v>309</v>
      </c>
      <c r="M686" s="41" t="s">
        <v>89</v>
      </c>
      <c r="N686" s="41" t="s">
        <v>89</v>
      </c>
      <c r="O686" s="41" t="s">
        <v>89</v>
      </c>
      <c r="P686" s="41" t="s">
        <v>89</v>
      </c>
      <c r="R686" s="2134"/>
      <c r="S686" s="23">
        <f>IF(T686&lt;=0,"",(((T686-'In Productie'!$D$1)/7)+0.6))</f>
        <v>17.885714285714286</v>
      </c>
      <c r="T686" s="181">
        <v>42494</v>
      </c>
      <c r="U686" s="4" t="s">
        <v>681</v>
      </c>
      <c r="W686" s="470">
        <v>29</v>
      </c>
      <c r="X686" s="79"/>
      <c r="Y686" s="299"/>
      <c r="Z686" s="586">
        <v>42468</v>
      </c>
      <c r="AE686" s="4">
        <f>IF(A686="","",(IFERROR(VLOOKUP(A686,Projecten!A$4:W$2618,5,FALSE),"niet bekend")))</f>
        <v>1</v>
      </c>
      <c r="AF686" s="973">
        <f t="shared" si="84"/>
        <v>4908</v>
      </c>
      <c r="AG686" s="1028">
        <f>IF(A686="","",(IFERROR(VLOOKUP(A686,Projecten!A$4:W$2618,23,FALSE),"niet bekend")))</f>
        <v>4908</v>
      </c>
      <c r="AH686" s="1028">
        <f>IF(A686="","",(IFERROR(VLOOKUP(A686,Projecten!A$4:W$2618,12,FALSE),"niet bekend")))</f>
        <v>4908</v>
      </c>
      <c r="AI686" s="1026">
        <f t="shared" si="85"/>
        <v>0</v>
      </c>
    </row>
    <row r="687" spans="1:35" s="4" customFormat="1" ht="12.75" customHeight="1" x14ac:dyDescent="0.2">
      <c r="A687" s="93" t="s">
        <v>1011</v>
      </c>
      <c r="B687" s="1501">
        <v>120622</v>
      </c>
      <c r="C687" s="398" t="s">
        <v>1006</v>
      </c>
      <c r="D687" s="1" t="s">
        <v>489</v>
      </c>
      <c r="E687" s="39">
        <v>1</v>
      </c>
      <c r="F687" s="1">
        <v>10</v>
      </c>
      <c r="G687" s="1">
        <v>5</v>
      </c>
      <c r="H687" s="94">
        <v>4</v>
      </c>
      <c r="I687" s="76" t="s">
        <v>89</v>
      </c>
      <c r="J687" s="76" t="s">
        <v>89</v>
      </c>
      <c r="K687" s="74" t="s">
        <v>309</v>
      </c>
      <c r="L687" s="29" t="s">
        <v>309</v>
      </c>
      <c r="M687" s="41" t="s">
        <v>89</v>
      </c>
      <c r="N687" s="41" t="s">
        <v>89</v>
      </c>
      <c r="O687" s="41" t="s">
        <v>89</v>
      </c>
      <c r="P687" s="41" t="s">
        <v>89</v>
      </c>
      <c r="R687" s="2134"/>
      <c r="S687" s="23">
        <f>IF(T687&lt;=0,"",(((T687-'In Productie'!$D$1)/7)+0.6))</f>
        <v>17.885714285714286</v>
      </c>
      <c r="T687" s="181">
        <v>42494</v>
      </c>
      <c r="U687" s="4" t="s">
        <v>681</v>
      </c>
      <c r="W687" s="470">
        <v>29</v>
      </c>
      <c r="X687" s="79"/>
      <c r="Y687" s="299"/>
      <c r="Z687" s="586">
        <v>42468</v>
      </c>
      <c r="AE687" s="4">
        <f>IF(A687="","",(IFERROR(VLOOKUP(A687,Projecten!A$4:W$2618,5,FALSE),"niet bekend")))</f>
        <v>1</v>
      </c>
      <c r="AF687" s="973">
        <f t="shared" si="84"/>
        <v>4993</v>
      </c>
      <c r="AG687" s="1028">
        <f>IF(A687="","",(IFERROR(VLOOKUP(A687,Projecten!A$4:W$2618,23,FALSE),"niet bekend")))</f>
        <v>4993</v>
      </c>
      <c r="AH687" s="1028">
        <f>IF(A687="","",(IFERROR(VLOOKUP(A687,Projecten!A$4:W$2618,12,FALSE),"niet bekend")))</f>
        <v>4993</v>
      </c>
      <c r="AI687" s="1026">
        <f t="shared" si="85"/>
        <v>0</v>
      </c>
    </row>
    <row r="688" spans="1:35" s="4" customFormat="1" ht="12.75" customHeight="1" x14ac:dyDescent="0.2">
      <c r="A688" s="2" t="s">
        <v>1009</v>
      </c>
      <c r="B688" s="1501">
        <v>120639</v>
      </c>
      <c r="C688" s="398" t="s">
        <v>1036</v>
      </c>
      <c r="D688" s="1" t="s">
        <v>489</v>
      </c>
      <c r="E688" s="39">
        <v>1</v>
      </c>
      <c r="F688" s="1">
        <v>11</v>
      </c>
      <c r="G688" s="1">
        <v>4</v>
      </c>
      <c r="H688" s="94">
        <v>4</v>
      </c>
      <c r="I688" s="76" t="s">
        <v>89</v>
      </c>
      <c r="J688" s="76" t="s">
        <v>89</v>
      </c>
      <c r="K688" s="74" t="s">
        <v>309</v>
      </c>
      <c r="L688" s="29" t="s">
        <v>309</v>
      </c>
      <c r="M688" s="41" t="s">
        <v>89</v>
      </c>
      <c r="N688" s="41" t="s">
        <v>89</v>
      </c>
      <c r="O688" s="41" t="s">
        <v>89</v>
      </c>
      <c r="P688" s="41" t="s">
        <v>89</v>
      </c>
      <c r="R688" s="2134"/>
      <c r="S688" s="23">
        <f>IF(T688&lt;=0,"",(((T688-'In Productie'!$D$1)/7)+0.6))</f>
        <v>17.885714285714286</v>
      </c>
      <c r="T688" s="181">
        <v>42494</v>
      </c>
      <c r="U688" s="4" t="s">
        <v>681</v>
      </c>
      <c r="W688" s="470">
        <v>29</v>
      </c>
      <c r="X688" s="79"/>
      <c r="Y688" s="299"/>
      <c r="Z688" s="586">
        <v>42468</v>
      </c>
      <c r="AE688" s="4">
        <f>IF(A688="","",(IFERROR(VLOOKUP(A688,Projecten!A$4:W$2618,5,FALSE),"niet bekend")))</f>
        <v>1</v>
      </c>
      <c r="AF688" s="973">
        <f t="shared" si="84"/>
        <v>4993</v>
      </c>
      <c r="AG688" s="1028">
        <f>IF(A688="","",(IFERROR(VLOOKUP(A688,Projecten!A$4:W$2618,23,FALSE),"niet bekend")))</f>
        <v>4993</v>
      </c>
      <c r="AH688" s="1028">
        <f>IF(A688="","",(IFERROR(VLOOKUP(A688,Projecten!A$4:W$2618,12,FALSE),"niet bekend")))</f>
        <v>4993</v>
      </c>
      <c r="AI688" s="1026">
        <f t="shared" si="85"/>
        <v>0</v>
      </c>
    </row>
    <row r="689" spans="1:35" s="4" customFormat="1" ht="12.75" customHeight="1" x14ac:dyDescent="0.2">
      <c r="A689" s="2" t="s">
        <v>1010</v>
      </c>
      <c r="B689" s="1501">
        <v>120639</v>
      </c>
      <c r="C689" s="398" t="s">
        <v>1036</v>
      </c>
      <c r="D689" s="1" t="s">
        <v>489</v>
      </c>
      <c r="E689" s="39">
        <v>1</v>
      </c>
      <c r="F689" s="1">
        <v>11</v>
      </c>
      <c r="G689" s="1">
        <v>4</v>
      </c>
      <c r="H689" s="94">
        <v>4</v>
      </c>
      <c r="I689" s="76" t="s">
        <v>89</v>
      </c>
      <c r="J689" s="76" t="s">
        <v>89</v>
      </c>
      <c r="K689" s="74" t="s">
        <v>309</v>
      </c>
      <c r="L689" s="29" t="s">
        <v>309</v>
      </c>
      <c r="M689" s="41" t="s">
        <v>89</v>
      </c>
      <c r="N689" s="41" t="s">
        <v>89</v>
      </c>
      <c r="O689" s="41" t="s">
        <v>89</v>
      </c>
      <c r="P689" s="41" t="s">
        <v>89</v>
      </c>
      <c r="R689" s="2134"/>
      <c r="S689" s="23">
        <f>IF(T689&lt;=0,"",(((T689-'In Productie'!$D$1)/7)+0.6))</f>
        <v>17.885714285714286</v>
      </c>
      <c r="T689" s="181">
        <v>42494</v>
      </c>
      <c r="U689" s="4" t="s">
        <v>681</v>
      </c>
      <c r="W689" s="470">
        <v>29</v>
      </c>
      <c r="X689" s="79"/>
      <c r="Y689" s="299"/>
      <c r="Z689" s="586">
        <v>42468</v>
      </c>
      <c r="AE689" s="4">
        <f>IF(A689="","",(IFERROR(VLOOKUP(A689,Projecten!A$4:W$2618,5,FALSE),"niet bekend")))</f>
        <v>1</v>
      </c>
      <c r="AF689" s="973">
        <f t="shared" si="84"/>
        <v>4993</v>
      </c>
      <c r="AG689" s="1028">
        <f>IF(A689="","",(IFERROR(VLOOKUP(A689,Projecten!A$4:W$2618,23,FALSE),"niet bekend")))</f>
        <v>4993</v>
      </c>
      <c r="AH689" s="1028">
        <f>IF(A689="","",(IFERROR(VLOOKUP(A689,Projecten!A$4:W$2618,12,FALSE),"niet bekend")))</f>
        <v>4993</v>
      </c>
      <c r="AI689" s="1026">
        <f t="shared" si="85"/>
        <v>0</v>
      </c>
    </row>
    <row r="690" spans="1:35" s="4" customFormat="1" ht="12.75" customHeight="1" x14ac:dyDescent="0.2">
      <c r="A690" s="2"/>
      <c r="B690" s="224"/>
      <c r="C690" s="398"/>
      <c r="D690" s="1"/>
      <c r="E690" s="39"/>
      <c r="F690" s="226"/>
      <c r="G690" s="1"/>
      <c r="H690" s="94"/>
      <c r="I690" s="76"/>
      <c r="J690" s="76"/>
      <c r="K690" s="74"/>
      <c r="L690" s="29"/>
      <c r="M690" s="41"/>
      <c r="N690" s="41"/>
      <c r="O690" s="41"/>
      <c r="P690" s="41"/>
      <c r="R690" s="2134"/>
      <c r="S690" s="23"/>
      <c r="T690" s="181"/>
      <c r="W690" s="470"/>
      <c r="X690" s="79"/>
      <c r="Y690" s="299"/>
      <c r="Z690" s="272"/>
      <c r="AE690" s="4" t="str">
        <f>IF(A690="","",(IFERROR(VLOOKUP(A690,Projecten!A$4:W$2618,5,FALSE),"niet bekend")))</f>
        <v/>
      </c>
      <c r="AF690" s="973" t="str">
        <f t="shared" si="84"/>
        <v/>
      </c>
      <c r="AG690" s="1028" t="str">
        <f>IF(A690="","",(IFERROR(VLOOKUP(A690,Projecten!A$4:W$2618,23,FALSE),"niet bekend")))</f>
        <v/>
      </c>
      <c r="AH690" s="1028" t="str">
        <f>IF(A690="","",(IFERROR(VLOOKUP(A690,Projecten!A$4:W$2618,12,FALSE),"niet bekend")))</f>
        <v/>
      </c>
      <c r="AI690" s="1026" t="str">
        <f t="shared" si="85"/>
        <v/>
      </c>
    </row>
    <row r="691" spans="1:35" s="4" customFormat="1" ht="12.75" customHeight="1" x14ac:dyDescent="0.2">
      <c r="A691" s="117">
        <v>2016131</v>
      </c>
      <c r="B691" s="314">
        <v>120629</v>
      </c>
      <c r="C691" s="351" t="s">
        <v>983</v>
      </c>
      <c r="D691" s="349" t="s">
        <v>614</v>
      </c>
      <c r="E691" s="1974">
        <v>1</v>
      </c>
      <c r="F691" s="291">
        <v>12</v>
      </c>
      <c r="G691" s="349">
        <v>10</v>
      </c>
      <c r="H691" s="119">
        <v>2</v>
      </c>
      <c r="I691" s="74" t="s">
        <v>89</v>
      </c>
      <c r="J691" s="74" t="s">
        <v>89</v>
      </c>
      <c r="K691" s="74" t="s">
        <v>309</v>
      </c>
      <c r="L691" s="29" t="s">
        <v>309</v>
      </c>
      <c r="M691" s="29" t="s">
        <v>89</v>
      </c>
      <c r="N691" s="29" t="s">
        <v>89</v>
      </c>
      <c r="O691" s="29" t="s">
        <v>89</v>
      </c>
      <c r="P691" s="29" t="s">
        <v>89</v>
      </c>
      <c r="R691" s="2134"/>
      <c r="S691" s="23">
        <f>IF(T691&lt;=0,"",(((T691-'In Productie'!$D$1)/7)+0.6))</f>
        <v>17.885714285714286</v>
      </c>
      <c r="T691" s="181">
        <v>42494</v>
      </c>
      <c r="U691" s="4" t="s">
        <v>986</v>
      </c>
      <c r="V691" s="44" t="s">
        <v>985</v>
      </c>
      <c r="W691" s="25">
        <v>25</v>
      </c>
      <c r="X691" s="79"/>
      <c r="Y691" s="79"/>
      <c r="Z691" s="586">
        <v>42467</v>
      </c>
      <c r="AE691" s="4">
        <f>IF(A691="","",(IFERROR(VLOOKUP(A691,Projecten!A$4:W$2618,5,FALSE),"niet bekend")))</f>
        <v>1</v>
      </c>
      <c r="AF691" s="973">
        <f t="shared" si="84"/>
        <v>3549.05</v>
      </c>
      <c r="AG691" s="1028">
        <f>IF(A691="","",(IFERROR(VLOOKUP(A691,Projecten!A$4:W$2618,23,FALSE),"niet bekend")))</f>
        <v>3549.05</v>
      </c>
      <c r="AH691" s="1028">
        <f>IF(A691="","",(IFERROR(VLOOKUP(A691,Projecten!A$4:W$2618,12,FALSE),"niet bekend")))</f>
        <v>3549.05</v>
      </c>
      <c r="AI691" s="1026">
        <f t="shared" si="85"/>
        <v>0</v>
      </c>
    </row>
    <row r="692" spans="1:35" s="4" customFormat="1" ht="12.75" customHeight="1" x14ac:dyDescent="0.2">
      <c r="A692" s="117"/>
      <c r="B692" s="314"/>
      <c r="C692" s="351"/>
      <c r="D692" s="349"/>
      <c r="E692" s="1974"/>
      <c r="F692" s="291"/>
      <c r="G692" s="349"/>
      <c r="H692" s="119"/>
      <c r="I692" s="74"/>
      <c r="J692" s="74"/>
      <c r="K692" s="74"/>
      <c r="L692" s="29"/>
      <c r="M692" s="29"/>
      <c r="N692" s="29"/>
      <c r="O692" s="29"/>
      <c r="P692" s="29"/>
      <c r="R692" s="2134"/>
      <c r="S692" s="23"/>
      <c r="T692" s="181"/>
      <c r="V692" s="44"/>
      <c r="W692" s="25"/>
      <c r="X692" s="79"/>
      <c r="Y692" s="79"/>
      <c r="Z692" s="272"/>
      <c r="AE692" s="4" t="str">
        <f>IF(A692="","",(IFERROR(VLOOKUP(A692,Projecten!A$4:W$2618,5,FALSE),"niet bekend")))</f>
        <v/>
      </c>
      <c r="AF692" s="973" t="str">
        <f t="shared" si="84"/>
        <v/>
      </c>
      <c r="AG692" s="1028" t="str">
        <f>IF(A692="","",(IFERROR(VLOOKUP(A692,Projecten!A$4:W$2618,23,FALSE),"niet bekend")))</f>
        <v/>
      </c>
      <c r="AH692" s="1028" t="str">
        <f>IF(A692="","",(IFERROR(VLOOKUP(A692,Projecten!A$4:W$2618,12,FALSE),"niet bekend")))</f>
        <v/>
      </c>
      <c r="AI692" s="1026" t="str">
        <f t="shared" si="85"/>
        <v/>
      </c>
    </row>
    <row r="693" spans="1:35" s="4" customFormat="1" ht="12.75" customHeight="1" x14ac:dyDescent="0.2">
      <c r="A693" s="290">
        <v>2016104</v>
      </c>
      <c r="B693" s="314">
        <v>120633</v>
      </c>
      <c r="C693" s="290">
        <v>522516</v>
      </c>
      <c r="D693" s="347" t="s">
        <v>68</v>
      </c>
      <c r="E693" s="1974">
        <v>1</v>
      </c>
      <c r="F693" s="349">
        <v>7</v>
      </c>
      <c r="G693" s="349">
        <v>3</v>
      </c>
      <c r="H693" s="119">
        <v>3</v>
      </c>
      <c r="I693" s="74" t="s">
        <v>89</v>
      </c>
      <c r="J693" s="74" t="s">
        <v>309</v>
      </c>
      <c r="K693" s="268" t="s">
        <v>89</v>
      </c>
      <c r="L693" s="29" t="s">
        <v>309</v>
      </c>
      <c r="M693" s="29" t="s">
        <v>89</v>
      </c>
      <c r="N693" s="29" t="s">
        <v>89</v>
      </c>
      <c r="O693" s="29" t="s">
        <v>89</v>
      </c>
      <c r="P693" s="29" t="s">
        <v>89</v>
      </c>
      <c r="R693" s="2132"/>
      <c r="S693" s="23">
        <f>IF(T693&lt;=0,"",(((T693-'In Productie'!$D$1)/7)+0.6))</f>
        <v>18.885714285714286</v>
      </c>
      <c r="T693" s="181">
        <v>42501</v>
      </c>
      <c r="U693" s="4" t="s">
        <v>278</v>
      </c>
      <c r="V693" s="4" t="s">
        <v>1164</v>
      </c>
      <c r="W693" s="25">
        <v>16</v>
      </c>
      <c r="X693" s="79"/>
      <c r="Y693" s="79"/>
      <c r="Z693" s="586">
        <v>42447</v>
      </c>
      <c r="AE693" s="4">
        <f>IF(A693="","",(IFERROR(VLOOKUP(A693,Projecten!A$4:W$2618,5,FALSE),"niet bekend")))</f>
        <v>1</v>
      </c>
      <c r="AF693" s="973">
        <f t="shared" si="84"/>
        <v>4165.51</v>
      </c>
      <c r="AG693" s="1028">
        <f>IF(A693="","",(IFERROR(VLOOKUP(A693,Projecten!A$4:W$2618,23,FALSE),"niet bekend")))</f>
        <v>4165.51</v>
      </c>
      <c r="AH693" s="1028">
        <f>IF(A693="","",(IFERROR(VLOOKUP(A693,Projecten!A$4:W$2618,12,FALSE),"niet bekend")))</f>
        <v>4165.51</v>
      </c>
      <c r="AI693" s="1026">
        <f t="shared" si="85"/>
        <v>0</v>
      </c>
    </row>
    <row r="694" spans="1:35" s="4" customFormat="1" ht="12.75" customHeight="1" x14ac:dyDescent="0.2">
      <c r="A694" s="290">
        <v>2016125</v>
      </c>
      <c r="B694" s="314">
        <v>120632</v>
      </c>
      <c r="C694" s="290">
        <v>400113</v>
      </c>
      <c r="D694" s="347" t="s">
        <v>68</v>
      </c>
      <c r="E694" s="1974">
        <v>1</v>
      </c>
      <c r="F694" s="349">
        <v>3</v>
      </c>
      <c r="G694" s="349">
        <v>1</v>
      </c>
      <c r="H694" s="119">
        <v>1</v>
      </c>
      <c r="I694" s="74" t="s">
        <v>89</v>
      </c>
      <c r="J694" s="74" t="s">
        <v>309</v>
      </c>
      <c r="K694" s="74" t="s">
        <v>309</v>
      </c>
      <c r="L694" s="29" t="s">
        <v>309</v>
      </c>
      <c r="M694" s="29" t="s">
        <v>89</v>
      </c>
      <c r="N694" s="29" t="s">
        <v>89</v>
      </c>
      <c r="O694" s="29" t="s">
        <v>89</v>
      </c>
      <c r="P694" s="29" t="s">
        <v>89</v>
      </c>
      <c r="R694" s="2134"/>
      <c r="S694" s="384">
        <f>IF(T694&lt;=0,"",(((T694-'In Productie'!$D$1)/7)+0.6))</f>
        <v>19.171428571428574</v>
      </c>
      <c r="T694" s="386">
        <v>42503</v>
      </c>
      <c r="U694" s="383" t="s">
        <v>278</v>
      </c>
      <c r="V694" s="8" t="s">
        <v>1039</v>
      </c>
      <c r="W694" s="25">
        <v>6</v>
      </c>
      <c r="X694" s="79"/>
      <c r="Y694" s="79"/>
      <c r="Z694" s="586">
        <v>42464</v>
      </c>
      <c r="AE694" s="4">
        <f>IF(A694="","",(IFERROR(VLOOKUP(A694,Projecten!A$4:W$2618,5,FALSE),"niet bekend")))</f>
        <v>1</v>
      </c>
      <c r="AF694" s="973">
        <f t="shared" si="84"/>
        <v>1042.45</v>
      </c>
      <c r="AG694" s="1028">
        <f>IF(A694="","",(IFERROR(VLOOKUP(A694,Projecten!A$4:W$2618,23,FALSE),"niet bekend")))</f>
        <v>1042.45</v>
      </c>
      <c r="AH694" s="1028">
        <f>IF(A694="","",(IFERROR(VLOOKUP(A694,Projecten!A$4:W$2618,12,FALSE),"niet bekend")))</f>
        <v>1042.45</v>
      </c>
      <c r="AI694" s="1026">
        <f t="shared" si="85"/>
        <v>0</v>
      </c>
    </row>
    <row r="695" spans="1:35" s="90" customFormat="1" ht="12.75" customHeight="1" x14ac:dyDescent="0.2">
      <c r="A695" s="380">
        <v>2016128</v>
      </c>
      <c r="B695" s="1189">
        <v>120632</v>
      </c>
      <c r="C695" s="380">
        <v>587616</v>
      </c>
      <c r="D695" s="347" t="s">
        <v>68</v>
      </c>
      <c r="E695" s="1982">
        <v>1</v>
      </c>
      <c r="F695" s="428">
        <v>9</v>
      </c>
      <c r="G695" s="428">
        <v>6</v>
      </c>
      <c r="H695" s="428">
        <v>3</v>
      </c>
      <c r="I695" s="74" t="s">
        <v>89</v>
      </c>
      <c r="J695" s="74" t="s">
        <v>309</v>
      </c>
      <c r="K695" s="74" t="s">
        <v>309</v>
      </c>
      <c r="L695" s="74" t="s">
        <v>309</v>
      </c>
      <c r="M695" s="74" t="s">
        <v>89</v>
      </c>
      <c r="N695" s="74" t="s">
        <v>89</v>
      </c>
      <c r="O695" s="74" t="s">
        <v>89</v>
      </c>
      <c r="P695" s="74" t="s">
        <v>89</v>
      </c>
      <c r="Q695" s="4"/>
      <c r="R695" s="2132"/>
      <c r="S695" s="418">
        <f>IF(T695&lt;=0,"",(((T695-'In Productie'!$D$1)/7)+0.6))</f>
        <v>18.885714285714286</v>
      </c>
      <c r="T695" s="429">
        <v>42501</v>
      </c>
      <c r="U695" s="430" t="s">
        <v>278</v>
      </c>
      <c r="V695" s="150" t="s">
        <v>1039</v>
      </c>
      <c r="W695" s="97">
        <v>16</v>
      </c>
      <c r="X695" s="101"/>
      <c r="Y695" s="101"/>
      <c r="Z695" s="588">
        <v>42466</v>
      </c>
      <c r="AE695" s="90">
        <f>IF(A695="","",(IFERROR(VLOOKUP(A695,Projecten!A$4:W$2618,5,FALSE),"niet bekend")))</f>
        <v>1</v>
      </c>
      <c r="AF695" s="972">
        <f t="shared" si="84"/>
        <v>2571</v>
      </c>
      <c r="AG695" s="1028">
        <f>IF(A695="","",(IFERROR(VLOOKUP(A695,Projecten!A$4:W$2618,23,FALSE),"niet bekend")))</f>
        <v>2571</v>
      </c>
      <c r="AH695" s="1028">
        <f>IF(A695="","",(IFERROR(VLOOKUP(A695,Projecten!A$4:W$2618,12,FALSE),"niet bekend")))</f>
        <v>2571</v>
      </c>
      <c r="AI695" s="1028">
        <f t="shared" si="85"/>
        <v>0</v>
      </c>
    </row>
    <row r="696" spans="1:35" s="90" customFormat="1" ht="12.75" customHeight="1" x14ac:dyDescent="0.2">
      <c r="A696" s="423">
        <v>2016122</v>
      </c>
      <c r="B696" s="1522">
        <v>120632</v>
      </c>
      <c r="C696" s="423">
        <v>569816</v>
      </c>
      <c r="D696" s="347" t="s">
        <v>68</v>
      </c>
      <c r="E696" s="1978">
        <v>1</v>
      </c>
      <c r="F696" s="425">
        <v>9</v>
      </c>
      <c r="G696" s="425">
        <v>5</v>
      </c>
      <c r="H696" s="425">
        <v>4</v>
      </c>
      <c r="I696" s="192" t="s">
        <v>89</v>
      </c>
      <c r="J696" s="192" t="s">
        <v>309</v>
      </c>
      <c r="K696" s="192" t="s">
        <v>309</v>
      </c>
      <c r="L696" s="192" t="s">
        <v>309</v>
      </c>
      <c r="M696" s="192" t="s">
        <v>89</v>
      </c>
      <c r="N696" s="192" t="s">
        <v>89</v>
      </c>
      <c r="O696" s="192" t="s">
        <v>89</v>
      </c>
      <c r="P696" s="192" t="s">
        <v>89</v>
      </c>
      <c r="Q696" s="4"/>
      <c r="R696" s="2149"/>
      <c r="S696" s="379">
        <f>IF(T696&lt;=0,"",(((T696-'In Productie'!$D$1)/7)+0.6))</f>
        <v>18.885714285714286</v>
      </c>
      <c r="T696" s="175">
        <v>42501</v>
      </c>
      <c r="U696" s="150" t="s">
        <v>278</v>
      </c>
      <c r="V696" s="150" t="s">
        <v>1039</v>
      </c>
      <c r="W696" s="97">
        <v>17</v>
      </c>
      <c r="X696" s="101"/>
      <c r="Y696" s="101"/>
      <c r="Z696" s="588">
        <v>42465</v>
      </c>
      <c r="AE696" s="90">
        <f>IF(A696="","",(IFERROR(VLOOKUP(A696,Projecten!A$4:W$2618,5,FALSE),"niet bekend")))</f>
        <v>1</v>
      </c>
      <c r="AF696" s="972">
        <f t="shared" si="84"/>
        <v>2861</v>
      </c>
      <c r="AG696" s="1028">
        <f>IF(A696="","",(IFERROR(VLOOKUP(A696,Projecten!A$4:W$2618,23,FALSE),"niet bekend")))</f>
        <v>2861</v>
      </c>
      <c r="AH696" s="1028">
        <f>IF(A696="","",(IFERROR(VLOOKUP(A696,Projecten!A$4:W$2618,12,FALSE),"niet bekend")))</f>
        <v>2861</v>
      </c>
      <c r="AI696" s="1028">
        <f t="shared" si="85"/>
        <v>0</v>
      </c>
    </row>
    <row r="697" spans="1:35" s="90" customFormat="1" ht="12.75" customHeight="1" x14ac:dyDescent="0.2">
      <c r="A697" s="423">
        <v>2016123</v>
      </c>
      <c r="B697" s="1522">
        <v>120633</v>
      </c>
      <c r="C697" s="423">
        <v>587616</v>
      </c>
      <c r="D697" s="347" t="s">
        <v>68</v>
      </c>
      <c r="E697" s="1978">
        <v>1</v>
      </c>
      <c r="F697" s="425">
        <v>9</v>
      </c>
      <c r="G697" s="425">
        <v>6</v>
      </c>
      <c r="H697" s="425">
        <v>3</v>
      </c>
      <c r="I697" s="192" t="s">
        <v>89</v>
      </c>
      <c r="J697" s="192" t="s">
        <v>309</v>
      </c>
      <c r="K697" s="192" t="s">
        <v>309</v>
      </c>
      <c r="L697" s="192" t="s">
        <v>309</v>
      </c>
      <c r="M697" s="192" t="s">
        <v>89</v>
      </c>
      <c r="N697" s="192" t="s">
        <v>89</v>
      </c>
      <c r="O697" s="192" t="s">
        <v>89</v>
      </c>
      <c r="P697" s="192" t="s">
        <v>89</v>
      </c>
      <c r="Q697" s="4"/>
      <c r="R697" s="2149"/>
      <c r="S697" s="379">
        <f>IF(T697&lt;=0,"",(((T697-'In Productie'!$D$1)/7)+0.6))</f>
        <v>18.885714285714286</v>
      </c>
      <c r="T697" s="175">
        <v>42501</v>
      </c>
      <c r="U697" s="150" t="s">
        <v>278</v>
      </c>
      <c r="V697" s="150" t="s">
        <v>1039</v>
      </c>
      <c r="W697" s="97">
        <v>16</v>
      </c>
      <c r="X697" s="101"/>
      <c r="Y697" s="101"/>
      <c r="Z697" s="588">
        <v>42472</v>
      </c>
      <c r="AE697" s="90">
        <f>IF(A697="","",(IFERROR(VLOOKUP(A697,Projecten!A$4:W$2618,5,FALSE),"niet bekend")))</f>
        <v>1</v>
      </c>
      <c r="AF697" s="972">
        <f t="shared" si="84"/>
        <v>2629</v>
      </c>
      <c r="AG697" s="1028">
        <f>IF(A697="","",(IFERROR(VLOOKUP(A697,Projecten!A$4:W$2618,23,FALSE),"niet bekend")))</f>
        <v>2629</v>
      </c>
      <c r="AH697" s="1028">
        <f>IF(A697="","",(IFERROR(VLOOKUP(A697,Projecten!A$4:W$2618,12,FALSE),"niet bekend")))</f>
        <v>2629</v>
      </c>
      <c r="AI697" s="1028">
        <f t="shared" si="85"/>
        <v>0</v>
      </c>
    </row>
    <row r="698" spans="1:35" s="90" customFormat="1" ht="12.75" customHeight="1" x14ac:dyDescent="0.2">
      <c r="A698" s="423">
        <v>2016124</v>
      </c>
      <c r="B698" s="1522">
        <v>120633</v>
      </c>
      <c r="C698" s="423">
        <v>426016</v>
      </c>
      <c r="D698" s="347" t="s">
        <v>68</v>
      </c>
      <c r="E698" s="1978">
        <v>1</v>
      </c>
      <c r="F698" s="425">
        <v>8</v>
      </c>
      <c r="G698" s="425">
        <v>5</v>
      </c>
      <c r="H698" s="425">
        <v>3</v>
      </c>
      <c r="I698" s="192" t="s">
        <v>89</v>
      </c>
      <c r="J698" s="192" t="s">
        <v>309</v>
      </c>
      <c r="K698" s="192" t="s">
        <v>309</v>
      </c>
      <c r="L698" s="192" t="s">
        <v>309</v>
      </c>
      <c r="M698" s="74" t="s">
        <v>89</v>
      </c>
      <c r="N698" s="74" t="s">
        <v>89</v>
      </c>
      <c r="O698" s="74" t="s">
        <v>89</v>
      </c>
      <c r="P698" s="74" t="s">
        <v>89</v>
      </c>
      <c r="Q698" s="4"/>
      <c r="R698" s="2132"/>
      <c r="S698" s="379">
        <f>IF(T698&lt;=0,"",(((T698-'In Productie'!$D$1)/7)+0.6))</f>
        <v>19.171428571428574</v>
      </c>
      <c r="T698" s="175">
        <v>42503</v>
      </c>
      <c r="U698" s="150" t="s">
        <v>278</v>
      </c>
      <c r="V698" s="150" t="s">
        <v>1039</v>
      </c>
      <c r="W698" s="97">
        <v>15</v>
      </c>
      <c r="X698" s="101"/>
      <c r="Y698" s="101"/>
      <c r="Z698" s="588">
        <v>42472</v>
      </c>
      <c r="AE698" s="90">
        <f>IF(A698="","",(IFERROR(VLOOKUP(A698,Projecten!A$4:W$2618,5,FALSE),"niet bekend")))</f>
        <v>1</v>
      </c>
      <c r="AF698" s="972">
        <f t="shared" si="84"/>
        <v>2410</v>
      </c>
      <c r="AG698" s="1028">
        <f>IF(A698="","",(IFERROR(VLOOKUP(A698,Projecten!A$4:W$2618,23,FALSE),"niet bekend")))</f>
        <v>2410</v>
      </c>
      <c r="AH698" s="1028">
        <f>IF(A698="","",(IFERROR(VLOOKUP(A698,Projecten!A$4:W$2618,12,FALSE),"niet bekend")))</f>
        <v>2410</v>
      </c>
      <c r="AI698" s="1028">
        <f t="shared" si="85"/>
        <v>0</v>
      </c>
    </row>
    <row r="699" spans="1:35" s="4" customFormat="1" ht="12.75" customHeight="1" x14ac:dyDescent="0.2">
      <c r="A699" s="2">
        <v>2016197</v>
      </c>
      <c r="B699" s="1501">
        <v>120642</v>
      </c>
      <c r="C699" s="504" t="s">
        <v>1167</v>
      </c>
      <c r="D699" s="1" t="s">
        <v>68</v>
      </c>
      <c r="E699" s="39">
        <v>1</v>
      </c>
      <c r="F699" s="1">
        <v>2</v>
      </c>
      <c r="G699" s="1">
        <v>2</v>
      </c>
      <c r="H699" s="1">
        <v>0</v>
      </c>
      <c r="I699" s="76" t="s">
        <v>89</v>
      </c>
      <c r="J699" s="41" t="s">
        <v>309</v>
      </c>
      <c r="K699" s="41" t="s">
        <v>309</v>
      </c>
      <c r="L699" s="41" t="s">
        <v>309</v>
      </c>
      <c r="M699" s="41" t="s">
        <v>89</v>
      </c>
      <c r="N699" s="41" t="s">
        <v>89</v>
      </c>
      <c r="O699" s="41" t="s">
        <v>89</v>
      </c>
      <c r="P699" s="41" t="s">
        <v>89</v>
      </c>
      <c r="R699" s="2134"/>
      <c r="S699" s="23">
        <f>IF(T699&lt;=0,"",(((T699-'In Productie'!$D$1)/7)+0.6))</f>
        <v>17.885714285714286</v>
      </c>
      <c r="T699" s="181">
        <v>42494</v>
      </c>
      <c r="U699" s="4" t="s">
        <v>486</v>
      </c>
      <c r="W699" s="470">
        <v>3</v>
      </c>
      <c r="X699" s="79"/>
      <c r="Y699" s="79"/>
      <c r="Z699" s="272" t="s">
        <v>1182</v>
      </c>
      <c r="AE699" s="4">
        <f>IF(A699="","",(IFERROR(VLOOKUP(A699,Projecten!A$4:W$2618,5,FALSE),"niet bekend")))</f>
        <v>1</v>
      </c>
      <c r="AF699" s="973">
        <f t="shared" si="84"/>
        <v>238</v>
      </c>
      <c r="AG699" s="1028">
        <f>IF(A699="","",(IFERROR(VLOOKUP(A699,Projecten!A$4:W$2618,23,FALSE),"niet bekend")))</f>
        <v>0</v>
      </c>
      <c r="AH699" s="1028">
        <f>IF(A699="","",(IFERROR(VLOOKUP(A699,Projecten!A$4:W$2618,12,FALSE),"niet bekend")))</f>
        <v>238</v>
      </c>
      <c r="AI699" s="1026">
        <f t="shared" si="85"/>
        <v>0</v>
      </c>
    </row>
    <row r="700" spans="1:35" s="38" customFormat="1" ht="12.75" customHeight="1" x14ac:dyDescent="0.2">
      <c r="A700" s="30"/>
      <c r="B700" s="1500"/>
      <c r="C700" s="31"/>
      <c r="D700" s="31"/>
      <c r="E700" s="32"/>
      <c r="F700" s="31"/>
      <c r="G700" s="31"/>
      <c r="H700" s="31"/>
      <c r="I700" s="32"/>
      <c r="J700" s="32"/>
      <c r="K700" s="32"/>
      <c r="L700" s="32"/>
      <c r="M700" s="32"/>
      <c r="N700" s="32"/>
      <c r="O700" s="32"/>
      <c r="P700" s="32"/>
      <c r="Q700" s="33"/>
      <c r="R700" s="33"/>
      <c r="S700" s="1198"/>
      <c r="T700" s="176"/>
      <c r="U700" s="35"/>
      <c r="V700" s="35"/>
      <c r="W700" s="35"/>
      <c r="X700" s="83"/>
      <c r="Y700" s="84"/>
      <c r="Z700" s="36"/>
      <c r="AF700" s="983"/>
      <c r="AG700" s="1030"/>
      <c r="AH700" s="1030"/>
      <c r="AI700" s="1030"/>
    </row>
    <row r="701" spans="1:35" s="1038" customFormat="1" ht="12.75" customHeight="1" x14ac:dyDescent="0.2">
      <c r="A701" s="1007"/>
      <c r="B701" s="1498"/>
      <c r="C701" s="1008">
        <f>SUM(F701:H701)</f>
        <v>262</v>
      </c>
      <c r="D701" s="1009"/>
      <c r="E701" s="1010">
        <f>SUM(E702:E721)</f>
        <v>15</v>
      </c>
      <c r="F701" s="1009">
        <f>SUM(F702:F721)</f>
        <v>129</v>
      </c>
      <c r="G701" s="1009">
        <f>SUM(G702:G721)</f>
        <v>79</v>
      </c>
      <c r="H701" s="1009">
        <f>SUM(H702:H721)</f>
        <v>54</v>
      </c>
      <c r="I701" s="1010"/>
      <c r="J701" s="1010"/>
      <c r="K701" s="1010"/>
      <c r="L701" s="1010"/>
      <c r="M701" s="1010"/>
      <c r="N701" s="1010"/>
      <c r="O701" s="1010"/>
      <c r="P701" s="1010"/>
      <c r="Q701" s="1045">
        <v>19</v>
      </c>
      <c r="R701" s="1045"/>
      <c r="S701" s="1199"/>
      <c r="T701" s="1046"/>
      <c r="U701" s="1047"/>
      <c r="V701" s="1048">
        <f>SUM(W701:W721)</f>
        <v>287.25</v>
      </c>
      <c r="W701" s="960"/>
      <c r="X701" s="1049">
        <v>284</v>
      </c>
      <c r="Y701" s="961">
        <f>V701-X701</f>
        <v>3.25</v>
      </c>
      <c r="Z701" s="1050"/>
      <c r="AE701" s="1038" t="str">
        <f>IF(A701="","",(IFERROR(VLOOKUP(A701,Projecten!A$4:W$2618,5,FALSE),"niet bekend")))</f>
        <v/>
      </c>
      <c r="AF701" s="1037">
        <f>SUM(AF702:AF721)</f>
        <v>43955.159999999996</v>
      </c>
      <c r="AG701" s="1027" t="str">
        <f>IF(A701="","",(IFERROR(VLOOKUP(A701,Projecten!A$4:W$2618,23,FALSE),"niet bekend")))</f>
        <v/>
      </c>
      <c r="AH701" s="1027" t="str">
        <f>IF(A701="","",(IFERROR(VLOOKUP(A701,Projecten!A$4:W$2618,12,FALSE),"niet bekend")))</f>
        <v/>
      </c>
      <c r="AI701" s="1027"/>
    </row>
    <row r="702" spans="1:35" s="4" customFormat="1" ht="12.75" customHeight="1" x14ac:dyDescent="0.2">
      <c r="A702" s="2"/>
      <c r="B702" s="1501"/>
      <c r="C702" s="328"/>
      <c r="D702" s="1"/>
      <c r="E702" s="39"/>
      <c r="F702" s="1"/>
      <c r="G702" s="1"/>
      <c r="H702" s="1"/>
      <c r="I702" s="74"/>
      <c r="J702" s="29"/>
      <c r="K702" s="29"/>
      <c r="L702" s="29"/>
      <c r="M702" s="29"/>
      <c r="N702" s="29"/>
      <c r="O702" s="29"/>
      <c r="P702" s="29"/>
      <c r="Q702" s="4" t="s">
        <v>999</v>
      </c>
      <c r="R702" s="2134"/>
      <c r="S702" s="23"/>
      <c r="T702" s="181"/>
      <c r="W702" s="472"/>
      <c r="X702" s="79"/>
      <c r="Y702" s="79"/>
      <c r="Z702" s="272"/>
      <c r="AE702" s="4" t="str">
        <f>IF(A702="","",(IFERROR(VLOOKUP(A702,Projecten!A$4:W$2618,5,FALSE),"niet bekend")))</f>
        <v/>
      </c>
      <c r="AF702" s="973" t="str">
        <f t="shared" ref="AF702:AF720" si="86">IF(AE702="","",(E702/AE702*AH702))</f>
        <v/>
      </c>
      <c r="AG702" s="1028" t="str">
        <f>IF(A702="","",(IFERROR(VLOOKUP(A702,Projecten!A$4:W$2618,23,FALSE),"niet bekend")))</f>
        <v/>
      </c>
      <c r="AH702" s="1028" t="str">
        <f>IF(A702="","",(IFERROR(VLOOKUP(A702,Projecten!A$4:W$2618,12,FALSE),"niet bekend")))</f>
        <v/>
      </c>
      <c r="AI702" s="1026" t="str">
        <f t="shared" ref="AI702:AI720" si="87">IF(AF702="","",(AH702-AF702))</f>
        <v/>
      </c>
    </row>
    <row r="703" spans="1:35" s="4" customFormat="1" ht="12.75" customHeight="1" x14ac:dyDescent="0.2">
      <c r="A703" s="2"/>
      <c r="B703" s="1501"/>
      <c r="C703" s="328" t="s">
        <v>1228</v>
      </c>
      <c r="D703" s="1"/>
      <c r="E703" s="39"/>
      <c r="F703" s="1"/>
      <c r="G703" s="1"/>
      <c r="H703" s="1"/>
      <c r="I703" s="74"/>
      <c r="J703" s="29"/>
      <c r="K703" s="29"/>
      <c r="L703" s="29"/>
      <c r="M703" s="29"/>
      <c r="N703" s="29"/>
      <c r="O703" s="29"/>
      <c r="P703" s="29"/>
      <c r="R703" s="2134"/>
      <c r="S703" s="23"/>
      <c r="T703" s="181"/>
      <c r="W703" s="472">
        <v>8.25</v>
      </c>
      <c r="X703" s="79"/>
      <c r="Y703" s="79"/>
      <c r="Z703" s="272"/>
      <c r="AE703" s="4" t="str">
        <f>IF(A703="","",(IFERROR(VLOOKUP(A703,Projecten!A$4:W$2618,5,FALSE),"niet bekend")))</f>
        <v/>
      </c>
      <c r="AF703" s="973" t="str">
        <f t="shared" si="86"/>
        <v/>
      </c>
      <c r="AG703" s="1028" t="str">
        <f>IF(A703="","",(IFERROR(VLOOKUP(A703,Projecten!A$4:W$2618,23,FALSE),"niet bekend")))</f>
        <v/>
      </c>
      <c r="AH703" s="1028" t="str">
        <f>IF(A703="","",(IFERROR(VLOOKUP(A703,Projecten!A$4:W$2618,12,FALSE),"niet bekend")))</f>
        <v/>
      </c>
      <c r="AI703" s="1026" t="str">
        <f t="shared" si="87"/>
        <v/>
      </c>
    </row>
    <row r="704" spans="1:35" s="4" customFormat="1" ht="12.75" customHeight="1" x14ac:dyDescent="0.2">
      <c r="A704" s="2"/>
      <c r="B704" s="1501"/>
      <c r="C704" s="328" t="s">
        <v>1230</v>
      </c>
      <c r="D704" s="1"/>
      <c r="E704" s="39"/>
      <c r="F704" s="1"/>
      <c r="G704" s="1"/>
      <c r="H704" s="1"/>
      <c r="I704" s="74"/>
      <c r="J704" s="29"/>
      <c r="K704" s="29"/>
      <c r="L704" s="29"/>
      <c r="M704" s="29"/>
      <c r="N704" s="29"/>
      <c r="O704" s="29"/>
      <c r="P704" s="29"/>
      <c r="R704" s="2134"/>
      <c r="S704" s="23"/>
      <c r="T704" s="181"/>
      <c r="W704" s="472">
        <v>16.5</v>
      </c>
      <c r="X704" s="79"/>
      <c r="Y704" s="79"/>
      <c r="Z704" s="272"/>
      <c r="AE704" s="4" t="str">
        <f>IF(A704="","",(IFERROR(VLOOKUP(A704,Projecten!A$4:W$2618,5,FALSE),"niet bekend")))</f>
        <v/>
      </c>
      <c r="AF704" s="973" t="str">
        <f t="shared" si="86"/>
        <v/>
      </c>
      <c r="AG704" s="1028" t="str">
        <f>IF(A704="","",(IFERROR(VLOOKUP(A704,Projecten!A$4:W$2618,23,FALSE),"niet bekend")))</f>
        <v/>
      </c>
      <c r="AH704" s="1028" t="str">
        <f>IF(A704="","",(IFERROR(VLOOKUP(A704,Projecten!A$4:W$2618,12,FALSE),"niet bekend")))</f>
        <v/>
      </c>
      <c r="AI704" s="1026" t="str">
        <f t="shared" si="87"/>
        <v/>
      </c>
    </row>
    <row r="705" spans="1:35" s="4" customFormat="1" ht="12.75" customHeight="1" x14ac:dyDescent="0.2">
      <c r="A705" s="2"/>
      <c r="B705" s="1501"/>
      <c r="C705" s="328" t="s">
        <v>1231</v>
      </c>
      <c r="D705" s="1"/>
      <c r="E705" s="39"/>
      <c r="F705" s="1"/>
      <c r="G705" s="1"/>
      <c r="H705" s="1"/>
      <c r="I705" s="74"/>
      <c r="J705" s="29"/>
      <c r="K705" s="29"/>
      <c r="L705" s="29"/>
      <c r="M705" s="29"/>
      <c r="N705" s="29"/>
      <c r="O705" s="29"/>
      <c r="P705" s="29"/>
      <c r="R705" s="2134"/>
      <c r="S705" s="23"/>
      <c r="T705" s="181"/>
      <c r="W705" s="472">
        <v>3</v>
      </c>
      <c r="X705" s="79"/>
      <c r="Y705" s="79"/>
      <c r="Z705" s="272"/>
      <c r="AE705" s="4" t="str">
        <f>IF(A705="","",(IFERROR(VLOOKUP(A705,Projecten!A$4:W$2618,5,FALSE),"niet bekend")))</f>
        <v/>
      </c>
      <c r="AF705" s="973" t="str">
        <f t="shared" si="86"/>
        <v/>
      </c>
      <c r="AG705" s="1028" t="str">
        <f>IF(A705="","",(IFERROR(VLOOKUP(A705,Projecten!A$4:W$2618,23,FALSE),"niet bekend")))</f>
        <v/>
      </c>
      <c r="AH705" s="1028" t="str">
        <f>IF(A705="","",(IFERROR(VLOOKUP(A705,Projecten!A$4:W$2618,12,FALSE),"niet bekend")))</f>
        <v/>
      </c>
      <c r="AI705" s="1026" t="str">
        <f t="shared" si="87"/>
        <v/>
      </c>
    </row>
    <row r="706" spans="1:35" s="4" customFormat="1" ht="12.75" customHeight="1" x14ac:dyDescent="0.2">
      <c r="A706" s="380">
        <v>2016108</v>
      </c>
      <c r="B706" s="446">
        <v>120636</v>
      </c>
      <c r="C706" s="380">
        <v>502916</v>
      </c>
      <c r="D706" s="417" t="s">
        <v>68</v>
      </c>
      <c r="E706" s="1982">
        <v>1</v>
      </c>
      <c r="F706" s="428">
        <v>8</v>
      </c>
      <c r="G706" s="428">
        <v>5</v>
      </c>
      <c r="H706" s="428">
        <v>3</v>
      </c>
      <c r="I706" s="74" t="s">
        <v>89</v>
      </c>
      <c r="J706" s="74" t="s">
        <v>309</v>
      </c>
      <c r="K706" s="74" t="s">
        <v>309</v>
      </c>
      <c r="L706" s="74" t="s">
        <v>309</v>
      </c>
      <c r="M706" s="74" t="s">
        <v>89</v>
      </c>
      <c r="N706" s="74" t="s">
        <v>89</v>
      </c>
      <c r="O706" s="74" t="s">
        <v>89</v>
      </c>
      <c r="P706" s="74" t="s">
        <v>89</v>
      </c>
      <c r="Q706" s="90"/>
      <c r="R706" s="2132">
        <v>42507</v>
      </c>
      <c r="S706" s="96">
        <f>IF(T706&lt;=0,"",(((T706-'In Productie'!$D$1)/7)+0.6))</f>
        <v>19.028571428571428</v>
      </c>
      <c r="T706" s="180">
        <v>42502</v>
      </c>
      <c r="U706" s="90" t="s">
        <v>278</v>
      </c>
      <c r="V706" s="90"/>
      <c r="W706" s="466">
        <v>14</v>
      </c>
      <c r="X706" s="79"/>
      <c r="Y706" s="79"/>
      <c r="Z706" s="586">
        <v>42464</v>
      </c>
      <c r="AE706" s="4">
        <f>IF(A706="","",(IFERROR(VLOOKUP(A706,Projecten!A$4:W$2618,5,FALSE),"niet bekend")))</f>
        <v>1</v>
      </c>
      <c r="AF706" s="973">
        <f t="shared" si="86"/>
        <v>2122</v>
      </c>
      <c r="AG706" s="1028">
        <f>IF(A706="","",(IFERROR(VLOOKUP(A706,Projecten!A$4:W$2618,23,FALSE),"niet bekend")))</f>
        <v>2122</v>
      </c>
      <c r="AH706" s="1028">
        <f>IF(A706="","",(IFERROR(VLOOKUP(A706,Projecten!A$4:W$2618,12,FALSE),"niet bekend")))</f>
        <v>2122</v>
      </c>
      <c r="AI706" s="1026">
        <f t="shared" si="87"/>
        <v>0</v>
      </c>
    </row>
    <row r="707" spans="1:35" s="90" customFormat="1" ht="12.75" customHeight="1" x14ac:dyDescent="0.2">
      <c r="A707" s="380">
        <v>2016132</v>
      </c>
      <c r="B707" s="446">
        <v>120637</v>
      </c>
      <c r="C707" s="380">
        <v>514216</v>
      </c>
      <c r="D707" s="417" t="s">
        <v>68</v>
      </c>
      <c r="E707" s="1982">
        <v>1</v>
      </c>
      <c r="F707" s="428">
        <v>10</v>
      </c>
      <c r="G707" s="428">
        <v>7</v>
      </c>
      <c r="H707" s="428">
        <v>4</v>
      </c>
      <c r="I707" s="76" t="s">
        <v>89</v>
      </c>
      <c r="J707" s="76" t="s">
        <v>89</v>
      </c>
      <c r="K707" s="76" t="s">
        <v>309</v>
      </c>
      <c r="L707" s="76" t="s">
        <v>309</v>
      </c>
      <c r="M707" s="76" t="s">
        <v>89</v>
      </c>
      <c r="N707" s="76" t="s">
        <v>89</v>
      </c>
      <c r="O707" s="76" t="s">
        <v>89</v>
      </c>
      <c r="P707" s="76" t="s">
        <v>89</v>
      </c>
      <c r="R707" s="2132">
        <v>42509</v>
      </c>
      <c r="S707" s="96">
        <v>20.5</v>
      </c>
      <c r="T707" s="180">
        <v>42502</v>
      </c>
      <c r="U707" s="90" t="s">
        <v>278</v>
      </c>
      <c r="W707" s="466">
        <v>20</v>
      </c>
      <c r="X707" s="101"/>
      <c r="Y707" s="447"/>
      <c r="Z707" s="588">
        <v>42467</v>
      </c>
      <c r="AE707" s="90">
        <f>IF(A707="","",(IFERROR(VLOOKUP(A707,Projecten!A$4:W$2618,5,FALSE),"niet bekend")))</f>
        <v>1</v>
      </c>
      <c r="AF707" s="972">
        <f t="shared" si="86"/>
        <v>3617</v>
      </c>
      <c r="AG707" s="1028">
        <f>IF(A707="","",(IFERROR(VLOOKUP(A707,Projecten!A$4:W$2618,23,FALSE),"niet bekend")))</f>
        <v>3617</v>
      </c>
      <c r="AH707" s="1028">
        <f>IF(A707="","",(IFERROR(VLOOKUP(A707,Projecten!A$4:W$2618,12,FALSE),"niet bekend")))</f>
        <v>3617</v>
      </c>
      <c r="AI707" s="1028">
        <f t="shared" si="87"/>
        <v>0</v>
      </c>
    </row>
    <row r="708" spans="1:35" s="90" customFormat="1" ht="12.75" customHeight="1" x14ac:dyDescent="0.2">
      <c r="A708" s="419">
        <v>2016111</v>
      </c>
      <c r="B708" s="1522">
        <v>120636</v>
      </c>
      <c r="C708" s="419">
        <v>474616</v>
      </c>
      <c r="D708" s="417" t="s">
        <v>68</v>
      </c>
      <c r="E708" s="1982">
        <v>1</v>
      </c>
      <c r="F708" s="428">
        <v>10</v>
      </c>
      <c r="G708" s="428">
        <v>5</v>
      </c>
      <c r="H708" s="428">
        <v>6</v>
      </c>
      <c r="I708" s="76" t="s">
        <v>89</v>
      </c>
      <c r="J708" s="76" t="s">
        <v>309</v>
      </c>
      <c r="K708" s="76" t="s">
        <v>309</v>
      </c>
      <c r="L708" s="76" t="s">
        <v>309</v>
      </c>
      <c r="M708" s="76" t="s">
        <v>89</v>
      </c>
      <c r="N708" s="76" t="s">
        <v>89</v>
      </c>
      <c r="O708" s="76" t="s">
        <v>89</v>
      </c>
      <c r="P708" s="76" t="s">
        <v>89</v>
      </c>
      <c r="R708" s="2132">
        <v>42507</v>
      </c>
      <c r="S708" s="96">
        <v>20</v>
      </c>
      <c r="T708" s="180">
        <v>42502</v>
      </c>
      <c r="U708" s="90" t="s">
        <v>278</v>
      </c>
      <c r="W708" s="466">
        <v>20</v>
      </c>
      <c r="X708" s="101"/>
      <c r="Y708" s="447"/>
      <c r="Z708" s="588">
        <v>42466</v>
      </c>
      <c r="AE708" s="90">
        <f>IF(A708="","",(IFERROR(VLOOKUP(A708,Projecten!A$4:W$2618,5,FALSE),"niet bekend")))</f>
        <v>1</v>
      </c>
      <c r="AF708" s="972">
        <f t="shared" si="86"/>
        <v>3172</v>
      </c>
      <c r="AG708" s="1028">
        <f>IF(A708="","",(IFERROR(VLOOKUP(A708,Projecten!A$4:W$2618,23,FALSE),"niet bekend")))</f>
        <v>3172</v>
      </c>
      <c r="AH708" s="1028">
        <f>IF(A708="","",(IFERROR(VLOOKUP(A708,Projecten!A$4:W$2618,12,FALSE),"niet bekend")))</f>
        <v>3172</v>
      </c>
      <c r="AI708" s="1028">
        <f t="shared" si="87"/>
        <v>0</v>
      </c>
    </row>
    <row r="709" spans="1:35" s="4" customFormat="1" ht="12.75" customHeight="1" x14ac:dyDescent="0.2">
      <c r="A709" s="380">
        <v>2016133</v>
      </c>
      <c r="B709" s="314">
        <v>120637</v>
      </c>
      <c r="C709" s="368" t="s">
        <v>990</v>
      </c>
      <c r="D709" s="369" t="s">
        <v>68</v>
      </c>
      <c r="E709" s="1975">
        <v>1</v>
      </c>
      <c r="F709" s="370">
        <v>10</v>
      </c>
      <c r="G709" s="370">
        <v>3</v>
      </c>
      <c r="H709" s="370">
        <v>5</v>
      </c>
      <c r="I709" s="75" t="s">
        <v>89</v>
      </c>
      <c r="J709" s="75" t="s">
        <v>89</v>
      </c>
      <c r="K709" s="75" t="s">
        <v>309</v>
      </c>
      <c r="L709" s="7" t="s">
        <v>309</v>
      </c>
      <c r="M709" s="7" t="s">
        <v>89</v>
      </c>
      <c r="N709" s="7" t="s">
        <v>89</v>
      </c>
      <c r="O709" s="7" t="s">
        <v>89</v>
      </c>
      <c r="P709" s="7" t="s">
        <v>89</v>
      </c>
      <c r="R709" s="2132">
        <v>42508</v>
      </c>
      <c r="S709" s="23">
        <f>IF(T709&lt;=0,"",(((T709-'In Productie'!$D$1)/7)+0.6))</f>
        <v>19.028571428571428</v>
      </c>
      <c r="T709" s="181">
        <v>42502</v>
      </c>
      <c r="U709" s="4" t="s">
        <v>278</v>
      </c>
      <c r="W709" s="470">
        <v>20</v>
      </c>
      <c r="X709" s="80"/>
      <c r="Y709" s="82"/>
      <c r="Z709" s="586">
        <v>42467</v>
      </c>
      <c r="AE709" s="4">
        <f>IF(A709="","",(IFERROR(VLOOKUP(A709,Projecten!A$4:W$2618,5,FALSE),"niet bekend")))</f>
        <v>1</v>
      </c>
      <c r="AF709" s="973">
        <f t="shared" si="86"/>
        <v>4610</v>
      </c>
      <c r="AG709" s="1028">
        <f>IF(A709="","",(IFERROR(VLOOKUP(A709,Projecten!A$4:W$2618,23,FALSE),"niet bekend")))</f>
        <v>4610</v>
      </c>
      <c r="AH709" s="1028">
        <f>IF(A709="","",(IFERROR(VLOOKUP(A709,Projecten!A$4:W$2618,12,FALSE),"niet bekend")))</f>
        <v>4610</v>
      </c>
      <c r="AI709" s="1026">
        <f t="shared" si="87"/>
        <v>0</v>
      </c>
    </row>
    <row r="710" spans="1:35" s="90" customFormat="1" ht="12.75" customHeight="1" x14ac:dyDescent="0.2">
      <c r="A710" s="117">
        <v>2016135</v>
      </c>
      <c r="B710" s="1189">
        <v>120640</v>
      </c>
      <c r="C710" s="117">
        <v>591616</v>
      </c>
      <c r="D710" s="448" t="s">
        <v>68</v>
      </c>
      <c r="E710" s="1957">
        <v>1</v>
      </c>
      <c r="F710" s="119">
        <v>3</v>
      </c>
      <c r="G710" s="119">
        <v>0</v>
      </c>
      <c r="H710" s="119">
        <v>3</v>
      </c>
      <c r="I710" s="76" t="s">
        <v>89</v>
      </c>
      <c r="J710" s="76" t="s">
        <v>309</v>
      </c>
      <c r="K710" s="76" t="s">
        <v>309</v>
      </c>
      <c r="L710" s="76" t="s">
        <v>309</v>
      </c>
      <c r="M710" s="76" t="s">
        <v>89</v>
      </c>
      <c r="N710" s="76" t="s">
        <v>89</v>
      </c>
      <c r="O710" s="76" t="s">
        <v>89</v>
      </c>
      <c r="P710" s="76" t="s">
        <v>89</v>
      </c>
      <c r="R710" s="2132">
        <v>42510</v>
      </c>
      <c r="S710" s="96">
        <v>14</v>
      </c>
      <c r="T710" s="180">
        <v>42502</v>
      </c>
      <c r="U710" s="90" t="s">
        <v>278</v>
      </c>
      <c r="W710" s="466">
        <v>8</v>
      </c>
      <c r="X710" s="101"/>
      <c r="Y710" s="447"/>
      <c r="Z710" s="588">
        <v>42467</v>
      </c>
      <c r="AE710" s="90">
        <f>IF(A710="","",(IFERROR(VLOOKUP(A710,Projecten!A$4:W$2618,5,FALSE),"niet bekend")))</f>
        <v>1</v>
      </c>
      <c r="AF710" s="972">
        <f t="shared" si="86"/>
        <v>1475</v>
      </c>
      <c r="AG710" s="1028">
        <f>IF(A710="","",(IFERROR(VLOOKUP(A710,Projecten!A$4:W$2618,23,FALSE),"niet bekend")))</f>
        <v>1475</v>
      </c>
      <c r="AH710" s="1028">
        <f>IF(A710="","",(IFERROR(VLOOKUP(A710,Projecten!A$4:W$2618,12,FALSE),"niet bekend")))</f>
        <v>1475</v>
      </c>
      <c r="AI710" s="1028">
        <f t="shared" si="87"/>
        <v>0</v>
      </c>
    </row>
    <row r="711" spans="1:35" s="4" customFormat="1" ht="12.75" customHeight="1" x14ac:dyDescent="0.2">
      <c r="A711" s="423">
        <v>2016141</v>
      </c>
      <c r="B711" s="1516">
        <v>120640</v>
      </c>
      <c r="C711" s="320" t="s">
        <v>1016</v>
      </c>
      <c r="D711" s="396" t="s">
        <v>68</v>
      </c>
      <c r="E711" s="1983">
        <v>1</v>
      </c>
      <c r="F711" s="395">
        <v>2</v>
      </c>
      <c r="G711" s="395">
        <v>1</v>
      </c>
      <c r="H711" s="395">
        <v>1</v>
      </c>
      <c r="I711" s="74" t="s">
        <v>89</v>
      </c>
      <c r="J711" s="74" t="s">
        <v>309</v>
      </c>
      <c r="K711" s="74" t="s">
        <v>309</v>
      </c>
      <c r="L711" s="29" t="s">
        <v>309</v>
      </c>
      <c r="M711" s="67" t="s">
        <v>89</v>
      </c>
      <c r="N711" s="29" t="s">
        <v>89</v>
      </c>
      <c r="O711" s="29" t="s">
        <v>89</v>
      </c>
      <c r="P711" s="29" t="s">
        <v>89</v>
      </c>
      <c r="Q711" s="8"/>
      <c r="R711" s="2132">
        <v>42513</v>
      </c>
      <c r="S711" s="393">
        <f>IF(T711&lt;=0,"",(((T711-'In Productie'!$D$1)/7)+0.6))</f>
        <v>19.028571428571428</v>
      </c>
      <c r="T711" s="177">
        <v>42502</v>
      </c>
      <c r="U711" s="8" t="s">
        <v>278</v>
      </c>
      <c r="W711" s="25">
        <v>5</v>
      </c>
      <c r="X711" s="79"/>
      <c r="Y711" s="79"/>
      <c r="Z711" s="586">
        <v>42472</v>
      </c>
      <c r="AE711" s="4">
        <f>IF(A711="","",(IFERROR(VLOOKUP(A711,Projecten!A$4:W$2618,5,FALSE),"niet bekend")))</f>
        <v>1</v>
      </c>
      <c r="AF711" s="973">
        <f t="shared" si="86"/>
        <v>523</v>
      </c>
      <c r="AG711" s="1028">
        <f>IF(A711="","",(IFERROR(VLOOKUP(A711,Projecten!A$4:W$2618,23,FALSE),"niet bekend")))</f>
        <v>523</v>
      </c>
      <c r="AH711" s="1028">
        <f>IF(A711="","",(IFERROR(VLOOKUP(A711,Projecten!A$4:W$2618,12,FALSE),"niet bekend")))</f>
        <v>523</v>
      </c>
      <c r="AI711" s="1026">
        <f t="shared" si="87"/>
        <v>0</v>
      </c>
    </row>
    <row r="712" spans="1:35" s="90" customFormat="1" ht="12.75" customHeight="1" x14ac:dyDescent="0.2">
      <c r="A712" s="380">
        <v>2016134</v>
      </c>
      <c r="B712" s="446">
        <v>120637</v>
      </c>
      <c r="C712" s="380">
        <v>561516</v>
      </c>
      <c r="D712" s="417" t="s">
        <v>68</v>
      </c>
      <c r="E712" s="1982">
        <v>1</v>
      </c>
      <c r="F712" s="428">
        <v>7</v>
      </c>
      <c r="G712" s="428">
        <v>4</v>
      </c>
      <c r="H712" s="428">
        <v>5</v>
      </c>
      <c r="I712" s="76" t="s">
        <v>89</v>
      </c>
      <c r="J712" s="76" t="s">
        <v>89</v>
      </c>
      <c r="K712" s="76" t="s">
        <v>309</v>
      </c>
      <c r="L712" s="76" t="s">
        <v>309</v>
      </c>
      <c r="M712" s="76" t="s">
        <v>89</v>
      </c>
      <c r="N712" s="76" t="s">
        <v>89</v>
      </c>
      <c r="O712" s="76" t="s">
        <v>89</v>
      </c>
      <c r="P712" s="76" t="s">
        <v>89</v>
      </c>
      <c r="R712" s="2132">
        <v>42510</v>
      </c>
      <c r="S712" s="96">
        <f>IF(T712&lt;=0,"",(((T712-'In Productie'!$D$1)/7)+0.6))</f>
        <v>19.028571428571428</v>
      </c>
      <c r="T712" s="180">
        <v>42502</v>
      </c>
      <c r="U712" s="90" t="s">
        <v>278</v>
      </c>
      <c r="V712" s="90" t="s">
        <v>1102</v>
      </c>
      <c r="W712" s="466">
        <v>19</v>
      </c>
      <c r="X712" s="101"/>
      <c r="Y712" s="447"/>
      <c r="Z712" s="588">
        <v>42467</v>
      </c>
      <c r="AE712" s="90">
        <f>IF(A712="","",(IFERROR(VLOOKUP(A712,Projecten!A$4:W$2618,5,FALSE),"niet bekend")))</f>
        <v>1</v>
      </c>
      <c r="AF712" s="972">
        <f t="shared" si="86"/>
        <v>4426</v>
      </c>
      <c r="AG712" s="1028">
        <f>IF(A712="","",(IFERROR(VLOOKUP(A712,Projecten!A$4:W$2618,23,FALSE),"niet bekend")))</f>
        <v>4426</v>
      </c>
      <c r="AH712" s="1028">
        <f>IF(A712="","",(IFERROR(VLOOKUP(A712,Projecten!A$4:W$2618,12,FALSE),"niet bekend")))</f>
        <v>4426</v>
      </c>
      <c r="AI712" s="1028">
        <f t="shared" si="87"/>
        <v>0</v>
      </c>
    </row>
    <row r="713" spans="1:35" s="4" customFormat="1" ht="12.75" customHeight="1" x14ac:dyDescent="0.2">
      <c r="A713" s="93">
        <v>2016109</v>
      </c>
      <c r="B713" s="445">
        <v>120636</v>
      </c>
      <c r="C713" s="93">
        <v>573916</v>
      </c>
      <c r="D713" s="94" t="s">
        <v>68</v>
      </c>
      <c r="E713" s="91">
        <v>1</v>
      </c>
      <c r="F713" s="94">
        <v>10</v>
      </c>
      <c r="G713" s="94">
        <v>6</v>
      </c>
      <c r="H713" s="94">
        <v>4</v>
      </c>
      <c r="I713" s="76" t="s">
        <v>89</v>
      </c>
      <c r="J713" s="76" t="s">
        <v>89</v>
      </c>
      <c r="K713" s="76" t="s">
        <v>309</v>
      </c>
      <c r="L713" s="76" t="s">
        <v>309</v>
      </c>
      <c r="M713" s="76" t="s">
        <v>89</v>
      </c>
      <c r="N713" s="76" t="s">
        <v>89</v>
      </c>
      <c r="O713" s="76" t="s">
        <v>89</v>
      </c>
      <c r="P713" s="76" t="s">
        <v>89</v>
      </c>
      <c r="Q713" s="90"/>
      <c r="R713" s="2132">
        <v>42503</v>
      </c>
      <c r="S713" s="96">
        <f>IF(T713&lt;=0,"",(((T713-'In Productie'!$D$1)/7)+0.6))</f>
        <v>18.600000000000001</v>
      </c>
      <c r="T713" s="180">
        <v>42499</v>
      </c>
      <c r="U713" s="90" t="s">
        <v>278</v>
      </c>
      <c r="V713" s="90"/>
      <c r="W713" s="466">
        <v>19.5</v>
      </c>
      <c r="X713" s="79"/>
      <c r="Y713" s="79"/>
      <c r="Z713" s="586">
        <v>42464</v>
      </c>
      <c r="AE713" s="4">
        <f>IF(A713="","",(IFERROR(VLOOKUP(A713,Projecten!A$4:W$2618,5,FALSE),"niet bekend")))</f>
        <v>1</v>
      </c>
      <c r="AF713" s="973">
        <f t="shared" si="86"/>
        <v>3224</v>
      </c>
      <c r="AG713" s="1028">
        <f>IF(A713="","",(IFERROR(VLOOKUP(A713,Projecten!A$4:W$2618,23,FALSE),"niet bekend")))</f>
        <v>3224</v>
      </c>
      <c r="AH713" s="1028">
        <f>IF(A713="","",(IFERROR(VLOOKUP(A713,Projecten!A$4:W$2618,12,FALSE),"niet bekend")))</f>
        <v>3224</v>
      </c>
      <c r="AI713" s="1026">
        <f t="shared" si="87"/>
        <v>0</v>
      </c>
    </row>
    <row r="714" spans="1:35" s="4" customFormat="1" ht="12.75" customHeight="1" x14ac:dyDescent="0.2">
      <c r="A714" s="117">
        <v>2016137</v>
      </c>
      <c r="B714" s="1515">
        <v>120640</v>
      </c>
      <c r="C714" s="391">
        <v>561216</v>
      </c>
      <c r="D714" s="385" t="s">
        <v>68</v>
      </c>
      <c r="E714" s="1984">
        <v>1</v>
      </c>
      <c r="F714" s="388">
        <v>11</v>
      </c>
      <c r="G714" s="388">
        <v>7</v>
      </c>
      <c r="H714" s="388">
        <v>2</v>
      </c>
      <c r="I714" s="76" t="s">
        <v>89</v>
      </c>
      <c r="J714" s="41" t="s">
        <v>309</v>
      </c>
      <c r="K714" s="41" t="s">
        <v>309</v>
      </c>
      <c r="L714" s="41" t="s">
        <v>309</v>
      </c>
      <c r="M714" s="41" t="s">
        <v>89</v>
      </c>
      <c r="N714" s="41" t="s">
        <v>89</v>
      </c>
      <c r="O714" s="41" t="s">
        <v>89</v>
      </c>
      <c r="P714" s="41" t="s">
        <v>89</v>
      </c>
      <c r="R714" s="2134">
        <v>42513</v>
      </c>
      <c r="S714" s="23">
        <f>IF(T714&lt;=0,"",(((T714-'In Productie'!$D$1)/7)+0.6))</f>
        <v>19.028571428571428</v>
      </c>
      <c r="T714" s="181">
        <v>42502</v>
      </c>
      <c r="U714" s="4" t="s">
        <v>278</v>
      </c>
      <c r="V714" s="4" t="s">
        <v>1105</v>
      </c>
      <c r="W714" s="470">
        <v>17</v>
      </c>
      <c r="X714" s="79"/>
      <c r="Y714" s="299"/>
      <c r="Z714" s="586">
        <v>42468</v>
      </c>
      <c r="AE714" s="4">
        <f>IF(A714="","",(IFERROR(VLOOKUP(A714,Projecten!A$4:W$2618,5,FALSE),"niet bekend")))</f>
        <v>1</v>
      </c>
      <c r="AF714" s="973">
        <f t="shared" si="86"/>
        <v>3049.5</v>
      </c>
      <c r="AG714" s="1028">
        <f>IF(A714="","",(IFERROR(VLOOKUP(A714,Projecten!A$4:W$2618,23,FALSE),"niet bekend")))</f>
        <v>3049.5</v>
      </c>
      <c r="AH714" s="1028">
        <f>IF(A714="","",(IFERROR(VLOOKUP(A714,Projecten!A$4:W$2618,12,FALSE),"niet bekend")))</f>
        <v>3049.5</v>
      </c>
      <c r="AI714" s="1026">
        <f t="shared" si="87"/>
        <v>0</v>
      </c>
    </row>
    <row r="715" spans="1:35" s="4" customFormat="1" ht="12.75" customHeight="1" x14ac:dyDescent="0.2">
      <c r="A715" s="423">
        <v>2016142</v>
      </c>
      <c r="B715" s="1516">
        <v>120640</v>
      </c>
      <c r="C715" s="320">
        <v>587216</v>
      </c>
      <c r="D715" s="396" t="s">
        <v>68</v>
      </c>
      <c r="E715" s="1983">
        <v>1</v>
      </c>
      <c r="F715" s="395">
        <v>9</v>
      </c>
      <c r="G715" s="395">
        <v>4</v>
      </c>
      <c r="H715" s="395">
        <v>7</v>
      </c>
      <c r="I715" s="74" t="s">
        <v>89</v>
      </c>
      <c r="J715" s="29" t="s">
        <v>309</v>
      </c>
      <c r="K715" s="29" t="s">
        <v>309</v>
      </c>
      <c r="L715" s="29" t="s">
        <v>309</v>
      </c>
      <c r="M715" s="29" t="s">
        <v>89</v>
      </c>
      <c r="N715" s="29" t="s">
        <v>89</v>
      </c>
      <c r="O715" s="29" t="s">
        <v>89</v>
      </c>
      <c r="P715" s="29" t="s">
        <v>89</v>
      </c>
      <c r="Q715" s="8"/>
      <c r="R715" s="2134">
        <v>42514</v>
      </c>
      <c r="S715" s="393">
        <f>IF(T715&lt;=0,"",(((T715-'In Productie'!$D$1)/7)+0.6))</f>
        <v>19.028571428571428</v>
      </c>
      <c r="T715" s="177">
        <v>42502</v>
      </c>
      <c r="U715" s="8" t="s">
        <v>278</v>
      </c>
      <c r="V715" s="8"/>
      <c r="W715" s="25">
        <v>21</v>
      </c>
      <c r="X715" s="79"/>
      <c r="Y715" s="79"/>
      <c r="Z715" s="586">
        <v>42472</v>
      </c>
      <c r="AE715" s="4">
        <f>IF(A715="","",(IFERROR(VLOOKUP(A715,Projecten!A$4:W$2618,5,FALSE),"niet bekend")))</f>
        <v>1</v>
      </c>
      <c r="AF715" s="973">
        <f t="shared" si="86"/>
        <v>3075</v>
      </c>
      <c r="AG715" s="1028">
        <f>IF(A715="","",(IFERROR(VLOOKUP(A715,Projecten!A$4:W$2618,23,FALSE),"niet bekend")))</f>
        <v>3075</v>
      </c>
      <c r="AH715" s="1028">
        <f>IF(A715="","",(IFERROR(VLOOKUP(A715,Projecten!A$4:W$2618,12,FALSE),"niet bekend")))</f>
        <v>3075</v>
      </c>
      <c r="AI715" s="1026">
        <f t="shared" si="87"/>
        <v>0</v>
      </c>
    </row>
    <row r="716" spans="1:35" s="4" customFormat="1" ht="12.75" customHeight="1" x14ac:dyDescent="0.2">
      <c r="A716" s="2">
        <v>2016093</v>
      </c>
      <c r="B716" s="1501">
        <v>120645</v>
      </c>
      <c r="C716" s="2" t="s">
        <v>906</v>
      </c>
      <c r="D716" s="1" t="s">
        <v>68</v>
      </c>
      <c r="E716" s="39">
        <v>2</v>
      </c>
      <c r="F716" s="1">
        <v>20</v>
      </c>
      <c r="G716" s="1">
        <v>14</v>
      </c>
      <c r="H716" s="94">
        <v>6</v>
      </c>
      <c r="I716" s="76" t="s">
        <v>89</v>
      </c>
      <c r="J716" s="76" t="s">
        <v>309</v>
      </c>
      <c r="K716" s="76" t="s">
        <v>309</v>
      </c>
      <c r="L716" s="41" t="s">
        <v>309</v>
      </c>
      <c r="M716" s="41" t="s">
        <v>89</v>
      </c>
      <c r="N716" s="41" t="s">
        <v>89</v>
      </c>
      <c r="O716" s="41" t="s">
        <v>89</v>
      </c>
      <c r="P716" s="41" t="s">
        <v>89</v>
      </c>
      <c r="R716" s="2134">
        <v>42516</v>
      </c>
      <c r="S716" s="23">
        <f>IF(T716&lt;=0,"",(((T716-'In Productie'!$D$1)/7)+0.6))</f>
        <v>19.742857142857144</v>
      </c>
      <c r="T716" s="181">
        <v>42507</v>
      </c>
      <c r="U716" s="4" t="s">
        <v>444</v>
      </c>
      <c r="V716" s="4" t="s">
        <v>227</v>
      </c>
      <c r="W716" s="470">
        <v>35</v>
      </c>
      <c r="X716" s="79"/>
      <c r="Y716" s="79"/>
      <c r="Z716" s="586">
        <v>42439</v>
      </c>
      <c r="AE716" s="4">
        <f>IF(A716="","",(IFERROR(VLOOKUP(A716,Projecten!A$4:W$2618,5,FALSE),"niet bekend")))</f>
        <v>8</v>
      </c>
      <c r="AF716" s="973">
        <f t="shared" si="86"/>
        <v>5640</v>
      </c>
      <c r="AG716" s="1028">
        <f>IF(A716="","",(IFERROR(VLOOKUP(A716,Projecten!A$4:W$2618,23,FALSE),"niet bekend")))</f>
        <v>22560</v>
      </c>
      <c r="AH716" s="1028">
        <f>IF(A716="","",(IFERROR(VLOOKUP(A716,Projecten!A$4:W$2618,12,FALSE),"niet bekend")))</f>
        <v>22560</v>
      </c>
      <c r="AI716" s="1026">
        <f t="shared" si="87"/>
        <v>16920</v>
      </c>
    </row>
    <row r="717" spans="1:35" s="4" customFormat="1" ht="12.75" customHeight="1" x14ac:dyDescent="0.2">
      <c r="A717" s="2"/>
      <c r="B717" s="1501"/>
      <c r="C717" s="2"/>
      <c r="D717" s="1"/>
      <c r="E717" s="39"/>
      <c r="F717" s="1"/>
      <c r="G717" s="1"/>
      <c r="H717" s="94"/>
      <c r="I717" s="76"/>
      <c r="J717" s="76"/>
      <c r="K717" s="76"/>
      <c r="L717" s="41"/>
      <c r="M717" s="41"/>
      <c r="N717" s="41"/>
      <c r="O717" s="41"/>
      <c r="P717" s="41"/>
      <c r="R717" s="2134"/>
      <c r="S717" s="23"/>
      <c r="T717" s="181"/>
      <c r="W717" s="470"/>
      <c r="X717" s="79"/>
      <c r="Y717" s="79"/>
      <c r="Z717" s="272"/>
      <c r="AE717" s="4" t="str">
        <f>IF(A717="","",(IFERROR(VLOOKUP(A717,Projecten!A$4:W$2618,5,FALSE),"niet bekend")))</f>
        <v/>
      </c>
      <c r="AF717" s="973" t="str">
        <f t="shared" si="86"/>
        <v/>
      </c>
      <c r="AG717" s="1028" t="str">
        <f>IF(A717="","",(IFERROR(VLOOKUP(A717,Projecten!A$4:W$2618,23,FALSE),"niet bekend")))</f>
        <v/>
      </c>
      <c r="AH717" s="1028" t="str">
        <f>IF(A717="","",(IFERROR(VLOOKUP(A717,Projecten!A$4:W$2618,12,FALSE),"niet bekend")))</f>
        <v/>
      </c>
      <c r="AI717" s="1026" t="str">
        <f t="shared" si="87"/>
        <v/>
      </c>
    </row>
    <row r="718" spans="1:35" s="4" customFormat="1" ht="12.75" customHeight="1" x14ac:dyDescent="0.2">
      <c r="A718" s="93">
        <v>2016147</v>
      </c>
      <c r="B718" s="1501">
        <v>120641</v>
      </c>
      <c r="C718" s="398" t="s">
        <v>1023</v>
      </c>
      <c r="D718" s="1" t="s">
        <v>451</v>
      </c>
      <c r="E718" s="39">
        <v>1</v>
      </c>
      <c r="F718" s="1">
        <v>9</v>
      </c>
      <c r="G718" s="1">
        <v>7</v>
      </c>
      <c r="H718" s="94">
        <v>3</v>
      </c>
      <c r="I718" s="74" t="s">
        <v>89</v>
      </c>
      <c r="J718" s="74" t="s">
        <v>89</v>
      </c>
      <c r="K718" s="74" t="s">
        <v>309</v>
      </c>
      <c r="L718" s="29" t="s">
        <v>309</v>
      </c>
      <c r="M718" s="29" t="s">
        <v>89</v>
      </c>
      <c r="N718" s="29" t="s">
        <v>89</v>
      </c>
      <c r="O718" s="29" t="s">
        <v>89</v>
      </c>
      <c r="P718" s="29" t="s">
        <v>89</v>
      </c>
      <c r="R718" s="2134"/>
      <c r="S718" s="23">
        <f>IF(T718&lt;=0,"",(((T718-'In Productie'!$D$1)/7)+0.6))</f>
        <v>20.028571428571428</v>
      </c>
      <c r="T718" s="181">
        <v>42509</v>
      </c>
      <c r="U718" s="4" t="s">
        <v>934</v>
      </c>
      <c r="W718" s="470">
        <v>20</v>
      </c>
      <c r="X718" s="79"/>
      <c r="Y718" s="79"/>
      <c r="Z718" s="586">
        <v>42458</v>
      </c>
      <c r="AE718" s="4">
        <f>IF(A718="","",(IFERROR(VLOOKUP(A718,Projecten!A$4:W$2618,5,FALSE),"niet bekend")))</f>
        <v>1</v>
      </c>
      <c r="AF718" s="973">
        <f t="shared" si="86"/>
        <v>2864.1</v>
      </c>
      <c r="AG718" s="1028">
        <f>IF(A718="","",(IFERROR(VLOOKUP(A718,Projecten!A$4:W$2618,23,FALSE),"niet bekend")))</f>
        <v>2864.1</v>
      </c>
      <c r="AH718" s="1028">
        <f>IF(A718="","",(IFERROR(VLOOKUP(A718,Projecten!A$4:W$2618,12,FALSE),"niet bekend")))</f>
        <v>2864.1</v>
      </c>
      <c r="AI718" s="1026">
        <f t="shared" si="87"/>
        <v>0</v>
      </c>
    </row>
    <row r="719" spans="1:35" s="4" customFormat="1" ht="12.75" customHeight="1" x14ac:dyDescent="0.2">
      <c r="A719" s="93">
        <v>2016148</v>
      </c>
      <c r="B719" s="1501">
        <v>120641</v>
      </c>
      <c r="C719" s="398" t="s">
        <v>1025</v>
      </c>
      <c r="D719" s="1" t="s">
        <v>451</v>
      </c>
      <c r="E719" s="39">
        <v>1</v>
      </c>
      <c r="F719" s="1">
        <v>8</v>
      </c>
      <c r="G719" s="1">
        <v>6</v>
      </c>
      <c r="H719" s="94">
        <v>3</v>
      </c>
      <c r="I719" s="74" t="s">
        <v>89</v>
      </c>
      <c r="J719" s="74" t="s">
        <v>89</v>
      </c>
      <c r="K719" s="74" t="s">
        <v>309</v>
      </c>
      <c r="L719" s="29" t="s">
        <v>309</v>
      </c>
      <c r="M719" s="29" t="s">
        <v>89</v>
      </c>
      <c r="N719" s="29" t="s">
        <v>89</v>
      </c>
      <c r="O719" s="29" t="s">
        <v>89</v>
      </c>
      <c r="P719" s="29" t="s">
        <v>89</v>
      </c>
      <c r="R719" s="2134"/>
      <c r="S719" s="23">
        <f>IF(T719&lt;=0,"",(((T719-'In Productie'!$D$1)/7)+0.6))</f>
        <v>20.028571428571428</v>
      </c>
      <c r="T719" s="181">
        <v>42509</v>
      </c>
      <c r="U719" s="4" t="s">
        <v>934</v>
      </c>
      <c r="W719" s="470">
        <v>18</v>
      </c>
      <c r="X719" s="79"/>
      <c r="Y719" s="79"/>
      <c r="Z719" s="586">
        <v>42451</v>
      </c>
      <c r="AE719" s="4">
        <f>IF(A719="","",(IFERROR(VLOOKUP(A719,Projecten!A$4:W$2618,5,FALSE),"niet bekend")))</f>
        <v>1</v>
      </c>
      <c r="AF719" s="973">
        <f t="shared" si="86"/>
        <v>2515.63</v>
      </c>
      <c r="AG719" s="1028">
        <f>IF(A719="","",(IFERROR(VLOOKUP(A719,Projecten!A$4:W$2618,23,FALSE),"niet bekend")))</f>
        <v>2515.63</v>
      </c>
      <c r="AH719" s="1028">
        <f>IF(A719="","",(IFERROR(VLOOKUP(A719,Projecten!A$4:W$2618,12,FALSE),"niet bekend")))</f>
        <v>2515.63</v>
      </c>
      <c r="AI719" s="1026">
        <f t="shared" si="87"/>
        <v>0</v>
      </c>
    </row>
    <row r="720" spans="1:35" s="4" customFormat="1" ht="12.75" customHeight="1" x14ac:dyDescent="0.2">
      <c r="A720" s="93">
        <v>2016149</v>
      </c>
      <c r="B720" s="1501">
        <v>120641</v>
      </c>
      <c r="C720" s="398" t="s">
        <v>1026</v>
      </c>
      <c r="D720" s="1" t="s">
        <v>451</v>
      </c>
      <c r="E720" s="39">
        <v>1</v>
      </c>
      <c r="F720" s="1">
        <v>12</v>
      </c>
      <c r="G720" s="1">
        <v>10</v>
      </c>
      <c r="H720" s="94">
        <v>2</v>
      </c>
      <c r="I720" s="74" t="s">
        <v>89</v>
      </c>
      <c r="J720" s="74" t="s">
        <v>89</v>
      </c>
      <c r="K720" s="74" t="s">
        <v>309</v>
      </c>
      <c r="L720" s="29" t="s">
        <v>309</v>
      </c>
      <c r="M720" s="29" t="s">
        <v>89</v>
      </c>
      <c r="N720" s="29" t="s">
        <v>89</v>
      </c>
      <c r="O720" s="29" t="s">
        <v>89</v>
      </c>
      <c r="P720" s="29" t="s">
        <v>89</v>
      </c>
      <c r="R720" s="2134"/>
      <c r="S720" s="23">
        <f>IF(T720&lt;=0,"",(((T720-'In Productie'!$D$1)/7)+0.6))</f>
        <v>20.028571428571428</v>
      </c>
      <c r="T720" s="181">
        <v>42509</v>
      </c>
      <c r="U720" s="4" t="s">
        <v>934</v>
      </c>
      <c r="W720" s="470">
        <v>23</v>
      </c>
      <c r="X720" s="79"/>
      <c r="Y720" s="79"/>
      <c r="Z720" s="586">
        <v>42440</v>
      </c>
      <c r="AE720" s="4">
        <f>IF(A720="","",(IFERROR(VLOOKUP(A720,Projecten!A$4:W$2618,5,FALSE),"niet bekend")))</f>
        <v>1</v>
      </c>
      <c r="AF720" s="973">
        <f t="shared" si="86"/>
        <v>3641.93</v>
      </c>
      <c r="AG720" s="1028">
        <f>IF(A720="","",(IFERROR(VLOOKUP(A720,Projecten!A$4:W$2618,23,FALSE),"niet bekend")))</f>
        <v>3641.93</v>
      </c>
      <c r="AH720" s="1028">
        <f>IF(A720="","",(IFERROR(VLOOKUP(A720,Projecten!A$4:W$2618,12,FALSE),"niet bekend")))</f>
        <v>3641.93</v>
      </c>
      <c r="AI720" s="1026">
        <f t="shared" si="87"/>
        <v>0</v>
      </c>
    </row>
    <row r="721" spans="1:35" s="38" customFormat="1" ht="12.75" customHeight="1" x14ac:dyDescent="0.2">
      <c r="A721" s="30"/>
      <c r="B721" s="1500"/>
      <c r="C721" s="31"/>
      <c r="D721" s="31"/>
      <c r="E721" s="32"/>
      <c r="F721" s="31"/>
      <c r="G721" s="31"/>
      <c r="H721" s="31"/>
      <c r="I721" s="32"/>
      <c r="J721" s="32"/>
      <c r="K721" s="32"/>
      <c r="L721" s="32"/>
      <c r="M721" s="32"/>
      <c r="N721" s="32"/>
      <c r="O721" s="32"/>
      <c r="P721" s="32"/>
      <c r="Q721" s="33"/>
      <c r="R721" s="33"/>
      <c r="S721" s="1198"/>
      <c r="T721" s="176"/>
      <c r="U721" s="35"/>
      <c r="V721" s="35"/>
      <c r="W721" s="35"/>
      <c r="X721" s="83"/>
      <c r="Y721" s="84"/>
      <c r="Z721" s="36"/>
      <c r="AF721" s="983"/>
      <c r="AG721" s="1030"/>
      <c r="AH721" s="1030"/>
      <c r="AI721" s="1030"/>
    </row>
    <row r="722" spans="1:35" s="1038" customFormat="1" ht="12.75" customHeight="1" x14ac:dyDescent="0.2">
      <c r="A722" s="1007"/>
      <c r="B722" s="1498"/>
      <c r="C722" s="1008">
        <f>SUM(F722:H722)</f>
        <v>305</v>
      </c>
      <c r="D722" s="1009"/>
      <c r="E722" s="1010">
        <f>SUM(E727:E738)</f>
        <v>8.375313283208019</v>
      </c>
      <c r="F722" s="1009">
        <f>SUM(F727:F738)</f>
        <v>228</v>
      </c>
      <c r="G722" s="1009">
        <f>SUM(G727:G738)</f>
        <v>53</v>
      </c>
      <c r="H722" s="1009">
        <f>SUM(H727:H738)</f>
        <v>24</v>
      </c>
      <c r="I722" s="1010"/>
      <c r="J722" s="1010"/>
      <c r="K722" s="1010"/>
      <c r="L722" s="1010"/>
      <c r="M722" s="1010"/>
      <c r="N722" s="1010"/>
      <c r="O722" s="1010"/>
      <c r="P722" s="1010"/>
      <c r="Q722" s="1045">
        <v>20</v>
      </c>
      <c r="R722" s="1045"/>
      <c r="S722" s="1199"/>
      <c r="T722" s="1046"/>
      <c r="U722" s="1047"/>
      <c r="V722" s="1048">
        <f>SUM(W722:W738)</f>
        <v>385.5</v>
      </c>
      <c r="W722" s="960"/>
      <c r="X722" s="1049">
        <v>284</v>
      </c>
      <c r="Y722" s="961">
        <f>V722-X722</f>
        <v>101.5</v>
      </c>
      <c r="Z722" s="1050"/>
      <c r="AE722" s="1038" t="str">
        <f>IF(A722="","",(IFERROR(VLOOKUP(A722,Projecten!A$4:W$2618,5,FALSE),"niet bekend")))</f>
        <v/>
      </c>
      <c r="AF722" s="1037">
        <f>SUM(AF723:AF738)</f>
        <v>32126.662907268172</v>
      </c>
      <c r="AG722" s="1027" t="str">
        <f>IF(A722="","",(IFERROR(VLOOKUP(A722,Projecten!A$4:W$2618,23,FALSE),"niet bekend")))</f>
        <v/>
      </c>
      <c r="AH722" s="1027" t="str">
        <f>IF(A722="","",(IFERROR(VLOOKUP(A722,Projecten!A$4:W$2618,12,FALSE),"niet bekend")))</f>
        <v/>
      </c>
      <c r="AI722" s="1027"/>
    </row>
    <row r="723" spans="1:35" s="90" customFormat="1" ht="12.75" customHeight="1" x14ac:dyDescent="0.2">
      <c r="A723" s="160"/>
      <c r="B723" s="1504"/>
      <c r="C723" s="375"/>
      <c r="D723" s="99"/>
      <c r="E723" s="75"/>
      <c r="F723" s="99"/>
      <c r="G723" s="99"/>
      <c r="H723" s="99"/>
      <c r="I723" s="75"/>
      <c r="J723" s="75"/>
      <c r="K723" s="75"/>
      <c r="L723" s="75"/>
      <c r="M723" s="75"/>
      <c r="N723" s="75"/>
      <c r="O723" s="75"/>
      <c r="P723" s="75"/>
      <c r="Q723" s="379" t="s">
        <v>1031</v>
      </c>
      <c r="R723" s="161"/>
      <c r="S723" s="1203"/>
      <c r="T723" s="185"/>
      <c r="U723" s="162"/>
      <c r="V723" s="162"/>
      <c r="W723" s="97"/>
      <c r="X723" s="163"/>
      <c r="Y723" s="164"/>
      <c r="Z723" s="382"/>
      <c r="AE723" s="90" t="str">
        <f>IF(A723="","",(IFERROR(VLOOKUP(A723,Projecten!A$4:W$2618,5,FALSE),"niet bekend")))</f>
        <v/>
      </c>
      <c r="AF723" s="972" t="str">
        <f t="shared" ref="AF723:AF737" si="88">IF(AE723="","",(E723/AE723*AH723))</f>
        <v/>
      </c>
      <c r="AG723" s="1028" t="str">
        <f>IF(A723="","",(IFERROR(VLOOKUP(A723,Projecten!A$4:W$2618,23,FALSE),"niet bekend")))</f>
        <v/>
      </c>
      <c r="AH723" s="1028" t="str">
        <f>IF(A723="","",(IFERROR(VLOOKUP(A723,Projecten!A$4:W$2618,12,FALSE),"niet bekend")))</f>
        <v/>
      </c>
      <c r="AI723" s="1028" t="str">
        <f t="shared" ref="AI723:AI737" si="89">IF(AF723="","",(AH723-AF723))</f>
        <v/>
      </c>
    </row>
    <row r="724" spans="1:35" s="90" customFormat="1" ht="12.75" customHeight="1" x14ac:dyDescent="0.2">
      <c r="A724" s="160"/>
      <c r="B724" s="1504"/>
      <c r="C724" s="328" t="s">
        <v>855</v>
      </c>
      <c r="D724" s="99"/>
      <c r="E724" s="75"/>
      <c r="F724" s="99"/>
      <c r="G724" s="99"/>
      <c r="H724" s="99"/>
      <c r="I724" s="75"/>
      <c r="J724" s="75"/>
      <c r="K724" s="75"/>
      <c r="L724" s="75"/>
      <c r="M724" s="75"/>
      <c r="N724" s="75"/>
      <c r="O724" s="75"/>
      <c r="P724" s="75"/>
      <c r="Q724" s="379"/>
      <c r="R724" s="161"/>
      <c r="S724" s="1203"/>
      <c r="T724" s="185"/>
      <c r="U724" s="162"/>
      <c r="V724" s="162"/>
      <c r="W724" s="465">
        <v>82.5</v>
      </c>
      <c r="X724" s="163"/>
      <c r="Y724" s="164"/>
      <c r="Z724" s="382"/>
      <c r="AE724" s="90" t="str">
        <f>IF(A724="","",(IFERROR(VLOOKUP(A724,Projecten!A$4:W$2618,5,FALSE),"niet bekend")))</f>
        <v/>
      </c>
      <c r="AF724" s="972" t="str">
        <f t="shared" si="88"/>
        <v/>
      </c>
      <c r="AG724" s="1028" t="str">
        <f>IF(A724="","",(IFERROR(VLOOKUP(A724,Projecten!A$4:W$2618,23,FALSE),"niet bekend")))</f>
        <v/>
      </c>
      <c r="AH724" s="1028" t="str">
        <f>IF(A724="","",(IFERROR(VLOOKUP(A724,Projecten!A$4:W$2618,12,FALSE),"niet bekend")))</f>
        <v/>
      </c>
      <c r="AI724" s="1028" t="str">
        <f t="shared" si="89"/>
        <v/>
      </c>
    </row>
    <row r="725" spans="1:35" s="90" customFormat="1" ht="12.75" customHeight="1" x14ac:dyDescent="0.2">
      <c r="A725" s="160"/>
      <c r="B725" s="1504"/>
      <c r="C725" s="296" t="s">
        <v>1215</v>
      </c>
      <c r="D725" s="99"/>
      <c r="E725" s="75"/>
      <c r="F725" s="99"/>
      <c r="G725" s="99"/>
      <c r="H725" s="99"/>
      <c r="I725" s="75"/>
      <c r="J725" s="75"/>
      <c r="K725" s="75"/>
      <c r="L725" s="75"/>
      <c r="M725" s="75"/>
      <c r="N725" s="75"/>
      <c r="O725" s="75"/>
      <c r="P725" s="75"/>
      <c r="Q725" s="379"/>
      <c r="R725" s="161"/>
      <c r="S725" s="1203"/>
      <c r="T725" s="185"/>
      <c r="U725" s="162"/>
      <c r="V725" s="162"/>
      <c r="W725" s="465">
        <v>5</v>
      </c>
      <c r="X725" s="163"/>
      <c r="Y725" s="164"/>
      <c r="Z725" s="382"/>
      <c r="AE725" s="90" t="str">
        <f>IF(A725="","",(IFERROR(VLOOKUP(A725,Projecten!A$4:W$2618,5,FALSE),"niet bekend")))</f>
        <v/>
      </c>
      <c r="AF725" s="972" t="str">
        <f t="shared" si="88"/>
        <v/>
      </c>
      <c r="AG725" s="1028" t="str">
        <f>IF(A725="","",(IFERROR(VLOOKUP(A725,Projecten!A$4:W$2618,23,FALSE),"niet bekend")))</f>
        <v/>
      </c>
      <c r="AH725" s="1028" t="str">
        <f>IF(A725="","",(IFERROR(VLOOKUP(A725,Projecten!A$4:W$2618,12,FALSE),"niet bekend")))</f>
        <v/>
      </c>
      <c r="AI725" s="1028" t="str">
        <f t="shared" si="89"/>
        <v/>
      </c>
    </row>
    <row r="726" spans="1:35" s="90" customFormat="1" ht="12.75" customHeight="1" x14ac:dyDescent="0.2">
      <c r="A726" s="160"/>
      <c r="B726" s="1504"/>
      <c r="C726" s="434" t="s">
        <v>1057</v>
      </c>
      <c r="D726" s="99"/>
      <c r="E726" s="75"/>
      <c r="F726" s="99"/>
      <c r="G726" s="99"/>
      <c r="H726" s="99"/>
      <c r="I726" s="75"/>
      <c r="J726" s="75"/>
      <c r="K726" s="75"/>
      <c r="L726" s="75"/>
      <c r="M726" s="75"/>
      <c r="N726" s="75"/>
      <c r="O726" s="75"/>
      <c r="P726" s="75"/>
      <c r="Q726" s="379"/>
      <c r="R726" s="161"/>
      <c r="S726" s="1203"/>
      <c r="T726" s="185"/>
      <c r="U726" s="162"/>
      <c r="V726" s="162"/>
      <c r="W726" s="465">
        <v>5</v>
      </c>
      <c r="X726" s="163"/>
      <c r="Y726" s="164"/>
      <c r="Z726" s="382"/>
      <c r="AE726" s="90" t="str">
        <f>IF(A726="","",(IFERROR(VLOOKUP(A726,Projecten!A$4:W$2618,5,FALSE),"niet bekend")))</f>
        <v/>
      </c>
      <c r="AF726" s="972" t="str">
        <f t="shared" si="88"/>
        <v/>
      </c>
      <c r="AG726" s="1028" t="str">
        <f>IF(A726="","",(IFERROR(VLOOKUP(A726,Projecten!A$4:W$2618,23,FALSE),"niet bekend")))</f>
        <v/>
      </c>
      <c r="AH726" s="1028" t="str">
        <f>IF(A726="","",(IFERROR(VLOOKUP(A726,Projecten!A$4:W$2618,12,FALSE),"niet bekend")))</f>
        <v/>
      </c>
      <c r="AI726" s="1028" t="str">
        <f t="shared" si="89"/>
        <v/>
      </c>
    </row>
    <row r="727" spans="1:35" s="4" customFormat="1" ht="12.75" customHeight="1" x14ac:dyDescent="0.2">
      <c r="A727" s="2"/>
      <c r="B727" s="1501"/>
      <c r="C727" s="188" t="s">
        <v>785</v>
      </c>
      <c r="D727" s="1"/>
      <c r="E727" s="39"/>
      <c r="F727" s="1"/>
      <c r="G727" s="1"/>
      <c r="H727" s="1"/>
      <c r="I727" s="74"/>
      <c r="J727" s="29"/>
      <c r="K727" s="29"/>
      <c r="L727" s="29"/>
      <c r="M727" s="29"/>
      <c r="N727" s="29"/>
      <c r="O727" s="29"/>
      <c r="P727" s="29"/>
      <c r="R727" s="2134"/>
      <c r="S727" s="23"/>
      <c r="T727" s="181"/>
      <c r="W727" s="201">
        <v>29.75</v>
      </c>
      <c r="X727" s="79"/>
      <c r="Y727" s="79"/>
      <c r="Z727" s="272"/>
      <c r="AE727" s="4" t="str">
        <f>IF(A727="","",(IFERROR(VLOOKUP(A727,Projecten!A$4:W$2618,5,FALSE),"niet bekend")))</f>
        <v/>
      </c>
      <c r="AF727" s="973" t="str">
        <f t="shared" si="88"/>
        <v/>
      </c>
      <c r="AG727" s="1028" t="str">
        <f>IF(A727="","",(IFERROR(VLOOKUP(A727,Projecten!A$4:W$2618,23,FALSE),"niet bekend")))</f>
        <v/>
      </c>
      <c r="AH727" s="1028" t="str">
        <f>IF(A727="","",(IFERROR(VLOOKUP(A727,Projecten!A$4:W$2618,12,FALSE),"niet bekend")))</f>
        <v/>
      </c>
      <c r="AI727" s="1026" t="str">
        <f t="shared" si="89"/>
        <v/>
      </c>
    </row>
    <row r="728" spans="1:35" s="4" customFormat="1" ht="12.75" customHeight="1" x14ac:dyDescent="0.2">
      <c r="A728" s="2"/>
      <c r="B728" s="1501"/>
      <c r="C728" s="188" t="s">
        <v>1229</v>
      </c>
      <c r="D728" s="1"/>
      <c r="E728" s="39"/>
      <c r="F728" s="1"/>
      <c r="G728" s="1"/>
      <c r="H728" s="1"/>
      <c r="I728" s="74"/>
      <c r="J728" s="29"/>
      <c r="K728" s="29"/>
      <c r="L728" s="29"/>
      <c r="M728" s="29"/>
      <c r="N728" s="29"/>
      <c r="O728" s="29"/>
      <c r="P728" s="29"/>
      <c r="R728" s="2134"/>
      <c r="S728" s="23"/>
      <c r="T728" s="181"/>
      <c r="W728" s="201">
        <v>0.5</v>
      </c>
      <c r="X728" s="79"/>
      <c r="Y728" s="79"/>
      <c r="Z728" s="272"/>
      <c r="AE728" s="4" t="str">
        <f>IF(A728="","",(IFERROR(VLOOKUP(A728,Projecten!A$4:W$2618,5,FALSE),"niet bekend")))</f>
        <v/>
      </c>
      <c r="AF728" s="973" t="str">
        <f t="shared" si="88"/>
        <v/>
      </c>
      <c r="AG728" s="1028" t="str">
        <f>IF(A728="","",(IFERROR(VLOOKUP(A728,Projecten!A$4:W$2618,23,FALSE),"niet bekend")))</f>
        <v/>
      </c>
      <c r="AH728" s="1028" t="str">
        <f>IF(A728="","",(IFERROR(VLOOKUP(A728,Projecten!A$4:W$2618,12,FALSE),"niet bekend")))</f>
        <v/>
      </c>
      <c r="AI728" s="1026" t="str">
        <f t="shared" si="89"/>
        <v/>
      </c>
    </row>
    <row r="729" spans="1:35" s="4" customFormat="1" ht="12.75" customHeight="1" x14ac:dyDescent="0.2">
      <c r="A729" s="2"/>
      <c r="B729" s="1501"/>
      <c r="C729" s="188" t="s">
        <v>1233</v>
      </c>
      <c r="D729" s="1"/>
      <c r="E729" s="39"/>
      <c r="F729" s="1"/>
      <c r="G729" s="1"/>
      <c r="H729" s="1"/>
      <c r="I729" s="74"/>
      <c r="J729" s="29"/>
      <c r="K729" s="29"/>
      <c r="L729" s="29"/>
      <c r="M729" s="29"/>
      <c r="N729" s="29"/>
      <c r="O729" s="29"/>
      <c r="P729" s="29"/>
      <c r="R729" s="2134"/>
      <c r="S729" s="23"/>
      <c r="T729" s="181"/>
      <c r="W729" s="201">
        <v>25.75</v>
      </c>
      <c r="X729" s="79"/>
      <c r="Y729" s="79"/>
      <c r="Z729" s="272"/>
      <c r="AE729" s="4" t="str">
        <f>IF(A729="","",(IFERROR(VLOOKUP(A729,Projecten!A$4:W$2618,5,FALSE),"niet bekend")))</f>
        <v/>
      </c>
      <c r="AF729" s="973" t="str">
        <f t="shared" si="88"/>
        <v/>
      </c>
      <c r="AG729" s="1028" t="str">
        <f>IF(A729="","",(IFERROR(VLOOKUP(A729,Projecten!A$4:W$2618,23,FALSE),"niet bekend")))</f>
        <v/>
      </c>
      <c r="AH729" s="1028" t="str">
        <f>IF(A729="","",(IFERROR(VLOOKUP(A729,Projecten!A$4:W$2618,12,FALSE),"niet bekend")))</f>
        <v/>
      </c>
      <c r="AI729" s="1026" t="str">
        <f t="shared" si="89"/>
        <v/>
      </c>
    </row>
    <row r="730" spans="1:35" s="4" customFormat="1" ht="12.75" customHeight="1" x14ac:dyDescent="0.2">
      <c r="A730" s="2">
        <v>2016093</v>
      </c>
      <c r="B730" s="1501">
        <v>120645</v>
      </c>
      <c r="C730" s="2" t="s">
        <v>906</v>
      </c>
      <c r="D730" s="1" t="s">
        <v>68</v>
      </c>
      <c r="E730" s="39">
        <v>2</v>
      </c>
      <c r="F730" s="1">
        <v>20</v>
      </c>
      <c r="G730" s="1">
        <v>14</v>
      </c>
      <c r="H730" s="94">
        <v>6</v>
      </c>
      <c r="I730" s="76" t="s">
        <v>89</v>
      </c>
      <c r="J730" s="76" t="s">
        <v>309</v>
      </c>
      <c r="K730" s="76" t="s">
        <v>309</v>
      </c>
      <c r="L730" s="41" t="s">
        <v>309</v>
      </c>
      <c r="M730" s="41" t="s">
        <v>89</v>
      </c>
      <c r="N730" s="41" t="s">
        <v>89</v>
      </c>
      <c r="O730" s="41" t="s">
        <v>89</v>
      </c>
      <c r="P730" s="41" t="s">
        <v>89</v>
      </c>
      <c r="R730" s="2134">
        <v>42516</v>
      </c>
      <c r="S730" s="23">
        <f>IF(T730&lt;=0,"",(((T730-'In Productie'!$D$1)/7)+0.6))</f>
        <v>19.742857142857144</v>
      </c>
      <c r="T730" s="181">
        <v>42507</v>
      </c>
      <c r="U730" s="4" t="s">
        <v>444</v>
      </c>
      <c r="V730" s="4" t="s">
        <v>227</v>
      </c>
      <c r="W730" s="470">
        <v>35</v>
      </c>
      <c r="X730" s="79"/>
      <c r="Y730" s="79"/>
      <c r="Z730" s="586">
        <v>42439</v>
      </c>
      <c r="AE730" s="4">
        <f>IF(A730="","",(IFERROR(VLOOKUP(A730,Projecten!A$4:W$2618,5,FALSE),"niet bekend")))</f>
        <v>8</v>
      </c>
      <c r="AF730" s="973">
        <f t="shared" si="88"/>
        <v>5640</v>
      </c>
      <c r="AG730" s="1028">
        <f>IF(A730="","",(IFERROR(VLOOKUP(A730,Projecten!A$4:W$2618,23,FALSE),"niet bekend")))</f>
        <v>22560</v>
      </c>
      <c r="AH730" s="1028">
        <f>IF(A730="","",(IFERROR(VLOOKUP(A730,Projecten!A$4:W$2618,12,FALSE),"niet bekend")))</f>
        <v>22560</v>
      </c>
      <c r="AI730" s="1026">
        <f t="shared" si="89"/>
        <v>16920</v>
      </c>
    </row>
    <row r="731" spans="1:35" s="4" customFormat="1" ht="12.75" customHeight="1" x14ac:dyDescent="0.2">
      <c r="A731" s="2">
        <v>2016093</v>
      </c>
      <c r="B731" s="1501">
        <v>120646</v>
      </c>
      <c r="C731" s="2" t="s">
        <v>906</v>
      </c>
      <c r="D731" s="1" t="s">
        <v>68</v>
      </c>
      <c r="E731" s="39">
        <v>4</v>
      </c>
      <c r="F731" s="1">
        <v>40</v>
      </c>
      <c r="G731" s="1">
        <v>28</v>
      </c>
      <c r="H731" s="1">
        <v>12</v>
      </c>
      <c r="I731" s="76" t="s">
        <v>89</v>
      </c>
      <c r="J731" s="41" t="s">
        <v>309</v>
      </c>
      <c r="K731" s="41" t="s">
        <v>309</v>
      </c>
      <c r="L731" s="41" t="s">
        <v>309</v>
      </c>
      <c r="M731" s="41" t="s">
        <v>89</v>
      </c>
      <c r="N731" s="41" t="s">
        <v>89</v>
      </c>
      <c r="O731" s="41" t="s">
        <v>89</v>
      </c>
      <c r="P731" s="41" t="s">
        <v>89</v>
      </c>
      <c r="R731" s="2134">
        <v>42516</v>
      </c>
      <c r="S731" s="23">
        <f>IF(T731&lt;=0,"",(((T731-'In Productie'!$D$1)/7)+0.6))</f>
        <v>19.742857142857144</v>
      </c>
      <c r="T731" s="181">
        <v>42507</v>
      </c>
      <c r="U731" s="4" t="s">
        <v>444</v>
      </c>
      <c r="V731" s="4" t="s">
        <v>227</v>
      </c>
      <c r="W731" s="470">
        <v>70</v>
      </c>
      <c r="X731" s="79"/>
      <c r="Y731" s="79"/>
      <c r="Z731" s="586">
        <v>42439</v>
      </c>
      <c r="AE731" s="4">
        <f>IF(A731="","",(IFERROR(VLOOKUP(A731,Projecten!A$4:W$2618,5,FALSE),"niet bekend")))</f>
        <v>8</v>
      </c>
      <c r="AF731" s="973">
        <f t="shared" si="88"/>
        <v>11280</v>
      </c>
      <c r="AG731" s="1028">
        <f>IF(A731="","",(IFERROR(VLOOKUP(A731,Projecten!A$4:W$2618,23,FALSE),"niet bekend")))</f>
        <v>22560</v>
      </c>
      <c r="AH731" s="1028">
        <f>IF(A731="","",(IFERROR(VLOOKUP(A731,Projecten!A$4:W$2618,12,FALSE),"niet bekend")))</f>
        <v>22560</v>
      </c>
      <c r="AI731" s="1026">
        <f t="shared" si="89"/>
        <v>11280</v>
      </c>
    </row>
    <row r="732" spans="1:35" s="4" customFormat="1" ht="12.75" customHeight="1" x14ac:dyDescent="0.2">
      <c r="A732" s="2"/>
      <c r="B732" s="224"/>
      <c r="C732" s="2"/>
      <c r="D732" s="1"/>
      <c r="E732" s="39"/>
      <c r="F732" s="226"/>
      <c r="G732" s="1"/>
      <c r="H732" s="1"/>
      <c r="I732" s="76"/>
      <c r="J732" s="41"/>
      <c r="K732" s="41"/>
      <c r="L732" s="41"/>
      <c r="M732" s="41"/>
      <c r="N732" s="41"/>
      <c r="O732" s="41"/>
      <c r="P732" s="41"/>
      <c r="R732" s="2134"/>
      <c r="S732" s="23"/>
      <c r="T732" s="181"/>
      <c r="W732" s="470"/>
      <c r="X732" s="79"/>
      <c r="Y732" s="79"/>
      <c r="Z732" s="272"/>
      <c r="AE732" s="4" t="str">
        <f>IF(A732="","",(IFERROR(VLOOKUP(A732,Projecten!A$4:W$2618,5,FALSE),"niet bekend")))</f>
        <v/>
      </c>
      <c r="AF732" s="973" t="str">
        <f t="shared" si="88"/>
        <v/>
      </c>
      <c r="AG732" s="1028" t="str">
        <f>IF(A732="","",(IFERROR(VLOOKUP(A732,Projecten!A$4:W$2618,23,FALSE),"niet bekend")))</f>
        <v/>
      </c>
      <c r="AH732" s="1028" t="str">
        <f>IF(A732="","",(IFERROR(VLOOKUP(A732,Projecten!A$4:W$2618,12,FALSE),"niet bekend")))</f>
        <v/>
      </c>
      <c r="AI732" s="1026" t="str">
        <f t="shared" si="89"/>
        <v/>
      </c>
    </row>
    <row r="733" spans="1:35" s="4" customFormat="1" ht="12.75" customHeight="1" x14ac:dyDescent="0.2">
      <c r="A733" s="290">
        <v>2016095</v>
      </c>
      <c r="B733" s="314">
        <v>120601</v>
      </c>
      <c r="C733" s="351" t="s">
        <v>912</v>
      </c>
      <c r="D733" s="349" t="s">
        <v>68</v>
      </c>
      <c r="E733" s="1974">
        <v>0.25</v>
      </c>
      <c r="F733" s="291">
        <v>99</v>
      </c>
      <c r="G733" s="349">
        <v>0</v>
      </c>
      <c r="H733" s="349">
        <v>0</v>
      </c>
      <c r="I733" s="74" t="s">
        <v>89</v>
      </c>
      <c r="J733" s="29" t="s">
        <v>309</v>
      </c>
      <c r="K733" s="29" t="s">
        <v>309</v>
      </c>
      <c r="L733" s="29" t="s">
        <v>309</v>
      </c>
      <c r="M733" s="29" t="s">
        <v>89</v>
      </c>
      <c r="N733" s="29" t="s">
        <v>89</v>
      </c>
      <c r="O733" s="29" t="s">
        <v>89</v>
      </c>
      <c r="P733" s="29" t="s">
        <v>89</v>
      </c>
      <c r="R733" s="2134">
        <v>42508</v>
      </c>
      <c r="S733" s="23">
        <f>IF(T733&lt;=0,"",(((T733-'In Productie'!$D$1)/7)+0.6))</f>
        <v>20.6</v>
      </c>
      <c r="T733" s="181">
        <v>42513</v>
      </c>
      <c r="U733" s="4" t="s">
        <v>444</v>
      </c>
      <c r="W733" s="25">
        <v>65</v>
      </c>
      <c r="X733" s="79"/>
      <c r="Y733" s="79"/>
      <c r="Z733" s="272"/>
      <c r="AE733" s="4">
        <f>IF(A733="","",(IFERROR(VLOOKUP(A733,Projecten!A$4:W$2618,5,FALSE),"niet bekend")))</f>
        <v>1</v>
      </c>
      <c r="AF733" s="973">
        <f t="shared" si="88"/>
        <v>6913</v>
      </c>
      <c r="AG733" s="1028">
        <f>IF(A733="","",(IFERROR(VLOOKUP(A733,Projecten!A$4:W$2618,23,FALSE),"niet bekend")))</f>
        <v>27652</v>
      </c>
      <c r="AH733" s="1028">
        <f>IF(A733="","",(IFERROR(VLOOKUP(A733,Projecten!A$4:W$2618,12,FALSE),"niet bekend")))</f>
        <v>27652</v>
      </c>
      <c r="AI733" s="1026">
        <f t="shared" si="89"/>
        <v>20739</v>
      </c>
    </row>
    <row r="734" spans="1:35" s="4" customFormat="1" ht="12.75" customHeight="1" x14ac:dyDescent="0.2">
      <c r="A734" s="290">
        <v>2016095</v>
      </c>
      <c r="B734" s="314">
        <v>120601</v>
      </c>
      <c r="C734" s="351" t="s">
        <v>912</v>
      </c>
      <c r="D734" s="349" t="s">
        <v>68</v>
      </c>
      <c r="E734" s="1974">
        <f>F734/399</f>
        <v>0.12531328320802004</v>
      </c>
      <c r="F734" s="291">
        <v>50</v>
      </c>
      <c r="G734" s="349">
        <v>0</v>
      </c>
      <c r="H734" s="349">
        <v>0</v>
      </c>
      <c r="I734" s="74" t="s">
        <v>89</v>
      </c>
      <c r="J734" s="29" t="s">
        <v>309</v>
      </c>
      <c r="K734" s="29" t="s">
        <v>309</v>
      </c>
      <c r="L734" s="29" t="s">
        <v>309</v>
      </c>
      <c r="M734" s="29" t="s">
        <v>89</v>
      </c>
      <c r="N734" s="29" t="s">
        <v>89</v>
      </c>
      <c r="O734" s="29" t="s">
        <v>89</v>
      </c>
      <c r="P734" s="29" t="s">
        <v>89</v>
      </c>
      <c r="R734" s="2134">
        <v>42508</v>
      </c>
      <c r="S734" s="23">
        <f>IF(T734&lt;=0,"",(((T734-'In Productie'!$D$1)/7)+0.6))</f>
        <v>20.6</v>
      </c>
      <c r="T734" s="181">
        <v>42513</v>
      </c>
      <c r="U734" s="4" t="s">
        <v>444</v>
      </c>
      <c r="W734" s="25">
        <v>33</v>
      </c>
      <c r="X734" s="79"/>
      <c r="Y734" s="79"/>
      <c r="Z734" s="272"/>
      <c r="AE734" s="4">
        <f>IF(A734="","",(IFERROR(VLOOKUP(A734,Projecten!A$4:W$2618,5,FALSE),"niet bekend")))</f>
        <v>1</v>
      </c>
      <c r="AF734" s="973">
        <f t="shared" si="88"/>
        <v>3465.1629072681703</v>
      </c>
      <c r="AG734" s="1028">
        <f>IF(A734="","",(IFERROR(VLOOKUP(A734,Projecten!A$4:W$2618,23,FALSE),"niet bekend")))</f>
        <v>27652</v>
      </c>
      <c r="AH734" s="1028">
        <f>IF(A734="","",(IFERROR(VLOOKUP(A734,Projecten!A$4:W$2618,12,FALSE),"niet bekend")))</f>
        <v>27652</v>
      </c>
      <c r="AI734" s="1026">
        <f t="shared" si="89"/>
        <v>24186.837092731828</v>
      </c>
    </row>
    <row r="735" spans="1:35" s="4" customFormat="1" ht="12.75" customHeight="1" x14ac:dyDescent="0.2">
      <c r="A735" s="290"/>
      <c r="B735" s="314"/>
      <c r="C735" s="351"/>
      <c r="D735" s="349"/>
      <c r="E735" s="1974"/>
      <c r="F735" s="291"/>
      <c r="G735" s="349"/>
      <c r="H735" s="349"/>
      <c r="I735" s="74"/>
      <c r="J735" s="29"/>
      <c r="K735" s="29"/>
      <c r="L735" s="29"/>
      <c r="M735" s="29"/>
      <c r="N735" s="29"/>
      <c r="O735" s="29"/>
      <c r="P735" s="29"/>
      <c r="R735" s="2134"/>
      <c r="S735" s="23"/>
      <c r="T735" s="181"/>
      <c r="W735" s="25"/>
      <c r="X735" s="79"/>
      <c r="Y735" s="79"/>
      <c r="Z735" s="272"/>
      <c r="AE735" s="4" t="str">
        <f>IF(A735="","",(IFERROR(VLOOKUP(A735,Projecten!A$4:W$2618,5,FALSE),"niet bekend")))</f>
        <v/>
      </c>
      <c r="AF735" s="973" t="str">
        <f t="shared" si="88"/>
        <v/>
      </c>
      <c r="AG735" s="1028" t="str">
        <f>IF(A735="","",(IFERROR(VLOOKUP(A735,Projecten!A$4:W$2618,23,FALSE),"niet bekend")))</f>
        <v/>
      </c>
      <c r="AH735" s="1028" t="str">
        <f>IF(A735="","",(IFERROR(VLOOKUP(A735,Projecten!A$4:W$2618,12,FALSE),"niet bekend")))</f>
        <v/>
      </c>
      <c r="AI735" s="1026" t="str">
        <f t="shared" si="89"/>
        <v/>
      </c>
    </row>
    <row r="736" spans="1:35" s="90" customFormat="1" ht="12.75" customHeight="1" x14ac:dyDescent="0.2">
      <c r="A736" s="117">
        <v>2016136</v>
      </c>
      <c r="B736" s="446" t="s">
        <v>1226</v>
      </c>
      <c r="C736" s="118">
        <v>591716</v>
      </c>
      <c r="D736" s="449" t="s">
        <v>68</v>
      </c>
      <c r="E736" s="1002">
        <v>1</v>
      </c>
      <c r="F736" s="448">
        <v>8</v>
      </c>
      <c r="G736" s="448">
        <v>5</v>
      </c>
      <c r="H736" s="448">
        <v>3</v>
      </c>
      <c r="I736" s="75" t="s">
        <v>89</v>
      </c>
      <c r="J736" s="75" t="s">
        <v>309</v>
      </c>
      <c r="K736" s="75" t="s">
        <v>309</v>
      </c>
      <c r="L736" s="75" t="s">
        <v>309</v>
      </c>
      <c r="M736" s="75" t="s">
        <v>89</v>
      </c>
      <c r="N736" s="75" t="s">
        <v>89</v>
      </c>
      <c r="O736" s="75" t="s">
        <v>89</v>
      </c>
      <c r="P736" s="75" t="s">
        <v>89</v>
      </c>
      <c r="R736" s="2132">
        <v>42513</v>
      </c>
      <c r="S736" s="96">
        <v>14</v>
      </c>
      <c r="T736" s="180">
        <v>42509</v>
      </c>
      <c r="U736" s="90" t="s">
        <v>278</v>
      </c>
      <c r="W736" s="97">
        <v>15</v>
      </c>
      <c r="X736" s="100"/>
      <c r="Y736" s="116"/>
      <c r="Z736" s="588">
        <v>42468</v>
      </c>
      <c r="AE736" s="90">
        <f>IF(A736="","",(IFERROR(VLOOKUP(A736,Projecten!A$4:W$2618,5,FALSE),"niet bekend")))</f>
        <v>1</v>
      </c>
      <c r="AF736" s="972">
        <f t="shared" si="88"/>
        <v>2023</v>
      </c>
      <c r="AG736" s="1028">
        <f>IF(A736="","",(IFERROR(VLOOKUP(A736,Projecten!A$4:W$2618,23,FALSE),"niet bekend")))</f>
        <v>2023</v>
      </c>
      <c r="AH736" s="1028">
        <f>IF(A736="","",(IFERROR(VLOOKUP(A736,Projecten!A$4:W$2618,12,FALSE),"niet bekend")))</f>
        <v>2023</v>
      </c>
      <c r="AI736" s="1028">
        <f t="shared" si="89"/>
        <v>0</v>
      </c>
    </row>
    <row r="737" spans="1:35" ht="12.75" customHeight="1" x14ac:dyDescent="0.2">
      <c r="A737" s="423">
        <v>2016143</v>
      </c>
      <c r="B737" s="1516">
        <v>120644</v>
      </c>
      <c r="C737" s="320">
        <v>574016</v>
      </c>
      <c r="D737" s="396" t="s">
        <v>68</v>
      </c>
      <c r="E737" s="1983">
        <v>1</v>
      </c>
      <c r="F737" s="395">
        <v>11</v>
      </c>
      <c r="G737" s="395">
        <v>6</v>
      </c>
      <c r="H737" s="395">
        <v>3</v>
      </c>
      <c r="I737" s="74" t="s">
        <v>89</v>
      </c>
      <c r="J737" s="29" t="s">
        <v>309</v>
      </c>
      <c r="K737" s="29" t="s">
        <v>309</v>
      </c>
      <c r="L737" s="29" t="s">
        <v>309</v>
      </c>
      <c r="M737" s="29" t="s">
        <v>89</v>
      </c>
      <c r="N737" s="29" t="s">
        <v>89</v>
      </c>
      <c r="O737" s="29" t="s">
        <v>89</v>
      </c>
      <c r="P737" s="29" t="s">
        <v>89</v>
      </c>
      <c r="Q737" s="8"/>
      <c r="R737" s="2134">
        <v>42515</v>
      </c>
      <c r="S737" s="393">
        <f>IF(T737&lt;=0,"",(((T737-'In Productie'!$D$1)/7)+0.6))</f>
        <v>19.028571428571428</v>
      </c>
      <c r="T737" s="177">
        <v>42502</v>
      </c>
      <c r="U737" s="8" t="s">
        <v>278</v>
      </c>
      <c r="V737" s="8" t="s">
        <v>1051</v>
      </c>
      <c r="W737" s="25">
        <v>19</v>
      </c>
      <c r="X737" s="6"/>
      <c r="Y737" s="6"/>
      <c r="Z737" s="587">
        <v>42472</v>
      </c>
      <c r="AE737" s="4">
        <f>IF(A737="","",(IFERROR(VLOOKUP(A737,Projecten!A$4:W$2618,5,FALSE),"niet bekend")))</f>
        <v>1</v>
      </c>
      <c r="AF737" s="973">
        <f t="shared" si="88"/>
        <v>2805.5</v>
      </c>
      <c r="AG737" s="1028">
        <f>IF(A737="","",(IFERROR(VLOOKUP(A737,Projecten!A$4:W$2618,23,FALSE),"niet bekend")))</f>
        <v>2805.5</v>
      </c>
      <c r="AH737" s="1028">
        <f>IF(A737="","",(IFERROR(VLOOKUP(A737,Projecten!A$4:W$2618,12,FALSE),"niet bekend")))</f>
        <v>2805.5</v>
      </c>
      <c r="AI737" s="1026">
        <f t="shared" si="89"/>
        <v>0</v>
      </c>
    </row>
    <row r="738" spans="1:35" s="38" customFormat="1" ht="12.75" customHeight="1" x14ac:dyDescent="0.2">
      <c r="A738" s="30"/>
      <c r="B738" s="1500"/>
      <c r="C738" s="31"/>
      <c r="D738" s="31"/>
      <c r="E738" s="32"/>
      <c r="F738" s="31"/>
      <c r="G738" s="31"/>
      <c r="H738" s="31"/>
      <c r="I738" s="32"/>
      <c r="J738" s="32"/>
      <c r="K738" s="32"/>
      <c r="L738" s="32"/>
      <c r="M738" s="32"/>
      <c r="N738" s="32"/>
      <c r="O738" s="32"/>
      <c r="P738" s="32"/>
      <c r="Q738" s="33"/>
      <c r="R738" s="33"/>
      <c r="S738" s="1198"/>
      <c r="T738" s="176"/>
      <c r="U738" s="35"/>
      <c r="V738" s="35"/>
      <c r="W738" s="35"/>
      <c r="X738" s="83"/>
      <c r="Y738" s="84"/>
      <c r="Z738" s="36"/>
      <c r="AA738" s="38" t="s">
        <v>1332</v>
      </c>
      <c r="AB738" s="38" t="s">
        <v>1269</v>
      </c>
      <c r="AC738" s="38" t="s">
        <v>1333</v>
      </c>
      <c r="AF738" s="983"/>
      <c r="AG738" s="1030"/>
      <c r="AH738" s="1030"/>
      <c r="AI738" s="1030"/>
    </row>
    <row r="739" spans="1:35" s="957" customFormat="1" x14ac:dyDescent="0.2">
      <c r="A739" s="1007"/>
      <c r="B739" s="1498"/>
      <c r="C739" s="1008">
        <f>SUM(F739:H739)</f>
        <v>250</v>
      </c>
      <c r="D739" s="1009"/>
      <c r="E739" s="1010">
        <f>SUM(E743:E760)</f>
        <v>11.125313283208019</v>
      </c>
      <c r="F739" s="1009">
        <f>SUM(F743:F760)</f>
        <v>153</v>
      </c>
      <c r="G739" s="1009">
        <f>SUM(G743:G760)</f>
        <v>68</v>
      </c>
      <c r="H739" s="1009">
        <f>SUM(H743:H760)</f>
        <v>29</v>
      </c>
      <c r="I739" s="1010"/>
      <c r="J739" s="1010"/>
      <c r="K739" s="1010"/>
      <c r="L739" s="1010"/>
      <c r="M739" s="1010"/>
      <c r="N739" s="1010"/>
      <c r="O739" s="1010"/>
      <c r="P739" s="1010"/>
      <c r="Q739" s="1043">
        <v>21</v>
      </c>
      <c r="R739" s="1043"/>
      <c r="S739" s="1199"/>
      <c r="T739" s="1013"/>
      <c r="U739" s="1014"/>
      <c r="V739" s="1015">
        <f>SUM(W739:W760)</f>
        <v>330.8</v>
      </c>
      <c r="W739" s="960"/>
      <c r="X739" s="960">
        <v>284</v>
      </c>
      <c r="Y739" s="968">
        <f>V739-X739</f>
        <v>46.800000000000011</v>
      </c>
      <c r="Z739" s="969"/>
      <c r="AA739" s="957">
        <v>405.25</v>
      </c>
      <c r="AB739" s="957">
        <v>180</v>
      </c>
      <c r="AC739" s="957">
        <f>AA739-AB739</f>
        <v>225.25</v>
      </c>
      <c r="AD739" s="959"/>
      <c r="AE739" s="1038" t="str">
        <f>IF(A739="","",(IFERROR(VLOOKUP(A739,Projecten!A$4:W$2618,5,FALSE),"niet bekend")))</f>
        <v/>
      </c>
      <c r="AF739" s="1037">
        <f>SUM(AF740:AF760)</f>
        <v>40456.31290726817</v>
      </c>
      <c r="AG739" s="1027" t="str">
        <f>IF(A739="","",(IFERROR(VLOOKUP(A739,Projecten!A$4:W$2618,23,FALSE),"niet bekend")))</f>
        <v/>
      </c>
      <c r="AH739" s="1027" t="str">
        <f>IF(A739="","",(IFERROR(VLOOKUP(A739,Projecten!A$4:W$2618,12,FALSE),"niet bekend")))</f>
        <v/>
      </c>
      <c r="AI739" s="1027"/>
    </row>
    <row r="740" spans="1:35" x14ac:dyDescent="0.2">
      <c r="A740" s="5"/>
      <c r="C740" s="519"/>
      <c r="M740" s="75"/>
      <c r="N740" s="75"/>
      <c r="O740" s="75"/>
      <c r="P740" s="75"/>
      <c r="Q740" s="393" t="s">
        <v>1031</v>
      </c>
      <c r="R740" s="316"/>
      <c r="S740" s="1202"/>
      <c r="T740" s="317"/>
      <c r="U740" s="318"/>
      <c r="V740" s="318"/>
      <c r="W740" s="25"/>
      <c r="X740" s="25"/>
      <c r="Y740" s="22"/>
      <c r="Z740" s="26"/>
      <c r="AE740" s="4" t="str">
        <f>IF(A740="","",(IFERROR(VLOOKUP(A740,Projecten!A$4:W$2618,5,FALSE),"niet bekend")))</f>
        <v/>
      </c>
      <c r="AF740" s="973" t="str">
        <f t="shared" ref="AF740:AF755" si="90">IF(AE740="","",(E740/AE740*AH740))</f>
        <v/>
      </c>
      <c r="AG740" s="1028" t="str">
        <f>IF(A740="","",(IFERROR(VLOOKUP(A740,Projecten!A$4:W$2618,23,FALSE),"niet bekend")))</f>
        <v/>
      </c>
      <c r="AH740" s="1028" t="str">
        <f>IF(A740="","",(IFERROR(VLOOKUP(A740,Projecten!A$4:W$2618,12,FALSE),"niet bekend")))</f>
        <v/>
      </c>
      <c r="AI740" s="1026" t="str">
        <f t="shared" ref="AI740:AI759" si="91">IF(AF740="","",(AH740-AF740))</f>
        <v/>
      </c>
    </row>
    <row r="741" spans="1:35" s="540" customFormat="1" x14ac:dyDescent="0.2">
      <c r="A741" s="539"/>
      <c r="B741" s="567"/>
      <c r="C741" s="539" t="s">
        <v>1128</v>
      </c>
      <c r="D741" s="546"/>
      <c r="E741" s="542"/>
      <c r="F741" s="546"/>
      <c r="G741" s="546"/>
      <c r="H741" s="546"/>
      <c r="I741" s="541"/>
      <c r="J741" s="541"/>
      <c r="K741" s="541"/>
      <c r="L741" s="541"/>
      <c r="M741" s="568"/>
      <c r="N741" s="568"/>
      <c r="O741" s="568"/>
      <c r="P741" s="568"/>
      <c r="Q741" s="569"/>
      <c r="R741" s="2150"/>
      <c r="S741" s="543"/>
      <c r="T741" s="544"/>
      <c r="U741" s="546"/>
      <c r="V741" s="546"/>
      <c r="W741" s="545">
        <v>6.25</v>
      </c>
      <c r="X741" s="569"/>
      <c r="Y741" s="570"/>
      <c r="Z741" s="571"/>
      <c r="AE741" s="383" t="str">
        <f>IF(A741="","",(IFERROR(VLOOKUP(A741,Projecten!A$4:W$2618,5,FALSE),"niet bekend")))</f>
        <v/>
      </c>
      <c r="AF741" s="975" t="str">
        <f t="shared" si="90"/>
        <v/>
      </c>
      <c r="AG741" s="1028" t="str">
        <f>IF(A741="","",(IFERROR(VLOOKUP(A741,Projecten!A$4:W$2618,23,FALSE),"niet bekend")))</f>
        <v/>
      </c>
      <c r="AH741" s="1028" t="str">
        <f>IF(A741="","",(IFERROR(VLOOKUP(A741,Projecten!A$4:W$2618,12,FALSE),"niet bekend")))</f>
        <v/>
      </c>
      <c r="AI741" s="1026" t="str">
        <f t="shared" si="91"/>
        <v/>
      </c>
    </row>
    <row r="742" spans="1:35" s="540" customFormat="1" x14ac:dyDescent="0.2">
      <c r="A742" s="539"/>
      <c r="B742" s="567"/>
      <c r="C742" s="539" t="s">
        <v>1290</v>
      </c>
      <c r="D742" s="546"/>
      <c r="E742" s="542"/>
      <c r="F742" s="546"/>
      <c r="G742" s="546"/>
      <c r="H742" s="546"/>
      <c r="I742" s="541"/>
      <c r="J742" s="541"/>
      <c r="K742" s="541"/>
      <c r="L742" s="541"/>
      <c r="M742" s="568"/>
      <c r="N742" s="568"/>
      <c r="O742" s="568"/>
      <c r="P742" s="568"/>
      <c r="Q742" s="569"/>
      <c r="R742" s="2150"/>
      <c r="S742" s="543"/>
      <c r="T742" s="544"/>
      <c r="U742" s="546"/>
      <c r="V742" s="546"/>
      <c r="W742" s="545">
        <v>38</v>
      </c>
      <c r="X742" s="569"/>
      <c r="Y742" s="570"/>
      <c r="Z742" s="571"/>
      <c r="AE742" s="383" t="str">
        <f>IF(A742="","",(IFERROR(VLOOKUP(A742,Projecten!A$4:W$2618,5,FALSE),"niet bekend")))</f>
        <v/>
      </c>
      <c r="AF742" s="975" t="str">
        <f t="shared" si="90"/>
        <v/>
      </c>
      <c r="AG742" s="1028" t="str">
        <f>IF(A742="","",(IFERROR(VLOOKUP(A742,Projecten!A$4:W$2618,23,FALSE),"niet bekend")))</f>
        <v/>
      </c>
      <c r="AH742" s="1028" t="str">
        <f>IF(A742="","",(IFERROR(VLOOKUP(A742,Projecten!A$4:W$2618,12,FALSE),"niet bekend")))</f>
        <v/>
      </c>
      <c r="AI742" s="1026" t="str">
        <f t="shared" si="91"/>
        <v/>
      </c>
    </row>
    <row r="743" spans="1:35" s="540" customFormat="1" x14ac:dyDescent="0.2">
      <c r="A743" s="539"/>
      <c r="B743" s="567"/>
      <c r="C743" s="539" t="s">
        <v>1291</v>
      </c>
      <c r="D743" s="546"/>
      <c r="E743" s="542"/>
      <c r="F743" s="546"/>
      <c r="G743" s="546"/>
      <c r="H743" s="546"/>
      <c r="I743" s="541"/>
      <c r="J743" s="541"/>
      <c r="K743" s="541"/>
      <c r="L743" s="541"/>
      <c r="M743" s="568"/>
      <c r="N743" s="568"/>
      <c r="O743" s="568"/>
      <c r="P743" s="568"/>
      <c r="Q743" s="546"/>
      <c r="R743" s="2150"/>
      <c r="S743" s="543"/>
      <c r="T743" s="544"/>
      <c r="U743" s="546"/>
      <c r="V743" s="546"/>
      <c r="W743" s="545">
        <v>38</v>
      </c>
      <c r="X743" s="546"/>
      <c r="Z743" s="571"/>
      <c r="AE743" s="383" t="str">
        <f>IF(A743="","",(IFERROR(VLOOKUP(A743,Projecten!A$4:W$2618,5,FALSE),"niet bekend")))</f>
        <v/>
      </c>
      <c r="AF743" s="975" t="str">
        <f t="shared" si="90"/>
        <v/>
      </c>
      <c r="AG743" s="1028" t="str">
        <f>IF(A743="","",(IFERROR(VLOOKUP(A743,Projecten!A$4:W$2618,23,FALSE),"niet bekend")))</f>
        <v/>
      </c>
      <c r="AH743" s="1028" t="str">
        <f>IF(A743="","",(IFERROR(VLOOKUP(A743,Projecten!A$4:W$2618,12,FALSE),"niet bekend")))</f>
        <v/>
      </c>
      <c r="AI743" s="1026" t="str">
        <f t="shared" si="91"/>
        <v/>
      </c>
    </row>
    <row r="744" spans="1:35" s="540" customFormat="1" x14ac:dyDescent="0.2">
      <c r="A744" s="539"/>
      <c r="B744" s="1525"/>
      <c r="C744" s="539" t="s">
        <v>1296</v>
      </c>
      <c r="D744" s="546"/>
      <c r="E744" s="542"/>
      <c r="F744" s="546"/>
      <c r="G744" s="546"/>
      <c r="H744" s="546"/>
      <c r="I744" s="542"/>
      <c r="J744" s="542"/>
      <c r="K744" s="542"/>
      <c r="L744" s="542"/>
      <c r="M744" s="572"/>
      <c r="N744" s="572"/>
      <c r="O744" s="572"/>
      <c r="P744" s="572"/>
      <c r="Q744" s="542"/>
      <c r="R744" s="384"/>
      <c r="S744" s="542"/>
      <c r="T744" s="544"/>
      <c r="U744" s="546"/>
      <c r="V744" s="546"/>
      <c r="W744" s="545">
        <v>15.25</v>
      </c>
      <c r="X744" s="546"/>
      <c r="Z744" s="571"/>
      <c r="AE744" s="383" t="str">
        <f>IF(A744="","",(IFERROR(VLOOKUP(A744,Projecten!A$4:W$2618,5,FALSE),"niet bekend")))</f>
        <v/>
      </c>
      <c r="AF744" s="975" t="str">
        <f t="shared" si="90"/>
        <v/>
      </c>
      <c r="AG744" s="1028" t="str">
        <f>IF(A744="","",(IFERROR(VLOOKUP(A744,Projecten!A$4:W$2618,23,FALSE),"niet bekend")))</f>
        <v/>
      </c>
      <c r="AH744" s="1028" t="str">
        <f>IF(A744="","",(IFERROR(VLOOKUP(A744,Projecten!A$4:W$2618,12,FALSE),"niet bekend")))</f>
        <v/>
      </c>
      <c r="AI744" s="1026" t="str">
        <f t="shared" si="91"/>
        <v/>
      </c>
    </row>
    <row r="745" spans="1:35" s="540" customFormat="1" x14ac:dyDescent="0.2">
      <c r="A745" s="539"/>
      <c r="B745" s="1525"/>
      <c r="C745" s="539" t="s">
        <v>1315</v>
      </c>
      <c r="D745" s="546"/>
      <c r="E745" s="542"/>
      <c r="F745" s="546"/>
      <c r="G745" s="546"/>
      <c r="H745" s="546"/>
      <c r="I745" s="542"/>
      <c r="J745" s="542"/>
      <c r="K745" s="542"/>
      <c r="L745" s="542"/>
      <c r="M745" s="572"/>
      <c r="N745" s="572"/>
      <c r="O745" s="572"/>
      <c r="P745" s="572"/>
      <c r="Q745" s="542"/>
      <c r="R745" s="384"/>
      <c r="S745" s="542"/>
      <c r="T745" s="544"/>
      <c r="U745" s="546"/>
      <c r="V745" s="546"/>
      <c r="W745" s="545">
        <v>4</v>
      </c>
      <c r="X745" s="546"/>
      <c r="Z745" s="571"/>
      <c r="AE745" s="383" t="str">
        <f>IF(A745="","",(IFERROR(VLOOKUP(A745,Projecten!A$4:W$2618,5,FALSE),"niet bekend")))</f>
        <v/>
      </c>
      <c r="AF745" s="975" t="str">
        <f t="shared" si="90"/>
        <v/>
      </c>
      <c r="AG745" s="1028" t="str">
        <f>IF(A745="","",(IFERROR(VLOOKUP(A745,Projecten!A$4:W$2618,23,FALSE),"niet bekend")))</f>
        <v/>
      </c>
      <c r="AH745" s="1028" t="str">
        <f>IF(A745="","",(IFERROR(VLOOKUP(A745,Projecten!A$4:W$2618,12,FALSE),"niet bekend")))</f>
        <v/>
      </c>
      <c r="AI745" s="1026" t="str">
        <f t="shared" si="91"/>
        <v/>
      </c>
    </row>
    <row r="746" spans="1:35" x14ac:dyDescent="0.2">
      <c r="A746" s="5"/>
      <c r="B746" s="329"/>
      <c r="C746" s="279"/>
      <c r="F746" s="331"/>
      <c r="M746" s="75"/>
      <c r="N746" s="75"/>
      <c r="O746" s="75"/>
      <c r="P746" s="75"/>
      <c r="W746" s="472"/>
      <c r="X746" s="6"/>
      <c r="Z746" s="26"/>
      <c r="AD746" s="1161"/>
      <c r="AE746" s="4" t="str">
        <f>IF(A746="","",(IFERROR(VLOOKUP(A746,Projecten!A$4:W$2618,5,FALSE),"niet bekend")))</f>
        <v/>
      </c>
      <c r="AF746" s="973" t="str">
        <f t="shared" si="90"/>
        <v/>
      </c>
      <c r="AG746" s="1028" t="str">
        <f>IF(A746="","",(IFERROR(VLOOKUP(A746,Projecten!A$4:W$2618,23,FALSE),"niet bekend")))</f>
        <v/>
      </c>
      <c r="AH746" s="1028" t="str">
        <f>IF(A746="","",(IFERROR(VLOOKUP(A746,Projecten!A$4:W$2618,12,FALSE),"niet bekend")))</f>
        <v/>
      </c>
      <c r="AI746" s="1026" t="str">
        <f t="shared" si="91"/>
        <v/>
      </c>
    </row>
    <row r="747" spans="1:35" x14ac:dyDescent="0.2">
      <c r="A747" s="117">
        <v>2016095</v>
      </c>
      <c r="B747" s="391">
        <v>120601</v>
      </c>
      <c r="C747" s="290" t="s">
        <v>912</v>
      </c>
      <c r="D747" s="292" t="s">
        <v>68</v>
      </c>
      <c r="E747" s="999">
        <f>F747/399</f>
        <v>0.12531328320802004</v>
      </c>
      <c r="F747" s="520">
        <v>50</v>
      </c>
      <c r="G747" s="292">
        <v>0</v>
      </c>
      <c r="H747" s="292">
        <v>0</v>
      </c>
      <c r="I747" s="74" t="s">
        <v>89</v>
      </c>
      <c r="J747" s="29" t="s">
        <v>309</v>
      </c>
      <c r="K747" s="29" t="s">
        <v>309</v>
      </c>
      <c r="L747" s="29" t="s">
        <v>309</v>
      </c>
      <c r="M747" s="74" t="s">
        <v>89</v>
      </c>
      <c r="N747" s="74" t="s">
        <v>89</v>
      </c>
      <c r="O747" s="74" t="s">
        <v>89</v>
      </c>
      <c r="P747" s="74" t="s">
        <v>89</v>
      </c>
      <c r="Q747" s="6"/>
      <c r="R747" s="2131">
        <v>42508</v>
      </c>
      <c r="S747" s="23">
        <f>IF(T747&lt;=0,"",(((T747-'In Productie'!$D$1)/7)+0.6))</f>
        <v>20.6</v>
      </c>
      <c r="T747" s="177">
        <v>42513</v>
      </c>
      <c r="U747" s="6" t="s">
        <v>444</v>
      </c>
      <c r="W747" s="25">
        <v>33</v>
      </c>
      <c r="X747" s="6"/>
      <c r="Z747" s="26"/>
      <c r="AD747" s="1161"/>
      <c r="AE747" s="4">
        <f>IF(A747="","",(IFERROR(VLOOKUP(A747,Projecten!A$4:W$2618,5,FALSE),"niet bekend")))</f>
        <v>1</v>
      </c>
      <c r="AF747" s="973">
        <f t="shared" si="90"/>
        <v>3465.1629072681703</v>
      </c>
      <c r="AG747" s="1028">
        <f>IF(A747="","",(IFERROR(VLOOKUP(A747,Projecten!A$4:W$2618,23,FALSE),"niet bekend")))</f>
        <v>27652</v>
      </c>
      <c r="AH747" s="1028">
        <f>IF(A747="","",(IFERROR(VLOOKUP(A747,Projecten!A$4:W$2618,12,FALSE),"niet bekend")))</f>
        <v>27652</v>
      </c>
      <c r="AI747" s="1026">
        <f t="shared" si="91"/>
        <v>24186.837092731828</v>
      </c>
    </row>
    <row r="748" spans="1:35" x14ac:dyDescent="0.2">
      <c r="A748" s="117">
        <v>2016173</v>
      </c>
      <c r="B748" s="1515">
        <v>120660</v>
      </c>
      <c r="C748" s="521">
        <v>514916</v>
      </c>
      <c r="D748" s="292" t="s">
        <v>68</v>
      </c>
      <c r="E748" s="999">
        <v>3</v>
      </c>
      <c r="F748" s="292">
        <v>27</v>
      </c>
      <c r="G748" s="292">
        <v>18</v>
      </c>
      <c r="H748" s="292">
        <v>6</v>
      </c>
      <c r="I748" s="74" t="s">
        <v>89</v>
      </c>
      <c r="J748" s="29" t="s">
        <v>309</v>
      </c>
      <c r="K748" s="29" t="s">
        <v>309</v>
      </c>
      <c r="L748" s="29" t="s">
        <v>309</v>
      </c>
      <c r="M748" s="74" t="s">
        <v>89</v>
      </c>
      <c r="N748" s="74" t="s">
        <v>89</v>
      </c>
      <c r="O748" s="74" t="s">
        <v>89</v>
      </c>
      <c r="P748" s="74" t="s">
        <v>89</v>
      </c>
      <c r="Q748" s="6"/>
      <c r="R748" s="2131">
        <v>42515</v>
      </c>
      <c r="S748" s="23">
        <f>IF(T748&lt;=0,"",(((T748-'In Productie'!$D$1)/7)+0.6))</f>
        <v>20.6</v>
      </c>
      <c r="T748" s="177">
        <v>42513</v>
      </c>
      <c r="U748" s="6" t="s">
        <v>1104</v>
      </c>
      <c r="W748" s="25">
        <v>37.799999999999997</v>
      </c>
      <c r="X748" s="25"/>
      <c r="Z748" s="589">
        <v>42480</v>
      </c>
      <c r="AD748" s="1161"/>
      <c r="AE748" s="4">
        <f>IF(A748="","",(IFERROR(VLOOKUP(A748,Projecten!A$4:W$2618,5,FALSE),"niet bekend")))</f>
        <v>3</v>
      </c>
      <c r="AF748" s="973">
        <f t="shared" si="90"/>
        <v>5202</v>
      </c>
      <c r="AG748" s="1028">
        <f>IF(A748="","",(IFERROR(VLOOKUP(A748,Projecten!A$4:W$2618,23,FALSE),"niet bekend")))</f>
        <v>5202</v>
      </c>
      <c r="AH748" s="1028">
        <f>IF(A748="","",(IFERROR(VLOOKUP(A748,Projecten!A$4:W$2618,12,FALSE),"niet bekend")))</f>
        <v>5202</v>
      </c>
      <c r="AI748" s="1026">
        <f t="shared" si="91"/>
        <v>0</v>
      </c>
    </row>
    <row r="749" spans="1:35" s="4" customFormat="1" ht="12.75" customHeight="1" x14ac:dyDescent="0.2">
      <c r="A749" s="117">
        <v>2016155</v>
      </c>
      <c r="B749" s="314" t="s">
        <v>1226</v>
      </c>
      <c r="C749" s="290">
        <v>574216</v>
      </c>
      <c r="D749" s="347" t="s">
        <v>68</v>
      </c>
      <c r="E749" s="1974">
        <v>1</v>
      </c>
      <c r="F749" s="349">
        <v>10</v>
      </c>
      <c r="G749" s="349">
        <v>7</v>
      </c>
      <c r="H749" s="119">
        <v>3</v>
      </c>
      <c r="I749" s="74" t="s">
        <v>89</v>
      </c>
      <c r="J749" s="74" t="s">
        <v>309</v>
      </c>
      <c r="K749" s="74" t="s">
        <v>309</v>
      </c>
      <c r="L749" s="74" t="s">
        <v>309</v>
      </c>
      <c r="M749" s="74" t="s">
        <v>89</v>
      </c>
      <c r="N749" s="74" t="s">
        <v>89</v>
      </c>
      <c r="O749" s="29" t="s">
        <v>89</v>
      </c>
      <c r="P749" s="29" t="s">
        <v>89</v>
      </c>
      <c r="R749" s="2134">
        <v>42517</v>
      </c>
      <c r="S749" s="23">
        <f>IF(T749&lt;=0,"",(((T749-'In Productie'!$D$1)/7)+0.6))</f>
        <v>20.028571428571428</v>
      </c>
      <c r="T749" s="181">
        <v>42509</v>
      </c>
      <c r="U749" s="4" t="s">
        <v>278</v>
      </c>
      <c r="V749" s="4" t="s">
        <v>1171</v>
      </c>
      <c r="W749" s="25">
        <v>20</v>
      </c>
      <c r="X749" s="79"/>
      <c r="Y749" s="79"/>
      <c r="Z749" s="586">
        <v>42474</v>
      </c>
      <c r="AE749" s="4">
        <f>IF(A749="","",(IFERROR(VLOOKUP(A749,Projecten!A$4:W$2618,5,FALSE),"niet bekend")))</f>
        <v>1</v>
      </c>
      <c r="AF749" s="973">
        <f t="shared" si="90"/>
        <v>3219</v>
      </c>
      <c r="AG749" s="1028">
        <f>IF(A749="","",(IFERROR(VLOOKUP(A749,Projecten!A$4:W$2618,23,FALSE),"niet bekend")))</f>
        <v>3219</v>
      </c>
      <c r="AH749" s="1028">
        <f>IF(A749="","",(IFERROR(VLOOKUP(A749,Projecten!A$4:W$2618,12,FALSE),"niet bekend")))</f>
        <v>3219</v>
      </c>
      <c r="AI749" s="1026">
        <f t="shared" si="91"/>
        <v>0</v>
      </c>
    </row>
    <row r="750" spans="1:35" s="4" customFormat="1" ht="12.75" customHeight="1" x14ac:dyDescent="0.2">
      <c r="A750" s="117" t="s">
        <v>1207</v>
      </c>
      <c r="B750" s="314">
        <v>120648</v>
      </c>
      <c r="C750" s="290" t="s">
        <v>1037</v>
      </c>
      <c r="D750" s="347" t="s">
        <v>68</v>
      </c>
      <c r="E750" s="1974">
        <v>1</v>
      </c>
      <c r="F750" s="349">
        <v>8</v>
      </c>
      <c r="G750" s="349">
        <v>5</v>
      </c>
      <c r="H750" s="119">
        <v>2</v>
      </c>
      <c r="I750" s="74" t="s">
        <v>89</v>
      </c>
      <c r="J750" s="74" t="s">
        <v>89</v>
      </c>
      <c r="K750" s="74" t="s">
        <v>309</v>
      </c>
      <c r="L750" s="74" t="s">
        <v>89</v>
      </c>
      <c r="M750" s="74" t="s">
        <v>89</v>
      </c>
      <c r="N750" s="74" t="s">
        <v>89</v>
      </c>
      <c r="O750" s="29" t="s">
        <v>89</v>
      </c>
      <c r="P750" s="29" t="s">
        <v>89</v>
      </c>
      <c r="Q750" s="272"/>
      <c r="R750" s="23">
        <v>42516</v>
      </c>
      <c r="S750" s="23">
        <f>IF(T750&lt;=0,"",(((T750-'In Productie'!$D$1)/7)+0.6))</f>
        <v>20.028571428571428</v>
      </c>
      <c r="T750" s="181">
        <v>42509</v>
      </c>
      <c r="U750" s="4" t="s">
        <v>278</v>
      </c>
      <c r="V750" s="4" t="s">
        <v>1162</v>
      </c>
      <c r="W750" s="25">
        <v>23</v>
      </c>
      <c r="X750" s="79"/>
      <c r="Y750" s="79"/>
      <c r="Z750" s="586">
        <v>42474</v>
      </c>
      <c r="AE750" s="4">
        <f>IF(A750="","",(IFERROR(VLOOKUP(A750,Projecten!A$4:W$2618,5,FALSE),"niet bekend")))</f>
        <v>1</v>
      </c>
      <c r="AF750" s="973">
        <f t="shared" si="90"/>
        <v>5374</v>
      </c>
      <c r="AG750" s="1028">
        <f>IF(A750="","",(IFERROR(VLOOKUP(A750,Projecten!A$4:W$2618,23,FALSE),"niet bekend")))</f>
        <v>5374</v>
      </c>
      <c r="AH750" s="1028">
        <f>IF(A750="","",(IFERROR(VLOOKUP(A750,Projecten!A$4:W$2618,12,FALSE),"niet bekend")))</f>
        <v>5374</v>
      </c>
      <c r="AI750" s="1026">
        <f t="shared" si="91"/>
        <v>0</v>
      </c>
    </row>
    <row r="751" spans="1:35" s="4" customFormat="1" ht="12.75" customHeight="1" x14ac:dyDescent="0.2">
      <c r="A751" s="117">
        <v>2016159</v>
      </c>
      <c r="B751" s="314">
        <v>120654</v>
      </c>
      <c r="C751" s="290">
        <v>590616</v>
      </c>
      <c r="D751" s="347" t="s">
        <v>68</v>
      </c>
      <c r="E751" s="1974">
        <v>1</v>
      </c>
      <c r="F751" s="349">
        <v>6</v>
      </c>
      <c r="G751" s="349">
        <v>4</v>
      </c>
      <c r="H751" s="119">
        <v>3</v>
      </c>
      <c r="I751" s="74" t="s">
        <v>89</v>
      </c>
      <c r="J751" s="74" t="s">
        <v>309</v>
      </c>
      <c r="K751" s="74" t="s">
        <v>309</v>
      </c>
      <c r="L751" s="74" t="s">
        <v>309</v>
      </c>
      <c r="M751" s="74" t="s">
        <v>89</v>
      </c>
      <c r="N751" s="74" t="s">
        <v>89</v>
      </c>
      <c r="O751" s="29" t="s">
        <v>89</v>
      </c>
      <c r="P751" s="29" t="s">
        <v>89</v>
      </c>
      <c r="Q751" s="272"/>
      <c r="R751" s="23">
        <v>42515</v>
      </c>
      <c r="S751" s="23">
        <f>IF(T751&lt;=0,"",(((T751-'In Productie'!$D$1)/7)+0.6))</f>
        <v>20.028571428571428</v>
      </c>
      <c r="T751" s="181">
        <v>42509</v>
      </c>
      <c r="U751" s="4" t="s">
        <v>278</v>
      </c>
      <c r="V751" s="4" t="s">
        <v>1171</v>
      </c>
      <c r="W751" s="25">
        <v>12</v>
      </c>
      <c r="X751" s="79"/>
      <c r="Y751" s="79"/>
      <c r="Z751" s="586">
        <v>42473</v>
      </c>
      <c r="AE751" s="4">
        <f>IF(A751="","",(IFERROR(VLOOKUP(A751,Projecten!A$4:W$2618,5,FALSE),"niet bekend")))</f>
        <v>1</v>
      </c>
      <c r="AF751" s="973">
        <f t="shared" si="90"/>
        <v>2078</v>
      </c>
      <c r="AG751" s="1028">
        <f>IF(A751="","",(IFERROR(VLOOKUP(A751,Projecten!A$4:W$2618,23,FALSE),"niet bekend")))</f>
        <v>2078</v>
      </c>
      <c r="AH751" s="1028">
        <f>IF(A751="","",(IFERROR(VLOOKUP(A751,Projecten!A$4:W$2618,12,FALSE),"niet bekend")))</f>
        <v>2078</v>
      </c>
      <c r="AI751" s="1026">
        <f t="shared" si="91"/>
        <v>0</v>
      </c>
    </row>
    <row r="752" spans="1:35" s="4" customFormat="1" ht="12.75" customHeight="1" x14ac:dyDescent="0.2">
      <c r="A752" s="380">
        <v>2016163</v>
      </c>
      <c r="B752" s="1515">
        <v>120654</v>
      </c>
      <c r="C752" s="366">
        <v>587416</v>
      </c>
      <c r="D752" s="370" t="s">
        <v>68</v>
      </c>
      <c r="E752" s="1980">
        <v>1</v>
      </c>
      <c r="F752" s="381">
        <v>13</v>
      </c>
      <c r="G752" s="381">
        <v>8</v>
      </c>
      <c r="H752" s="381">
        <v>4</v>
      </c>
      <c r="I752" s="74" t="s">
        <v>89</v>
      </c>
      <c r="J752" s="29" t="s">
        <v>309</v>
      </c>
      <c r="K752" s="29" t="s">
        <v>309</v>
      </c>
      <c r="L752" s="29" t="s">
        <v>309</v>
      </c>
      <c r="M752" s="29" t="s">
        <v>89</v>
      </c>
      <c r="N752" s="29" t="s">
        <v>89</v>
      </c>
      <c r="O752" s="29" t="s">
        <v>89</v>
      </c>
      <c r="P752" s="29" t="s">
        <v>89</v>
      </c>
      <c r="Q752" s="272"/>
      <c r="R752" s="23">
        <v>42517</v>
      </c>
      <c r="S752" s="23">
        <f>IF(T752&lt;=0,"",(((T752-'In Productie'!$D$1)/7)+0.6))</f>
        <v>20.028571428571428</v>
      </c>
      <c r="T752" s="181">
        <v>42509</v>
      </c>
      <c r="U752" s="4" t="s">
        <v>278</v>
      </c>
      <c r="V752" s="4" t="s">
        <v>1171</v>
      </c>
      <c r="W752" s="25">
        <v>21</v>
      </c>
      <c r="X752" s="79"/>
      <c r="Y752" s="79"/>
      <c r="Z752" s="586">
        <v>42478</v>
      </c>
      <c r="AE752" s="4">
        <f>IF(A752="","",(IFERROR(VLOOKUP(A752,Projecten!A$4:W$2618,5,FALSE),"niet bekend")))</f>
        <v>1</v>
      </c>
      <c r="AF752" s="973">
        <f t="shared" si="90"/>
        <v>3505</v>
      </c>
      <c r="AG752" s="1028">
        <f>IF(A752="","",(IFERROR(VLOOKUP(A752,Projecten!A$4:W$2618,23,FALSE),"niet bekend")))</f>
        <v>3505</v>
      </c>
      <c r="AH752" s="1028">
        <f>IF(A752="","",(IFERROR(VLOOKUP(A752,Projecten!A$4:W$2618,12,FALSE),"niet bekend")))</f>
        <v>3505</v>
      </c>
      <c r="AI752" s="1026">
        <f t="shared" si="91"/>
        <v>0</v>
      </c>
    </row>
    <row r="753" spans="1:35" s="4" customFormat="1" ht="12.75" customHeight="1" x14ac:dyDescent="0.2">
      <c r="A753" s="380" t="s">
        <v>1206</v>
      </c>
      <c r="B753" s="314" t="s">
        <v>1216</v>
      </c>
      <c r="C753" s="2" t="s">
        <v>929</v>
      </c>
      <c r="D753" s="347" t="s">
        <v>68</v>
      </c>
      <c r="E753" s="1980">
        <v>1</v>
      </c>
      <c r="F753" s="381">
        <v>9</v>
      </c>
      <c r="G753" s="381">
        <v>4</v>
      </c>
      <c r="H753" s="381">
        <v>2</v>
      </c>
      <c r="I753" s="76" t="s">
        <v>89</v>
      </c>
      <c r="J753" s="76" t="s">
        <v>89</v>
      </c>
      <c r="K753" s="76" t="s">
        <v>309</v>
      </c>
      <c r="L753" s="76" t="s">
        <v>89</v>
      </c>
      <c r="M753" s="41" t="s">
        <v>89</v>
      </c>
      <c r="N753" s="41" t="s">
        <v>89</v>
      </c>
      <c r="O753" s="41" t="s">
        <v>89</v>
      </c>
      <c r="P753" s="41" t="s">
        <v>89</v>
      </c>
      <c r="Q753" s="5"/>
      <c r="R753" s="23">
        <v>42521</v>
      </c>
      <c r="S753" s="23">
        <f>IF(T753&lt;=0,"",(((T753-'In Productie'!$D$1)/7)+0.6))</f>
        <v>20.028571428571428</v>
      </c>
      <c r="T753" s="181">
        <v>42509</v>
      </c>
      <c r="U753" s="4" t="s">
        <v>278</v>
      </c>
      <c r="V753" s="4" t="s">
        <v>991</v>
      </c>
      <c r="W753" s="470">
        <v>24</v>
      </c>
      <c r="X753" s="79"/>
      <c r="Y753" s="299"/>
      <c r="Z753" s="586">
        <v>42477</v>
      </c>
      <c r="AE753" s="4">
        <f>IF(A753="","",(IFERROR(VLOOKUP(A753,Projecten!A$4:W$2618,5,FALSE),"niet bekend")))</f>
        <v>1</v>
      </c>
      <c r="AF753" s="973">
        <f t="shared" si="90"/>
        <v>8763.5</v>
      </c>
      <c r="AG753" s="1028">
        <f>IF(A753="","",(IFERROR(VLOOKUP(A753,Projecten!A$4:W$2618,23,FALSE),"niet bekend")))</f>
        <v>8763.5</v>
      </c>
      <c r="AH753" s="1028">
        <f>IF(A753="","",(IFERROR(VLOOKUP(A753,Projecten!A$4:W$2618,12,FALSE),"niet bekend")))</f>
        <v>8763.5</v>
      </c>
      <c r="AI753" s="1026">
        <f t="shared" si="91"/>
        <v>0</v>
      </c>
    </row>
    <row r="754" spans="1:35" ht="12.75" customHeight="1" x14ac:dyDescent="0.2">
      <c r="A754" s="290">
        <v>2016175</v>
      </c>
      <c r="B754" s="378" t="s">
        <v>1285</v>
      </c>
      <c r="C754" s="290">
        <v>476016</v>
      </c>
      <c r="D754" s="292" t="s">
        <v>68</v>
      </c>
      <c r="E754" s="999">
        <v>1</v>
      </c>
      <c r="F754" s="292">
        <v>9</v>
      </c>
      <c r="G754" s="292">
        <v>5</v>
      </c>
      <c r="H754" s="292">
        <v>4</v>
      </c>
      <c r="I754" s="75" t="s">
        <v>89</v>
      </c>
      <c r="J754" s="75" t="s">
        <v>89</v>
      </c>
      <c r="K754" s="7" t="s">
        <v>309</v>
      </c>
      <c r="L754" s="7" t="s">
        <v>309</v>
      </c>
      <c r="M754" s="7" t="s">
        <v>89</v>
      </c>
      <c r="N754" s="7" t="s">
        <v>89</v>
      </c>
      <c r="O754" s="7" t="s">
        <v>89</v>
      </c>
      <c r="P754" s="7" t="s">
        <v>89</v>
      </c>
      <c r="Q754" s="5"/>
      <c r="R754" s="23">
        <v>42522</v>
      </c>
      <c r="S754" s="96">
        <f>IF(T754&lt;=0,"",(((T754-'In Productie'!$D$1)/7)+0.6))</f>
        <v>21.028571428571428</v>
      </c>
      <c r="T754" s="177">
        <v>42516</v>
      </c>
      <c r="U754" s="6" t="s">
        <v>278</v>
      </c>
      <c r="W754" s="25">
        <v>19</v>
      </c>
      <c r="X754" s="6"/>
      <c r="Y754" s="6"/>
      <c r="Z754" s="587">
        <v>42482</v>
      </c>
      <c r="AE754" s="4">
        <f>IF(A754="","",(IFERROR(VLOOKUP(A754,Projecten!A$4:W$2618,5,FALSE),"niet bekend")))</f>
        <v>1</v>
      </c>
      <c r="AF754" s="973">
        <f t="shared" si="90"/>
        <v>2961</v>
      </c>
      <c r="AG754" s="1028">
        <f>IF(A754="","",(IFERROR(VLOOKUP(A754,Projecten!A$4:W$2618,23,FALSE),"niet bekend")))</f>
        <v>2961</v>
      </c>
      <c r="AH754" s="1028">
        <f>IF(A754="","",(IFERROR(VLOOKUP(A754,Projecten!A$4:W$2618,12,FALSE),"niet bekend")))</f>
        <v>2961</v>
      </c>
      <c r="AI754" s="1026">
        <f t="shared" si="91"/>
        <v>0</v>
      </c>
    </row>
    <row r="755" spans="1:35" s="4" customFormat="1" ht="12.75" customHeight="1" x14ac:dyDescent="0.2">
      <c r="A755" s="117"/>
      <c r="B755" s="314"/>
      <c r="C755" s="290"/>
      <c r="D755" s="347"/>
      <c r="E755" s="1974"/>
      <c r="F755" s="349"/>
      <c r="G755" s="349"/>
      <c r="H755" s="119"/>
      <c r="I755" s="74"/>
      <c r="J755" s="74"/>
      <c r="K755" s="74"/>
      <c r="L755" s="74"/>
      <c r="M755" s="74"/>
      <c r="N755" s="74"/>
      <c r="O755" s="29"/>
      <c r="P755" s="29"/>
      <c r="R755" s="2134"/>
      <c r="S755" s="23"/>
      <c r="T755" s="181"/>
      <c r="W755" s="25"/>
      <c r="X755" s="79"/>
      <c r="Y755" s="79"/>
      <c r="Z755" s="272"/>
      <c r="AE755" s="4" t="str">
        <f>IF(A755="","",(IFERROR(VLOOKUP(A755,Projecten!A$4:W$2618,5,FALSE),"niet bekend")))</f>
        <v/>
      </c>
      <c r="AF755" s="973" t="str">
        <f t="shared" si="90"/>
        <v/>
      </c>
      <c r="AG755" s="1028" t="str">
        <f>IF(A755="","",(IFERROR(VLOOKUP(A755,Projecten!A$4:W$2618,23,FALSE),"niet bekend")))</f>
        <v/>
      </c>
      <c r="AH755" s="1028" t="str">
        <f>IF(A755="","",(IFERROR(VLOOKUP(A755,Projecten!A$4:W$2618,12,FALSE),"niet bekend")))</f>
        <v/>
      </c>
      <c r="AI755" s="1026" t="str">
        <f t="shared" si="91"/>
        <v/>
      </c>
    </row>
    <row r="756" spans="1:35" ht="12.75" customHeight="1" x14ac:dyDescent="0.2">
      <c r="A756" s="290" t="s">
        <v>1208</v>
      </c>
      <c r="B756" s="314">
        <v>120651</v>
      </c>
      <c r="C756" s="290" t="s">
        <v>1071</v>
      </c>
      <c r="D756" s="292" t="s">
        <v>441</v>
      </c>
      <c r="E756" s="999">
        <v>0</v>
      </c>
      <c r="F756" s="292">
        <v>2</v>
      </c>
      <c r="G756" s="292">
        <v>3</v>
      </c>
      <c r="H756" s="292">
        <v>0</v>
      </c>
      <c r="I756" s="7" t="s">
        <v>309</v>
      </c>
      <c r="J756" s="7" t="s">
        <v>309</v>
      </c>
      <c r="K756" s="7" t="s">
        <v>309</v>
      </c>
      <c r="L756" s="7" t="s">
        <v>309</v>
      </c>
      <c r="M756" s="7" t="s">
        <v>89</v>
      </c>
      <c r="N756" s="7" t="s">
        <v>89</v>
      </c>
      <c r="O756" s="7" t="s">
        <v>89</v>
      </c>
      <c r="P756" s="7" t="s">
        <v>89</v>
      </c>
      <c r="Q756" s="5"/>
      <c r="R756" s="23">
        <v>42524</v>
      </c>
      <c r="S756" s="96">
        <f>IF(T756&lt;=0,"",(((T756-'In Productie'!$D$1)/7)+0.6))</f>
        <v>20.742857142857144</v>
      </c>
      <c r="T756" s="177">
        <v>42514</v>
      </c>
      <c r="U756" s="6" t="s">
        <v>683</v>
      </c>
      <c r="V756" s="6" t="s">
        <v>1191</v>
      </c>
      <c r="W756" s="25">
        <v>5</v>
      </c>
      <c r="X756" s="6"/>
      <c r="Y756" s="6"/>
      <c r="Z756" s="587">
        <v>42478</v>
      </c>
      <c r="AE756" s="4">
        <f>IF(A756="","",(IFERROR(VLOOKUP(A756,Projecten!A$4:W$2618,5,FALSE),"niet bekend")))</f>
        <v>0</v>
      </c>
      <c r="AF756" s="973">
        <f>AH756</f>
        <v>522.72</v>
      </c>
      <c r="AG756" s="1028">
        <f>IF(A756="","",(IFERROR(VLOOKUP(A756,Projecten!A$4:W$2618,23,FALSE),"niet bekend")))</f>
        <v>522.72</v>
      </c>
      <c r="AH756" s="1028">
        <f>IF(A756="","",(IFERROR(VLOOKUP(A756,Projecten!A$4:W$2618,12,FALSE),"niet bekend")))</f>
        <v>522.72</v>
      </c>
      <c r="AI756" s="1026">
        <f t="shared" si="91"/>
        <v>0</v>
      </c>
    </row>
    <row r="757" spans="1:35" s="4" customFormat="1" ht="12.75" customHeight="1" x14ac:dyDescent="0.2">
      <c r="A757" s="117">
        <v>2016140</v>
      </c>
      <c r="B757" s="314">
        <v>120656</v>
      </c>
      <c r="C757" s="290" t="s">
        <v>996</v>
      </c>
      <c r="D757" s="347" t="s">
        <v>611</v>
      </c>
      <c r="E757" s="1974">
        <v>1</v>
      </c>
      <c r="F757" s="349">
        <v>11</v>
      </c>
      <c r="G757" s="349">
        <v>9</v>
      </c>
      <c r="H757" s="119">
        <v>2</v>
      </c>
      <c r="I757" s="74" t="s">
        <v>89</v>
      </c>
      <c r="J757" s="74" t="s">
        <v>89</v>
      </c>
      <c r="K757" s="74" t="s">
        <v>309</v>
      </c>
      <c r="L757" s="74" t="s">
        <v>89</v>
      </c>
      <c r="M757" s="74" t="s">
        <v>89</v>
      </c>
      <c r="N757" s="74" t="s">
        <v>89</v>
      </c>
      <c r="O757" s="29" t="s">
        <v>89</v>
      </c>
      <c r="P757" s="29" t="s">
        <v>89</v>
      </c>
      <c r="Q757" s="272"/>
      <c r="R757" s="23"/>
      <c r="S757" s="23">
        <f>IF(T757&lt;=0,"",(((T757-'In Productie'!$D$1)/7)+0.6))</f>
        <v>21.028571428571428</v>
      </c>
      <c r="T757" s="181">
        <v>42516</v>
      </c>
      <c r="U757" s="4" t="s">
        <v>647</v>
      </c>
      <c r="W757" s="25">
        <v>18</v>
      </c>
      <c r="X757" s="79"/>
      <c r="Y757" s="79"/>
      <c r="Z757" s="586">
        <v>42473</v>
      </c>
      <c r="AE757" s="4">
        <f>IF(A757="","",(IFERROR(VLOOKUP(A757,Projecten!A$4:W$2618,5,FALSE),"niet bekend")))</f>
        <v>1</v>
      </c>
      <c r="AF757" s="973">
        <f>IF(AE757="","",(E757/AE757*AH757))</f>
        <v>2725.22</v>
      </c>
      <c r="AG757" s="1028">
        <f>IF(A757="","",(IFERROR(VLOOKUP(A757,Projecten!A$4:W$2618,23,FALSE),"niet bekend")))</f>
        <v>2725.22</v>
      </c>
      <c r="AH757" s="1028">
        <f>IF(A757="","",(IFERROR(VLOOKUP(A757,Projecten!A$4:W$2618,12,FALSE),"niet bekend")))</f>
        <v>2725.22</v>
      </c>
      <c r="AI757" s="1026">
        <f t="shared" si="91"/>
        <v>0</v>
      </c>
    </row>
    <row r="758" spans="1:35" x14ac:dyDescent="0.2">
      <c r="A758" s="2">
        <v>2016206</v>
      </c>
      <c r="B758" s="1501" t="s">
        <v>237</v>
      </c>
      <c r="C758" s="2" t="s">
        <v>1214</v>
      </c>
      <c r="D758" s="1" t="s">
        <v>611</v>
      </c>
      <c r="E758" s="39">
        <v>0</v>
      </c>
      <c r="F758" s="1">
        <v>0</v>
      </c>
      <c r="G758" s="1">
        <v>0</v>
      </c>
      <c r="H758" s="94">
        <v>0</v>
      </c>
      <c r="I758" s="75" t="s">
        <v>309</v>
      </c>
      <c r="J758" s="75" t="s">
        <v>309</v>
      </c>
      <c r="K758" s="75" t="s">
        <v>309</v>
      </c>
      <c r="L758" s="75" t="s">
        <v>89</v>
      </c>
      <c r="M758" s="75"/>
      <c r="N758" s="75"/>
      <c r="Q758" s="5"/>
      <c r="S758" s="23">
        <f>IF(T758&lt;=0,"",(((T758-'In Productie'!$D$1)/7)+0.6))</f>
        <v>21.028571428571428</v>
      </c>
      <c r="T758" s="181">
        <v>42516</v>
      </c>
      <c r="U758" s="4" t="s">
        <v>647</v>
      </c>
      <c r="V758" s="4" t="s">
        <v>1303</v>
      </c>
      <c r="W758" s="25">
        <v>0.5</v>
      </c>
      <c r="X758" s="6"/>
      <c r="Y758" s="6"/>
      <c r="Z758" s="587">
        <v>42499</v>
      </c>
      <c r="AE758" s="4">
        <f>IF(A758="","",(IFERROR(VLOOKUP(A758,Projecten!A$4:W$2618,5,FALSE),"niet bekend")))</f>
        <v>0</v>
      </c>
      <c r="AF758" s="973">
        <f>AH758</f>
        <v>90</v>
      </c>
      <c r="AG758" s="1028">
        <f>IF(A758="","",(IFERROR(VLOOKUP(A758,Projecten!A$4:W$2618,23,FALSE),"niet bekend")))</f>
        <v>90</v>
      </c>
      <c r="AH758" s="1028">
        <f>IF(A758="","",(IFERROR(VLOOKUP(A758,Projecten!A$4:W$2618,12,FALSE),"niet bekend")))</f>
        <v>90</v>
      </c>
      <c r="AI758" s="1026">
        <f t="shared" si="91"/>
        <v>0</v>
      </c>
    </row>
    <row r="759" spans="1:35" ht="12.75" customHeight="1" x14ac:dyDescent="0.2">
      <c r="A759" s="380">
        <v>2016162</v>
      </c>
      <c r="B759" s="314" t="s">
        <v>1234</v>
      </c>
      <c r="C759" s="351" t="s">
        <v>1059</v>
      </c>
      <c r="D759" s="369" t="s">
        <v>614</v>
      </c>
      <c r="E759" s="1975">
        <v>1</v>
      </c>
      <c r="F759" s="370">
        <v>8</v>
      </c>
      <c r="G759" s="370">
        <v>5</v>
      </c>
      <c r="H759" s="417">
        <v>3</v>
      </c>
      <c r="I759" s="75" t="s">
        <v>89</v>
      </c>
      <c r="J759" s="75" t="s">
        <v>89</v>
      </c>
      <c r="K759" s="75" t="s">
        <v>309</v>
      </c>
      <c r="L759" s="75" t="s">
        <v>309</v>
      </c>
      <c r="M759" s="75" t="s">
        <v>89</v>
      </c>
      <c r="N759" s="75" t="s">
        <v>89</v>
      </c>
      <c r="O759" s="7" t="s">
        <v>89</v>
      </c>
      <c r="P759" s="7" t="s">
        <v>89</v>
      </c>
      <c r="Q759" s="272"/>
      <c r="S759" s="23">
        <f>IF(T759&lt;=0,"",(((T759-'In Productie'!$D$1)/7)+0.6))</f>
        <v>22.028571428571428</v>
      </c>
      <c r="T759" s="181">
        <v>42523</v>
      </c>
      <c r="U759" s="4" t="s">
        <v>986</v>
      </c>
      <c r="V759" s="4"/>
      <c r="W759" s="25">
        <v>16</v>
      </c>
      <c r="X759" s="6"/>
      <c r="Y759" s="6"/>
      <c r="Z759" s="587">
        <v>42478</v>
      </c>
      <c r="AE759" s="4">
        <f>IF(A759="","",(IFERROR(VLOOKUP(A759,Projecten!A$4:W$2618,5,FALSE),"niet bekend")))</f>
        <v>1</v>
      </c>
      <c r="AF759" s="973">
        <f>IF(AE759="","",(E759/AE759*AH759))</f>
        <v>2550.71</v>
      </c>
      <c r="AG759" s="1028">
        <f>IF(A759="","",(IFERROR(VLOOKUP(A759,Projecten!A$4:W$2618,23,FALSE),"niet bekend")))</f>
        <v>2550.71</v>
      </c>
      <c r="AH759" s="1028">
        <f>IF(A759="","",(IFERROR(VLOOKUP(A759,Projecten!A$4:W$2618,12,FALSE),"niet bekend")))</f>
        <v>2550.71</v>
      </c>
      <c r="AI759" s="1026">
        <f t="shared" si="91"/>
        <v>0</v>
      </c>
    </row>
    <row r="760" spans="1:35" s="38" customFormat="1" x14ac:dyDescent="0.2">
      <c r="A760" s="30"/>
      <c r="B760" s="1500"/>
      <c r="C760" s="31"/>
      <c r="D760" s="31"/>
      <c r="E760" s="32"/>
      <c r="F760" s="31"/>
      <c r="G760" s="31"/>
      <c r="H760" s="31"/>
      <c r="I760" s="32"/>
      <c r="J760" s="32"/>
      <c r="K760" s="32"/>
      <c r="L760" s="32"/>
      <c r="M760" s="32"/>
      <c r="N760" s="32"/>
      <c r="O760" s="32"/>
      <c r="P760" s="32"/>
      <c r="Q760" s="33"/>
      <c r="R760" s="33"/>
      <c r="S760" s="1198"/>
      <c r="T760" s="176"/>
      <c r="U760" s="35"/>
      <c r="V760" s="35"/>
      <c r="W760" s="35"/>
      <c r="X760" s="83"/>
      <c r="Y760" s="37"/>
      <c r="Z760" s="312"/>
      <c r="AA760" s="38" t="s">
        <v>1332</v>
      </c>
      <c r="AB760" s="38" t="s">
        <v>1269</v>
      </c>
      <c r="AC760" s="38" t="s">
        <v>1333</v>
      </c>
      <c r="AF760" s="983"/>
      <c r="AG760" s="1030"/>
      <c r="AH760" s="1030"/>
      <c r="AI760" s="1030"/>
    </row>
    <row r="761" spans="1:35" s="1038" customFormat="1" ht="12.75" customHeight="1" x14ac:dyDescent="0.2">
      <c r="A761" s="956"/>
      <c r="B761" s="1520"/>
      <c r="C761" s="1053">
        <f>SUM(F761:H761)</f>
        <v>306</v>
      </c>
      <c r="D761" s="1054"/>
      <c r="E761" s="1055">
        <f>SUM(E763:E788)</f>
        <v>21</v>
      </c>
      <c r="F761" s="1054">
        <f>SUM(F763:F788)</f>
        <v>161</v>
      </c>
      <c r="G761" s="1054">
        <f>SUM(G763:G788)</f>
        <v>87</v>
      </c>
      <c r="H761" s="1054">
        <f>SUM(H763:H788)</f>
        <v>58</v>
      </c>
      <c r="I761" s="1055"/>
      <c r="J761" s="1055"/>
      <c r="K761" s="1055"/>
      <c r="L761" s="1055"/>
      <c r="M761" s="1055"/>
      <c r="N761" s="1055"/>
      <c r="O761" s="1055"/>
      <c r="P761" s="1055"/>
      <c r="Q761" s="1056">
        <v>22</v>
      </c>
      <c r="R761" s="1057"/>
      <c r="S761" s="1204"/>
      <c r="T761" s="1058"/>
      <c r="U761" s="1059"/>
      <c r="V761" s="1060">
        <f>SUM(W763:W788)</f>
        <v>403.44</v>
      </c>
      <c r="W761" s="960"/>
      <c r="X761" s="1049">
        <v>291</v>
      </c>
      <c r="Y761" s="961">
        <f>V761-X761</f>
        <v>112.44</v>
      </c>
      <c r="Z761" s="1050"/>
      <c r="AA761" s="1038">
        <v>450.25</v>
      </c>
      <c r="AB761" s="1038">
        <v>180</v>
      </c>
      <c r="AC761" s="1038">
        <f>SUM(AA761-AB761)</f>
        <v>270.25</v>
      </c>
      <c r="AE761" s="1038" t="str">
        <f>IF(A761="","",(IFERROR(VLOOKUP(A761,Projecten!A$4:W$2618,5,FALSE),"niet bekend")))</f>
        <v/>
      </c>
      <c r="AF761" s="1037">
        <f>SUM(AF762:AF789)</f>
        <v>50666.34</v>
      </c>
      <c r="AG761" s="1027" t="str">
        <f>IF(A761="","",(IFERROR(VLOOKUP(A761,Projecten!A$4:W$2618,23,FALSE),"niet bekend")))</f>
        <v/>
      </c>
      <c r="AH761" s="1027" t="str">
        <f>IF(A761="","",(IFERROR(VLOOKUP(A761,Projecten!A$4:W$2618,12,FALSE),"niet bekend")))</f>
        <v/>
      </c>
      <c r="AI761" s="1027"/>
    </row>
    <row r="762" spans="1:35" x14ac:dyDescent="0.2">
      <c r="A762" s="5"/>
      <c r="Q762" s="5" t="s">
        <v>1129</v>
      </c>
      <c r="W762" s="25"/>
      <c r="X762" s="6"/>
      <c r="Y762" s="6"/>
      <c r="Z762" s="5"/>
      <c r="AE762" s="4" t="str">
        <f>IF(A762="","",(IFERROR(VLOOKUP(A762,Projecten!A$4:W$2618,5,FALSE),"niet bekend")))</f>
        <v/>
      </c>
      <c r="AF762" s="973" t="str">
        <f t="shared" ref="AF762:AF776" si="92">IF(AE762="","",(E762/AE762*AH762))</f>
        <v/>
      </c>
      <c r="AG762" s="1028" t="str">
        <f>IF(A762="","",(IFERROR(VLOOKUP(A762,Projecten!A$4:W$2618,23,FALSE),"niet bekend")))</f>
        <v/>
      </c>
      <c r="AH762" s="1028" t="str">
        <f>IF(A762="","",(IFERROR(VLOOKUP(A762,Projecten!A$4:W$2618,12,FALSE),"niet bekend")))</f>
        <v/>
      </c>
      <c r="AI762" s="1026" t="str">
        <f t="shared" ref="AI762:AI788" si="93">IF(AF762="","",(AH762-AF762))</f>
        <v/>
      </c>
    </row>
    <row r="763" spans="1:35" s="555" customFormat="1" ht="12.75" customHeight="1" x14ac:dyDescent="0.2">
      <c r="A763" s="547"/>
      <c r="B763" s="1526"/>
      <c r="C763" s="548" t="s">
        <v>1185</v>
      </c>
      <c r="D763" s="548"/>
      <c r="E763" s="1985"/>
      <c r="F763" s="548"/>
      <c r="G763" s="548"/>
      <c r="H763" s="548"/>
      <c r="I763" s="549"/>
      <c r="J763" s="550"/>
      <c r="K763" s="550"/>
      <c r="L763" s="550"/>
      <c r="M763" s="550"/>
      <c r="N763" s="550"/>
      <c r="O763" s="550"/>
      <c r="P763" s="550"/>
      <c r="Q763" s="551"/>
      <c r="R763" s="23"/>
      <c r="S763" s="553"/>
      <c r="T763" s="554"/>
      <c r="W763" s="556">
        <v>0.5</v>
      </c>
      <c r="X763" s="557"/>
      <c r="Y763" s="557"/>
      <c r="Z763" s="551"/>
      <c r="AE763" s="383" t="str">
        <f>IF(A763="","",(IFERROR(VLOOKUP(A763,Projecten!A$4:W$2618,5,FALSE),"niet bekend")))</f>
        <v/>
      </c>
      <c r="AF763" s="976" t="str">
        <f t="shared" si="92"/>
        <v/>
      </c>
      <c r="AG763" s="1028" t="str">
        <f>IF(A763="","",(IFERROR(VLOOKUP(A763,Projecten!A$4:W$2618,23,FALSE),"niet bekend")))</f>
        <v/>
      </c>
      <c r="AH763" s="1028" t="str">
        <f>IF(A763="","",(IFERROR(VLOOKUP(A763,Projecten!A$4:W$2618,12,FALSE),"niet bekend")))</f>
        <v/>
      </c>
      <c r="AI763" s="1026" t="str">
        <f t="shared" si="93"/>
        <v/>
      </c>
    </row>
    <row r="764" spans="1:35" s="555" customFormat="1" ht="12.75" customHeight="1" x14ac:dyDescent="0.2">
      <c r="A764" s="551"/>
      <c r="B764" s="558"/>
      <c r="C764" s="551" t="s">
        <v>1291</v>
      </c>
      <c r="E764" s="617"/>
      <c r="F764" s="559"/>
      <c r="G764" s="559"/>
      <c r="H764" s="559"/>
      <c r="I764" s="550"/>
      <c r="J764" s="550"/>
      <c r="K764" s="550"/>
      <c r="L764" s="550"/>
      <c r="M764" s="550"/>
      <c r="N764" s="550"/>
      <c r="O764" s="550"/>
      <c r="P764" s="550"/>
      <c r="Q764" s="551"/>
      <c r="R764" s="23"/>
      <c r="S764" s="553"/>
      <c r="T764" s="554"/>
      <c r="W764" s="556">
        <v>38</v>
      </c>
      <c r="X764" s="557"/>
      <c r="Y764" s="557"/>
      <c r="Z764" s="551"/>
      <c r="AE764" s="383" t="str">
        <f>IF(A764="","",(IFERROR(VLOOKUP(A764,Projecten!A$4:W$2618,5,FALSE),"niet bekend")))</f>
        <v/>
      </c>
      <c r="AF764" s="976" t="str">
        <f t="shared" si="92"/>
        <v/>
      </c>
      <c r="AG764" s="1028" t="str">
        <f>IF(A764="","",(IFERROR(VLOOKUP(A764,Projecten!A$4:W$2618,23,FALSE),"niet bekend")))</f>
        <v/>
      </c>
      <c r="AH764" s="1028" t="str">
        <f>IF(A764="","",(IFERROR(VLOOKUP(A764,Projecten!A$4:W$2618,12,FALSE),"niet bekend")))</f>
        <v/>
      </c>
      <c r="AI764" s="1026" t="str">
        <f t="shared" si="93"/>
        <v/>
      </c>
    </row>
    <row r="765" spans="1:35" s="555" customFormat="1" ht="12.75" customHeight="1" x14ac:dyDescent="0.2">
      <c r="A765" s="551"/>
      <c r="B765" s="558"/>
      <c r="C765" s="551" t="s">
        <v>1317</v>
      </c>
      <c r="E765" s="617"/>
      <c r="F765" s="559"/>
      <c r="G765" s="559"/>
      <c r="H765" s="559"/>
      <c r="I765" s="550"/>
      <c r="J765" s="550"/>
      <c r="K765" s="550"/>
      <c r="L765" s="550"/>
      <c r="M765" s="550"/>
      <c r="N765" s="550"/>
      <c r="O765" s="550"/>
      <c r="P765" s="550"/>
      <c r="Q765" s="551"/>
      <c r="R765" s="23"/>
      <c r="S765" s="553"/>
      <c r="T765" s="554"/>
      <c r="W765" s="556">
        <v>38</v>
      </c>
      <c r="X765" s="557"/>
      <c r="Y765" s="557"/>
      <c r="Z765" s="551"/>
      <c r="AE765" s="383" t="str">
        <f>IF(A765="","",(IFERROR(VLOOKUP(A765,Projecten!A$4:W$2618,5,FALSE),"niet bekend")))</f>
        <v/>
      </c>
      <c r="AF765" s="976" t="str">
        <f t="shared" si="92"/>
        <v/>
      </c>
      <c r="AG765" s="1028" t="str">
        <f>IF(A765="","",(IFERROR(VLOOKUP(A765,Projecten!A$4:W$2618,23,FALSE),"niet bekend")))</f>
        <v/>
      </c>
      <c r="AH765" s="1028" t="str">
        <f>IF(A765="","",(IFERROR(VLOOKUP(A765,Projecten!A$4:W$2618,12,FALSE),"niet bekend")))</f>
        <v/>
      </c>
      <c r="AI765" s="1026" t="str">
        <f t="shared" si="93"/>
        <v/>
      </c>
    </row>
    <row r="766" spans="1:35" s="555" customFormat="1" ht="12.75" customHeight="1" x14ac:dyDescent="0.2">
      <c r="A766" s="551"/>
      <c r="B766" s="558"/>
      <c r="C766" s="551" t="s">
        <v>1352</v>
      </c>
      <c r="E766" s="617"/>
      <c r="F766" s="559"/>
      <c r="G766" s="559"/>
      <c r="H766" s="559"/>
      <c r="I766" s="550"/>
      <c r="J766" s="550"/>
      <c r="K766" s="550"/>
      <c r="L766" s="550"/>
      <c r="M766" s="550"/>
      <c r="N766" s="550"/>
      <c r="O766" s="550"/>
      <c r="P766" s="550"/>
      <c r="Q766" s="551"/>
      <c r="R766" s="23"/>
      <c r="S766" s="553"/>
      <c r="T766" s="554"/>
      <c r="W766" s="556">
        <v>5</v>
      </c>
      <c r="X766" s="557"/>
      <c r="Y766" s="557"/>
      <c r="Z766" s="551"/>
      <c r="AE766" s="383" t="str">
        <f>IF(A766="","",(IFERROR(VLOOKUP(A766,Projecten!A$4:W$2618,5,FALSE),"niet bekend")))</f>
        <v/>
      </c>
      <c r="AF766" s="976" t="str">
        <f t="shared" si="92"/>
        <v/>
      </c>
      <c r="AG766" s="1028" t="str">
        <f>IF(A766="","",(IFERROR(VLOOKUP(A766,Projecten!A$4:W$2618,23,FALSE),"niet bekend")))</f>
        <v/>
      </c>
      <c r="AH766" s="1028" t="str">
        <f>IF(A766="","",(IFERROR(VLOOKUP(A766,Projecten!A$4:W$2618,12,FALSE),"niet bekend")))</f>
        <v/>
      </c>
      <c r="AI766" s="1026" t="str">
        <f t="shared" si="93"/>
        <v/>
      </c>
    </row>
    <row r="767" spans="1:35" s="294" customFormat="1" ht="12.75" customHeight="1" x14ac:dyDescent="0.2">
      <c r="A767" s="315"/>
      <c r="B767" s="522"/>
      <c r="C767" s="315"/>
      <c r="D767" s="523"/>
      <c r="E767" s="1986"/>
      <c r="F767" s="524"/>
      <c r="G767" s="524"/>
      <c r="H767" s="524"/>
      <c r="I767" s="525"/>
      <c r="J767" s="525"/>
      <c r="K767" s="525"/>
      <c r="L767" s="525"/>
      <c r="M767" s="525"/>
      <c r="N767" s="525"/>
      <c r="O767" s="525"/>
      <c r="P767" s="525"/>
      <c r="Q767" s="327"/>
      <c r="R767" s="23"/>
      <c r="S767" s="526"/>
      <c r="T767" s="183"/>
      <c r="W767" s="201"/>
      <c r="X767" s="113"/>
      <c r="Y767" s="113"/>
      <c r="Z767" s="327"/>
      <c r="AE767" s="383" t="str">
        <f>IF(A767="","",(IFERROR(VLOOKUP(A767,Projecten!A$4:W$2618,5,FALSE),"niet bekend")))</f>
        <v/>
      </c>
      <c r="AF767" s="977" t="str">
        <f t="shared" si="92"/>
        <v/>
      </c>
      <c r="AG767" s="1028" t="str">
        <f>IF(A767="","",(IFERROR(VLOOKUP(A767,Projecten!A$4:W$2618,23,FALSE),"niet bekend")))</f>
        <v/>
      </c>
      <c r="AH767" s="1028" t="str">
        <f>IF(A767="","",(IFERROR(VLOOKUP(A767,Projecten!A$4:W$2618,12,FALSE),"niet bekend")))</f>
        <v/>
      </c>
      <c r="AI767" s="1026" t="str">
        <f t="shared" si="93"/>
        <v/>
      </c>
    </row>
    <row r="768" spans="1:35" s="433" customFormat="1" ht="12.75" customHeight="1" x14ac:dyDescent="0.2">
      <c r="A768" s="452"/>
      <c r="B768" s="560"/>
      <c r="C768" s="452" t="s">
        <v>1350</v>
      </c>
      <c r="E768" s="1987"/>
      <c r="F768" s="561"/>
      <c r="G768" s="561"/>
      <c r="H768" s="561"/>
      <c r="I768" s="562"/>
      <c r="J768" s="562"/>
      <c r="K768" s="562"/>
      <c r="L768" s="562"/>
      <c r="M768" s="562"/>
      <c r="N768" s="562"/>
      <c r="O768" s="562"/>
      <c r="P768" s="562"/>
      <c r="Q768" s="452"/>
      <c r="R768" s="384"/>
      <c r="S768" s="564"/>
      <c r="T768" s="565"/>
      <c r="W768" s="469">
        <v>16</v>
      </c>
      <c r="X768" s="566"/>
      <c r="Y768" s="566"/>
      <c r="Z768" s="452"/>
      <c r="AE768" s="383" t="str">
        <f>IF(A768="","",(IFERROR(VLOOKUP(A768,Projecten!A$4:W$2618,5,FALSE),"niet bekend")))</f>
        <v/>
      </c>
      <c r="AF768" s="978" t="str">
        <f t="shared" si="92"/>
        <v/>
      </c>
      <c r="AG768" s="1028" t="str">
        <f>IF(A768="","",(IFERROR(VLOOKUP(A768,Projecten!A$4:W$2618,23,FALSE),"niet bekend")))</f>
        <v/>
      </c>
      <c r="AH768" s="1028" t="str">
        <f>IF(A768="","",(IFERROR(VLOOKUP(A768,Projecten!A$4:W$2618,12,FALSE),"niet bekend")))</f>
        <v/>
      </c>
      <c r="AI768" s="1026" t="str">
        <f t="shared" si="93"/>
        <v/>
      </c>
    </row>
    <row r="769" spans="1:35" s="433" customFormat="1" ht="12.75" customHeight="1" x14ac:dyDescent="0.2">
      <c r="A769" s="452"/>
      <c r="B769" s="560"/>
      <c r="C769" s="452" t="s">
        <v>1351</v>
      </c>
      <c r="E769" s="1987"/>
      <c r="F769" s="561"/>
      <c r="G769" s="561"/>
      <c r="H769" s="561"/>
      <c r="I769" s="562"/>
      <c r="J769" s="562"/>
      <c r="K769" s="562"/>
      <c r="L769" s="562"/>
      <c r="M769" s="562"/>
      <c r="N769" s="562"/>
      <c r="O769" s="562"/>
      <c r="P769" s="562"/>
      <c r="Q769" s="452"/>
      <c r="R769" s="384"/>
      <c r="S769" s="564"/>
      <c r="T769" s="565"/>
      <c r="W769" s="469">
        <v>6</v>
      </c>
      <c r="X769" s="566"/>
      <c r="Y769" s="566"/>
      <c r="Z769" s="452"/>
      <c r="AE769" s="383" t="str">
        <f>IF(A769="","",(IFERROR(VLOOKUP(A769,Projecten!A$4:W$2618,5,FALSE),"niet bekend")))</f>
        <v/>
      </c>
      <c r="AF769" s="978" t="str">
        <f t="shared" si="92"/>
        <v/>
      </c>
      <c r="AG769" s="1028" t="str">
        <f>IF(A769="","",(IFERROR(VLOOKUP(A769,Projecten!A$4:W$2618,23,FALSE),"niet bekend")))</f>
        <v/>
      </c>
      <c r="AH769" s="1028" t="str">
        <f>IF(A769="","",(IFERROR(VLOOKUP(A769,Projecten!A$4:W$2618,12,FALSE),"niet bekend")))</f>
        <v/>
      </c>
      <c r="AI769" s="1026" t="str">
        <f t="shared" si="93"/>
        <v/>
      </c>
    </row>
    <row r="770" spans="1:35" x14ac:dyDescent="0.2">
      <c r="A770" s="5"/>
      <c r="I770" s="75"/>
      <c r="J770" s="75"/>
      <c r="Q770" s="5"/>
      <c r="W770" s="25"/>
      <c r="X770" s="6"/>
      <c r="Y770" s="6"/>
      <c r="Z770" s="5"/>
      <c r="AE770" s="4" t="str">
        <f>IF(A770="","",(IFERROR(VLOOKUP(A770,Projecten!A$4:W$2618,5,FALSE),"niet bekend")))</f>
        <v/>
      </c>
      <c r="AF770" s="973" t="str">
        <f t="shared" si="92"/>
        <v/>
      </c>
      <c r="AG770" s="1028" t="str">
        <f>IF(A770="","",(IFERROR(VLOOKUP(A770,Projecten!A$4:W$2618,23,FALSE),"niet bekend")))</f>
        <v/>
      </c>
      <c r="AH770" s="1028" t="str">
        <f>IF(A770="","",(IFERROR(VLOOKUP(A770,Projecten!A$4:W$2618,12,FALSE),"niet bekend")))</f>
        <v/>
      </c>
      <c r="AI770" s="1026" t="str">
        <f t="shared" si="93"/>
        <v/>
      </c>
    </row>
    <row r="771" spans="1:35" s="4" customFormat="1" ht="12.75" customHeight="1" x14ac:dyDescent="0.2">
      <c r="A771" s="380">
        <v>2016186</v>
      </c>
      <c r="B771" s="378" t="s">
        <v>1286</v>
      </c>
      <c r="C771" s="290" t="s">
        <v>1159</v>
      </c>
      <c r="D771" s="370" t="s">
        <v>68</v>
      </c>
      <c r="E771" s="1980">
        <v>5</v>
      </c>
      <c r="F771" s="381">
        <v>40</v>
      </c>
      <c r="G771" s="381">
        <v>25</v>
      </c>
      <c r="H771" s="381">
        <v>15</v>
      </c>
      <c r="I771" s="74" t="s">
        <v>89</v>
      </c>
      <c r="J771" s="74" t="s">
        <v>309</v>
      </c>
      <c r="K771" s="29" t="s">
        <v>309</v>
      </c>
      <c r="L771" s="29" t="s">
        <v>309</v>
      </c>
      <c r="M771" s="29" t="s">
        <v>89</v>
      </c>
      <c r="N771" s="29" t="s">
        <v>89</v>
      </c>
      <c r="O771" s="29" t="s">
        <v>89</v>
      </c>
      <c r="P771" s="29" t="s">
        <v>89</v>
      </c>
      <c r="Q771" s="111"/>
      <c r="R771" s="23">
        <v>42520</v>
      </c>
      <c r="S771" s="23">
        <f>IF(T771&lt;=0,"",(((T771-'In Productie'!$D$1)/7)+0.6))</f>
        <v>21.6</v>
      </c>
      <c r="T771" s="181">
        <v>42520</v>
      </c>
      <c r="U771" s="4" t="s">
        <v>561</v>
      </c>
      <c r="V771" s="44" t="s">
        <v>1220</v>
      </c>
      <c r="W771" s="25">
        <v>71</v>
      </c>
      <c r="X771" s="79"/>
      <c r="Y771" s="79"/>
      <c r="Z771" s="586">
        <v>42485</v>
      </c>
      <c r="AE771" s="4">
        <f>IF(A771="","",(IFERROR(VLOOKUP(A771,Projecten!A$4:W$2618,5,FALSE),"niet bekend")))</f>
        <v>5</v>
      </c>
      <c r="AF771" s="973">
        <f t="shared" si="92"/>
        <v>10530</v>
      </c>
      <c r="AG771" s="1028">
        <f>IF(A771="","",(IFERROR(VLOOKUP(A771,Projecten!A$4:W$2618,23,FALSE),"niet bekend")))</f>
        <v>10530</v>
      </c>
      <c r="AH771" s="1028">
        <f>IF(A771="","",(IFERROR(VLOOKUP(A771,Projecten!A$4:W$2618,12,FALSE),"niet bekend")))</f>
        <v>10530</v>
      </c>
      <c r="AI771" s="1026">
        <f t="shared" si="93"/>
        <v>0</v>
      </c>
    </row>
    <row r="772" spans="1:35" s="4" customFormat="1" ht="12.75" customHeight="1" x14ac:dyDescent="0.2">
      <c r="A772" s="380">
        <v>2016166</v>
      </c>
      <c r="B772" s="314">
        <v>120661</v>
      </c>
      <c r="C772" s="2" t="s">
        <v>1069</v>
      </c>
      <c r="D772" s="370" t="s">
        <v>68</v>
      </c>
      <c r="E772" s="67">
        <v>1</v>
      </c>
      <c r="F772" s="4">
        <v>10</v>
      </c>
      <c r="G772" s="4">
        <v>3</v>
      </c>
      <c r="H772" s="4">
        <v>5</v>
      </c>
      <c r="I772" s="127" t="s">
        <v>89</v>
      </c>
      <c r="J772" s="127" t="s">
        <v>89</v>
      </c>
      <c r="K772" s="67" t="s">
        <v>309</v>
      </c>
      <c r="L772" s="67" t="s">
        <v>309</v>
      </c>
      <c r="M772" s="67" t="s">
        <v>89</v>
      </c>
      <c r="N772" s="67" t="s">
        <v>89</v>
      </c>
      <c r="O772" s="67" t="s">
        <v>89</v>
      </c>
      <c r="P772" s="67" t="s">
        <v>89</v>
      </c>
      <c r="Q772" s="272"/>
      <c r="R772" s="23">
        <v>42520</v>
      </c>
      <c r="S772" s="412">
        <f>IF(T772&lt;=0,"",(((T772-'In Productie'!$D$1)/7)+0.6))</f>
        <v>21.028571428571428</v>
      </c>
      <c r="T772" s="413">
        <v>42516</v>
      </c>
      <c r="U772" s="4" t="s">
        <v>278</v>
      </c>
      <c r="W772" s="467">
        <v>23.43</v>
      </c>
      <c r="X772" s="80"/>
      <c r="Y772" s="82"/>
      <c r="Z772" s="586">
        <v>42478</v>
      </c>
      <c r="AE772" s="4">
        <f>IF(A772="","",(IFERROR(VLOOKUP(A772,Projecten!A$4:W$2618,5,FALSE),"niet bekend")))</f>
        <v>1</v>
      </c>
      <c r="AF772" s="973">
        <f t="shared" si="92"/>
        <v>4610</v>
      </c>
      <c r="AG772" s="1028">
        <f>IF(A772="","",(IFERROR(VLOOKUP(A772,Projecten!A$4:W$2618,23,FALSE),"niet bekend")))</f>
        <v>4610</v>
      </c>
      <c r="AH772" s="1028">
        <f>IF(A772="","",(IFERROR(VLOOKUP(A772,Projecten!A$4:W$2618,12,FALSE),"niet bekend")))</f>
        <v>4610</v>
      </c>
      <c r="AI772" s="1026">
        <f t="shared" si="93"/>
        <v>0</v>
      </c>
    </row>
    <row r="773" spans="1:35" s="4" customFormat="1" ht="12.75" customHeight="1" x14ac:dyDescent="0.2">
      <c r="A773" s="380">
        <v>2016167</v>
      </c>
      <c r="B773" s="314">
        <v>120661</v>
      </c>
      <c r="C773" s="366">
        <v>554716</v>
      </c>
      <c r="D773" s="370" t="s">
        <v>68</v>
      </c>
      <c r="E773" s="1980">
        <v>1</v>
      </c>
      <c r="F773" s="381">
        <v>6</v>
      </c>
      <c r="G773" s="381">
        <v>4</v>
      </c>
      <c r="H773" s="381">
        <v>3</v>
      </c>
      <c r="I773" s="74" t="s">
        <v>89</v>
      </c>
      <c r="J773" s="74" t="s">
        <v>309</v>
      </c>
      <c r="K773" s="74" t="s">
        <v>309</v>
      </c>
      <c r="L773" s="74" t="s">
        <v>309</v>
      </c>
      <c r="M773" s="74" t="s">
        <v>89</v>
      </c>
      <c r="N773" s="29" t="s">
        <v>89</v>
      </c>
      <c r="O773" s="29" t="s">
        <v>89</v>
      </c>
      <c r="P773" s="29" t="s">
        <v>89</v>
      </c>
      <c r="Q773" s="272"/>
      <c r="R773" s="23">
        <v>42521</v>
      </c>
      <c r="S773" s="23">
        <f>IF(T773&lt;=0,"",(((T773-'In Productie'!$D$1)/7)+0.6))</f>
        <v>21.028571428571428</v>
      </c>
      <c r="T773" s="181">
        <v>42516</v>
      </c>
      <c r="U773" s="4" t="s">
        <v>278</v>
      </c>
      <c r="W773" s="25">
        <v>11</v>
      </c>
      <c r="X773" s="79"/>
      <c r="Y773" s="79"/>
      <c r="Z773" s="586">
        <v>42478</v>
      </c>
      <c r="AE773" s="4">
        <f>IF(A773="","",(IFERROR(VLOOKUP(A773,Projecten!A$4:W$2618,5,FALSE),"niet bekend")))</f>
        <v>1</v>
      </c>
      <c r="AF773" s="973">
        <f t="shared" si="92"/>
        <v>1774</v>
      </c>
      <c r="AG773" s="1028">
        <f>IF(A773="","",(IFERROR(VLOOKUP(A773,Projecten!A$4:W$2618,23,FALSE),"niet bekend")))</f>
        <v>1774</v>
      </c>
      <c r="AH773" s="1028">
        <f>IF(A773="","",(IFERROR(VLOOKUP(A773,Projecten!A$4:W$2618,12,FALSE),"niet bekend")))</f>
        <v>1774</v>
      </c>
      <c r="AI773" s="1026">
        <f t="shared" si="93"/>
        <v>0</v>
      </c>
    </row>
    <row r="774" spans="1:35" ht="12.75" customHeight="1" x14ac:dyDescent="0.2">
      <c r="A774" s="117">
        <v>2016176</v>
      </c>
      <c r="B774" s="314">
        <v>120663</v>
      </c>
      <c r="C774" s="290">
        <v>590716</v>
      </c>
      <c r="D774" s="292" t="s">
        <v>68</v>
      </c>
      <c r="E774" s="999">
        <v>1</v>
      </c>
      <c r="F774" s="292">
        <v>9</v>
      </c>
      <c r="G774" s="292">
        <v>5</v>
      </c>
      <c r="H774" s="292">
        <v>2</v>
      </c>
      <c r="I774" s="75" t="s">
        <v>89</v>
      </c>
      <c r="J774" s="75" t="s">
        <v>309</v>
      </c>
      <c r="K774" s="75" t="s">
        <v>309</v>
      </c>
      <c r="L774" s="75" t="s">
        <v>309</v>
      </c>
      <c r="M774" s="75" t="s">
        <v>89</v>
      </c>
      <c r="N774" s="7" t="s">
        <v>89</v>
      </c>
      <c r="O774" s="7" t="s">
        <v>89</v>
      </c>
      <c r="P774" s="7" t="s">
        <v>89</v>
      </c>
      <c r="Q774" s="5"/>
      <c r="R774" s="23">
        <v>42523</v>
      </c>
      <c r="S774" s="96">
        <f>IF(T774&lt;=0,"",(((T774-'In Productie'!$D$1)/7)+0.6))</f>
        <v>21.028571428571428</v>
      </c>
      <c r="T774" s="177">
        <v>42516</v>
      </c>
      <c r="U774" s="6" t="s">
        <v>278</v>
      </c>
      <c r="V774" s="6" t="s">
        <v>1162</v>
      </c>
      <c r="W774" s="25">
        <v>13.4</v>
      </c>
      <c r="X774" s="6"/>
      <c r="Y774" s="6"/>
      <c r="Z774" s="587">
        <v>42482</v>
      </c>
      <c r="AE774" s="4">
        <f>IF(A774="","",(IFERROR(VLOOKUP(A774,Projecten!A$4:W$2618,5,FALSE),"niet bekend")))</f>
        <v>1</v>
      </c>
      <c r="AF774" s="973">
        <f t="shared" si="92"/>
        <v>2709</v>
      </c>
      <c r="AG774" s="1028">
        <f>IF(A774="","",(IFERROR(VLOOKUP(A774,Projecten!A$4:W$2618,23,FALSE),"niet bekend")))</f>
        <v>2709</v>
      </c>
      <c r="AH774" s="1028">
        <f>IF(A774="","",(IFERROR(VLOOKUP(A774,Projecten!A$4:W$2618,12,FALSE),"niet bekend")))</f>
        <v>2709</v>
      </c>
      <c r="AI774" s="1026">
        <f t="shared" si="93"/>
        <v>0</v>
      </c>
    </row>
    <row r="775" spans="1:35" ht="12.75" customHeight="1" x14ac:dyDescent="0.2">
      <c r="A775" s="290">
        <v>2016177</v>
      </c>
      <c r="B775" s="378" t="s">
        <v>1285</v>
      </c>
      <c r="C775" s="290">
        <v>589516</v>
      </c>
      <c r="D775" s="292" t="s">
        <v>68</v>
      </c>
      <c r="E775" s="999">
        <v>1</v>
      </c>
      <c r="F775" s="292">
        <v>11</v>
      </c>
      <c r="G775" s="292">
        <v>5</v>
      </c>
      <c r="H775" s="292">
        <v>3</v>
      </c>
      <c r="I775" s="75" t="s">
        <v>89</v>
      </c>
      <c r="J775" s="75" t="s">
        <v>309</v>
      </c>
      <c r="K775" s="75" t="s">
        <v>309</v>
      </c>
      <c r="L775" s="75" t="s">
        <v>309</v>
      </c>
      <c r="M775" s="75" t="s">
        <v>89</v>
      </c>
      <c r="N775" s="7" t="s">
        <v>89</v>
      </c>
      <c r="O775" s="7" t="s">
        <v>89</v>
      </c>
      <c r="P775" s="7" t="s">
        <v>89</v>
      </c>
      <c r="Q775" s="5"/>
      <c r="R775" s="23">
        <v>42523</v>
      </c>
      <c r="S775" s="96">
        <f>IF(T775&lt;=0,"",(((T775-'In Productie'!$D$1)/7)+0.6))</f>
        <v>21.028571428571428</v>
      </c>
      <c r="T775" s="177">
        <v>42516</v>
      </c>
      <c r="U775" s="6" t="s">
        <v>278</v>
      </c>
      <c r="W775" s="25">
        <v>16.100000000000001</v>
      </c>
      <c r="X775" s="6"/>
      <c r="Y775" s="6"/>
      <c r="Z775" s="587">
        <v>42482</v>
      </c>
      <c r="AE775" s="4">
        <f>IF(A775="","",(IFERROR(VLOOKUP(A775,Projecten!A$4:W$2618,5,FALSE),"niet bekend")))</f>
        <v>1</v>
      </c>
      <c r="AF775" s="973">
        <f t="shared" si="92"/>
        <v>3197</v>
      </c>
      <c r="AG775" s="1028">
        <f>IF(A775="","",(IFERROR(VLOOKUP(A775,Projecten!A$4:W$2618,23,FALSE),"niet bekend")))</f>
        <v>3197</v>
      </c>
      <c r="AH775" s="1028">
        <f>IF(A775="","",(IFERROR(VLOOKUP(A775,Projecten!A$4:W$2618,12,FALSE),"niet bekend")))</f>
        <v>3197</v>
      </c>
      <c r="AI775" s="1026">
        <f t="shared" si="93"/>
        <v>0</v>
      </c>
    </row>
    <row r="776" spans="1:35" ht="12.75" customHeight="1" x14ac:dyDescent="0.2">
      <c r="A776" s="290">
        <v>2016178</v>
      </c>
      <c r="B776" s="314">
        <v>120663</v>
      </c>
      <c r="C776" s="290">
        <v>591016</v>
      </c>
      <c r="D776" s="292" t="s">
        <v>68</v>
      </c>
      <c r="E776" s="999">
        <v>1</v>
      </c>
      <c r="F776" s="292">
        <v>9</v>
      </c>
      <c r="G776" s="292">
        <v>5</v>
      </c>
      <c r="H776" s="292">
        <v>2</v>
      </c>
      <c r="I776" s="75" t="s">
        <v>89</v>
      </c>
      <c r="J776" s="75" t="s">
        <v>309</v>
      </c>
      <c r="K776" s="75" t="s">
        <v>309</v>
      </c>
      <c r="L776" s="75" t="s">
        <v>309</v>
      </c>
      <c r="M776" s="75" t="s">
        <v>89</v>
      </c>
      <c r="N776" s="75" t="s">
        <v>89</v>
      </c>
      <c r="O776" s="75" t="s">
        <v>89</v>
      </c>
      <c r="P776" s="75" t="s">
        <v>89</v>
      </c>
      <c r="Q776" s="160"/>
      <c r="R776" s="23">
        <v>42524</v>
      </c>
      <c r="S776" s="96">
        <f>IF(T776&lt;=0,"",(((T776-'In Productie'!$D$1)/7)+0.6))</f>
        <v>21.028571428571428</v>
      </c>
      <c r="T776" s="177">
        <v>42516</v>
      </c>
      <c r="U776" s="6" t="s">
        <v>278</v>
      </c>
      <c r="V776" s="6" t="s">
        <v>1162</v>
      </c>
      <c r="W776" s="470">
        <v>14.51</v>
      </c>
      <c r="X776" s="6"/>
      <c r="Y776" s="6"/>
      <c r="Z776" s="587">
        <v>42482</v>
      </c>
      <c r="AE776" s="4">
        <f>IF(A776="","",(IFERROR(VLOOKUP(A776,Projecten!A$4:W$2618,5,FALSE),"niet bekend")))</f>
        <v>1</v>
      </c>
      <c r="AF776" s="973">
        <f t="shared" si="92"/>
        <v>2819</v>
      </c>
      <c r="AG776" s="1028">
        <f>IF(A776="","",(IFERROR(VLOOKUP(A776,Projecten!A$4:W$2618,23,FALSE),"niet bekend")))</f>
        <v>2819</v>
      </c>
      <c r="AH776" s="1028">
        <f>IF(A776="","",(IFERROR(VLOOKUP(A776,Projecten!A$4:W$2618,12,FALSE),"niet bekend")))</f>
        <v>2819</v>
      </c>
      <c r="AI776" s="1026">
        <f t="shared" si="93"/>
        <v>0</v>
      </c>
    </row>
    <row r="777" spans="1:35" s="4" customFormat="1" ht="12.75" customHeight="1" x14ac:dyDescent="0.2">
      <c r="A777" s="117" t="s">
        <v>2536</v>
      </c>
      <c r="B777" s="314" t="s">
        <v>1216</v>
      </c>
      <c r="C777" s="2" t="s">
        <v>929</v>
      </c>
      <c r="D777" s="347" t="s">
        <v>68</v>
      </c>
      <c r="E777" s="1980">
        <v>0</v>
      </c>
      <c r="F777" s="381">
        <v>2</v>
      </c>
      <c r="G777" s="381">
        <v>0</v>
      </c>
      <c r="H777" s="381">
        <v>1</v>
      </c>
      <c r="I777" s="76" t="s">
        <v>89</v>
      </c>
      <c r="J777" s="76" t="s">
        <v>89</v>
      </c>
      <c r="K777" s="76" t="s">
        <v>309</v>
      </c>
      <c r="L777" s="76" t="s">
        <v>89</v>
      </c>
      <c r="M777" s="76" t="s">
        <v>89</v>
      </c>
      <c r="N777" s="41" t="s">
        <v>89</v>
      </c>
      <c r="O777" s="41" t="s">
        <v>89</v>
      </c>
      <c r="P777" s="41" t="s">
        <v>89</v>
      </c>
      <c r="Q777" s="5"/>
      <c r="R777" s="23">
        <v>42521</v>
      </c>
      <c r="S777" s="23">
        <f>IF(T777&lt;=0,"",(((T777-'In Productie'!$D$1)/7)+0.6))</f>
        <v>20.028571428571428</v>
      </c>
      <c r="T777" s="181">
        <v>42509</v>
      </c>
      <c r="U777" s="4" t="s">
        <v>278</v>
      </c>
      <c r="V777" s="4" t="s">
        <v>991</v>
      </c>
      <c r="W777" s="470">
        <v>4</v>
      </c>
      <c r="X777" s="79"/>
      <c r="Y777" s="299"/>
      <c r="Z777" s="586">
        <v>42481</v>
      </c>
      <c r="AE777" s="4">
        <f>IF(A777="","",(IFERROR(VLOOKUP(A777,Projecten!A$4:W$2618,5,FALSE),"niet bekend")))</f>
        <v>0</v>
      </c>
      <c r="AF777" s="973">
        <f>AH777</f>
        <v>88.4</v>
      </c>
      <c r="AG777" s="1028">
        <f>IF(A777="","",(IFERROR(VLOOKUP(A777,Projecten!A$4:W$2618,23,FALSE),"niet bekend")))</f>
        <v>88.4</v>
      </c>
      <c r="AH777" s="1028">
        <f>IF(A777="","",(IFERROR(VLOOKUP(A777,Projecten!A$4:W$2618,12,FALSE),"niet bekend")))</f>
        <v>88.4</v>
      </c>
      <c r="AI777" s="1026">
        <f t="shared" si="93"/>
        <v>0</v>
      </c>
    </row>
    <row r="778" spans="1:35" s="90" customFormat="1" ht="12.75" customHeight="1" x14ac:dyDescent="0.2">
      <c r="A778" s="117">
        <v>2016219</v>
      </c>
      <c r="B778" s="1515">
        <v>120695</v>
      </c>
      <c r="C778" s="118" t="s">
        <v>1278</v>
      </c>
      <c r="D778" s="449" t="s">
        <v>68</v>
      </c>
      <c r="E778" s="1002">
        <v>1</v>
      </c>
      <c r="F778" s="448">
        <v>3</v>
      </c>
      <c r="G778" s="448">
        <v>0</v>
      </c>
      <c r="H778" s="448">
        <v>0</v>
      </c>
      <c r="I778" s="75" t="s">
        <v>309</v>
      </c>
      <c r="J778" s="75" t="s">
        <v>309</v>
      </c>
      <c r="K778" s="75" t="s">
        <v>309</v>
      </c>
      <c r="L778" s="75" t="s">
        <v>309</v>
      </c>
      <c r="M778" s="75" t="s">
        <v>89</v>
      </c>
      <c r="N778" s="75" t="s">
        <v>89</v>
      </c>
      <c r="O778" s="75" t="s">
        <v>89</v>
      </c>
      <c r="P778" s="75" t="s">
        <v>89</v>
      </c>
      <c r="Q778" s="402"/>
      <c r="R778" s="96"/>
      <c r="S778" s="96">
        <f>IF(T778&lt;=0,"",(((T778-'In Productie'!$D$1)/7)+0.6))</f>
        <v>22.885714285714286</v>
      </c>
      <c r="T778" s="180">
        <v>42529</v>
      </c>
      <c r="U778" s="90" t="s">
        <v>278</v>
      </c>
      <c r="V778" s="90" t="s">
        <v>1327</v>
      </c>
      <c r="W778" s="466">
        <v>3</v>
      </c>
      <c r="X778" s="100"/>
      <c r="Y778" s="116"/>
      <c r="Z778" s="588">
        <v>42508</v>
      </c>
      <c r="AE778" s="90">
        <f>IF(A778="","",(IFERROR(VLOOKUP(A778,Projecten!A$4:W$2618,5,FALSE),"niet bekend")))</f>
        <v>1</v>
      </c>
      <c r="AF778" s="972">
        <f t="shared" ref="AF778:AF784" si="94">IF(AE778="","",(E778/AE778*AH778))</f>
        <v>319.49</v>
      </c>
      <c r="AG778" s="1028">
        <f>IF(A778="","",(IFERROR(VLOOKUP(A778,Projecten!A$4:W$2618,23,FALSE),"niet bekend")))</f>
        <v>319.49</v>
      </c>
      <c r="AH778" s="1028">
        <f>IF(A778="","",(IFERROR(VLOOKUP(A778,Projecten!A$4:W$2618,12,FALSE),"niet bekend")))</f>
        <v>319.49</v>
      </c>
      <c r="AI778" s="1028">
        <f t="shared" si="93"/>
        <v>0</v>
      </c>
    </row>
    <row r="779" spans="1:35" s="4" customFormat="1" ht="12.75" customHeight="1" x14ac:dyDescent="0.2">
      <c r="A779" s="380">
        <v>2016187</v>
      </c>
      <c r="B779" s="1515">
        <v>120679</v>
      </c>
      <c r="C779" s="366">
        <v>563416</v>
      </c>
      <c r="D779" s="370" t="s">
        <v>68</v>
      </c>
      <c r="E779" s="1984">
        <v>1</v>
      </c>
      <c r="F779" s="407">
        <v>13</v>
      </c>
      <c r="G779" s="407">
        <v>4</v>
      </c>
      <c r="H779" s="407">
        <v>5</v>
      </c>
      <c r="I779" s="74" t="s">
        <v>89</v>
      </c>
      <c r="J779" s="74" t="s">
        <v>89</v>
      </c>
      <c r="K779" s="74" t="s">
        <v>309</v>
      </c>
      <c r="L779" s="74" t="s">
        <v>309</v>
      </c>
      <c r="M779" s="74" t="s">
        <v>89</v>
      </c>
      <c r="N779" s="538" t="s">
        <v>89</v>
      </c>
      <c r="O779" s="538" t="s">
        <v>89</v>
      </c>
      <c r="P779" s="29" t="s">
        <v>89</v>
      </c>
      <c r="Q779" s="111"/>
      <c r="R779" s="23">
        <v>42527</v>
      </c>
      <c r="S779" s="23">
        <f>IF(T779&lt;=0,"",(((T779-'In Productie'!$D$1)/7)+0.6))</f>
        <v>21.6</v>
      </c>
      <c r="T779" s="181">
        <v>42520</v>
      </c>
      <c r="U779" s="4" t="s">
        <v>278</v>
      </c>
      <c r="V779" s="4" t="s">
        <v>1219</v>
      </c>
      <c r="W779" s="25">
        <v>27</v>
      </c>
      <c r="X779" s="79"/>
      <c r="Y779" s="79"/>
      <c r="Z779" s="586">
        <v>42485</v>
      </c>
      <c r="AE779" s="4">
        <f>IF(A779="","",(IFERROR(VLOOKUP(A779,Projecten!A$4:W$2618,5,FALSE),"niet bekend")))</f>
        <v>1</v>
      </c>
      <c r="AF779" s="973">
        <f t="shared" si="94"/>
        <v>6040</v>
      </c>
      <c r="AG779" s="1028">
        <f>IF(A779="","",(IFERROR(VLOOKUP(A779,Projecten!A$4:W$2618,23,FALSE),"niet bekend")))</f>
        <v>6040</v>
      </c>
      <c r="AH779" s="1028">
        <f>IF(A779="","",(IFERROR(VLOOKUP(A779,Projecten!A$4:W$2618,12,FALSE),"niet bekend")))</f>
        <v>6040</v>
      </c>
      <c r="AI779" s="1026">
        <f t="shared" si="93"/>
        <v>0</v>
      </c>
    </row>
    <row r="780" spans="1:35" s="90" customFormat="1" ht="12.75" customHeight="1" x14ac:dyDescent="0.2">
      <c r="A780" s="380">
        <v>2016193</v>
      </c>
      <c r="B780" s="446">
        <v>120679</v>
      </c>
      <c r="C780" s="461">
        <v>590916</v>
      </c>
      <c r="D780" s="462" t="s">
        <v>68</v>
      </c>
      <c r="E780" s="1988">
        <v>1</v>
      </c>
      <c r="F780" s="427">
        <v>9</v>
      </c>
      <c r="G780" s="427">
        <v>5</v>
      </c>
      <c r="H780" s="427">
        <v>2</v>
      </c>
      <c r="I780" s="75" t="s">
        <v>89</v>
      </c>
      <c r="J780" s="75" t="s">
        <v>309</v>
      </c>
      <c r="K780" s="75" t="s">
        <v>309</v>
      </c>
      <c r="L780" s="75" t="s">
        <v>309</v>
      </c>
      <c r="M780" s="75" t="s">
        <v>89</v>
      </c>
      <c r="N780" s="75" t="s">
        <v>89</v>
      </c>
      <c r="O780" s="75" t="s">
        <v>89</v>
      </c>
      <c r="P780" s="75" t="s">
        <v>89</v>
      </c>
      <c r="Q780" s="402"/>
      <c r="R780" s="96">
        <v>42527</v>
      </c>
      <c r="S780" s="96">
        <f>IF(T780&lt;=0,"",(((T780-'In Productie'!$D$1)/7)+0.6))</f>
        <v>22.028571428571428</v>
      </c>
      <c r="T780" s="180">
        <v>42523</v>
      </c>
      <c r="U780" s="90" t="s">
        <v>278</v>
      </c>
      <c r="V780" s="44" t="s">
        <v>1224</v>
      </c>
      <c r="W780" s="466">
        <v>13.4</v>
      </c>
      <c r="X780" s="100"/>
      <c r="Y780" s="116"/>
      <c r="Z780" s="588">
        <v>42485</v>
      </c>
      <c r="AE780" s="90">
        <f>IF(A780="","",(IFERROR(VLOOKUP(A780,Projecten!A$4:W$2618,5,FALSE),"niet bekend")))</f>
        <v>1</v>
      </c>
      <c r="AF780" s="972">
        <f t="shared" si="94"/>
        <v>2709</v>
      </c>
      <c r="AG780" s="1028">
        <f>IF(A780="","",(IFERROR(VLOOKUP(A780,Projecten!A$4:W$2618,23,FALSE),"niet bekend")))</f>
        <v>2709</v>
      </c>
      <c r="AH780" s="1028">
        <f>IF(A780="","",(IFERROR(VLOOKUP(A780,Projecten!A$4:W$2618,12,FALSE),"niet bekend")))</f>
        <v>2709</v>
      </c>
      <c r="AI780" s="1028">
        <f t="shared" si="93"/>
        <v>0</v>
      </c>
    </row>
    <row r="781" spans="1:35" s="4" customFormat="1" ht="12.75" customHeight="1" x14ac:dyDescent="0.2">
      <c r="A781" s="117">
        <v>2016157</v>
      </c>
      <c r="B781" s="314">
        <v>120687</v>
      </c>
      <c r="C781" s="290" t="s">
        <v>1038</v>
      </c>
      <c r="D781" s="347" t="s">
        <v>68</v>
      </c>
      <c r="E781" s="1974">
        <v>4</v>
      </c>
      <c r="F781" s="349">
        <v>24</v>
      </c>
      <c r="G781" s="349">
        <v>20</v>
      </c>
      <c r="H781" s="349">
        <v>4</v>
      </c>
      <c r="I781" s="74" t="s">
        <v>89</v>
      </c>
      <c r="J781" s="29" t="s">
        <v>309</v>
      </c>
      <c r="K781" s="29" t="s">
        <v>309</v>
      </c>
      <c r="L781" s="29" t="s">
        <v>309</v>
      </c>
      <c r="M781" s="29" t="s">
        <v>89</v>
      </c>
      <c r="N781" s="29" t="s">
        <v>89</v>
      </c>
      <c r="O781" s="29" t="s">
        <v>612</v>
      </c>
      <c r="P781" s="29"/>
      <c r="Q781" s="272"/>
      <c r="R781" s="23">
        <v>42529</v>
      </c>
      <c r="S781" s="23">
        <f>IF(T781&lt;=0,"",(((T781-'In Productie'!$D$1)/7)+0.6))</f>
        <v>22.885714285714286</v>
      </c>
      <c r="T781" s="181">
        <v>42529</v>
      </c>
      <c r="U781" s="4" t="s">
        <v>561</v>
      </c>
      <c r="W781" s="25">
        <v>40.799999999999997</v>
      </c>
      <c r="X781" s="80"/>
      <c r="Y781" s="82"/>
      <c r="Z781" s="586">
        <v>42475</v>
      </c>
      <c r="AE781" s="4">
        <f>IF(A781="","",(IFERROR(VLOOKUP(A781,Projecten!A$4:W$2618,5,FALSE),"niet bekend")))</f>
        <v>5</v>
      </c>
      <c r="AF781" s="973">
        <f t="shared" si="94"/>
        <v>5272</v>
      </c>
      <c r="AG781" s="1028">
        <f>IF(A781="","",(IFERROR(VLOOKUP(A781,Projecten!A$4:W$2618,23,FALSE),"niet bekend")))</f>
        <v>6590</v>
      </c>
      <c r="AH781" s="1028">
        <f>IF(A781="","",(IFERROR(VLOOKUP(A781,Projecten!A$4:W$2618,12,FALSE),"niet bekend")))</f>
        <v>6590</v>
      </c>
      <c r="AI781" s="1026">
        <f t="shared" si="93"/>
        <v>1318</v>
      </c>
    </row>
    <row r="782" spans="1:35" s="4" customFormat="1" ht="12.75" customHeight="1" x14ac:dyDescent="0.2">
      <c r="A782" s="290"/>
      <c r="B782" s="314"/>
      <c r="C782" s="351"/>
      <c r="D782" s="349"/>
      <c r="E782" s="1974"/>
      <c r="F782" s="349"/>
      <c r="G782" s="349"/>
      <c r="H782" s="349"/>
      <c r="I782" s="76"/>
      <c r="J782" s="76"/>
      <c r="K782" s="76"/>
      <c r="L782" s="76"/>
      <c r="M782" s="76"/>
      <c r="N782" s="41"/>
      <c r="O782" s="41"/>
      <c r="P782" s="41"/>
      <c r="Q782" s="272"/>
      <c r="R782" s="23"/>
      <c r="S782" s="23"/>
      <c r="T782" s="181"/>
      <c r="V782" s="8"/>
      <c r="W782" s="25"/>
      <c r="X782" s="79"/>
      <c r="Y782" s="79"/>
      <c r="Z782" s="272"/>
      <c r="AE782" s="4" t="str">
        <f>IF(A782="","",(IFERROR(VLOOKUP(A782,Projecten!A$4:W$2618,5,FALSE),"niet bekend")))</f>
        <v/>
      </c>
      <c r="AF782" s="973" t="str">
        <f t="shared" si="94"/>
        <v/>
      </c>
      <c r="AG782" s="1028" t="str">
        <f>IF(A782="","",(IFERROR(VLOOKUP(A782,Projecten!A$4:W$2618,23,FALSE),"niet bekend")))</f>
        <v/>
      </c>
      <c r="AH782" s="1028" t="str">
        <f>IF(A782="","",(IFERROR(VLOOKUP(A782,Projecten!A$4:W$2618,12,FALSE),"niet bekend")))</f>
        <v/>
      </c>
      <c r="AI782" s="1026" t="str">
        <f t="shared" si="93"/>
        <v/>
      </c>
    </row>
    <row r="783" spans="1:35" s="4" customFormat="1" ht="12.75" customHeight="1" x14ac:dyDescent="0.2">
      <c r="A783" s="2">
        <v>2016170</v>
      </c>
      <c r="B783" s="1501">
        <v>120675</v>
      </c>
      <c r="C783" s="273" t="s">
        <v>1099</v>
      </c>
      <c r="D783" s="1" t="s">
        <v>1100</v>
      </c>
      <c r="E783" s="39">
        <v>1</v>
      </c>
      <c r="F783" s="1">
        <v>2</v>
      </c>
      <c r="G783" s="1">
        <v>1</v>
      </c>
      <c r="H783" s="1">
        <v>1</v>
      </c>
      <c r="I783" s="76" t="s">
        <v>89</v>
      </c>
      <c r="J783" s="76" t="s">
        <v>309</v>
      </c>
      <c r="K783" s="76" t="s">
        <v>309</v>
      </c>
      <c r="L783" s="76" t="s">
        <v>309</v>
      </c>
      <c r="M783" s="76" t="s">
        <v>89</v>
      </c>
      <c r="N783" s="41" t="s">
        <v>89</v>
      </c>
      <c r="O783" s="41" t="s">
        <v>89</v>
      </c>
      <c r="P783" s="41" t="s">
        <v>89</v>
      </c>
      <c r="Q783" s="272"/>
      <c r="R783" s="23"/>
      <c r="S783" s="23">
        <f>IF(T783&lt;=0,"",(((T783-'In Productie'!$D$1)/7)+0.6))</f>
        <v>22.028571428571428</v>
      </c>
      <c r="T783" s="181">
        <v>42523</v>
      </c>
      <c r="U783" s="4" t="s">
        <v>986</v>
      </c>
      <c r="W783" s="470">
        <v>3.7</v>
      </c>
      <c r="X783" s="79"/>
      <c r="Y783" s="79"/>
      <c r="Z783" s="586">
        <v>42480</v>
      </c>
      <c r="AE783" s="4">
        <f>IF(A783="","",(IFERROR(VLOOKUP(A783,Projecten!A$4:W$2618,5,FALSE),"niet bekend")))</f>
        <v>1</v>
      </c>
      <c r="AF783" s="973">
        <f t="shared" si="94"/>
        <v>575.83000000000004</v>
      </c>
      <c r="AG783" s="1028">
        <f>IF(A783="","",(IFERROR(VLOOKUP(A783,Projecten!A$4:W$2618,23,FALSE),"niet bekend")))</f>
        <v>575.83000000000004</v>
      </c>
      <c r="AH783" s="1028">
        <f>IF(A783="","",(IFERROR(VLOOKUP(A783,Projecten!A$4:W$2618,12,FALSE),"niet bekend")))</f>
        <v>575.83000000000004</v>
      </c>
      <c r="AI783" s="1026">
        <f t="shared" si="93"/>
        <v>0</v>
      </c>
    </row>
    <row r="784" spans="1:35" s="4" customFormat="1" ht="12.75" customHeight="1" x14ac:dyDescent="0.2">
      <c r="A784" s="290">
        <v>2016171</v>
      </c>
      <c r="B784" s="314">
        <v>120634</v>
      </c>
      <c r="C784" s="351" t="s">
        <v>1101</v>
      </c>
      <c r="D784" s="349" t="s">
        <v>1100</v>
      </c>
      <c r="E784" s="1974">
        <v>1</v>
      </c>
      <c r="F784" s="349">
        <v>6</v>
      </c>
      <c r="G784" s="349">
        <v>5</v>
      </c>
      <c r="H784" s="349">
        <v>1</v>
      </c>
      <c r="I784" s="76" t="s">
        <v>89</v>
      </c>
      <c r="J784" s="76" t="s">
        <v>89</v>
      </c>
      <c r="K784" s="76" t="s">
        <v>309</v>
      </c>
      <c r="L784" s="76" t="s">
        <v>309</v>
      </c>
      <c r="M784" s="76" t="s">
        <v>89</v>
      </c>
      <c r="N784" s="41" t="s">
        <v>89</v>
      </c>
      <c r="O784" s="41" t="s">
        <v>89</v>
      </c>
      <c r="P784" s="41" t="s">
        <v>89</v>
      </c>
      <c r="Q784" s="272"/>
      <c r="R784" s="23"/>
      <c r="S784" s="23">
        <f>IF(T784&lt;=0,"",(((T784-'In Productie'!$D$1)/7)+0.6))</f>
        <v>22.028571428571428</v>
      </c>
      <c r="T784" s="181">
        <v>42523</v>
      </c>
      <c r="U784" s="4" t="s">
        <v>986</v>
      </c>
      <c r="V784" s="8" t="s">
        <v>1141</v>
      </c>
      <c r="W784" s="25">
        <v>11.3</v>
      </c>
      <c r="X784" s="79"/>
      <c r="Y784" s="79"/>
      <c r="Z784" s="586">
        <v>42480</v>
      </c>
      <c r="AE784" s="4">
        <f>IF(A784="","",(IFERROR(VLOOKUP(A784,Projecten!A$4:W$2618,5,FALSE),"niet bekend")))</f>
        <v>1</v>
      </c>
      <c r="AF784" s="973">
        <f t="shared" si="94"/>
        <v>1802.84</v>
      </c>
      <c r="AG784" s="1028">
        <f>IF(A784="","",(IFERROR(VLOOKUP(A784,Projecten!A$4:W$2618,23,FALSE),"niet bekend")))</f>
        <v>1802.84</v>
      </c>
      <c r="AH784" s="1028">
        <f>IF(A784="","",(IFERROR(VLOOKUP(A784,Projecten!A$4:W$2618,12,FALSE),"niet bekend")))</f>
        <v>1802.84</v>
      </c>
      <c r="AI784" s="1026">
        <f t="shared" si="93"/>
        <v>0</v>
      </c>
    </row>
    <row r="785" spans="1:35" s="4" customFormat="1" ht="12.75" customHeight="1" x14ac:dyDescent="0.2">
      <c r="A785" s="290" t="s">
        <v>1195</v>
      </c>
      <c r="B785" s="314">
        <v>120634</v>
      </c>
      <c r="C785" s="351" t="s">
        <v>1196</v>
      </c>
      <c r="D785" s="349" t="s">
        <v>1100</v>
      </c>
      <c r="E785" s="1974">
        <v>0</v>
      </c>
      <c r="F785" s="349">
        <v>2</v>
      </c>
      <c r="G785" s="349">
        <v>1</v>
      </c>
      <c r="H785" s="349">
        <v>1</v>
      </c>
      <c r="I785" s="76" t="s">
        <v>89</v>
      </c>
      <c r="J785" s="76" t="s">
        <v>309</v>
      </c>
      <c r="K785" s="76" t="s">
        <v>309</v>
      </c>
      <c r="L785" s="76" t="s">
        <v>309</v>
      </c>
      <c r="M785" s="76" t="s">
        <v>89</v>
      </c>
      <c r="N785" s="41" t="s">
        <v>89</v>
      </c>
      <c r="O785" s="41" t="s">
        <v>89</v>
      </c>
      <c r="P785" s="41" t="s">
        <v>89</v>
      </c>
      <c r="Q785" s="272"/>
      <c r="R785" s="23"/>
      <c r="S785" s="23">
        <f>IF(T785&lt;=0,"",(((T785-'In Productie'!$D$1)/7)+0.6))</f>
        <v>22.028571428571428</v>
      </c>
      <c r="T785" s="181">
        <v>42523</v>
      </c>
      <c r="U785" s="4" t="s">
        <v>986</v>
      </c>
      <c r="V785" s="8" t="s">
        <v>1141</v>
      </c>
      <c r="W785" s="25">
        <v>4.7</v>
      </c>
      <c r="X785" s="79"/>
      <c r="Y785" s="79"/>
      <c r="Z785" s="586">
        <v>42494</v>
      </c>
      <c r="AE785" s="4">
        <f>IF(A785="","",(IFERROR(VLOOKUP(A785,Projecten!A$4:W$2618,5,FALSE),"niet bekend")))</f>
        <v>0</v>
      </c>
      <c r="AF785" s="973">
        <f>AH785</f>
        <v>747.09</v>
      </c>
      <c r="AG785" s="1028">
        <f>IF(A785="","",(IFERROR(VLOOKUP(A785,Projecten!A$4:W$2618,23,FALSE),"niet bekend")))</f>
        <v>747.09</v>
      </c>
      <c r="AH785" s="1028">
        <f>IF(A785="","",(IFERROR(VLOOKUP(A785,Projecten!A$4:W$2618,12,FALSE),"niet bekend")))</f>
        <v>747.09</v>
      </c>
      <c r="AI785" s="1026">
        <f t="shared" si="93"/>
        <v>0</v>
      </c>
    </row>
    <row r="786" spans="1:35" s="4" customFormat="1" ht="12.75" customHeight="1" x14ac:dyDescent="0.2">
      <c r="A786" s="5">
        <v>2016165</v>
      </c>
      <c r="B786" s="1502">
        <v>120635</v>
      </c>
      <c r="C786" s="42" t="s">
        <v>1063</v>
      </c>
      <c r="D786" s="42" t="s">
        <v>1064</v>
      </c>
      <c r="E786" s="7">
        <v>1</v>
      </c>
      <c r="F786" s="8">
        <v>11</v>
      </c>
      <c r="G786" s="8">
        <v>2</v>
      </c>
      <c r="H786" s="8">
        <v>11</v>
      </c>
      <c r="I786" s="75" t="s">
        <v>89</v>
      </c>
      <c r="J786" s="75" t="s">
        <v>309</v>
      </c>
      <c r="K786" s="75" t="s">
        <v>309</v>
      </c>
      <c r="L786" s="75" t="s">
        <v>309</v>
      </c>
      <c r="M786" s="75" t="s">
        <v>89</v>
      </c>
      <c r="N786" s="7" t="s">
        <v>89</v>
      </c>
      <c r="O786" s="7" t="s">
        <v>89</v>
      </c>
      <c r="P786" s="7" t="s">
        <v>89</v>
      </c>
      <c r="Q786" s="272"/>
      <c r="R786" s="23"/>
      <c r="S786" s="23">
        <f>IF(T786&lt;=0,"",(((T786-'In Productie'!$D$1)/7)+0.6))</f>
        <v>22.028571428571428</v>
      </c>
      <c r="T786" s="181">
        <v>42523</v>
      </c>
      <c r="U786" s="4" t="s">
        <v>1113</v>
      </c>
      <c r="V786" s="4" t="s">
        <v>1223</v>
      </c>
      <c r="W786" s="25">
        <v>32</v>
      </c>
      <c r="X786" s="80"/>
      <c r="Y786" s="82"/>
      <c r="Z786" s="586">
        <v>42479</v>
      </c>
      <c r="AE786" s="4">
        <f>IF(A786="","",(IFERROR(VLOOKUP(A786,Projecten!A$4:W$2618,5,FALSE),"niet bekend")))</f>
        <v>1</v>
      </c>
      <c r="AF786" s="973">
        <f>IF(AE786="","",(E786/AE786*AH786))</f>
        <v>6167</v>
      </c>
      <c r="AG786" s="1028">
        <f>IF(A786="","",(IFERROR(VLOOKUP(A786,Projecten!A$4:W$2618,23,FALSE),"niet bekend")))</f>
        <v>6167</v>
      </c>
      <c r="AH786" s="1028">
        <f>IF(A786="","",(IFERROR(VLOOKUP(A786,Projecten!A$4:W$2618,12,FALSE),"niet bekend")))</f>
        <v>6167</v>
      </c>
      <c r="AI786" s="1026">
        <f t="shared" si="93"/>
        <v>0</v>
      </c>
    </row>
    <row r="787" spans="1:35" s="4" customFormat="1" ht="12.75" customHeight="1" x14ac:dyDescent="0.2">
      <c r="A787" s="2">
        <v>2016233</v>
      </c>
      <c r="B787" s="1501">
        <v>120677</v>
      </c>
      <c r="C787" s="2" t="s">
        <v>938</v>
      </c>
      <c r="D787" s="1" t="s">
        <v>1064</v>
      </c>
      <c r="E787" s="39">
        <v>1</v>
      </c>
      <c r="F787" s="1">
        <v>2</v>
      </c>
      <c r="G787" s="1">
        <v>0</v>
      </c>
      <c r="H787" s="1">
        <v>2</v>
      </c>
      <c r="I787" s="75" t="s">
        <v>89</v>
      </c>
      <c r="J787" s="75" t="s">
        <v>309</v>
      </c>
      <c r="K787" s="75" t="s">
        <v>309</v>
      </c>
      <c r="L787" s="75" t="s">
        <v>309</v>
      </c>
      <c r="M787" s="75" t="s">
        <v>89</v>
      </c>
      <c r="N787" s="7" t="s">
        <v>89</v>
      </c>
      <c r="O787" s="7" t="s">
        <v>89</v>
      </c>
      <c r="P787" s="7" t="s">
        <v>89</v>
      </c>
      <c r="Q787" s="272"/>
      <c r="R787" s="23"/>
      <c r="S787" s="23">
        <v>22</v>
      </c>
      <c r="T787" s="181">
        <v>42523</v>
      </c>
      <c r="U787" s="4" t="s">
        <v>1113</v>
      </c>
      <c r="V787" s="4" t="s">
        <v>1297</v>
      </c>
      <c r="W787" s="25">
        <v>5.6</v>
      </c>
      <c r="X787" s="80"/>
      <c r="Y787" s="82"/>
      <c r="Z787" s="111">
        <v>42513</v>
      </c>
      <c r="AE787" s="4">
        <f>IF(A787="","",(IFERROR(VLOOKUP(A787,Projecten!A$4:W$2618,5,FALSE),"niet bekend")))</f>
        <v>1</v>
      </c>
      <c r="AF787" s="973">
        <f>IF(AE787="","",(E787/AE787*AH787))</f>
        <v>831.57</v>
      </c>
      <c r="AG787" s="1028">
        <f>IF(A787="","",(IFERROR(VLOOKUP(A787,Projecten!A$4:W$2618,23,FALSE),"niet bekend")))</f>
        <v>831.57</v>
      </c>
      <c r="AH787" s="1028">
        <f>IF(A787="","",(IFERROR(VLOOKUP(A787,Projecten!A$4:W$2618,12,FALSE),"niet bekend")))</f>
        <v>831.57</v>
      </c>
      <c r="AI787" s="1026">
        <f t="shared" si="93"/>
        <v>0</v>
      </c>
    </row>
    <row r="788" spans="1:35" s="4" customFormat="1" ht="12.75" customHeight="1" x14ac:dyDescent="0.2">
      <c r="A788" s="2" t="s">
        <v>1225</v>
      </c>
      <c r="B788" s="1501">
        <v>120651</v>
      </c>
      <c r="C788" s="273" t="s">
        <v>1198</v>
      </c>
      <c r="D788" s="1" t="s">
        <v>441</v>
      </c>
      <c r="E788" s="39">
        <v>0</v>
      </c>
      <c r="F788" s="1">
        <v>2</v>
      </c>
      <c r="G788" s="1">
        <v>2</v>
      </c>
      <c r="H788" s="1">
        <v>0</v>
      </c>
      <c r="I788" s="76" t="s">
        <v>309</v>
      </c>
      <c r="J788" s="41" t="s">
        <v>309</v>
      </c>
      <c r="K788" s="41" t="s">
        <v>309</v>
      </c>
      <c r="L788" s="41" t="s">
        <v>309</v>
      </c>
      <c r="M788" s="41" t="s">
        <v>89</v>
      </c>
      <c r="N788" s="41" t="s">
        <v>89</v>
      </c>
      <c r="O788" s="41" t="s">
        <v>89</v>
      </c>
      <c r="P788" s="41" t="s">
        <v>89</v>
      </c>
      <c r="Q788" s="272"/>
      <c r="R788" s="23"/>
      <c r="S788" s="23">
        <f>IF(T788&lt;=0,"",(((T788-'In Productie'!$D$1)/7)+0.6))</f>
        <v>22.171428571428574</v>
      </c>
      <c r="T788" s="181">
        <v>42524</v>
      </c>
      <c r="U788" s="4" t="s">
        <v>683</v>
      </c>
      <c r="V788" s="4" t="s">
        <v>1353</v>
      </c>
      <c r="W788" s="470">
        <v>5</v>
      </c>
      <c r="X788" s="79"/>
      <c r="Y788" s="79"/>
      <c r="Z788" s="586">
        <v>42500</v>
      </c>
      <c r="AE788" s="4">
        <f>IF(A788="","",(IFERROR(VLOOKUP(A788,Projecten!A$4:W$2618,5,FALSE),"niet bekend")))</f>
        <v>0</v>
      </c>
      <c r="AF788" s="973">
        <f>AH788</f>
        <v>474.12</v>
      </c>
      <c r="AG788" s="1028">
        <f>IF(A788="","",(IFERROR(VLOOKUP(A788,Projecten!A$4:W$2618,23,FALSE),"niet bekend")))</f>
        <v>474.12</v>
      </c>
      <c r="AH788" s="1028">
        <f>IF(A788="","",(IFERROR(VLOOKUP(A788,Projecten!A$4:W$2618,12,FALSE),"niet bekend")))</f>
        <v>474.12</v>
      </c>
      <c r="AI788" s="1026">
        <f t="shared" si="93"/>
        <v>0</v>
      </c>
    </row>
    <row r="789" spans="1:35" s="607" customFormat="1" x14ac:dyDescent="0.2">
      <c r="A789" s="602"/>
      <c r="B789" s="1527"/>
      <c r="C789" s="602"/>
      <c r="D789" s="603"/>
      <c r="E789" s="604"/>
      <c r="F789" s="603"/>
      <c r="G789" s="603"/>
      <c r="H789" s="603"/>
      <c r="I789" s="604"/>
      <c r="J789" s="604"/>
      <c r="K789" s="604"/>
      <c r="L789" s="604"/>
      <c r="M789" s="604"/>
      <c r="N789" s="604"/>
      <c r="O789" s="604"/>
      <c r="P789" s="604"/>
      <c r="Q789" s="604"/>
      <c r="R789" s="2135"/>
      <c r="S789" s="604"/>
      <c r="T789" s="605"/>
      <c r="U789" s="603"/>
      <c r="V789" s="603"/>
      <c r="W789" s="606"/>
      <c r="X789" s="602"/>
      <c r="AA789" s="608" t="s">
        <v>1332</v>
      </c>
      <c r="AB789" s="608" t="s">
        <v>1269</v>
      </c>
      <c r="AC789" s="608" t="s">
        <v>1333</v>
      </c>
      <c r="AE789" s="38"/>
      <c r="AF789" s="983"/>
      <c r="AG789" s="1030"/>
      <c r="AH789" s="1030"/>
      <c r="AI789" s="1030"/>
    </row>
    <row r="790" spans="1:35" s="1038" customFormat="1" ht="12.75" customHeight="1" x14ac:dyDescent="0.2">
      <c r="A790" s="956"/>
      <c r="B790" s="1520"/>
      <c r="C790" s="1053">
        <f>SUM(F790:H790)</f>
        <v>335</v>
      </c>
      <c r="D790" s="1054"/>
      <c r="E790" s="1055">
        <f>SUM(E791:E819)</f>
        <v>18</v>
      </c>
      <c r="F790" s="1054">
        <f>SUM(F791:F819)</f>
        <v>181</v>
      </c>
      <c r="G790" s="1054">
        <f>SUM(G791:G819)</f>
        <v>98</v>
      </c>
      <c r="H790" s="1054">
        <f>SUM(H791:H819)</f>
        <v>56</v>
      </c>
      <c r="I790" s="1055"/>
      <c r="J790" s="1055"/>
      <c r="K790" s="1055"/>
      <c r="L790" s="1055"/>
      <c r="M790" s="1055"/>
      <c r="N790" s="1055"/>
      <c r="O790" s="1055"/>
      <c r="P790" s="1055"/>
      <c r="Q790" s="1056">
        <v>23</v>
      </c>
      <c r="R790" s="1057"/>
      <c r="S790" s="1204"/>
      <c r="T790" s="1058"/>
      <c r="U790" s="1059"/>
      <c r="V790" s="1060">
        <f>SUM(W790:W820)</f>
        <v>472.72</v>
      </c>
      <c r="W790" s="960"/>
      <c r="X790" s="1049">
        <v>291</v>
      </c>
      <c r="Y790" s="961">
        <f>V790-X790</f>
        <v>181.72000000000003</v>
      </c>
      <c r="Z790" s="1050"/>
      <c r="AA790" s="1038">
        <v>508</v>
      </c>
      <c r="AB790" s="1038">
        <v>180</v>
      </c>
      <c r="AC790" s="1038">
        <f>SUM(AA790-AB790)</f>
        <v>328</v>
      </c>
      <c r="AE790" s="1038" t="str">
        <f>IF(A790="","",(IFERROR(VLOOKUP(A790,Projecten!A$4:W$2618,5,FALSE),"niet bekend")))</f>
        <v/>
      </c>
      <c r="AF790" s="1037">
        <f>SUM(AF791:AF820)</f>
        <v>58309.7</v>
      </c>
      <c r="AG790" s="1027" t="str">
        <f>IF(A790="","",(IFERROR(VLOOKUP(A790,Projecten!A$4:W$2618,23,FALSE),"niet bekend")))</f>
        <v/>
      </c>
      <c r="AH790" s="1027" t="str">
        <f>IF(A790="","",(IFERROR(VLOOKUP(A790,Projecten!A$4:W$2618,12,FALSE),"niet bekend")))</f>
        <v/>
      </c>
      <c r="AI790" s="1027"/>
    </row>
    <row r="791" spans="1:35" s="4" customFormat="1" ht="12.75" customHeight="1" x14ac:dyDescent="0.2">
      <c r="A791" s="2"/>
      <c r="B791" s="1501"/>
      <c r="C791" s="1"/>
      <c r="D791" s="1"/>
      <c r="E791" s="39"/>
      <c r="F791" s="1"/>
      <c r="G791" s="1"/>
      <c r="H791" s="1"/>
      <c r="I791" s="74"/>
      <c r="J791" s="29"/>
      <c r="K791" s="29"/>
      <c r="L791" s="29"/>
      <c r="M791" s="29"/>
      <c r="N791" s="29"/>
      <c r="O791" s="29"/>
      <c r="P791" s="29"/>
      <c r="Q791" s="272" t="s">
        <v>1130</v>
      </c>
      <c r="R791" s="23"/>
      <c r="S791" s="23"/>
      <c r="T791" s="181"/>
      <c r="W791" s="25"/>
      <c r="X791" s="79"/>
      <c r="Y791" s="79"/>
      <c r="Z791" s="272"/>
      <c r="AE791" s="4" t="str">
        <f>IF(A791="","",(IFERROR(VLOOKUP(A791,Projecten!A$4:W$2618,5,FALSE),"niet bekend")))</f>
        <v/>
      </c>
      <c r="AF791" s="973" t="str">
        <f t="shared" ref="AF791:AF811" si="95">IF(AE791="","",(E791/AE791*AH791))</f>
        <v/>
      </c>
      <c r="AG791" s="1028" t="str">
        <f>IF(A791="","",(IFERROR(VLOOKUP(A791,Projecten!A$4:W$2618,23,FALSE),"niet bekend")))</f>
        <v/>
      </c>
      <c r="AH791" s="1028" t="str">
        <f>IF(A791="","",(IFERROR(VLOOKUP(A791,Projecten!A$4:W$2618,12,FALSE),"niet bekend")))</f>
        <v/>
      </c>
      <c r="AI791" s="1026" t="str">
        <f t="shared" ref="AI791:AI819" si="96">IF(AF791="","",(AH791-AF791))</f>
        <v/>
      </c>
    </row>
    <row r="792" spans="1:35" s="555" customFormat="1" ht="12.75" customHeight="1" x14ac:dyDescent="0.2">
      <c r="A792" s="539"/>
      <c r="B792" s="597"/>
      <c r="C792" s="539" t="s">
        <v>1291</v>
      </c>
      <c r="D792" s="540"/>
      <c r="E792" s="735"/>
      <c r="F792" s="598"/>
      <c r="G792" s="598"/>
      <c r="H792" s="598"/>
      <c r="I792" s="550"/>
      <c r="J792" s="550"/>
      <c r="K792" s="550"/>
      <c r="L792" s="550"/>
      <c r="M792" s="550"/>
      <c r="N792" s="550"/>
      <c r="O792" s="550"/>
      <c r="P792" s="550"/>
      <c r="Q792" s="551"/>
      <c r="R792" s="23"/>
      <c r="S792" s="553"/>
      <c r="T792" s="554"/>
      <c r="W792" s="556">
        <v>38</v>
      </c>
      <c r="X792" s="557"/>
      <c r="Y792" s="557"/>
      <c r="Z792" s="551"/>
      <c r="AE792" s="383" t="str">
        <f>IF(A792="","",(IFERROR(VLOOKUP(A792,Projecten!A$4:W$2618,5,FALSE),"niet bekend")))</f>
        <v/>
      </c>
      <c r="AF792" s="976" t="str">
        <f t="shared" si="95"/>
        <v/>
      </c>
      <c r="AG792" s="1028" t="str">
        <f>IF(A792="","",(IFERROR(VLOOKUP(A792,Projecten!A$4:W$2618,23,FALSE),"niet bekend")))</f>
        <v/>
      </c>
      <c r="AH792" s="1028" t="str">
        <f>IF(A792="","",(IFERROR(VLOOKUP(A792,Projecten!A$4:W$2618,12,FALSE),"niet bekend")))</f>
        <v/>
      </c>
      <c r="AI792" s="1026" t="str">
        <f t="shared" si="96"/>
        <v/>
      </c>
    </row>
    <row r="793" spans="1:35" s="555" customFormat="1" ht="12.75" customHeight="1" x14ac:dyDescent="0.2">
      <c r="A793" s="539"/>
      <c r="B793" s="597"/>
      <c r="C793" s="539" t="s">
        <v>1317</v>
      </c>
      <c r="D793" s="540"/>
      <c r="E793" s="735"/>
      <c r="F793" s="598"/>
      <c r="G793" s="598"/>
      <c r="H793" s="598"/>
      <c r="I793" s="550"/>
      <c r="J793" s="550"/>
      <c r="K793" s="550"/>
      <c r="L793" s="550"/>
      <c r="M793" s="550"/>
      <c r="N793" s="550"/>
      <c r="O793" s="550"/>
      <c r="P793" s="550"/>
      <c r="Q793" s="551"/>
      <c r="R793" s="23"/>
      <c r="S793" s="553"/>
      <c r="T793" s="554"/>
      <c r="W793" s="556">
        <v>38</v>
      </c>
      <c r="X793" s="557"/>
      <c r="Y793" s="557"/>
      <c r="Z793" s="551"/>
      <c r="AE793" s="383" t="str">
        <f>IF(A793="","",(IFERROR(VLOOKUP(A793,Projecten!A$4:W$2618,5,FALSE),"niet bekend")))</f>
        <v/>
      </c>
      <c r="AF793" s="976" t="str">
        <f t="shared" si="95"/>
        <v/>
      </c>
      <c r="AG793" s="1028" t="str">
        <f>IF(A793="","",(IFERROR(VLOOKUP(A793,Projecten!A$4:W$2618,23,FALSE),"niet bekend")))</f>
        <v/>
      </c>
      <c r="AH793" s="1028" t="str">
        <f>IF(A793="","",(IFERROR(VLOOKUP(A793,Projecten!A$4:W$2618,12,FALSE),"niet bekend")))</f>
        <v/>
      </c>
      <c r="AI793" s="1026" t="str">
        <f t="shared" si="96"/>
        <v/>
      </c>
    </row>
    <row r="794" spans="1:35" s="555" customFormat="1" ht="12.75" customHeight="1" x14ac:dyDescent="0.2">
      <c r="A794" s="539"/>
      <c r="B794" s="597"/>
      <c r="C794" s="539" t="s">
        <v>1418</v>
      </c>
      <c r="D794" s="540"/>
      <c r="E794" s="735"/>
      <c r="F794" s="598"/>
      <c r="G794" s="598"/>
      <c r="H794" s="598"/>
      <c r="I794" s="550"/>
      <c r="J794" s="550"/>
      <c r="K794" s="550"/>
      <c r="L794" s="550"/>
      <c r="M794" s="550"/>
      <c r="N794" s="550"/>
      <c r="O794" s="550"/>
      <c r="P794" s="550"/>
      <c r="Q794" s="551"/>
      <c r="R794" s="23"/>
      <c r="S794" s="553"/>
      <c r="T794" s="554"/>
      <c r="W794" s="556">
        <v>8.25</v>
      </c>
      <c r="X794" s="557"/>
      <c r="Y794" s="557"/>
      <c r="Z794" s="551"/>
      <c r="AE794" s="383" t="str">
        <f>IF(A794="","",(IFERROR(VLOOKUP(A794,Projecten!A$4:W$2618,5,FALSE),"niet bekend")))</f>
        <v/>
      </c>
      <c r="AF794" s="976" t="str">
        <f t="shared" si="95"/>
        <v/>
      </c>
      <c r="AG794" s="1028" t="str">
        <f>IF(A794="","",(IFERROR(VLOOKUP(A794,Projecten!A$4:W$2618,23,FALSE),"niet bekend")))</f>
        <v/>
      </c>
      <c r="AH794" s="1028" t="str">
        <f>IF(A794="","",(IFERROR(VLOOKUP(A794,Projecten!A$4:W$2618,12,FALSE),"niet bekend")))</f>
        <v/>
      </c>
      <c r="AI794" s="1026" t="str">
        <f t="shared" si="96"/>
        <v/>
      </c>
    </row>
    <row r="795" spans="1:35" s="555" customFormat="1" ht="12.75" customHeight="1" x14ac:dyDescent="0.2">
      <c r="A795" s="539"/>
      <c r="B795" s="597"/>
      <c r="C795" s="539"/>
      <c r="D795" s="540"/>
      <c r="E795" s="735"/>
      <c r="F795" s="598"/>
      <c r="G795" s="598"/>
      <c r="H795" s="598"/>
      <c r="I795" s="550"/>
      <c r="J795" s="550"/>
      <c r="K795" s="550"/>
      <c r="L795" s="550"/>
      <c r="M795" s="550"/>
      <c r="N795" s="550"/>
      <c r="O795" s="550"/>
      <c r="P795" s="550"/>
      <c r="Q795" s="551"/>
      <c r="R795" s="23"/>
      <c r="S795" s="553"/>
      <c r="T795" s="554"/>
      <c r="W795" s="556"/>
      <c r="X795" s="557"/>
      <c r="Y795" s="557"/>
      <c r="Z795" s="551"/>
      <c r="AE795" s="383" t="str">
        <f>IF(A795="","",(IFERROR(VLOOKUP(A795,Projecten!A$4:W$2618,5,FALSE),"niet bekend")))</f>
        <v/>
      </c>
      <c r="AF795" s="976" t="str">
        <f t="shared" si="95"/>
        <v/>
      </c>
      <c r="AG795" s="1028" t="str">
        <f>IF(A795="","",(IFERROR(VLOOKUP(A795,Projecten!A$4:W$2618,23,FALSE),"niet bekend")))</f>
        <v/>
      </c>
      <c r="AH795" s="1028" t="str">
        <f>IF(A795="","",(IFERROR(VLOOKUP(A795,Projecten!A$4:W$2618,12,FALSE),"niet bekend")))</f>
        <v/>
      </c>
      <c r="AI795" s="1026" t="str">
        <f t="shared" si="96"/>
        <v/>
      </c>
    </row>
    <row r="796" spans="1:35" s="433" customFormat="1" ht="12.75" customHeight="1" x14ac:dyDescent="0.2">
      <c r="A796" s="452"/>
      <c r="B796" s="560"/>
      <c r="C796" s="452" t="s">
        <v>1391</v>
      </c>
      <c r="E796" s="1987"/>
      <c r="F796" s="561"/>
      <c r="G796" s="561"/>
      <c r="H796" s="561"/>
      <c r="I796" s="562"/>
      <c r="J796" s="562"/>
      <c r="K796" s="562"/>
      <c r="L796" s="562"/>
      <c r="M796" s="562"/>
      <c r="N796" s="562"/>
      <c r="O796" s="562"/>
      <c r="P796" s="562"/>
      <c r="Q796" s="452"/>
      <c r="R796" s="384"/>
      <c r="S796" s="564"/>
      <c r="T796" s="565"/>
      <c r="W796" s="469">
        <v>2</v>
      </c>
      <c r="X796" s="566"/>
      <c r="Y796" s="566"/>
      <c r="Z796" s="452"/>
      <c r="AE796" s="383" t="str">
        <f>IF(A796="","",(IFERROR(VLOOKUP(A796,Projecten!A$4:W$2618,5,FALSE),"niet bekend")))</f>
        <v/>
      </c>
      <c r="AF796" s="978" t="str">
        <f t="shared" si="95"/>
        <v/>
      </c>
      <c r="AG796" s="1028" t="str">
        <f>IF(A796="","",(IFERROR(VLOOKUP(A796,Projecten!A$4:W$2618,23,FALSE),"niet bekend")))</f>
        <v/>
      </c>
      <c r="AH796" s="1028" t="str">
        <f>IF(A796="","",(IFERROR(VLOOKUP(A796,Projecten!A$4:W$2618,12,FALSE),"niet bekend")))</f>
        <v/>
      </c>
      <c r="AI796" s="1026" t="str">
        <f t="shared" si="96"/>
        <v/>
      </c>
    </row>
    <row r="797" spans="1:35" s="433" customFormat="1" ht="12.75" customHeight="1" x14ac:dyDescent="0.2">
      <c r="A797" s="452"/>
      <c r="B797" s="560"/>
      <c r="C797" s="452" t="s">
        <v>1402</v>
      </c>
      <c r="E797" s="1987"/>
      <c r="F797" s="561"/>
      <c r="G797" s="561"/>
      <c r="H797" s="561"/>
      <c r="I797" s="562"/>
      <c r="J797" s="562"/>
      <c r="K797" s="562"/>
      <c r="L797" s="562"/>
      <c r="M797" s="562"/>
      <c r="N797" s="562"/>
      <c r="O797" s="562"/>
      <c r="P797" s="562"/>
      <c r="Q797" s="452"/>
      <c r="R797" s="384"/>
      <c r="S797" s="564"/>
      <c r="T797" s="565"/>
      <c r="W797" s="469">
        <v>2</v>
      </c>
      <c r="X797" s="566"/>
      <c r="Y797" s="566"/>
      <c r="Z797" s="452"/>
      <c r="AE797" s="383" t="str">
        <f>IF(A797="","",(IFERROR(VLOOKUP(A797,Projecten!A$4:W$2618,5,FALSE),"niet bekend")))</f>
        <v/>
      </c>
      <c r="AF797" s="978" t="str">
        <f t="shared" si="95"/>
        <v/>
      </c>
      <c r="AG797" s="1028" t="str">
        <f>IF(A797="","",(IFERROR(VLOOKUP(A797,Projecten!A$4:W$2618,23,FALSE),"niet bekend")))</f>
        <v/>
      </c>
      <c r="AH797" s="1028" t="str">
        <f>IF(A797="","",(IFERROR(VLOOKUP(A797,Projecten!A$4:W$2618,12,FALSE),"niet bekend")))</f>
        <v/>
      </c>
      <c r="AI797" s="1026" t="str">
        <f t="shared" si="96"/>
        <v/>
      </c>
    </row>
    <row r="798" spans="1:35" s="433" customFormat="1" ht="12.75" customHeight="1" x14ac:dyDescent="0.2">
      <c r="A798" s="452"/>
      <c r="B798" s="560"/>
      <c r="C798" s="452" t="s">
        <v>1419</v>
      </c>
      <c r="E798" s="1987"/>
      <c r="F798" s="561"/>
      <c r="G798" s="561"/>
      <c r="H798" s="561"/>
      <c r="I798" s="562"/>
      <c r="J798" s="562"/>
      <c r="K798" s="562"/>
      <c r="L798" s="562"/>
      <c r="M798" s="562"/>
      <c r="N798" s="562"/>
      <c r="O798" s="562"/>
      <c r="P798" s="562"/>
      <c r="Q798" s="452"/>
      <c r="R798" s="384"/>
      <c r="S798" s="564"/>
      <c r="T798" s="565"/>
      <c r="W798" s="469">
        <v>2</v>
      </c>
      <c r="X798" s="566"/>
      <c r="Y798" s="566"/>
      <c r="Z798" s="452"/>
      <c r="AE798" s="383" t="str">
        <f>IF(A798="","",(IFERROR(VLOOKUP(A798,Projecten!A$4:W$2618,5,FALSE),"niet bekend")))</f>
        <v/>
      </c>
      <c r="AF798" s="978" t="str">
        <f t="shared" si="95"/>
        <v/>
      </c>
      <c r="AG798" s="1028" t="str">
        <f>IF(A798="","",(IFERROR(VLOOKUP(A798,Projecten!A$4:W$2618,23,FALSE),"niet bekend")))</f>
        <v/>
      </c>
      <c r="AH798" s="1028" t="str">
        <f>IF(A798="","",(IFERROR(VLOOKUP(A798,Projecten!A$4:W$2618,12,FALSE),"niet bekend")))</f>
        <v/>
      </c>
      <c r="AI798" s="1026" t="str">
        <f t="shared" si="96"/>
        <v/>
      </c>
    </row>
    <row r="799" spans="1:35" s="294" customFormat="1" ht="12.75" customHeight="1" x14ac:dyDescent="0.2">
      <c r="A799" s="315"/>
      <c r="B799" s="522"/>
      <c r="C799" s="315"/>
      <c r="D799" s="523"/>
      <c r="E799" s="1986"/>
      <c r="F799" s="524"/>
      <c r="G799" s="524"/>
      <c r="H799" s="524"/>
      <c r="I799" s="525"/>
      <c r="J799" s="525"/>
      <c r="K799" s="525"/>
      <c r="L799" s="525"/>
      <c r="M799" s="525"/>
      <c r="N799" s="525"/>
      <c r="O799" s="525"/>
      <c r="P799" s="525"/>
      <c r="Q799" s="327"/>
      <c r="R799" s="23"/>
      <c r="S799" s="526"/>
      <c r="T799" s="183"/>
      <c r="W799" s="201"/>
      <c r="X799" s="113"/>
      <c r="Y799" s="113"/>
      <c r="Z799" s="327"/>
      <c r="AE799" s="383" t="str">
        <f>IF(A799="","",(IFERROR(VLOOKUP(A799,Projecten!A$4:W$2618,5,FALSE),"niet bekend")))</f>
        <v/>
      </c>
      <c r="AF799" s="977" t="str">
        <f t="shared" si="95"/>
        <v/>
      </c>
      <c r="AG799" s="1028" t="str">
        <f>IF(A799="","",(IFERROR(VLOOKUP(A799,Projecten!A$4:W$2618,23,FALSE),"niet bekend")))</f>
        <v/>
      </c>
      <c r="AH799" s="1028" t="str">
        <f>IF(A799="","",(IFERROR(VLOOKUP(A799,Projecten!A$4:W$2618,12,FALSE),"niet bekend")))</f>
        <v/>
      </c>
      <c r="AI799" s="1026" t="str">
        <f t="shared" si="96"/>
        <v/>
      </c>
    </row>
    <row r="800" spans="1:35" s="4" customFormat="1" ht="12.75" customHeight="1" x14ac:dyDescent="0.2">
      <c r="A800" s="380">
        <v>2016188</v>
      </c>
      <c r="B800" s="314">
        <v>120683</v>
      </c>
      <c r="C800" s="2">
        <v>520116</v>
      </c>
      <c r="D800" s="369" t="s">
        <v>68</v>
      </c>
      <c r="E800" s="1975">
        <v>1</v>
      </c>
      <c r="F800" s="370">
        <v>9</v>
      </c>
      <c r="G800" s="370">
        <v>7</v>
      </c>
      <c r="H800" s="370">
        <v>3</v>
      </c>
      <c r="I800" s="75" t="s">
        <v>89</v>
      </c>
      <c r="J800" s="7" t="s">
        <v>309</v>
      </c>
      <c r="K800" s="7" t="s">
        <v>309</v>
      </c>
      <c r="L800" s="7" t="s">
        <v>309</v>
      </c>
      <c r="M800" s="7" t="s">
        <v>89</v>
      </c>
      <c r="N800" s="7" t="s">
        <v>89</v>
      </c>
      <c r="O800" s="7" t="s">
        <v>89</v>
      </c>
      <c r="P800" s="7" t="s">
        <v>89</v>
      </c>
      <c r="Q800" s="111"/>
      <c r="R800" s="23">
        <v>42528</v>
      </c>
      <c r="S800" s="23">
        <f>IF(T800&lt;=0,"",(((T800-'In Productie'!$D$1)/7)+0.6))</f>
        <v>22.028571428571428</v>
      </c>
      <c r="T800" s="181">
        <v>42523</v>
      </c>
      <c r="U800" s="4" t="s">
        <v>278</v>
      </c>
      <c r="W800" s="25">
        <v>16.7</v>
      </c>
      <c r="X800" s="80"/>
      <c r="Y800" s="82"/>
      <c r="Z800" s="585">
        <v>42485</v>
      </c>
      <c r="AE800" s="4">
        <f>IF(A800="","",(IFERROR(VLOOKUP(A800,Projecten!A$4:W$2618,5,FALSE),"niet bekend")))</f>
        <v>1</v>
      </c>
      <c r="AF800" s="973">
        <f t="shared" si="95"/>
        <v>2677</v>
      </c>
      <c r="AG800" s="1028">
        <f>IF(A800="","",(IFERROR(VLOOKUP(A800,Projecten!A$4:W$2618,23,FALSE),"niet bekend")))</f>
        <v>2677</v>
      </c>
      <c r="AH800" s="1028">
        <f>IF(A800="","",(IFERROR(VLOOKUP(A800,Projecten!A$4:W$2618,12,FALSE),"niet bekend")))</f>
        <v>2677</v>
      </c>
      <c r="AI800" s="1026">
        <f t="shared" si="96"/>
        <v>0</v>
      </c>
    </row>
    <row r="801" spans="1:35" s="4" customFormat="1" ht="12.75" customHeight="1" x14ac:dyDescent="0.2">
      <c r="A801" s="117">
        <v>2016157</v>
      </c>
      <c r="B801" s="314">
        <v>120687</v>
      </c>
      <c r="C801" s="290" t="s">
        <v>1038</v>
      </c>
      <c r="D801" s="347" t="s">
        <v>68</v>
      </c>
      <c r="E801" s="1974">
        <v>1</v>
      </c>
      <c r="F801" s="349">
        <v>6</v>
      </c>
      <c r="G801" s="349">
        <v>5</v>
      </c>
      <c r="H801" s="349">
        <v>1</v>
      </c>
      <c r="I801" s="74" t="s">
        <v>89</v>
      </c>
      <c r="J801" s="29" t="s">
        <v>309</v>
      </c>
      <c r="K801" s="29" t="s">
        <v>309</v>
      </c>
      <c r="L801" s="29" t="s">
        <v>309</v>
      </c>
      <c r="M801" s="29" t="s">
        <v>89</v>
      </c>
      <c r="N801" s="29" t="s">
        <v>89</v>
      </c>
      <c r="O801" s="29" t="s">
        <v>89</v>
      </c>
      <c r="P801" s="29" t="s">
        <v>89</v>
      </c>
      <c r="Q801" s="272"/>
      <c r="R801" s="23">
        <v>42529</v>
      </c>
      <c r="S801" s="23">
        <f>IF(T801&lt;=0,"",(((T801-'In Productie'!$D$1)/7)+0.6))</f>
        <v>22.885714285714286</v>
      </c>
      <c r="T801" s="181">
        <v>42529</v>
      </c>
      <c r="U801" s="4" t="s">
        <v>561</v>
      </c>
      <c r="W801" s="25">
        <v>10.199999999999999</v>
      </c>
      <c r="X801" s="80"/>
      <c r="Y801" s="82"/>
      <c r="Z801" s="586">
        <v>42475</v>
      </c>
      <c r="AE801" s="4">
        <f>IF(A801="","",(IFERROR(VLOOKUP(A801,Projecten!A$4:W$2618,5,FALSE),"niet bekend")))</f>
        <v>5</v>
      </c>
      <c r="AF801" s="973">
        <f t="shared" si="95"/>
        <v>1318</v>
      </c>
      <c r="AG801" s="1028">
        <f>IF(A801="","",(IFERROR(VLOOKUP(A801,Projecten!A$4:W$2618,23,FALSE),"niet bekend")))</f>
        <v>6590</v>
      </c>
      <c r="AH801" s="1028">
        <f>IF(A801="","",(IFERROR(VLOOKUP(A801,Projecten!A$4:W$2618,12,FALSE),"niet bekend")))</f>
        <v>6590</v>
      </c>
      <c r="AI801" s="1026">
        <f t="shared" si="96"/>
        <v>5272</v>
      </c>
    </row>
    <row r="802" spans="1:35" s="4" customFormat="1" ht="12.75" customHeight="1" x14ac:dyDescent="0.2">
      <c r="A802" s="380">
        <v>2016190</v>
      </c>
      <c r="B802" s="314">
        <v>120683</v>
      </c>
      <c r="C802" s="368">
        <v>591516</v>
      </c>
      <c r="D802" s="369" t="s">
        <v>68</v>
      </c>
      <c r="E802" s="1975">
        <v>1</v>
      </c>
      <c r="F802" s="370">
        <v>9</v>
      </c>
      <c r="G802" s="370">
        <v>8</v>
      </c>
      <c r="H802" s="370">
        <v>2</v>
      </c>
      <c r="I802" s="75" t="s">
        <v>89</v>
      </c>
      <c r="J802" s="7" t="s">
        <v>309</v>
      </c>
      <c r="K802" s="7" t="s">
        <v>309</v>
      </c>
      <c r="L802" s="7" t="s">
        <v>309</v>
      </c>
      <c r="M802" s="7" t="s">
        <v>89</v>
      </c>
      <c r="N802" s="7" t="s">
        <v>89</v>
      </c>
      <c r="O802" s="7" t="s">
        <v>89</v>
      </c>
      <c r="P802" s="7" t="s">
        <v>89</v>
      </c>
      <c r="Q802" s="111"/>
      <c r="R802" s="23">
        <v>42529</v>
      </c>
      <c r="S802" s="23">
        <f>IF(T802&lt;=0,"",(((T802-'In Productie'!$D$1)/7)+0.6))</f>
        <v>22.028571428571428</v>
      </c>
      <c r="T802" s="181">
        <v>42523</v>
      </c>
      <c r="U802" s="4" t="s">
        <v>278</v>
      </c>
      <c r="W802" s="25">
        <v>14</v>
      </c>
      <c r="X802" s="80"/>
      <c r="Y802" s="82"/>
      <c r="Z802" s="585">
        <v>42485</v>
      </c>
      <c r="AE802" s="4">
        <f>IF(A802="","",(IFERROR(VLOOKUP(A802,Projecten!A$4:W$2618,5,FALSE),"niet bekend")))</f>
        <v>1</v>
      </c>
      <c r="AF802" s="973">
        <f t="shared" si="95"/>
        <v>1879</v>
      </c>
      <c r="AG802" s="1028">
        <f>IF(A802="","",(IFERROR(VLOOKUP(A802,Projecten!A$4:W$2618,23,FALSE),"niet bekend")))</f>
        <v>1879</v>
      </c>
      <c r="AH802" s="1028">
        <f>IF(A802="","",(IFERROR(VLOOKUP(A802,Projecten!A$4:W$2618,12,FALSE),"niet bekend")))</f>
        <v>1879</v>
      </c>
      <c r="AI802" s="1026">
        <f t="shared" si="96"/>
        <v>0</v>
      </c>
    </row>
    <row r="803" spans="1:35" s="90" customFormat="1" ht="12.75" customHeight="1" x14ac:dyDescent="0.2">
      <c r="A803" s="380">
        <v>2016194</v>
      </c>
      <c r="B803" s="446">
        <v>120684</v>
      </c>
      <c r="C803" s="461">
        <v>591116</v>
      </c>
      <c r="D803" s="462" t="s">
        <v>68</v>
      </c>
      <c r="E803" s="1988">
        <v>1</v>
      </c>
      <c r="F803" s="427">
        <v>9</v>
      </c>
      <c r="G803" s="427">
        <v>5</v>
      </c>
      <c r="H803" s="427">
        <v>2</v>
      </c>
      <c r="I803" s="75" t="s">
        <v>89</v>
      </c>
      <c r="J803" s="75" t="s">
        <v>309</v>
      </c>
      <c r="K803" s="75" t="s">
        <v>309</v>
      </c>
      <c r="L803" s="75" t="s">
        <v>309</v>
      </c>
      <c r="M803" s="75" t="s">
        <v>89</v>
      </c>
      <c r="N803" s="75" t="s">
        <v>89</v>
      </c>
      <c r="O803" s="75" t="s">
        <v>89</v>
      </c>
      <c r="P803" s="75" t="s">
        <v>89</v>
      </c>
      <c r="Q803" s="402"/>
      <c r="R803" s="96">
        <v>42528</v>
      </c>
      <c r="S803" s="96">
        <f>IF(T803&lt;=0,"",(((T803-'In Productie'!$D$1)/7)+0.6))</f>
        <v>22.028571428571428</v>
      </c>
      <c r="T803" s="180">
        <v>42523</v>
      </c>
      <c r="U803" s="90" t="s">
        <v>278</v>
      </c>
      <c r="V803" s="90" t="s">
        <v>1222</v>
      </c>
      <c r="W803" s="466">
        <v>14.9</v>
      </c>
      <c r="X803" s="100"/>
      <c r="Y803" s="116"/>
      <c r="Z803" s="584">
        <v>42485</v>
      </c>
      <c r="AE803" s="90">
        <f>IF(A803="","",(IFERROR(VLOOKUP(A803,Projecten!A$4:W$2618,5,FALSE),"niet bekend")))</f>
        <v>1</v>
      </c>
      <c r="AF803" s="972">
        <f t="shared" si="95"/>
        <v>2819</v>
      </c>
      <c r="AG803" s="1028">
        <f>IF(A803="","",(IFERROR(VLOOKUP(A803,Projecten!A$4:W$2618,23,FALSE),"niet bekend")))</f>
        <v>2819</v>
      </c>
      <c r="AH803" s="1028">
        <f>IF(A803="","",(IFERROR(VLOOKUP(A803,Projecten!A$4:W$2618,12,FALSE),"niet bekend")))</f>
        <v>2819</v>
      </c>
      <c r="AI803" s="1028">
        <f t="shared" si="96"/>
        <v>0</v>
      </c>
    </row>
    <row r="804" spans="1:35" s="4" customFormat="1" ht="12.75" customHeight="1" x14ac:dyDescent="0.2">
      <c r="A804" s="380">
        <v>2016192</v>
      </c>
      <c r="B804" s="314">
        <v>120684</v>
      </c>
      <c r="C804" s="459">
        <v>590816</v>
      </c>
      <c r="D804" s="460" t="s">
        <v>68</v>
      </c>
      <c r="E804" s="1989">
        <v>1</v>
      </c>
      <c r="F804" s="367">
        <v>9</v>
      </c>
      <c r="G804" s="367">
        <v>5</v>
      </c>
      <c r="H804" s="367">
        <v>2</v>
      </c>
      <c r="I804" s="75" t="s">
        <v>89</v>
      </c>
      <c r="J804" s="75" t="s">
        <v>309</v>
      </c>
      <c r="K804" s="75" t="s">
        <v>309</v>
      </c>
      <c r="L804" s="7" t="s">
        <v>309</v>
      </c>
      <c r="M804" s="7" t="s">
        <v>89</v>
      </c>
      <c r="N804" s="7" t="s">
        <v>89</v>
      </c>
      <c r="O804" s="7" t="s">
        <v>89</v>
      </c>
      <c r="P804" s="7" t="s">
        <v>89</v>
      </c>
      <c r="Q804" s="111"/>
      <c r="R804" s="23">
        <v>42530</v>
      </c>
      <c r="S804" s="23">
        <f>IF(T804&lt;=0,"",(((T804-'In Productie'!$D$1)/7)+0.6))</f>
        <v>22.028571428571428</v>
      </c>
      <c r="T804" s="181">
        <v>42523</v>
      </c>
      <c r="U804" s="4" t="s">
        <v>278</v>
      </c>
      <c r="V804" s="4" t="s">
        <v>1221</v>
      </c>
      <c r="W804" s="470">
        <v>13.4</v>
      </c>
      <c r="X804" s="80"/>
      <c r="Y804" s="82"/>
      <c r="Z804" s="586">
        <v>42485</v>
      </c>
      <c r="AE804" s="4">
        <f>IF(A804="","",(IFERROR(VLOOKUP(A804,Projecten!A$4:W$2618,5,FALSE),"niet bekend")))</f>
        <v>1</v>
      </c>
      <c r="AF804" s="973">
        <f t="shared" si="95"/>
        <v>2709</v>
      </c>
      <c r="AG804" s="1028">
        <f>IF(A804="","",(IFERROR(VLOOKUP(A804,Projecten!A$4:W$2618,23,FALSE),"niet bekend")))</f>
        <v>2709</v>
      </c>
      <c r="AH804" s="1028">
        <f>IF(A804="","",(IFERROR(VLOOKUP(A804,Projecten!A$4:W$2618,12,FALSE),"niet bekend")))</f>
        <v>2709</v>
      </c>
      <c r="AI804" s="1026">
        <f t="shared" si="96"/>
        <v>0</v>
      </c>
    </row>
    <row r="805" spans="1:35" s="4" customFormat="1" ht="12.75" customHeight="1" x14ac:dyDescent="0.2">
      <c r="A805" s="380">
        <v>2016189</v>
      </c>
      <c r="B805" s="314">
        <v>120686</v>
      </c>
      <c r="C805" s="368" t="s">
        <v>1160</v>
      </c>
      <c r="D805" s="369" t="s">
        <v>68</v>
      </c>
      <c r="E805" s="1975">
        <v>1</v>
      </c>
      <c r="F805" s="370">
        <v>7</v>
      </c>
      <c r="G805" s="370">
        <v>4</v>
      </c>
      <c r="H805" s="370">
        <v>5</v>
      </c>
      <c r="I805" s="75" t="s">
        <v>89</v>
      </c>
      <c r="J805" s="75" t="s">
        <v>89</v>
      </c>
      <c r="K805" s="75" t="s">
        <v>309</v>
      </c>
      <c r="L805" s="7" t="s">
        <v>309</v>
      </c>
      <c r="M805" s="7" t="s">
        <v>89</v>
      </c>
      <c r="N805" s="7" t="s">
        <v>89</v>
      </c>
      <c r="O805" s="7" t="s">
        <v>89</v>
      </c>
      <c r="P805" s="7" t="s">
        <v>89</v>
      </c>
      <c r="Q805" s="111"/>
      <c r="R805" s="23">
        <v>42529</v>
      </c>
      <c r="S805" s="23">
        <f>IF(T805&lt;=0,"",(((T805-'In Productie'!$D$1)/7)+0.6))</f>
        <v>22.028571428571428</v>
      </c>
      <c r="T805" s="181">
        <v>42523</v>
      </c>
      <c r="U805" s="4" t="s">
        <v>278</v>
      </c>
      <c r="V805" s="4" t="s">
        <v>1161</v>
      </c>
      <c r="W805" s="25">
        <v>18.34</v>
      </c>
      <c r="X805" s="80"/>
      <c r="Y805" s="82"/>
      <c r="Z805" s="585">
        <v>42485</v>
      </c>
      <c r="AE805" s="4">
        <f>IF(A805="","",(IFERROR(VLOOKUP(A805,Projecten!A$4:W$2618,5,FALSE),"niet bekend")))</f>
        <v>1</v>
      </c>
      <c r="AF805" s="973">
        <f t="shared" si="95"/>
        <v>4426</v>
      </c>
      <c r="AG805" s="1028">
        <f>IF(A805="","",(IFERROR(VLOOKUP(A805,Projecten!A$4:W$2618,23,FALSE),"niet bekend")))</f>
        <v>4426</v>
      </c>
      <c r="AH805" s="1028">
        <f>IF(A805="","",(IFERROR(VLOOKUP(A805,Projecten!A$4:W$2618,12,FALSE),"niet bekend")))</f>
        <v>4426</v>
      </c>
      <c r="AI805" s="1026">
        <f t="shared" si="96"/>
        <v>0</v>
      </c>
    </row>
    <row r="806" spans="1:35" s="4" customFormat="1" ht="12.75" customHeight="1" x14ac:dyDescent="0.2">
      <c r="A806" s="380">
        <v>2016191</v>
      </c>
      <c r="B806" s="314">
        <v>120685</v>
      </c>
      <c r="C806" s="368">
        <v>536816</v>
      </c>
      <c r="D806" s="369" t="s">
        <v>68</v>
      </c>
      <c r="E806" s="1975">
        <v>1</v>
      </c>
      <c r="F806" s="370">
        <v>11</v>
      </c>
      <c r="G806" s="370">
        <v>6</v>
      </c>
      <c r="H806" s="370">
        <v>4</v>
      </c>
      <c r="I806" s="75" t="s">
        <v>89</v>
      </c>
      <c r="J806" s="75" t="s">
        <v>89</v>
      </c>
      <c r="K806" s="75" t="s">
        <v>309</v>
      </c>
      <c r="L806" s="7" t="s">
        <v>309</v>
      </c>
      <c r="M806" s="7" t="s">
        <v>89</v>
      </c>
      <c r="N806" s="7" t="s">
        <v>89</v>
      </c>
      <c r="O806" s="7" t="s">
        <v>89</v>
      </c>
      <c r="P806" s="7" t="s">
        <v>89</v>
      </c>
      <c r="Q806" s="111"/>
      <c r="R806" s="23">
        <v>42531</v>
      </c>
      <c r="S806" s="23">
        <f>IF(T806&lt;=0,"",(((T806-'In Productie'!$D$1)/7)+0.6))</f>
        <v>22.028571428571428</v>
      </c>
      <c r="T806" s="181">
        <v>42523</v>
      </c>
      <c r="U806" s="4" t="s">
        <v>278</v>
      </c>
      <c r="V806" s="206" t="s">
        <v>1224</v>
      </c>
      <c r="W806" s="25">
        <v>27.5</v>
      </c>
      <c r="X806" s="80"/>
      <c r="Y806" s="82"/>
      <c r="Z806" s="586">
        <v>42485</v>
      </c>
      <c r="AE806" s="4">
        <f>IF(A806="","",(IFERROR(VLOOKUP(A806,Projecten!A$4:W$2618,5,FALSE),"niet bekend")))</f>
        <v>1</v>
      </c>
      <c r="AF806" s="973">
        <f t="shared" si="95"/>
        <v>4956</v>
      </c>
      <c r="AG806" s="1028">
        <f>IF(A806="","",(IFERROR(VLOOKUP(A806,Projecten!A$4:W$2618,23,FALSE),"niet bekend")))</f>
        <v>4956</v>
      </c>
      <c r="AH806" s="1028">
        <f>IF(A806="","",(IFERROR(VLOOKUP(A806,Projecten!A$4:W$2618,12,FALSE),"niet bekend")))</f>
        <v>4956</v>
      </c>
      <c r="AI806" s="1026">
        <f t="shared" si="96"/>
        <v>0</v>
      </c>
    </row>
    <row r="807" spans="1:35" s="90" customFormat="1" ht="12.75" customHeight="1" x14ac:dyDescent="0.2">
      <c r="A807" s="380">
        <v>2016195</v>
      </c>
      <c r="B807" s="446">
        <v>120685</v>
      </c>
      <c r="C807" s="461">
        <v>591216</v>
      </c>
      <c r="D807" s="462" t="s">
        <v>68</v>
      </c>
      <c r="E807" s="1988">
        <v>1</v>
      </c>
      <c r="F807" s="427">
        <v>9</v>
      </c>
      <c r="G807" s="427">
        <v>5</v>
      </c>
      <c r="H807" s="427">
        <v>2</v>
      </c>
      <c r="I807" s="75" t="s">
        <v>89</v>
      </c>
      <c r="J807" s="75" t="s">
        <v>309</v>
      </c>
      <c r="K807" s="75" t="s">
        <v>309</v>
      </c>
      <c r="L807" s="75" t="s">
        <v>309</v>
      </c>
      <c r="M807" s="75" t="s">
        <v>89</v>
      </c>
      <c r="N807" s="75" t="s">
        <v>89</v>
      </c>
      <c r="O807" s="75" t="s">
        <v>89</v>
      </c>
      <c r="P807" s="75" t="s">
        <v>89</v>
      </c>
      <c r="Q807" s="402"/>
      <c r="R807" s="96">
        <v>42531</v>
      </c>
      <c r="S807" s="96">
        <f>IF(T807&lt;=0,"",(((T807-'In Productie'!$D$1)/7)+0.6))</f>
        <v>22.028571428571428</v>
      </c>
      <c r="T807" s="180">
        <v>42523</v>
      </c>
      <c r="U807" s="90" t="s">
        <v>278</v>
      </c>
      <c r="V807" s="90" t="s">
        <v>1222</v>
      </c>
      <c r="W807" s="466">
        <v>14.9</v>
      </c>
      <c r="X807" s="100"/>
      <c r="Y807" s="116"/>
      <c r="Z807" s="588">
        <v>42485</v>
      </c>
      <c r="AE807" s="90">
        <f>IF(A807="","",(IFERROR(VLOOKUP(A807,Projecten!A$4:W$2618,5,FALSE),"niet bekend")))</f>
        <v>1</v>
      </c>
      <c r="AF807" s="972">
        <f t="shared" si="95"/>
        <v>2819</v>
      </c>
      <c r="AG807" s="1028">
        <f>IF(A807="","",(IFERROR(VLOOKUP(A807,Projecten!A$4:W$2618,23,FALSE),"niet bekend")))</f>
        <v>2819</v>
      </c>
      <c r="AH807" s="1028">
        <f>IF(A807="","",(IFERROR(VLOOKUP(A807,Projecten!A$4:W$2618,12,FALSE),"niet bekend")))</f>
        <v>2819</v>
      </c>
      <c r="AI807" s="1028">
        <f t="shared" si="96"/>
        <v>0</v>
      </c>
    </row>
    <row r="808" spans="1:35" s="4" customFormat="1" ht="12.75" customHeight="1" x14ac:dyDescent="0.2">
      <c r="A808" s="290">
        <v>2016200</v>
      </c>
      <c r="B808" s="314">
        <v>120701</v>
      </c>
      <c r="C808" s="391">
        <v>585716</v>
      </c>
      <c r="D808" s="385" t="s">
        <v>68</v>
      </c>
      <c r="E808" s="1984">
        <v>1</v>
      </c>
      <c r="F808" s="388">
        <v>8</v>
      </c>
      <c r="G808" s="388">
        <v>5</v>
      </c>
      <c r="H808" s="388">
        <v>3</v>
      </c>
      <c r="I808" s="74" t="s">
        <v>89</v>
      </c>
      <c r="J808" s="29" t="s">
        <v>309</v>
      </c>
      <c r="K808" s="29" t="s">
        <v>309</v>
      </c>
      <c r="L808" s="29" t="s">
        <v>309</v>
      </c>
      <c r="M808" s="29" t="s">
        <v>89</v>
      </c>
      <c r="N808" s="29" t="s">
        <v>89</v>
      </c>
      <c r="O808" s="29" t="s">
        <v>89</v>
      </c>
      <c r="P808" s="29" t="s">
        <v>89</v>
      </c>
      <c r="Q808" s="272"/>
      <c r="R808" s="23">
        <v>42529</v>
      </c>
      <c r="S808" s="23">
        <f>IF(T808&lt;=0,"",(((T808-'In Productie'!$D$1)/7)+0.6))</f>
        <v>22.885714285714286</v>
      </c>
      <c r="T808" s="181">
        <v>42529</v>
      </c>
      <c r="U808" s="4" t="s">
        <v>561</v>
      </c>
      <c r="V808" s="4" t="s">
        <v>1328</v>
      </c>
      <c r="W808" s="25">
        <v>14.13</v>
      </c>
      <c r="X808" s="80"/>
      <c r="Y808" s="506"/>
      <c r="Z808" s="586">
        <v>42494</v>
      </c>
      <c r="AE808" s="4">
        <f>IF(A808="","",(IFERROR(VLOOKUP(A808,Projecten!A$4:W$2618,5,FALSE),"niet bekend")))</f>
        <v>5</v>
      </c>
      <c r="AF808" s="973">
        <f t="shared" si="95"/>
        <v>2142</v>
      </c>
      <c r="AG808" s="1028">
        <f>IF(A808="","",(IFERROR(VLOOKUP(A808,Projecten!A$4:W$2618,23,FALSE),"niet bekend")))</f>
        <v>10710</v>
      </c>
      <c r="AH808" s="1028">
        <f>IF(A808="","",(IFERROR(VLOOKUP(A808,Projecten!A$4:W$2618,12,FALSE),"niet bekend")))</f>
        <v>10710</v>
      </c>
      <c r="AI808" s="1026">
        <f t="shared" si="96"/>
        <v>8568</v>
      </c>
    </row>
    <row r="809" spans="1:35" s="90" customFormat="1" ht="12.75" customHeight="1" x14ac:dyDescent="0.2">
      <c r="A809" s="380">
        <v>2016200</v>
      </c>
      <c r="B809" s="446">
        <v>120701</v>
      </c>
      <c r="C809" s="117" t="s">
        <v>1235</v>
      </c>
      <c r="D809" s="417" t="s">
        <v>68</v>
      </c>
      <c r="E809" s="1982">
        <v>4</v>
      </c>
      <c r="F809" s="428">
        <v>32</v>
      </c>
      <c r="G809" s="428">
        <v>20</v>
      </c>
      <c r="H809" s="428">
        <v>12</v>
      </c>
      <c r="I809" s="74" t="s">
        <v>89</v>
      </c>
      <c r="J809" s="74" t="s">
        <v>309</v>
      </c>
      <c r="K809" s="74" t="s">
        <v>309</v>
      </c>
      <c r="L809" s="74" t="s">
        <v>309</v>
      </c>
      <c r="M809" s="74" t="s">
        <v>89</v>
      </c>
      <c r="N809" s="74" t="s">
        <v>89</v>
      </c>
      <c r="O809" s="74" t="s">
        <v>89</v>
      </c>
      <c r="P809" s="74" t="s">
        <v>89</v>
      </c>
      <c r="Q809" s="382"/>
      <c r="R809" s="2151">
        <v>42536</v>
      </c>
      <c r="S809" s="96">
        <f>IF(T809&lt;=0,"",(((T809-'In Productie'!$D$1)/7)+0.6))</f>
        <v>23.885714285714286</v>
      </c>
      <c r="T809" s="180">
        <v>42536</v>
      </c>
      <c r="U809" s="90" t="s">
        <v>561</v>
      </c>
      <c r="W809" s="97">
        <v>56.5</v>
      </c>
      <c r="X809" s="101"/>
      <c r="Y809" s="101"/>
      <c r="Z809" s="588">
        <v>42494</v>
      </c>
      <c r="AE809" s="90">
        <f>IF(A809="","",(IFERROR(VLOOKUP(A809,Projecten!A$4:W$2618,5,FALSE),"niet bekend")))</f>
        <v>5</v>
      </c>
      <c r="AF809" s="972">
        <f t="shared" si="95"/>
        <v>8568</v>
      </c>
      <c r="AG809" s="1028">
        <f>IF(A809="","",(IFERROR(VLOOKUP(A809,Projecten!A$4:W$2618,23,FALSE),"niet bekend")))</f>
        <v>10710</v>
      </c>
      <c r="AH809" s="1028">
        <f>IF(A809="","",(IFERROR(VLOOKUP(A809,Projecten!A$4:W$2618,12,FALSE),"niet bekend")))</f>
        <v>10710</v>
      </c>
      <c r="AI809" s="1028">
        <f t="shared" si="96"/>
        <v>2142</v>
      </c>
    </row>
    <row r="810" spans="1:35" s="4" customFormat="1" ht="12.75" customHeight="1" x14ac:dyDescent="0.2">
      <c r="A810" s="2">
        <v>2016103</v>
      </c>
      <c r="B810" s="1501" t="s">
        <v>1417</v>
      </c>
      <c r="C810" s="2" t="s">
        <v>930</v>
      </c>
      <c r="D810" s="1" t="s">
        <v>68</v>
      </c>
      <c r="E810" s="39">
        <v>0</v>
      </c>
      <c r="F810" s="1">
        <v>4</v>
      </c>
      <c r="G810" s="1">
        <v>4</v>
      </c>
      <c r="H810" s="1">
        <v>0</v>
      </c>
      <c r="I810" s="76" t="s">
        <v>89</v>
      </c>
      <c r="J810" s="41" t="s">
        <v>89</v>
      </c>
      <c r="K810" s="41" t="s">
        <v>309</v>
      </c>
      <c r="L810" s="41" t="s">
        <v>89</v>
      </c>
      <c r="M810" s="41" t="s">
        <v>89</v>
      </c>
      <c r="N810" s="41" t="s">
        <v>89</v>
      </c>
      <c r="O810" s="41"/>
      <c r="P810" s="41"/>
      <c r="Q810" s="586" t="s">
        <v>1163</v>
      </c>
      <c r="R810" s="23">
        <v>42536</v>
      </c>
      <c r="S810" s="23">
        <f>IF(T810&lt;=0,"",(((T810-'In Productie'!$D$1)/7)+0.6))</f>
        <v>23.885714285714286</v>
      </c>
      <c r="T810" s="181">
        <v>42536</v>
      </c>
      <c r="U810" s="4" t="s">
        <v>278</v>
      </c>
      <c r="V810" s="4" t="s">
        <v>1416</v>
      </c>
      <c r="W810" s="470">
        <v>44</v>
      </c>
      <c r="X810" s="80"/>
      <c r="Y810" s="82"/>
      <c r="Z810" s="586">
        <v>42520</v>
      </c>
      <c r="AE810" s="4">
        <f>IF(A810="","",(IFERROR(VLOOKUP(A810,Projecten!A$4:W$2618,5,FALSE),"niet bekend")))</f>
        <v>1</v>
      </c>
      <c r="AF810" s="973">
        <f t="shared" si="95"/>
        <v>0</v>
      </c>
      <c r="AG810" s="1028">
        <f>IF(A810="","",(IFERROR(VLOOKUP(A810,Projecten!A$4:W$2618,23,FALSE),"niet bekend")))</f>
        <v>7766.89</v>
      </c>
      <c r="AH810" s="1028">
        <f>IF(A810="","",(IFERROR(VLOOKUP(A810,Projecten!A$4:W$2618,12,FALSE),"niet bekend")))</f>
        <v>7766.89</v>
      </c>
      <c r="AI810" s="1026">
        <f t="shared" si="96"/>
        <v>7766.89</v>
      </c>
    </row>
    <row r="811" spans="1:35" x14ac:dyDescent="0.2">
      <c r="A811" s="160"/>
      <c r="B811" s="1504"/>
      <c r="C811" s="160"/>
      <c r="D811" s="99"/>
      <c r="E811" s="75"/>
      <c r="F811" s="99"/>
      <c r="G811" s="99"/>
      <c r="H811" s="99"/>
      <c r="I811" s="75"/>
      <c r="J811" s="75"/>
      <c r="K811" s="75"/>
      <c r="L811" s="75"/>
      <c r="M811" s="75"/>
      <c r="N811" s="75"/>
      <c r="O811" s="75"/>
      <c r="P811" s="75"/>
      <c r="Q811" s="160"/>
      <c r="W811" s="25"/>
      <c r="X811" s="6"/>
      <c r="Y811" s="6"/>
      <c r="Z811" s="5"/>
      <c r="AE811" s="4" t="str">
        <f>IF(A811="","",(IFERROR(VLOOKUP(A811,Projecten!A$4:W$2618,5,FALSE),"niet bekend")))</f>
        <v/>
      </c>
      <c r="AF811" s="973" t="str">
        <f t="shared" si="95"/>
        <v/>
      </c>
      <c r="AG811" s="1028" t="str">
        <f>IF(A811="","",(IFERROR(VLOOKUP(A811,Projecten!A$4:W$2618,23,FALSE),"niet bekend")))</f>
        <v/>
      </c>
      <c r="AH811" s="1028" t="str">
        <f>IF(A811="","",(IFERROR(VLOOKUP(A811,Projecten!A$4:W$2618,12,FALSE),"niet bekend")))</f>
        <v/>
      </c>
      <c r="AI811" s="1026" t="str">
        <f t="shared" si="96"/>
        <v/>
      </c>
    </row>
    <row r="812" spans="1:35" s="90" customFormat="1" ht="12.75" customHeight="1" x14ac:dyDescent="0.2">
      <c r="A812" s="117" t="s">
        <v>1378</v>
      </c>
      <c r="B812" s="446" t="s">
        <v>1019</v>
      </c>
      <c r="C812" s="117" t="s">
        <v>1299</v>
      </c>
      <c r="D812" s="448" t="s">
        <v>68</v>
      </c>
      <c r="E812" s="1982">
        <v>0</v>
      </c>
      <c r="F812" s="428">
        <v>4</v>
      </c>
      <c r="G812" s="428">
        <v>0</v>
      </c>
      <c r="H812" s="428">
        <v>0</v>
      </c>
      <c r="I812" s="74" t="s">
        <v>309</v>
      </c>
      <c r="J812" s="74" t="s">
        <v>309</v>
      </c>
      <c r="K812" s="74" t="s">
        <v>309</v>
      </c>
      <c r="L812" s="74" t="s">
        <v>309</v>
      </c>
      <c r="M812" s="74" t="s">
        <v>89</v>
      </c>
      <c r="N812" s="74" t="s">
        <v>89</v>
      </c>
      <c r="O812" s="74" t="s">
        <v>89</v>
      </c>
      <c r="P812" s="74" t="s">
        <v>89</v>
      </c>
      <c r="Q812" s="382"/>
      <c r="R812" s="96">
        <v>42534</v>
      </c>
      <c r="S812" s="96">
        <f>IF(T812&lt;=0,"",(((T812-'In Productie'!$D$1)/7)+0.6))</f>
        <v>22.6</v>
      </c>
      <c r="T812" s="180">
        <v>42527</v>
      </c>
      <c r="U812" s="90" t="s">
        <v>1201</v>
      </c>
      <c r="V812" s="90" t="s">
        <v>1300</v>
      </c>
      <c r="W812" s="97">
        <v>2</v>
      </c>
      <c r="X812" s="101"/>
      <c r="Y812" s="101"/>
      <c r="Z812" s="588">
        <v>42494</v>
      </c>
      <c r="AE812" s="90">
        <f>IF(A812="","",(IFERROR(VLOOKUP(A812,Projecten!A$4:W$2618,5,FALSE),"niet bekend")))</f>
        <v>1</v>
      </c>
      <c r="AF812" s="972">
        <f>AH812</f>
        <v>956.24</v>
      </c>
      <c r="AG812" s="1028">
        <f>IF(A812="","",(IFERROR(VLOOKUP(A812,Projecten!A$4:W$2618,23,FALSE),"niet bekend")))</f>
        <v>956.24</v>
      </c>
      <c r="AH812" s="1028">
        <f>IF(A812="","",(IFERROR(VLOOKUP(A812,Projecten!A$4:W$2618,12,FALSE),"niet bekend")))</f>
        <v>956.24</v>
      </c>
      <c r="AI812" s="1028">
        <f t="shared" si="96"/>
        <v>0</v>
      </c>
    </row>
    <row r="813" spans="1:35" s="4" customFormat="1" ht="12.75" customHeight="1" x14ac:dyDescent="0.2">
      <c r="A813" s="423" t="s">
        <v>1393</v>
      </c>
      <c r="B813" s="1516" t="s">
        <v>1019</v>
      </c>
      <c r="C813" s="320" t="s">
        <v>979</v>
      </c>
      <c r="D813" s="189" t="s">
        <v>68</v>
      </c>
      <c r="E813" s="1983">
        <v>0</v>
      </c>
      <c r="F813" s="395">
        <v>14</v>
      </c>
      <c r="G813" s="395">
        <v>0</v>
      </c>
      <c r="H813" s="395">
        <v>0</v>
      </c>
      <c r="I813" s="74" t="s">
        <v>89</v>
      </c>
      <c r="J813" s="29" t="s">
        <v>309</v>
      </c>
      <c r="K813" s="29" t="s">
        <v>309</v>
      </c>
      <c r="L813" s="29" t="s">
        <v>309</v>
      </c>
      <c r="M813" s="29" t="s">
        <v>89</v>
      </c>
      <c r="N813" s="29" t="s">
        <v>89</v>
      </c>
      <c r="O813" s="29" t="s">
        <v>89</v>
      </c>
      <c r="P813" s="29" t="s">
        <v>89</v>
      </c>
      <c r="Q813" s="5"/>
      <c r="R813" s="23">
        <v>42499</v>
      </c>
      <c r="S813" s="23">
        <f>IF(T813&lt;=0,"",(((T813-'In Productie'!$D$1)/7)+0.6))</f>
        <v>20.028571428571428</v>
      </c>
      <c r="T813" s="177">
        <v>42509</v>
      </c>
      <c r="U813" s="189" t="s">
        <v>278</v>
      </c>
      <c r="V813" s="8" t="s">
        <v>1394</v>
      </c>
      <c r="W813" s="25">
        <v>7.2</v>
      </c>
      <c r="X813" s="79"/>
      <c r="Y813" s="79"/>
      <c r="Z813" s="272"/>
      <c r="AE813" s="4">
        <f>IF(A813="","",(IFERROR(VLOOKUP(A813,Projecten!A$4:W$2618,5,FALSE),"niet bekend")))</f>
        <v>14</v>
      </c>
      <c r="AF813" s="973">
        <f>AH813</f>
        <v>925.46</v>
      </c>
      <c r="AG813" s="1028">
        <f>IF(A813="","",(IFERROR(VLOOKUP(A813,Projecten!A$4:W$2618,23,FALSE),"niet bekend")))</f>
        <v>925.46</v>
      </c>
      <c r="AH813" s="1028">
        <f>IF(A813="","",(IFERROR(VLOOKUP(A813,Projecten!A$4:W$2618,12,FALSE),"niet bekend")))</f>
        <v>925.46</v>
      </c>
      <c r="AI813" s="1026">
        <f t="shared" si="96"/>
        <v>0</v>
      </c>
    </row>
    <row r="814" spans="1:35" s="90" customFormat="1" ht="12.75" customHeight="1" x14ac:dyDescent="0.2">
      <c r="A814" s="117"/>
      <c r="B814" s="1189"/>
      <c r="C814" s="424"/>
      <c r="D814" s="449"/>
      <c r="E814" s="1002"/>
      <c r="F814" s="448"/>
      <c r="G814" s="448"/>
      <c r="H814" s="448"/>
      <c r="I814" s="75"/>
      <c r="J814" s="75"/>
      <c r="K814" s="75"/>
      <c r="L814" s="75"/>
      <c r="M814" s="75"/>
      <c r="N814" s="75"/>
      <c r="O814" s="75"/>
      <c r="P814" s="75"/>
      <c r="Q814" s="382"/>
      <c r="R814" s="96"/>
      <c r="S814" s="96"/>
      <c r="T814" s="180"/>
      <c r="W814" s="466"/>
      <c r="X814" s="100"/>
      <c r="Y814" s="116"/>
      <c r="Z814" s="584"/>
      <c r="AE814" s="90" t="str">
        <f>IF(A814="","",(IFERROR(VLOOKUP(A814,Projecten!A$4:W$2618,5,FALSE),"niet bekend")))</f>
        <v/>
      </c>
      <c r="AF814" s="972" t="str">
        <f t="shared" ref="AF814:AF819" si="97">IF(AE814="","",(E814/AE814*AH814))</f>
        <v/>
      </c>
      <c r="AG814" s="1028" t="str">
        <f>IF(A814="","",(IFERROR(VLOOKUP(A814,Projecten!A$4:W$2618,23,FALSE),"niet bekend")))</f>
        <v/>
      </c>
      <c r="AH814" s="1028" t="str">
        <f>IF(A814="","",(IFERROR(VLOOKUP(A814,Projecten!A$4:W$2618,12,FALSE),"niet bekend")))</f>
        <v/>
      </c>
      <c r="AI814" s="1028" t="str">
        <f t="shared" si="96"/>
        <v/>
      </c>
    </row>
    <row r="815" spans="1:35" s="90" customFormat="1" ht="12.75" customHeight="1" x14ac:dyDescent="0.2">
      <c r="A815" s="117" t="s">
        <v>1177</v>
      </c>
      <c r="B815" s="1515" t="s">
        <v>1372</v>
      </c>
      <c r="C815" s="424" t="s">
        <v>1180</v>
      </c>
      <c r="D815" s="449" t="s">
        <v>489</v>
      </c>
      <c r="E815" s="1002">
        <v>1</v>
      </c>
      <c r="F815" s="448">
        <v>11</v>
      </c>
      <c r="G815" s="448">
        <v>4</v>
      </c>
      <c r="H815" s="448">
        <v>4</v>
      </c>
      <c r="I815" s="75" t="s">
        <v>89</v>
      </c>
      <c r="J815" s="75" t="s">
        <v>89</v>
      </c>
      <c r="K815" s="75" t="s">
        <v>309</v>
      </c>
      <c r="L815" s="75" t="s">
        <v>309</v>
      </c>
      <c r="M815" s="75" t="s">
        <v>89</v>
      </c>
      <c r="N815" s="75" t="s">
        <v>89</v>
      </c>
      <c r="O815" s="75" t="s">
        <v>89</v>
      </c>
      <c r="P815" s="75" t="s">
        <v>89</v>
      </c>
      <c r="Q815" s="382"/>
      <c r="R815" s="96">
        <v>42531</v>
      </c>
      <c r="S815" s="96">
        <f>IF(T815&lt;=0,"",(((T815-'In Productie'!$D$1)/7)+0.6))</f>
        <v>22.885714285714286</v>
      </c>
      <c r="T815" s="180">
        <v>42529</v>
      </c>
      <c r="U815" s="90" t="s">
        <v>681</v>
      </c>
      <c r="V815" s="90" t="s">
        <v>1181</v>
      </c>
      <c r="W815" s="466">
        <v>28.6</v>
      </c>
      <c r="X815" s="100"/>
      <c r="Y815" s="116"/>
      <c r="Z815" s="584">
        <v>42486</v>
      </c>
      <c r="AE815" s="90">
        <f>IF(A815="","",(IFERROR(VLOOKUP(A815,Projecten!A$4:W$2618,5,FALSE),"niet bekend")))</f>
        <v>1</v>
      </c>
      <c r="AF815" s="972">
        <f t="shared" si="97"/>
        <v>4864</v>
      </c>
      <c r="AG815" s="1028">
        <f>IF(A815="","",(IFERROR(VLOOKUP(A815,Projecten!A$4:W$2618,23,FALSE),"niet bekend")))</f>
        <v>4864</v>
      </c>
      <c r="AH815" s="1028">
        <f>IF(A815="","",(IFERROR(VLOOKUP(A815,Projecten!A$4:W$2618,12,FALSE),"niet bekend")))</f>
        <v>4864</v>
      </c>
      <c r="AI815" s="1028">
        <f t="shared" si="96"/>
        <v>0</v>
      </c>
    </row>
    <row r="816" spans="1:35" s="90" customFormat="1" ht="12.75" customHeight="1" x14ac:dyDescent="0.2">
      <c r="A816" s="117" t="s">
        <v>1173</v>
      </c>
      <c r="B816" s="1515" t="s">
        <v>1369</v>
      </c>
      <c r="C816" s="424" t="s">
        <v>1178</v>
      </c>
      <c r="D816" s="449" t="s">
        <v>489</v>
      </c>
      <c r="E816" s="1002">
        <v>1</v>
      </c>
      <c r="F816" s="448">
        <v>9</v>
      </c>
      <c r="G816" s="448">
        <v>5</v>
      </c>
      <c r="H816" s="448">
        <v>4</v>
      </c>
      <c r="I816" s="75" t="s">
        <v>89</v>
      </c>
      <c r="J816" s="75" t="s">
        <v>89</v>
      </c>
      <c r="K816" s="75" t="s">
        <v>309</v>
      </c>
      <c r="L816" s="75" t="s">
        <v>309</v>
      </c>
      <c r="M816" s="75" t="s">
        <v>89</v>
      </c>
      <c r="N816" s="75" t="s">
        <v>89</v>
      </c>
      <c r="O816" s="75" t="s">
        <v>89</v>
      </c>
      <c r="P816" s="75" t="s">
        <v>89</v>
      </c>
      <c r="Q816" s="382"/>
      <c r="R816" s="96">
        <v>42531</v>
      </c>
      <c r="S816" s="96">
        <f>IF(T816&lt;=0,"",(((T816-'In Productie'!$D$1)/7)+0.6))</f>
        <v>22.885714285714286</v>
      </c>
      <c r="T816" s="180">
        <v>42529</v>
      </c>
      <c r="U816" s="90" t="s">
        <v>681</v>
      </c>
      <c r="V816" s="90" t="s">
        <v>1181</v>
      </c>
      <c r="W816" s="466">
        <v>23.9</v>
      </c>
      <c r="X816" s="100"/>
      <c r="Y816" s="116"/>
      <c r="Z816" s="584">
        <v>42486</v>
      </c>
      <c r="AE816" s="90">
        <f>IF(A816="","",(IFERROR(VLOOKUP(A816,Projecten!A$4:W$2618,5,FALSE),"niet bekend")))</f>
        <v>1</v>
      </c>
      <c r="AF816" s="972">
        <f t="shared" si="97"/>
        <v>4144</v>
      </c>
      <c r="AG816" s="1028">
        <f>IF(A816="","",(IFERROR(VLOOKUP(A816,Projecten!A$4:W$2618,23,FALSE),"niet bekend")))</f>
        <v>4525.8999999999996</v>
      </c>
      <c r="AH816" s="1028">
        <f>IF(A816="","",(IFERROR(VLOOKUP(A816,Projecten!A$4:W$2618,12,FALSE),"niet bekend")))</f>
        <v>4144</v>
      </c>
      <c r="AI816" s="1028">
        <f t="shared" si="96"/>
        <v>0</v>
      </c>
    </row>
    <row r="817" spans="1:35" s="90" customFormat="1" ht="12.75" customHeight="1" x14ac:dyDescent="0.2">
      <c r="A817" s="117" t="s">
        <v>1174</v>
      </c>
      <c r="B817" s="1515" t="s">
        <v>1369</v>
      </c>
      <c r="C817" s="424" t="s">
        <v>1178</v>
      </c>
      <c r="D817" s="449" t="s">
        <v>489</v>
      </c>
      <c r="E817" s="1002">
        <v>1</v>
      </c>
      <c r="F817" s="448">
        <v>9</v>
      </c>
      <c r="G817" s="448">
        <v>5</v>
      </c>
      <c r="H817" s="448">
        <v>4</v>
      </c>
      <c r="I817" s="75" t="s">
        <v>89</v>
      </c>
      <c r="J817" s="75" t="s">
        <v>89</v>
      </c>
      <c r="K817" s="75" t="s">
        <v>309</v>
      </c>
      <c r="L817" s="75" t="s">
        <v>309</v>
      </c>
      <c r="M817" s="75" t="s">
        <v>89</v>
      </c>
      <c r="N817" s="75" t="s">
        <v>89</v>
      </c>
      <c r="O817" s="75" t="s">
        <v>89</v>
      </c>
      <c r="P817" s="75" t="s">
        <v>89</v>
      </c>
      <c r="Q817" s="382"/>
      <c r="R817" s="96">
        <v>42531</v>
      </c>
      <c r="S817" s="96">
        <f>IF(T817&lt;=0,"",(((T817-'In Productie'!$D$1)/7)+0.6))</f>
        <v>22.885714285714286</v>
      </c>
      <c r="T817" s="180">
        <v>42529</v>
      </c>
      <c r="U817" s="90" t="s">
        <v>681</v>
      </c>
      <c r="V817" s="90" t="s">
        <v>1181</v>
      </c>
      <c r="W817" s="466">
        <v>23.9</v>
      </c>
      <c r="X817" s="100"/>
      <c r="Y817" s="116"/>
      <c r="Z817" s="584">
        <v>42486</v>
      </c>
      <c r="AE817" s="90">
        <f>IF(A817="","",(IFERROR(VLOOKUP(A817,Projecten!A$4:W$2618,5,FALSE),"niet bekend")))</f>
        <v>1</v>
      </c>
      <c r="AF817" s="972">
        <f t="shared" si="97"/>
        <v>4144</v>
      </c>
      <c r="AG817" s="1028">
        <f>IF(A817="","",(IFERROR(VLOOKUP(A817,Projecten!A$4:W$2618,23,FALSE),"niet bekend")))</f>
        <v>4144</v>
      </c>
      <c r="AH817" s="1028">
        <f>IF(A817="","",(IFERROR(VLOOKUP(A817,Projecten!A$4:W$2618,12,FALSE),"niet bekend")))</f>
        <v>4144</v>
      </c>
      <c r="AI817" s="1028">
        <f t="shared" si="96"/>
        <v>0</v>
      </c>
    </row>
    <row r="818" spans="1:35" s="90" customFormat="1" ht="12.75" customHeight="1" x14ac:dyDescent="0.2">
      <c r="A818" s="117" t="s">
        <v>1175</v>
      </c>
      <c r="B818" s="1515" t="s">
        <v>1370</v>
      </c>
      <c r="C818" s="424" t="s">
        <v>1179</v>
      </c>
      <c r="D818" s="449" t="s">
        <v>489</v>
      </c>
      <c r="E818" s="1002">
        <v>1</v>
      </c>
      <c r="F818" s="448">
        <v>10</v>
      </c>
      <c r="G818" s="448">
        <v>6</v>
      </c>
      <c r="H818" s="448">
        <v>4</v>
      </c>
      <c r="I818" s="75" t="s">
        <v>89</v>
      </c>
      <c r="J818" s="75" t="s">
        <v>89</v>
      </c>
      <c r="K818" s="75" t="s">
        <v>309</v>
      </c>
      <c r="L818" s="75" t="s">
        <v>309</v>
      </c>
      <c r="M818" s="75" t="s">
        <v>89</v>
      </c>
      <c r="N818" s="75" t="s">
        <v>89</v>
      </c>
      <c r="O818" s="75" t="s">
        <v>89</v>
      </c>
      <c r="P818" s="75" t="s">
        <v>89</v>
      </c>
      <c r="Q818" s="382"/>
      <c r="R818" s="96">
        <v>42531</v>
      </c>
      <c r="S818" s="96">
        <f>IF(T818&lt;=0,"",(((T818-'In Productie'!$D$1)/7)+0.6))</f>
        <v>22.885714285714286</v>
      </c>
      <c r="T818" s="180">
        <v>42529</v>
      </c>
      <c r="U818" s="90" t="s">
        <v>681</v>
      </c>
      <c r="V818" s="90" t="s">
        <v>1181</v>
      </c>
      <c r="W818" s="466">
        <v>23.7</v>
      </c>
      <c r="X818" s="100"/>
      <c r="Y818" s="116"/>
      <c r="Z818" s="584">
        <v>42486</v>
      </c>
      <c r="AE818" s="90">
        <f>IF(A818="","",(IFERROR(VLOOKUP(A818,Projecten!A$4:W$2618,5,FALSE),"niet bekend")))</f>
        <v>1</v>
      </c>
      <c r="AF818" s="972">
        <f t="shared" si="97"/>
        <v>4099</v>
      </c>
      <c r="AG818" s="1028">
        <f>IF(A818="","",(IFERROR(VLOOKUP(A818,Projecten!A$4:W$2618,23,FALSE),"niet bekend")))</f>
        <v>4099</v>
      </c>
      <c r="AH818" s="1028">
        <f>IF(A818="","",(IFERROR(VLOOKUP(A818,Projecten!A$4:W$2618,12,FALSE),"niet bekend")))</f>
        <v>4099</v>
      </c>
      <c r="AI818" s="1028">
        <f t="shared" si="96"/>
        <v>0</v>
      </c>
    </row>
    <row r="819" spans="1:35" s="90" customFormat="1" ht="12.75" customHeight="1" x14ac:dyDescent="0.2">
      <c r="A819" s="117" t="s">
        <v>1176</v>
      </c>
      <c r="B819" s="1515" t="s">
        <v>1371</v>
      </c>
      <c r="C819" s="424" t="s">
        <v>1180</v>
      </c>
      <c r="D819" s="449" t="s">
        <v>489</v>
      </c>
      <c r="E819" s="1002">
        <v>1</v>
      </c>
      <c r="F819" s="448">
        <v>11</v>
      </c>
      <c r="G819" s="448">
        <v>4</v>
      </c>
      <c r="H819" s="448">
        <v>4</v>
      </c>
      <c r="I819" s="75" t="s">
        <v>89</v>
      </c>
      <c r="J819" s="75" t="s">
        <v>89</v>
      </c>
      <c r="K819" s="75" t="s">
        <v>309</v>
      </c>
      <c r="L819" s="75" t="s">
        <v>309</v>
      </c>
      <c r="M819" s="75" t="s">
        <v>89</v>
      </c>
      <c r="N819" s="75" t="s">
        <v>89</v>
      </c>
      <c r="O819" s="75" t="s">
        <v>89</v>
      </c>
      <c r="P819" s="75" t="s">
        <v>89</v>
      </c>
      <c r="Q819" s="382"/>
      <c r="R819" s="96">
        <v>42531</v>
      </c>
      <c r="S819" s="96">
        <f>IF(T819&lt;=0,"",(((T819-'In Productie'!$D$1)/7)+0.6))</f>
        <v>22.885714285714286</v>
      </c>
      <c r="T819" s="180">
        <v>42529</v>
      </c>
      <c r="U819" s="90" t="s">
        <v>681</v>
      </c>
      <c r="V819" s="90" t="s">
        <v>1181</v>
      </c>
      <c r="W819" s="466">
        <v>28.6</v>
      </c>
      <c r="X819" s="100"/>
      <c r="Y819" s="116"/>
      <c r="Z819" s="584">
        <v>42486</v>
      </c>
      <c r="AE819" s="90">
        <f>IF(A819="","",(IFERROR(VLOOKUP(A819,Projecten!A$4:W$2618,5,FALSE),"niet bekend")))</f>
        <v>1</v>
      </c>
      <c r="AF819" s="972">
        <f t="shared" si="97"/>
        <v>4864</v>
      </c>
      <c r="AG819" s="1028">
        <f>IF(A819="","",(IFERROR(VLOOKUP(A819,Projecten!A$4:W$2618,23,FALSE),"niet bekend")))</f>
        <v>4864</v>
      </c>
      <c r="AH819" s="1028">
        <f>IF(A819="","",(IFERROR(VLOOKUP(A819,Projecten!A$4:W$2618,12,FALSE),"niet bekend")))</f>
        <v>4864</v>
      </c>
      <c r="AI819" s="1028">
        <f t="shared" si="96"/>
        <v>0</v>
      </c>
    </row>
    <row r="820" spans="1:35" s="38" customFormat="1" ht="12.75" customHeight="1" x14ac:dyDescent="0.2">
      <c r="A820" s="30"/>
      <c r="B820" s="1500"/>
      <c r="C820" s="31"/>
      <c r="D820" s="31"/>
      <c r="E820" s="32"/>
      <c r="F820" s="31"/>
      <c r="G820" s="31"/>
      <c r="H820" s="31"/>
      <c r="I820" s="32"/>
      <c r="J820" s="32"/>
      <c r="K820" s="32"/>
      <c r="L820" s="32"/>
      <c r="M820" s="32"/>
      <c r="N820" s="32"/>
      <c r="O820" s="32"/>
      <c r="P820" s="32"/>
      <c r="Q820" s="527"/>
      <c r="R820" s="33"/>
      <c r="S820" s="1198"/>
      <c r="T820" s="176"/>
      <c r="U820" s="35"/>
      <c r="V820" s="35"/>
      <c r="W820" s="35"/>
      <c r="X820" s="83"/>
      <c r="Y820" s="84"/>
      <c r="Z820" s="36"/>
      <c r="AA820" s="608" t="s">
        <v>1332</v>
      </c>
      <c r="AB820" s="608" t="s">
        <v>1269</v>
      </c>
      <c r="AC820" s="608" t="s">
        <v>1333</v>
      </c>
      <c r="AF820" s="983"/>
      <c r="AG820" s="1030"/>
      <c r="AH820" s="1030"/>
      <c r="AI820" s="1030"/>
    </row>
    <row r="821" spans="1:35" s="1038" customFormat="1" ht="12.75" customHeight="1" x14ac:dyDescent="0.2">
      <c r="A821" s="956" t="s">
        <v>350</v>
      </c>
      <c r="B821" s="1520"/>
      <c r="C821" s="1053">
        <f>SUM(F821:H821)</f>
        <v>222</v>
      </c>
      <c r="D821" s="1054"/>
      <c r="E821" s="1055">
        <f>SUM(E822:E846)</f>
        <v>12</v>
      </c>
      <c r="F821" s="1054">
        <f>SUM(F822:F846)</f>
        <v>120</v>
      </c>
      <c r="G821" s="1054">
        <f>SUM(G822:G846)</f>
        <v>62</v>
      </c>
      <c r="H821" s="1054">
        <f>SUM(H822:H846)</f>
        <v>40</v>
      </c>
      <c r="I821" s="1055"/>
      <c r="J821" s="1055"/>
      <c r="K821" s="1055"/>
      <c r="L821" s="1055"/>
      <c r="M821" s="1055"/>
      <c r="N821" s="1055"/>
      <c r="O821" s="1055"/>
      <c r="P821" s="1055"/>
      <c r="Q821" s="1056">
        <v>24</v>
      </c>
      <c r="R821" s="1057"/>
      <c r="S821" s="1204"/>
      <c r="T821" s="1058"/>
      <c r="U821" s="1059"/>
      <c r="V821" s="1060">
        <f>SUM(W821:W847)</f>
        <v>340.75</v>
      </c>
      <c r="W821" s="960"/>
      <c r="X821" s="1049">
        <v>291</v>
      </c>
      <c r="Y821" s="961">
        <f>V821-X821</f>
        <v>49.75</v>
      </c>
      <c r="Z821" s="1050"/>
      <c r="AA821" s="1038">
        <v>451.5</v>
      </c>
      <c r="AB821" s="1038">
        <v>180</v>
      </c>
      <c r="AC821" s="1038">
        <f>SUM(AA821-AB821)</f>
        <v>271.5</v>
      </c>
      <c r="AF821" s="1037">
        <f>SUM(AF822:AF847)</f>
        <v>53133.82</v>
      </c>
      <c r="AG821" s="1027"/>
      <c r="AH821" s="1027"/>
      <c r="AI821" s="1027"/>
    </row>
    <row r="822" spans="1:35" s="4" customFormat="1" ht="12.75" customHeight="1" x14ac:dyDescent="0.2">
      <c r="A822" s="2"/>
      <c r="B822" s="1501"/>
      <c r="C822" s="1"/>
      <c r="D822" s="1"/>
      <c r="E822" s="39"/>
      <c r="F822" s="1"/>
      <c r="G822" s="1"/>
      <c r="H822" s="1"/>
      <c r="I822" s="74"/>
      <c r="J822" s="29"/>
      <c r="K822" s="29"/>
      <c r="L822" s="29"/>
      <c r="M822" s="29"/>
      <c r="N822" s="29"/>
      <c r="O822" s="29"/>
      <c r="P822" s="29"/>
      <c r="Q822" s="272" t="s">
        <v>1131</v>
      </c>
      <c r="R822" s="23"/>
      <c r="S822" s="23"/>
      <c r="T822" s="181"/>
      <c r="W822" s="25"/>
      <c r="X822" s="79"/>
      <c r="Y822" s="79"/>
      <c r="Z822" s="272"/>
      <c r="AE822" s="4" t="str">
        <f>IF(A822="","",(IFERROR(VLOOKUP(A822,Projecten!A$4:W$2618,5,FALSE),"niet bekend")))</f>
        <v/>
      </c>
      <c r="AF822" s="973" t="str">
        <f t="shared" ref="AF822:AF842" si="98">IF(AE822="","",(E822/AE822*AH822))</f>
        <v/>
      </c>
      <c r="AG822" s="1028" t="str">
        <f>IF(A822="","",(IFERROR(VLOOKUP(A822,Projecten!A$4:W$2618,23,FALSE),"niet bekend")))</f>
        <v/>
      </c>
      <c r="AH822" s="1028" t="str">
        <f>IF(A822="","",(IFERROR(VLOOKUP(A822,Projecten!A$4:W$2618,12,FALSE),"niet bekend")))</f>
        <v/>
      </c>
      <c r="AI822" s="1026" t="str">
        <f t="shared" ref="AI822:AI846" si="99">IF(AF822="","",(AH822-AF822))</f>
        <v/>
      </c>
    </row>
    <row r="823" spans="1:35" s="555" customFormat="1" ht="12.75" customHeight="1" x14ac:dyDescent="0.2">
      <c r="A823" s="547"/>
      <c r="B823" s="1526"/>
      <c r="C823" s="548" t="s">
        <v>1403</v>
      </c>
      <c r="D823" s="548"/>
      <c r="E823" s="1985"/>
      <c r="F823" s="548"/>
      <c r="G823" s="548"/>
      <c r="H823" s="548"/>
      <c r="I823" s="616"/>
      <c r="J823" s="617"/>
      <c r="K823" s="617"/>
      <c r="L823" s="617"/>
      <c r="M823" s="617"/>
      <c r="N823" s="617"/>
      <c r="O823" s="617"/>
      <c r="P823" s="617"/>
      <c r="Q823" s="551"/>
      <c r="R823" s="23"/>
      <c r="S823" s="553"/>
      <c r="T823" s="554"/>
      <c r="W823" s="556">
        <v>1</v>
      </c>
      <c r="X823" s="557"/>
      <c r="Y823" s="557"/>
      <c r="Z823" s="551"/>
      <c r="AB823" s="636"/>
      <c r="AE823" s="383" t="str">
        <f>IF(A823="","",(IFERROR(VLOOKUP(A823,Projecten!A$4:W$2618,5,FALSE),"niet bekend")))</f>
        <v/>
      </c>
      <c r="AF823" s="976" t="str">
        <f t="shared" si="98"/>
        <v/>
      </c>
      <c r="AG823" s="1028" t="str">
        <f>IF(A823="","",(IFERROR(VLOOKUP(A823,Projecten!A$4:W$2618,23,FALSE),"niet bekend")))</f>
        <v/>
      </c>
      <c r="AH823" s="1028" t="str">
        <f>IF(A823="","",(IFERROR(VLOOKUP(A823,Projecten!A$4:W$2618,12,FALSE),"niet bekend")))</f>
        <v/>
      </c>
      <c r="AI823" s="1026" t="str">
        <f t="shared" si="99"/>
        <v/>
      </c>
    </row>
    <row r="824" spans="1:35" s="555" customFormat="1" ht="12.75" customHeight="1" x14ac:dyDescent="0.2">
      <c r="B824" s="619"/>
      <c r="C824" s="547" t="s">
        <v>1291</v>
      </c>
      <c r="D824" s="618"/>
      <c r="E824" s="1990"/>
      <c r="F824" s="618"/>
      <c r="G824" s="618"/>
      <c r="H824" s="618"/>
      <c r="I824" s="549"/>
      <c r="J824" s="550"/>
      <c r="K824" s="550"/>
      <c r="L824" s="550"/>
      <c r="M824" s="550"/>
      <c r="N824" s="550"/>
      <c r="O824" s="550"/>
      <c r="P824" s="550"/>
      <c r="Q824" s="551"/>
      <c r="R824" s="23"/>
      <c r="S824" s="553"/>
      <c r="T824" s="554"/>
      <c r="W824" s="556">
        <v>29</v>
      </c>
      <c r="X824" s="557"/>
      <c r="Y824" s="557"/>
      <c r="Z824" s="551"/>
      <c r="AE824" s="383" t="str">
        <f>IF(A824="","",(IFERROR(VLOOKUP(A824,Projecten!A$4:W$2618,5,FALSE),"niet bekend")))</f>
        <v/>
      </c>
      <c r="AF824" s="976" t="str">
        <f t="shared" si="98"/>
        <v/>
      </c>
      <c r="AG824" s="1028" t="str">
        <f>IF(A824="","",(IFERROR(VLOOKUP(A824,Projecten!A$4:W$2618,23,FALSE),"niet bekend")))</f>
        <v/>
      </c>
      <c r="AH824" s="1028" t="str">
        <f>IF(A824="","",(IFERROR(VLOOKUP(A824,Projecten!A$4:W$2618,12,FALSE),"niet bekend")))</f>
        <v/>
      </c>
      <c r="AI824" s="1026" t="str">
        <f t="shared" si="99"/>
        <v/>
      </c>
    </row>
    <row r="825" spans="1:35" s="555" customFormat="1" ht="12.75" customHeight="1" x14ac:dyDescent="0.2">
      <c r="B825" s="619"/>
      <c r="C825" s="547" t="s">
        <v>1317</v>
      </c>
      <c r="D825" s="618"/>
      <c r="E825" s="1990"/>
      <c r="F825" s="618"/>
      <c r="G825" s="618"/>
      <c r="H825" s="618"/>
      <c r="I825" s="549"/>
      <c r="J825" s="550"/>
      <c r="K825" s="550"/>
      <c r="L825" s="550"/>
      <c r="M825" s="550"/>
      <c r="N825" s="550"/>
      <c r="O825" s="550"/>
      <c r="P825" s="550"/>
      <c r="Q825" s="551"/>
      <c r="R825" s="23"/>
      <c r="S825" s="553"/>
      <c r="T825" s="554"/>
      <c r="W825" s="556">
        <v>38</v>
      </c>
      <c r="X825" s="557"/>
      <c r="Y825" s="557"/>
      <c r="Z825" s="551"/>
      <c r="AE825" s="383" t="str">
        <f>IF(A825="","",(IFERROR(VLOOKUP(A825,Projecten!A$4:W$2618,5,FALSE),"niet bekend")))</f>
        <v/>
      </c>
      <c r="AF825" s="976" t="str">
        <f t="shared" si="98"/>
        <v/>
      </c>
      <c r="AG825" s="1028" t="str">
        <f>IF(A825="","",(IFERROR(VLOOKUP(A825,Projecten!A$4:W$2618,23,FALSE),"niet bekend")))</f>
        <v/>
      </c>
      <c r="AH825" s="1028" t="str">
        <f>IF(A825="","",(IFERROR(VLOOKUP(A825,Projecten!A$4:W$2618,12,FALSE),"niet bekend")))</f>
        <v/>
      </c>
      <c r="AI825" s="1026" t="str">
        <f t="shared" si="99"/>
        <v/>
      </c>
    </row>
    <row r="826" spans="1:35" s="294" customFormat="1" ht="12.75" customHeight="1" x14ac:dyDescent="0.2">
      <c r="A826" s="1574"/>
      <c r="B826" s="594"/>
      <c r="C826" s="595"/>
      <c r="D826" s="593"/>
      <c r="E826" s="1991"/>
      <c r="F826" s="593"/>
      <c r="G826" s="593"/>
      <c r="H826" s="593"/>
      <c r="I826" s="530"/>
      <c r="J826" s="525"/>
      <c r="K826" s="525"/>
      <c r="L826" s="525"/>
      <c r="M826" s="525"/>
      <c r="N826" s="525"/>
      <c r="O826" s="525"/>
      <c r="P826" s="525"/>
      <c r="Q826" s="327"/>
      <c r="R826" s="23"/>
      <c r="S826" s="526"/>
      <c r="T826" s="183"/>
      <c r="W826" s="201"/>
      <c r="X826" s="113"/>
      <c r="Y826" s="113"/>
      <c r="Z826" s="327"/>
      <c r="AE826" s="383" t="str">
        <f>IF(A826="","",(IFERROR(VLOOKUP(A826,Projecten!A$4:W$2618,5,FALSE),"niet bekend")))</f>
        <v/>
      </c>
      <c r="AF826" s="977" t="str">
        <f t="shared" si="98"/>
        <v/>
      </c>
      <c r="AG826" s="1028" t="str">
        <f>IF(A826="","",(IFERROR(VLOOKUP(A826,Projecten!A$4:W$2618,23,FALSE),"niet bekend")))</f>
        <v/>
      </c>
      <c r="AH826" s="1028" t="str">
        <f>IF(A826="","",(IFERROR(VLOOKUP(A826,Projecten!A$4:W$2618,12,FALSE),"niet bekend")))</f>
        <v/>
      </c>
      <c r="AI826" s="1026" t="str">
        <f t="shared" si="99"/>
        <v/>
      </c>
    </row>
    <row r="827" spans="1:35" s="294" customFormat="1" ht="12.75" customHeight="1" x14ac:dyDescent="0.2">
      <c r="A827" s="1574"/>
      <c r="B827" s="594"/>
      <c r="C827" s="452" t="s">
        <v>1419</v>
      </c>
      <c r="D827" s="593"/>
      <c r="E827" s="1991"/>
      <c r="F827" s="593"/>
      <c r="G827" s="593"/>
      <c r="H827" s="593"/>
      <c r="I827" s="530"/>
      <c r="J827" s="525"/>
      <c r="K827" s="525"/>
      <c r="L827" s="525"/>
      <c r="M827" s="525"/>
      <c r="N827" s="525"/>
      <c r="O827" s="525"/>
      <c r="P827" s="525"/>
      <c r="Q827" s="327"/>
      <c r="R827" s="23"/>
      <c r="S827" s="526"/>
      <c r="T827" s="183"/>
      <c r="W827" s="201">
        <v>2</v>
      </c>
      <c r="X827" s="113"/>
      <c r="Y827" s="113"/>
      <c r="Z827" s="327"/>
      <c r="AE827" s="383" t="str">
        <f>IF(A827="","",(IFERROR(VLOOKUP(A827,Projecten!A$4:W$2618,5,FALSE),"niet bekend")))</f>
        <v/>
      </c>
      <c r="AF827" s="977" t="str">
        <f t="shared" si="98"/>
        <v/>
      </c>
      <c r="AG827" s="1028" t="str">
        <f>IF(A827="","",(IFERROR(VLOOKUP(A827,Projecten!A$4:W$2618,23,FALSE),"niet bekend")))</f>
        <v/>
      </c>
      <c r="AH827" s="1028" t="str">
        <f>IF(A827="","",(IFERROR(VLOOKUP(A827,Projecten!A$4:W$2618,12,FALSE),"niet bekend")))</f>
        <v/>
      </c>
      <c r="AI827" s="1026" t="str">
        <f t="shared" si="99"/>
        <v/>
      </c>
    </row>
    <row r="828" spans="1:35" s="294" customFormat="1" ht="12.75" customHeight="1" x14ac:dyDescent="0.2">
      <c r="A828" s="1574"/>
      <c r="B828" s="594"/>
      <c r="C828" s="615" t="s">
        <v>1439</v>
      </c>
      <c r="D828" s="593"/>
      <c r="E828" s="1991"/>
      <c r="F828" s="593"/>
      <c r="G828" s="593"/>
      <c r="H828" s="593"/>
      <c r="I828" s="530"/>
      <c r="J828" s="525"/>
      <c r="K828" s="525"/>
      <c r="L828" s="525"/>
      <c r="M828" s="525"/>
      <c r="N828" s="525"/>
      <c r="O828" s="525"/>
      <c r="P828" s="525"/>
      <c r="Q828" s="327"/>
      <c r="R828" s="23"/>
      <c r="S828" s="526"/>
      <c r="T828" s="183"/>
      <c r="W828" s="201">
        <v>2</v>
      </c>
      <c r="X828" s="113"/>
      <c r="Y828" s="113"/>
      <c r="Z828" s="327"/>
      <c r="AE828" s="383" t="str">
        <f>IF(A828="","",(IFERROR(VLOOKUP(A828,Projecten!A$4:W$2618,5,FALSE),"niet bekend")))</f>
        <v/>
      </c>
      <c r="AF828" s="977" t="str">
        <f t="shared" si="98"/>
        <v/>
      </c>
      <c r="AG828" s="1028" t="str">
        <f>IF(A828="","",(IFERROR(VLOOKUP(A828,Projecten!A$4:W$2618,23,FALSE),"niet bekend")))</f>
        <v/>
      </c>
      <c r="AH828" s="1028" t="str">
        <f>IF(A828="","",(IFERROR(VLOOKUP(A828,Projecten!A$4:W$2618,12,FALSE),"niet bekend")))</f>
        <v/>
      </c>
      <c r="AI828" s="1026" t="str">
        <f t="shared" si="99"/>
        <v/>
      </c>
    </row>
    <row r="829" spans="1:35" s="294" customFormat="1" ht="12.75" customHeight="1" x14ac:dyDescent="0.2">
      <c r="A829" s="1574"/>
      <c r="B829" s="594"/>
      <c r="C829" s="615" t="s">
        <v>1440</v>
      </c>
      <c r="D829" s="593"/>
      <c r="E829" s="1991"/>
      <c r="F829" s="593"/>
      <c r="G829" s="593"/>
      <c r="H829" s="593"/>
      <c r="I829" s="530"/>
      <c r="J829" s="525"/>
      <c r="K829" s="525"/>
      <c r="L829" s="525"/>
      <c r="M829" s="525"/>
      <c r="N829" s="525"/>
      <c r="O829" s="525"/>
      <c r="P829" s="525"/>
      <c r="Q829" s="327"/>
      <c r="R829" s="23"/>
      <c r="S829" s="526"/>
      <c r="T829" s="183"/>
      <c r="W829" s="201">
        <v>4</v>
      </c>
      <c r="X829" s="113"/>
      <c r="Y829" s="113"/>
      <c r="Z829" s="327"/>
      <c r="AE829" s="383" t="str">
        <f>IF(A829="","",(IFERROR(VLOOKUP(A829,Projecten!A$4:W$2618,5,FALSE),"niet bekend")))</f>
        <v/>
      </c>
      <c r="AF829" s="977" t="str">
        <f t="shared" si="98"/>
        <v/>
      </c>
      <c r="AG829" s="1028" t="str">
        <f>IF(A829="","",(IFERROR(VLOOKUP(A829,Projecten!A$4:W$2618,23,FALSE),"niet bekend")))</f>
        <v/>
      </c>
      <c r="AH829" s="1028" t="str">
        <f>IF(A829="","",(IFERROR(VLOOKUP(A829,Projecten!A$4:W$2618,12,FALSE),"niet bekend")))</f>
        <v/>
      </c>
      <c r="AI829" s="1026" t="str">
        <f t="shared" si="99"/>
        <v/>
      </c>
    </row>
    <row r="830" spans="1:35" s="294" customFormat="1" ht="12.75" customHeight="1" x14ac:dyDescent="0.2">
      <c r="A830" s="1574"/>
      <c r="B830" s="594"/>
      <c r="C830" s="615" t="s">
        <v>1445</v>
      </c>
      <c r="D830" s="593"/>
      <c r="E830" s="1991"/>
      <c r="F830" s="593"/>
      <c r="G830" s="593"/>
      <c r="H830" s="593"/>
      <c r="I830" s="530"/>
      <c r="J830" s="525"/>
      <c r="K830" s="525"/>
      <c r="L830" s="525"/>
      <c r="M830" s="525"/>
      <c r="N830" s="525"/>
      <c r="O830" s="525"/>
      <c r="P830" s="525"/>
      <c r="Q830" s="327"/>
      <c r="R830" s="23"/>
      <c r="S830" s="526"/>
      <c r="T830" s="183"/>
      <c r="W830" s="201">
        <v>2</v>
      </c>
      <c r="X830" s="113"/>
      <c r="Y830" s="113"/>
      <c r="Z830" s="327"/>
      <c r="AE830" s="383" t="str">
        <f>IF(A830="","",(IFERROR(VLOOKUP(A830,Projecten!A$4:W$2618,5,FALSE),"niet bekend")))</f>
        <v/>
      </c>
      <c r="AF830" s="977" t="str">
        <f t="shared" si="98"/>
        <v/>
      </c>
      <c r="AG830" s="1028" t="str">
        <f>IF(A830="","",(IFERROR(VLOOKUP(A830,Projecten!A$4:W$2618,23,FALSE),"niet bekend")))</f>
        <v/>
      </c>
      <c r="AH830" s="1028" t="str">
        <f>IF(A830="","",(IFERROR(VLOOKUP(A830,Projecten!A$4:W$2618,12,FALSE),"niet bekend")))</f>
        <v/>
      </c>
      <c r="AI830" s="1026" t="str">
        <f t="shared" si="99"/>
        <v/>
      </c>
    </row>
    <row r="831" spans="1:35" s="294" customFormat="1" ht="12.75" customHeight="1" x14ac:dyDescent="0.2">
      <c r="A831" s="1574"/>
      <c r="B831" s="594"/>
      <c r="C831" s="615" t="s">
        <v>1449</v>
      </c>
      <c r="D831" s="593"/>
      <c r="E831" s="1991"/>
      <c r="F831" s="593"/>
      <c r="G831" s="593"/>
      <c r="H831" s="593"/>
      <c r="I831" s="530"/>
      <c r="J831" s="525"/>
      <c r="K831" s="525"/>
      <c r="L831" s="525"/>
      <c r="M831" s="525"/>
      <c r="N831" s="525"/>
      <c r="O831" s="525"/>
      <c r="P831" s="525"/>
      <c r="Q831" s="327"/>
      <c r="R831" s="23"/>
      <c r="S831" s="526"/>
      <c r="T831" s="183"/>
      <c r="W831" s="201">
        <v>8</v>
      </c>
      <c r="X831" s="113"/>
      <c r="Y831" s="113"/>
      <c r="Z831" s="327"/>
      <c r="AE831" s="383" t="str">
        <f>IF(A831="","",(IFERROR(VLOOKUP(A831,Projecten!A$4:W$2618,5,FALSE),"niet bekend")))</f>
        <v/>
      </c>
      <c r="AF831" s="977" t="str">
        <f t="shared" si="98"/>
        <v/>
      </c>
      <c r="AG831" s="1028" t="str">
        <f>IF(A831="","",(IFERROR(VLOOKUP(A831,Projecten!A$4:W$2618,23,FALSE),"niet bekend")))</f>
        <v/>
      </c>
      <c r="AH831" s="1028" t="str">
        <f>IF(A831="","",(IFERROR(VLOOKUP(A831,Projecten!A$4:W$2618,12,FALSE),"niet bekend")))</f>
        <v/>
      </c>
      <c r="AI831" s="1026" t="str">
        <f t="shared" si="99"/>
        <v/>
      </c>
    </row>
    <row r="832" spans="1:35" s="294" customFormat="1" ht="12.75" customHeight="1" x14ac:dyDescent="0.2">
      <c r="A832" s="1574"/>
      <c r="B832" s="594"/>
      <c r="C832" s="595"/>
      <c r="D832" s="593"/>
      <c r="E832" s="1991"/>
      <c r="F832" s="593"/>
      <c r="G832" s="593"/>
      <c r="H832" s="593"/>
      <c r="I832" s="530"/>
      <c r="J832" s="525"/>
      <c r="K832" s="525"/>
      <c r="L832" s="525"/>
      <c r="M832" s="525"/>
      <c r="N832" s="525"/>
      <c r="O832" s="525"/>
      <c r="P832" s="525"/>
      <c r="Q832" s="327"/>
      <c r="R832" s="23"/>
      <c r="S832" s="526"/>
      <c r="T832" s="183"/>
      <c r="W832" s="201"/>
      <c r="X832" s="113"/>
      <c r="Y832" s="113"/>
      <c r="Z832" s="327"/>
      <c r="AE832" s="383" t="str">
        <f>IF(A832="","",(IFERROR(VLOOKUP(A832,Projecten!A$4:W$2618,5,FALSE),"niet bekend")))</f>
        <v/>
      </c>
      <c r="AF832" s="977" t="str">
        <f t="shared" si="98"/>
        <v/>
      </c>
      <c r="AG832" s="1028" t="str">
        <f>IF(A832="","",(IFERROR(VLOOKUP(A832,Projecten!A$4:W$2618,23,FALSE),"niet bekend")))</f>
        <v/>
      </c>
      <c r="AH832" s="1028" t="str">
        <f>IF(A832="","",(IFERROR(VLOOKUP(A832,Projecten!A$4:W$2618,12,FALSE),"niet bekend")))</f>
        <v/>
      </c>
      <c r="AI832" s="1026" t="str">
        <f t="shared" si="99"/>
        <v/>
      </c>
    </row>
    <row r="833" spans="1:35" s="90" customFormat="1" ht="12.75" customHeight="1" x14ac:dyDescent="0.2">
      <c r="A833" s="380">
        <v>2016204</v>
      </c>
      <c r="B833" s="446">
        <v>120710</v>
      </c>
      <c r="C833" s="380" t="s">
        <v>1213</v>
      </c>
      <c r="D833" s="417" t="s">
        <v>68</v>
      </c>
      <c r="E833" s="1978">
        <v>1</v>
      </c>
      <c r="F833" s="425">
        <v>10</v>
      </c>
      <c r="G833" s="425">
        <v>3</v>
      </c>
      <c r="H833" s="425">
        <v>5</v>
      </c>
      <c r="I833" s="268" t="s">
        <v>89</v>
      </c>
      <c r="J833" s="74" t="s">
        <v>89</v>
      </c>
      <c r="K833" s="74" t="s">
        <v>309</v>
      </c>
      <c r="L833" s="74" t="s">
        <v>309</v>
      </c>
      <c r="M833" s="74" t="s">
        <v>89</v>
      </c>
      <c r="N833" s="74" t="s">
        <v>89</v>
      </c>
      <c r="O833" s="74" t="s">
        <v>89</v>
      </c>
      <c r="P833" s="74" t="s">
        <v>89</v>
      </c>
      <c r="Q833" s="382"/>
      <c r="R833" s="96">
        <v>42535</v>
      </c>
      <c r="S833" s="96">
        <f>IF(T833&lt;=0,"",(((T833-'In Productie'!$D$1)/7)+0.6))</f>
        <v>23.028571428571428</v>
      </c>
      <c r="T833" s="180">
        <v>42530</v>
      </c>
      <c r="U833" s="90" t="s">
        <v>1201</v>
      </c>
      <c r="W833" s="97">
        <v>24</v>
      </c>
      <c r="X833" s="101"/>
      <c r="Y833" s="101"/>
      <c r="Z833" s="588">
        <v>42499</v>
      </c>
      <c r="AE833" s="90">
        <f>IF(A833="","",(IFERROR(VLOOKUP(A833,Projecten!A$4:W$2618,5,FALSE),"niet bekend")))</f>
        <v>1</v>
      </c>
      <c r="AF833" s="972">
        <f t="shared" si="98"/>
        <v>4610</v>
      </c>
      <c r="AG833" s="1028">
        <f>IF(A833="","",(IFERROR(VLOOKUP(A833,Projecten!A$4:W$2618,23,FALSE),"niet bekend")))</f>
        <v>4610</v>
      </c>
      <c r="AH833" s="1028">
        <f>IF(A833="","",(IFERROR(VLOOKUP(A833,Projecten!A$4:W$2618,12,FALSE),"niet bekend")))</f>
        <v>4610</v>
      </c>
      <c r="AI833" s="1028">
        <f t="shared" si="99"/>
        <v>0</v>
      </c>
    </row>
    <row r="834" spans="1:35" s="90" customFormat="1" ht="12.75" customHeight="1" x14ac:dyDescent="0.2">
      <c r="A834" s="117" t="s">
        <v>1378</v>
      </c>
      <c r="B834" s="446">
        <v>120706</v>
      </c>
      <c r="C834" s="117" t="s">
        <v>1298</v>
      </c>
      <c r="D834" s="417" t="s">
        <v>68</v>
      </c>
      <c r="E834" s="1982">
        <v>1</v>
      </c>
      <c r="F834" s="428">
        <v>3</v>
      </c>
      <c r="G834" s="428">
        <v>2</v>
      </c>
      <c r="H834" s="428">
        <v>1</v>
      </c>
      <c r="I834" s="268" t="s">
        <v>89</v>
      </c>
      <c r="J834" s="74" t="s">
        <v>309</v>
      </c>
      <c r="K834" s="74" t="s">
        <v>309</v>
      </c>
      <c r="L834" s="74" t="s">
        <v>309</v>
      </c>
      <c r="M834" s="74" t="s">
        <v>89</v>
      </c>
      <c r="N834" s="74" t="s">
        <v>89</v>
      </c>
      <c r="O834" s="74" t="s">
        <v>89</v>
      </c>
      <c r="P834" s="74" t="s">
        <v>89</v>
      </c>
      <c r="Q834" s="382"/>
      <c r="R834" s="96">
        <v>42534</v>
      </c>
      <c r="S834" s="96">
        <f>IF(T834&lt;=0,"",(((T834-'In Productie'!$D$1)/7)+0.6))</f>
        <v>22.6</v>
      </c>
      <c r="T834" s="180">
        <v>42527</v>
      </c>
      <c r="U834" s="90" t="s">
        <v>1201</v>
      </c>
      <c r="W834" s="97">
        <v>6</v>
      </c>
      <c r="X834" s="101"/>
      <c r="Y834" s="101"/>
      <c r="Z834" s="588">
        <v>42494</v>
      </c>
      <c r="AE834" s="90">
        <f>IF(A834="","",(IFERROR(VLOOKUP(A834,Projecten!A$4:W$2618,5,FALSE),"niet bekend")))</f>
        <v>1</v>
      </c>
      <c r="AF834" s="972">
        <f t="shared" si="98"/>
        <v>956.24</v>
      </c>
      <c r="AG834" s="1028">
        <f>IF(A834="","",(IFERROR(VLOOKUP(A834,Projecten!A$4:W$2618,23,FALSE),"niet bekend")))</f>
        <v>956.24</v>
      </c>
      <c r="AH834" s="1028">
        <f>IF(A834="","",(IFERROR(VLOOKUP(A834,Projecten!A$4:W$2618,12,FALSE),"niet bekend")))</f>
        <v>956.24</v>
      </c>
      <c r="AI834" s="1028">
        <f t="shared" si="99"/>
        <v>0</v>
      </c>
    </row>
    <row r="835" spans="1:35" s="4" customFormat="1" ht="12.75" customHeight="1" x14ac:dyDescent="0.2">
      <c r="A835" s="117">
        <v>2016196</v>
      </c>
      <c r="B835" s="314">
        <v>120706</v>
      </c>
      <c r="C835" s="351">
        <v>591316</v>
      </c>
      <c r="D835" s="463" t="s">
        <v>68</v>
      </c>
      <c r="E835" s="999">
        <v>1</v>
      </c>
      <c r="F835" s="347">
        <v>9</v>
      </c>
      <c r="G835" s="347">
        <v>5</v>
      </c>
      <c r="H835" s="347">
        <v>2</v>
      </c>
      <c r="I835" s="262" t="s">
        <v>89</v>
      </c>
      <c r="J835" s="7" t="s">
        <v>309</v>
      </c>
      <c r="K835" s="7" t="s">
        <v>309</v>
      </c>
      <c r="L835" s="7" t="s">
        <v>309</v>
      </c>
      <c r="M835" s="7" t="s">
        <v>89</v>
      </c>
      <c r="N835" s="7" t="s">
        <v>89</v>
      </c>
      <c r="O835" s="7" t="s">
        <v>89</v>
      </c>
      <c r="P835" s="7" t="s">
        <v>89</v>
      </c>
      <c r="Q835" s="111"/>
      <c r="R835" s="23">
        <v>42534</v>
      </c>
      <c r="S835" s="23">
        <f>IF(T835&lt;=0,"",(((T835-'In Productie'!$D$1)/7)+0.6))</f>
        <v>22.028571428571428</v>
      </c>
      <c r="T835" s="181">
        <v>42523</v>
      </c>
      <c r="U835" s="4" t="s">
        <v>278</v>
      </c>
      <c r="V835" s="4" t="s">
        <v>1162</v>
      </c>
      <c r="W835" s="470">
        <v>16</v>
      </c>
      <c r="X835" s="80"/>
      <c r="Y835" s="82"/>
      <c r="Z835" s="586">
        <v>42485</v>
      </c>
      <c r="AE835" s="4">
        <f>IF(A835="","",(IFERROR(VLOOKUP(A835,Projecten!A$4:W$2618,5,FALSE),"niet bekend")))</f>
        <v>1</v>
      </c>
      <c r="AF835" s="973">
        <f t="shared" si="98"/>
        <v>2819</v>
      </c>
      <c r="AG835" s="1028">
        <f>IF(A835="","",(IFERROR(VLOOKUP(A835,Projecten!A$4:W$2618,23,FALSE),"niet bekend")))</f>
        <v>2819</v>
      </c>
      <c r="AH835" s="1028">
        <f>IF(A835="","",(IFERROR(VLOOKUP(A835,Projecten!A$4:W$2618,12,FALSE),"niet bekend")))</f>
        <v>2819</v>
      </c>
      <c r="AI835" s="1026">
        <f t="shared" si="99"/>
        <v>0</v>
      </c>
    </row>
    <row r="836" spans="1:35" s="90" customFormat="1" ht="12.75" customHeight="1" x14ac:dyDescent="0.2">
      <c r="A836" s="380">
        <v>2016205</v>
      </c>
      <c r="B836" s="446">
        <v>120711</v>
      </c>
      <c r="C836" s="380">
        <v>502716</v>
      </c>
      <c r="D836" s="417" t="s">
        <v>68</v>
      </c>
      <c r="E836" s="1982">
        <v>1</v>
      </c>
      <c r="F836" s="428">
        <v>9</v>
      </c>
      <c r="G836" s="428">
        <v>6</v>
      </c>
      <c r="H836" s="428">
        <v>3</v>
      </c>
      <c r="I836" s="268" t="s">
        <v>89</v>
      </c>
      <c r="J836" s="74" t="s">
        <v>309</v>
      </c>
      <c r="K836" s="74" t="s">
        <v>309</v>
      </c>
      <c r="L836" s="74" t="s">
        <v>309</v>
      </c>
      <c r="M836" s="74" t="s">
        <v>89</v>
      </c>
      <c r="N836" s="74" t="s">
        <v>89</v>
      </c>
      <c r="O836" s="74" t="s">
        <v>89</v>
      </c>
      <c r="P836" s="74" t="s">
        <v>89</v>
      </c>
      <c r="Q836" s="382"/>
      <c r="R836" s="96">
        <v>42536</v>
      </c>
      <c r="S836" s="96">
        <f>IF(T836&lt;=0,"",(((T836-'In Productie'!$D$1)/7)+0.6))</f>
        <v>23.028571428571428</v>
      </c>
      <c r="T836" s="180">
        <v>42530</v>
      </c>
      <c r="U836" s="90" t="s">
        <v>1201</v>
      </c>
      <c r="W836" s="97">
        <v>15.5</v>
      </c>
      <c r="X836" s="101"/>
      <c r="Y836" s="101"/>
      <c r="Z836" s="588">
        <v>42499</v>
      </c>
      <c r="AE836" s="90">
        <f>IF(A836="","",(IFERROR(VLOOKUP(A836,Projecten!A$4:W$2618,5,FALSE),"niet bekend")))</f>
        <v>1</v>
      </c>
      <c r="AF836" s="972">
        <f t="shared" si="98"/>
        <v>2277</v>
      </c>
      <c r="AG836" s="1028">
        <f>IF(A836="","",(IFERROR(VLOOKUP(A836,Projecten!A$4:W$2618,23,FALSE),"niet bekend")))</f>
        <v>2277</v>
      </c>
      <c r="AH836" s="1028">
        <f>IF(A836="","",(IFERROR(VLOOKUP(A836,Projecten!A$4:W$2618,12,FALSE),"niet bekend")))</f>
        <v>2277</v>
      </c>
      <c r="AI836" s="1028">
        <f t="shared" si="99"/>
        <v>0</v>
      </c>
    </row>
    <row r="837" spans="1:35" s="90" customFormat="1" ht="12.75" customHeight="1" x14ac:dyDescent="0.2">
      <c r="A837" s="380">
        <v>2016207</v>
      </c>
      <c r="B837" s="446">
        <v>120711</v>
      </c>
      <c r="C837" s="380">
        <v>561616</v>
      </c>
      <c r="D837" s="417" t="s">
        <v>68</v>
      </c>
      <c r="E837" s="1982">
        <v>1</v>
      </c>
      <c r="F837" s="428">
        <v>7</v>
      </c>
      <c r="G837" s="428">
        <v>4</v>
      </c>
      <c r="H837" s="428">
        <v>3</v>
      </c>
      <c r="I837" s="268" t="s">
        <v>89</v>
      </c>
      <c r="J837" s="74" t="s">
        <v>309</v>
      </c>
      <c r="K837" s="74" t="s">
        <v>309</v>
      </c>
      <c r="L837" s="74" t="s">
        <v>309</v>
      </c>
      <c r="M837" s="74" t="s">
        <v>89</v>
      </c>
      <c r="N837" s="74" t="s">
        <v>89</v>
      </c>
      <c r="O837" s="74" t="s">
        <v>89</v>
      </c>
      <c r="P837" s="74" t="s">
        <v>89</v>
      </c>
      <c r="Q837" s="382"/>
      <c r="R837" s="96">
        <v>42536</v>
      </c>
      <c r="S837" s="96">
        <f>IF(T837&lt;=0,"",(((T837-'In Productie'!$D$1)/7)+0.6))</f>
        <v>23.028571428571428</v>
      </c>
      <c r="T837" s="180">
        <v>42530</v>
      </c>
      <c r="U837" s="90" t="s">
        <v>1201</v>
      </c>
      <c r="W837" s="97">
        <v>14.5</v>
      </c>
      <c r="X837" s="101"/>
      <c r="Y837" s="101"/>
      <c r="Z837" s="588">
        <v>42499</v>
      </c>
      <c r="AE837" s="90">
        <f>IF(A837="","",(IFERROR(VLOOKUP(A837,Projecten!A$4:W$2618,5,FALSE),"niet bekend")))</f>
        <v>1</v>
      </c>
      <c r="AF837" s="972">
        <f t="shared" si="98"/>
        <v>3104</v>
      </c>
      <c r="AG837" s="1028">
        <f>IF(A837="","",(IFERROR(VLOOKUP(A837,Projecten!A$4:W$2618,23,FALSE),"niet bekend")))</f>
        <v>3104</v>
      </c>
      <c r="AH837" s="1028">
        <f>IF(A837="","",(IFERROR(VLOOKUP(A837,Projecten!A$4:W$2618,12,FALSE),"niet bekend")))</f>
        <v>3104</v>
      </c>
      <c r="AI837" s="1028">
        <f t="shared" si="99"/>
        <v>0</v>
      </c>
    </row>
    <row r="838" spans="1:35" s="4" customFormat="1" ht="12.75" customHeight="1" x14ac:dyDescent="0.2">
      <c r="A838" s="93">
        <v>2016103</v>
      </c>
      <c r="B838" s="1501">
        <v>120707</v>
      </c>
      <c r="C838" s="2" t="s">
        <v>930</v>
      </c>
      <c r="D838" s="1" t="s">
        <v>68</v>
      </c>
      <c r="E838" s="39">
        <v>1</v>
      </c>
      <c r="F838" s="1">
        <v>10</v>
      </c>
      <c r="G838" s="1">
        <v>4</v>
      </c>
      <c r="H838" s="1">
        <v>4</v>
      </c>
      <c r="I838" s="267" t="s">
        <v>89</v>
      </c>
      <c r="J838" s="76" t="s">
        <v>89</v>
      </c>
      <c r="K838" s="76" t="s">
        <v>309</v>
      </c>
      <c r="L838" s="41" t="s">
        <v>89</v>
      </c>
      <c r="M838" s="41" t="s">
        <v>89</v>
      </c>
      <c r="N838" s="41" t="s">
        <v>89</v>
      </c>
      <c r="O838" s="41" t="s">
        <v>89</v>
      </c>
      <c r="P838" s="41" t="s">
        <v>89</v>
      </c>
      <c r="Q838" s="111"/>
      <c r="R838" s="23">
        <v>42536</v>
      </c>
      <c r="S838" s="23">
        <f>IF(T838&lt;=0,"",(((T838-'In Productie'!$D$1)/7)+0.6))</f>
        <v>23.885714285714286</v>
      </c>
      <c r="T838" s="181">
        <v>42536</v>
      </c>
      <c r="U838" s="4" t="s">
        <v>278</v>
      </c>
      <c r="V838" s="4" t="s">
        <v>1067</v>
      </c>
      <c r="W838" s="470">
        <v>18</v>
      </c>
      <c r="X838" s="80"/>
      <c r="Y838" s="82"/>
      <c r="Z838" s="586">
        <v>42520</v>
      </c>
      <c r="AE838" s="4">
        <f>IF(A838="","",(IFERROR(VLOOKUP(A838,Projecten!A$4:W$2618,5,FALSE),"niet bekend")))</f>
        <v>1</v>
      </c>
      <c r="AF838" s="973">
        <f t="shared" si="98"/>
        <v>7766.89</v>
      </c>
      <c r="AG838" s="1028">
        <f>IF(A838="","",(IFERROR(VLOOKUP(A838,Projecten!A$4:W$2618,23,FALSE),"niet bekend")))</f>
        <v>7766.89</v>
      </c>
      <c r="AH838" s="1028">
        <f>IF(A838="","",(IFERROR(VLOOKUP(A838,Projecten!A$4:W$2618,12,FALSE),"niet bekend")))</f>
        <v>7766.89</v>
      </c>
      <c r="AI838" s="1026">
        <f t="shared" si="99"/>
        <v>0</v>
      </c>
    </row>
    <row r="839" spans="1:35" s="90" customFormat="1" ht="12.75" customHeight="1" x14ac:dyDescent="0.2">
      <c r="A839" s="380">
        <v>2016208</v>
      </c>
      <c r="B839" s="446">
        <v>120714</v>
      </c>
      <c r="C839" s="380">
        <v>592316</v>
      </c>
      <c r="D839" s="417" t="s">
        <v>68</v>
      </c>
      <c r="E839" s="1982">
        <v>1</v>
      </c>
      <c r="F839" s="428">
        <v>13</v>
      </c>
      <c r="G839" s="428">
        <v>7</v>
      </c>
      <c r="H839" s="428">
        <v>5</v>
      </c>
      <c r="I839" s="268" t="s">
        <v>89</v>
      </c>
      <c r="J839" s="74" t="s">
        <v>89</v>
      </c>
      <c r="K839" s="74" t="s">
        <v>309</v>
      </c>
      <c r="L839" s="74" t="s">
        <v>309</v>
      </c>
      <c r="M839" s="74" t="s">
        <v>89</v>
      </c>
      <c r="N839" s="74" t="s">
        <v>89</v>
      </c>
      <c r="O839" s="74" t="s">
        <v>89</v>
      </c>
      <c r="P839" s="74" t="s">
        <v>89</v>
      </c>
      <c r="Q839" s="382"/>
      <c r="R839" s="96">
        <v>42537</v>
      </c>
      <c r="S839" s="96">
        <f>IF(T839&lt;=0,"",(((T839-'In Productie'!$D$1)/7)+0.6))</f>
        <v>23.028571428571428</v>
      </c>
      <c r="T839" s="180">
        <v>42530</v>
      </c>
      <c r="U839" s="90" t="s">
        <v>1201</v>
      </c>
      <c r="V839" s="90" t="s">
        <v>1309</v>
      </c>
      <c r="W839" s="97">
        <v>35.299999999999997</v>
      </c>
      <c r="X839" s="101"/>
      <c r="Y839" s="101"/>
      <c r="Z839" s="588">
        <v>42500</v>
      </c>
      <c r="AE839" s="90">
        <f>IF(A839="","",(IFERROR(VLOOKUP(A839,Projecten!A$4:W$2618,5,FALSE),"niet bekend")))</f>
        <v>1</v>
      </c>
      <c r="AF839" s="972">
        <f t="shared" si="98"/>
        <v>6264.82</v>
      </c>
      <c r="AG839" s="1028">
        <f>IF(A839="","",(IFERROR(VLOOKUP(A839,Projecten!A$4:W$2618,23,FALSE),"niet bekend")))</f>
        <v>6264.82</v>
      </c>
      <c r="AH839" s="1028">
        <f>IF(A839="","",(IFERROR(VLOOKUP(A839,Projecten!A$4:W$2618,12,FALSE),"niet bekend")))</f>
        <v>6264.82</v>
      </c>
      <c r="AI839" s="1028">
        <f t="shared" si="99"/>
        <v>0</v>
      </c>
    </row>
    <row r="840" spans="1:35" s="90" customFormat="1" ht="12.75" customHeight="1" x14ac:dyDescent="0.2">
      <c r="A840" s="380">
        <v>2016211</v>
      </c>
      <c r="B840" s="446">
        <v>120714</v>
      </c>
      <c r="C840" s="380">
        <v>561816</v>
      </c>
      <c r="D840" s="417" t="s">
        <v>68</v>
      </c>
      <c r="E840" s="1982">
        <v>1</v>
      </c>
      <c r="F840" s="428">
        <v>7</v>
      </c>
      <c r="G840" s="428">
        <v>4</v>
      </c>
      <c r="H840" s="428">
        <v>5</v>
      </c>
      <c r="I840" s="268" t="s">
        <v>89</v>
      </c>
      <c r="J840" s="74" t="s">
        <v>89</v>
      </c>
      <c r="K840" s="74" t="s">
        <v>309</v>
      </c>
      <c r="L840" s="74" t="s">
        <v>309</v>
      </c>
      <c r="M840" s="74" t="s">
        <v>89</v>
      </c>
      <c r="N840" s="74" t="s">
        <v>89</v>
      </c>
      <c r="O840" s="74" t="s">
        <v>89</v>
      </c>
      <c r="P840" s="74" t="s">
        <v>89</v>
      </c>
      <c r="Q840" s="382"/>
      <c r="R840" s="96">
        <v>42537</v>
      </c>
      <c r="S840" s="96">
        <f>IF(T840&lt;=0,"",(((T840-'In Productie'!$D$1)/7)+0.6))</f>
        <v>23.028571428571428</v>
      </c>
      <c r="T840" s="180">
        <v>42530</v>
      </c>
      <c r="U840" s="90" t="s">
        <v>1201</v>
      </c>
      <c r="V840" s="90" t="s">
        <v>1162</v>
      </c>
      <c r="W840" s="97">
        <v>18.3</v>
      </c>
      <c r="X840" s="101"/>
      <c r="Y840" s="101"/>
      <c r="Z840" s="588">
        <v>42502</v>
      </c>
      <c r="AE840" s="90">
        <f>IF(A840="","",(IFERROR(VLOOKUP(A840,Projecten!A$4:W$2618,5,FALSE),"niet bekend")))</f>
        <v>1</v>
      </c>
      <c r="AF840" s="972">
        <f t="shared" si="98"/>
        <v>4426</v>
      </c>
      <c r="AG840" s="1028">
        <f>IF(A840="","",(IFERROR(VLOOKUP(A840,Projecten!A$4:W$2618,23,FALSE),"niet bekend")))</f>
        <v>4426</v>
      </c>
      <c r="AH840" s="1028">
        <f>IF(A840="","",(IFERROR(VLOOKUP(A840,Projecten!A$4:W$2618,12,FALSE),"niet bekend")))</f>
        <v>4426</v>
      </c>
      <c r="AI840" s="1028">
        <f t="shared" si="99"/>
        <v>0</v>
      </c>
    </row>
    <row r="841" spans="1:35" s="90" customFormat="1" ht="12.75" customHeight="1" x14ac:dyDescent="0.2">
      <c r="A841" s="380" t="s">
        <v>1212</v>
      </c>
      <c r="B841" s="609">
        <v>12070801</v>
      </c>
      <c r="C841" s="380">
        <v>574916</v>
      </c>
      <c r="D841" s="417" t="s">
        <v>68</v>
      </c>
      <c r="E841" s="1982">
        <v>1</v>
      </c>
      <c r="F841" s="428">
        <v>12</v>
      </c>
      <c r="G841" s="428">
        <v>5</v>
      </c>
      <c r="H841" s="428">
        <v>2</v>
      </c>
      <c r="I841" s="268" t="s">
        <v>89</v>
      </c>
      <c r="J841" s="268" t="s">
        <v>89</v>
      </c>
      <c r="K841" s="268" t="s">
        <v>89</v>
      </c>
      <c r="L841" s="74" t="s">
        <v>309</v>
      </c>
      <c r="M841" s="74" t="s">
        <v>89</v>
      </c>
      <c r="N841" s="74" t="s">
        <v>89</v>
      </c>
      <c r="O841" s="74" t="s">
        <v>89</v>
      </c>
      <c r="P841" s="74" t="s">
        <v>89</v>
      </c>
      <c r="Q841" s="382"/>
      <c r="R841" s="96">
        <v>42535</v>
      </c>
      <c r="S841" s="96">
        <f>IF(T841&lt;=0,"",(((T841-'In Productie'!$D$1)/7)+0.6))</f>
        <v>23.028571428571428</v>
      </c>
      <c r="T841" s="180">
        <v>42530</v>
      </c>
      <c r="U841" s="90" t="s">
        <v>1201</v>
      </c>
      <c r="V841" s="90" t="s">
        <v>1312</v>
      </c>
      <c r="W841" s="97">
        <v>29</v>
      </c>
      <c r="X841" s="101"/>
      <c r="Y841" s="101"/>
      <c r="Z841" s="588">
        <v>42499</v>
      </c>
      <c r="AE841" s="90">
        <f>IF(A841="","",(IFERROR(VLOOKUP(A841,Projecten!A$4:W$2618,5,FALSE),"niet bekend")))</f>
        <v>1</v>
      </c>
      <c r="AF841" s="972">
        <f t="shared" si="98"/>
        <v>7558.09</v>
      </c>
      <c r="AG841" s="1028">
        <f>IF(A841="","",(IFERROR(VLOOKUP(A841,Projecten!A$4:W$2618,23,FALSE),"niet bekend")))</f>
        <v>7558.09</v>
      </c>
      <c r="AH841" s="1028">
        <f>IF(A841="","",(IFERROR(VLOOKUP(A841,Projecten!A$4:W$2618,12,FALSE),"niet bekend")))</f>
        <v>7558.09</v>
      </c>
      <c r="AI841" s="1028">
        <f t="shared" si="99"/>
        <v>0</v>
      </c>
    </row>
    <row r="842" spans="1:35" s="90" customFormat="1" ht="12.75" customHeight="1" x14ac:dyDescent="0.2">
      <c r="A842" s="380"/>
      <c r="B842" s="446"/>
      <c r="C842" s="380"/>
      <c r="D842" s="417"/>
      <c r="E842" s="1978"/>
      <c r="F842" s="425"/>
      <c r="G842" s="425"/>
      <c r="H842" s="425"/>
      <c r="I842" s="74"/>
      <c r="J842" s="74"/>
      <c r="K842" s="74"/>
      <c r="L842" s="74"/>
      <c r="M842" s="74"/>
      <c r="N842" s="74"/>
      <c r="O842" s="74"/>
      <c r="P842" s="74"/>
      <c r="Q842" s="382"/>
      <c r="R842" s="96"/>
      <c r="S842" s="96"/>
      <c r="T842" s="180"/>
      <c r="W842" s="97"/>
      <c r="X842" s="101"/>
      <c r="Y842" s="101"/>
      <c r="Z842" s="588"/>
      <c r="AE842" s="90" t="str">
        <f>IF(A842="","",(IFERROR(VLOOKUP(A842,Projecten!A$4:W$2618,5,FALSE),"niet bekend")))</f>
        <v/>
      </c>
      <c r="AF842" s="972" t="str">
        <f t="shared" si="98"/>
        <v/>
      </c>
      <c r="AG842" s="1028" t="str">
        <f>IF(A842="","",(IFERROR(VLOOKUP(A842,Projecten!A$4:W$2618,23,FALSE),"niet bekend")))</f>
        <v/>
      </c>
      <c r="AH842" s="1028" t="str">
        <f>IF(A842="","",(IFERROR(VLOOKUP(A842,Projecten!A$4:W$2618,12,FALSE),"niet bekend")))</f>
        <v/>
      </c>
      <c r="AI842" s="1028" t="str">
        <f t="shared" si="99"/>
        <v/>
      </c>
    </row>
    <row r="843" spans="1:35" x14ac:dyDescent="0.2">
      <c r="A843" s="290">
        <v>2016198</v>
      </c>
      <c r="B843" s="314">
        <v>120713</v>
      </c>
      <c r="C843" s="290" t="s">
        <v>1188</v>
      </c>
      <c r="D843" s="292" t="s">
        <v>322</v>
      </c>
      <c r="E843" s="999">
        <v>0</v>
      </c>
      <c r="F843" s="292">
        <v>1</v>
      </c>
      <c r="G843" s="292">
        <v>0</v>
      </c>
      <c r="H843" s="292">
        <v>0</v>
      </c>
      <c r="I843" s="75" t="s">
        <v>89</v>
      </c>
      <c r="J843" s="7" t="s">
        <v>309</v>
      </c>
      <c r="K843" s="7" t="s">
        <v>309</v>
      </c>
      <c r="L843" s="7" t="s">
        <v>309</v>
      </c>
      <c r="M843" s="7" t="s">
        <v>89</v>
      </c>
      <c r="N843" s="7" t="s">
        <v>89</v>
      </c>
      <c r="O843" s="7" t="s">
        <v>89</v>
      </c>
      <c r="P843" s="7" t="s">
        <v>89</v>
      </c>
      <c r="Q843" s="5"/>
      <c r="S843" s="96">
        <f>IF(T843&lt;=0,"",(((T843-'In Productie'!$D$1)/7)+0.6))</f>
        <v>23.885714285714286</v>
      </c>
      <c r="T843" s="177">
        <v>42536</v>
      </c>
      <c r="U843" s="6" t="s">
        <v>1189</v>
      </c>
      <c r="W843" s="25">
        <v>3</v>
      </c>
      <c r="X843" s="6"/>
      <c r="Y843" s="6"/>
      <c r="Z843" s="587">
        <v>42510</v>
      </c>
      <c r="AE843" s="4">
        <f>IF(A843="","",(IFERROR(VLOOKUP(A843,Projecten!A$4:W$2618,5,FALSE),"niet bekend")))</f>
        <v>0</v>
      </c>
      <c r="AF843" s="973">
        <f>AH843</f>
        <v>616.55999999999995</v>
      </c>
      <c r="AG843" s="1028">
        <f>IF(A843="","",(IFERROR(VLOOKUP(A843,Projecten!A$4:W$2618,23,FALSE),"niet bekend")))</f>
        <v>616.55999999999995</v>
      </c>
      <c r="AH843" s="1028">
        <f>IF(A843="","",(IFERROR(VLOOKUP(A843,Projecten!A$4:W$2618,12,FALSE),"niet bekend")))</f>
        <v>616.55999999999995</v>
      </c>
      <c r="AI843" s="1026">
        <f t="shared" si="99"/>
        <v>0</v>
      </c>
    </row>
    <row r="844" spans="1:35" x14ac:dyDescent="0.2">
      <c r="A844" s="117">
        <v>2016174</v>
      </c>
      <c r="B844" s="314">
        <v>120705</v>
      </c>
      <c r="C844" s="290" t="s">
        <v>1108</v>
      </c>
      <c r="D844" s="292" t="s">
        <v>614</v>
      </c>
      <c r="E844" s="999">
        <v>1</v>
      </c>
      <c r="F844" s="292">
        <v>26</v>
      </c>
      <c r="G844" s="292">
        <v>14</v>
      </c>
      <c r="H844" s="292">
        <v>6</v>
      </c>
      <c r="I844" s="75" t="s">
        <v>89</v>
      </c>
      <c r="J844" s="75" t="s">
        <v>89</v>
      </c>
      <c r="K844" s="7" t="s">
        <v>309</v>
      </c>
      <c r="L844" s="7" t="s">
        <v>309</v>
      </c>
      <c r="M844" s="7" t="s">
        <v>89</v>
      </c>
      <c r="N844" s="7" t="s">
        <v>89</v>
      </c>
      <c r="O844" s="7" t="s">
        <v>89</v>
      </c>
      <c r="P844" s="7" t="s">
        <v>89</v>
      </c>
      <c r="Q844" s="5"/>
      <c r="S844" s="23">
        <f>IF(T844&lt;=0,"",(((T844-'In Productie'!$D$1)/7)+0.6))</f>
        <v>24.028571428571428</v>
      </c>
      <c r="T844" s="177">
        <v>42537</v>
      </c>
      <c r="U844" s="6" t="s">
        <v>986</v>
      </c>
      <c r="W844" s="25">
        <v>45.15</v>
      </c>
      <c r="X844" s="6"/>
      <c r="Y844" s="6"/>
      <c r="Z844" s="587">
        <v>42488</v>
      </c>
      <c r="AE844" s="4">
        <f>IF(A844="","",(IFERROR(VLOOKUP(A844,Projecten!A$4:W$2618,5,FALSE),"niet bekend")))</f>
        <v>1</v>
      </c>
      <c r="AF844" s="973">
        <f>IF(AE844="","",(E844/AE844*AH844))</f>
        <v>6722.08</v>
      </c>
      <c r="AG844" s="1028">
        <f>IF(A844="","",(IFERROR(VLOOKUP(A844,Projecten!A$4:W$2618,23,FALSE),"niet bekend")))</f>
        <v>6722.08</v>
      </c>
      <c r="AH844" s="1028">
        <f>IF(A844="","",(IFERROR(VLOOKUP(A844,Projecten!A$4:W$2618,12,FALSE),"niet bekend")))</f>
        <v>6722.08</v>
      </c>
      <c r="AI844" s="1026">
        <f t="shared" si="99"/>
        <v>0</v>
      </c>
    </row>
    <row r="845" spans="1:35" x14ac:dyDescent="0.2">
      <c r="A845" s="5">
        <v>2016217</v>
      </c>
      <c r="B845" s="1528">
        <v>12071201</v>
      </c>
      <c r="C845" s="5" t="s">
        <v>1276</v>
      </c>
      <c r="D845" s="6" t="s">
        <v>830</v>
      </c>
      <c r="E845" s="7">
        <v>1</v>
      </c>
      <c r="F845" s="6">
        <v>4</v>
      </c>
      <c r="G845" s="6">
        <v>4</v>
      </c>
      <c r="H845" s="6">
        <v>0</v>
      </c>
      <c r="I845" s="75" t="s">
        <v>89</v>
      </c>
      <c r="J845" s="75" t="s">
        <v>89</v>
      </c>
      <c r="K845" s="7" t="s">
        <v>309</v>
      </c>
      <c r="L845" s="7" t="s">
        <v>309</v>
      </c>
      <c r="M845" s="7" t="s">
        <v>89</v>
      </c>
      <c r="N845" s="7" t="s">
        <v>89</v>
      </c>
      <c r="O845" s="7" t="s">
        <v>89</v>
      </c>
      <c r="P845" s="7" t="s">
        <v>89</v>
      </c>
      <c r="Q845" s="5"/>
      <c r="S845" s="96">
        <v>25</v>
      </c>
      <c r="U845" s="6" t="s">
        <v>1189</v>
      </c>
      <c r="W845" s="25">
        <v>9.3000000000000007</v>
      </c>
      <c r="X845" s="6"/>
      <c r="Y845" s="6"/>
      <c r="Z845" s="587">
        <v>42508</v>
      </c>
      <c r="AE845" s="4">
        <f>IF(A845="","",(IFERROR(VLOOKUP(A845,Projecten!A$4:W$2618,5,FALSE),"niet bekend")))</f>
        <v>1</v>
      </c>
      <c r="AF845" s="973">
        <f>IF(AE845="","",(E845/AE845*AH845))</f>
        <v>2070.61</v>
      </c>
      <c r="AG845" s="1028">
        <f>IF(A845="","",(IFERROR(VLOOKUP(A845,Projecten!A$4:W$2618,23,FALSE),"niet bekend")))</f>
        <v>2070.61</v>
      </c>
      <c r="AH845" s="1028">
        <f>IF(A845="","",(IFERROR(VLOOKUP(A845,Projecten!A$4:W$2618,12,FALSE),"niet bekend")))</f>
        <v>2070.61</v>
      </c>
      <c r="AI845" s="1026">
        <f t="shared" si="99"/>
        <v>0</v>
      </c>
    </row>
    <row r="846" spans="1:35" s="4" customFormat="1" ht="12.75" customHeight="1" x14ac:dyDescent="0.2">
      <c r="A846" s="2" t="s">
        <v>1202</v>
      </c>
      <c r="B846" s="1501">
        <v>120716</v>
      </c>
      <c r="C846" s="1" t="s">
        <v>1204</v>
      </c>
      <c r="D846" s="1" t="s">
        <v>489</v>
      </c>
      <c r="E846" s="39">
        <v>1</v>
      </c>
      <c r="F846" s="1">
        <v>9</v>
      </c>
      <c r="G846" s="1">
        <v>4</v>
      </c>
      <c r="H846" s="1">
        <v>4</v>
      </c>
      <c r="I846" s="76" t="s">
        <v>89</v>
      </c>
      <c r="J846" s="76" t="s">
        <v>89</v>
      </c>
      <c r="K846" s="41" t="s">
        <v>309</v>
      </c>
      <c r="L846" s="41" t="s">
        <v>309</v>
      </c>
      <c r="M846" s="67" t="s">
        <v>89</v>
      </c>
      <c r="N846" s="41" t="s">
        <v>89</v>
      </c>
      <c r="O846" s="41" t="s">
        <v>89</v>
      </c>
      <c r="P846" s="41" t="s">
        <v>89</v>
      </c>
      <c r="Q846" s="272"/>
      <c r="R846" s="23"/>
      <c r="S846" s="23">
        <v>24</v>
      </c>
      <c r="T846" s="181"/>
      <c r="U846" s="4" t="s">
        <v>681</v>
      </c>
      <c r="V846" s="4" t="s">
        <v>1294</v>
      </c>
      <c r="W846" s="470">
        <v>20.7</v>
      </c>
      <c r="X846" s="79"/>
      <c r="Y846" s="79"/>
      <c r="Z846" s="585">
        <v>42489</v>
      </c>
      <c r="AE846" s="4">
        <f>IF(A846="","",(IFERROR(VLOOKUP(A846,Projecten!A$4:W$2618,5,FALSE),"niet bekend")))</f>
        <v>1</v>
      </c>
      <c r="AF846" s="973">
        <f>IF(AE846="","",(E846/AE846*AH846))</f>
        <v>3942.53</v>
      </c>
      <c r="AG846" s="1028">
        <f>IF(A846="","",(IFERROR(VLOOKUP(A846,Projecten!A$4:W$2618,23,FALSE),"niet bekend")))</f>
        <v>3942.53</v>
      </c>
      <c r="AH846" s="1028">
        <f>IF(A846="","",(IFERROR(VLOOKUP(A846,Projecten!A$4:W$2618,12,FALSE),"niet bekend")))</f>
        <v>3942.53</v>
      </c>
      <c r="AI846" s="1026">
        <f t="shared" si="99"/>
        <v>0</v>
      </c>
    </row>
    <row r="847" spans="1:35" s="38" customFormat="1" ht="12.75" customHeight="1" x14ac:dyDescent="0.2">
      <c r="A847" s="30"/>
      <c r="B847" s="1500"/>
      <c r="C847" s="31"/>
      <c r="D847" s="31"/>
      <c r="E847" s="32"/>
      <c r="F847" s="31"/>
      <c r="G847" s="31"/>
      <c r="H847" s="31"/>
      <c r="I847" s="32"/>
      <c r="J847" s="32"/>
      <c r="K847" s="32"/>
      <c r="L847" s="32"/>
      <c r="M847" s="32"/>
      <c r="N847" s="32"/>
      <c r="O847" s="32"/>
      <c r="P847" s="32"/>
      <c r="Q847" s="527"/>
      <c r="R847" s="33"/>
      <c r="S847" s="1198"/>
      <c r="T847" s="176"/>
      <c r="U847" s="35"/>
      <c r="V847" s="35"/>
      <c r="W847" s="35"/>
      <c r="X847" s="83"/>
      <c r="Y847" s="84"/>
      <c r="Z847" s="36"/>
      <c r="AA847" s="608" t="s">
        <v>1332</v>
      </c>
      <c r="AB847" s="608" t="s">
        <v>1269</v>
      </c>
      <c r="AC847" s="608" t="s">
        <v>1333</v>
      </c>
      <c r="AF847" s="983"/>
      <c r="AG847" s="1030"/>
      <c r="AH847" s="1030"/>
      <c r="AI847" s="1030"/>
    </row>
    <row r="848" spans="1:35" s="1038" customFormat="1" ht="12.75" customHeight="1" x14ac:dyDescent="0.2">
      <c r="A848" s="1007" t="s">
        <v>227</v>
      </c>
      <c r="B848" s="1498"/>
      <c r="C848" s="1008">
        <f>SUM(F848:H848)</f>
        <v>218</v>
      </c>
      <c r="D848" s="1009"/>
      <c r="E848" s="1010">
        <f>SUM(E849:E876)</f>
        <v>14</v>
      </c>
      <c r="F848" s="1009">
        <f>SUM(F849:F876)</f>
        <v>111</v>
      </c>
      <c r="G848" s="1009">
        <f>SUM(G849:G876)</f>
        <v>64</v>
      </c>
      <c r="H848" s="1009">
        <f>SUM(H849:H876)</f>
        <v>43</v>
      </c>
      <c r="I848" s="1010"/>
      <c r="J848" s="1010"/>
      <c r="K848" s="1010"/>
      <c r="L848" s="1010"/>
      <c r="M848" s="1010"/>
      <c r="N848" s="1010"/>
      <c r="O848" s="1010"/>
      <c r="P848" s="1010"/>
      <c r="Q848" s="1044">
        <v>25</v>
      </c>
      <c r="R848" s="1045"/>
      <c r="S848" s="1199"/>
      <c r="T848" s="1046"/>
      <c r="U848" s="1047"/>
      <c r="V848" s="1048">
        <f>SUM(W848:W876)</f>
        <v>320.85000000000002</v>
      </c>
      <c r="W848" s="960"/>
      <c r="X848" s="1049">
        <v>291</v>
      </c>
      <c r="Y848" s="961">
        <f>V848-X848</f>
        <v>29.850000000000023</v>
      </c>
      <c r="Z848" s="1050"/>
      <c r="AA848" s="1038">
        <v>471.25</v>
      </c>
      <c r="AB848" s="1038">
        <v>180</v>
      </c>
      <c r="AC848" s="1038">
        <f>AA848-AB848</f>
        <v>291.25</v>
      </c>
      <c r="AF848" s="1037">
        <f>SUM(AF849:AF876)</f>
        <v>34561.22</v>
      </c>
      <c r="AG848" s="1027"/>
      <c r="AH848" s="1027"/>
      <c r="AI848" s="1027"/>
    </row>
    <row r="849" spans="1:35" s="4" customFormat="1" ht="12.75" customHeight="1" x14ac:dyDescent="0.2">
      <c r="A849" s="2"/>
      <c r="B849" s="1501"/>
      <c r="C849" s="1"/>
      <c r="D849" s="1"/>
      <c r="E849" s="39"/>
      <c r="F849" s="1"/>
      <c r="G849" s="1"/>
      <c r="H849" s="1"/>
      <c r="I849" s="74"/>
      <c r="J849" s="29"/>
      <c r="K849" s="29"/>
      <c r="L849" s="29"/>
      <c r="M849" s="29"/>
      <c r="N849" s="29"/>
      <c r="O849" s="29"/>
      <c r="P849" s="29"/>
      <c r="Q849" s="272" t="s">
        <v>1132</v>
      </c>
      <c r="R849" s="23"/>
      <c r="S849" s="23"/>
      <c r="T849" s="181"/>
      <c r="W849" s="25"/>
      <c r="X849" s="79"/>
      <c r="Y849" s="79"/>
      <c r="Z849" s="272"/>
      <c r="AF849" s="973"/>
      <c r="AG849" s="1028"/>
      <c r="AH849" s="1028"/>
      <c r="AI849" s="1026"/>
    </row>
    <row r="850" spans="1:35" s="4" customFormat="1" ht="12.75" customHeight="1" x14ac:dyDescent="0.2">
      <c r="A850" s="2"/>
      <c r="B850" s="1501"/>
      <c r="C850" s="1"/>
      <c r="D850" s="1"/>
      <c r="E850" s="39"/>
      <c r="F850" s="1"/>
      <c r="G850" s="1"/>
      <c r="H850" s="1"/>
      <c r="I850" s="74"/>
      <c r="J850" s="29"/>
      <c r="K850" s="29"/>
      <c r="L850" s="29"/>
      <c r="M850" s="29"/>
      <c r="N850" s="29"/>
      <c r="O850" s="29"/>
      <c r="P850" s="29"/>
      <c r="Q850" s="272"/>
      <c r="R850" s="23"/>
      <c r="S850" s="23"/>
      <c r="T850" s="181"/>
      <c r="W850" s="25"/>
      <c r="X850" s="79"/>
      <c r="Y850" s="79"/>
      <c r="Z850" s="272"/>
      <c r="AE850" s="4" t="str">
        <f>IF(A850="","",(IFERROR(VLOOKUP(A850,Projecten!A$4:W$2618,5,FALSE),"niet bekend")))</f>
        <v/>
      </c>
      <c r="AF850" s="973" t="str">
        <f t="shared" ref="AF850:AF875" si="100">IF(AE850="","",(E850/AE850*AH850))</f>
        <v/>
      </c>
      <c r="AG850" s="1028" t="str">
        <f>IF(A850="","",(IFERROR(VLOOKUP(A850,Projecten!A$4:W$2618,23,FALSE),"niet bekend")))</f>
        <v/>
      </c>
      <c r="AH850" s="1028" t="str">
        <f>IF(A850="","",(IFERROR(VLOOKUP(A850,Projecten!A$4:W$2618,12,FALSE),"niet bekend")))</f>
        <v/>
      </c>
      <c r="AI850" s="1026" t="str">
        <f t="shared" ref="AI850:AI875" si="101">IF(AF850="","",(AH850-AF850))</f>
        <v/>
      </c>
    </row>
    <row r="851" spans="1:35" s="540" customFormat="1" ht="12.75" customHeight="1" x14ac:dyDescent="0.2">
      <c r="B851" s="626"/>
      <c r="C851" s="627" t="s">
        <v>1317</v>
      </c>
      <c r="D851" s="625"/>
      <c r="E851" s="1992"/>
      <c r="F851" s="625"/>
      <c r="G851" s="625"/>
      <c r="H851" s="625"/>
      <c r="I851" s="568"/>
      <c r="J851" s="541"/>
      <c r="K851" s="541"/>
      <c r="L851" s="541"/>
      <c r="M851" s="541"/>
      <c r="N851" s="541"/>
      <c r="O851" s="541"/>
      <c r="P851" s="541"/>
      <c r="Q851" s="539"/>
      <c r="R851" s="384"/>
      <c r="S851" s="543"/>
      <c r="T851" s="544"/>
      <c r="W851" s="545">
        <v>38</v>
      </c>
      <c r="X851" s="546"/>
      <c r="Y851" s="546"/>
      <c r="Z851" s="539"/>
      <c r="AE851" s="383" t="str">
        <f>IF(A851="","",(IFERROR(VLOOKUP(A851,Projecten!A$4:W$2618,5,FALSE),"niet bekend")))</f>
        <v/>
      </c>
      <c r="AF851" s="975" t="str">
        <f t="shared" si="100"/>
        <v/>
      </c>
      <c r="AG851" s="1028" t="str">
        <f>IF(A851="","",(IFERROR(VLOOKUP(A851,Projecten!A$4:W$2618,23,FALSE),"niet bekend")))</f>
        <v/>
      </c>
      <c r="AH851" s="1028" t="str">
        <f>IF(A851="","",(IFERROR(VLOOKUP(A851,Projecten!A$4:W$2618,12,FALSE),"niet bekend")))</f>
        <v/>
      </c>
      <c r="AI851" s="1026" t="str">
        <f t="shared" si="101"/>
        <v/>
      </c>
    </row>
    <row r="852" spans="1:35" s="540" customFormat="1" ht="12.75" customHeight="1" x14ac:dyDescent="0.2">
      <c r="B852" s="626"/>
      <c r="C852" s="627" t="s">
        <v>1291</v>
      </c>
      <c r="D852" s="625"/>
      <c r="E852" s="1992"/>
      <c r="F852" s="625"/>
      <c r="G852" s="625"/>
      <c r="H852" s="625"/>
      <c r="I852" s="568"/>
      <c r="J852" s="541"/>
      <c r="K852" s="541"/>
      <c r="L852" s="541"/>
      <c r="M852" s="541"/>
      <c r="N852" s="541"/>
      <c r="O852" s="541"/>
      <c r="P852" s="541"/>
      <c r="Q852" s="539"/>
      <c r="R852" s="384"/>
      <c r="S852" s="543"/>
      <c r="T852" s="544"/>
      <c r="W852" s="545">
        <v>13</v>
      </c>
      <c r="X852" s="546"/>
      <c r="Y852" s="546"/>
      <c r="Z852" s="539"/>
      <c r="AE852" s="383" t="str">
        <f>IF(A852="","",(IFERROR(VLOOKUP(A852,Projecten!A$4:W$2618,5,FALSE),"niet bekend")))</f>
        <v/>
      </c>
      <c r="AF852" s="975" t="str">
        <f t="shared" si="100"/>
        <v/>
      </c>
      <c r="AG852" s="1028" t="str">
        <f>IF(A852="","",(IFERROR(VLOOKUP(A852,Projecten!A$4:W$2618,23,FALSE),"niet bekend")))</f>
        <v/>
      </c>
      <c r="AH852" s="1028" t="str">
        <f>IF(A852="","",(IFERROR(VLOOKUP(A852,Projecten!A$4:W$2618,12,FALSE),"niet bekend")))</f>
        <v/>
      </c>
      <c r="AI852" s="1026" t="str">
        <f t="shared" si="101"/>
        <v/>
      </c>
    </row>
    <row r="853" spans="1:35" s="294" customFormat="1" ht="12.75" customHeight="1" x14ac:dyDescent="0.2">
      <c r="A853" s="1574"/>
      <c r="B853" s="594"/>
      <c r="C853" s="595"/>
      <c r="D853" s="593"/>
      <c r="E853" s="1991"/>
      <c r="F853" s="593"/>
      <c r="G853" s="593"/>
      <c r="H853" s="593"/>
      <c r="I853" s="530"/>
      <c r="J853" s="525"/>
      <c r="K853" s="525"/>
      <c r="L853" s="525"/>
      <c r="M853" s="525"/>
      <c r="N853" s="525"/>
      <c r="O853" s="525"/>
      <c r="P853" s="525"/>
      <c r="Q853" s="327"/>
      <c r="R853" s="23"/>
      <c r="S853" s="526"/>
      <c r="T853" s="183"/>
      <c r="W853" s="201"/>
      <c r="X853" s="113"/>
      <c r="Y853" s="113"/>
      <c r="Z853" s="327"/>
      <c r="AE853" s="383" t="str">
        <f>IF(A853="","",(IFERROR(VLOOKUP(A853,Projecten!A$4:W$2618,5,FALSE),"niet bekend")))</f>
        <v/>
      </c>
      <c r="AF853" s="977" t="str">
        <f t="shared" si="100"/>
        <v/>
      </c>
      <c r="AG853" s="1028" t="str">
        <f>IF(A853="","",(IFERROR(VLOOKUP(A853,Projecten!A$4:W$2618,23,FALSE),"niet bekend")))</f>
        <v/>
      </c>
      <c r="AH853" s="1028" t="str">
        <f>IF(A853="","",(IFERROR(VLOOKUP(A853,Projecten!A$4:W$2618,12,FALSE),"niet bekend")))</f>
        <v/>
      </c>
      <c r="AI853" s="1026" t="str">
        <f t="shared" si="101"/>
        <v/>
      </c>
    </row>
    <row r="854" spans="1:35" s="294" customFormat="1" ht="12.75" customHeight="1" x14ac:dyDescent="0.2">
      <c r="A854" s="1574"/>
      <c r="B854" s="594"/>
      <c r="C854" s="615" t="s">
        <v>1445</v>
      </c>
      <c r="D854" s="593"/>
      <c r="E854" s="1991"/>
      <c r="F854" s="593"/>
      <c r="G854" s="593"/>
      <c r="H854" s="593"/>
      <c r="I854" s="530"/>
      <c r="J854" s="525"/>
      <c r="K854" s="525"/>
      <c r="L854" s="525"/>
      <c r="M854" s="525"/>
      <c r="N854" s="525"/>
      <c r="O854" s="525"/>
      <c r="P854" s="525"/>
      <c r="Q854" s="327"/>
      <c r="R854" s="23"/>
      <c r="S854" s="526"/>
      <c r="T854" s="183"/>
      <c r="W854" s="201">
        <v>2</v>
      </c>
      <c r="X854" s="113"/>
      <c r="Y854" s="113"/>
      <c r="Z854" s="327"/>
      <c r="AE854" s="383" t="str">
        <f>IF(A854="","",(IFERROR(VLOOKUP(A854,Projecten!A$4:W$2618,5,FALSE),"niet bekend")))</f>
        <v/>
      </c>
      <c r="AF854" s="977" t="str">
        <f t="shared" si="100"/>
        <v/>
      </c>
      <c r="AG854" s="1028" t="str">
        <f>IF(A854="","",(IFERROR(VLOOKUP(A854,Projecten!A$4:W$2618,23,FALSE),"niet bekend")))</f>
        <v/>
      </c>
      <c r="AH854" s="1028" t="str">
        <f>IF(A854="","",(IFERROR(VLOOKUP(A854,Projecten!A$4:W$2618,12,FALSE),"niet bekend")))</f>
        <v/>
      </c>
      <c r="AI854" s="1026" t="str">
        <f t="shared" si="101"/>
        <v/>
      </c>
    </row>
    <row r="855" spans="1:35" s="294" customFormat="1" ht="12.75" customHeight="1" x14ac:dyDescent="0.2">
      <c r="A855" s="1574"/>
      <c r="B855" s="594"/>
      <c r="C855" s="615" t="s">
        <v>1449</v>
      </c>
      <c r="D855" s="593"/>
      <c r="E855" s="1991"/>
      <c r="F855" s="593"/>
      <c r="G855" s="593"/>
      <c r="H855" s="593"/>
      <c r="I855" s="530"/>
      <c r="J855" s="525"/>
      <c r="K855" s="525"/>
      <c r="L855" s="525"/>
      <c r="M855" s="525"/>
      <c r="N855" s="525"/>
      <c r="O855" s="525"/>
      <c r="P855" s="525"/>
      <c r="Q855" s="327"/>
      <c r="R855" s="23"/>
      <c r="S855" s="526"/>
      <c r="T855" s="183"/>
      <c r="W855" s="201">
        <v>30</v>
      </c>
      <c r="X855" s="113"/>
      <c r="Y855" s="113"/>
      <c r="Z855" s="327"/>
      <c r="AE855" s="383" t="str">
        <f>IF(A855="","",(IFERROR(VLOOKUP(A855,Projecten!A$4:W$2618,5,FALSE),"niet bekend")))</f>
        <v/>
      </c>
      <c r="AF855" s="977" t="str">
        <f t="shared" si="100"/>
        <v/>
      </c>
      <c r="AG855" s="1028" t="str">
        <f>IF(A855="","",(IFERROR(VLOOKUP(A855,Projecten!A$4:W$2618,23,FALSE),"niet bekend")))</f>
        <v/>
      </c>
      <c r="AH855" s="1028" t="str">
        <f>IF(A855="","",(IFERROR(VLOOKUP(A855,Projecten!A$4:W$2618,12,FALSE),"niet bekend")))</f>
        <v/>
      </c>
      <c r="AI855" s="1026" t="str">
        <f t="shared" si="101"/>
        <v/>
      </c>
    </row>
    <row r="856" spans="1:35" s="294" customFormat="1" ht="12.75" customHeight="1" x14ac:dyDescent="0.2">
      <c r="A856" s="1574"/>
      <c r="B856" s="594"/>
      <c r="C856" s="615" t="s">
        <v>1451</v>
      </c>
      <c r="D856" s="593"/>
      <c r="E856" s="1991"/>
      <c r="F856" s="593"/>
      <c r="G856" s="593"/>
      <c r="H856" s="593"/>
      <c r="I856" s="530"/>
      <c r="J856" s="525"/>
      <c r="K856" s="525"/>
      <c r="L856" s="525"/>
      <c r="M856" s="525"/>
      <c r="N856" s="525"/>
      <c r="O856" s="525"/>
      <c r="P856" s="525"/>
      <c r="Q856" s="327"/>
      <c r="R856" s="23"/>
      <c r="S856" s="526"/>
      <c r="T856" s="183"/>
      <c r="W856" s="201">
        <v>2</v>
      </c>
      <c r="X856" s="113"/>
      <c r="Y856" s="113"/>
      <c r="Z856" s="327"/>
      <c r="AE856" s="383" t="str">
        <f>IF(A856="","",(IFERROR(VLOOKUP(A856,Projecten!A$4:W$2618,5,FALSE),"niet bekend")))</f>
        <v/>
      </c>
      <c r="AF856" s="977" t="str">
        <f t="shared" si="100"/>
        <v/>
      </c>
      <c r="AG856" s="1028" t="str">
        <f>IF(A856="","",(IFERROR(VLOOKUP(A856,Projecten!A$4:W$2618,23,FALSE),"niet bekend")))</f>
        <v/>
      </c>
      <c r="AH856" s="1028" t="str">
        <f>IF(A856="","",(IFERROR(VLOOKUP(A856,Projecten!A$4:W$2618,12,FALSE),"niet bekend")))</f>
        <v/>
      </c>
      <c r="AI856" s="1026" t="str">
        <f t="shared" si="101"/>
        <v/>
      </c>
    </row>
    <row r="857" spans="1:35" s="294" customFormat="1" ht="12.75" customHeight="1" x14ac:dyDescent="0.2">
      <c r="A857" s="1574"/>
      <c r="B857" s="594"/>
      <c r="C857" s="615" t="s">
        <v>1455</v>
      </c>
      <c r="D857" s="593"/>
      <c r="E857" s="1991"/>
      <c r="F857" s="593"/>
      <c r="G857" s="593"/>
      <c r="H857" s="593"/>
      <c r="I857" s="530"/>
      <c r="J857" s="525"/>
      <c r="K857" s="525"/>
      <c r="L857" s="525"/>
      <c r="M857" s="525"/>
      <c r="N857" s="525"/>
      <c r="O857" s="525"/>
      <c r="P857" s="525"/>
      <c r="Q857" s="327"/>
      <c r="R857" s="23"/>
      <c r="S857" s="526"/>
      <c r="T857" s="183"/>
      <c r="W857" s="201">
        <v>2.5</v>
      </c>
      <c r="X857" s="113"/>
      <c r="Y857" s="113"/>
      <c r="Z857" s="327"/>
      <c r="AE857" s="383" t="str">
        <f>IF(A857="","",(IFERROR(VLOOKUP(A857,Projecten!A$4:W$2618,5,FALSE),"niet bekend")))</f>
        <v/>
      </c>
      <c r="AF857" s="977" t="str">
        <f t="shared" si="100"/>
        <v/>
      </c>
      <c r="AG857" s="1028" t="str">
        <f>IF(A857="","",(IFERROR(VLOOKUP(A857,Projecten!A$4:W$2618,23,FALSE),"niet bekend")))</f>
        <v/>
      </c>
      <c r="AH857" s="1028" t="str">
        <f>IF(A857="","",(IFERROR(VLOOKUP(A857,Projecten!A$4:W$2618,12,FALSE),"niet bekend")))</f>
        <v/>
      </c>
      <c r="AI857" s="1026" t="str">
        <f t="shared" si="101"/>
        <v/>
      </c>
    </row>
    <row r="858" spans="1:35" s="294" customFormat="1" ht="12.75" customHeight="1" x14ac:dyDescent="0.2">
      <c r="A858" s="1574"/>
      <c r="B858" s="594"/>
      <c r="C858" s="615" t="s">
        <v>1456</v>
      </c>
      <c r="D858" s="593"/>
      <c r="E858" s="1991"/>
      <c r="F858" s="593"/>
      <c r="G858" s="593"/>
      <c r="H858" s="593"/>
      <c r="I858" s="530"/>
      <c r="J858" s="525"/>
      <c r="K858" s="525"/>
      <c r="L858" s="525"/>
      <c r="M858" s="525"/>
      <c r="N858" s="525"/>
      <c r="O858" s="525"/>
      <c r="P858" s="525"/>
      <c r="Q858" s="327"/>
      <c r="R858" s="23"/>
      <c r="S858" s="526"/>
      <c r="T858" s="183"/>
      <c r="W858" s="201">
        <v>5</v>
      </c>
      <c r="X858" s="113"/>
      <c r="Y858" s="113"/>
      <c r="Z858" s="327"/>
      <c r="AE858" s="383" t="str">
        <f>IF(A858="","",(IFERROR(VLOOKUP(A858,Projecten!A$4:W$2618,5,FALSE),"niet bekend")))</f>
        <v/>
      </c>
      <c r="AF858" s="977" t="str">
        <f t="shared" si="100"/>
        <v/>
      </c>
      <c r="AG858" s="1028" t="str">
        <f>IF(A858="","",(IFERROR(VLOOKUP(A858,Projecten!A$4:W$2618,23,FALSE),"niet bekend")))</f>
        <v/>
      </c>
      <c r="AH858" s="1028" t="str">
        <f>IF(A858="","",(IFERROR(VLOOKUP(A858,Projecten!A$4:W$2618,12,FALSE),"niet bekend")))</f>
        <v/>
      </c>
      <c r="AI858" s="1026" t="str">
        <f t="shared" si="101"/>
        <v/>
      </c>
    </row>
    <row r="859" spans="1:35" s="294" customFormat="1" ht="12.75" customHeight="1" x14ac:dyDescent="0.2">
      <c r="A859" s="1574"/>
      <c r="B859" s="594"/>
      <c r="C859" s="615" t="s">
        <v>1457</v>
      </c>
      <c r="D859" s="593"/>
      <c r="E859" s="1991"/>
      <c r="F859" s="593"/>
      <c r="G859" s="593"/>
      <c r="H859" s="593"/>
      <c r="I859" s="530"/>
      <c r="J859" s="525"/>
      <c r="K859" s="525"/>
      <c r="L859" s="525"/>
      <c r="M859" s="525"/>
      <c r="N859" s="525"/>
      <c r="O859" s="525"/>
      <c r="P859" s="525"/>
      <c r="Q859" s="327"/>
      <c r="R859" s="23"/>
      <c r="S859" s="526"/>
      <c r="T859" s="183"/>
      <c r="W859" s="201">
        <v>2</v>
      </c>
      <c r="X859" s="113"/>
      <c r="Y859" s="113"/>
      <c r="Z859" s="327"/>
      <c r="AE859" s="383" t="str">
        <f>IF(A859="","",(IFERROR(VLOOKUP(A859,Projecten!A$4:W$2618,5,FALSE),"niet bekend")))</f>
        <v/>
      </c>
      <c r="AF859" s="977" t="str">
        <f t="shared" si="100"/>
        <v/>
      </c>
      <c r="AG859" s="1028" t="str">
        <f>IF(A859="","",(IFERROR(VLOOKUP(A859,Projecten!A$4:W$2618,23,FALSE),"niet bekend")))</f>
        <v/>
      </c>
      <c r="AH859" s="1028" t="str">
        <f>IF(A859="","",(IFERROR(VLOOKUP(A859,Projecten!A$4:W$2618,12,FALSE),"niet bekend")))</f>
        <v/>
      </c>
      <c r="AI859" s="1026" t="str">
        <f t="shared" si="101"/>
        <v/>
      </c>
    </row>
    <row r="860" spans="1:35" s="294" customFormat="1" ht="12.75" customHeight="1" x14ac:dyDescent="0.2">
      <c r="A860" s="1574"/>
      <c r="B860" s="594"/>
      <c r="C860" s="615" t="s">
        <v>1468</v>
      </c>
      <c r="D860" s="593"/>
      <c r="E860" s="1991"/>
      <c r="F860" s="593"/>
      <c r="G860" s="593"/>
      <c r="H860" s="593"/>
      <c r="I860" s="530"/>
      <c r="J860" s="525"/>
      <c r="K860" s="525"/>
      <c r="L860" s="525"/>
      <c r="M860" s="525"/>
      <c r="N860" s="525"/>
      <c r="O860" s="525"/>
      <c r="P860" s="525"/>
      <c r="Q860" s="327"/>
      <c r="R860" s="23"/>
      <c r="S860" s="526"/>
      <c r="T860" s="183"/>
      <c r="W860" s="201">
        <v>1.5</v>
      </c>
      <c r="X860" s="113"/>
      <c r="Y860" s="113"/>
      <c r="Z860" s="327"/>
      <c r="AE860" s="383" t="str">
        <f>IF(A860="","",(IFERROR(VLOOKUP(A860,Projecten!A$4:W$2618,5,FALSE),"niet bekend")))</f>
        <v/>
      </c>
      <c r="AF860" s="977" t="str">
        <f t="shared" si="100"/>
        <v/>
      </c>
      <c r="AG860" s="1028" t="str">
        <f>IF(A860="","",(IFERROR(VLOOKUP(A860,Projecten!A$4:W$2618,23,FALSE),"niet bekend")))</f>
        <v/>
      </c>
      <c r="AH860" s="1028" t="str">
        <f>IF(A860="","",(IFERROR(VLOOKUP(A860,Projecten!A$4:W$2618,12,FALSE),"niet bekend")))</f>
        <v/>
      </c>
      <c r="AI860" s="1026" t="str">
        <f t="shared" si="101"/>
        <v/>
      </c>
    </row>
    <row r="861" spans="1:35" s="4" customFormat="1" ht="12.75" customHeight="1" x14ac:dyDescent="0.2">
      <c r="A861" s="2"/>
      <c r="B861" s="1501"/>
      <c r="C861" s="1"/>
      <c r="D861" s="1"/>
      <c r="E861" s="39"/>
      <c r="F861" s="1"/>
      <c r="G861" s="1"/>
      <c r="H861" s="1"/>
      <c r="I861" s="74"/>
      <c r="J861" s="29"/>
      <c r="K861" s="29"/>
      <c r="L861" s="29"/>
      <c r="M861" s="29"/>
      <c r="N861" s="29"/>
      <c r="O861" s="29"/>
      <c r="P861" s="29"/>
      <c r="Q861" s="272"/>
      <c r="R861" s="23"/>
      <c r="S861" s="23"/>
      <c r="T861" s="181"/>
      <c r="W861" s="25"/>
      <c r="X861" s="79"/>
      <c r="Y861" s="79"/>
      <c r="Z861" s="272"/>
      <c r="AE861" s="4" t="str">
        <f>IF(A861="","",(IFERROR(VLOOKUP(A861,Projecten!A$4:W$2618,5,FALSE),"niet bekend")))</f>
        <v/>
      </c>
      <c r="AF861" s="973" t="str">
        <f t="shared" si="100"/>
        <v/>
      </c>
      <c r="AG861" s="1028" t="str">
        <f>IF(A861="","",(IFERROR(VLOOKUP(A861,Projecten!A$4:W$2618,23,FALSE),"niet bekend")))</f>
        <v/>
      </c>
      <c r="AH861" s="1028" t="str">
        <f>IF(A861="","",(IFERROR(VLOOKUP(A861,Projecten!A$4:W$2618,12,FALSE),"niet bekend")))</f>
        <v/>
      </c>
      <c r="AI861" s="1026" t="str">
        <f t="shared" si="101"/>
        <v/>
      </c>
    </row>
    <row r="862" spans="1:35" s="4" customFormat="1" ht="12.75" customHeight="1" x14ac:dyDescent="0.2">
      <c r="A862" s="5" t="s">
        <v>1203</v>
      </c>
      <c r="B862" s="1515">
        <v>120716</v>
      </c>
      <c r="C862" s="28" t="s">
        <v>1205</v>
      </c>
      <c r="D862" s="28" t="s">
        <v>489</v>
      </c>
      <c r="E862" s="41">
        <v>1</v>
      </c>
      <c r="F862" s="40">
        <v>9</v>
      </c>
      <c r="G862" s="40">
        <v>4</v>
      </c>
      <c r="H862" s="40">
        <v>4</v>
      </c>
      <c r="I862" s="76" t="s">
        <v>89</v>
      </c>
      <c r="J862" s="267" t="s">
        <v>89</v>
      </c>
      <c r="K862" s="41" t="s">
        <v>309</v>
      </c>
      <c r="L862" s="41" t="s">
        <v>309</v>
      </c>
      <c r="M862" s="41" t="s">
        <v>89</v>
      </c>
      <c r="N862" s="41" t="s">
        <v>89</v>
      </c>
      <c r="O862" s="41" t="s">
        <v>89</v>
      </c>
      <c r="P862" s="41" t="s">
        <v>89</v>
      </c>
      <c r="Q862" s="272"/>
      <c r="R862" s="23"/>
      <c r="S862" s="23">
        <v>24</v>
      </c>
      <c r="T862" s="181"/>
      <c r="U862" s="4" t="s">
        <v>681</v>
      </c>
      <c r="V862" s="4" t="s">
        <v>1294</v>
      </c>
      <c r="W862" s="497">
        <v>20.7</v>
      </c>
      <c r="X862" s="79"/>
      <c r="Y862" s="79"/>
      <c r="Z862" s="585">
        <v>42489</v>
      </c>
      <c r="AE862" s="4">
        <f>IF(A862="","",(IFERROR(VLOOKUP(A862,Projecten!A$4:W$2618,5,FALSE),"niet bekend")))</f>
        <v>1</v>
      </c>
      <c r="AF862" s="973">
        <f t="shared" si="100"/>
        <v>3823.24</v>
      </c>
      <c r="AG862" s="1028">
        <f>IF(A862="","",(IFERROR(VLOOKUP(A862,Projecten!A$4:W$2618,23,FALSE),"niet bekend")))</f>
        <v>3823.24</v>
      </c>
      <c r="AH862" s="1028">
        <f>IF(A862="","",(IFERROR(VLOOKUP(A862,Projecten!A$4:W$2618,12,FALSE),"niet bekend")))</f>
        <v>3823.24</v>
      </c>
      <c r="AI862" s="1026">
        <f t="shared" si="101"/>
        <v>0</v>
      </c>
    </row>
    <row r="863" spans="1:35" x14ac:dyDescent="0.2">
      <c r="A863" s="117">
        <v>2016216</v>
      </c>
      <c r="B863" s="1501">
        <v>120728</v>
      </c>
      <c r="C863" s="290" t="s">
        <v>1275</v>
      </c>
      <c r="D863" s="6" t="s">
        <v>489</v>
      </c>
      <c r="E863" s="7">
        <v>1</v>
      </c>
      <c r="F863" s="6">
        <v>8</v>
      </c>
      <c r="G863" s="6">
        <v>4</v>
      </c>
      <c r="H863" s="6">
        <v>3</v>
      </c>
      <c r="I863" s="75" t="s">
        <v>89</v>
      </c>
      <c r="J863" s="75" t="s">
        <v>89</v>
      </c>
      <c r="K863" s="7" t="s">
        <v>309</v>
      </c>
      <c r="L863" s="7" t="s">
        <v>309</v>
      </c>
      <c r="M863" s="7" t="s">
        <v>89</v>
      </c>
      <c r="N863" s="7" t="s">
        <v>89</v>
      </c>
      <c r="O863" s="7" t="s">
        <v>89</v>
      </c>
      <c r="P863" s="7" t="s">
        <v>89</v>
      </c>
      <c r="Q863" s="5"/>
      <c r="S863" s="96">
        <v>26</v>
      </c>
      <c r="T863" s="177">
        <v>42550</v>
      </c>
      <c r="U863" s="6" t="s">
        <v>681</v>
      </c>
      <c r="V863" s="374" t="s">
        <v>1446</v>
      </c>
      <c r="W863" s="25">
        <v>15.8</v>
      </c>
      <c r="X863" s="6"/>
      <c r="Y863" s="6"/>
      <c r="Z863" s="587">
        <v>42515</v>
      </c>
      <c r="AE863" s="4">
        <f>IF(A863="","",(IFERROR(VLOOKUP(A863,Projecten!A$4:W$2618,5,FALSE),"niet bekend")))</f>
        <v>1</v>
      </c>
      <c r="AF863" s="973">
        <f t="shared" si="100"/>
        <v>2471.0700000000002</v>
      </c>
      <c r="AG863" s="1028">
        <f>IF(A863="","",(IFERROR(VLOOKUP(A863,Projecten!A$4:W$2618,23,FALSE),"niet bekend")))</f>
        <v>2471.0700000000002</v>
      </c>
      <c r="AH863" s="1028">
        <f>IF(A863="","",(IFERROR(VLOOKUP(A863,Projecten!A$4:W$2618,12,FALSE),"niet bekend")))</f>
        <v>2471.0700000000002</v>
      </c>
      <c r="AI863" s="1026">
        <f t="shared" si="101"/>
        <v>0</v>
      </c>
    </row>
    <row r="864" spans="1:35" x14ac:dyDescent="0.2">
      <c r="A864" s="117">
        <v>2016212</v>
      </c>
      <c r="B864" s="1501">
        <v>120725</v>
      </c>
      <c r="C864" s="290" t="s">
        <v>1232</v>
      </c>
      <c r="D864" s="6" t="s">
        <v>489</v>
      </c>
      <c r="E864" s="1968">
        <v>1</v>
      </c>
      <c r="F864" s="292">
        <v>8</v>
      </c>
      <c r="G864" s="292">
        <v>6</v>
      </c>
      <c r="H864" s="292">
        <v>3</v>
      </c>
      <c r="I864" s="75" t="s">
        <v>89</v>
      </c>
      <c r="J864" s="75" t="s">
        <v>89</v>
      </c>
      <c r="K864" s="7" t="s">
        <v>309</v>
      </c>
      <c r="L864" s="7" t="s">
        <v>309</v>
      </c>
      <c r="M864" s="7" t="s">
        <v>89</v>
      </c>
      <c r="N864" s="7" t="s">
        <v>89</v>
      </c>
      <c r="O864" s="7" t="s">
        <v>89</v>
      </c>
      <c r="P864" s="7" t="s">
        <v>89</v>
      </c>
      <c r="Q864" s="5"/>
      <c r="S864" s="96">
        <v>26</v>
      </c>
      <c r="T864" s="177">
        <v>42550</v>
      </c>
      <c r="U864" s="6" t="s">
        <v>681</v>
      </c>
      <c r="W864" s="25">
        <v>15.8</v>
      </c>
      <c r="X864" s="6"/>
      <c r="Y864" s="6"/>
      <c r="Z864" s="587">
        <v>42515</v>
      </c>
      <c r="AE864" s="4">
        <f>IF(A864="","",(IFERROR(VLOOKUP(A864,Projecten!A$4:W$2618,5,FALSE),"niet bekend")))</f>
        <v>1</v>
      </c>
      <c r="AF864" s="973">
        <f t="shared" si="100"/>
        <v>2321.67</v>
      </c>
      <c r="AG864" s="1028">
        <f>IF(A864="","",(IFERROR(VLOOKUP(A864,Projecten!A$4:W$2618,23,FALSE),"niet bekend")))</f>
        <v>2321.67</v>
      </c>
      <c r="AH864" s="1028">
        <f>IF(A864="","",(IFERROR(VLOOKUP(A864,Projecten!A$4:W$2618,12,FALSE),"niet bekend")))</f>
        <v>2321.67</v>
      </c>
      <c r="AI864" s="1026">
        <f t="shared" si="101"/>
        <v>0</v>
      </c>
    </row>
    <row r="865" spans="1:35" x14ac:dyDescent="0.2">
      <c r="A865" s="117">
        <v>2016213</v>
      </c>
      <c r="B865" s="1501">
        <v>120725</v>
      </c>
      <c r="C865" s="290" t="s">
        <v>1272</v>
      </c>
      <c r="D865" s="6" t="s">
        <v>489</v>
      </c>
      <c r="E865" s="1968">
        <v>1</v>
      </c>
      <c r="F865" s="292">
        <v>1</v>
      </c>
      <c r="G865" s="292">
        <v>0</v>
      </c>
      <c r="H865" s="292">
        <v>2</v>
      </c>
      <c r="I865" s="75" t="s">
        <v>89</v>
      </c>
      <c r="J865" s="75" t="s">
        <v>309</v>
      </c>
      <c r="K865" s="7" t="s">
        <v>309</v>
      </c>
      <c r="L865" s="7" t="s">
        <v>309</v>
      </c>
      <c r="M865" s="7" t="s">
        <v>89</v>
      </c>
      <c r="N865" s="7" t="s">
        <v>89</v>
      </c>
      <c r="O865" s="7" t="s">
        <v>89</v>
      </c>
      <c r="P865" s="7" t="s">
        <v>89</v>
      </c>
      <c r="Q865" s="5"/>
      <c r="S865" s="96">
        <v>26</v>
      </c>
      <c r="T865" s="177">
        <v>42550</v>
      </c>
      <c r="U865" s="6" t="s">
        <v>681</v>
      </c>
      <c r="W865" s="25">
        <v>6.1</v>
      </c>
      <c r="X865" s="6"/>
      <c r="Y865" s="6"/>
      <c r="Z865" s="587">
        <v>42508</v>
      </c>
      <c r="AE865" s="4">
        <f>IF(A865="","",(IFERROR(VLOOKUP(A865,Projecten!A$4:W$2618,5,FALSE),"niet bekend")))</f>
        <v>1</v>
      </c>
      <c r="AF865" s="973">
        <f t="shared" si="100"/>
        <v>700.63</v>
      </c>
      <c r="AG865" s="1028">
        <f>IF(A865="","",(IFERROR(VLOOKUP(A865,Projecten!A$4:W$2618,23,FALSE),"niet bekend")))</f>
        <v>700.63</v>
      </c>
      <c r="AH865" s="1028">
        <f>IF(A865="","",(IFERROR(VLOOKUP(A865,Projecten!A$4:W$2618,12,FALSE),"niet bekend")))</f>
        <v>700.63</v>
      </c>
      <c r="AI865" s="1026">
        <f t="shared" si="101"/>
        <v>0</v>
      </c>
    </row>
    <row r="866" spans="1:35" x14ac:dyDescent="0.2">
      <c r="A866" s="117">
        <v>2016214</v>
      </c>
      <c r="B866" s="1499">
        <v>120727</v>
      </c>
      <c r="C866" s="290" t="s">
        <v>1273</v>
      </c>
      <c r="D866" s="6" t="s">
        <v>489</v>
      </c>
      <c r="E866" s="1968">
        <v>3</v>
      </c>
      <c r="F866" s="292">
        <v>24</v>
      </c>
      <c r="G866" s="292">
        <v>15</v>
      </c>
      <c r="H866" s="292">
        <v>6</v>
      </c>
      <c r="I866" s="75" t="s">
        <v>89</v>
      </c>
      <c r="J866" s="75" t="s">
        <v>89</v>
      </c>
      <c r="K866" s="7" t="s">
        <v>309</v>
      </c>
      <c r="L866" s="7" t="s">
        <v>309</v>
      </c>
      <c r="M866" s="7" t="s">
        <v>89</v>
      </c>
      <c r="N866" s="7" t="s">
        <v>89</v>
      </c>
      <c r="O866" s="7" t="s">
        <v>89</v>
      </c>
      <c r="P866" s="7" t="s">
        <v>89</v>
      </c>
      <c r="Q866" s="5"/>
      <c r="S866" s="96">
        <v>26</v>
      </c>
      <c r="T866" s="177">
        <v>42550</v>
      </c>
      <c r="U866" s="6" t="s">
        <v>681</v>
      </c>
      <c r="W866" s="25">
        <v>45.7</v>
      </c>
      <c r="X866" s="6"/>
      <c r="Y866" s="6"/>
      <c r="Z866" s="587">
        <v>42515</v>
      </c>
      <c r="AE866" s="4">
        <f>IF(A866="","",(IFERROR(VLOOKUP(A866,Projecten!A$4:W$2618,5,FALSE),"niet bekend")))</f>
        <v>3</v>
      </c>
      <c r="AF866" s="973">
        <f t="shared" si="100"/>
        <v>4678.6099999999997</v>
      </c>
      <c r="AG866" s="1028">
        <f>IF(A866="","",(IFERROR(VLOOKUP(A866,Projecten!A$4:W$2618,23,FALSE),"niet bekend")))</f>
        <v>4678.6099999999997</v>
      </c>
      <c r="AH866" s="1028">
        <f>IF(A866="","",(IFERROR(VLOOKUP(A866,Projecten!A$4:W$2618,12,FALSE),"niet bekend")))</f>
        <v>4678.6099999999997</v>
      </c>
      <c r="AI866" s="1026">
        <f t="shared" si="101"/>
        <v>0</v>
      </c>
    </row>
    <row r="867" spans="1:35" x14ac:dyDescent="0.2">
      <c r="A867" s="2"/>
      <c r="B867" s="1501"/>
      <c r="C867" s="2"/>
      <c r="D867" s="1"/>
      <c r="E867" s="39"/>
      <c r="F867" s="1"/>
      <c r="G867" s="1"/>
      <c r="H867" s="1"/>
      <c r="I867" s="75"/>
      <c r="J867" s="75"/>
      <c r="K867" s="75"/>
      <c r="L867" s="75"/>
      <c r="Q867" s="5"/>
      <c r="S867" s="96"/>
      <c r="W867" s="25"/>
      <c r="X867" s="6"/>
      <c r="Y867" s="6"/>
      <c r="Z867" s="587"/>
      <c r="AE867" s="4" t="str">
        <f>IF(A867="","",(IFERROR(VLOOKUP(A867,Projecten!A$4:W$2618,5,FALSE),"niet bekend")))</f>
        <v/>
      </c>
      <c r="AF867" s="973" t="str">
        <f t="shared" si="100"/>
        <v/>
      </c>
      <c r="AG867" s="1028" t="str">
        <f>IF(A867="","",(IFERROR(VLOOKUP(A867,Projecten!A$4:W$2618,23,FALSE),"niet bekend")))</f>
        <v/>
      </c>
      <c r="AH867" s="1028" t="str">
        <f>IF(A867="","",(IFERROR(VLOOKUP(A867,Projecten!A$4:W$2618,12,FALSE),"niet bekend")))</f>
        <v/>
      </c>
      <c r="AI867" s="1026" t="str">
        <f t="shared" si="101"/>
        <v/>
      </c>
    </row>
    <row r="868" spans="1:35" s="90" customFormat="1" ht="12.75" customHeight="1" x14ac:dyDescent="0.2">
      <c r="A868" s="2">
        <v>2016225</v>
      </c>
      <c r="B868" s="1501">
        <v>120721</v>
      </c>
      <c r="C868" s="2" t="s">
        <v>1281</v>
      </c>
      <c r="D868" s="1" t="s">
        <v>68</v>
      </c>
      <c r="E868" s="1993">
        <v>1</v>
      </c>
      <c r="F868" s="422">
        <v>13</v>
      </c>
      <c r="G868" s="422">
        <v>4</v>
      </c>
      <c r="H868" s="422">
        <v>5</v>
      </c>
      <c r="I868" s="74" t="s">
        <v>89</v>
      </c>
      <c r="J868" s="74" t="s">
        <v>89</v>
      </c>
      <c r="K868" s="74" t="s">
        <v>309</v>
      </c>
      <c r="L868" s="74" t="s">
        <v>309</v>
      </c>
      <c r="M868" s="74" t="s">
        <v>89</v>
      </c>
      <c r="N868" s="74" t="s">
        <v>89</v>
      </c>
      <c r="O868" s="74" t="s">
        <v>89</v>
      </c>
      <c r="P868" s="74" t="s">
        <v>89</v>
      </c>
      <c r="Q868" s="402"/>
      <c r="R868" s="2151">
        <v>42543</v>
      </c>
      <c r="S868" s="96">
        <f>IF(T868&lt;=0,"",(((T868-'In Productie'!$D$1)/7)+0.6))</f>
        <v>24.028571428571428</v>
      </c>
      <c r="T868" s="180">
        <v>42537</v>
      </c>
      <c r="U868" s="6" t="s">
        <v>278</v>
      </c>
      <c r="V868" s="90" t="s">
        <v>1307</v>
      </c>
      <c r="W868" s="97">
        <v>27</v>
      </c>
      <c r="X868" s="101"/>
      <c r="Y868" s="101"/>
      <c r="Z868" s="588">
        <v>42508</v>
      </c>
      <c r="AE868" s="90">
        <f>IF(A868="","",(IFERROR(VLOOKUP(A868,Projecten!A$4:W$2618,5,FALSE),"niet bekend")))</f>
        <v>1</v>
      </c>
      <c r="AF868" s="972">
        <f t="shared" si="100"/>
        <v>6040</v>
      </c>
      <c r="AG868" s="1028">
        <f>IF(A868="","",(IFERROR(VLOOKUP(A868,Projecten!A$4:W$2618,23,FALSE),"niet bekend")))</f>
        <v>6040</v>
      </c>
      <c r="AH868" s="1028">
        <f>IF(A868="","",(IFERROR(VLOOKUP(A868,Projecten!A$4:W$2618,12,FALSE),"niet bekend")))</f>
        <v>6040</v>
      </c>
      <c r="AI868" s="1028">
        <f t="shared" si="101"/>
        <v>0</v>
      </c>
    </row>
    <row r="869" spans="1:35" s="90" customFormat="1" ht="12.75" customHeight="1" x14ac:dyDescent="0.2">
      <c r="A869" s="93">
        <v>2016223</v>
      </c>
      <c r="B869" s="1501" t="s">
        <v>227</v>
      </c>
      <c r="C869" s="2">
        <v>574116</v>
      </c>
      <c r="D869" s="1" t="s">
        <v>68</v>
      </c>
      <c r="E869" s="39">
        <v>1</v>
      </c>
      <c r="F869" s="1">
        <v>10</v>
      </c>
      <c r="G869" s="1">
        <v>7</v>
      </c>
      <c r="H869" s="94">
        <v>4</v>
      </c>
      <c r="I869" s="74" t="s">
        <v>89</v>
      </c>
      <c r="J869" s="74" t="s">
        <v>89</v>
      </c>
      <c r="K869" s="74" t="s">
        <v>309</v>
      </c>
      <c r="L869" s="74" t="s">
        <v>309</v>
      </c>
      <c r="M869" s="74" t="s">
        <v>89</v>
      </c>
      <c r="N869" s="74" t="s">
        <v>89</v>
      </c>
      <c r="O869" s="74" t="s">
        <v>89</v>
      </c>
      <c r="P869" s="74" t="s">
        <v>89</v>
      </c>
      <c r="Q869" s="402"/>
      <c r="R869" s="2151">
        <v>42542</v>
      </c>
      <c r="S869" s="96">
        <f>IF(T869&lt;=0,"",(((T869-'In Productie'!$D$1)/7)+0.6))</f>
        <v>24.028571428571428</v>
      </c>
      <c r="T869" s="180">
        <v>42537</v>
      </c>
      <c r="U869" s="6" t="s">
        <v>278</v>
      </c>
      <c r="W869" s="97">
        <v>19</v>
      </c>
      <c r="X869" s="101"/>
      <c r="Y869" s="101"/>
      <c r="Z869" s="588">
        <v>42508</v>
      </c>
      <c r="AE869" s="90">
        <f>IF(A869="","",(IFERROR(VLOOKUP(A869,Projecten!A$4:W$2618,5,FALSE),"niet bekend")))</f>
        <v>1</v>
      </c>
      <c r="AF869" s="972">
        <f t="shared" si="100"/>
        <v>3177</v>
      </c>
      <c r="AG869" s="1028">
        <f>IF(A869="","",(IFERROR(VLOOKUP(A869,Projecten!A$4:W$2618,23,FALSE),"niet bekend")))</f>
        <v>3177</v>
      </c>
      <c r="AH869" s="1028">
        <f>IF(A869="","",(IFERROR(VLOOKUP(A869,Projecten!A$4:W$2618,12,FALSE),"niet bekend")))</f>
        <v>3177</v>
      </c>
      <c r="AI869" s="1028">
        <f t="shared" si="101"/>
        <v>0</v>
      </c>
    </row>
    <row r="870" spans="1:35" s="90" customFormat="1" ht="12.75" customHeight="1" x14ac:dyDescent="0.2">
      <c r="A870" s="2">
        <v>2016222</v>
      </c>
      <c r="B870" s="1501">
        <v>120718</v>
      </c>
      <c r="C870" s="2">
        <v>592516</v>
      </c>
      <c r="D870" s="1" t="s">
        <v>68</v>
      </c>
      <c r="E870" s="39">
        <v>1</v>
      </c>
      <c r="F870" s="1">
        <v>8</v>
      </c>
      <c r="G870" s="1">
        <v>5</v>
      </c>
      <c r="H870" s="1">
        <v>3</v>
      </c>
      <c r="I870" s="74" t="s">
        <v>89</v>
      </c>
      <c r="J870" s="74" t="s">
        <v>309</v>
      </c>
      <c r="K870" s="74" t="s">
        <v>309</v>
      </c>
      <c r="L870" s="74" t="s">
        <v>309</v>
      </c>
      <c r="M870" s="74" t="s">
        <v>89</v>
      </c>
      <c r="N870" s="74" t="s">
        <v>89</v>
      </c>
      <c r="O870" s="74" t="s">
        <v>89</v>
      </c>
      <c r="P870" s="74" t="s">
        <v>89</v>
      </c>
      <c r="Q870" s="402"/>
      <c r="R870" s="2151">
        <v>42542</v>
      </c>
      <c r="S870" s="96">
        <f>IF(T870&lt;=0,"",(((T870-'In Productie'!$D$1)/7)+0.6))</f>
        <v>24.028571428571428</v>
      </c>
      <c r="T870" s="180">
        <v>42537</v>
      </c>
      <c r="U870" s="6" t="s">
        <v>278</v>
      </c>
      <c r="W870" s="97">
        <v>14.2</v>
      </c>
      <c r="X870" s="101"/>
      <c r="Y870" s="101"/>
      <c r="Z870" s="588">
        <v>42508</v>
      </c>
      <c r="AE870" s="90">
        <f>IF(A870="","",(IFERROR(VLOOKUP(A870,Projecten!A$4:W$2618,5,FALSE),"niet bekend")))</f>
        <v>1</v>
      </c>
      <c r="AF870" s="972">
        <f t="shared" si="100"/>
        <v>2023</v>
      </c>
      <c r="AG870" s="1028">
        <f>IF(A870="","",(IFERROR(VLOOKUP(A870,Projecten!A$4:W$2618,23,FALSE),"niet bekend")))</f>
        <v>2023</v>
      </c>
      <c r="AH870" s="1028">
        <f>IF(A870="","",(IFERROR(VLOOKUP(A870,Projecten!A$4:W$2618,12,FALSE),"niet bekend")))</f>
        <v>2023</v>
      </c>
      <c r="AI870" s="1028">
        <f t="shared" si="101"/>
        <v>0</v>
      </c>
    </row>
    <row r="871" spans="1:35" s="90" customFormat="1" ht="12.75" customHeight="1" x14ac:dyDescent="0.2">
      <c r="A871" s="2">
        <v>2016209</v>
      </c>
      <c r="B871" s="1501">
        <v>120717</v>
      </c>
      <c r="C871" s="2">
        <v>587316</v>
      </c>
      <c r="D871" s="1" t="s">
        <v>68</v>
      </c>
      <c r="E871" s="39">
        <v>1</v>
      </c>
      <c r="F871" s="1">
        <v>8</v>
      </c>
      <c r="G871" s="1">
        <v>5</v>
      </c>
      <c r="H871" s="1">
        <v>3</v>
      </c>
      <c r="I871" s="74" t="s">
        <v>89</v>
      </c>
      <c r="J871" s="74" t="s">
        <v>89</v>
      </c>
      <c r="K871" s="74" t="s">
        <v>309</v>
      </c>
      <c r="L871" s="74" t="s">
        <v>309</v>
      </c>
      <c r="M871" s="74" t="s">
        <v>89</v>
      </c>
      <c r="N871" s="74" t="s">
        <v>89</v>
      </c>
      <c r="O871" s="74" t="s">
        <v>89</v>
      </c>
      <c r="P871" s="74" t="s">
        <v>89</v>
      </c>
      <c r="Q871" s="382"/>
      <c r="R871" s="96">
        <v>42538</v>
      </c>
      <c r="S871" s="96">
        <f>IF(T871&lt;=0,"",(((T871-'In Productie'!$D$1)/7)+0.6))</f>
        <v>23.028571428571428</v>
      </c>
      <c r="T871" s="180">
        <v>42530</v>
      </c>
      <c r="U871" s="90" t="s">
        <v>1201</v>
      </c>
      <c r="W871" s="97">
        <v>15.75</v>
      </c>
      <c r="X871" s="101"/>
      <c r="Y871" s="101"/>
      <c r="Z871" s="588">
        <v>42501</v>
      </c>
      <c r="AE871" s="90">
        <f>IF(A871="","",(IFERROR(VLOOKUP(A871,Projecten!A$4:W$2618,5,FALSE),"niet bekend")))</f>
        <v>1</v>
      </c>
      <c r="AF871" s="972">
        <f t="shared" si="100"/>
        <v>2503</v>
      </c>
      <c r="AG871" s="1028">
        <f>IF(A871="","",(IFERROR(VLOOKUP(A871,Projecten!A$4:W$2618,23,FALSE),"niet bekend")))</f>
        <v>2503</v>
      </c>
      <c r="AH871" s="1028">
        <f>IF(A871="","",(IFERROR(VLOOKUP(A871,Projecten!A$4:W$2618,12,FALSE),"niet bekend")))</f>
        <v>2503</v>
      </c>
      <c r="AI871" s="1028">
        <f t="shared" si="101"/>
        <v>0</v>
      </c>
    </row>
    <row r="872" spans="1:35" s="90" customFormat="1" ht="12.75" customHeight="1" x14ac:dyDescent="0.2">
      <c r="A872" s="2">
        <v>2016224</v>
      </c>
      <c r="B872" s="1501">
        <v>120719</v>
      </c>
      <c r="C872" s="2">
        <v>502816</v>
      </c>
      <c r="D872" s="1" t="s">
        <v>68</v>
      </c>
      <c r="E872" s="39">
        <v>1</v>
      </c>
      <c r="F872" s="1">
        <v>8</v>
      </c>
      <c r="G872" s="1">
        <v>6</v>
      </c>
      <c r="H872" s="1">
        <v>3</v>
      </c>
      <c r="I872" s="74" t="s">
        <v>89</v>
      </c>
      <c r="J872" s="74" t="s">
        <v>309</v>
      </c>
      <c r="K872" s="74" t="s">
        <v>309</v>
      </c>
      <c r="L872" s="74" t="s">
        <v>309</v>
      </c>
      <c r="M872" s="74" t="s">
        <v>89</v>
      </c>
      <c r="N872" s="74" t="s">
        <v>89</v>
      </c>
      <c r="O872" s="74" t="s">
        <v>89</v>
      </c>
      <c r="P872" s="74" t="s">
        <v>89</v>
      </c>
      <c r="Q872" s="402"/>
      <c r="R872" s="2151">
        <v>42543</v>
      </c>
      <c r="S872" s="96">
        <f>IF(T872&lt;=0,"",(((T872-'In Productie'!$D$1)/7)+0.6))</f>
        <v>24.028571428571428</v>
      </c>
      <c r="T872" s="180">
        <v>42537</v>
      </c>
      <c r="U872" s="6" t="s">
        <v>278</v>
      </c>
      <c r="W872" s="97">
        <v>14.1</v>
      </c>
      <c r="X872" s="101"/>
      <c r="Y872" s="101"/>
      <c r="Z872" s="588">
        <v>42508</v>
      </c>
      <c r="AE872" s="90">
        <f>IF(A872="","",(IFERROR(VLOOKUP(A872,Projecten!A$4:W$2618,5,FALSE),"niet bekend")))</f>
        <v>1</v>
      </c>
      <c r="AF872" s="972">
        <f t="shared" si="100"/>
        <v>2122</v>
      </c>
      <c r="AG872" s="1028">
        <f>IF(A872="","",(IFERROR(VLOOKUP(A872,Projecten!A$4:W$2618,23,FALSE),"niet bekend")))</f>
        <v>2122</v>
      </c>
      <c r="AH872" s="1028">
        <f>IF(A872="","",(IFERROR(VLOOKUP(A872,Projecten!A$4:W$2618,12,FALSE),"niet bekend")))</f>
        <v>2122</v>
      </c>
      <c r="AI872" s="1028">
        <f t="shared" si="101"/>
        <v>0</v>
      </c>
    </row>
    <row r="873" spans="1:35" s="90" customFormat="1" ht="12.75" customHeight="1" x14ac:dyDescent="0.2">
      <c r="A873" s="2">
        <v>2016226</v>
      </c>
      <c r="B873" s="1501">
        <v>120719</v>
      </c>
      <c r="C873" s="2">
        <v>575016</v>
      </c>
      <c r="D873" s="1" t="s">
        <v>68</v>
      </c>
      <c r="E873" s="39">
        <v>1</v>
      </c>
      <c r="F873" s="1">
        <v>10</v>
      </c>
      <c r="G873" s="1">
        <v>7</v>
      </c>
      <c r="H873" s="1">
        <v>3</v>
      </c>
      <c r="I873" s="76" t="s">
        <v>89</v>
      </c>
      <c r="J873" s="76" t="s">
        <v>309</v>
      </c>
      <c r="K873" s="76" t="s">
        <v>309</v>
      </c>
      <c r="L873" s="76" t="s">
        <v>309</v>
      </c>
      <c r="M873" s="74" t="s">
        <v>89</v>
      </c>
      <c r="N873" s="74" t="s">
        <v>89</v>
      </c>
      <c r="O873" s="74" t="s">
        <v>89</v>
      </c>
      <c r="P873" s="74" t="s">
        <v>89</v>
      </c>
      <c r="Q873" s="402"/>
      <c r="R873" s="23">
        <v>42544</v>
      </c>
      <c r="S873" s="96">
        <f>IF(T873&lt;=0,"",(((T873-'In Productie'!$D$1)/7)+0.6))</f>
        <v>25.028571428571428</v>
      </c>
      <c r="T873" s="180">
        <v>42544</v>
      </c>
      <c r="U873" s="6" t="s">
        <v>278</v>
      </c>
      <c r="V873" s="592" t="s">
        <v>1373</v>
      </c>
      <c r="W873" s="97">
        <v>19.399999999999999</v>
      </c>
      <c r="X873" s="101"/>
      <c r="Y873" s="101"/>
      <c r="Z873" s="588">
        <v>42508</v>
      </c>
      <c r="AE873" s="90">
        <f>IF(A873="","",(IFERROR(VLOOKUP(A873,Projecten!A$4:W$2618,5,FALSE),"niet bekend")))</f>
        <v>1</v>
      </c>
      <c r="AF873" s="972">
        <f t="shared" si="100"/>
        <v>3318</v>
      </c>
      <c r="AG873" s="1028">
        <f>IF(A873="","",(IFERROR(VLOOKUP(A873,Projecten!A$4:W$2618,23,FALSE),"niet bekend")))</f>
        <v>3318</v>
      </c>
      <c r="AH873" s="1028">
        <f>IF(A873="","",(IFERROR(VLOOKUP(A873,Projecten!A$4:W$2618,12,FALSE),"niet bekend")))</f>
        <v>3318</v>
      </c>
      <c r="AI873" s="1028">
        <f t="shared" si="101"/>
        <v>0</v>
      </c>
    </row>
    <row r="874" spans="1:35" x14ac:dyDescent="0.2">
      <c r="A874" s="272">
        <v>2016103</v>
      </c>
      <c r="B874" s="1502">
        <v>120732</v>
      </c>
      <c r="C874" s="5">
        <v>592616</v>
      </c>
      <c r="D874" s="6" t="s">
        <v>68</v>
      </c>
      <c r="E874" s="7">
        <v>0</v>
      </c>
      <c r="F874" s="6">
        <v>1</v>
      </c>
      <c r="G874" s="6">
        <v>0</v>
      </c>
      <c r="H874" s="6">
        <v>1</v>
      </c>
      <c r="I874" s="7" t="s">
        <v>89</v>
      </c>
      <c r="J874" s="7" t="s">
        <v>89</v>
      </c>
      <c r="K874" s="7" t="s">
        <v>89</v>
      </c>
      <c r="L874" s="7" t="s">
        <v>89</v>
      </c>
      <c r="M874" s="7" t="s">
        <v>89</v>
      </c>
      <c r="N874" s="7" t="s">
        <v>89</v>
      </c>
      <c r="O874" s="7" t="s">
        <v>89</v>
      </c>
      <c r="P874" s="7" t="s">
        <v>89</v>
      </c>
      <c r="Q874" s="5"/>
      <c r="U874" s="6" t="s">
        <v>278</v>
      </c>
      <c r="V874" s="6" t="s">
        <v>1450</v>
      </c>
      <c r="W874" s="25">
        <v>3</v>
      </c>
      <c r="X874" s="6"/>
      <c r="Y874" s="6"/>
      <c r="Z874" s="5"/>
      <c r="AE874" s="4">
        <f>IF(A874="","",(IFERROR(VLOOKUP(A874,Projecten!A$4:W$2618,5,FALSE),"niet bekend")))</f>
        <v>1</v>
      </c>
      <c r="AF874" s="973">
        <f t="shared" si="100"/>
        <v>0</v>
      </c>
      <c r="AG874" s="1028">
        <f>IF(A874="","",(IFERROR(VLOOKUP(A874,Projecten!A$4:W$2618,23,FALSE),"niet bekend")))</f>
        <v>7766.89</v>
      </c>
      <c r="AH874" s="1028">
        <f>IF(A874="","",(IFERROR(VLOOKUP(A874,Projecten!A$4:W$2618,12,FALSE),"niet bekend")))</f>
        <v>7766.89</v>
      </c>
      <c r="AI874" s="1026">
        <f t="shared" si="101"/>
        <v>7766.89</v>
      </c>
    </row>
    <row r="875" spans="1:35" s="4" customFormat="1" ht="12.75" customHeight="1" x14ac:dyDescent="0.2">
      <c r="A875" s="93">
        <v>2016234</v>
      </c>
      <c r="B875" s="1501">
        <v>120722</v>
      </c>
      <c r="C875" s="2" t="s">
        <v>1292</v>
      </c>
      <c r="D875" s="1" t="s">
        <v>68</v>
      </c>
      <c r="E875" s="39">
        <v>1</v>
      </c>
      <c r="F875" s="1">
        <v>3</v>
      </c>
      <c r="G875" s="1">
        <v>1</v>
      </c>
      <c r="H875" s="1">
        <v>3</v>
      </c>
      <c r="I875" s="75" t="s">
        <v>89</v>
      </c>
      <c r="J875" s="7" t="s">
        <v>309</v>
      </c>
      <c r="K875" s="7" t="s">
        <v>309</v>
      </c>
      <c r="L875" s="7" t="s">
        <v>309</v>
      </c>
      <c r="M875" s="7" t="s">
        <v>89</v>
      </c>
      <c r="N875" s="7" t="s">
        <v>89</v>
      </c>
      <c r="O875" s="7" t="s">
        <v>89</v>
      </c>
      <c r="P875" s="7" t="s">
        <v>89</v>
      </c>
      <c r="Q875" s="272"/>
      <c r="R875" s="23">
        <v>42548</v>
      </c>
      <c r="S875" s="96">
        <f>IF(T875&lt;=0,"",(((T875-'In Productie'!$D$1)/7)+0.6))</f>
        <v>25.028571428571428</v>
      </c>
      <c r="T875" s="177">
        <v>42544</v>
      </c>
      <c r="U875" s="6" t="s">
        <v>278</v>
      </c>
      <c r="V875" s="44" t="s">
        <v>1373</v>
      </c>
      <c r="W875" s="25">
        <v>8.3000000000000007</v>
      </c>
      <c r="X875" s="80"/>
      <c r="Y875" s="82"/>
      <c r="Z875" s="586">
        <v>42513</v>
      </c>
      <c r="AE875" s="4">
        <f>IF(A875="","",(IFERROR(VLOOKUP(A875,Projecten!A$4:W$2618,5,FALSE),"niet bekend")))</f>
        <v>1</v>
      </c>
      <c r="AF875" s="973">
        <f t="shared" si="100"/>
        <v>1383</v>
      </c>
      <c r="AG875" s="1028">
        <f>IF(A875="","",(IFERROR(VLOOKUP(A875,Projecten!A$4:W$2618,23,FALSE),"niet bekend")))</f>
        <v>1383</v>
      </c>
      <c r="AH875" s="1028">
        <f>IF(A875="","",(IFERROR(VLOOKUP(A875,Projecten!A$4:W$2618,12,FALSE),"niet bekend")))</f>
        <v>1383</v>
      </c>
      <c r="AI875" s="1026">
        <f t="shared" si="101"/>
        <v>0</v>
      </c>
    </row>
    <row r="876" spans="1:35" s="38" customFormat="1" ht="12.75" customHeight="1" x14ac:dyDescent="0.2">
      <c r="A876" s="30"/>
      <c r="B876" s="1500"/>
      <c r="C876" s="31"/>
      <c r="D876" s="31"/>
      <c r="E876" s="32"/>
      <c r="F876" s="31"/>
      <c r="G876" s="31"/>
      <c r="H876" s="31"/>
      <c r="I876" s="32"/>
      <c r="J876" s="32"/>
      <c r="K876" s="32"/>
      <c r="L876" s="32"/>
      <c r="M876" s="32"/>
      <c r="N876" s="32"/>
      <c r="O876" s="32"/>
      <c r="P876" s="32"/>
      <c r="Q876" s="527"/>
      <c r="R876" s="33"/>
      <c r="S876" s="1198"/>
      <c r="T876" s="176"/>
      <c r="U876" s="35"/>
      <c r="V876" s="35"/>
      <c r="W876" s="35"/>
      <c r="X876" s="83"/>
      <c r="Y876" s="84"/>
      <c r="Z876" s="36"/>
      <c r="AA876" s="608" t="s">
        <v>1332</v>
      </c>
      <c r="AB876" s="608" t="s">
        <v>1269</v>
      </c>
      <c r="AC876" s="608" t="s">
        <v>1333</v>
      </c>
      <c r="AF876" s="983"/>
      <c r="AG876" s="1030"/>
      <c r="AH876" s="1030"/>
      <c r="AI876" s="1030"/>
    </row>
    <row r="877" spans="1:35" s="1038" customFormat="1" ht="12.75" customHeight="1" x14ac:dyDescent="0.2">
      <c r="A877" s="1007"/>
      <c r="B877" s="1498"/>
      <c r="C877" s="1008">
        <f>SUM(F877:H877)</f>
        <v>404</v>
      </c>
      <c r="D877" s="1009"/>
      <c r="E877" s="1010">
        <f>SUM(E878:E912)</f>
        <v>22</v>
      </c>
      <c r="F877" s="1009">
        <f>SUM(F878:F912)</f>
        <v>238</v>
      </c>
      <c r="G877" s="1009">
        <f>SUM(G878:G912)</f>
        <v>111</v>
      </c>
      <c r="H877" s="1009">
        <f>SUM(H878:H912)</f>
        <v>55</v>
      </c>
      <c r="I877" s="1010"/>
      <c r="J877" s="1010"/>
      <c r="K877" s="1010"/>
      <c r="L877" s="1010"/>
      <c r="M877" s="1010"/>
      <c r="N877" s="1010"/>
      <c r="O877" s="1010"/>
      <c r="P877" s="1010"/>
      <c r="Q877" s="1044">
        <v>26</v>
      </c>
      <c r="R877" s="1045"/>
      <c r="S877" s="1199"/>
      <c r="T877" s="1046"/>
      <c r="U877" s="1047"/>
      <c r="V877" s="1048">
        <f>SUM(W877:W912)</f>
        <v>464.25</v>
      </c>
      <c r="W877" s="960"/>
      <c r="X877" s="1049">
        <v>291</v>
      </c>
      <c r="Y877" s="961">
        <f>V877-X877</f>
        <v>173.25</v>
      </c>
      <c r="Z877" s="1050"/>
      <c r="AA877" s="1038">
        <v>507.5</v>
      </c>
      <c r="AB877" s="1038">
        <v>180</v>
      </c>
      <c r="AC877" s="1038">
        <f>AA877-AB877</f>
        <v>327.5</v>
      </c>
      <c r="AE877" s="1038" t="str">
        <f>IF(A877="","",(IFERROR(VLOOKUP(A877,Projecten!A$4:W$2618,5,FALSE),"niet bekend")))</f>
        <v/>
      </c>
      <c r="AF877" s="1037">
        <f>SUM(AF878:AF912)</f>
        <v>64603.03</v>
      </c>
      <c r="AG877" s="1027" t="str">
        <f>IF(A877="","",(IFERROR(VLOOKUP(A877,Projecten!A$4:W$2618,23,FALSE),"niet bekend")))</f>
        <v/>
      </c>
      <c r="AH877" s="1027" t="str">
        <f>IF(A877="","",(IFERROR(VLOOKUP(A877,Projecten!A$4:W$2618,12,FALSE),"niet bekend")))</f>
        <v/>
      </c>
      <c r="AI877" s="1027"/>
    </row>
    <row r="878" spans="1:35" s="4" customFormat="1" ht="12.75" customHeight="1" x14ac:dyDescent="0.2">
      <c r="A878" s="2"/>
      <c r="B878" s="1501"/>
      <c r="C878" s="1"/>
      <c r="D878" s="1"/>
      <c r="E878" s="39"/>
      <c r="F878" s="1"/>
      <c r="G878" s="1"/>
      <c r="H878" s="1"/>
      <c r="I878" s="74"/>
      <c r="J878" s="29"/>
      <c r="K878" s="29"/>
      <c r="L878" s="29"/>
      <c r="M878" s="29"/>
      <c r="N878" s="29"/>
      <c r="O878" s="29"/>
      <c r="P878" s="29"/>
      <c r="Q878" s="272" t="s">
        <v>1133</v>
      </c>
      <c r="R878" s="23"/>
      <c r="S878" s="23"/>
      <c r="T878" s="181"/>
      <c r="W878" s="25"/>
      <c r="X878" s="79"/>
      <c r="Y878" s="79"/>
      <c r="Z878" s="272"/>
      <c r="AE878" s="4" t="str">
        <f>IF(A878="","",(IFERROR(VLOOKUP(A878,Projecten!A$4:W$2618,5,FALSE),"niet bekend")))</f>
        <v/>
      </c>
      <c r="AF878" s="973" t="str">
        <f t="shared" ref="AF878:AF889" si="102">IF(AE878="","",(E878/AE878*AH878))</f>
        <v/>
      </c>
      <c r="AG878" s="1028" t="str">
        <f>IF(A878="","",(IFERROR(VLOOKUP(A878,Projecten!A$4:W$2618,23,FALSE),"niet bekend")))</f>
        <v/>
      </c>
      <c r="AH878" s="1028" t="str">
        <f>IF(A878="","",(IFERROR(VLOOKUP(A878,Projecten!A$4:W$2618,12,FALSE),"niet bekend")))</f>
        <v/>
      </c>
      <c r="AI878" s="1026" t="str">
        <f t="shared" ref="AI878:AI911" si="103">IF(AF878="","",(AH878-AF878))</f>
        <v/>
      </c>
    </row>
    <row r="879" spans="1:35" s="555" customFormat="1" ht="12.75" customHeight="1" x14ac:dyDescent="0.2">
      <c r="A879" s="547"/>
      <c r="B879" s="1526"/>
      <c r="C879" s="548" t="s">
        <v>1138</v>
      </c>
      <c r="D879" s="548"/>
      <c r="E879" s="1985"/>
      <c r="F879" s="548"/>
      <c r="G879" s="548"/>
      <c r="H879" s="548"/>
      <c r="I879" s="616"/>
      <c r="J879" s="617"/>
      <c r="K879" s="617"/>
      <c r="L879" s="617"/>
      <c r="M879" s="617"/>
      <c r="N879" s="617"/>
      <c r="O879" s="617"/>
      <c r="P879" s="617"/>
      <c r="Q879" s="551"/>
      <c r="R879" s="23"/>
      <c r="S879" s="553"/>
      <c r="T879" s="554"/>
      <c r="W879" s="556">
        <v>8.25</v>
      </c>
      <c r="X879" s="557"/>
      <c r="Y879" s="557"/>
      <c r="Z879" s="551"/>
      <c r="AE879" s="383" t="str">
        <f>IF(A879="","",(IFERROR(VLOOKUP(A879,Projecten!A$4:W$2618,5,FALSE),"niet bekend")))</f>
        <v/>
      </c>
      <c r="AF879" s="976" t="str">
        <f t="shared" si="102"/>
        <v/>
      </c>
      <c r="AG879" s="1028" t="str">
        <f>IF(A879="","",(IFERROR(VLOOKUP(A879,Projecten!A$4:W$2618,23,FALSE),"niet bekend")))</f>
        <v/>
      </c>
      <c r="AH879" s="1028" t="str">
        <f>IF(A879="","",(IFERROR(VLOOKUP(A879,Projecten!A$4:W$2618,12,FALSE),"niet bekend")))</f>
        <v/>
      </c>
      <c r="AI879" s="1026" t="str">
        <f t="shared" si="103"/>
        <v/>
      </c>
    </row>
    <row r="880" spans="1:35" s="555" customFormat="1" ht="12.75" customHeight="1" x14ac:dyDescent="0.2">
      <c r="A880" s="551"/>
      <c r="B880" s="1529"/>
      <c r="C880" s="655" t="s">
        <v>1139</v>
      </c>
      <c r="D880" s="655"/>
      <c r="E880" s="617"/>
      <c r="F880" s="559"/>
      <c r="G880" s="559"/>
      <c r="H880" s="559"/>
      <c r="I880" s="617"/>
      <c r="J880" s="617"/>
      <c r="K880" s="617"/>
      <c r="L880" s="617"/>
      <c r="M880" s="617"/>
      <c r="N880" s="617"/>
      <c r="O880" s="617"/>
      <c r="P880" s="617"/>
      <c r="Q880" s="551"/>
      <c r="R880" s="23"/>
      <c r="S880" s="553" t="str">
        <f>IF(T880&lt;=0,"",(((T880-'In Productie'!$D$1)/7)+0.6))</f>
        <v/>
      </c>
      <c r="T880" s="554"/>
      <c r="W880" s="556">
        <v>8.25</v>
      </c>
      <c r="X880" s="557"/>
      <c r="Y880" s="557"/>
      <c r="Z880" s="551"/>
      <c r="AE880" s="383" t="str">
        <f>IF(A880="","",(IFERROR(VLOOKUP(A880,Projecten!A$4:W$2618,5,FALSE),"niet bekend")))</f>
        <v/>
      </c>
      <c r="AF880" s="976" t="str">
        <f t="shared" si="102"/>
        <v/>
      </c>
      <c r="AG880" s="1028" t="str">
        <f>IF(A880="","",(IFERROR(VLOOKUP(A880,Projecten!A$4:W$2618,23,FALSE),"niet bekend")))</f>
        <v/>
      </c>
      <c r="AH880" s="1028" t="str">
        <f>IF(A880="","",(IFERROR(VLOOKUP(A880,Projecten!A$4:W$2618,12,FALSE),"niet bekend")))</f>
        <v/>
      </c>
      <c r="AI880" s="1026" t="str">
        <f t="shared" si="103"/>
        <v/>
      </c>
    </row>
    <row r="881" spans="1:35" s="555" customFormat="1" ht="12.75" customHeight="1" x14ac:dyDescent="0.2">
      <c r="A881" s="551"/>
      <c r="B881" s="656"/>
      <c r="C881" s="655" t="s">
        <v>1184</v>
      </c>
      <c r="D881" s="655"/>
      <c r="E881" s="617"/>
      <c r="F881" s="559"/>
      <c r="G881" s="559"/>
      <c r="H881" s="559"/>
      <c r="I881" s="617"/>
      <c r="J881" s="617"/>
      <c r="K881" s="617"/>
      <c r="L881" s="617"/>
      <c r="M881" s="617"/>
      <c r="N881" s="617"/>
      <c r="O881" s="617"/>
      <c r="P881" s="617"/>
      <c r="Q881" s="551"/>
      <c r="R881" s="23"/>
      <c r="S881" s="553"/>
      <c r="T881" s="554"/>
      <c r="W881" s="556">
        <v>0.5</v>
      </c>
      <c r="X881" s="557"/>
      <c r="Y881" s="557"/>
      <c r="Z881" s="551"/>
      <c r="AE881" s="383" t="str">
        <f>IF(A881="","",(IFERROR(VLOOKUP(A881,Projecten!A$4:W$2618,5,FALSE),"niet bekend")))</f>
        <v/>
      </c>
      <c r="AF881" s="976" t="str">
        <f t="shared" si="102"/>
        <v/>
      </c>
      <c r="AG881" s="1028" t="str">
        <f>IF(A881="","",(IFERROR(VLOOKUP(A881,Projecten!A$4:W$2618,23,FALSE),"niet bekend")))</f>
        <v/>
      </c>
      <c r="AH881" s="1028" t="str">
        <f>IF(A881="","",(IFERROR(VLOOKUP(A881,Projecten!A$4:W$2618,12,FALSE),"niet bekend")))</f>
        <v/>
      </c>
      <c r="AI881" s="1026" t="str">
        <f t="shared" si="103"/>
        <v/>
      </c>
    </row>
    <row r="882" spans="1:35" s="555" customFormat="1" ht="12.75" customHeight="1" x14ac:dyDescent="0.2">
      <c r="B882" s="619"/>
      <c r="C882" s="547" t="s">
        <v>1317</v>
      </c>
      <c r="D882" s="618"/>
      <c r="E882" s="1990"/>
      <c r="F882" s="618"/>
      <c r="G882" s="618"/>
      <c r="H882" s="618"/>
      <c r="I882" s="549"/>
      <c r="J882" s="550"/>
      <c r="K882" s="550"/>
      <c r="L882" s="550"/>
      <c r="M882" s="550"/>
      <c r="N882" s="550"/>
      <c r="O882" s="550"/>
      <c r="P882" s="550"/>
      <c r="Q882" s="551"/>
      <c r="R882" s="23"/>
      <c r="S882" s="553"/>
      <c r="T882" s="554"/>
      <c r="W882" s="556">
        <v>38</v>
      </c>
      <c r="X882" s="557"/>
      <c r="Y882" s="557"/>
      <c r="Z882" s="551"/>
      <c r="AE882" s="383" t="str">
        <f>IF(A882="","",(IFERROR(VLOOKUP(A882,Projecten!A$4:W$2618,5,FALSE),"niet bekend")))</f>
        <v/>
      </c>
      <c r="AF882" s="976" t="str">
        <f t="shared" si="102"/>
        <v/>
      </c>
      <c r="AG882" s="1028" t="str">
        <f>IF(A882="","",(IFERROR(VLOOKUP(A882,Projecten!A$4:W$2618,23,FALSE),"niet bekend")))</f>
        <v/>
      </c>
      <c r="AH882" s="1028" t="str">
        <f>IF(A882="","",(IFERROR(VLOOKUP(A882,Projecten!A$4:W$2618,12,FALSE),"niet bekend")))</f>
        <v/>
      </c>
      <c r="AI882" s="1026" t="str">
        <f t="shared" si="103"/>
        <v/>
      </c>
    </row>
    <row r="883" spans="1:35" s="555" customFormat="1" ht="12.75" customHeight="1" x14ac:dyDescent="0.2">
      <c r="B883" s="619"/>
      <c r="C883" s="657" t="s">
        <v>1474</v>
      </c>
      <c r="D883" s="618"/>
      <c r="E883" s="1990"/>
      <c r="F883" s="618"/>
      <c r="G883" s="618"/>
      <c r="H883" s="618"/>
      <c r="I883" s="658"/>
      <c r="J883" s="659"/>
      <c r="K883" s="550"/>
      <c r="L883" s="550"/>
      <c r="M883" s="550"/>
      <c r="N883" s="550"/>
      <c r="O883" s="550"/>
      <c r="P883" s="550"/>
      <c r="Q883" s="551"/>
      <c r="R883" s="23"/>
      <c r="S883" s="553"/>
      <c r="T883" s="554"/>
      <c r="W883" s="556">
        <v>8.25</v>
      </c>
      <c r="X883" s="557"/>
      <c r="Y883" s="557"/>
      <c r="Z883" s="551"/>
      <c r="AE883" s="383" t="str">
        <f>IF(A883="","",(IFERROR(VLOOKUP(A883,Projecten!A$4:W$2618,5,FALSE),"niet bekend")))</f>
        <v/>
      </c>
      <c r="AF883" s="976" t="str">
        <f t="shared" si="102"/>
        <v/>
      </c>
      <c r="AG883" s="1028" t="str">
        <f>IF(A883="","",(IFERROR(VLOOKUP(A883,Projecten!A$4:W$2618,23,FALSE),"niet bekend")))</f>
        <v/>
      </c>
      <c r="AH883" s="1028" t="str">
        <f>IF(A883="","",(IFERROR(VLOOKUP(A883,Projecten!A$4:W$2618,12,FALSE),"niet bekend")))</f>
        <v/>
      </c>
      <c r="AI883" s="1026" t="str">
        <f t="shared" si="103"/>
        <v/>
      </c>
    </row>
    <row r="884" spans="1:35" s="294" customFormat="1" ht="12.75" customHeight="1" x14ac:dyDescent="0.2">
      <c r="A884" s="1574"/>
      <c r="B884" s="594"/>
      <c r="C884" s="668" t="s">
        <v>1493</v>
      </c>
      <c r="D884" s="593"/>
      <c r="E884" s="1991"/>
      <c r="F884" s="593"/>
      <c r="G884" s="593"/>
      <c r="H884" s="593"/>
      <c r="I884" s="643"/>
      <c r="J884" s="644"/>
      <c r="K884" s="525"/>
      <c r="L884" s="525"/>
      <c r="M884" s="525"/>
      <c r="N884" s="525"/>
      <c r="O884" s="525"/>
      <c r="P884" s="525"/>
      <c r="Q884" s="327"/>
      <c r="R884" s="23"/>
      <c r="S884" s="526"/>
      <c r="T884" s="183"/>
      <c r="W884" s="556">
        <v>3</v>
      </c>
      <c r="X884" s="113"/>
      <c r="Y884" s="113"/>
      <c r="Z884" s="327"/>
      <c r="AE884" s="383" t="str">
        <f>IF(A884="","",(IFERROR(VLOOKUP(A884,Projecten!A$4:W$2618,5,FALSE),"niet bekend")))</f>
        <v/>
      </c>
      <c r="AF884" s="977" t="str">
        <f t="shared" si="102"/>
        <v/>
      </c>
      <c r="AG884" s="1028" t="str">
        <f>IF(A884="","",(IFERROR(VLOOKUP(A884,Projecten!A$4:W$2618,23,FALSE),"niet bekend")))</f>
        <v/>
      </c>
      <c r="AH884" s="1028" t="str">
        <f>IF(A884="","",(IFERROR(VLOOKUP(A884,Projecten!A$4:W$2618,12,FALSE),"niet bekend")))</f>
        <v/>
      </c>
      <c r="AI884" s="1026" t="str">
        <f t="shared" si="103"/>
        <v/>
      </c>
    </row>
    <row r="885" spans="1:35" s="4" customFormat="1" ht="12.75" customHeight="1" x14ac:dyDescent="0.2">
      <c r="A885" s="5"/>
      <c r="B885" s="329"/>
      <c r="C885" s="628"/>
      <c r="D885" s="28"/>
      <c r="E885" s="241"/>
      <c r="F885" s="239"/>
      <c r="G885" s="239"/>
      <c r="H885" s="239"/>
      <c r="I885" s="241"/>
      <c r="J885" s="241"/>
      <c r="K885" s="41"/>
      <c r="L885" s="41"/>
      <c r="M885" s="41"/>
      <c r="N885" s="41"/>
      <c r="O885" s="41"/>
      <c r="P885" s="41"/>
      <c r="Q885" s="272"/>
      <c r="R885" s="23"/>
      <c r="S885" s="23"/>
      <c r="T885" s="181"/>
      <c r="W885" s="469"/>
      <c r="X885" s="79"/>
      <c r="Y885" s="79"/>
      <c r="Z885" s="272"/>
      <c r="AE885" s="4" t="str">
        <f>IF(A885="","",(IFERROR(VLOOKUP(A885,Projecten!A$4:W$2618,5,FALSE),"niet bekend")))</f>
        <v/>
      </c>
      <c r="AF885" s="973" t="str">
        <f t="shared" si="102"/>
        <v/>
      </c>
      <c r="AG885" s="1028" t="str">
        <f>IF(A885="","",(IFERROR(VLOOKUP(A885,Projecten!A$4:W$2618,23,FALSE),"niet bekend")))</f>
        <v/>
      </c>
      <c r="AH885" s="1028" t="str">
        <f>IF(A885="","",(IFERROR(VLOOKUP(A885,Projecten!A$4:W$2618,12,FALSE),"niet bekend")))</f>
        <v/>
      </c>
      <c r="AI885" s="1026" t="str">
        <f t="shared" si="103"/>
        <v/>
      </c>
    </row>
    <row r="886" spans="1:35" s="288" customFormat="1" ht="12.75" customHeight="1" x14ac:dyDescent="0.2">
      <c r="A886" s="279"/>
      <c r="B886" s="660">
        <v>120479</v>
      </c>
      <c r="C886" s="661" t="s">
        <v>1486</v>
      </c>
      <c r="D886" s="286"/>
      <c r="E886" s="663"/>
      <c r="F886" s="662"/>
      <c r="G886" s="662"/>
      <c r="H886" s="662"/>
      <c r="I886" s="663"/>
      <c r="J886" s="663"/>
      <c r="K886" s="503"/>
      <c r="L886" s="503"/>
      <c r="M886" s="503"/>
      <c r="N886" s="503"/>
      <c r="O886" s="503"/>
      <c r="P886" s="503"/>
      <c r="Q886" s="279"/>
      <c r="R886" s="23"/>
      <c r="S886" s="289"/>
      <c r="T886" s="285"/>
      <c r="W886" s="472">
        <v>2</v>
      </c>
      <c r="X886" s="284"/>
      <c r="Y886" s="284"/>
      <c r="Z886" s="279"/>
      <c r="AE886" s="383" t="str">
        <f>IF(A886="","",(IFERROR(VLOOKUP(A886,Projecten!A$4:W$2618,5,FALSE),"niet bekend")))</f>
        <v/>
      </c>
      <c r="AF886" s="974" t="str">
        <f t="shared" si="102"/>
        <v/>
      </c>
      <c r="AG886" s="1028" t="str">
        <f>IF(A886="","",(IFERROR(VLOOKUP(A886,Projecten!A$4:W$2618,23,FALSE),"niet bekend")))</f>
        <v/>
      </c>
      <c r="AH886" s="1028" t="str">
        <f>IF(A886="","",(IFERROR(VLOOKUP(A886,Projecten!A$4:W$2618,12,FALSE),"niet bekend")))</f>
        <v/>
      </c>
      <c r="AI886" s="1026" t="str">
        <f t="shared" si="103"/>
        <v/>
      </c>
    </row>
    <row r="887" spans="1:35" s="523" customFormat="1" x14ac:dyDescent="0.2">
      <c r="A887" s="676"/>
      <c r="B887" s="672"/>
      <c r="C887" s="315" t="s">
        <v>1449</v>
      </c>
      <c r="D887" s="672"/>
      <c r="E887" s="1994"/>
      <c r="F887" s="672"/>
      <c r="G887" s="672"/>
      <c r="H887" s="672"/>
      <c r="I887" s="673"/>
      <c r="J887" s="673"/>
      <c r="K887" s="673"/>
      <c r="L887" s="673"/>
      <c r="M887" s="673"/>
      <c r="N887" s="673"/>
      <c r="O887" s="673"/>
      <c r="P887" s="673"/>
      <c r="Q887" s="315"/>
      <c r="R887" s="384"/>
      <c r="S887" s="674"/>
      <c r="T887" s="675"/>
      <c r="U887" s="676"/>
      <c r="V887" s="676"/>
      <c r="W887" s="471">
        <v>24</v>
      </c>
      <c r="X887" s="676"/>
      <c r="Z887" s="677"/>
      <c r="AE887" s="383" t="str">
        <f>IF(A887="","",(IFERROR(VLOOKUP(A887,Projecten!A$4:W$2618,5,FALSE),"niet bekend")))</f>
        <v/>
      </c>
      <c r="AF887" s="979" t="str">
        <f t="shared" si="102"/>
        <v/>
      </c>
      <c r="AG887" s="1028" t="str">
        <f>IF(A887="","",(IFERROR(VLOOKUP(A887,Projecten!A$4:W$2618,23,FALSE),"niet bekend")))</f>
        <v/>
      </c>
      <c r="AH887" s="1028" t="str">
        <f>IF(A887="","",(IFERROR(VLOOKUP(A887,Projecten!A$4:W$2618,12,FALSE),"niet bekend")))</f>
        <v/>
      </c>
      <c r="AI887" s="1026" t="str">
        <f t="shared" si="103"/>
        <v/>
      </c>
    </row>
    <row r="888" spans="1:35" s="523" customFormat="1" x14ac:dyDescent="0.2">
      <c r="A888" s="676"/>
      <c r="B888" s="330">
        <v>120747</v>
      </c>
      <c r="C888" s="315" t="s">
        <v>1506</v>
      </c>
      <c r="D888" s="672"/>
      <c r="E888" s="1994"/>
      <c r="F888" s="672"/>
      <c r="G888" s="672"/>
      <c r="H888" s="672"/>
      <c r="I888" s="673"/>
      <c r="J888" s="673"/>
      <c r="K888" s="673"/>
      <c r="L888" s="673"/>
      <c r="M888" s="673"/>
      <c r="N888" s="673"/>
      <c r="O888" s="673"/>
      <c r="P888" s="673"/>
      <c r="Q888" s="315"/>
      <c r="R888" s="384"/>
      <c r="S888" s="674"/>
      <c r="T888" s="675"/>
      <c r="U888" s="676"/>
      <c r="V888" s="676"/>
      <c r="W888" s="471">
        <v>2</v>
      </c>
      <c r="X888" s="676"/>
      <c r="Z888" s="677"/>
      <c r="AE888" s="383" t="str">
        <f>IF(A888="","",(IFERROR(VLOOKUP(A888,Projecten!A$4:W$2618,5,FALSE),"niet bekend")))</f>
        <v/>
      </c>
      <c r="AF888" s="979" t="str">
        <f t="shared" si="102"/>
        <v/>
      </c>
      <c r="AG888" s="1028" t="str">
        <f>IF(A888="","",(IFERROR(VLOOKUP(A888,Projecten!A$4:W$2618,23,FALSE),"niet bekend")))</f>
        <v/>
      </c>
      <c r="AH888" s="1028" t="str">
        <f>IF(A888="","",(IFERROR(VLOOKUP(A888,Projecten!A$4:W$2618,12,FALSE),"niet bekend")))</f>
        <v/>
      </c>
      <c r="AI888" s="1026" t="str">
        <f t="shared" si="103"/>
        <v/>
      </c>
    </row>
    <row r="889" spans="1:35" s="523" customFormat="1" x14ac:dyDescent="0.2">
      <c r="A889" s="676"/>
      <c r="B889" s="672"/>
      <c r="C889" s="315"/>
      <c r="D889" s="672"/>
      <c r="E889" s="1994"/>
      <c r="F889" s="672"/>
      <c r="G889" s="672"/>
      <c r="H889" s="672"/>
      <c r="I889" s="673"/>
      <c r="J889" s="673"/>
      <c r="K889" s="673"/>
      <c r="L889" s="673"/>
      <c r="M889" s="673"/>
      <c r="N889" s="673"/>
      <c r="O889" s="673"/>
      <c r="P889" s="673"/>
      <c r="Q889" s="315"/>
      <c r="R889" s="384"/>
      <c r="S889" s="674"/>
      <c r="T889" s="675"/>
      <c r="U889" s="676"/>
      <c r="V889" s="676"/>
      <c r="W889" s="471"/>
      <c r="X889" s="676"/>
      <c r="Z889" s="677"/>
      <c r="AE889" s="383" t="str">
        <f>IF(A889="","",(IFERROR(VLOOKUP(A889,Projecten!A$4:W$2618,5,FALSE),"niet bekend")))</f>
        <v/>
      </c>
      <c r="AF889" s="979" t="str">
        <f t="shared" si="102"/>
        <v/>
      </c>
      <c r="AG889" s="1028" t="str">
        <f>IF(A889="","",(IFERROR(VLOOKUP(A889,Projecten!A$4:W$2618,23,FALSE),"niet bekend")))</f>
        <v/>
      </c>
      <c r="AH889" s="1028" t="str">
        <f>IF(A889="","",(IFERROR(VLOOKUP(A889,Projecten!A$4:W$2618,12,FALSE),"niet bekend")))</f>
        <v/>
      </c>
      <c r="AI889" s="1026" t="str">
        <f t="shared" si="103"/>
        <v/>
      </c>
    </row>
    <row r="890" spans="1:35" s="4" customFormat="1" ht="12.75" customHeight="1" x14ac:dyDescent="0.2">
      <c r="A890" s="2" t="s">
        <v>1504</v>
      </c>
      <c r="B890" s="1530" t="s">
        <v>1469</v>
      </c>
      <c r="C890" s="273" t="s">
        <v>1470</v>
      </c>
      <c r="D890" s="1" t="s">
        <v>68</v>
      </c>
      <c r="E890" s="39">
        <v>0</v>
      </c>
      <c r="F890" s="1">
        <v>0</v>
      </c>
      <c r="G890" s="1">
        <v>0</v>
      </c>
      <c r="H890" s="1">
        <v>0</v>
      </c>
      <c r="I890" s="76"/>
      <c r="J890" s="76"/>
      <c r="K890" s="76"/>
      <c r="L890" s="41"/>
      <c r="M890" s="41"/>
      <c r="N890" s="41"/>
      <c r="O890" s="41"/>
      <c r="P890" s="41"/>
      <c r="Q890" s="272"/>
      <c r="R890" s="23">
        <v>42550</v>
      </c>
      <c r="S890" s="23">
        <f>IF(T890&lt;=0,"",(((T890-'In Productie'!$D$1)/7)+0.6))</f>
        <v>25.6</v>
      </c>
      <c r="T890" s="181">
        <v>42548</v>
      </c>
      <c r="U890" s="4" t="s">
        <v>444</v>
      </c>
      <c r="V890" s="383"/>
      <c r="W890" s="497">
        <v>4</v>
      </c>
      <c r="X890" s="79"/>
      <c r="Y890" s="79"/>
      <c r="Z890" s="611"/>
      <c r="AE890" s="4">
        <f>IF(A890="","",(IFERROR(VLOOKUP(A890,Projecten!A$4:W$2618,5,FALSE),"niet bekend")))</f>
        <v>0</v>
      </c>
      <c r="AF890" s="973">
        <f>AH890</f>
        <v>833</v>
      </c>
      <c r="AG890" s="1028">
        <f>IF(A890="","",(IFERROR(VLOOKUP(A890,Projecten!A$4:W$2618,23,FALSE),"niet bekend")))</f>
        <v>833</v>
      </c>
      <c r="AH890" s="1028">
        <f>IF(A890="","",(IFERROR(VLOOKUP(A890,Projecten!A$4:W$2618,12,FALSE),"niet bekend")))</f>
        <v>833</v>
      </c>
      <c r="AI890" s="1026">
        <f t="shared" si="103"/>
        <v>0</v>
      </c>
    </row>
    <row r="891" spans="1:35" x14ac:dyDescent="0.2">
      <c r="A891" s="93">
        <v>2016230</v>
      </c>
      <c r="B891" s="1530">
        <v>120735</v>
      </c>
      <c r="C891" s="2">
        <v>504900</v>
      </c>
      <c r="D891" s="1" t="s">
        <v>68</v>
      </c>
      <c r="E891" s="39">
        <v>1</v>
      </c>
      <c r="F891" s="1">
        <v>10</v>
      </c>
      <c r="G891" s="1">
        <v>5</v>
      </c>
      <c r="H891" s="1">
        <v>6</v>
      </c>
      <c r="I891" s="75" t="s">
        <v>89</v>
      </c>
      <c r="J891" s="75" t="s">
        <v>89</v>
      </c>
      <c r="K891" s="7" t="s">
        <v>309</v>
      </c>
      <c r="L891" s="7" t="s">
        <v>309</v>
      </c>
      <c r="M891" s="7" t="s">
        <v>89</v>
      </c>
      <c r="N891" s="7" t="s">
        <v>89</v>
      </c>
      <c r="O891" s="7" t="s">
        <v>89</v>
      </c>
      <c r="P891" s="7" t="s">
        <v>89</v>
      </c>
      <c r="Q891" s="5"/>
      <c r="R891" s="23">
        <v>42548</v>
      </c>
      <c r="S891" s="96">
        <f>IF(T891&lt;=0,"",(((T891-'In Productie'!$D$1)/7)+0.6))</f>
        <v>25.028571428571428</v>
      </c>
      <c r="T891" s="177">
        <v>42544</v>
      </c>
      <c r="U891" s="6" t="s">
        <v>278</v>
      </c>
      <c r="V891" s="374"/>
      <c r="W891" s="25">
        <v>21.2</v>
      </c>
      <c r="X891" s="6"/>
      <c r="Y891" s="6"/>
      <c r="Z891" s="587">
        <v>42510</v>
      </c>
      <c r="AE891" s="4">
        <f>IF(A891="","",(IFERROR(VLOOKUP(A891,Projecten!A$4:W$2618,5,FALSE),"niet bekend")))</f>
        <v>1</v>
      </c>
      <c r="AF891" s="973">
        <f t="shared" ref="AF891:AF898" si="104">IF(AE891="","",(E891/AE891*AH891))</f>
        <v>4103</v>
      </c>
      <c r="AG891" s="1028">
        <f>IF(A891="","",(IFERROR(VLOOKUP(A891,Projecten!A$4:W$2618,23,FALSE),"niet bekend")))</f>
        <v>4103</v>
      </c>
      <c r="AH891" s="1028">
        <f>IF(A891="","",(IFERROR(VLOOKUP(A891,Projecten!A$4:W$2618,12,FALSE),"niet bekend")))</f>
        <v>4103</v>
      </c>
      <c r="AI891" s="1026">
        <f t="shared" si="103"/>
        <v>0</v>
      </c>
    </row>
    <row r="892" spans="1:35" s="4" customFormat="1" ht="12.75" customHeight="1" x14ac:dyDescent="0.2">
      <c r="A892" s="290">
        <v>2016251</v>
      </c>
      <c r="B892" s="632">
        <v>102737</v>
      </c>
      <c r="C892" s="351">
        <v>581216</v>
      </c>
      <c r="D892" s="463" t="s">
        <v>68</v>
      </c>
      <c r="E892" s="999">
        <v>5</v>
      </c>
      <c r="F892" s="383">
        <v>40</v>
      </c>
      <c r="G892" s="347">
        <v>20</v>
      </c>
      <c r="H892" s="347">
        <v>15</v>
      </c>
      <c r="I892" s="75" t="s">
        <v>89</v>
      </c>
      <c r="J892" s="7" t="s">
        <v>309</v>
      </c>
      <c r="K892" s="7" t="s">
        <v>309</v>
      </c>
      <c r="L892" s="7" t="s">
        <v>309</v>
      </c>
      <c r="M892" s="7" t="s">
        <v>89</v>
      </c>
      <c r="N892" s="7" t="s">
        <v>89</v>
      </c>
      <c r="O892" s="7" t="s">
        <v>89</v>
      </c>
      <c r="P892" s="7" t="s">
        <v>89</v>
      </c>
      <c r="Q892" s="272"/>
      <c r="R892" s="23">
        <v>42550</v>
      </c>
      <c r="S892" s="23">
        <f>IF(T892&lt;=0,"",(((T892-'In Productie'!$D$1)/7)+0.6))</f>
        <v>25.885714285714286</v>
      </c>
      <c r="T892" s="181">
        <v>42550</v>
      </c>
      <c r="U892" s="4" t="s">
        <v>670</v>
      </c>
      <c r="W892" s="25">
        <v>60</v>
      </c>
      <c r="X892" s="80"/>
      <c r="Y892" s="82"/>
      <c r="Z892" s="586">
        <v>42522</v>
      </c>
      <c r="AE892" s="4">
        <f>IF(A892="","",(IFERROR(VLOOKUP(A892,Projecten!A$4:W$2618,5,FALSE),"niet bekend")))</f>
        <v>5</v>
      </c>
      <c r="AF892" s="973">
        <f t="shared" si="104"/>
        <v>9890</v>
      </c>
      <c r="AG892" s="1028">
        <f>IF(A892="","",(IFERROR(VLOOKUP(A892,Projecten!A$4:W$2618,23,FALSE),"niet bekend")))</f>
        <v>9890</v>
      </c>
      <c r="AH892" s="1028">
        <f>IF(A892="","",(IFERROR(VLOOKUP(A892,Projecten!A$4:W$2618,12,FALSE),"niet bekend")))</f>
        <v>9890</v>
      </c>
      <c r="AI892" s="1026">
        <f t="shared" si="103"/>
        <v>0</v>
      </c>
    </row>
    <row r="893" spans="1:35" s="90" customFormat="1" ht="12.75" customHeight="1" x14ac:dyDescent="0.2">
      <c r="A893" s="2" t="s">
        <v>1379</v>
      </c>
      <c r="B893" s="1530">
        <v>120739</v>
      </c>
      <c r="C893" s="2" t="s">
        <v>1301</v>
      </c>
      <c r="D893" s="1" t="s">
        <v>68</v>
      </c>
      <c r="E893" s="39">
        <v>1</v>
      </c>
      <c r="F893" s="1">
        <v>16</v>
      </c>
      <c r="G893" s="1">
        <v>7</v>
      </c>
      <c r="H893" s="1">
        <v>3</v>
      </c>
      <c r="I893" s="74" t="s">
        <v>89</v>
      </c>
      <c r="J893" s="74" t="s">
        <v>309</v>
      </c>
      <c r="K893" s="74" t="s">
        <v>309</v>
      </c>
      <c r="L893" s="74" t="s">
        <v>309</v>
      </c>
      <c r="M893" s="74" t="s">
        <v>89</v>
      </c>
      <c r="N893" s="74" t="s">
        <v>89</v>
      </c>
      <c r="O893" s="74" t="s">
        <v>89</v>
      </c>
      <c r="P893" s="74" t="s">
        <v>89</v>
      </c>
      <c r="Q893" s="382"/>
      <c r="R893" s="2151">
        <v>42551</v>
      </c>
      <c r="S893" s="96">
        <f>IF(T893&lt;=0,"",(((T893-'In Productie'!$D$1)/7)+0.6))</f>
        <v>26.028571428571428</v>
      </c>
      <c r="T893" s="180">
        <v>42551</v>
      </c>
      <c r="U893" s="6" t="s">
        <v>278</v>
      </c>
      <c r="V893" s="90" t="s">
        <v>1302</v>
      </c>
      <c r="W893" s="97">
        <v>8</v>
      </c>
      <c r="X893" s="101"/>
      <c r="Y893" s="101"/>
      <c r="Z893" s="588">
        <v>42508</v>
      </c>
      <c r="AE893" s="90">
        <f>IF(A893="","",(IFERROR(VLOOKUP(A893,Projecten!A$4:W$2618,5,FALSE),"niet bekend")))</f>
        <v>1</v>
      </c>
      <c r="AF893" s="972">
        <f t="shared" si="104"/>
        <v>1815.73</v>
      </c>
      <c r="AG893" s="1028">
        <f>IF(A893="","",(IFERROR(VLOOKUP(A893,Projecten!A$4:W$2618,23,FALSE),"niet bekend")))</f>
        <v>1815.73</v>
      </c>
      <c r="AH893" s="1028">
        <f>IF(A893="","",(IFERROR(VLOOKUP(A893,Projecten!A$4:W$2618,12,FALSE),"niet bekend")))</f>
        <v>1815.73</v>
      </c>
      <c r="AI893" s="1028">
        <f t="shared" si="103"/>
        <v>0</v>
      </c>
    </row>
    <row r="894" spans="1:35" s="4" customFormat="1" ht="12.75" customHeight="1" x14ac:dyDescent="0.2">
      <c r="A894" s="93" t="s">
        <v>1288</v>
      </c>
      <c r="B894" s="1530">
        <v>120741</v>
      </c>
      <c r="C894" s="2" t="s">
        <v>1287</v>
      </c>
      <c r="D894" s="1" t="s">
        <v>68</v>
      </c>
      <c r="E894" s="39">
        <v>1</v>
      </c>
      <c r="F894" s="1">
        <v>8</v>
      </c>
      <c r="G894" s="1">
        <v>5</v>
      </c>
      <c r="H894" s="1">
        <v>2</v>
      </c>
      <c r="I894" s="76" t="s">
        <v>89</v>
      </c>
      <c r="J894" s="76" t="s">
        <v>89</v>
      </c>
      <c r="K894" s="76" t="s">
        <v>309</v>
      </c>
      <c r="L894" s="41" t="s">
        <v>309</v>
      </c>
      <c r="M894" s="41" t="s">
        <v>89</v>
      </c>
      <c r="N894" s="41" t="s">
        <v>89</v>
      </c>
      <c r="O894" s="41" t="s">
        <v>89</v>
      </c>
      <c r="P894" s="41" t="s">
        <v>89</v>
      </c>
      <c r="Q894" s="272"/>
      <c r="R894" s="23">
        <v>42551</v>
      </c>
      <c r="S894" s="96">
        <f>IF(T894&lt;=0,"",(((T894-'In Productie'!$D$1)/7)+0.6))</f>
        <v>25.028571428571428</v>
      </c>
      <c r="T894" s="177">
        <v>42544</v>
      </c>
      <c r="U894" s="6" t="s">
        <v>278</v>
      </c>
      <c r="V894" s="6" t="s">
        <v>1448</v>
      </c>
      <c r="W894" s="25">
        <v>22.4</v>
      </c>
      <c r="X894" s="79"/>
      <c r="Y894" s="79"/>
      <c r="Z894" s="586">
        <v>42510</v>
      </c>
      <c r="AE894" s="4">
        <f>IF(A894="","",(IFERROR(VLOOKUP(A894,Projecten!A$4:W$2618,5,FALSE),"niet bekend")))</f>
        <v>1</v>
      </c>
      <c r="AF894" s="973">
        <f t="shared" si="104"/>
        <v>5263</v>
      </c>
      <c r="AG894" s="1028">
        <f>IF(A894="","",(IFERROR(VLOOKUP(A894,Projecten!A$4:W$2618,23,FALSE),"niet bekend")))</f>
        <v>5263</v>
      </c>
      <c r="AH894" s="1028">
        <f>IF(A894="","",(IFERROR(VLOOKUP(A894,Projecten!A$4:W$2618,12,FALSE),"niet bekend")))</f>
        <v>5263</v>
      </c>
      <c r="AI894" s="1026">
        <f t="shared" si="103"/>
        <v>0</v>
      </c>
    </row>
    <row r="895" spans="1:35" x14ac:dyDescent="0.2">
      <c r="A895" s="93">
        <v>2016229</v>
      </c>
      <c r="B895" s="1501">
        <v>120723</v>
      </c>
      <c r="C895" s="2">
        <v>592816</v>
      </c>
      <c r="D895" s="1" t="s">
        <v>68</v>
      </c>
      <c r="E895" s="39">
        <v>1</v>
      </c>
      <c r="F895" s="1">
        <v>8</v>
      </c>
      <c r="G895" s="1">
        <v>4</v>
      </c>
      <c r="H895" s="1">
        <v>3</v>
      </c>
      <c r="I895" s="75" t="s">
        <v>89</v>
      </c>
      <c r="J895" s="75" t="s">
        <v>89</v>
      </c>
      <c r="K895" s="75" t="s">
        <v>309</v>
      </c>
      <c r="L895" s="7" t="s">
        <v>309</v>
      </c>
      <c r="M895" s="7" t="s">
        <v>89</v>
      </c>
      <c r="N895" s="7" t="s">
        <v>89</v>
      </c>
      <c r="O895" s="7" t="s">
        <v>89</v>
      </c>
      <c r="P895" s="7" t="s">
        <v>89</v>
      </c>
      <c r="Q895" s="5"/>
      <c r="R895" s="23">
        <v>42548</v>
      </c>
      <c r="S895" s="96">
        <f>IF(T895&lt;=0,"",(((T895-'In Productie'!$D$1)/7)+0.6))</f>
        <v>25.028571428571428</v>
      </c>
      <c r="T895" s="177">
        <v>42544</v>
      </c>
      <c r="U895" s="6" t="s">
        <v>278</v>
      </c>
      <c r="V895" s="6" t="s">
        <v>1162</v>
      </c>
      <c r="W895" s="25">
        <v>18</v>
      </c>
      <c r="X895" s="6"/>
      <c r="Y895" s="6"/>
      <c r="Z895" s="587">
        <v>42510</v>
      </c>
      <c r="AE895" s="4">
        <f>IF(A895="","",(IFERROR(VLOOKUP(A895,Projecten!A$4:W$2618,5,FALSE),"niet bekend")))</f>
        <v>1</v>
      </c>
      <c r="AF895" s="973">
        <f t="shared" si="104"/>
        <v>3659</v>
      </c>
      <c r="AG895" s="1028">
        <f>IF(A895="","",(IFERROR(VLOOKUP(A895,Projecten!A$4:W$2618,23,FALSE),"niet bekend")))</f>
        <v>3659</v>
      </c>
      <c r="AH895" s="1028">
        <f>IF(A895="","",(IFERROR(VLOOKUP(A895,Projecten!A$4:W$2618,12,FALSE),"niet bekend")))</f>
        <v>3659</v>
      </c>
      <c r="AI895" s="1026">
        <f t="shared" si="103"/>
        <v>0</v>
      </c>
    </row>
    <row r="896" spans="1:35" s="90" customFormat="1" ht="12.75" customHeight="1" x14ac:dyDescent="0.2">
      <c r="A896" s="93" t="s">
        <v>1289</v>
      </c>
      <c r="B896" s="1501">
        <v>120723</v>
      </c>
      <c r="C896" s="2" t="s">
        <v>1282</v>
      </c>
      <c r="D896" s="1" t="s">
        <v>68</v>
      </c>
      <c r="E896" s="39">
        <v>1</v>
      </c>
      <c r="F896" s="1">
        <v>8</v>
      </c>
      <c r="G896" s="1">
        <v>4</v>
      </c>
      <c r="H896" s="1">
        <v>3</v>
      </c>
      <c r="I896" s="74" t="s">
        <v>89</v>
      </c>
      <c r="J896" s="74" t="s">
        <v>89</v>
      </c>
      <c r="K896" s="74" t="s">
        <v>89</v>
      </c>
      <c r="L896" s="74" t="s">
        <v>309</v>
      </c>
      <c r="M896" s="74" t="s">
        <v>89</v>
      </c>
      <c r="N896" s="74" t="s">
        <v>89</v>
      </c>
      <c r="O896" s="74" t="s">
        <v>89</v>
      </c>
      <c r="P896" s="74" t="s">
        <v>89</v>
      </c>
      <c r="Q896" s="382"/>
      <c r="R896" s="23">
        <v>42545</v>
      </c>
      <c r="S896" s="96">
        <f>IF(T896&lt;=0,"",(((T896-'In Productie'!$D$1)/7)+0.6))</f>
        <v>24.028571428571428</v>
      </c>
      <c r="T896" s="180">
        <v>42537</v>
      </c>
      <c r="U896" s="6" t="s">
        <v>278</v>
      </c>
      <c r="V896" s="90" t="s">
        <v>1447</v>
      </c>
      <c r="W896" s="97">
        <v>19.5</v>
      </c>
      <c r="X896" s="101"/>
      <c r="Y896" s="101"/>
      <c r="Z896" s="588">
        <v>42509</v>
      </c>
      <c r="AE896" s="90">
        <f>IF(A896="","",(IFERROR(VLOOKUP(A896,Projecten!A$4:W$2618,5,FALSE),"niet bekend")))</f>
        <v>1</v>
      </c>
      <c r="AF896" s="972">
        <f t="shared" si="104"/>
        <v>5115.5200000000004</v>
      </c>
      <c r="AG896" s="1028">
        <f>IF(A896="","",(IFERROR(VLOOKUP(A896,Projecten!A$4:W$2618,23,FALSE),"niet bekend")))</f>
        <v>5115.5200000000004</v>
      </c>
      <c r="AH896" s="1028">
        <f>IF(A896="","",(IFERROR(VLOOKUP(A896,Projecten!A$4:W$2618,12,FALSE),"niet bekend")))</f>
        <v>5115.5200000000004</v>
      </c>
      <c r="AI896" s="1028">
        <f t="shared" si="103"/>
        <v>0</v>
      </c>
    </row>
    <row r="897" spans="1:35" s="90" customFormat="1" ht="12.75" customHeight="1" x14ac:dyDescent="0.2">
      <c r="A897" s="93">
        <v>2016056</v>
      </c>
      <c r="B897" s="1499">
        <v>120745</v>
      </c>
      <c r="C897" s="93" t="s">
        <v>1409</v>
      </c>
      <c r="D897" s="94" t="s">
        <v>68</v>
      </c>
      <c r="E897" s="1977">
        <v>0</v>
      </c>
      <c r="F897" s="405">
        <v>0</v>
      </c>
      <c r="G897" s="405">
        <v>9</v>
      </c>
      <c r="H897" s="405">
        <v>0</v>
      </c>
      <c r="I897" s="664" t="s">
        <v>309</v>
      </c>
      <c r="J897" s="664" t="s">
        <v>309</v>
      </c>
      <c r="K897" s="76" t="s">
        <v>309</v>
      </c>
      <c r="L897" s="76" t="s">
        <v>309</v>
      </c>
      <c r="M897" s="76" t="s">
        <v>89</v>
      </c>
      <c r="N897" s="76" t="s">
        <v>89</v>
      </c>
      <c r="O897" s="76" t="s">
        <v>89</v>
      </c>
      <c r="P897" s="76" t="s">
        <v>89</v>
      </c>
      <c r="Q897" s="382"/>
      <c r="R897" s="96"/>
      <c r="S897" s="96" t="s">
        <v>1467</v>
      </c>
      <c r="T897" s="180"/>
      <c r="W897" s="610">
        <v>9</v>
      </c>
      <c r="X897" s="101"/>
      <c r="Y897" s="101"/>
      <c r="Z897" s="588"/>
      <c r="AE897" s="90">
        <f>IF(A897="","",(IFERROR(VLOOKUP(A897,Projecten!A$4:W$2618,5,FALSE),"niet bekend")))</f>
        <v>7</v>
      </c>
      <c r="AF897" s="972">
        <f t="shared" si="104"/>
        <v>0</v>
      </c>
      <c r="AG897" s="1028">
        <f>IF(A897="","",(IFERROR(VLOOKUP(A897,Projecten!A$4:W$2618,23,FALSE),"niet bekend")))</f>
        <v>16709</v>
      </c>
      <c r="AH897" s="1028">
        <f>IF(A897="","",(IFERROR(VLOOKUP(A897,Projecten!A$4:W$2618,12,FALSE),"niet bekend")))</f>
        <v>16709</v>
      </c>
      <c r="AI897" s="1028">
        <f t="shared" si="103"/>
        <v>16709</v>
      </c>
    </row>
    <row r="898" spans="1:35" x14ac:dyDescent="0.2">
      <c r="A898" s="258">
        <v>2016228</v>
      </c>
      <c r="B898" s="1531">
        <v>120747</v>
      </c>
      <c r="C898" s="2" t="s">
        <v>1283</v>
      </c>
      <c r="D898" s="1" t="s">
        <v>68</v>
      </c>
      <c r="E898" s="1995">
        <v>1</v>
      </c>
      <c r="F898" s="392">
        <v>10</v>
      </c>
      <c r="G898" s="392">
        <v>3</v>
      </c>
      <c r="H898" s="392">
        <v>5</v>
      </c>
      <c r="I898" s="75" t="s">
        <v>89</v>
      </c>
      <c r="J898" s="75" t="s">
        <v>89</v>
      </c>
      <c r="K898" s="7" t="s">
        <v>309</v>
      </c>
      <c r="L898" s="7" t="s">
        <v>309</v>
      </c>
      <c r="M898" s="7" t="s">
        <v>89</v>
      </c>
      <c r="N898" s="7" t="s">
        <v>89</v>
      </c>
      <c r="O898" s="7" t="s">
        <v>89</v>
      </c>
      <c r="P898" s="7" t="s">
        <v>89</v>
      </c>
      <c r="Q898" s="5"/>
      <c r="R898" s="23">
        <v>42549</v>
      </c>
      <c r="S898" s="96">
        <f>IF(T898&lt;=0,"",(((T898-'In Productie'!$D$1)/7)+0.6))</f>
        <v>25.028571428571428</v>
      </c>
      <c r="T898" s="177">
        <v>42544</v>
      </c>
      <c r="U898" s="6" t="s">
        <v>278</v>
      </c>
      <c r="W898" s="25">
        <v>22.4</v>
      </c>
      <c r="X898" s="6"/>
      <c r="Y898" s="6"/>
      <c r="Z898" s="587">
        <v>42509</v>
      </c>
      <c r="AE898" s="4">
        <f>IF(A898="","",(IFERROR(VLOOKUP(A898,Projecten!A$4:W$2618,5,FALSE),"niet bekend")))</f>
        <v>1</v>
      </c>
      <c r="AF898" s="973">
        <f t="shared" si="104"/>
        <v>4610</v>
      </c>
      <c r="AG898" s="1028">
        <f>IF(A898="","",(IFERROR(VLOOKUP(A898,Projecten!A$4:W$2618,23,FALSE),"niet bekend")))</f>
        <v>4610</v>
      </c>
      <c r="AH898" s="1028">
        <f>IF(A898="","",(IFERROR(VLOOKUP(A898,Projecten!A$4:W$2618,12,FALSE),"niet bekend")))</f>
        <v>4610</v>
      </c>
      <c r="AI898" s="1026">
        <f t="shared" si="103"/>
        <v>0</v>
      </c>
    </row>
    <row r="899" spans="1:35" s="90" customFormat="1" ht="12.75" customHeight="1" x14ac:dyDescent="0.2">
      <c r="A899" s="93">
        <v>2016293</v>
      </c>
      <c r="B899" s="1499">
        <v>120746</v>
      </c>
      <c r="C899" s="634" t="s">
        <v>1459</v>
      </c>
      <c r="D899" s="94" t="s">
        <v>68</v>
      </c>
      <c r="E899" s="91">
        <v>0</v>
      </c>
      <c r="F899" s="94">
        <v>1</v>
      </c>
      <c r="G899" s="94">
        <v>0</v>
      </c>
      <c r="H899" s="94">
        <v>0</v>
      </c>
      <c r="I899" s="74" t="s">
        <v>89</v>
      </c>
      <c r="J899" s="74" t="s">
        <v>89</v>
      </c>
      <c r="K899" s="74" t="s">
        <v>309</v>
      </c>
      <c r="L899" s="74" t="s">
        <v>309</v>
      </c>
      <c r="M899" s="74" t="s">
        <v>89</v>
      </c>
      <c r="N899" s="74" t="s">
        <v>89</v>
      </c>
      <c r="O899" s="74" t="s">
        <v>89</v>
      </c>
      <c r="P899" s="74" t="s">
        <v>89</v>
      </c>
      <c r="Q899" s="382"/>
      <c r="R899" s="96">
        <v>42548</v>
      </c>
      <c r="S899" s="96">
        <f>IF(T899&lt;=0,"",(((T899-'In Productie'!$D$1)/7)+0.6))</f>
        <v>25.6</v>
      </c>
      <c r="T899" s="180">
        <v>42548</v>
      </c>
      <c r="U899" s="90" t="s">
        <v>444</v>
      </c>
      <c r="W899" s="97">
        <v>2</v>
      </c>
      <c r="X899" s="101"/>
      <c r="Y899" s="101"/>
      <c r="Z899" s="382"/>
      <c r="AE899" s="90">
        <f>IF(A899="","",(IFERROR(VLOOKUP(A899,Projecten!A$4:W$2618,5,FALSE),"niet bekend")))</f>
        <v>0</v>
      </c>
      <c r="AF899" s="972">
        <f>AH899</f>
        <v>163</v>
      </c>
      <c r="AG899" s="1028">
        <f>IF(A899="","",(IFERROR(VLOOKUP(A899,Projecten!A$4:W$2618,23,FALSE),"niet bekend")))</f>
        <v>163</v>
      </c>
      <c r="AH899" s="1028">
        <f>IF(A899="","",(IFERROR(VLOOKUP(A899,Projecten!A$4:W$2618,12,FALSE),"niet bekend")))</f>
        <v>163</v>
      </c>
      <c r="AI899" s="1028">
        <f t="shared" si="103"/>
        <v>0</v>
      </c>
    </row>
    <row r="900" spans="1:35" s="4" customFormat="1" ht="12.75" customHeight="1" x14ac:dyDescent="0.2">
      <c r="A900" s="2">
        <v>2016247</v>
      </c>
      <c r="B900" s="1530" t="s">
        <v>1487</v>
      </c>
      <c r="C900" s="273" t="s">
        <v>1395</v>
      </c>
      <c r="D900" s="1" t="s">
        <v>68</v>
      </c>
      <c r="E900" s="39">
        <v>7</v>
      </c>
      <c r="F900" s="1">
        <v>58</v>
      </c>
      <c r="G900" s="1">
        <v>43</v>
      </c>
      <c r="H900" s="94">
        <v>8</v>
      </c>
      <c r="I900" s="76" t="s">
        <v>89</v>
      </c>
      <c r="J900" s="76" t="s">
        <v>89</v>
      </c>
      <c r="K900" s="41" t="s">
        <v>309</v>
      </c>
      <c r="L900" s="41" t="s">
        <v>309</v>
      </c>
      <c r="M900" s="41" t="s">
        <v>89</v>
      </c>
      <c r="N900" s="41" t="s">
        <v>89</v>
      </c>
      <c r="O900" s="41" t="s">
        <v>89</v>
      </c>
      <c r="P900" s="41" t="s">
        <v>89</v>
      </c>
      <c r="Q900" s="272"/>
      <c r="R900" s="23">
        <v>42550</v>
      </c>
      <c r="S900" s="23">
        <f>IF(T900&lt;=0,"",(((T900-'In Productie'!$D$1)/7)+0.6))</f>
        <v>25.6</v>
      </c>
      <c r="T900" s="181">
        <v>42548</v>
      </c>
      <c r="U900" s="4" t="s">
        <v>444</v>
      </c>
      <c r="V900" s="383" t="s">
        <v>1426</v>
      </c>
      <c r="W900" s="497">
        <v>107</v>
      </c>
      <c r="X900" s="79"/>
      <c r="Y900" s="79"/>
      <c r="Z900" s="586">
        <v>42520</v>
      </c>
      <c r="AE900" s="4">
        <f>IF(A900="","",(IFERROR(VLOOKUP(A900,Projecten!A$4:W$2618,5,FALSE),"niet bekend")))</f>
        <v>7</v>
      </c>
      <c r="AF900" s="973">
        <f t="shared" ref="AF900:AF907" si="105">IF(AE900="","",(E900/AE900*AH900))</f>
        <v>21186</v>
      </c>
      <c r="AG900" s="1028">
        <f>IF(A900="","",(IFERROR(VLOOKUP(A900,Projecten!A$4:W$2618,23,FALSE),"niet bekend")))</f>
        <v>21186</v>
      </c>
      <c r="AH900" s="1028">
        <f>IF(A900="","",(IFERROR(VLOOKUP(A900,Projecten!A$4:W$2618,12,FALSE),"niet bekend")))</f>
        <v>21186</v>
      </c>
      <c r="AI900" s="1026">
        <f t="shared" si="103"/>
        <v>0</v>
      </c>
    </row>
    <row r="901" spans="1:35" s="647" customFormat="1" ht="12.75" customHeight="1" x14ac:dyDescent="0.2">
      <c r="A901" s="648"/>
      <c r="B901" s="1532"/>
      <c r="C901" s="649"/>
      <c r="D901" s="650"/>
      <c r="E901" s="1996"/>
      <c r="F901" s="650"/>
      <c r="G901" s="650"/>
      <c r="H901" s="650"/>
      <c r="I901" s="651"/>
      <c r="J901" s="651"/>
      <c r="K901" s="651"/>
      <c r="L901" s="651"/>
      <c r="M901" s="651"/>
      <c r="N901" s="651"/>
      <c r="O901" s="651"/>
      <c r="P901" s="651"/>
      <c r="Q901" s="296"/>
      <c r="R901" s="96"/>
      <c r="S901" s="652"/>
      <c r="T901" s="653"/>
      <c r="W901" s="465"/>
      <c r="X901" s="646"/>
      <c r="Y901" s="646"/>
      <c r="Z901" s="296"/>
      <c r="AE901" s="430" t="str">
        <f>IF(A901="","",(IFERROR(VLOOKUP(A901,Projecten!A$4:W$2618,5,FALSE),"niet bekend")))</f>
        <v/>
      </c>
      <c r="AF901" s="980" t="str">
        <f t="shared" si="105"/>
        <v/>
      </c>
      <c r="AG901" s="1028" t="str">
        <f>IF(A901="","",(IFERROR(VLOOKUP(A901,Projecten!A$4:W$2618,23,FALSE),"niet bekend")))</f>
        <v/>
      </c>
      <c r="AH901" s="1028" t="str">
        <f>IF(A901="","",(IFERROR(VLOOKUP(A901,Projecten!A$4:W$2618,12,FALSE),"niet bekend")))</f>
        <v/>
      </c>
      <c r="AI901" s="1028" t="str">
        <f t="shared" si="103"/>
        <v/>
      </c>
    </row>
    <row r="902" spans="1:35" s="4" customFormat="1" ht="12.75" customHeight="1" x14ac:dyDescent="0.2">
      <c r="A902" s="93">
        <v>2016272</v>
      </c>
      <c r="B902" s="1501">
        <v>120728</v>
      </c>
      <c r="C902" s="2" t="s">
        <v>1392</v>
      </c>
      <c r="D902" s="1" t="s">
        <v>489</v>
      </c>
      <c r="E902" s="1995">
        <v>1</v>
      </c>
      <c r="F902" s="392">
        <v>1</v>
      </c>
      <c r="G902" s="392">
        <v>0</v>
      </c>
      <c r="H902" s="392">
        <v>1</v>
      </c>
      <c r="I902" s="613" t="s">
        <v>89</v>
      </c>
      <c r="J902" s="613" t="s">
        <v>89</v>
      </c>
      <c r="K902" s="41" t="s">
        <v>309</v>
      </c>
      <c r="L902" s="41" t="s">
        <v>309</v>
      </c>
      <c r="M902" s="41" t="s">
        <v>89</v>
      </c>
      <c r="N902" s="41" t="s">
        <v>89</v>
      </c>
      <c r="O902" s="41" t="s">
        <v>89</v>
      </c>
      <c r="P902" s="41" t="s">
        <v>89</v>
      </c>
      <c r="Q902" s="272"/>
      <c r="R902" s="23"/>
      <c r="S902" s="384">
        <v>26</v>
      </c>
      <c r="T902" s="181">
        <v>42550</v>
      </c>
      <c r="U902" s="4" t="s">
        <v>681</v>
      </c>
      <c r="W902" s="497">
        <v>4.5</v>
      </c>
      <c r="X902" s="79"/>
      <c r="Y902" s="79"/>
      <c r="Z902" s="586" t="s">
        <v>1428</v>
      </c>
      <c r="AE902" s="4">
        <f>IF(A902="","",(IFERROR(VLOOKUP(A902,Projecten!A$4:W$2618,5,FALSE),"niet bekend")))</f>
        <v>1</v>
      </c>
      <c r="AF902" s="973">
        <f t="shared" si="105"/>
        <v>747.15</v>
      </c>
      <c r="AG902" s="1028">
        <f>IF(A902="","",(IFERROR(VLOOKUP(A902,Projecten!A$4:W$2618,23,FALSE),"niet bekend")))</f>
        <v>747.15</v>
      </c>
      <c r="AH902" s="1028">
        <f>IF(A902="","",(IFERROR(VLOOKUP(A902,Projecten!A$4:W$2618,12,FALSE),"niet bekend")))</f>
        <v>747.15</v>
      </c>
      <c r="AI902" s="1026">
        <f t="shared" si="103"/>
        <v>0</v>
      </c>
    </row>
    <row r="903" spans="1:35" x14ac:dyDescent="0.2">
      <c r="A903" s="290">
        <v>2016215</v>
      </c>
      <c r="B903" s="1501">
        <v>120729</v>
      </c>
      <c r="C903" s="290" t="s">
        <v>1274</v>
      </c>
      <c r="D903" s="6" t="s">
        <v>489</v>
      </c>
      <c r="E903" s="7">
        <v>1</v>
      </c>
      <c r="F903" s="292">
        <v>8</v>
      </c>
      <c r="G903" s="292">
        <v>5</v>
      </c>
      <c r="H903" s="292">
        <v>3</v>
      </c>
      <c r="I903" s="75" t="s">
        <v>89</v>
      </c>
      <c r="J903" s="75" t="s">
        <v>89</v>
      </c>
      <c r="K903" s="7" t="s">
        <v>309</v>
      </c>
      <c r="L903" s="7" t="s">
        <v>309</v>
      </c>
      <c r="M903" s="7" t="s">
        <v>89</v>
      </c>
      <c r="N903" s="7" t="s">
        <v>89</v>
      </c>
      <c r="O903" s="7" t="s">
        <v>89</v>
      </c>
      <c r="P903" s="7" t="s">
        <v>89</v>
      </c>
      <c r="Q903" s="5"/>
      <c r="S903" s="96">
        <v>26</v>
      </c>
      <c r="T903" s="177">
        <v>42558</v>
      </c>
      <c r="U903" s="6" t="s">
        <v>681</v>
      </c>
      <c r="W903" s="25">
        <v>17.399999999999999</v>
      </c>
      <c r="X903" s="6"/>
      <c r="Y903" s="6"/>
      <c r="Z903" s="587">
        <v>42515</v>
      </c>
      <c r="AE903" s="4">
        <f>IF(A903="","",(IFERROR(VLOOKUP(A903,Projecten!A$4:W$2618,5,FALSE),"niet bekend")))</f>
        <v>1</v>
      </c>
      <c r="AF903" s="973">
        <f t="shared" si="105"/>
        <v>2517.67</v>
      </c>
      <c r="AG903" s="1028">
        <f>IF(A903="","",(IFERROR(VLOOKUP(A903,Projecten!A$4:W$2618,23,FALSE),"niet bekend")))</f>
        <v>2517.67</v>
      </c>
      <c r="AH903" s="1028">
        <f>IF(A903="","",(IFERROR(VLOOKUP(A903,Projecten!A$4:W$2618,12,FALSE),"niet bekend")))</f>
        <v>2517.67</v>
      </c>
      <c r="AI903" s="1026">
        <f t="shared" si="103"/>
        <v>0</v>
      </c>
    </row>
    <row r="904" spans="1:35" s="90" customFormat="1" ht="12.75" customHeight="1" x14ac:dyDescent="0.2">
      <c r="A904" s="2" t="s">
        <v>1380</v>
      </c>
      <c r="B904" s="1530">
        <v>120739</v>
      </c>
      <c r="C904" s="2" t="s">
        <v>1324</v>
      </c>
      <c r="D904" s="1" t="s">
        <v>489</v>
      </c>
      <c r="E904" s="39">
        <v>0</v>
      </c>
      <c r="F904" s="1">
        <v>13</v>
      </c>
      <c r="G904" s="1">
        <v>0</v>
      </c>
      <c r="H904" s="1">
        <v>0</v>
      </c>
      <c r="I904" s="74" t="s">
        <v>89</v>
      </c>
      <c r="J904" s="74" t="s">
        <v>309</v>
      </c>
      <c r="K904" s="74" t="s">
        <v>309</v>
      </c>
      <c r="L904" s="74" t="s">
        <v>309</v>
      </c>
      <c r="M904" s="74" t="s">
        <v>89</v>
      </c>
      <c r="N904" s="74" t="s">
        <v>89</v>
      </c>
      <c r="O904" s="74" t="s">
        <v>89</v>
      </c>
      <c r="P904" s="74" t="s">
        <v>89</v>
      </c>
      <c r="Q904" s="382"/>
      <c r="R904" s="2151"/>
      <c r="S904" s="96">
        <v>26</v>
      </c>
      <c r="T904" s="180"/>
      <c r="U904" s="6" t="s">
        <v>681</v>
      </c>
      <c r="W904" s="97">
        <v>7</v>
      </c>
      <c r="X904" s="101"/>
      <c r="Y904" s="101"/>
      <c r="Z904" s="588">
        <v>42514</v>
      </c>
      <c r="AE904" s="90">
        <f>IF(A904="","",(IFERROR(VLOOKUP(A904,Projecten!A$4:W$2618,5,FALSE),"niet bekend")))</f>
        <v>1</v>
      </c>
      <c r="AF904" s="972">
        <f t="shared" si="105"/>
        <v>0</v>
      </c>
      <c r="AG904" s="1028">
        <f>IF(A904="","",(IFERROR(VLOOKUP(A904,Projecten!A$4:W$2618,23,FALSE),"niet bekend")))</f>
        <v>1448.25</v>
      </c>
      <c r="AH904" s="1028">
        <f>IF(A904="","",(IFERROR(VLOOKUP(A904,Projecten!A$4:W$2618,12,FALSE),"niet bekend")))</f>
        <v>1448.25</v>
      </c>
      <c r="AI904" s="1028">
        <f t="shared" si="103"/>
        <v>1448.25</v>
      </c>
    </row>
    <row r="905" spans="1:35" s="90" customFormat="1" ht="12.75" customHeight="1" x14ac:dyDescent="0.2">
      <c r="A905" s="2" t="s">
        <v>1381</v>
      </c>
      <c r="B905" s="1530">
        <v>120739</v>
      </c>
      <c r="C905" s="2" t="s">
        <v>1325</v>
      </c>
      <c r="D905" s="1" t="s">
        <v>489</v>
      </c>
      <c r="E905" s="39">
        <v>0</v>
      </c>
      <c r="F905" s="1">
        <v>13</v>
      </c>
      <c r="G905" s="1">
        <v>0</v>
      </c>
      <c r="H905" s="1">
        <v>0</v>
      </c>
      <c r="I905" s="74" t="s">
        <v>89</v>
      </c>
      <c r="J905" s="74" t="s">
        <v>309</v>
      </c>
      <c r="K905" s="74" t="s">
        <v>309</v>
      </c>
      <c r="L905" s="74" t="s">
        <v>309</v>
      </c>
      <c r="M905" s="74" t="s">
        <v>89</v>
      </c>
      <c r="N905" s="74" t="s">
        <v>89</v>
      </c>
      <c r="O905" s="74" t="s">
        <v>89</v>
      </c>
      <c r="P905" s="74" t="s">
        <v>89</v>
      </c>
      <c r="Q905" s="382"/>
      <c r="R905" s="2151"/>
      <c r="S905" s="96">
        <v>26</v>
      </c>
      <c r="T905" s="180"/>
      <c r="U905" s="6" t="s">
        <v>681</v>
      </c>
      <c r="W905" s="97">
        <v>7</v>
      </c>
      <c r="X905" s="101"/>
      <c r="Y905" s="101"/>
      <c r="Z905" s="588">
        <v>42514</v>
      </c>
      <c r="AE905" s="90">
        <f>IF(A905="","",(IFERROR(VLOOKUP(A905,Projecten!A$4:W$2618,5,FALSE),"niet bekend")))</f>
        <v>1</v>
      </c>
      <c r="AF905" s="972">
        <f t="shared" si="105"/>
        <v>0</v>
      </c>
      <c r="AG905" s="1028">
        <f>IF(A905="","",(IFERROR(VLOOKUP(A905,Projecten!A$4:W$2618,23,FALSE),"niet bekend")))</f>
        <v>1378.72</v>
      </c>
      <c r="AH905" s="1028">
        <f>IF(A905="","",(IFERROR(VLOOKUP(A905,Projecten!A$4:W$2618,12,FALSE),"niet bekend")))</f>
        <v>1378.72</v>
      </c>
      <c r="AI905" s="1028">
        <f t="shared" si="103"/>
        <v>1378.72</v>
      </c>
    </row>
    <row r="906" spans="1:35" s="90" customFormat="1" ht="12.75" customHeight="1" x14ac:dyDescent="0.2">
      <c r="A906" s="2" t="s">
        <v>1382</v>
      </c>
      <c r="B906" s="1530">
        <v>120739</v>
      </c>
      <c r="C906" s="2" t="s">
        <v>1326</v>
      </c>
      <c r="D906" s="1" t="s">
        <v>489</v>
      </c>
      <c r="E906" s="39">
        <v>0</v>
      </c>
      <c r="F906" s="1">
        <v>7</v>
      </c>
      <c r="G906" s="1">
        <v>0</v>
      </c>
      <c r="H906" s="1">
        <v>0</v>
      </c>
      <c r="I906" s="74" t="s">
        <v>89</v>
      </c>
      <c r="J906" s="74" t="s">
        <v>309</v>
      </c>
      <c r="K906" s="74" t="s">
        <v>309</v>
      </c>
      <c r="L906" s="74" t="s">
        <v>309</v>
      </c>
      <c r="M906" s="74" t="s">
        <v>89</v>
      </c>
      <c r="N906" s="74" t="s">
        <v>89</v>
      </c>
      <c r="O906" s="74" t="s">
        <v>89</v>
      </c>
      <c r="P906" s="74" t="s">
        <v>89</v>
      </c>
      <c r="Q906" s="382"/>
      <c r="R906" s="2151"/>
      <c r="S906" s="96">
        <v>26</v>
      </c>
      <c r="T906" s="180"/>
      <c r="U906" s="6" t="s">
        <v>681</v>
      </c>
      <c r="W906" s="97">
        <v>4</v>
      </c>
      <c r="X906" s="101"/>
      <c r="Y906" s="101"/>
      <c r="Z906" s="588">
        <v>42514</v>
      </c>
      <c r="AE906" s="90">
        <f>IF(A906="","",(IFERROR(VLOOKUP(A906,Projecten!A$4:W$2618,5,FALSE),"niet bekend")))</f>
        <v>1</v>
      </c>
      <c r="AF906" s="972">
        <f t="shared" si="105"/>
        <v>0</v>
      </c>
      <c r="AG906" s="1028">
        <f>IF(A906="","",(IFERROR(VLOOKUP(A906,Projecten!A$4:W$2618,23,FALSE),"niet bekend")))</f>
        <v>803.45</v>
      </c>
      <c r="AH906" s="1028">
        <f>IF(A906="","",(IFERROR(VLOOKUP(A906,Projecten!A$4:W$2618,12,FALSE),"niet bekend")))</f>
        <v>803.45</v>
      </c>
      <c r="AI906" s="1028">
        <f t="shared" si="103"/>
        <v>803.45</v>
      </c>
    </row>
    <row r="907" spans="1:35" s="90" customFormat="1" ht="12.75" customHeight="1" x14ac:dyDescent="0.2">
      <c r="A907" s="2" t="s">
        <v>1383</v>
      </c>
      <c r="B907" s="1530">
        <v>120743</v>
      </c>
      <c r="C907" s="2" t="s">
        <v>1322</v>
      </c>
      <c r="D907" s="1" t="s">
        <v>489</v>
      </c>
      <c r="E907" s="39">
        <v>0</v>
      </c>
      <c r="F907" s="1">
        <v>14</v>
      </c>
      <c r="G907" s="1">
        <v>0</v>
      </c>
      <c r="H907" s="1">
        <v>0</v>
      </c>
      <c r="I907" s="74" t="s">
        <v>89</v>
      </c>
      <c r="J907" s="74" t="s">
        <v>309</v>
      </c>
      <c r="K907" s="74" t="s">
        <v>309</v>
      </c>
      <c r="L907" s="74" t="s">
        <v>309</v>
      </c>
      <c r="M907" s="74" t="s">
        <v>89</v>
      </c>
      <c r="N907" s="74" t="s">
        <v>89</v>
      </c>
      <c r="O907" s="74" t="s">
        <v>89</v>
      </c>
      <c r="P907" s="74" t="s">
        <v>89</v>
      </c>
      <c r="Q907" s="382"/>
      <c r="R907" s="2151"/>
      <c r="S907" s="96">
        <v>26</v>
      </c>
      <c r="T907" s="180"/>
      <c r="U907" s="6" t="s">
        <v>681</v>
      </c>
      <c r="W907" s="97">
        <v>7</v>
      </c>
      <c r="X907" s="101"/>
      <c r="Y907" s="101"/>
      <c r="Z907" s="588">
        <v>42520</v>
      </c>
      <c r="AE907" s="90">
        <f>IF(A907="","",(IFERROR(VLOOKUP(A907,Projecten!A$4:W$2618,5,FALSE),"niet bekend")))</f>
        <v>1</v>
      </c>
      <c r="AF907" s="972">
        <f t="shared" si="105"/>
        <v>0</v>
      </c>
      <c r="AG907" s="1028">
        <f>IF(A907="","",(IFERROR(VLOOKUP(A907,Projecten!A$4:W$2618,23,FALSE),"niet bekend")))</f>
        <v>1477.27</v>
      </c>
      <c r="AH907" s="1028">
        <f>IF(A907="","",(IFERROR(VLOOKUP(A907,Projecten!A$4:W$2618,12,FALSE),"niet bekend")))</f>
        <v>1477.27</v>
      </c>
      <c r="AI907" s="1028">
        <f t="shared" si="103"/>
        <v>1477.27</v>
      </c>
    </row>
    <row r="908" spans="1:35" s="90" customFormat="1" ht="12.75" customHeight="1" x14ac:dyDescent="0.2">
      <c r="A908" s="2" t="s">
        <v>1384</v>
      </c>
      <c r="B908" s="1530">
        <v>120743</v>
      </c>
      <c r="C908" s="2" t="s">
        <v>1103</v>
      </c>
      <c r="D908" s="1" t="s">
        <v>489</v>
      </c>
      <c r="E908" s="39">
        <v>0</v>
      </c>
      <c r="F908" s="1">
        <v>13</v>
      </c>
      <c r="G908" s="1">
        <v>0</v>
      </c>
      <c r="H908" s="1">
        <v>0</v>
      </c>
      <c r="I908" s="74" t="s">
        <v>89</v>
      </c>
      <c r="J908" s="74" t="s">
        <v>309</v>
      </c>
      <c r="K908" s="74" t="s">
        <v>309</v>
      </c>
      <c r="L908" s="74" t="s">
        <v>309</v>
      </c>
      <c r="M908" s="74" t="s">
        <v>89</v>
      </c>
      <c r="N908" s="74" t="s">
        <v>89</v>
      </c>
      <c r="O908" s="74" t="s">
        <v>89</v>
      </c>
      <c r="P908" s="74" t="s">
        <v>89</v>
      </c>
      <c r="Q908" s="382"/>
      <c r="R908" s="2151"/>
      <c r="S908" s="96">
        <v>26</v>
      </c>
      <c r="T908" s="180"/>
      <c r="U908" s="6" t="s">
        <v>681</v>
      </c>
      <c r="W908" s="97">
        <v>7</v>
      </c>
      <c r="X908" s="101"/>
      <c r="Y908" s="101"/>
      <c r="Z908" s="588">
        <v>42514</v>
      </c>
      <c r="AE908" s="90">
        <f>IF(A908="","",(IFERROR(VLOOKUP(A908,Projecten!A$4:W$2618,5,FALSE),"niet bekend")))</f>
        <v>0</v>
      </c>
      <c r="AF908" s="972">
        <f>AH908</f>
        <v>1378.72</v>
      </c>
      <c r="AG908" s="1028">
        <f>IF(A908="","",(IFERROR(VLOOKUP(A908,Projecten!A$4:W$2618,23,FALSE),"niet bekend")))</f>
        <v>1378.72</v>
      </c>
      <c r="AH908" s="1028">
        <f>IF(A908="","",(IFERROR(VLOOKUP(A908,Projecten!A$4:W$2618,12,FALSE),"niet bekend")))</f>
        <v>1378.72</v>
      </c>
      <c r="AI908" s="1028">
        <f t="shared" si="103"/>
        <v>0</v>
      </c>
    </row>
    <row r="909" spans="1:35" s="4" customFormat="1" ht="12.75" customHeight="1" x14ac:dyDescent="0.2">
      <c r="A909" s="290"/>
      <c r="B909" s="629"/>
      <c r="C909" s="351"/>
      <c r="D909" s="349"/>
      <c r="E909" s="1974"/>
      <c r="F909" s="349"/>
      <c r="G909" s="349"/>
      <c r="H909" s="119"/>
      <c r="I909" s="76"/>
      <c r="J909" s="76"/>
      <c r="K909" s="76"/>
      <c r="L909" s="76"/>
      <c r="M909" s="76"/>
      <c r="N909" s="41"/>
      <c r="O909" s="41"/>
      <c r="P909" s="41"/>
      <c r="Q909" s="272"/>
      <c r="R909" s="23"/>
      <c r="S909" s="23"/>
      <c r="T909" s="181"/>
      <c r="W909" s="25"/>
      <c r="X909" s="79"/>
      <c r="Y909" s="79"/>
      <c r="Z909" s="611"/>
      <c r="AE909" s="4" t="str">
        <f>IF(A909="","",(IFERROR(VLOOKUP(A909,Projecten!A$4:W$2618,5,FALSE),"niet bekend")))</f>
        <v/>
      </c>
      <c r="AF909" s="973" t="str">
        <f>IF(AE909="","",(E909/AE909*AH909))</f>
        <v/>
      </c>
      <c r="AG909" s="1028" t="str">
        <f>IF(A909="","",(IFERROR(VLOOKUP(A909,Projecten!A$4:W$2618,23,FALSE),"niet bekend")))</f>
        <v/>
      </c>
      <c r="AH909" s="1028" t="str">
        <f>IF(A909="","",(IFERROR(VLOOKUP(A909,Projecten!A$4:W$2618,12,FALSE),"niet bekend")))</f>
        <v/>
      </c>
      <c r="AI909" s="1026" t="str">
        <f t="shared" si="103"/>
        <v/>
      </c>
    </row>
    <row r="910" spans="1:35" x14ac:dyDescent="0.2">
      <c r="A910" s="117">
        <v>2016256</v>
      </c>
      <c r="B910" s="1501">
        <v>120730</v>
      </c>
      <c r="C910" s="290" t="s">
        <v>1472</v>
      </c>
      <c r="D910" s="292" t="s">
        <v>451</v>
      </c>
      <c r="E910" s="999">
        <v>1</v>
      </c>
      <c r="F910" s="292">
        <v>1</v>
      </c>
      <c r="G910" s="292">
        <v>0</v>
      </c>
      <c r="H910" s="292">
        <v>1</v>
      </c>
      <c r="I910" s="75" t="s">
        <v>89</v>
      </c>
      <c r="J910" s="75" t="s">
        <v>309</v>
      </c>
      <c r="K910" s="7" t="s">
        <v>309</v>
      </c>
      <c r="L910" s="7" t="s">
        <v>309</v>
      </c>
      <c r="M910" s="7" t="s">
        <v>89</v>
      </c>
      <c r="N910" s="7" t="s">
        <v>89</v>
      </c>
      <c r="O910" s="7" t="s">
        <v>89</v>
      </c>
      <c r="P910" s="7" t="s">
        <v>89</v>
      </c>
      <c r="Q910" s="5"/>
      <c r="S910" s="96">
        <v>25</v>
      </c>
      <c r="U910" s="6" t="s">
        <v>807</v>
      </c>
      <c r="V910" s="374" t="s">
        <v>1427</v>
      </c>
      <c r="W910" s="25">
        <v>4</v>
      </c>
      <c r="X910" s="6"/>
      <c r="Y910" s="6"/>
      <c r="Z910" s="587">
        <v>42527</v>
      </c>
      <c r="AE910" s="4">
        <f>IF(A910="","",(IFERROR(VLOOKUP(A910,Projecten!A$4:W$2618,5,FALSE),"niet bekend")))</f>
        <v>1</v>
      </c>
      <c r="AF910" s="973">
        <f>IF(AE910="","",(E910/AE910*AH910))</f>
        <v>499.53</v>
      </c>
      <c r="AG910" s="1028">
        <f>IF(A910="","",(IFERROR(VLOOKUP(A910,Projecten!A$4:W$2618,23,FALSE),"niet bekend")))</f>
        <v>499.53</v>
      </c>
      <c r="AH910" s="1028">
        <f>IF(A910="","",(IFERROR(VLOOKUP(A910,Projecten!A$4:W$2618,12,FALSE),"niet bekend")))</f>
        <v>499.53</v>
      </c>
      <c r="AI910" s="1026">
        <f t="shared" si="103"/>
        <v>0</v>
      </c>
    </row>
    <row r="911" spans="1:35" x14ac:dyDescent="0.2">
      <c r="A911" s="419">
        <v>2016218</v>
      </c>
      <c r="B911" s="1501">
        <v>120730</v>
      </c>
      <c r="C911" s="290" t="s">
        <v>1277</v>
      </c>
      <c r="D911" s="292" t="s">
        <v>451</v>
      </c>
      <c r="E911" s="999">
        <v>1</v>
      </c>
      <c r="F911" s="292">
        <v>9</v>
      </c>
      <c r="G911" s="292">
        <v>6</v>
      </c>
      <c r="H911" s="292">
        <v>5</v>
      </c>
      <c r="I911" s="75" t="s">
        <v>89</v>
      </c>
      <c r="J911" s="75" t="s">
        <v>89</v>
      </c>
      <c r="K911" s="7" t="s">
        <v>309</v>
      </c>
      <c r="L911" s="7" t="s">
        <v>309</v>
      </c>
      <c r="M911" s="7" t="s">
        <v>89</v>
      </c>
      <c r="N911" s="7" t="s">
        <v>89</v>
      </c>
      <c r="O911" s="7" t="s">
        <v>89</v>
      </c>
      <c r="P911" s="7" t="s">
        <v>89</v>
      </c>
      <c r="Q911" s="5"/>
      <c r="S911" s="96">
        <v>25</v>
      </c>
      <c r="U911" s="6" t="s">
        <v>934</v>
      </c>
      <c r="W911" s="25">
        <v>18.600000000000001</v>
      </c>
      <c r="X911" s="6"/>
      <c r="Y911" s="6"/>
      <c r="Z911" s="587">
        <v>42513</v>
      </c>
      <c r="AE911" s="4">
        <f>IF(A911="","",(IFERROR(VLOOKUP(A911,Projecten!A$4:W$2618,5,FALSE),"niet bekend")))</f>
        <v>1</v>
      </c>
      <c r="AF911" s="973">
        <f>IF(AE911="","",(E911/AE911*AH911))</f>
        <v>2821.71</v>
      </c>
      <c r="AG911" s="1028">
        <f>IF(A911="","",(IFERROR(VLOOKUP(A911,Projecten!A$4:W$2618,23,FALSE),"niet bekend")))</f>
        <v>2821.71</v>
      </c>
      <c r="AH911" s="1028">
        <f>IF(A911="","",(IFERROR(VLOOKUP(A911,Projecten!A$4:W$2618,12,FALSE),"niet bekend")))</f>
        <v>2821.71</v>
      </c>
      <c r="AI911" s="1026">
        <f t="shared" si="103"/>
        <v>0</v>
      </c>
    </row>
    <row r="912" spans="1:35" s="38" customFormat="1" ht="12.75" customHeight="1" x14ac:dyDescent="0.2">
      <c r="A912" s="30"/>
      <c r="B912" s="1500"/>
      <c r="C912" s="31"/>
      <c r="D912" s="31"/>
      <c r="E912" s="32"/>
      <c r="F912" s="31"/>
      <c r="G912" s="31"/>
      <c r="H912" s="31"/>
      <c r="I912" s="32"/>
      <c r="J912" s="32"/>
      <c r="K912" s="32"/>
      <c r="L912" s="32"/>
      <c r="M912" s="32"/>
      <c r="N912" s="32"/>
      <c r="O912" s="32"/>
      <c r="P912" s="32"/>
      <c r="Q912" s="527"/>
      <c r="R912" s="33"/>
      <c r="S912" s="1198"/>
      <c r="T912" s="176"/>
      <c r="U912" s="35"/>
      <c r="V912" s="35"/>
      <c r="W912" s="35"/>
      <c r="X912" s="83"/>
      <c r="Y912" s="84"/>
      <c r="Z912" s="36"/>
      <c r="AA912" s="608" t="s">
        <v>1332</v>
      </c>
      <c r="AB912" s="608" t="s">
        <v>1269</v>
      </c>
      <c r="AC912" s="608" t="s">
        <v>1333</v>
      </c>
      <c r="AF912" s="983"/>
      <c r="AG912" s="1030"/>
      <c r="AH912" s="1030"/>
      <c r="AI912" s="1030"/>
    </row>
    <row r="913" spans="1:35" s="1038" customFormat="1" ht="12.75" customHeight="1" x14ac:dyDescent="0.2">
      <c r="A913" s="1007"/>
      <c r="B913" s="1498"/>
      <c r="C913" s="1008">
        <f>SUM(F913:H913)</f>
        <v>363</v>
      </c>
      <c r="D913" s="1009"/>
      <c r="E913" s="1010">
        <f>SUM(E914:E950)</f>
        <v>22</v>
      </c>
      <c r="F913" s="1009">
        <f>SUM(F914:F950)</f>
        <v>186</v>
      </c>
      <c r="G913" s="1009">
        <f>SUM(G914:G950)</f>
        <v>107</v>
      </c>
      <c r="H913" s="1009">
        <f>SUM(H914:H950)</f>
        <v>70</v>
      </c>
      <c r="I913" s="1010"/>
      <c r="J913" s="1010"/>
      <c r="K913" s="1010"/>
      <c r="L913" s="1010"/>
      <c r="M913" s="1010"/>
      <c r="N913" s="1010"/>
      <c r="O913" s="1010"/>
      <c r="P913" s="1010"/>
      <c r="Q913" s="1044">
        <v>27</v>
      </c>
      <c r="R913" s="1045"/>
      <c r="S913" s="1199"/>
      <c r="T913" s="1046"/>
      <c r="U913" s="1047"/>
      <c r="V913" s="1048">
        <f>SUM(W913:W951)</f>
        <v>433.51560000000012</v>
      </c>
      <c r="W913" s="960"/>
      <c r="X913" s="1049">
        <v>314</v>
      </c>
      <c r="Y913" s="961">
        <f>V913-X913</f>
        <v>119.51560000000012</v>
      </c>
      <c r="Z913" s="1050"/>
      <c r="AA913" s="1038">
        <v>673.75</v>
      </c>
      <c r="AB913" s="1038">
        <v>208.25</v>
      </c>
      <c r="AC913" s="1038">
        <f>AA913-AB913</f>
        <v>465.5</v>
      </c>
      <c r="AE913" s="1038" t="str">
        <f>IF(A913="","",(IFERROR(VLOOKUP(A913,Projecten!A$4:W$2618,5,FALSE),"niet bekend")))</f>
        <v/>
      </c>
      <c r="AF913" s="1037">
        <f>SUM(AF914:AF951)</f>
        <v>71841.460000000006</v>
      </c>
      <c r="AG913" s="1027" t="str">
        <f>IF(A913="","",(IFERROR(VLOOKUP(A913,Projecten!A$4:W$2618,23,FALSE),"niet bekend")))</f>
        <v/>
      </c>
      <c r="AH913" s="1027" t="str">
        <f>IF(A913="","",(IFERROR(VLOOKUP(A913,Projecten!A$4:W$2618,12,FALSE),"niet bekend")))</f>
        <v/>
      </c>
      <c r="AI913" s="1027"/>
    </row>
    <row r="914" spans="1:35" s="4" customFormat="1" ht="12.75" customHeight="1" x14ac:dyDescent="0.2">
      <c r="A914" s="2"/>
      <c r="B914" s="1501"/>
      <c r="C914" s="1"/>
      <c r="D914" s="1"/>
      <c r="E914" s="39"/>
      <c r="F914" s="1"/>
      <c r="G914" s="1"/>
      <c r="H914" s="1"/>
      <c r="I914" s="74"/>
      <c r="J914" s="29"/>
      <c r="K914" s="29"/>
      <c r="L914" s="29"/>
      <c r="M914" s="29"/>
      <c r="N914" s="29"/>
      <c r="O914" s="29"/>
      <c r="P914" s="29"/>
      <c r="Q914" s="272" t="s">
        <v>1134</v>
      </c>
      <c r="R914" s="23"/>
      <c r="S914" s="23"/>
      <c r="T914" s="181"/>
      <c r="W914" s="25"/>
      <c r="X914" s="79"/>
      <c r="Y914" s="79"/>
      <c r="Z914" s="272"/>
      <c r="AE914" s="4" t="str">
        <f>IF(A914="","",(IFERROR(VLOOKUP(A914,Projecten!A$4:W$2618,5,FALSE),"niet bekend")))</f>
        <v/>
      </c>
      <c r="AF914" s="973" t="str">
        <f t="shared" ref="AF914:AF931" si="106">IF(AE914="","",(E914/AE914*AH914))</f>
        <v/>
      </c>
      <c r="AG914" s="1028" t="str">
        <f>IF(A914="","",(IFERROR(VLOOKUP(A914,Projecten!A$4:W$2618,23,FALSE),"niet bekend")))</f>
        <v/>
      </c>
      <c r="AH914" s="1028" t="str">
        <f>IF(A914="","",(IFERROR(VLOOKUP(A914,Projecten!A$4:W$2618,12,FALSE),"niet bekend")))</f>
        <v/>
      </c>
      <c r="AI914" s="1026" t="str">
        <f t="shared" ref="AI914:AI950" si="107">IF(AF914="","",(AH914-AF914))</f>
        <v/>
      </c>
    </row>
    <row r="915" spans="1:35" s="90" customFormat="1" ht="12.75" customHeight="1" x14ac:dyDescent="0.2">
      <c r="A915" s="93"/>
      <c r="B915" s="1499"/>
      <c r="C915" s="94"/>
      <c r="D915" s="94"/>
      <c r="E915" s="91"/>
      <c r="F915" s="94"/>
      <c r="G915" s="94"/>
      <c r="H915" s="685"/>
      <c r="I915" s="74"/>
      <c r="J915" s="74"/>
      <c r="K915" s="74"/>
      <c r="L915" s="74"/>
      <c r="M915" s="74"/>
      <c r="N915" s="74"/>
      <c r="O915" s="74"/>
      <c r="P915" s="74"/>
      <c r="Q915" s="382"/>
      <c r="R915" s="96"/>
      <c r="S915" s="96"/>
      <c r="T915" s="180"/>
      <c r="W915" s="97"/>
      <c r="X915" s="101"/>
      <c r="Y915" s="101"/>
      <c r="Z915" s="382"/>
      <c r="AE915" s="90" t="str">
        <f>IF(A915="","",(IFERROR(VLOOKUP(A915,Projecten!A$4:W$2618,5,FALSE),"niet bekend")))</f>
        <v/>
      </c>
      <c r="AF915" s="972" t="str">
        <f t="shared" si="106"/>
        <v/>
      </c>
      <c r="AG915" s="1028" t="str">
        <f>IF(A915="","",(IFERROR(VLOOKUP(A915,Projecten!A$4:W$2618,23,FALSE),"niet bekend")))</f>
        <v/>
      </c>
      <c r="AH915" s="1028" t="str">
        <f>IF(A915="","",(IFERROR(VLOOKUP(A915,Projecten!A$4:W$2618,12,FALSE),"niet bekend")))</f>
        <v/>
      </c>
      <c r="AI915" s="1028" t="str">
        <f t="shared" si="107"/>
        <v/>
      </c>
    </row>
    <row r="916" spans="1:35" s="540" customFormat="1" ht="12.75" customHeight="1" x14ac:dyDescent="0.2">
      <c r="B916" s="626"/>
      <c r="C916" s="627" t="s">
        <v>1317</v>
      </c>
      <c r="D916" s="625"/>
      <c r="E916" s="1992"/>
      <c r="F916" s="625"/>
      <c r="G916" s="693"/>
      <c r="H916" s="694"/>
      <c r="I916" s="568"/>
      <c r="J916" s="541"/>
      <c r="K916" s="541"/>
      <c r="L916" s="541"/>
      <c r="M916" s="541"/>
      <c r="N916" s="541"/>
      <c r="O916" s="541"/>
      <c r="P916" s="541"/>
      <c r="Q916" s="539"/>
      <c r="R916" s="384"/>
      <c r="S916" s="543"/>
      <c r="T916" s="544"/>
      <c r="W916" s="545">
        <v>24.25</v>
      </c>
      <c r="X916" s="546"/>
      <c r="Y916" s="546"/>
      <c r="Z916" s="539"/>
      <c r="AE916" s="383" t="str">
        <f>IF(A916="","",(IFERROR(VLOOKUP(A916,Projecten!A$4:W$2618,5,FALSE),"niet bekend")))</f>
        <v/>
      </c>
      <c r="AF916" s="975" t="str">
        <f t="shared" si="106"/>
        <v/>
      </c>
      <c r="AG916" s="1028" t="str">
        <f>IF(A916="","",(IFERROR(VLOOKUP(A916,Projecten!A$4:W$2618,23,FALSE),"niet bekend")))</f>
        <v/>
      </c>
      <c r="AH916" s="1028" t="str">
        <f>IF(A916="","",(IFERROR(VLOOKUP(A916,Projecten!A$4:W$2618,12,FALSE),"niet bekend")))</f>
        <v/>
      </c>
      <c r="AI916" s="1026" t="str">
        <f t="shared" si="107"/>
        <v/>
      </c>
    </row>
    <row r="917" spans="1:35" s="540" customFormat="1" ht="12.75" customHeight="1" x14ac:dyDescent="0.2">
      <c r="B917" s="626"/>
      <c r="C917" s="627" t="s">
        <v>1565</v>
      </c>
      <c r="D917" s="625"/>
      <c r="E917" s="1992"/>
      <c r="F917" s="625"/>
      <c r="G917" s="693"/>
      <c r="H917" s="694"/>
      <c r="I917" s="568"/>
      <c r="J917" s="541"/>
      <c r="K917" s="541"/>
      <c r="L917" s="541"/>
      <c r="M917" s="541"/>
      <c r="N917" s="541"/>
      <c r="O917" s="541"/>
      <c r="P917" s="541"/>
      <c r="Q917" s="539"/>
      <c r="R917" s="384"/>
      <c r="S917" s="543"/>
      <c r="T917" s="544"/>
      <c r="W917" s="545">
        <v>13.25</v>
      </c>
      <c r="X917" s="546"/>
      <c r="Y917" s="546"/>
      <c r="Z917" s="539"/>
      <c r="AE917" s="383" t="str">
        <f>IF(A917="","",(IFERROR(VLOOKUP(A917,Projecten!A$4:W$2618,5,FALSE),"niet bekend")))</f>
        <v/>
      </c>
      <c r="AF917" s="975" t="str">
        <f t="shared" si="106"/>
        <v/>
      </c>
      <c r="AG917" s="1028" t="str">
        <f>IF(A917="","",(IFERROR(VLOOKUP(A917,Projecten!A$4:W$2618,23,FALSE),"niet bekend")))</f>
        <v/>
      </c>
      <c r="AH917" s="1028" t="str">
        <f>IF(A917="","",(IFERROR(VLOOKUP(A917,Projecten!A$4:W$2618,12,FALSE),"niet bekend")))</f>
        <v/>
      </c>
      <c r="AI917" s="1026" t="str">
        <f t="shared" si="107"/>
        <v/>
      </c>
    </row>
    <row r="918" spans="1:35" s="540" customFormat="1" ht="12.75" customHeight="1" x14ac:dyDescent="0.2">
      <c r="B918" s="626"/>
      <c r="C918" s="627" t="s">
        <v>1513</v>
      </c>
      <c r="D918" s="625"/>
      <c r="E918" s="1992"/>
      <c r="F918" s="625"/>
      <c r="G918" s="693"/>
      <c r="H918" s="694"/>
      <c r="I918" s="568"/>
      <c r="J918" s="541"/>
      <c r="K918" s="541"/>
      <c r="L918" s="541"/>
      <c r="M918" s="541"/>
      <c r="N918" s="541"/>
      <c r="O918" s="541"/>
      <c r="P918" s="541"/>
      <c r="Q918" s="539"/>
      <c r="R918" s="384"/>
      <c r="S918" s="543"/>
      <c r="T918" s="544"/>
      <c r="W918" s="545">
        <v>0.5</v>
      </c>
      <c r="X918" s="546"/>
      <c r="Y918" s="546"/>
      <c r="Z918" s="539"/>
      <c r="AE918" s="383" t="str">
        <f>IF(A918="","",(IFERROR(VLOOKUP(A918,Projecten!A$4:W$2618,5,FALSE),"niet bekend")))</f>
        <v/>
      </c>
      <c r="AF918" s="975" t="str">
        <f t="shared" si="106"/>
        <v/>
      </c>
      <c r="AG918" s="1028" t="str">
        <f>IF(A918="","",(IFERROR(VLOOKUP(A918,Projecten!A$4:W$2618,23,FALSE),"niet bekend")))</f>
        <v/>
      </c>
      <c r="AH918" s="1028" t="str">
        <f>IF(A918="","",(IFERROR(VLOOKUP(A918,Projecten!A$4:W$2618,12,FALSE),"niet bekend")))</f>
        <v/>
      </c>
      <c r="AI918" s="1026" t="str">
        <f t="shared" si="107"/>
        <v/>
      </c>
    </row>
    <row r="919" spans="1:35" s="540" customFormat="1" ht="12.75" customHeight="1" x14ac:dyDescent="0.2">
      <c r="B919" s="626"/>
      <c r="C919" s="627"/>
      <c r="D919" s="625"/>
      <c r="E919" s="1992"/>
      <c r="F919" s="625"/>
      <c r="G919" s="693"/>
      <c r="H919" s="694"/>
      <c r="I919" s="568"/>
      <c r="J919" s="541"/>
      <c r="K919" s="541"/>
      <c r="L919" s="541"/>
      <c r="M919" s="541"/>
      <c r="N919" s="541"/>
      <c r="O919" s="541"/>
      <c r="P919" s="541"/>
      <c r="Q919" s="539"/>
      <c r="R919" s="384"/>
      <c r="S919" s="543"/>
      <c r="T919" s="544"/>
      <c r="W919" s="545"/>
      <c r="X919" s="546"/>
      <c r="Y919" s="546"/>
      <c r="Z919" s="539"/>
      <c r="AE919" s="383" t="str">
        <f>IF(A919="","",(IFERROR(VLOOKUP(A919,Projecten!A$4:W$2618,5,FALSE),"niet bekend")))</f>
        <v/>
      </c>
      <c r="AF919" s="975" t="str">
        <f t="shared" si="106"/>
        <v/>
      </c>
      <c r="AG919" s="1028" t="str">
        <f>IF(A919="","",(IFERROR(VLOOKUP(A919,Projecten!A$4:W$2618,23,FALSE),"niet bekend")))</f>
        <v/>
      </c>
      <c r="AH919" s="1028" t="str">
        <f>IF(A919="","",(IFERROR(VLOOKUP(A919,Projecten!A$4:W$2618,12,FALSE),"niet bekend")))</f>
        <v/>
      </c>
      <c r="AI919" s="1026" t="str">
        <f t="shared" si="107"/>
        <v/>
      </c>
    </row>
    <row r="920" spans="1:35" s="433" customFormat="1" ht="12.75" customHeight="1" x14ac:dyDescent="0.2">
      <c r="B920" s="697"/>
      <c r="C920" s="698" t="s">
        <v>1525</v>
      </c>
      <c r="D920" s="633"/>
      <c r="E920" s="536"/>
      <c r="F920" s="633"/>
      <c r="G920" s="699"/>
      <c r="H920" s="700"/>
      <c r="I920" s="701"/>
      <c r="J920" s="562"/>
      <c r="K920" s="562"/>
      <c r="L920" s="562"/>
      <c r="M920" s="562"/>
      <c r="N920" s="562"/>
      <c r="O920" s="562"/>
      <c r="P920" s="562"/>
      <c r="Q920" s="452"/>
      <c r="R920" s="384"/>
      <c r="S920" s="564"/>
      <c r="T920" s="565"/>
      <c r="W920" s="469">
        <v>2.5</v>
      </c>
      <c r="X920" s="566"/>
      <c r="Y920" s="566"/>
      <c r="Z920" s="452"/>
      <c r="AE920" s="383" t="str">
        <f>IF(A920="","",(IFERROR(VLOOKUP(A920,Projecten!A$4:W$2618,5,FALSE),"niet bekend")))</f>
        <v/>
      </c>
      <c r="AF920" s="978" t="str">
        <f t="shared" si="106"/>
        <v/>
      </c>
      <c r="AG920" s="1028" t="str">
        <f>IF(A920="","",(IFERROR(VLOOKUP(A920,Projecten!A$4:W$2618,23,FALSE),"niet bekend")))</f>
        <v/>
      </c>
      <c r="AH920" s="1028" t="str">
        <f>IF(A920="","",(IFERROR(VLOOKUP(A920,Projecten!A$4:W$2618,12,FALSE),"niet bekend")))</f>
        <v/>
      </c>
      <c r="AI920" s="1026" t="str">
        <f t="shared" si="107"/>
        <v/>
      </c>
    </row>
    <row r="921" spans="1:35" s="433" customFormat="1" ht="12.75" customHeight="1" x14ac:dyDescent="0.2">
      <c r="B921" s="697"/>
      <c r="C921" s="698" t="s">
        <v>1527</v>
      </c>
      <c r="D921" s="633"/>
      <c r="E921" s="536"/>
      <c r="F921" s="633"/>
      <c r="G921" s="699"/>
      <c r="H921" s="700"/>
      <c r="I921" s="701"/>
      <c r="J921" s="562"/>
      <c r="K921" s="562"/>
      <c r="L921" s="562"/>
      <c r="M921" s="562"/>
      <c r="N921" s="562"/>
      <c r="O921" s="562"/>
      <c r="P921" s="562"/>
      <c r="Q921" s="452"/>
      <c r="R921" s="384"/>
      <c r="S921" s="564"/>
      <c r="T921" s="565"/>
      <c r="W921" s="469">
        <v>2.5</v>
      </c>
      <c r="X921" s="566"/>
      <c r="Y921" s="566"/>
      <c r="Z921" s="452"/>
      <c r="AE921" s="383" t="str">
        <f>IF(A921="","",(IFERROR(VLOOKUP(A921,Projecten!A$4:W$2618,5,FALSE),"niet bekend")))</f>
        <v/>
      </c>
      <c r="AF921" s="978" t="str">
        <f t="shared" si="106"/>
        <v/>
      </c>
      <c r="AG921" s="1028" t="str">
        <f>IF(A921="","",(IFERROR(VLOOKUP(A921,Projecten!A$4:W$2618,23,FALSE),"niet bekend")))</f>
        <v/>
      </c>
      <c r="AH921" s="1028" t="str">
        <f>IF(A921="","",(IFERROR(VLOOKUP(A921,Projecten!A$4:W$2618,12,FALSE),"niet bekend")))</f>
        <v/>
      </c>
      <c r="AI921" s="1026" t="str">
        <f t="shared" si="107"/>
        <v/>
      </c>
    </row>
    <row r="922" spans="1:35" s="433" customFormat="1" ht="12.75" customHeight="1" x14ac:dyDescent="0.2">
      <c r="B922" s="697"/>
      <c r="C922" s="698" t="s">
        <v>1582</v>
      </c>
      <c r="D922" s="633"/>
      <c r="E922" s="536"/>
      <c r="F922" s="633"/>
      <c r="G922" s="699"/>
      <c r="H922" s="700"/>
      <c r="I922" s="701"/>
      <c r="J922" s="562"/>
      <c r="K922" s="562"/>
      <c r="L922" s="562"/>
      <c r="M922" s="562"/>
      <c r="N922" s="562"/>
      <c r="O922" s="562"/>
      <c r="P922" s="562"/>
      <c r="Q922" s="452"/>
      <c r="R922" s="384"/>
      <c r="S922" s="564"/>
      <c r="T922" s="565"/>
      <c r="W922" s="469">
        <v>2</v>
      </c>
      <c r="X922" s="566"/>
      <c r="Y922" s="566"/>
      <c r="Z922" s="452"/>
      <c r="AE922" s="383" t="str">
        <f>IF(A922="","",(IFERROR(VLOOKUP(A922,Projecten!A$4:W$2618,5,FALSE),"niet bekend")))</f>
        <v/>
      </c>
      <c r="AF922" s="978" t="str">
        <f t="shared" si="106"/>
        <v/>
      </c>
      <c r="AG922" s="1028" t="str">
        <f>IF(A922="","",(IFERROR(VLOOKUP(A922,Projecten!A$4:W$2618,23,FALSE),"niet bekend")))</f>
        <v/>
      </c>
      <c r="AH922" s="1028" t="str">
        <f>IF(A922="","",(IFERROR(VLOOKUP(A922,Projecten!A$4:W$2618,12,FALSE),"niet bekend")))</f>
        <v/>
      </c>
      <c r="AI922" s="1026" t="str">
        <f t="shared" si="107"/>
        <v/>
      </c>
    </row>
    <row r="923" spans="1:35" s="433" customFormat="1" ht="12.75" customHeight="1" x14ac:dyDescent="0.2">
      <c r="B923" s="697"/>
      <c r="C923" s="698" t="s">
        <v>1583</v>
      </c>
      <c r="D923" s="633"/>
      <c r="E923" s="536"/>
      <c r="F923" s="633"/>
      <c r="G923" s="699"/>
      <c r="H923" s="700"/>
      <c r="I923" s="701"/>
      <c r="J923" s="562"/>
      <c r="K923" s="562"/>
      <c r="L923" s="562"/>
      <c r="M923" s="562"/>
      <c r="N923" s="562"/>
      <c r="O923" s="562"/>
      <c r="P923" s="562"/>
      <c r="Q923" s="452"/>
      <c r="R923" s="384"/>
      <c r="S923" s="564"/>
      <c r="T923" s="565"/>
      <c r="W923" s="469">
        <v>2</v>
      </c>
      <c r="X923" s="566"/>
      <c r="Y923" s="566"/>
      <c r="Z923" s="452"/>
      <c r="AE923" s="383" t="str">
        <f>IF(A923="","",(IFERROR(VLOOKUP(A923,Projecten!A$4:W$2618,5,FALSE),"niet bekend")))</f>
        <v/>
      </c>
      <c r="AF923" s="978" t="str">
        <f t="shared" si="106"/>
        <v/>
      </c>
      <c r="AG923" s="1028" t="str">
        <f>IF(A923="","",(IFERROR(VLOOKUP(A923,Projecten!A$4:W$2618,23,FALSE),"niet bekend")))</f>
        <v/>
      </c>
      <c r="AH923" s="1028" t="str">
        <f>IF(A923="","",(IFERROR(VLOOKUP(A923,Projecten!A$4:W$2618,12,FALSE),"niet bekend")))</f>
        <v/>
      </c>
      <c r="AI923" s="1026" t="str">
        <f t="shared" si="107"/>
        <v/>
      </c>
    </row>
    <row r="924" spans="1:35" s="433" customFormat="1" ht="12.75" customHeight="1" x14ac:dyDescent="0.2">
      <c r="B924" s="697"/>
      <c r="C924" s="698" t="s">
        <v>1620</v>
      </c>
      <c r="D924" s="633"/>
      <c r="E924" s="536"/>
      <c r="F924" s="633"/>
      <c r="G924" s="699"/>
      <c r="H924" s="700"/>
      <c r="I924" s="701"/>
      <c r="J924" s="562"/>
      <c r="K924" s="562"/>
      <c r="L924" s="562"/>
      <c r="M924" s="562"/>
      <c r="N924" s="562"/>
      <c r="O924" s="562"/>
      <c r="P924" s="562"/>
      <c r="Q924" s="452"/>
      <c r="R924" s="384"/>
      <c r="S924" s="564"/>
      <c r="T924" s="565"/>
      <c r="W924" s="469">
        <v>6</v>
      </c>
      <c r="X924" s="566"/>
      <c r="Y924" s="566"/>
      <c r="Z924" s="452"/>
      <c r="AE924" s="383" t="str">
        <f>IF(A924="","",(IFERROR(VLOOKUP(A924,Projecten!A$4:W$2618,5,FALSE),"niet bekend")))</f>
        <v/>
      </c>
      <c r="AF924" s="978" t="str">
        <f t="shared" si="106"/>
        <v/>
      </c>
      <c r="AG924" s="1028" t="str">
        <f>IF(A924="","",(IFERROR(VLOOKUP(A924,Projecten!A$4:W$2618,23,FALSE),"niet bekend")))</f>
        <v/>
      </c>
      <c r="AH924" s="1028" t="str">
        <f>IF(A924="","",(IFERROR(VLOOKUP(A924,Projecten!A$4:W$2618,12,FALSE),"niet bekend")))</f>
        <v/>
      </c>
      <c r="AI924" s="1026" t="str">
        <f t="shared" si="107"/>
        <v/>
      </c>
    </row>
    <row r="925" spans="1:35" x14ac:dyDescent="0.2">
      <c r="A925" s="4"/>
      <c r="Q925" s="5"/>
      <c r="W925" s="25"/>
      <c r="X925" s="6"/>
      <c r="Y925" s="6"/>
      <c r="Z925" s="5"/>
      <c r="AE925" s="4" t="str">
        <f>IF(A925="","",(IFERROR(VLOOKUP(A925,Projecten!A$4:W$2618,5,FALSE),"niet bekend")))</f>
        <v/>
      </c>
      <c r="AF925" s="973" t="str">
        <f t="shared" si="106"/>
        <v/>
      </c>
      <c r="AG925" s="1028" t="str">
        <f>IF(A925="","",(IFERROR(VLOOKUP(A925,Projecten!A$4:W$2618,23,FALSE),"niet bekend")))</f>
        <v/>
      </c>
      <c r="AH925" s="1028" t="str">
        <f>IF(A925="","",(IFERROR(VLOOKUP(A925,Projecten!A$4:W$2618,12,FALSE),"niet bekend")))</f>
        <v/>
      </c>
      <c r="AI925" s="1026" t="str">
        <f t="shared" si="107"/>
        <v/>
      </c>
    </row>
    <row r="926" spans="1:35" x14ac:dyDescent="0.2">
      <c r="A926" s="93">
        <v>2016245</v>
      </c>
      <c r="B926" s="1530">
        <v>120748</v>
      </c>
      <c r="C926" s="2">
        <v>525016</v>
      </c>
      <c r="D926" s="1" t="s">
        <v>68</v>
      </c>
      <c r="E926" s="39">
        <v>1</v>
      </c>
      <c r="F926" s="1">
        <v>10</v>
      </c>
      <c r="G926" s="1">
        <v>5</v>
      </c>
      <c r="H926" s="1">
        <v>3</v>
      </c>
      <c r="I926" s="75" t="s">
        <v>89</v>
      </c>
      <c r="J926" s="75" t="s">
        <v>89</v>
      </c>
      <c r="K926" s="75" t="s">
        <v>309</v>
      </c>
      <c r="L926" s="75" t="s">
        <v>309</v>
      </c>
      <c r="M926" s="75" t="s">
        <v>89</v>
      </c>
      <c r="N926" s="7" t="s">
        <v>89</v>
      </c>
      <c r="O926" s="7" t="s">
        <v>89</v>
      </c>
      <c r="P926" s="7" t="s">
        <v>89</v>
      </c>
      <c r="Q926" s="5"/>
      <c r="R926" s="23">
        <v>42550</v>
      </c>
      <c r="S926" s="96">
        <f>IF(T926&lt;=0,"",(((T926-'In Productie'!$D$1)/7)+0.6))</f>
        <v>25.028571428571428</v>
      </c>
      <c r="T926" s="177">
        <v>42544</v>
      </c>
      <c r="U926" s="6" t="s">
        <v>278</v>
      </c>
      <c r="V926" s="6" t="s">
        <v>1162</v>
      </c>
      <c r="W926" s="25">
        <v>16.399999999999999</v>
      </c>
      <c r="X926" s="6"/>
      <c r="Y926" s="6"/>
      <c r="Z926" s="587">
        <v>42516</v>
      </c>
      <c r="AE926" s="4">
        <f>IF(A926="","",(IFERROR(VLOOKUP(A926,Projecten!A$4:W$2618,5,FALSE),"niet bekend")))</f>
        <v>1</v>
      </c>
      <c r="AF926" s="973">
        <f t="shared" si="106"/>
        <v>3410</v>
      </c>
      <c r="AG926" s="1028">
        <f>IF(A926="","",(IFERROR(VLOOKUP(A926,Projecten!A$4:W$2618,23,FALSE),"niet bekend")))</f>
        <v>3410</v>
      </c>
      <c r="AH926" s="1028">
        <f>IF(A926="","",(IFERROR(VLOOKUP(A926,Projecten!A$4:W$2618,12,FALSE),"niet bekend")))</f>
        <v>3410</v>
      </c>
      <c r="AI926" s="1026">
        <f t="shared" si="107"/>
        <v>0</v>
      </c>
    </row>
    <row r="927" spans="1:35" x14ac:dyDescent="0.2">
      <c r="A927" s="93">
        <v>2016231</v>
      </c>
      <c r="B927" s="1530">
        <v>120748</v>
      </c>
      <c r="C927" s="2" t="s">
        <v>1396</v>
      </c>
      <c r="D927" s="1" t="s">
        <v>68</v>
      </c>
      <c r="E927" s="39">
        <v>1</v>
      </c>
      <c r="F927" s="1">
        <v>7</v>
      </c>
      <c r="G927" s="1">
        <v>4</v>
      </c>
      <c r="H927" s="1">
        <v>5</v>
      </c>
      <c r="I927" s="75" t="s">
        <v>89</v>
      </c>
      <c r="J927" s="75" t="s">
        <v>89</v>
      </c>
      <c r="K927" s="75" t="s">
        <v>309</v>
      </c>
      <c r="L927" s="75" t="s">
        <v>309</v>
      </c>
      <c r="M927" s="75" t="s">
        <v>89</v>
      </c>
      <c r="N927" s="7" t="s">
        <v>89</v>
      </c>
      <c r="O927" s="7" t="s">
        <v>89</v>
      </c>
      <c r="P927" s="7" t="s">
        <v>89</v>
      </c>
      <c r="Q927" s="5"/>
      <c r="R927" s="23">
        <v>42550</v>
      </c>
      <c r="S927" s="96">
        <f>IF(T927&lt;=0,"",(((T927-'In Productie'!$D$1)/7)+0.6))</f>
        <v>25.028571428571428</v>
      </c>
      <c r="T927" s="177">
        <v>42544</v>
      </c>
      <c r="U927" s="6" t="s">
        <v>278</v>
      </c>
      <c r="V927" s="6" t="s">
        <v>1162</v>
      </c>
      <c r="W927" s="25">
        <v>18.3</v>
      </c>
      <c r="X927" s="6"/>
      <c r="Y927" s="6"/>
      <c r="Z927" s="587">
        <v>42515</v>
      </c>
      <c r="AE927" s="4">
        <f>IF(A927="","",(IFERROR(VLOOKUP(A927,Projecten!A$4:W$2618,5,FALSE),"niet bekend")))</f>
        <v>1</v>
      </c>
      <c r="AF927" s="973">
        <f t="shared" si="106"/>
        <v>4426</v>
      </c>
      <c r="AG927" s="1028">
        <f>IF(A927="","",(IFERROR(VLOOKUP(A927,Projecten!A$4:W$2618,23,FALSE),"niet bekend")))</f>
        <v>4426</v>
      </c>
      <c r="AH927" s="1028">
        <f>IF(A927="","",(IFERROR(VLOOKUP(A927,Projecten!A$4:W$2618,12,FALSE),"niet bekend")))</f>
        <v>4426</v>
      </c>
      <c r="AI927" s="1026">
        <f t="shared" si="107"/>
        <v>0</v>
      </c>
    </row>
    <row r="928" spans="1:35" s="4" customFormat="1" ht="12.75" customHeight="1" x14ac:dyDescent="0.2">
      <c r="A928" s="117" t="s">
        <v>1349</v>
      </c>
      <c r="B928" s="1515">
        <v>120751</v>
      </c>
      <c r="C928" s="351" t="s">
        <v>1348</v>
      </c>
      <c r="D928" s="463" t="s">
        <v>68</v>
      </c>
      <c r="E928" s="999">
        <v>1</v>
      </c>
      <c r="F928" s="347">
        <v>8</v>
      </c>
      <c r="G928" s="347">
        <v>4</v>
      </c>
      <c r="H928" s="347">
        <v>3</v>
      </c>
      <c r="I928" s="75" t="s">
        <v>89</v>
      </c>
      <c r="J928" s="75" t="s">
        <v>89</v>
      </c>
      <c r="K928" s="75" t="s">
        <v>89</v>
      </c>
      <c r="L928" s="7" t="s">
        <v>309</v>
      </c>
      <c r="M928" s="7" t="s">
        <v>89</v>
      </c>
      <c r="N928" s="7" t="s">
        <v>89</v>
      </c>
      <c r="O928" s="7" t="s">
        <v>89</v>
      </c>
      <c r="P928" s="7" t="s">
        <v>89</v>
      </c>
      <c r="Q928" s="272"/>
      <c r="R928" s="23">
        <v>42555</v>
      </c>
      <c r="S928" s="23">
        <f>IF(T928&lt;=0,"",(((T928-'In Productie'!$D$1)/7)+0.6))</f>
        <v>26.028571428571428</v>
      </c>
      <c r="T928" s="181">
        <v>42551</v>
      </c>
      <c r="U928" s="4" t="s">
        <v>278</v>
      </c>
      <c r="V928" s="4" t="s">
        <v>1447</v>
      </c>
      <c r="W928" s="25">
        <v>19.5</v>
      </c>
      <c r="X928" s="80"/>
      <c r="Y928" s="82"/>
      <c r="Z928" s="586">
        <v>42522</v>
      </c>
      <c r="AE928" s="4">
        <f>IF(A928="","",(IFERROR(VLOOKUP(A928,Projecten!A$4:W$2618,5,FALSE),"niet bekend")))</f>
        <v>1</v>
      </c>
      <c r="AF928" s="973">
        <f t="shared" si="106"/>
        <v>4943.62</v>
      </c>
      <c r="AG928" s="1028">
        <f>IF(A928="","",(IFERROR(VLOOKUP(A928,Projecten!A$4:W$2618,23,FALSE),"niet bekend")))</f>
        <v>4943.62</v>
      </c>
      <c r="AH928" s="1028">
        <f>IF(A928="","",(IFERROR(VLOOKUP(A928,Projecten!A$4:W$2618,12,FALSE),"niet bekend")))</f>
        <v>4943.62</v>
      </c>
      <c r="AI928" s="1026">
        <f t="shared" si="107"/>
        <v>0</v>
      </c>
    </row>
    <row r="929" spans="1:35" x14ac:dyDescent="0.2">
      <c r="A929" s="93">
        <v>2016246</v>
      </c>
      <c r="B929" s="1530">
        <v>120752</v>
      </c>
      <c r="C929" s="2">
        <v>537616</v>
      </c>
      <c r="D929" s="1" t="s">
        <v>68</v>
      </c>
      <c r="E929" s="39">
        <v>1</v>
      </c>
      <c r="F929" s="1">
        <v>10</v>
      </c>
      <c r="G929" s="1">
        <v>5</v>
      </c>
      <c r="H929" s="1">
        <v>3</v>
      </c>
      <c r="I929" s="75" t="s">
        <v>89</v>
      </c>
      <c r="J929" s="75" t="s">
        <v>89</v>
      </c>
      <c r="K929" s="7" t="s">
        <v>309</v>
      </c>
      <c r="L929" s="7" t="s">
        <v>309</v>
      </c>
      <c r="M929" s="7" t="s">
        <v>89</v>
      </c>
      <c r="N929" s="7" t="s">
        <v>89</v>
      </c>
      <c r="O929" s="7" t="s">
        <v>89</v>
      </c>
      <c r="P929" s="7" t="s">
        <v>89</v>
      </c>
      <c r="Q929" s="5"/>
      <c r="R929" s="23">
        <v>42551</v>
      </c>
      <c r="S929" s="96">
        <f>IF(T929&lt;=0,"",(((T929-'In Productie'!$D$1)/7)+0.6))</f>
        <v>25.028571428571428</v>
      </c>
      <c r="T929" s="177">
        <v>42544</v>
      </c>
      <c r="U929" s="6" t="s">
        <v>278</v>
      </c>
      <c r="V929" s="6" t="s">
        <v>1482</v>
      </c>
      <c r="W929" s="25">
        <v>21</v>
      </c>
      <c r="X929" s="6"/>
      <c r="Y929" s="6"/>
      <c r="Z929" s="587">
        <v>42521</v>
      </c>
      <c r="AE929" s="4">
        <f>IF(A929="","",(IFERROR(VLOOKUP(A929,Projecten!A$4:W$2618,5,FALSE),"niet bekend")))</f>
        <v>1</v>
      </c>
      <c r="AF929" s="973">
        <f t="shared" si="106"/>
        <v>4859.57</v>
      </c>
      <c r="AG929" s="1028">
        <f>IF(A929="","",(IFERROR(VLOOKUP(A929,Projecten!A$4:W$2618,23,FALSE),"niet bekend")))</f>
        <v>4859.57</v>
      </c>
      <c r="AH929" s="1028">
        <f>IF(A929="","",(IFERROR(VLOOKUP(A929,Projecten!A$4:W$2618,12,FALSE),"niet bekend")))</f>
        <v>4859.57</v>
      </c>
      <c r="AI929" s="1026">
        <f t="shared" si="107"/>
        <v>0</v>
      </c>
    </row>
    <row r="930" spans="1:35" x14ac:dyDescent="0.2">
      <c r="A930" s="117">
        <v>2016248</v>
      </c>
      <c r="B930" s="314">
        <v>120753</v>
      </c>
      <c r="C930" s="290">
        <v>536016</v>
      </c>
      <c r="D930" s="292" t="s">
        <v>68</v>
      </c>
      <c r="E930" s="999">
        <v>1</v>
      </c>
      <c r="F930" s="292">
        <v>11</v>
      </c>
      <c r="G930" s="292">
        <v>6</v>
      </c>
      <c r="H930" s="292">
        <v>3</v>
      </c>
      <c r="I930" s="75" t="s">
        <v>89</v>
      </c>
      <c r="J930" s="75" t="s">
        <v>89</v>
      </c>
      <c r="K930" s="7" t="s">
        <v>309</v>
      </c>
      <c r="L930" s="7" t="s">
        <v>309</v>
      </c>
      <c r="M930" s="7" t="s">
        <v>89</v>
      </c>
      <c r="N930" s="7" t="s">
        <v>89</v>
      </c>
      <c r="O930" s="7" t="s">
        <v>89</v>
      </c>
      <c r="P930" s="7" t="s">
        <v>89</v>
      </c>
      <c r="Q930" s="5"/>
      <c r="R930" s="23">
        <v>42552</v>
      </c>
      <c r="S930" s="23">
        <f>IF(T930&lt;=0,"",(((T930-'In Productie'!$D$1)/7)+0.6))</f>
        <v>26.028571428571428</v>
      </c>
      <c r="T930" s="177">
        <v>42551</v>
      </c>
      <c r="U930" s="284" t="s">
        <v>278</v>
      </c>
      <c r="W930" s="25">
        <v>20.399999999999999</v>
      </c>
      <c r="X930" s="6"/>
      <c r="Y930" s="6"/>
      <c r="Z930" s="587">
        <v>42521</v>
      </c>
      <c r="AE930" s="4">
        <f>IF(A930="","",(IFERROR(VLOOKUP(A930,Projecten!A$4:W$2618,5,FALSE),"niet bekend")))</f>
        <v>1</v>
      </c>
      <c r="AF930" s="973">
        <f t="shared" si="106"/>
        <v>3846.52</v>
      </c>
      <c r="AG930" s="1028">
        <f>IF(A930="","",(IFERROR(VLOOKUP(A930,Projecten!A$4:W$2618,23,FALSE),"niet bekend")))</f>
        <v>3846.52</v>
      </c>
      <c r="AH930" s="1028">
        <f>IF(A930="","",(IFERROR(VLOOKUP(A930,Projecten!A$4:W$2618,12,FALSE),"niet bekend")))</f>
        <v>3846.52</v>
      </c>
      <c r="AI930" s="1026">
        <f t="shared" si="107"/>
        <v>0</v>
      </c>
    </row>
    <row r="931" spans="1:35" s="4" customFormat="1" ht="12.75" customHeight="1" x14ac:dyDescent="0.2">
      <c r="A931" s="117">
        <v>2016250</v>
      </c>
      <c r="B931" s="314">
        <v>120753</v>
      </c>
      <c r="C931" s="2">
        <v>566116</v>
      </c>
      <c r="D931" s="349" t="s">
        <v>68</v>
      </c>
      <c r="E931" s="1974">
        <v>1</v>
      </c>
      <c r="F931" s="349">
        <v>6</v>
      </c>
      <c r="G931" s="349">
        <v>3</v>
      </c>
      <c r="H931" s="349">
        <v>0</v>
      </c>
      <c r="I931" s="76" t="s">
        <v>89</v>
      </c>
      <c r="J931" s="76" t="s">
        <v>309</v>
      </c>
      <c r="K931" s="41" t="s">
        <v>309</v>
      </c>
      <c r="L931" s="41" t="s">
        <v>309</v>
      </c>
      <c r="M931" s="41" t="s">
        <v>89</v>
      </c>
      <c r="N931" s="41" t="s">
        <v>89</v>
      </c>
      <c r="O931" s="41" t="s">
        <v>89</v>
      </c>
      <c r="P931" s="41" t="s">
        <v>89</v>
      </c>
      <c r="Q931" s="272"/>
      <c r="R931" s="23">
        <v>42555</v>
      </c>
      <c r="S931" s="23">
        <f>IF(T931&lt;=0,"",(((T931-'In Productie'!$D$1)/7)+0.6))</f>
        <v>26.028571428571428</v>
      </c>
      <c r="T931" s="181">
        <v>42551</v>
      </c>
      <c r="U931" s="4" t="s">
        <v>278</v>
      </c>
      <c r="W931" s="25">
        <v>5.7</v>
      </c>
      <c r="X931" s="79"/>
      <c r="Y931" s="79"/>
      <c r="Z931" s="586">
        <v>42522</v>
      </c>
      <c r="AE931" s="4">
        <f>IF(A931="","",(IFERROR(VLOOKUP(A931,Projecten!A$4:W$2618,5,FALSE),"niet bekend")))</f>
        <v>1</v>
      </c>
      <c r="AF931" s="973">
        <f t="shared" si="106"/>
        <v>685</v>
      </c>
      <c r="AG931" s="1028">
        <f>IF(A931="","",(IFERROR(VLOOKUP(A931,Projecten!A$4:W$2618,23,FALSE),"niet bekend")))</f>
        <v>685</v>
      </c>
      <c r="AH931" s="1028">
        <f>IF(A931="","",(IFERROR(VLOOKUP(A931,Projecten!A$4:W$2618,12,FALSE),"niet bekend")))</f>
        <v>685</v>
      </c>
      <c r="AI931" s="1026">
        <f t="shared" si="107"/>
        <v>0</v>
      </c>
    </row>
    <row r="932" spans="1:35" s="90" customFormat="1" ht="12.75" customHeight="1" x14ac:dyDescent="0.2">
      <c r="A932" s="93" t="s">
        <v>2419</v>
      </c>
      <c r="B932" s="1499">
        <v>120744</v>
      </c>
      <c r="C932" s="634" t="s">
        <v>1461</v>
      </c>
      <c r="D932" s="94" t="s">
        <v>68</v>
      </c>
      <c r="E932" s="91">
        <v>0</v>
      </c>
      <c r="F932" s="94">
        <v>0</v>
      </c>
      <c r="G932" s="94">
        <v>1</v>
      </c>
      <c r="H932" s="94">
        <v>0</v>
      </c>
      <c r="I932" s="74" t="s">
        <v>309</v>
      </c>
      <c r="J932" s="74" t="s">
        <v>309</v>
      </c>
      <c r="K932" s="74" t="s">
        <v>309</v>
      </c>
      <c r="L932" s="74" t="s">
        <v>309</v>
      </c>
      <c r="M932" s="74" t="s">
        <v>89</v>
      </c>
      <c r="N932" s="74" t="s">
        <v>89</v>
      </c>
      <c r="O932" s="74" t="s">
        <v>89</v>
      </c>
      <c r="P932" s="74" t="s">
        <v>89</v>
      </c>
      <c r="Q932" s="382"/>
      <c r="R932" s="96"/>
      <c r="S932" s="96" t="s">
        <v>1462</v>
      </c>
      <c r="T932" s="180"/>
      <c r="U932" s="90" t="s">
        <v>278</v>
      </c>
      <c r="W932" s="97">
        <v>2</v>
      </c>
      <c r="X932" s="101"/>
      <c r="Y932" s="101"/>
      <c r="Z932" s="382"/>
      <c r="AE932" s="90">
        <f>IF(A932="","",(IFERROR(VLOOKUP(A932,Projecten!A$4:W$2618,5,FALSE),"niet bekend")))</f>
        <v>0</v>
      </c>
      <c r="AF932" s="972">
        <f>AH932</f>
        <v>766.6</v>
      </c>
      <c r="AG932" s="1028">
        <f>IF(A932="","",(IFERROR(VLOOKUP(A932,Projecten!A$4:W$2618,23,FALSE),"niet bekend")))</f>
        <v>766.6</v>
      </c>
      <c r="AH932" s="1028">
        <f>IF(A932="","",(IFERROR(VLOOKUP(A932,Projecten!A$4:W$2618,12,FALSE),"niet bekend")))</f>
        <v>766.6</v>
      </c>
      <c r="AI932" s="1028">
        <f t="shared" si="107"/>
        <v>0</v>
      </c>
    </row>
    <row r="933" spans="1:35" s="90" customFormat="1" ht="12.75" customHeight="1" x14ac:dyDescent="0.2">
      <c r="A933" s="93">
        <v>2016252</v>
      </c>
      <c r="B933" s="1530">
        <v>120754</v>
      </c>
      <c r="C933" s="2">
        <v>569216</v>
      </c>
      <c r="D933" s="1" t="s">
        <v>68</v>
      </c>
      <c r="E933" s="39">
        <v>1</v>
      </c>
      <c r="F933" s="1">
        <v>7</v>
      </c>
      <c r="G933" s="1">
        <v>4</v>
      </c>
      <c r="H933" s="1">
        <v>3</v>
      </c>
      <c r="I933" s="74" t="s">
        <v>89</v>
      </c>
      <c r="J933" s="74" t="s">
        <v>309</v>
      </c>
      <c r="K933" s="74" t="s">
        <v>309</v>
      </c>
      <c r="L933" s="74" t="s">
        <v>309</v>
      </c>
      <c r="M933" s="74" t="s">
        <v>89</v>
      </c>
      <c r="N933" s="74" t="s">
        <v>89</v>
      </c>
      <c r="O933" s="74" t="s">
        <v>89</v>
      </c>
      <c r="P933" s="74" t="s">
        <v>89</v>
      </c>
      <c r="Q933" s="382"/>
      <c r="R933" s="23">
        <v>42556</v>
      </c>
      <c r="S933" s="96">
        <f>IF(T933&lt;=0,"",(((T933-'In Productie'!$D$1)/7)+0.6))</f>
        <v>26.028571428571428</v>
      </c>
      <c r="T933" s="180">
        <v>42551</v>
      </c>
      <c r="U933" s="6" t="s">
        <v>278</v>
      </c>
      <c r="W933" s="97">
        <v>14.4</v>
      </c>
      <c r="X933" s="101"/>
      <c r="Y933" s="101"/>
      <c r="Z933" s="588">
        <v>42522</v>
      </c>
      <c r="AE933" s="90">
        <f>IF(A933="","",(IFERROR(VLOOKUP(A933,Projecten!A$4:W$2618,5,FALSE),"niet bekend")))</f>
        <v>1</v>
      </c>
      <c r="AF933" s="972">
        <f t="shared" ref="AF933:AF950" si="108">IF(AE933="","",(E933/AE933*AH933))</f>
        <v>1983</v>
      </c>
      <c r="AG933" s="1028">
        <f>IF(A933="","",(IFERROR(VLOOKUP(A933,Projecten!A$4:W$2618,23,FALSE),"niet bekend")))</f>
        <v>1983</v>
      </c>
      <c r="AH933" s="1028">
        <f>IF(A933="","",(IFERROR(VLOOKUP(A933,Projecten!A$4:W$2618,12,FALSE),"niet bekend")))</f>
        <v>1983</v>
      </c>
      <c r="AI933" s="1028">
        <f t="shared" si="107"/>
        <v>0</v>
      </c>
    </row>
    <row r="934" spans="1:35" s="90" customFormat="1" ht="12.75" customHeight="1" x14ac:dyDescent="0.2">
      <c r="A934" s="93">
        <v>2016253</v>
      </c>
      <c r="B934" s="1530">
        <v>120754</v>
      </c>
      <c r="C934" s="2">
        <v>581116</v>
      </c>
      <c r="D934" s="1" t="s">
        <v>68</v>
      </c>
      <c r="E934" s="39">
        <v>1</v>
      </c>
      <c r="F934" s="1">
        <v>8</v>
      </c>
      <c r="G934" s="1">
        <v>4</v>
      </c>
      <c r="H934" s="1">
        <v>1</v>
      </c>
      <c r="I934" s="74" t="s">
        <v>89</v>
      </c>
      <c r="J934" s="74" t="s">
        <v>309</v>
      </c>
      <c r="K934" s="74" t="s">
        <v>309</v>
      </c>
      <c r="L934" s="74" t="s">
        <v>309</v>
      </c>
      <c r="M934" s="74" t="s">
        <v>89</v>
      </c>
      <c r="N934" s="74" t="s">
        <v>89</v>
      </c>
      <c r="O934" s="74" t="s">
        <v>89</v>
      </c>
      <c r="P934" s="74" t="s">
        <v>89</v>
      </c>
      <c r="Q934" s="382"/>
      <c r="R934" s="23">
        <v>42556</v>
      </c>
      <c r="S934" s="96">
        <f>IF(T934&lt;=0,"",(((T934-'In Productie'!$D$1)/7)+0.6))</f>
        <v>26.028571428571428</v>
      </c>
      <c r="T934" s="180">
        <v>42551</v>
      </c>
      <c r="U934" s="6" t="s">
        <v>278</v>
      </c>
      <c r="W934" s="97">
        <v>9.9</v>
      </c>
      <c r="X934" s="101"/>
      <c r="Y934" s="101"/>
      <c r="Z934" s="588">
        <v>42522</v>
      </c>
      <c r="AE934" s="90">
        <f>IF(A934="","",(IFERROR(VLOOKUP(A934,Projecten!A$4:W$2618,5,FALSE),"niet bekend")))</f>
        <v>1</v>
      </c>
      <c r="AF934" s="972">
        <f t="shared" si="108"/>
        <v>1453</v>
      </c>
      <c r="AG934" s="1028">
        <f>IF(A934="","",(IFERROR(VLOOKUP(A934,Projecten!A$4:W$2618,23,FALSE),"niet bekend")))</f>
        <v>1453</v>
      </c>
      <c r="AH934" s="1028">
        <f>IF(A934="","",(IFERROR(VLOOKUP(A934,Projecten!A$4:W$2618,12,FALSE),"niet bekend")))</f>
        <v>1453</v>
      </c>
      <c r="AI934" s="1028">
        <f t="shared" si="107"/>
        <v>0</v>
      </c>
    </row>
    <row r="935" spans="1:35" s="90" customFormat="1" ht="12.75" customHeight="1" x14ac:dyDescent="0.2">
      <c r="A935" s="93">
        <v>2016254</v>
      </c>
      <c r="B935" s="1530" t="s">
        <v>1528</v>
      </c>
      <c r="C935" s="2" t="s">
        <v>1347</v>
      </c>
      <c r="D935" s="1" t="s">
        <v>68</v>
      </c>
      <c r="E935" s="39">
        <v>1</v>
      </c>
      <c r="F935" s="1">
        <v>7</v>
      </c>
      <c r="G935" s="1">
        <v>4</v>
      </c>
      <c r="H935" s="1">
        <v>5</v>
      </c>
      <c r="I935" s="74" t="s">
        <v>89</v>
      </c>
      <c r="J935" s="74" t="s">
        <v>89</v>
      </c>
      <c r="K935" s="74" t="s">
        <v>309</v>
      </c>
      <c r="L935" s="74" t="s">
        <v>309</v>
      </c>
      <c r="M935" s="74" t="s">
        <v>89</v>
      </c>
      <c r="N935" s="74" t="s">
        <v>89</v>
      </c>
      <c r="O935" s="74" t="s">
        <v>89</v>
      </c>
      <c r="P935" s="74" t="s">
        <v>89</v>
      </c>
      <c r="Q935" s="382"/>
      <c r="R935" s="23">
        <v>42557</v>
      </c>
      <c r="S935" s="96">
        <f>IF(T935&lt;=0,"",(((T935-'In Productie'!$D$1)/7)+0.6))</f>
        <v>26.028571428571428</v>
      </c>
      <c r="T935" s="180">
        <v>42551</v>
      </c>
      <c r="U935" s="6" t="s">
        <v>278</v>
      </c>
      <c r="V935" s="90" t="s">
        <v>1162</v>
      </c>
      <c r="W935" s="97">
        <v>18.3</v>
      </c>
      <c r="X935" s="101"/>
      <c r="Y935" s="101"/>
      <c r="Z935" s="588">
        <v>42522</v>
      </c>
      <c r="AE935" s="90">
        <f>IF(A935="","",(IFERROR(VLOOKUP(A935,Projecten!A$4:W$2618,5,FALSE),"niet bekend")))</f>
        <v>1</v>
      </c>
      <c r="AF935" s="972">
        <f t="shared" si="108"/>
        <v>4426</v>
      </c>
      <c r="AG935" s="1028">
        <f>IF(A935="","",(IFERROR(VLOOKUP(A935,Projecten!A$4:W$2618,23,FALSE),"niet bekend")))</f>
        <v>4426</v>
      </c>
      <c r="AH935" s="1028">
        <f>IF(A935="","",(IFERROR(VLOOKUP(A935,Projecten!A$4:W$2618,12,FALSE),"niet bekend")))</f>
        <v>4426</v>
      </c>
      <c r="AI935" s="1028">
        <f t="shared" si="107"/>
        <v>0</v>
      </c>
    </row>
    <row r="936" spans="1:35" s="4" customFormat="1" ht="12.75" customHeight="1" x14ac:dyDescent="0.2">
      <c r="A936" s="707">
        <v>2016258</v>
      </c>
      <c r="B936" s="314" t="s">
        <v>1529</v>
      </c>
      <c r="C936" s="579">
        <v>503116</v>
      </c>
      <c r="D936" s="580" t="s">
        <v>68</v>
      </c>
      <c r="E936" s="999">
        <v>1</v>
      </c>
      <c r="F936" s="581">
        <v>10</v>
      </c>
      <c r="G936" s="581">
        <v>7</v>
      </c>
      <c r="H936" s="581">
        <v>4</v>
      </c>
      <c r="I936" s="75" t="s">
        <v>89</v>
      </c>
      <c r="J936" s="75" t="s">
        <v>309</v>
      </c>
      <c r="K936" s="75" t="s">
        <v>309</v>
      </c>
      <c r="L936" s="75" t="s">
        <v>309</v>
      </c>
      <c r="M936" s="75" t="s">
        <v>89</v>
      </c>
      <c r="N936" s="7" t="s">
        <v>89</v>
      </c>
      <c r="O936" s="7" t="s">
        <v>89</v>
      </c>
      <c r="P936" s="7" t="s">
        <v>89</v>
      </c>
      <c r="Q936" s="272"/>
      <c r="R936" s="23">
        <v>42557</v>
      </c>
      <c r="S936" s="23">
        <f>IF(T936&lt;=0,"",(((T936-'In Productie'!$D$1)/7)+0.6))</f>
        <v>26.028571428571428</v>
      </c>
      <c r="T936" s="181">
        <v>42551</v>
      </c>
      <c r="U936" s="4" t="s">
        <v>278</v>
      </c>
      <c r="W936" s="25">
        <v>20.2</v>
      </c>
      <c r="X936" s="80"/>
      <c r="Y936" s="82"/>
      <c r="Z936" s="586">
        <v>42523</v>
      </c>
      <c r="AE936" s="4">
        <f>IF(A936="","",(IFERROR(VLOOKUP(A936,Projecten!A$4:W$2618,5,FALSE),"niet bekend")))</f>
        <v>1</v>
      </c>
      <c r="AF936" s="973">
        <f t="shared" si="108"/>
        <v>3363</v>
      </c>
      <c r="AG936" s="1028">
        <f>IF(A936="","",(IFERROR(VLOOKUP(A936,Projecten!A$4:W$2618,23,FALSE),"niet bekend")))</f>
        <v>3363</v>
      </c>
      <c r="AH936" s="1028">
        <f>IF(A936="","",(IFERROR(VLOOKUP(A936,Projecten!A$4:W$2618,12,FALSE),"niet bekend")))</f>
        <v>3363</v>
      </c>
      <c r="AI936" s="1026">
        <f t="shared" si="107"/>
        <v>0</v>
      </c>
    </row>
    <row r="937" spans="1:35" s="4" customFormat="1" ht="12.75" customHeight="1" x14ac:dyDescent="0.2">
      <c r="A937" s="707">
        <v>2016257</v>
      </c>
      <c r="B937" s="314" t="s">
        <v>1530</v>
      </c>
      <c r="C937" s="579">
        <v>588716</v>
      </c>
      <c r="D937" s="580" t="s">
        <v>68</v>
      </c>
      <c r="E937" s="1997">
        <v>1</v>
      </c>
      <c r="F937" s="581">
        <v>12</v>
      </c>
      <c r="G937" s="581">
        <v>8</v>
      </c>
      <c r="H937" s="581">
        <v>1</v>
      </c>
      <c r="I937" s="75" t="s">
        <v>89</v>
      </c>
      <c r="J937" s="75" t="s">
        <v>309</v>
      </c>
      <c r="K937" s="75" t="s">
        <v>309</v>
      </c>
      <c r="L937" s="75" t="s">
        <v>309</v>
      </c>
      <c r="M937" s="75" t="s">
        <v>89</v>
      </c>
      <c r="N937" s="7" t="s">
        <v>89</v>
      </c>
      <c r="O937" s="7" t="s">
        <v>89</v>
      </c>
      <c r="P937" s="7" t="s">
        <v>89</v>
      </c>
      <c r="Q937" s="272"/>
      <c r="R937" s="23">
        <v>42558</v>
      </c>
      <c r="S937" s="23">
        <f>IF(T937&lt;=0,"",(((T937-'In Productie'!$D$1)/7)+0.6))</f>
        <v>26.028571428571428</v>
      </c>
      <c r="T937" s="181">
        <v>42551</v>
      </c>
      <c r="U937" s="4" t="s">
        <v>278</v>
      </c>
      <c r="W937" s="25">
        <v>15</v>
      </c>
      <c r="X937" s="80"/>
      <c r="Y937" s="82"/>
      <c r="Z937" s="272" t="s">
        <v>1374</v>
      </c>
      <c r="AE937" s="4">
        <f>IF(A937="","",(IFERROR(VLOOKUP(A937,Projecten!A$4:W$2618,5,FALSE),"niet bekend")))</f>
        <v>1</v>
      </c>
      <c r="AF937" s="973">
        <f t="shared" si="108"/>
        <v>2280</v>
      </c>
      <c r="AG937" s="1028">
        <f>IF(A937="","",(IFERROR(VLOOKUP(A937,Projecten!A$4:W$2618,23,FALSE),"niet bekend")))</f>
        <v>2280</v>
      </c>
      <c r="AH937" s="1028">
        <f>IF(A937="","",(IFERROR(VLOOKUP(A937,Projecten!A$4:W$2618,12,FALSE),"niet bekend")))</f>
        <v>2280</v>
      </c>
      <c r="AI937" s="1026">
        <f t="shared" si="107"/>
        <v>0</v>
      </c>
    </row>
    <row r="938" spans="1:35" s="4" customFormat="1" ht="12.75" customHeight="1" x14ac:dyDescent="0.2">
      <c r="A938" s="707">
        <v>2016260</v>
      </c>
      <c r="B938" s="314" t="s">
        <v>1531</v>
      </c>
      <c r="C938" s="579">
        <v>582416</v>
      </c>
      <c r="D938" s="580" t="s">
        <v>68</v>
      </c>
      <c r="E938" s="1997">
        <v>1</v>
      </c>
      <c r="F938" s="581">
        <v>10</v>
      </c>
      <c r="G938" s="581">
        <v>5</v>
      </c>
      <c r="H938" s="581">
        <v>3</v>
      </c>
      <c r="I938" s="75" t="s">
        <v>89</v>
      </c>
      <c r="J938" s="75" t="s">
        <v>89</v>
      </c>
      <c r="K938" s="75" t="s">
        <v>309</v>
      </c>
      <c r="L938" s="75" t="s">
        <v>89</v>
      </c>
      <c r="M938" s="75" t="s">
        <v>89</v>
      </c>
      <c r="N938" s="7" t="s">
        <v>89</v>
      </c>
      <c r="O938" s="7" t="s">
        <v>89</v>
      </c>
      <c r="P938" s="7" t="s">
        <v>89</v>
      </c>
      <c r="Q938" s="382" t="s">
        <v>1454</v>
      </c>
      <c r="R938" s="23">
        <v>42562</v>
      </c>
      <c r="S938" s="23">
        <f>IF(T938&lt;=0,"",(((T938-'In Productie'!$D$1)/7)+0.6))</f>
        <v>26.028571428571428</v>
      </c>
      <c r="T938" s="181">
        <v>42551</v>
      </c>
      <c r="U938" s="4" t="s">
        <v>278</v>
      </c>
      <c r="V938" s="4" t="s">
        <v>1484</v>
      </c>
      <c r="W938" s="25">
        <v>30</v>
      </c>
      <c r="X938" s="80"/>
      <c r="Y938" s="82"/>
      <c r="Z938" s="586">
        <v>42523</v>
      </c>
      <c r="AE938" s="4">
        <f>IF(A938="","",(IFERROR(VLOOKUP(A938,Projecten!A$4:W$2618,5,FALSE),"niet bekend")))</f>
        <v>1</v>
      </c>
      <c r="AF938" s="973">
        <f t="shared" si="108"/>
        <v>5850</v>
      </c>
      <c r="AG938" s="1028">
        <f>IF(A938="","",(IFERROR(VLOOKUP(A938,Projecten!A$4:W$2618,23,FALSE),"niet bekend")))</f>
        <v>5850</v>
      </c>
      <c r="AH938" s="1028">
        <f>IF(A938="","",(IFERROR(VLOOKUP(A938,Projecten!A$4:W$2618,12,FALSE),"niet bekend")))</f>
        <v>5850</v>
      </c>
      <c r="AI938" s="1026">
        <f t="shared" si="107"/>
        <v>0</v>
      </c>
    </row>
    <row r="939" spans="1:35" s="4" customFormat="1" ht="12.75" customHeight="1" x14ac:dyDescent="0.2">
      <c r="A939" s="93">
        <v>2016267</v>
      </c>
      <c r="B939" s="1531" t="s">
        <v>1532</v>
      </c>
      <c r="C939" s="2">
        <v>593016</v>
      </c>
      <c r="D939" s="1" t="s">
        <v>68</v>
      </c>
      <c r="E939" s="39">
        <v>1</v>
      </c>
      <c r="F939" s="1">
        <v>7</v>
      </c>
      <c r="G939" s="1">
        <v>5</v>
      </c>
      <c r="H939" s="1">
        <v>3</v>
      </c>
      <c r="I939" s="664" t="s">
        <v>89</v>
      </c>
      <c r="J939" s="664" t="s">
        <v>309</v>
      </c>
      <c r="K939" s="76" t="s">
        <v>309</v>
      </c>
      <c r="L939" s="76" t="s">
        <v>309</v>
      </c>
      <c r="M939" s="76" t="s">
        <v>89</v>
      </c>
      <c r="N939" s="41" t="s">
        <v>89</v>
      </c>
      <c r="O939" s="41" t="s">
        <v>89</v>
      </c>
      <c r="P939" s="41" t="s">
        <v>89</v>
      </c>
      <c r="Q939" s="272"/>
      <c r="R939" s="23">
        <v>42559</v>
      </c>
      <c r="S939" s="23">
        <f>IF(T939&lt;=0,"",(((T939-'In Productie'!$D$1)/7)+0.6))</f>
        <v>27.028571428571428</v>
      </c>
      <c r="T939" s="181">
        <v>42558</v>
      </c>
      <c r="U939" s="4" t="s">
        <v>278</v>
      </c>
      <c r="W939" s="497">
        <v>13</v>
      </c>
      <c r="X939" s="79"/>
      <c r="Y939" s="79"/>
      <c r="Z939" s="586">
        <v>42524</v>
      </c>
      <c r="AE939" s="4">
        <f>IF(A939="","",(IFERROR(VLOOKUP(A939,Projecten!A$4:W$2618,5,FALSE),"niet bekend")))</f>
        <v>1</v>
      </c>
      <c r="AF939" s="973">
        <f t="shared" si="108"/>
        <v>1948</v>
      </c>
      <c r="AG939" s="1028">
        <f>IF(A939="","",(IFERROR(VLOOKUP(A939,Projecten!A$4:W$2618,23,FALSE),"niet bekend")))</f>
        <v>1948</v>
      </c>
      <c r="AH939" s="1028">
        <f>IF(A939="","",(IFERROR(VLOOKUP(A939,Projecten!A$4:W$2618,12,FALSE),"niet bekend")))</f>
        <v>1948</v>
      </c>
      <c r="AI939" s="1026">
        <f t="shared" si="107"/>
        <v>0</v>
      </c>
    </row>
    <row r="940" spans="1:35" s="4" customFormat="1" ht="12.75" customHeight="1" x14ac:dyDescent="0.2">
      <c r="A940" s="93">
        <v>2016265</v>
      </c>
      <c r="B940" s="1531" t="s">
        <v>1533</v>
      </c>
      <c r="C940" s="2" t="s">
        <v>1377</v>
      </c>
      <c r="D940" s="1" t="s">
        <v>68</v>
      </c>
      <c r="E940" s="39">
        <v>1</v>
      </c>
      <c r="F940" s="1">
        <v>7</v>
      </c>
      <c r="G940" s="1">
        <v>4</v>
      </c>
      <c r="H940" s="1">
        <v>5</v>
      </c>
      <c r="I940" s="664" t="s">
        <v>89</v>
      </c>
      <c r="J940" s="664" t="s">
        <v>89</v>
      </c>
      <c r="K940" s="76" t="s">
        <v>309</v>
      </c>
      <c r="L940" s="76" t="s">
        <v>309</v>
      </c>
      <c r="M940" s="76" t="s">
        <v>89</v>
      </c>
      <c r="N940" s="41" t="s">
        <v>89</v>
      </c>
      <c r="O940" s="41" t="s">
        <v>89</v>
      </c>
      <c r="P940" s="41" t="s">
        <v>89</v>
      </c>
      <c r="Q940" s="160"/>
      <c r="R940" s="23">
        <v>42558</v>
      </c>
      <c r="S940" s="23">
        <f>IF(T940&lt;=0,"",(((T940-'In Productie'!$D$1)/7)+0.6))</f>
        <v>27.028571428571428</v>
      </c>
      <c r="T940" s="181">
        <v>42558</v>
      </c>
      <c r="U940" s="4" t="s">
        <v>278</v>
      </c>
      <c r="V940" s="4" t="s">
        <v>1162</v>
      </c>
      <c r="W940" s="497">
        <v>18.3</v>
      </c>
      <c r="X940" s="79"/>
      <c r="Y940" s="79"/>
      <c r="Z940" s="586">
        <v>42527</v>
      </c>
      <c r="AE940" s="4">
        <f>IF(A940="","",(IFERROR(VLOOKUP(A940,Projecten!A$4:W$2618,5,FALSE),"niet bekend")))</f>
        <v>1</v>
      </c>
      <c r="AF940" s="973">
        <f t="shared" si="108"/>
        <v>4426</v>
      </c>
      <c r="AG940" s="1028">
        <f>IF(A940="","",(IFERROR(VLOOKUP(A940,Projecten!A$4:W$2618,23,FALSE),"niet bekend")))</f>
        <v>4426</v>
      </c>
      <c r="AH940" s="1028">
        <f>IF(A940="","",(IFERROR(VLOOKUP(A940,Projecten!A$4:W$2618,12,FALSE),"niet bekend")))</f>
        <v>4426</v>
      </c>
      <c r="AI940" s="1026">
        <f t="shared" si="107"/>
        <v>0</v>
      </c>
    </row>
    <row r="941" spans="1:35" s="4" customFormat="1" ht="12.75" customHeight="1" x14ac:dyDescent="0.2">
      <c r="A941" s="578"/>
      <c r="B941" s="314"/>
      <c r="C941" s="579"/>
      <c r="D941" s="580"/>
      <c r="E941" s="1997"/>
      <c r="F941" s="581"/>
      <c r="G941" s="581"/>
      <c r="H941" s="581"/>
      <c r="I941" s="75"/>
      <c r="J941" s="75"/>
      <c r="K941" s="75"/>
      <c r="L941" s="75"/>
      <c r="M941" s="75"/>
      <c r="N941" s="7"/>
      <c r="O941" s="7"/>
      <c r="P941" s="7"/>
      <c r="Q941" s="272"/>
      <c r="R941" s="23"/>
      <c r="S941" s="23"/>
      <c r="T941" s="181"/>
      <c r="W941" s="25"/>
      <c r="X941" s="80"/>
      <c r="Y941" s="82"/>
      <c r="Z941" s="272"/>
      <c r="AE941" s="4" t="str">
        <f>IF(A941="","",(IFERROR(VLOOKUP(A941,Projecten!A$4:W$2618,5,FALSE),"niet bekend")))</f>
        <v/>
      </c>
      <c r="AF941" s="973" t="str">
        <f t="shared" si="108"/>
        <v/>
      </c>
      <c r="AG941" s="1028" t="str">
        <f>IF(A941="","",(IFERROR(VLOOKUP(A941,Projecten!A$4:W$2618,23,FALSE),"niet bekend")))</f>
        <v/>
      </c>
      <c r="AH941" s="1028" t="str">
        <f>IF(A941="","",(IFERROR(VLOOKUP(A941,Projecten!A$4:W$2618,12,FALSE),"niet bekend")))</f>
        <v/>
      </c>
      <c r="AI941" s="1026" t="str">
        <f t="shared" si="107"/>
        <v/>
      </c>
    </row>
    <row r="942" spans="1:35" s="90" customFormat="1" ht="12.75" customHeight="1" x14ac:dyDescent="0.2">
      <c r="A942" s="117">
        <v>2016281</v>
      </c>
      <c r="B942" s="1533" t="s">
        <v>1534</v>
      </c>
      <c r="C942" s="118" t="s">
        <v>1488</v>
      </c>
      <c r="D942" s="333" t="s">
        <v>68</v>
      </c>
      <c r="E942" s="1002">
        <v>3</v>
      </c>
      <c r="F942" s="448">
        <v>21</v>
      </c>
      <c r="G942" s="448">
        <v>15</v>
      </c>
      <c r="H942" s="448">
        <v>12</v>
      </c>
      <c r="I942" s="621" t="s">
        <v>89</v>
      </c>
      <c r="J942" s="621" t="s">
        <v>309</v>
      </c>
      <c r="K942" s="76" t="s">
        <v>309</v>
      </c>
      <c r="L942" s="76" t="s">
        <v>309</v>
      </c>
      <c r="M942" s="76" t="s">
        <v>89</v>
      </c>
      <c r="N942" s="76" t="s">
        <v>89</v>
      </c>
      <c r="O942" s="76" t="s">
        <v>89</v>
      </c>
      <c r="P942" s="76" t="s">
        <v>89</v>
      </c>
      <c r="Q942" s="382"/>
      <c r="R942" s="96">
        <v>42557</v>
      </c>
      <c r="S942" s="96">
        <v>27</v>
      </c>
      <c r="T942" s="180"/>
      <c r="U942" s="90" t="s">
        <v>444</v>
      </c>
      <c r="V942" s="90" t="s">
        <v>1434</v>
      </c>
      <c r="W942" s="612">
        <v>46.5</v>
      </c>
      <c r="X942" s="101"/>
      <c r="Y942" s="101"/>
      <c r="Z942" s="588">
        <v>42531</v>
      </c>
      <c r="AE942" s="90">
        <f>IF(A942="","",(IFERROR(VLOOKUP(A942,Projecten!A$4:W$2618,5,FALSE),"niet bekend")))</f>
        <v>6</v>
      </c>
      <c r="AF942" s="972">
        <f t="shared" si="108"/>
        <v>7827</v>
      </c>
      <c r="AG942" s="1028">
        <f>IF(A942="","",(IFERROR(VLOOKUP(A942,Projecten!A$4:W$2618,23,FALSE),"niet bekend")))</f>
        <v>15654</v>
      </c>
      <c r="AH942" s="1028">
        <f>IF(A942="","",(IFERROR(VLOOKUP(A942,Projecten!A$4:W$2618,12,FALSE),"niet bekend")))</f>
        <v>15654</v>
      </c>
      <c r="AI942" s="1028">
        <f t="shared" si="107"/>
        <v>7827</v>
      </c>
    </row>
    <row r="943" spans="1:35" s="4" customFormat="1" ht="12.75" customHeight="1" x14ac:dyDescent="0.2">
      <c r="A943" s="2"/>
      <c r="B943" s="1531"/>
      <c r="C943" s="2"/>
      <c r="D943" s="1"/>
      <c r="E943" s="39"/>
      <c r="F943" s="1"/>
      <c r="G943" s="1"/>
      <c r="H943" s="1"/>
      <c r="I943" s="664"/>
      <c r="J943" s="664"/>
      <c r="K943" s="76"/>
      <c r="L943" s="76"/>
      <c r="M943" s="76"/>
      <c r="N943" s="41"/>
      <c r="O943" s="41"/>
      <c r="P943" s="41"/>
      <c r="Q943" s="160"/>
      <c r="R943" s="23"/>
      <c r="S943" s="23"/>
      <c r="T943" s="181"/>
      <c r="W943" s="497"/>
      <c r="X943" s="79"/>
      <c r="Y943" s="79"/>
      <c r="Z943" s="671"/>
      <c r="AE943" s="4" t="str">
        <f>IF(A943="","",(IFERROR(VLOOKUP(A943,Projecten!A$4:W$2618,5,FALSE),"niet bekend")))</f>
        <v/>
      </c>
      <c r="AF943" s="973" t="str">
        <f t="shared" si="108"/>
        <v/>
      </c>
      <c r="AG943" s="1028" t="str">
        <f>IF(A943="","",(IFERROR(VLOOKUP(A943,Projecten!A$4:W$2618,23,FALSE),"niet bekend")))</f>
        <v/>
      </c>
      <c r="AH943" s="1028" t="str">
        <f>IF(A943="","",(IFERROR(VLOOKUP(A943,Projecten!A$4:W$2618,12,FALSE),"niet bekend")))</f>
        <v/>
      </c>
      <c r="AI943" s="1026" t="str">
        <f t="shared" si="107"/>
        <v/>
      </c>
    </row>
    <row r="944" spans="1:35" s="383" customFormat="1" ht="12.75" customHeight="1" x14ac:dyDescent="0.2">
      <c r="A944" s="387" t="s">
        <v>1550</v>
      </c>
      <c r="B944" s="1523">
        <v>120768</v>
      </c>
      <c r="C944" s="623" t="s">
        <v>1551</v>
      </c>
      <c r="D944" s="383" t="s">
        <v>489</v>
      </c>
      <c r="E944" s="1998">
        <v>1</v>
      </c>
      <c r="F944" s="383">
        <v>2</v>
      </c>
      <c r="G944" s="383">
        <v>0</v>
      </c>
      <c r="H944" s="383">
        <v>0</v>
      </c>
      <c r="I944" s="624"/>
      <c r="J944" s="695"/>
      <c r="K944" s="695"/>
      <c r="L944" s="695"/>
      <c r="M944" s="695" t="s">
        <v>89</v>
      </c>
      <c r="N944" s="695" t="s">
        <v>89</v>
      </c>
      <c r="O944" s="695" t="s">
        <v>89</v>
      </c>
      <c r="P944" s="695" t="s">
        <v>89</v>
      </c>
      <c r="Q944" s="387"/>
      <c r="R944" s="384">
        <v>42556</v>
      </c>
      <c r="S944" s="384">
        <v>27</v>
      </c>
      <c r="T944" s="386"/>
      <c r="U944" s="383" t="s">
        <v>681</v>
      </c>
      <c r="V944" s="387">
        <v>7030</v>
      </c>
      <c r="W944" s="497">
        <v>2</v>
      </c>
      <c r="X944" s="696"/>
      <c r="Y944" s="696"/>
      <c r="Z944" s="387"/>
      <c r="AE944" s="383">
        <f>IF(A944="","",(IFERROR(VLOOKUP(A944,Projecten!A$4:W$2618,5,FALSE),"niet bekend")))</f>
        <v>1</v>
      </c>
      <c r="AF944" s="973">
        <f t="shared" si="108"/>
        <v>381.9</v>
      </c>
      <c r="AG944" s="1028">
        <f>IF(A944="","",(IFERROR(VLOOKUP(A944,Projecten!A$4:W$2618,23,FALSE),"niet bekend")))</f>
        <v>0</v>
      </c>
      <c r="AH944" s="1028">
        <f>IF(A944="","",(IFERROR(VLOOKUP(A944,Projecten!A$4:W$2618,12,FALSE),"niet bekend")))</f>
        <v>381.9</v>
      </c>
      <c r="AI944" s="1026">
        <f t="shared" si="107"/>
        <v>0</v>
      </c>
    </row>
    <row r="945" spans="1:35" s="150" customFormat="1" ht="12.75" customHeight="1" x14ac:dyDescent="0.2">
      <c r="A945" s="430" t="s">
        <v>1203</v>
      </c>
      <c r="B945" s="704" t="s">
        <v>1535</v>
      </c>
      <c r="C945" s="705" t="s">
        <v>1494</v>
      </c>
      <c r="D945" s="420" t="s">
        <v>489</v>
      </c>
      <c r="E945" s="748">
        <v>0</v>
      </c>
      <c r="F945" s="420">
        <v>2</v>
      </c>
      <c r="G945" s="706">
        <v>0</v>
      </c>
      <c r="H945" s="420">
        <v>0</v>
      </c>
      <c r="I945" s="74" t="s">
        <v>309</v>
      </c>
      <c r="J945" s="74" t="s">
        <v>309</v>
      </c>
      <c r="K945" s="74" t="s">
        <v>309</v>
      </c>
      <c r="L945" s="74" t="s">
        <v>309</v>
      </c>
      <c r="M945" s="74" t="s">
        <v>89</v>
      </c>
      <c r="N945" s="74" t="s">
        <v>89</v>
      </c>
      <c r="O945" s="74" t="s">
        <v>89</v>
      </c>
      <c r="P945" s="74" t="s">
        <v>89</v>
      </c>
      <c r="Q945" s="160"/>
      <c r="R945" s="418">
        <v>42558</v>
      </c>
      <c r="S945" s="418">
        <v>27</v>
      </c>
      <c r="T945" s="429"/>
      <c r="U945" s="430" t="s">
        <v>681</v>
      </c>
      <c r="V945" s="430" t="s">
        <v>1430</v>
      </c>
      <c r="W945" s="97">
        <v>3</v>
      </c>
      <c r="X945" s="99"/>
      <c r="Y945" s="99"/>
      <c r="Z945" s="160"/>
      <c r="AE945" s="150">
        <f>IF(A945="","",(IFERROR(VLOOKUP(A945,Projecten!A$4:W$2618,5,FALSE),"niet bekend")))</f>
        <v>1</v>
      </c>
      <c r="AF945" s="972">
        <f t="shared" si="108"/>
        <v>0</v>
      </c>
      <c r="AG945" s="1028">
        <f>IF(A945="","",(IFERROR(VLOOKUP(A945,Projecten!A$4:W$2618,23,FALSE),"niet bekend")))</f>
        <v>3823.24</v>
      </c>
      <c r="AH945" s="1028">
        <f>IF(A945="","",(IFERROR(VLOOKUP(A945,Projecten!A$4:W$2618,12,FALSE),"niet bekend")))</f>
        <v>3823.24</v>
      </c>
      <c r="AI945" s="1028">
        <f t="shared" si="107"/>
        <v>3823.24</v>
      </c>
    </row>
    <row r="946" spans="1:35" s="4" customFormat="1" ht="12.75" customHeight="1" x14ac:dyDescent="0.2">
      <c r="A946" s="160" t="s">
        <v>1361</v>
      </c>
      <c r="B946" s="1523" t="s">
        <v>1536</v>
      </c>
      <c r="C946" s="583" t="s">
        <v>1368</v>
      </c>
      <c r="D946" s="40" t="s">
        <v>489</v>
      </c>
      <c r="E946" s="1999">
        <v>1</v>
      </c>
      <c r="F946" s="590">
        <v>12</v>
      </c>
      <c r="G946" s="669">
        <v>8</v>
      </c>
      <c r="H946" s="8">
        <v>3</v>
      </c>
      <c r="I946" s="621" t="s">
        <v>89</v>
      </c>
      <c r="J946" s="621" t="s">
        <v>89</v>
      </c>
      <c r="K946" s="41" t="s">
        <v>309</v>
      </c>
      <c r="L946" s="41" t="s">
        <v>309</v>
      </c>
      <c r="M946" s="41" t="s">
        <v>89</v>
      </c>
      <c r="N946" s="41" t="s">
        <v>89</v>
      </c>
      <c r="O946" s="41" t="s">
        <v>89</v>
      </c>
      <c r="P946" s="41" t="s">
        <v>89</v>
      </c>
      <c r="Q946" s="272"/>
      <c r="R946" s="23">
        <v>42558</v>
      </c>
      <c r="S946" s="384">
        <v>27</v>
      </c>
      <c r="T946" s="181"/>
      <c r="U946" s="4" t="s">
        <v>681</v>
      </c>
      <c r="V946" s="4" t="s">
        <v>1430</v>
      </c>
      <c r="W946" s="497">
        <v>25.615600000000001</v>
      </c>
      <c r="X946" s="79"/>
      <c r="Y946" s="79"/>
      <c r="Z946" s="586">
        <v>42521</v>
      </c>
      <c r="AE946" s="4">
        <f>IF(A946="","",(IFERROR(VLOOKUP(A946,Projecten!A$4:W$2618,5,FALSE),"niet bekend")))</f>
        <v>1</v>
      </c>
      <c r="AF946" s="973">
        <f t="shared" si="108"/>
        <v>4321.22</v>
      </c>
      <c r="AG946" s="1028">
        <f>IF(A946="","",(IFERROR(VLOOKUP(A946,Projecten!A$4:W$2618,23,FALSE),"niet bekend")))</f>
        <v>4321.22</v>
      </c>
      <c r="AH946" s="1028">
        <f>IF(A946="","",(IFERROR(VLOOKUP(A946,Projecten!A$4:W$2618,12,FALSE),"niet bekend")))</f>
        <v>4321.22</v>
      </c>
      <c r="AI946" s="1026">
        <f t="shared" si="107"/>
        <v>0</v>
      </c>
    </row>
    <row r="947" spans="1:35" s="4" customFormat="1" ht="12.75" customHeight="1" x14ac:dyDescent="0.2">
      <c r="A947" s="5"/>
      <c r="B947" s="329"/>
      <c r="C947" s="628"/>
      <c r="D947" s="28"/>
      <c r="E947" s="241"/>
      <c r="F947" s="239"/>
      <c r="G947" s="670"/>
      <c r="H947" s="239"/>
      <c r="I947" s="654"/>
      <c r="J947" s="654"/>
      <c r="K947" s="76"/>
      <c r="L947" s="76"/>
      <c r="M947" s="76"/>
      <c r="N947" s="41"/>
      <c r="O947" s="41"/>
      <c r="P947" s="41"/>
      <c r="Q947" s="272"/>
      <c r="R947" s="23"/>
      <c r="S947" s="23"/>
      <c r="T947" s="181"/>
      <c r="W947" s="469"/>
      <c r="X947" s="79"/>
      <c r="Y947" s="79"/>
      <c r="Z947" s="272"/>
      <c r="AE947" s="4" t="str">
        <f>IF(A947="","",(IFERROR(VLOOKUP(A947,Projecten!A$4:W$2618,5,FALSE),"niet bekend")))</f>
        <v/>
      </c>
      <c r="AF947" s="973" t="str">
        <f t="shared" si="108"/>
        <v/>
      </c>
      <c r="AG947" s="1028" t="str">
        <f>IF(A947="","",(IFERROR(VLOOKUP(A947,Projecten!A$4:W$2618,23,FALSE),"niet bekend")))</f>
        <v/>
      </c>
      <c r="AH947" s="1028" t="str">
        <f>IF(A947="","",(IFERROR(VLOOKUP(A947,Projecten!A$4:W$2618,12,FALSE),"niet bekend")))</f>
        <v/>
      </c>
      <c r="AI947" s="1026" t="str">
        <f t="shared" si="107"/>
        <v/>
      </c>
    </row>
    <row r="948" spans="1:35" s="4" customFormat="1" ht="12.75" customHeight="1" x14ac:dyDescent="0.2">
      <c r="A948" s="160">
        <v>2016242</v>
      </c>
      <c r="B948" s="1523">
        <v>120763</v>
      </c>
      <c r="C948" s="583" t="s">
        <v>1319</v>
      </c>
      <c r="D948" s="40" t="s">
        <v>451</v>
      </c>
      <c r="E948" s="1999">
        <v>1</v>
      </c>
      <c r="F948" s="590">
        <v>11</v>
      </c>
      <c r="G948" s="669">
        <v>7</v>
      </c>
      <c r="H948" s="8">
        <v>3</v>
      </c>
      <c r="I948" s="621" t="s">
        <v>89</v>
      </c>
      <c r="J948" s="621" t="s">
        <v>89</v>
      </c>
      <c r="K948" s="41" t="s">
        <v>309</v>
      </c>
      <c r="L948" s="41" t="s">
        <v>309</v>
      </c>
      <c r="M948" s="41" t="s">
        <v>89</v>
      </c>
      <c r="N948" s="41" t="s">
        <v>89</v>
      </c>
      <c r="O948" s="41" t="s">
        <v>89</v>
      </c>
      <c r="P948" s="41" t="s">
        <v>89</v>
      </c>
      <c r="Q948" s="272"/>
      <c r="R948" s="23">
        <v>42559</v>
      </c>
      <c r="S948" s="384">
        <v>27</v>
      </c>
      <c r="T948" s="181"/>
      <c r="U948" s="4" t="s">
        <v>934</v>
      </c>
      <c r="V948" s="44" t="s">
        <v>1562</v>
      </c>
      <c r="W948" s="497">
        <v>20.6</v>
      </c>
      <c r="X948" s="79"/>
      <c r="Y948" s="79"/>
      <c r="Z948" s="586">
        <v>42522</v>
      </c>
      <c r="AE948" s="4">
        <f>IF(A948="","",(IFERROR(VLOOKUP(A948,Projecten!A$4:W$2618,5,FALSE),"niet bekend")))</f>
        <v>1</v>
      </c>
      <c r="AF948" s="973">
        <f t="shared" si="108"/>
        <v>3385.01</v>
      </c>
      <c r="AG948" s="1028">
        <f>IF(A948="","",(IFERROR(VLOOKUP(A948,Projecten!A$4:W$2618,23,FALSE),"niet bekend")))</f>
        <v>3385.01</v>
      </c>
      <c r="AH948" s="1028">
        <f>IF(A948="","",(IFERROR(VLOOKUP(A948,Projecten!A$4:W$2618,12,FALSE),"niet bekend")))</f>
        <v>3385.01</v>
      </c>
      <c r="AI948" s="1026">
        <f t="shared" si="107"/>
        <v>0</v>
      </c>
    </row>
    <row r="949" spans="1:35" s="4" customFormat="1" ht="12.75" customHeight="1" x14ac:dyDescent="0.2">
      <c r="A949" s="5">
        <v>2016243</v>
      </c>
      <c r="B949" s="1523">
        <v>120763</v>
      </c>
      <c r="C949" s="583" t="s">
        <v>1320</v>
      </c>
      <c r="D949" s="40" t="s">
        <v>451</v>
      </c>
      <c r="E949" s="1999">
        <v>1</v>
      </c>
      <c r="F949" s="590">
        <v>9</v>
      </c>
      <c r="G949" s="669">
        <v>4</v>
      </c>
      <c r="H949" s="8">
        <v>5</v>
      </c>
      <c r="I949" s="621" t="s">
        <v>89</v>
      </c>
      <c r="J949" s="620" t="s">
        <v>309</v>
      </c>
      <c r="K949" s="41" t="s">
        <v>309</v>
      </c>
      <c r="L949" s="41" t="s">
        <v>309</v>
      </c>
      <c r="M949" s="41" t="s">
        <v>89</v>
      </c>
      <c r="N949" s="41" t="s">
        <v>89</v>
      </c>
      <c r="O949" s="41" t="s">
        <v>89</v>
      </c>
      <c r="P949" s="41" t="s">
        <v>89</v>
      </c>
      <c r="Q949" s="272"/>
      <c r="R949" s="23"/>
      <c r="S949" s="23">
        <v>27</v>
      </c>
      <c r="T949" s="181"/>
      <c r="U949" s="4" t="s">
        <v>934</v>
      </c>
      <c r="W949" s="497">
        <v>19.100000000000001</v>
      </c>
      <c r="X949" s="79"/>
      <c r="Y949" s="79"/>
      <c r="Z949" s="586">
        <v>42522</v>
      </c>
      <c r="AE949" s="4">
        <f>IF(A949="","",(IFERROR(VLOOKUP(A949,Projecten!A$4:W$2618,5,FALSE),"niet bekend")))</f>
        <v>1</v>
      </c>
      <c r="AF949" s="973">
        <f t="shared" si="108"/>
        <v>3379.05</v>
      </c>
      <c r="AG949" s="1028">
        <f>IF(A949="","",(IFERROR(VLOOKUP(A949,Projecten!A$4:W$2618,23,FALSE),"niet bekend")))</f>
        <v>3379.05</v>
      </c>
      <c r="AH949" s="1028">
        <f>IF(A949="","",(IFERROR(VLOOKUP(A949,Projecten!A$4:W$2618,12,FALSE),"niet bekend")))</f>
        <v>3379.05</v>
      </c>
      <c r="AI949" s="1026">
        <f t="shared" si="107"/>
        <v>0</v>
      </c>
    </row>
    <row r="950" spans="1:35" s="4" customFormat="1" ht="12.75" customHeight="1" x14ac:dyDescent="0.2">
      <c r="A950" s="5">
        <v>2016244</v>
      </c>
      <c r="B950" s="1523">
        <v>120763</v>
      </c>
      <c r="C950" s="583" t="s">
        <v>1321</v>
      </c>
      <c r="D950" s="40" t="s">
        <v>451</v>
      </c>
      <c r="E950" s="1999">
        <v>1</v>
      </c>
      <c r="F950" s="590">
        <v>9</v>
      </c>
      <c r="G950" s="669">
        <v>4</v>
      </c>
      <c r="H950" s="8">
        <v>5</v>
      </c>
      <c r="I950" s="621" t="s">
        <v>89</v>
      </c>
      <c r="J950" s="620" t="s">
        <v>309</v>
      </c>
      <c r="K950" s="41" t="s">
        <v>309</v>
      </c>
      <c r="L950" s="41" t="s">
        <v>309</v>
      </c>
      <c r="M950" s="41" t="s">
        <v>89</v>
      </c>
      <c r="N950" s="41" t="s">
        <v>89</v>
      </c>
      <c r="O950" s="41" t="s">
        <v>89</v>
      </c>
      <c r="P950" s="41" t="s">
        <v>89</v>
      </c>
      <c r="Q950" s="272"/>
      <c r="R950" s="23"/>
      <c r="S950" s="23">
        <v>27</v>
      </c>
      <c r="T950" s="181"/>
      <c r="U950" s="4" t="s">
        <v>934</v>
      </c>
      <c r="V950" s="4" t="s">
        <v>1431</v>
      </c>
      <c r="W950" s="497">
        <v>21.3</v>
      </c>
      <c r="X950" s="79"/>
      <c r="Y950" s="79"/>
      <c r="Z950" s="586">
        <v>42522</v>
      </c>
      <c r="AE950" s="4">
        <f>IF(A950="","",(IFERROR(VLOOKUP(A950,Projecten!A$4:W$2618,5,FALSE),"niet bekend")))</f>
        <v>1</v>
      </c>
      <c r="AF950" s="973">
        <f t="shared" si="108"/>
        <v>3880.97</v>
      </c>
      <c r="AG950" s="1028">
        <f>IF(A950="","",(IFERROR(VLOOKUP(A950,Projecten!A$4:W$2618,23,FALSE),"niet bekend")))</f>
        <v>3880.97</v>
      </c>
      <c r="AH950" s="1028">
        <f>IF(A950="","",(IFERROR(VLOOKUP(A950,Projecten!A$4:W$2618,12,FALSE),"niet bekend")))</f>
        <v>3880.97</v>
      </c>
      <c r="AI950" s="1026">
        <f t="shared" si="107"/>
        <v>0</v>
      </c>
    </row>
    <row r="951" spans="1:35" s="38" customFormat="1" ht="12.75" customHeight="1" x14ac:dyDescent="0.2">
      <c r="A951" s="30"/>
      <c r="B951" s="1500"/>
      <c r="C951" s="31"/>
      <c r="D951" s="31"/>
      <c r="E951" s="32"/>
      <c r="F951" s="31"/>
      <c r="G951" s="31"/>
      <c r="H951" s="31"/>
      <c r="I951" s="32"/>
      <c r="J951" s="32"/>
      <c r="K951" s="32"/>
      <c r="L951" s="32"/>
      <c r="M951" s="32"/>
      <c r="N951" s="32"/>
      <c r="O951" s="32"/>
      <c r="P951" s="32"/>
      <c r="Q951" s="527"/>
      <c r="R951" s="33"/>
      <c r="S951" s="1198"/>
      <c r="T951" s="176"/>
      <c r="U951" s="35"/>
      <c r="V951" s="35"/>
      <c r="W951" s="35"/>
      <c r="X951" s="83"/>
      <c r="Y951" s="84"/>
      <c r="Z951" s="36"/>
      <c r="AA951" s="608" t="s">
        <v>1332</v>
      </c>
      <c r="AB951" s="608" t="s">
        <v>1269</v>
      </c>
      <c r="AC951" s="608" t="s">
        <v>1333</v>
      </c>
      <c r="AF951" s="983"/>
      <c r="AG951" s="1030"/>
      <c r="AH951" s="1030"/>
      <c r="AI951" s="1030"/>
    </row>
    <row r="952" spans="1:35" s="1038" customFormat="1" ht="12.75" customHeight="1" x14ac:dyDescent="0.2">
      <c r="A952" s="1007"/>
      <c r="B952" s="1498"/>
      <c r="C952" s="1008">
        <f>SUM(F952:H952)</f>
        <v>313</v>
      </c>
      <c r="D952" s="1009"/>
      <c r="E952" s="1010">
        <f>SUM(E953:E992)</f>
        <v>23</v>
      </c>
      <c r="F952" s="1009">
        <f>SUM(F953:F992)</f>
        <v>159</v>
      </c>
      <c r="G952" s="1009">
        <f>SUM(G953:G992)</f>
        <v>92</v>
      </c>
      <c r="H952" s="1009">
        <f>SUM(H953:H992)</f>
        <v>62</v>
      </c>
      <c r="I952" s="1010"/>
      <c r="J952" s="1010"/>
      <c r="K952" s="1010"/>
      <c r="L952" s="1010"/>
      <c r="M952" s="1010"/>
      <c r="N952" s="1010"/>
      <c r="O952" s="1010"/>
      <c r="P952" s="1010"/>
      <c r="Q952" s="1044">
        <v>28</v>
      </c>
      <c r="R952" s="1045"/>
      <c r="S952" s="1199"/>
      <c r="T952" s="1046"/>
      <c r="U952" s="1047"/>
      <c r="V952" s="1048">
        <f>SUM(W952:W993)</f>
        <v>415.50639999999999</v>
      </c>
      <c r="W952" s="960"/>
      <c r="X952" s="1049">
        <v>307.5</v>
      </c>
      <c r="Y952" s="961">
        <f>V952-X952</f>
        <v>108.00639999999999</v>
      </c>
      <c r="Z952" s="1050"/>
      <c r="AA952" s="1038">
        <v>635.5</v>
      </c>
      <c r="AB952" s="1038">
        <v>208.5</v>
      </c>
      <c r="AC952" s="1038">
        <f>AA952-AB952</f>
        <v>427</v>
      </c>
      <c r="AE952" s="1038" t="str">
        <f>IF(A952="","",(IFERROR(VLOOKUP(A952,Projecten!A$4:W$2618,5,FALSE),"niet bekend")))</f>
        <v/>
      </c>
      <c r="AF952" s="1037">
        <f>SUM(AF953:AF993)</f>
        <v>56844.06</v>
      </c>
      <c r="AG952" s="1027" t="str">
        <f>IF(A952="","",(IFERROR(VLOOKUP(A952,Projecten!A$4:W$2618,23,FALSE),"niet bekend")))</f>
        <v/>
      </c>
      <c r="AH952" s="1027" t="str">
        <f>IF(A952="","",(IFERROR(VLOOKUP(A952,Projecten!A$4:W$2618,12,FALSE),"niet bekend")))</f>
        <v/>
      </c>
      <c r="AI952" s="1027"/>
    </row>
    <row r="953" spans="1:35" s="4" customFormat="1" ht="12.75" customHeight="1" x14ac:dyDescent="0.2">
      <c r="A953" s="2"/>
      <c r="B953" s="1501"/>
      <c r="C953" s="1"/>
      <c r="D953" s="1"/>
      <c r="E953" s="39"/>
      <c r="F953" s="1"/>
      <c r="G953" s="1"/>
      <c r="H953" s="1"/>
      <c r="I953" s="74"/>
      <c r="J953" s="29"/>
      <c r="K953" s="29"/>
      <c r="L953" s="29"/>
      <c r="M953" s="29"/>
      <c r="N953" s="29"/>
      <c r="O953" s="29"/>
      <c r="P953" s="29"/>
      <c r="Q953" s="272" t="s">
        <v>1135</v>
      </c>
      <c r="R953" s="23"/>
      <c r="S953" s="23"/>
      <c r="T953" s="181"/>
      <c r="W953" s="25"/>
      <c r="X953" s="79"/>
      <c r="Y953" s="79"/>
      <c r="Z953" s="272"/>
      <c r="AE953" s="4" t="str">
        <f>IF(A953="","",(IFERROR(VLOOKUP(A953,Projecten!A$4:W$2618,5,FALSE),"niet bekend")))</f>
        <v/>
      </c>
      <c r="AF953" s="973" t="str">
        <f t="shared" ref="AF953:AF960" si="109">IF(AE953="","",(E953/AE953*AH953))</f>
        <v/>
      </c>
      <c r="AG953" s="1028" t="str">
        <f>IF(A953="","",(IFERROR(VLOOKUP(A953,Projecten!A$4:W$2618,23,FALSE),"niet bekend")))</f>
        <v/>
      </c>
      <c r="AH953" s="1028" t="str">
        <f>IF(A953="","",(IFERROR(VLOOKUP(A953,Projecten!A$4:W$2618,12,FALSE),"niet bekend")))</f>
        <v/>
      </c>
      <c r="AI953" s="1026" t="str">
        <f t="shared" ref="AI953:AI992" si="110">IF(AF953="","",(AH953-AF953))</f>
        <v/>
      </c>
    </row>
    <row r="954" spans="1:35" s="540" customFormat="1" ht="12.75" customHeight="1" x14ac:dyDescent="0.2">
      <c r="B954" s="626"/>
      <c r="C954" s="627" t="s">
        <v>1317</v>
      </c>
      <c r="D954" s="625"/>
      <c r="E954" s="1992"/>
      <c r="F954" s="625"/>
      <c r="G954" s="693"/>
      <c r="H954" s="694"/>
      <c r="I954" s="568"/>
      <c r="J954" s="541"/>
      <c r="K954" s="541"/>
      <c r="L954" s="541"/>
      <c r="M954" s="541"/>
      <c r="N954" s="541"/>
      <c r="O954" s="541"/>
      <c r="P954" s="541"/>
      <c r="Q954" s="539"/>
      <c r="R954" s="384"/>
      <c r="S954" s="543"/>
      <c r="T954" s="544"/>
      <c r="W954" s="545">
        <v>38</v>
      </c>
      <c r="X954" s="546"/>
      <c r="Y954" s="546"/>
      <c r="Z954" s="539"/>
      <c r="AE954" s="383" t="str">
        <f>IF(A954="","",(IFERROR(VLOOKUP(A954,Projecten!A$4:W$2618,5,FALSE),"niet bekend")))</f>
        <v/>
      </c>
      <c r="AF954" s="975" t="str">
        <f t="shared" si="109"/>
        <v/>
      </c>
      <c r="AG954" s="1028" t="str">
        <f>IF(A954="","",(IFERROR(VLOOKUP(A954,Projecten!A$4:W$2618,23,FALSE),"niet bekend")))</f>
        <v/>
      </c>
      <c r="AH954" s="1028" t="str">
        <f>IF(A954="","",(IFERROR(VLOOKUP(A954,Projecten!A$4:W$2618,12,FALSE),"niet bekend")))</f>
        <v/>
      </c>
      <c r="AI954" s="1026" t="str">
        <f t="shared" si="110"/>
        <v/>
      </c>
    </row>
    <row r="955" spans="1:35" s="540" customFormat="1" ht="12.75" customHeight="1" x14ac:dyDescent="0.2">
      <c r="B955" s="626"/>
      <c r="C955" s="627" t="s">
        <v>1609</v>
      </c>
      <c r="D955" s="625"/>
      <c r="E955" s="1992"/>
      <c r="F955" s="625"/>
      <c r="G955" s="693"/>
      <c r="H955" s="694"/>
      <c r="I955" s="568"/>
      <c r="J955" s="568"/>
      <c r="K955" s="568"/>
      <c r="L955" s="568"/>
      <c r="M955" s="568"/>
      <c r="N955" s="568"/>
      <c r="O955" s="568"/>
      <c r="P955" s="568"/>
      <c r="Q955" s="709"/>
      <c r="R955" s="384"/>
      <c r="S955" s="543"/>
      <c r="T955" s="544"/>
      <c r="W955" s="545">
        <v>8.25</v>
      </c>
      <c r="X955" s="546"/>
      <c r="Y955" s="546"/>
      <c r="Z955" s="539"/>
      <c r="AE955" s="383" t="str">
        <f>IF(A955="","",(IFERROR(VLOOKUP(A955,Projecten!A$4:W$2618,5,FALSE),"niet bekend")))</f>
        <v/>
      </c>
      <c r="AF955" s="975" t="str">
        <f t="shared" si="109"/>
        <v/>
      </c>
      <c r="AG955" s="1028" t="str">
        <f>IF(A955="","",(IFERROR(VLOOKUP(A955,Projecten!A$4:W$2618,23,FALSE),"niet bekend")))</f>
        <v/>
      </c>
      <c r="AH955" s="1028" t="str">
        <f>IF(A955="","",(IFERROR(VLOOKUP(A955,Projecten!A$4:W$2618,12,FALSE),"niet bekend")))</f>
        <v/>
      </c>
      <c r="AI955" s="1026" t="str">
        <f t="shared" si="110"/>
        <v/>
      </c>
    </row>
    <row r="956" spans="1:35" s="540" customFormat="1" ht="12.75" customHeight="1" x14ac:dyDescent="0.2">
      <c r="B956" s="626"/>
      <c r="C956" s="627"/>
      <c r="D956" s="625"/>
      <c r="E956" s="1992"/>
      <c r="F956" s="625"/>
      <c r="G956" s="693"/>
      <c r="H956" s="694"/>
      <c r="I956" s="568"/>
      <c r="J956" s="568"/>
      <c r="K956" s="568"/>
      <c r="L956" s="568"/>
      <c r="M956" s="568"/>
      <c r="N956" s="568"/>
      <c r="O956" s="568"/>
      <c r="P956" s="568"/>
      <c r="Q956" s="709"/>
      <c r="R956" s="384"/>
      <c r="S956" s="543"/>
      <c r="T956" s="544"/>
      <c r="W956" s="545"/>
      <c r="X956" s="546"/>
      <c r="Y956" s="546"/>
      <c r="Z956" s="539"/>
      <c r="AE956" s="383" t="str">
        <f>IF(A956="","",(IFERROR(VLOOKUP(A956,Projecten!A$4:W$2618,5,FALSE),"niet bekend")))</f>
        <v/>
      </c>
      <c r="AF956" s="975" t="str">
        <f t="shared" si="109"/>
        <v/>
      </c>
      <c r="AG956" s="1028" t="str">
        <f>IF(A956="","",(IFERROR(VLOOKUP(A956,Projecten!A$4:W$2618,23,FALSE),"niet bekend")))</f>
        <v/>
      </c>
      <c r="AH956" s="1028" t="str">
        <f>IF(A956="","",(IFERROR(VLOOKUP(A956,Projecten!A$4:W$2618,12,FALSE),"niet bekend")))</f>
        <v/>
      </c>
      <c r="AI956" s="1026" t="str">
        <f t="shared" si="110"/>
        <v/>
      </c>
    </row>
    <row r="957" spans="1:35" s="433" customFormat="1" ht="12.75" customHeight="1" x14ac:dyDescent="0.2">
      <c r="B957" s="697"/>
      <c r="C957" s="698" t="s">
        <v>1652</v>
      </c>
      <c r="D957" s="633"/>
      <c r="E957" s="536"/>
      <c r="F957" s="633"/>
      <c r="G957" s="699"/>
      <c r="H957" s="700"/>
      <c r="I957" s="701"/>
      <c r="J957" s="701"/>
      <c r="K957" s="701"/>
      <c r="L957" s="701"/>
      <c r="M957" s="701"/>
      <c r="N957" s="701"/>
      <c r="O957" s="701"/>
      <c r="P957" s="701"/>
      <c r="Q957" s="434"/>
      <c r="R957" s="384"/>
      <c r="S957" s="564"/>
      <c r="T957" s="565"/>
      <c r="W957" s="469">
        <v>9.75</v>
      </c>
      <c r="X957" s="566"/>
      <c r="Y957" s="566"/>
      <c r="Z957" s="452"/>
      <c r="AE957" s="383" t="str">
        <f>IF(A957="","",(IFERROR(VLOOKUP(A957,Projecten!A$4:W$2618,5,FALSE),"niet bekend")))</f>
        <v/>
      </c>
      <c r="AF957" s="978" t="str">
        <f t="shared" si="109"/>
        <v/>
      </c>
      <c r="AG957" s="1028" t="str">
        <f>IF(A957="","",(IFERROR(VLOOKUP(A957,Projecten!A$4:W$2618,23,FALSE),"niet bekend")))</f>
        <v/>
      </c>
      <c r="AH957" s="1028" t="str">
        <f>IF(A957="","",(IFERROR(VLOOKUP(A957,Projecten!A$4:W$2618,12,FALSE),"niet bekend")))</f>
        <v/>
      </c>
      <c r="AI957" s="1026" t="str">
        <f t="shared" si="110"/>
        <v/>
      </c>
    </row>
    <row r="958" spans="1:35" s="433" customFormat="1" ht="12.75" customHeight="1" x14ac:dyDescent="0.2">
      <c r="B958" s="697"/>
      <c r="C958" s="698" t="s">
        <v>1653</v>
      </c>
      <c r="D958" s="633"/>
      <c r="E958" s="536"/>
      <c r="F958" s="633"/>
      <c r="G958" s="699"/>
      <c r="H958" s="700"/>
      <c r="I958" s="701"/>
      <c r="J958" s="701"/>
      <c r="K958" s="701"/>
      <c r="L958" s="701"/>
      <c r="M958" s="701"/>
      <c r="N958" s="701"/>
      <c r="O958" s="701"/>
      <c r="P958" s="701"/>
      <c r="Q958" s="434"/>
      <c r="R958" s="384"/>
      <c r="S958" s="564"/>
      <c r="T958" s="565"/>
      <c r="W958" s="469">
        <v>20</v>
      </c>
      <c r="X958" s="566"/>
      <c r="Y958" s="566"/>
      <c r="Z958" s="452"/>
      <c r="AE958" s="383" t="str">
        <f>IF(A958="","",(IFERROR(VLOOKUP(A958,Projecten!A$4:W$2618,5,FALSE),"niet bekend")))</f>
        <v/>
      </c>
      <c r="AF958" s="978" t="str">
        <f t="shared" si="109"/>
        <v/>
      </c>
      <c r="AG958" s="1028" t="str">
        <f>IF(A958="","",(IFERROR(VLOOKUP(A958,Projecten!A$4:W$2618,23,FALSE),"niet bekend")))</f>
        <v/>
      </c>
      <c r="AH958" s="1028" t="str">
        <f>IF(A958="","",(IFERROR(VLOOKUP(A958,Projecten!A$4:W$2618,12,FALSE),"niet bekend")))</f>
        <v/>
      </c>
      <c r="AI958" s="1026" t="str">
        <f t="shared" si="110"/>
        <v/>
      </c>
    </row>
    <row r="959" spans="1:35" s="433" customFormat="1" ht="12.75" customHeight="1" x14ac:dyDescent="0.2">
      <c r="B959" s="697"/>
      <c r="C959" s="698" t="s">
        <v>1654</v>
      </c>
      <c r="D959" s="633"/>
      <c r="E959" s="536"/>
      <c r="F959" s="633"/>
      <c r="G959" s="699"/>
      <c r="H959" s="700"/>
      <c r="I959" s="701"/>
      <c r="J959" s="701"/>
      <c r="K959" s="701"/>
      <c r="L959" s="701"/>
      <c r="M959" s="701"/>
      <c r="N959" s="701"/>
      <c r="O959" s="701"/>
      <c r="P959" s="701"/>
      <c r="Q959" s="434"/>
      <c r="R959" s="384"/>
      <c r="S959" s="564"/>
      <c r="T959" s="565"/>
      <c r="W959" s="469">
        <v>6.5</v>
      </c>
      <c r="X959" s="566"/>
      <c r="Y959" s="566"/>
      <c r="Z959" s="452"/>
      <c r="AE959" s="383" t="str">
        <f>IF(A959="","",(IFERROR(VLOOKUP(A959,Projecten!A$4:W$2618,5,FALSE),"niet bekend")))</f>
        <v/>
      </c>
      <c r="AF959" s="978" t="str">
        <f t="shared" si="109"/>
        <v/>
      </c>
      <c r="AG959" s="1028" t="str">
        <f>IF(A959="","",(IFERROR(VLOOKUP(A959,Projecten!A$4:W$2618,23,FALSE),"niet bekend")))</f>
        <v/>
      </c>
      <c r="AH959" s="1028" t="str">
        <f>IF(A959="","",(IFERROR(VLOOKUP(A959,Projecten!A$4:W$2618,12,FALSE),"niet bekend")))</f>
        <v/>
      </c>
      <c r="AI959" s="1026" t="str">
        <f t="shared" si="110"/>
        <v/>
      </c>
    </row>
    <row r="960" spans="1:35" s="540" customFormat="1" ht="12.75" customHeight="1" x14ac:dyDescent="0.2">
      <c r="B960" s="626"/>
      <c r="C960" s="627"/>
      <c r="D960" s="625"/>
      <c r="E960" s="1992"/>
      <c r="F960" s="625"/>
      <c r="G960" s="693"/>
      <c r="H960" s="694"/>
      <c r="I960" s="568"/>
      <c r="J960" s="568"/>
      <c r="K960" s="568"/>
      <c r="L960" s="568"/>
      <c r="M960" s="568"/>
      <c r="N960" s="568"/>
      <c r="O960" s="568"/>
      <c r="P960" s="568"/>
      <c r="Q960" s="709"/>
      <c r="R960" s="384"/>
      <c r="S960" s="543"/>
      <c r="T960" s="544"/>
      <c r="W960" s="545"/>
      <c r="X960" s="546"/>
      <c r="Y960" s="546"/>
      <c r="Z960" s="539"/>
      <c r="AE960" s="383" t="str">
        <f>IF(A960="","",(IFERROR(VLOOKUP(A960,Projecten!A$4:W$2618,5,FALSE),"niet bekend")))</f>
        <v/>
      </c>
      <c r="AF960" s="975" t="str">
        <f t="shared" si="109"/>
        <v/>
      </c>
      <c r="AG960" s="1028" t="str">
        <f>IF(A960="","",(IFERROR(VLOOKUP(A960,Projecten!A$4:W$2618,23,FALSE),"niet bekend")))</f>
        <v/>
      </c>
      <c r="AH960" s="1028" t="str">
        <f>IF(A960="","",(IFERROR(VLOOKUP(A960,Projecten!A$4:W$2618,12,FALSE),"niet bekend")))</f>
        <v/>
      </c>
      <c r="AI960" s="1026" t="str">
        <f t="shared" si="110"/>
        <v/>
      </c>
    </row>
    <row r="961" spans="1:35" s="90" customFormat="1" ht="12.75" customHeight="1" x14ac:dyDescent="0.2">
      <c r="A961" s="93">
        <v>2016339</v>
      </c>
      <c r="B961" s="314" t="s">
        <v>1598</v>
      </c>
      <c r="C961" s="93" t="s">
        <v>1587</v>
      </c>
      <c r="D961" s="94" t="s">
        <v>489</v>
      </c>
      <c r="E961" s="1977">
        <v>0</v>
      </c>
      <c r="F961" s="405">
        <v>1</v>
      </c>
      <c r="G961" s="405">
        <v>0</v>
      </c>
      <c r="H961" s="405">
        <v>3</v>
      </c>
      <c r="I961" s="664" t="s">
        <v>309</v>
      </c>
      <c r="J961" s="664" t="s">
        <v>309</v>
      </c>
      <c r="K961" s="76" t="s">
        <v>309</v>
      </c>
      <c r="L961" s="76" t="s">
        <v>309</v>
      </c>
      <c r="M961" s="76" t="s">
        <v>89</v>
      </c>
      <c r="N961" s="76" t="s">
        <v>89</v>
      </c>
      <c r="O961" s="76" t="s">
        <v>89</v>
      </c>
      <c r="P961" s="76" t="s">
        <v>89</v>
      </c>
      <c r="Q961" s="382" t="s">
        <v>237</v>
      </c>
      <c r="R961" s="96">
        <v>42565</v>
      </c>
      <c r="S961" s="418">
        <v>28</v>
      </c>
      <c r="T961" s="180"/>
      <c r="U961" s="90" t="s">
        <v>681</v>
      </c>
      <c r="V961" s="430" t="s">
        <v>1588</v>
      </c>
      <c r="W961" s="612">
        <v>6</v>
      </c>
      <c r="X961" s="101"/>
      <c r="Y961" s="101"/>
      <c r="Z961" s="667"/>
      <c r="AE961" s="90">
        <f>IF(A961="","",(IFERROR(VLOOKUP(A961,Projecten!A$4:W$2618,5,FALSE),"niet bekend")))</f>
        <v>0</v>
      </c>
      <c r="AF961" s="972">
        <f>AH961</f>
        <v>898.81</v>
      </c>
      <c r="AG961" s="1028">
        <f>IF(A961="","",(IFERROR(VLOOKUP(A961,Projecten!A$4:W$2618,23,FALSE),"niet bekend")))</f>
        <v>898.81</v>
      </c>
      <c r="AH961" s="1028">
        <f>IF(A961="","",(IFERROR(VLOOKUP(A961,Projecten!A$4:W$2618,12,FALSE),"niet bekend")))</f>
        <v>898.81</v>
      </c>
      <c r="AI961" s="1028">
        <f t="shared" si="110"/>
        <v>0</v>
      </c>
    </row>
    <row r="962" spans="1:35" s="4" customFormat="1" ht="12.75" customHeight="1" x14ac:dyDescent="0.2">
      <c r="A962" s="5" t="s">
        <v>1359</v>
      </c>
      <c r="B962" s="1523" t="s">
        <v>1599</v>
      </c>
      <c r="C962" s="582" t="s">
        <v>1362</v>
      </c>
      <c r="D962" s="40" t="s">
        <v>489</v>
      </c>
      <c r="E962" s="1999">
        <v>1</v>
      </c>
      <c r="F962" s="590">
        <v>8</v>
      </c>
      <c r="G962" s="669">
        <v>4</v>
      </c>
      <c r="H962" s="150">
        <v>3</v>
      </c>
      <c r="I962" s="621" t="s">
        <v>89</v>
      </c>
      <c r="J962" s="621" t="s">
        <v>89</v>
      </c>
      <c r="K962" s="76" t="s">
        <v>309</v>
      </c>
      <c r="L962" s="41" t="s">
        <v>309</v>
      </c>
      <c r="M962" s="41" t="s">
        <v>89</v>
      </c>
      <c r="N962" s="41" t="s">
        <v>89</v>
      </c>
      <c r="O962" s="41" t="s">
        <v>89</v>
      </c>
      <c r="P962" s="41" t="s">
        <v>89</v>
      </c>
      <c r="Q962" s="272" t="s">
        <v>1163</v>
      </c>
      <c r="R962" s="23">
        <v>42565</v>
      </c>
      <c r="S962" s="384">
        <v>28</v>
      </c>
      <c r="T962" s="181"/>
      <c r="U962" s="4" t="s">
        <v>681</v>
      </c>
      <c r="V962" s="4" t="s">
        <v>1430</v>
      </c>
      <c r="W962" s="497">
        <v>17.972799999999999</v>
      </c>
      <c r="X962" s="79"/>
      <c r="Y962" s="79"/>
      <c r="Z962" s="585">
        <v>42521</v>
      </c>
      <c r="AE962" s="4">
        <f>IF(A962="","",(IFERROR(VLOOKUP(A962,Projecten!A$4:W$2618,5,FALSE),"niet bekend")))</f>
        <v>1</v>
      </c>
      <c r="AF962" s="973">
        <f t="shared" ref="AF962:AF980" si="111">IF(AE962="","",(E962/AE962*AH962))</f>
        <v>3413.07</v>
      </c>
      <c r="AG962" s="1028">
        <f>IF(A962="","",(IFERROR(VLOOKUP(A962,Projecten!A$4:W$2618,23,FALSE),"niet bekend")))</f>
        <v>3413.07</v>
      </c>
      <c r="AH962" s="1028">
        <f>IF(A962="","",(IFERROR(VLOOKUP(A962,Projecten!A$4:W$2618,12,FALSE),"niet bekend")))</f>
        <v>3413.07</v>
      </c>
      <c r="AI962" s="1026">
        <f t="shared" si="110"/>
        <v>0</v>
      </c>
    </row>
    <row r="963" spans="1:35" s="4" customFormat="1" ht="12.75" customHeight="1" x14ac:dyDescent="0.2">
      <c r="A963" s="5" t="s">
        <v>2583</v>
      </c>
      <c r="B963" s="1523" t="s">
        <v>1599</v>
      </c>
      <c r="C963" s="583" t="s">
        <v>1366</v>
      </c>
      <c r="D963" s="40" t="s">
        <v>489</v>
      </c>
      <c r="E963" s="1999">
        <v>1</v>
      </c>
      <c r="F963" s="590">
        <v>1</v>
      </c>
      <c r="G963" s="669">
        <v>0</v>
      </c>
      <c r="H963" s="8">
        <v>1</v>
      </c>
      <c r="I963" s="712" t="s">
        <v>309</v>
      </c>
      <c r="J963" s="712" t="s">
        <v>309</v>
      </c>
      <c r="K963" s="41" t="s">
        <v>309</v>
      </c>
      <c r="L963" s="41" t="s">
        <v>309</v>
      </c>
      <c r="M963" s="41" t="s">
        <v>89</v>
      </c>
      <c r="N963" s="41" t="s">
        <v>89</v>
      </c>
      <c r="O963" s="41" t="s">
        <v>89</v>
      </c>
      <c r="P963" s="41" t="s">
        <v>89</v>
      </c>
      <c r="Q963" s="272" t="s">
        <v>1163</v>
      </c>
      <c r="R963" s="23">
        <v>42565</v>
      </c>
      <c r="S963" s="384">
        <v>28</v>
      </c>
      <c r="T963" s="181"/>
      <c r="U963" s="4" t="s">
        <v>681</v>
      </c>
      <c r="V963" s="4" t="s">
        <v>1430</v>
      </c>
      <c r="W963" s="497">
        <v>3.3427999999999995</v>
      </c>
      <c r="X963" s="79"/>
      <c r="Y963" s="79"/>
      <c r="Z963" s="585">
        <v>42521</v>
      </c>
      <c r="AE963" s="4">
        <f>IF(A963="","",(IFERROR(VLOOKUP(A963,Projecten!A$4:W$2618,5,FALSE),"niet bekend")))</f>
        <v>1</v>
      </c>
      <c r="AF963" s="973">
        <f t="shared" si="111"/>
        <v>502.39</v>
      </c>
      <c r="AG963" s="1028">
        <f>IF(A963="","",(IFERROR(VLOOKUP(A963,Projecten!A$4:W$2618,23,FALSE),"niet bekend")))</f>
        <v>502.39</v>
      </c>
      <c r="AH963" s="1028">
        <f>IF(A963="","",(IFERROR(VLOOKUP(A963,Projecten!A$4:W$2618,12,FALSE),"niet bekend")))</f>
        <v>502.39</v>
      </c>
      <c r="AI963" s="1026">
        <f t="shared" si="110"/>
        <v>0</v>
      </c>
    </row>
    <row r="964" spans="1:35" s="4" customFormat="1" ht="12.75" customHeight="1" x14ac:dyDescent="0.2">
      <c r="A964" s="717" t="s">
        <v>1466</v>
      </c>
      <c r="B964" s="1523" t="s">
        <v>1600</v>
      </c>
      <c r="C964" s="583" t="s">
        <v>1363</v>
      </c>
      <c r="D964" s="40" t="s">
        <v>489</v>
      </c>
      <c r="E964" s="1999">
        <v>1</v>
      </c>
      <c r="F964" s="590">
        <v>8</v>
      </c>
      <c r="G964" s="669">
        <v>4</v>
      </c>
      <c r="H964" s="8">
        <v>3</v>
      </c>
      <c r="I964" s="712" t="s">
        <v>89</v>
      </c>
      <c r="J964" s="712" t="s">
        <v>89</v>
      </c>
      <c r="K964" s="41" t="s">
        <v>309</v>
      </c>
      <c r="L964" s="41" t="s">
        <v>309</v>
      </c>
      <c r="M964" s="41" t="s">
        <v>89</v>
      </c>
      <c r="N964" s="41" t="s">
        <v>89</v>
      </c>
      <c r="O964" s="41" t="s">
        <v>89</v>
      </c>
      <c r="P964" s="41" t="s">
        <v>89</v>
      </c>
      <c r="Q964" s="272" t="s">
        <v>1163</v>
      </c>
      <c r="R964" s="23">
        <v>42565</v>
      </c>
      <c r="S964" s="384">
        <v>28</v>
      </c>
      <c r="T964" s="181"/>
      <c r="U964" s="4" t="s">
        <v>681</v>
      </c>
      <c r="V964" s="4" t="s">
        <v>1430</v>
      </c>
      <c r="W964" s="497">
        <v>17.972799999999999</v>
      </c>
      <c r="X964" s="79"/>
      <c r="Y964" s="79"/>
      <c r="Z964" s="585">
        <v>42521</v>
      </c>
      <c r="AE964" s="4">
        <f>IF(A964="","",(IFERROR(VLOOKUP(A964,Projecten!A$4:W$2618,5,FALSE),"niet bekend")))</f>
        <v>1</v>
      </c>
      <c r="AF964" s="973">
        <f t="shared" si="111"/>
        <v>3413.07</v>
      </c>
      <c r="AG964" s="1028">
        <f>IF(A964="","",(IFERROR(VLOOKUP(A964,Projecten!A$4:W$2618,23,FALSE),"niet bekend")))</f>
        <v>3413.07</v>
      </c>
      <c r="AH964" s="1028">
        <f>IF(A964="","",(IFERROR(VLOOKUP(A964,Projecten!A$4:W$2618,12,FALSE),"niet bekend")))</f>
        <v>3413.07</v>
      </c>
      <c r="AI964" s="1026">
        <f t="shared" si="110"/>
        <v>0</v>
      </c>
    </row>
    <row r="965" spans="1:35" s="4" customFormat="1" ht="12.75" customHeight="1" x14ac:dyDescent="0.2">
      <c r="A965" s="717" t="s">
        <v>2584</v>
      </c>
      <c r="B965" s="1523" t="s">
        <v>1600</v>
      </c>
      <c r="C965" s="583" t="s">
        <v>1364</v>
      </c>
      <c r="D965" s="40" t="s">
        <v>489</v>
      </c>
      <c r="E965" s="1999">
        <v>1</v>
      </c>
      <c r="F965" s="590">
        <v>1</v>
      </c>
      <c r="G965" s="669">
        <v>0</v>
      </c>
      <c r="H965" s="8">
        <v>1</v>
      </c>
      <c r="I965" s="712" t="s">
        <v>309</v>
      </c>
      <c r="J965" s="712" t="s">
        <v>309</v>
      </c>
      <c r="K965" s="41" t="s">
        <v>309</v>
      </c>
      <c r="L965" s="41" t="s">
        <v>309</v>
      </c>
      <c r="M965" s="41" t="s">
        <v>89</v>
      </c>
      <c r="N965" s="41" t="s">
        <v>89</v>
      </c>
      <c r="O965" s="41" t="s">
        <v>89</v>
      </c>
      <c r="P965" s="41" t="s">
        <v>89</v>
      </c>
      <c r="Q965" s="272" t="s">
        <v>1163</v>
      </c>
      <c r="R965" s="23">
        <v>42565</v>
      </c>
      <c r="S965" s="384">
        <v>28</v>
      </c>
      <c r="T965" s="181"/>
      <c r="U965" s="4" t="s">
        <v>681</v>
      </c>
      <c r="V965" s="4" t="s">
        <v>1430</v>
      </c>
      <c r="W965" s="497">
        <v>3.3427999999999995</v>
      </c>
      <c r="X965" s="79"/>
      <c r="Y965" s="79"/>
      <c r="Z965" s="586">
        <v>42521</v>
      </c>
      <c r="AE965" s="4">
        <f>IF(A965="","",(IFERROR(VLOOKUP(A965,Projecten!A$4:W$2618,5,FALSE),"niet bekend")))</f>
        <v>1</v>
      </c>
      <c r="AF965" s="973">
        <f t="shared" si="111"/>
        <v>502.39</v>
      </c>
      <c r="AG965" s="1028">
        <f>IF(A965="","",(IFERROR(VLOOKUP(A965,Projecten!A$4:W$2618,23,FALSE),"niet bekend")))</f>
        <v>502.39</v>
      </c>
      <c r="AH965" s="1028">
        <f>IF(A965="","",(IFERROR(VLOOKUP(A965,Projecten!A$4:W$2618,12,FALSE),"niet bekend")))</f>
        <v>502.39</v>
      </c>
      <c r="AI965" s="1026">
        <f t="shared" si="110"/>
        <v>0</v>
      </c>
    </row>
    <row r="966" spans="1:35" s="4" customFormat="1" ht="12.75" customHeight="1" x14ac:dyDescent="0.2">
      <c r="A966" s="717" t="s">
        <v>1360</v>
      </c>
      <c r="B966" s="1523" t="s">
        <v>1601</v>
      </c>
      <c r="C966" s="583" t="s">
        <v>1365</v>
      </c>
      <c r="D966" s="40" t="s">
        <v>489</v>
      </c>
      <c r="E966" s="1999">
        <v>1</v>
      </c>
      <c r="F966" s="590">
        <v>7</v>
      </c>
      <c r="G966" s="669">
        <v>2</v>
      </c>
      <c r="H966" s="8">
        <v>3</v>
      </c>
      <c r="I966" s="712" t="s">
        <v>89</v>
      </c>
      <c r="J966" s="712" t="s">
        <v>89</v>
      </c>
      <c r="K966" s="41" t="s">
        <v>309</v>
      </c>
      <c r="L966" s="41" t="s">
        <v>309</v>
      </c>
      <c r="M966" s="41" t="s">
        <v>89</v>
      </c>
      <c r="N966" s="41" t="s">
        <v>89</v>
      </c>
      <c r="O966" s="41" t="s">
        <v>89</v>
      </c>
      <c r="P966" s="41" t="s">
        <v>89</v>
      </c>
      <c r="Q966" s="272" t="s">
        <v>1163</v>
      </c>
      <c r="R966" s="23">
        <v>42565</v>
      </c>
      <c r="S966" s="384">
        <v>28</v>
      </c>
      <c r="T966" s="181"/>
      <c r="U966" s="4" t="s">
        <v>681</v>
      </c>
      <c r="V966" s="4" t="s">
        <v>1430</v>
      </c>
      <c r="W966" s="497">
        <v>15.132400000000001</v>
      </c>
      <c r="X966" s="79"/>
      <c r="Y966" s="79"/>
      <c r="Z966" s="586">
        <v>42521</v>
      </c>
      <c r="AE966" s="4">
        <f>IF(A966="","",(IFERROR(VLOOKUP(A966,Projecten!A$4:W$2618,5,FALSE),"niet bekend")))</f>
        <v>1</v>
      </c>
      <c r="AF966" s="973">
        <f t="shared" si="111"/>
        <v>3086.35</v>
      </c>
      <c r="AG966" s="1028">
        <f>IF(A966="","",(IFERROR(VLOOKUP(A966,Projecten!A$4:W$2618,23,FALSE),"niet bekend")))</f>
        <v>3086.35</v>
      </c>
      <c r="AH966" s="1028">
        <f>IF(A966="","",(IFERROR(VLOOKUP(A966,Projecten!A$4:W$2618,12,FALSE),"niet bekend")))</f>
        <v>3086.35</v>
      </c>
      <c r="AI966" s="1026">
        <f t="shared" si="110"/>
        <v>0</v>
      </c>
    </row>
    <row r="967" spans="1:35" s="4" customFormat="1" ht="12.75" customHeight="1" x14ac:dyDescent="0.2">
      <c r="A967" s="717" t="s">
        <v>2585</v>
      </c>
      <c r="B967" s="1523" t="s">
        <v>1601</v>
      </c>
      <c r="C967" s="583" t="s">
        <v>1367</v>
      </c>
      <c r="D967" s="40" t="s">
        <v>489</v>
      </c>
      <c r="E967" s="1999">
        <v>1</v>
      </c>
      <c r="F967" s="590">
        <v>1</v>
      </c>
      <c r="G967" s="669">
        <v>0</v>
      </c>
      <c r="H967" s="8">
        <v>1</v>
      </c>
      <c r="I967" s="712" t="s">
        <v>309</v>
      </c>
      <c r="J967" s="712" t="s">
        <v>309</v>
      </c>
      <c r="K967" s="41" t="s">
        <v>309</v>
      </c>
      <c r="L967" s="41" t="s">
        <v>309</v>
      </c>
      <c r="M967" s="41" t="s">
        <v>89</v>
      </c>
      <c r="N967" s="41" t="s">
        <v>89</v>
      </c>
      <c r="O967" s="41" t="s">
        <v>89</v>
      </c>
      <c r="P967" s="41" t="s">
        <v>89</v>
      </c>
      <c r="Q967" s="272" t="s">
        <v>1163</v>
      </c>
      <c r="R967" s="23">
        <v>42565</v>
      </c>
      <c r="S967" s="384">
        <v>28</v>
      </c>
      <c r="T967" s="181"/>
      <c r="U967" s="4" t="s">
        <v>681</v>
      </c>
      <c r="V967" s="4" t="s">
        <v>1430</v>
      </c>
      <c r="W967" s="497">
        <v>3.3427999999999995</v>
      </c>
      <c r="X967" s="79"/>
      <c r="Y967" s="79"/>
      <c r="Z967" s="586">
        <v>42521</v>
      </c>
      <c r="AE967" s="4">
        <f>IF(A967="","",(IFERROR(VLOOKUP(A967,Projecten!A$4:W$2618,5,FALSE),"niet bekend")))</f>
        <v>1</v>
      </c>
      <c r="AF967" s="973">
        <f t="shared" si="111"/>
        <v>502.39</v>
      </c>
      <c r="AG967" s="1028">
        <f>IF(A967="","",(IFERROR(VLOOKUP(A967,Projecten!A$4:W$2618,23,FALSE),"niet bekend")))</f>
        <v>502.39</v>
      </c>
      <c r="AH967" s="1028">
        <f>IF(A967="","",(IFERROR(VLOOKUP(A967,Projecten!A$4:W$2618,12,FALSE),"niet bekend")))</f>
        <v>502.39</v>
      </c>
      <c r="AI967" s="1026">
        <f t="shared" si="110"/>
        <v>0</v>
      </c>
    </row>
    <row r="968" spans="1:35" s="4" customFormat="1" ht="12.75" customHeight="1" x14ac:dyDescent="0.2">
      <c r="A968" s="93">
        <v>2016275</v>
      </c>
      <c r="B968" s="1531" t="s">
        <v>1604</v>
      </c>
      <c r="C968" s="2" t="s">
        <v>1277</v>
      </c>
      <c r="D968" s="1" t="s">
        <v>489</v>
      </c>
      <c r="E968" s="1995">
        <v>1</v>
      </c>
      <c r="F968" s="392">
        <v>3</v>
      </c>
      <c r="G968" s="392">
        <v>2</v>
      </c>
      <c r="H968" s="392">
        <v>0</v>
      </c>
      <c r="I968" s="664" t="s">
        <v>89</v>
      </c>
      <c r="J968" s="664" t="s">
        <v>89</v>
      </c>
      <c r="K968" s="41" t="s">
        <v>309</v>
      </c>
      <c r="L968" s="41" t="s">
        <v>309</v>
      </c>
      <c r="M968" s="41" t="s">
        <v>89</v>
      </c>
      <c r="N968" s="41" t="s">
        <v>89</v>
      </c>
      <c r="O968" s="41" t="s">
        <v>89</v>
      </c>
      <c r="P968" s="41" t="s">
        <v>89</v>
      </c>
      <c r="Q968" s="272" t="s">
        <v>1526</v>
      </c>
      <c r="R968" s="23"/>
      <c r="S968" s="23">
        <v>28</v>
      </c>
      <c r="T968" s="181"/>
      <c r="U968" s="4" t="s">
        <v>681</v>
      </c>
      <c r="W968" s="497">
        <v>3.5</v>
      </c>
      <c r="X968" s="79"/>
      <c r="Y968" s="79"/>
      <c r="Z968" s="586">
        <v>42529</v>
      </c>
      <c r="AE968" s="4">
        <f>IF(A968="","",(IFERROR(VLOOKUP(A968,Projecten!A$4:W$2618,5,FALSE),"niet bekend")))</f>
        <v>1</v>
      </c>
      <c r="AF968" s="973">
        <f t="shared" si="111"/>
        <v>569.57000000000005</v>
      </c>
      <c r="AG968" s="1028">
        <f>IF(A968="","",(IFERROR(VLOOKUP(A968,Projecten!A$4:W$2618,23,FALSE),"niet bekend")))</f>
        <v>569.57000000000005</v>
      </c>
      <c r="AH968" s="1028">
        <f>IF(A968="","",(IFERROR(VLOOKUP(A968,Projecten!A$4:W$2618,12,FALSE),"niet bekend")))</f>
        <v>569.57000000000005</v>
      </c>
      <c r="AI968" s="1026">
        <f t="shared" si="110"/>
        <v>0</v>
      </c>
    </row>
    <row r="969" spans="1:35" s="4" customFormat="1" ht="12.75" customHeight="1" x14ac:dyDescent="0.2">
      <c r="A969" s="2">
        <v>2016268</v>
      </c>
      <c r="B969" s="1531">
        <v>120787</v>
      </c>
      <c r="C969" s="2" t="s">
        <v>1385</v>
      </c>
      <c r="D969" s="1" t="s">
        <v>489</v>
      </c>
      <c r="E969" s="1995">
        <v>1</v>
      </c>
      <c r="F969" s="392">
        <v>9</v>
      </c>
      <c r="G969" s="392">
        <v>7</v>
      </c>
      <c r="H969" s="392">
        <v>2</v>
      </c>
      <c r="I969" s="664" t="s">
        <v>89</v>
      </c>
      <c r="J969" s="664" t="s">
        <v>89</v>
      </c>
      <c r="K969" s="41" t="s">
        <v>309</v>
      </c>
      <c r="L969" s="41" t="s">
        <v>309</v>
      </c>
      <c r="M969" s="41" t="s">
        <v>89</v>
      </c>
      <c r="N969" s="41" t="s">
        <v>89</v>
      </c>
      <c r="O969" s="41" t="s">
        <v>89</v>
      </c>
      <c r="P969" s="41" t="s">
        <v>89</v>
      </c>
      <c r="Q969" s="272" t="s">
        <v>1163</v>
      </c>
      <c r="R969" s="23"/>
      <c r="S969" s="384">
        <v>33</v>
      </c>
      <c r="T969" s="181"/>
      <c r="U969" s="4" t="s">
        <v>681</v>
      </c>
      <c r="W969" s="497">
        <v>16.8</v>
      </c>
      <c r="X969" s="79"/>
      <c r="Y969" s="79"/>
      <c r="Z969" s="586">
        <v>42529</v>
      </c>
      <c r="AE969" s="4">
        <f>IF(A969="","",(IFERROR(VLOOKUP(A969,Projecten!A$4:W$2618,5,FALSE),"niet bekend")))</f>
        <v>1</v>
      </c>
      <c r="AF969" s="973">
        <f t="shared" si="111"/>
        <v>2470.38</v>
      </c>
      <c r="AG969" s="1028">
        <f>IF(A969="","",(IFERROR(VLOOKUP(A969,Projecten!A$4:W$2618,23,FALSE),"niet bekend")))</f>
        <v>2470.38</v>
      </c>
      <c r="AH969" s="1028">
        <f>IF(A969="","",(IFERROR(VLOOKUP(A969,Projecten!A$4:W$2618,12,FALSE),"niet bekend")))</f>
        <v>2470.38</v>
      </c>
      <c r="AI969" s="1026">
        <f t="shared" si="110"/>
        <v>0</v>
      </c>
    </row>
    <row r="970" spans="1:35" s="4" customFormat="1" ht="12.75" customHeight="1" x14ac:dyDescent="0.2">
      <c r="A970" s="93"/>
      <c r="B970" s="1531"/>
      <c r="C970" s="2"/>
      <c r="D970" s="1"/>
      <c r="E970" s="2000"/>
      <c r="F970" s="678"/>
      <c r="G970" s="726"/>
      <c r="H970" s="727"/>
      <c r="I970" s="728"/>
      <c r="J970" s="728"/>
      <c r="K970" s="41"/>
      <c r="L970" s="41"/>
      <c r="M970" s="41"/>
      <c r="N970" s="41"/>
      <c r="O970" s="41"/>
      <c r="P970" s="41"/>
      <c r="Q970" s="272"/>
      <c r="R970" s="23"/>
      <c r="S970" s="23"/>
      <c r="T970" s="181"/>
      <c r="W970" s="497"/>
      <c r="X970" s="79"/>
      <c r="Y970" s="79"/>
      <c r="Z970" s="708"/>
      <c r="AE970" s="4" t="str">
        <f>IF(A970="","",(IFERROR(VLOOKUP(A970,Projecten!A$4:W$2618,5,FALSE),"niet bekend")))</f>
        <v/>
      </c>
      <c r="AF970" s="973" t="str">
        <f t="shared" si="111"/>
        <v/>
      </c>
      <c r="AG970" s="1028" t="str">
        <f>IF(A970="","",(IFERROR(VLOOKUP(A970,Projecten!A$4:W$2618,23,FALSE),"niet bekend")))</f>
        <v/>
      </c>
      <c r="AH970" s="1028" t="str">
        <f>IF(A970="","",(IFERROR(VLOOKUP(A970,Projecten!A$4:W$2618,12,FALSE),"niet bekend")))</f>
        <v/>
      </c>
      <c r="AI970" s="1026" t="str">
        <f t="shared" si="110"/>
        <v/>
      </c>
    </row>
    <row r="971" spans="1:35" s="4" customFormat="1" ht="12.75" customHeight="1" x14ac:dyDescent="0.2">
      <c r="A971" s="717"/>
      <c r="B971" s="1523"/>
      <c r="C971" s="583"/>
      <c r="D971" s="40"/>
      <c r="E971" s="1999"/>
      <c r="F971" s="590"/>
      <c r="G971" s="669"/>
      <c r="H971" s="8"/>
      <c r="I971" s="712"/>
      <c r="J971" s="712"/>
      <c r="K971" s="41"/>
      <c r="L971" s="41"/>
      <c r="M971" s="41"/>
      <c r="N971" s="41"/>
      <c r="O971" s="41"/>
      <c r="P971" s="41"/>
      <c r="Q971" s="272"/>
      <c r="R971" s="23"/>
      <c r="S971" s="23"/>
      <c r="T971" s="181"/>
      <c r="V971" s="44"/>
      <c r="W971" s="497"/>
      <c r="X971" s="79"/>
      <c r="Y971" s="79"/>
      <c r="Z971" s="708"/>
      <c r="AE971" s="4" t="str">
        <f>IF(A971="","",(IFERROR(VLOOKUP(A971,Projecten!A$4:W$2618,5,FALSE),"niet bekend")))</f>
        <v/>
      </c>
      <c r="AF971" s="973" t="str">
        <f t="shared" si="111"/>
        <v/>
      </c>
      <c r="AG971" s="1028" t="str">
        <f>IF(A971="","",(IFERROR(VLOOKUP(A971,Projecten!A$4:W$2618,23,FALSE),"niet bekend")))</f>
        <v/>
      </c>
      <c r="AH971" s="1028" t="str">
        <f>IF(A971="","",(IFERROR(VLOOKUP(A971,Projecten!A$4:W$2618,12,FALSE),"niet bekend")))</f>
        <v/>
      </c>
      <c r="AI971" s="1026" t="str">
        <f t="shared" si="110"/>
        <v/>
      </c>
    </row>
    <row r="972" spans="1:35" s="4" customFormat="1" ht="12.75" customHeight="1" x14ac:dyDescent="0.2">
      <c r="A972" s="347" t="s">
        <v>1211</v>
      </c>
      <c r="B972" s="314">
        <v>120792</v>
      </c>
      <c r="C972" s="351" t="s">
        <v>1210</v>
      </c>
      <c r="D972" s="463" t="s">
        <v>642</v>
      </c>
      <c r="E972" s="999">
        <v>1</v>
      </c>
      <c r="F972" s="347">
        <v>8</v>
      </c>
      <c r="G972" s="347">
        <v>7</v>
      </c>
      <c r="H972" s="347">
        <v>2</v>
      </c>
      <c r="I972" s="75" t="s">
        <v>89</v>
      </c>
      <c r="J972" s="75" t="s">
        <v>89</v>
      </c>
      <c r="K972" s="75" t="s">
        <v>89</v>
      </c>
      <c r="L972" s="7" t="s">
        <v>309</v>
      </c>
      <c r="M972" s="7" t="s">
        <v>89</v>
      </c>
      <c r="N972" s="7" t="s">
        <v>89</v>
      </c>
      <c r="O972" s="7" t="s">
        <v>89</v>
      </c>
      <c r="P972" s="7" t="s">
        <v>89</v>
      </c>
      <c r="Q972" s="382" t="s">
        <v>1572</v>
      </c>
      <c r="R972" s="23"/>
      <c r="S972" s="23">
        <v>25</v>
      </c>
      <c r="T972" s="181"/>
      <c r="U972" s="4" t="s">
        <v>819</v>
      </c>
      <c r="W972" s="25">
        <v>22.7</v>
      </c>
      <c r="X972" s="80"/>
      <c r="Y972" s="82"/>
      <c r="Z972" s="586">
        <v>42499</v>
      </c>
      <c r="AE972" s="4">
        <f>IF(A972="","",(IFERROR(VLOOKUP(A972,Projecten!A$4:W$2618,5,FALSE),"niet bekend")))</f>
        <v>1</v>
      </c>
      <c r="AF972" s="973">
        <f t="shared" si="111"/>
        <v>3538.81</v>
      </c>
      <c r="AG972" s="1028">
        <f>IF(A972="","",(IFERROR(VLOOKUP(A972,Projecten!A$4:W$2618,23,FALSE),"niet bekend")))</f>
        <v>3538.81</v>
      </c>
      <c r="AH972" s="1028">
        <f>IF(A972="","",(IFERROR(VLOOKUP(A972,Projecten!A$4:W$2618,12,FALSE),"niet bekend")))</f>
        <v>3538.81</v>
      </c>
      <c r="AI972" s="1026">
        <f t="shared" si="110"/>
        <v>0</v>
      </c>
    </row>
    <row r="973" spans="1:35" s="4" customFormat="1" ht="12.75" customHeight="1" x14ac:dyDescent="0.2">
      <c r="A973" s="717"/>
      <c r="B973" s="1502"/>
      <c r="C973" s="583"/>
      <c r="D973" s="40"/>
      <c r="E973" s="1999"/>
      <c r="F973" s="590"/>
      <c r="G973" s="669"/>
      <c r="H973" s="8"/>
      <c r="I973" s="712"/>
      <c r="J973" s="712"/>
      <c r="K973" s="41"/>
      <c r="L973" s="41"/>
      <c r="M973" s="41"/>
      <c r="N973" s="41"/>
      <c r="O973" s="41"/>
      <c r="P973" s="41"/>
      <c r="Q973" s="272"/>
      <c r="R973" s="23"/>
      <c r="S973" s="23"/>
      <c r="T973" s="181"/>
      <c r="W973" s="497"/>
      <c r="X973" s="79"/>
      <c r="Y973" s="79"/>
      <c r="Z973" s="586"/>
      <c r="AE973" s="4" t="str">
        <f>IF(A973="","",(IFERROR(VLOOKUP(A973,Projecten!A$4:W$2618,5,FALSE),"niet bekend")))</f>
        <v/>
      </c>
      <c r="AF973" s="973" t="str">
        <f t="shared" si="111"/>
        <v/>
      </c>
      <c r="AG973" s="1028" t="str">
        <f>IF(A973="","",(IFERROR(VLOOKUP(A973,Projecten!A$4:W$2618,23,FALSE),"niet bekend")))</f>
        <v/>
      </c>
      <c r="AH973" s="1028" t="str">
        <f>IF(A973="","",(IFERROR(VLOOKUP(A973,Projecten!A$4:W$2618,12,FALSE),"niet bekend")))</f>
        <v/>
      </c>
      <c r="AI973" s="1026" t="str">
        <f t="shared" si="110"/>
        <v/>
      </c>
    </row>
    <row r="974" spans="1:35" s="4" customFormat="1" ht="12.75" customHeight="1" x14ac:dyDescent="0.2">
      <c r="A974" s="717">
        <v>2016210</v>
      </c>
      <c r="B974" s="1523" t="s">
        <v>1597</v>
      </c>
      <c r="C974" s="583" t="s">
        <v>1227</v>
      </c>
      <c r="D974" s="40" t="s">
        <v>68</v>
      </c>
      <c r="E974" s="1999">
        <v>1</v>
      </c>
      <c r="F974" s="590">
        <v>2</v>
      </c>
      <c r="G974" s="669">
        <v>2</v>
      </c>
      <c r="H974" s="622">
        <v>1</v>
      </c>
      <c r="I974" s="723" t="s">
        <v>89</v>
      </c>
      <c r="J974" s="723" t="s">
        <v>309</v>
      </c>
      <c r="K974" s="41" t="s">
        <v>309</v>
      </c>
      <c r="L974" s="41" t="s">
        <v>309</v>
      </c>
      <c r="M974" s="41" t="s">
        <v>89</v>
      </c>
      <c r="N974" s="41" t="s">
        <v>89</v>
      </c>
      <c r="O974" s="41" t="s">
        <v>89</v>
      </c>
      <c r="P974" s="41" t="s">
        <v>89</v>
      </c>
      <c r="Q974" s="272" t="s">
        <v>1163</v>
      </c>
      <c r="R974" s="23"/>
      <c r="S974" s="23">
        <v>27</v>
      </c>
      <c r="T974" s="181"/>
      <c r="U974" s="4" t="s">
        <v>278</v>
      </c>
      <c r="V974" s="44" t="s">
        <v>1481</v>
      </c>
      <c r="W974" s="497">
        <v>6</v>
      </c>
      <c r="X974" s="79"/>
      <c r="Y974" s="79"/>
      <c r="Z974" s="586">
        <v>42502</v>
      </c>
      <c r="AE974" s="4">
        <f>IF(A974="","",(IFERROR(VLOOKUP(A974,Projecten!A$4:W$2618,5,FALSE),"niet bekend")))</f>
        <v>1</v>
      </c>
      <c r="AF974" s="973">
        <f t="shared" si="111"/>
        <v>892.18</v>
      </c>
      <c r="AG974" s="1028">
        <f>IF(A974="","",(IFERROR(VLOOKUP(A974,Projecten!A$4:W$2618,23,FALSE),"niet bekend")))</f>
        <v>892.18</v>
      </c>
      <c r="AH974" s="1028">
        <f>IF(A974="","",(IFERROR(VLOOKUP(A974,Projecten!A$4:W$2618,12,FALSE),"niet bekend")))</f>
        <v>892.18</v>
      </c>
      <c r="AI974" s="1026">
        <f t="shared" si="110"/>
        <v>0</v>
      </c>
    </row>
    <row r="975" spans="1:35" s="4" customFormat="1" ht="12.75" customHeight="1" x14ac:dyDescent="0.2">
      <c r="A975" s="717"/>
      <c r="B975" s="1523"/>
      <c r="C975" s="583"/>
      <c r="D975" s="40"/>
      <c r="E975" s="1999"/>
      <c r="F975" s="590"/>
      <c r="G975" s="669"/>
      <c r="H975" s="8"/>
      <c r="I975" s="712"/>
      <c r="J975" s="712"/>
      <c r="K975" s="76"/>
      <c r="L975" s="76"/>
      <c r="M975" s="76"/>
      <c r="N975" s="76"/>
      <c r="O975" s="76"/>
      <c r="P975" s="76"/>
      <c r="Q975" s="382"/>
      <c r="R975" s="23"/>
      <c r="S975" s="384"/>
      <c r="T975" s="181"/>
      <c r="W975" s="497"/>
      <c r="X975" s="79"/>
      <c r="Y975" s="79"/>
      <c r="Z975" s="708"/>
      <c r="AE975" s="4" t="str">
        <f>IF(A975="","",(IFERROR(VLOOKUP(A975,Projecten!A$4:W$2618,5,FALSE),"niet bekend")))</f>
        <v/>
      </c>
      <c r="AF975" s="973" t="str">
        <f t="shared" si="111"/>
        <v/>
      </c>
      <c r="AG975" s="1028" t="str">
        <f>IF(A975="","",(IFERROR(VLOOKUP(A975,Projecten!A$4:W$2618,23,FALSE),"niet bekend")))</f>
        <v/>
      </c>
      <c r="AH975" s="1028" t="str">
        <f>IF(A975="","",(IFERROR(VLOOKUP(A975,Projecten!A$4:W$2618,12,FALSE),"niet bekend")))</f>
        <v/>
      </c>
      <c r="AI975" s="1026" t="str">
        <f t="shared" si="110"/>
        <v/>
      </c>
    </row>
    <row r="976" spans="1:35" x14ac:dyDescent="0.2">
      <c r="A976" s="721">
        <v>2016284</v>
      </c>
      <c r="B976" s="1501" t="s">
        <v>1596</v>
      </c>
      <c r="C976" s="2" t="s">
        <v>1425</v>
      </c>
      <c r="D976" s="1" t="s">
        <v>1100</v>
      </c>
      <c r="E976" s="39">
        <v>0</v>
      </c>
      <c r="F976" s="1">
        <v>1</v>
      </c>
      <c r="G976" s="1">
        <v>1</v>
      </c>
      <c r="H976" s="1">
        <v>0</v>
      </c>
      <c r="I976" s="724" t="s">
        <v>89</v>
      </c>
      <c r="J976" s="724" t="s">
        <v>309</v>
      </c>
      <c r="K976" s="7" t="s">
        <v>309</v>
      </c>
      <c r="L976" s="7" t="s">
        <v>309</v>
      </c>
      <c r="M976" s="7" t="s">
        <v>89</v>
      </c>
      <c r="N976" s="7" t="s">
        <v>89</v>
      </c>
      <c r="O976" s="7" t="s">
        <v>89</v>
      </c>
      <c r="P976" s="7" t="s">
        <v>89</v>
      </c>
      <c r="Q976" s="5" t="s">
        <v>1163</v>
      </c>
      <c r="S976" s="96">
        <v>26</v>
      </c>
      <c r="U976" s="6" t="s">
        <v>986</v>
      </c>
      <c r="W976" s="25">
        <v>1.5</v>
      </c>
      <c r="X976" s="6"/>
      <c r="Y976" s="6"/>
      <c r="Z976" s="587">
        <v>42534</v>
      </c>
      <c r="AE976" s="4">
        <f>IF(A976="","",(IFERROR(VLOOKUP(A976,Projecten!A$4:W$2618,5,FALSE),"niet bekend")))</f>
        <v>1</v>
      </c>
      <c r="AF976" s="973">
        <f t="shared" si="111"/>
        <v>0</v>
      </c>
      <c r="AG976" s="1028">
        <f>IF(A976="","",(IFERROR(VLOOKUP(A976,Projecten!A$4:W$2618,23,FALSE),"niet bekend")))</f>
        <v>175.63</v>
      </c>
      <c r="AH976" s="1028">
        <f>IF(A976="","",(IFERROR(VLOOKUP(A976,Projecten!A$4:W$2618,12,FALSE),"niet bekend")))</f>
        <v>175.63</v>
      </c>
      <c r="AI976" s="1026">
        <f t="shared" si="110"/>
        <v>175.63</v>
      </c>
    </row>
    <row r="977" spans="1:35" s="4" customFormat="1" ht="12.75" customHeight="1" x14ac:dyDescent="0.2">
      <c r="A977" s="717"/>
      <c r="B977" s="1523"/>
      <c r="C977" s="583"/>
      <c r="D977" s="40"/>
      <c r="E977" s="1999"/>
      <c r="F977" s="590"/>
      <c r="G977" s="669"/>
      <c r="H977" s="8"/>
      <c r="I977" s="712"/>
      <c r="J977" s="712"/>
      <c r="K977" s="76"/>
      <c r="L977" s="76"/>
      <c r="M977" s="76"/>
      <c r="N977" s="76"/>
      <c r="O977" s="76"/>
      <c r="P977" s="76"/>
      <c r="Q977" s="382"/>
      <c r="R977" s="23"/>
      <c r="S977" s="384"/>
      <c r="T977" s="181"/>
      <c r="W977" s="497"/>
      <c r="X977" s="79"/>
      <c r="Y977" s="79"/>
      <c r="Z977" s="708"/>
      <c r="AE977" s="4" t="str">
        <f>IF(A977="","",(IFERROR(VLOOKUP(A977,Projecten!A$4:W$2618,5,FALSE),"niet bekend")))</f>
        <v/>
      </c>
      <c r="AF977" s="973" t="str">
        <f t="shared" si="111"/>
        <v/>
      </c>
      <c r="AG977" s="1028" t="str">
        <f>IF(A977="","",(IFERROR(VLOOKUP(A977,Projecten!A$4:W$2618,23,FALSE),"niet bekend")))</f>
        <v/>
      </c>
      <c r="AH977" s="1028" t="str">
        <f>IF(A977="","",(IFERROR(VLOOKUP(A977,Projecten!A$4:W$2618,12,FALSE),"niet bekend")))</f>
        <v/>
      </c>
      <c r="AI977" s="1026" t="str">
        <f t="shared" si="110"/>
        <v/>
      </c>
    </row>
    <row r="978" spans="1:35" s="90" customFormat="1" ht="12.75" customHeight="1" x14ac:dyDescent="0.2">
      <c r="A978" s="722">
        <v>2016283</v>
      </c>
      <c r="B978" s="1533" t="s">
        <v>1555</v>
      </c>
      <c r="C978" s="118" t="s">
        <v>1496</v>
      </c>
      <c r="D978" s="333" t="s">
        <v>68</v>
      </c>
      <c r="E978" s="1002">
        <v>3</v>
      </c>
      <c r="F978" s="448">
        <v>24</v>
      </c>
      <c r="G978" s="448">
        <v>15</v>
      </c>
      <c r="H978" s="448">
        <v>9</v>
      </c>
      <c r="I978" s="712" t="s">
        <v>89</v>
      </c>
      <c r="J978" s="712" t="s">
        <v>309</v>
      </c>
      <c r="K978" s="76" t="s">
        <v>309</v>
      </c>
      <c r="L978" s="76" t="s">
        <v>309</v>
      </c>
      <c r="M978" s="76" t="s">
        <v>89</v>
      </c>
      <c r="N978" s="76" t="s">
        <v>89</v>
      </c>
      <c r="O978" s="76" t="s">
        <v>89</v>
      </c>
      <c r="P978" s="76" t="s">
        <v>89</v>
      </c>
      <c r="Q978" s="382" t="s">
        <v>1163</v>
      </c>
      <c r="R978" s="96">
        <v>42562</v>
      </c>
      <c r="S978" s="96">
        <v>28</v>
      </c>
      <c r="T978" s="635">
        <v>42562</v>
      </c>
      <c r="U978" s="90" t="s">
        <v>561</v>
      </c>
      <c r="V978" s="90" t="s">
        <v>1435</v>
      </c>
      <c r="W978" s="612">
        <v>43.2</v>
      </c>
      <c r="X978" s="101"/>
      <c r="Y978" s="101"/>
      <c r="Z978" s="588"/>
      <c r="AE978" s="90">
        <f>IF(A978="","",(IFERROR(VLOOKUP(A978,Projecten!A$4:W$2618,5,FALSE),"niet bekend")))</f>
        <v>5</v>
      </c>
      <c r="AF978" s="972">
        <f t="shared" si="111"/>
        <v>6426</v>
      </c>
      <c r="AG978" s="1028">
        <f>IF(A978="","",(IFERROR(VLOOKUP(A978,Projecten!A$4:W$2618,23,FALSE),"niet bekend")))</f>
        <v>10710</v>
      </c>
      <c r="AH978" s="1028">
        <f>IF(A978="","",(IFERROR(VLOOKUP(A978,Projecten!A$4:W$2618,12,FALSE),"niet bekend")))</f>
        <v>10710</v>
      </c>
      <c r="AI978" s="1028">
        <f t="shared" si="110"/>
        <v>4284</v>
      </c>
    </row>
    <row r="979" spans="1:35" s="4" customFormat="1" ht="12.75" customHeight="1" x14ac:dyDescent="0.2">
      <c r="A979" s="721">
        <v>2016264</v>
      </c>
      <c r="B979" s="1531" t="s">
        <v>1557</v>
      </c>
      <c r="C979" s="2">
        <v>582916</v>
      </c>
      <c r="D979" s="1" t="s">
        <v>68</v>
      </c>
      <c r="E979" s="39">
        <v>1</v>
      </c>
      <c r="F979" s="1">
        <v>12</v>
      </c>
      <c r="G979" s="1">
        <v>5</v>
      </c>
      <c r="H979" s="1">
        <v>2</v>
      </c>
      <c r="I979" s="720" t="s">
        <v>89</v>
      </c>
      <c r="J979" s="720" t="s">
        <v>309</v>
      </c>
      <c r="K979" s="41" t="s">
        <v>309</v>
      </c>
      <c r="L979" s="41" t="s">
        <v>309</v>
      </c>
      <c r="M979" s="41" t="s">
        <v>89</v>
      </c>
      <c r="N979" s="41" t="s">
        <v>89</v>
      </c>
      <c r="O979" s="41" t="s">
        <v>89</v>
      </c>
      <c r="P979" s="41" t="s">
        <v>89</v>
      </c>
      <c r="Q979" s="272" t="s">
        <v>1163</v>
      </c>
      <c r="R979" s="23">
        <v>42563</v>
      </c>
      <c r="S979" s="23">
        <f>IF(T979&lt;=0,"",(((T979-'In Productie'!$D$1)/7)+0.6))</f>
        <v>27.028571428571428</v>
      </c>
      <c r="T979" s="181">
        <v>42558</v>
      </c>
      <c r="U979" s="4" t="s">
        <v>278</v>
      </c>
      <c r="V979" s="44" t="s">
        <v>1483</v>
      </c>
      <c r="W979" s="497">
        <v>18.2</v>
      </c>
      <c r="X979" s="79"/>
      <c r="Y979" s="79"/>
      <c r="Z979" s="586">
        <v>42527</v>
      </c>
      <c r="AE979" s="4">
        <f>IF(A979="","",(IFERROR(VLOOKUP(A979,Projecten!A$4:W$2618,5,FALSE),"niet bekend")))</f>
        <v>1</v>
      </c>
      <c r="AF979" s="973">
        <f t="shared" si="111"/>
        <v>3403</v>
      </c>
      <c r="AG979" s="1028">
        <f>IF(A979="","",(IFERROR(VLOOKUP(A979,Projecten!A$4:W$2618,23,FALSE),"niet bekend")))</f>
        <v>3403</v>
      </c>
      <c r="AH979" s="1028">
        <f>IF(A979="","",(IFERROR(VLOOKUP(A979,Projecten!A$4:W$2618,12,FALSE),"niet bekend")))</f>
        <v>3403</v>
      </c>
      <c r="AI979" s="1026">
        <f t="shared" si="110"/>
        <v>0</v>
      </c>
    </row>
    <row r="980" spans="1:35" s="4" customFormat="1" ht="12.75" customHeight="1" x14ac:dyDescent="0.2">
      <c r="A980" s="721">
        <v>2016266</v>
      </c>
      <c r="B980" s="1531" t="s">
        <v>1557</v>
      </c>
      <c r="C980" s="2">
        <v>581716</v>
      </c>
      <c r="D980" s="1" t="s">
        <v>68</v>
      </c>
      <c r="E980" s="39">
        <v>1</v>
      </c>
      <c r="F980" s="1">
        <v>8</v>
      </c>
      <c r="G980" s="1">
        <v>5</v>
      </c>
      <c r="H980" s="1">
        <v>1</v>
      </c>
      <c r="I980" s="720" t="s">
        <v>89</v>
      </c>
      <c r="J980" s="720" t="s">
        <v>309</v>
      </c>
      <c r="K980" s="41" t="s">
        <v>309</v>
      </c>
      <c r="L980" s="41" t="s">
        <v>309</v>
      </c>
      <c r="M980" s="41" t="s">
        <v>89</v>
      </c>
      <c r="N980" s="41" t="s">
        <v>89</v>
      </c>
      <c r="O980" s="41" t="s">
        <v>89</v>
      </c>
      <c r="P980" s="41" t="s">
        <v>89</v>
      </c>
      <c r="Q980" s="272" t="s">
        <v>1163</v>
      </c>
      <c r="R980" s="23">
        <v>42562</v>
      </c>
      <c r="S980" s="23">
        <f>IF(T980&lt;=0,"",(((T980-'In Productie'!$D$1)/7)+0.6))</f>
        <v>27.028571428571428</v>
      </c>
      <c r="T980" s="181">
        <v>42558</v>
      </c>
      <c r="U980" s="4" t="s">
        <v>278</v>
      </c>
      <c r="W980" s="497">
        <v>14.8</v>
      </c>
      <c r="X980" s="79"/>
      <c r="Y980" s="79"/>
      <c r="Z980" s="586">
        <v>42527</v>
      </c>
      <c r="AE980" s="4">
        <f>IF(A980="","",(IFERROR(VLOOKUP(A980,Projecten!A$4:W$2618,5,FALSE),"niet bekend")))</f>
        <v>1</v>
      </c>
      <c r="AF980" s="973">
        <f t="shared" si="111"/>
        <v>2234.1</v>
      </c>
      <c r="AG980" s="1028">
        <f>IF(A980="","",(IFERROR(VLOOKUP(A980,Projecten!A$4:W$2618,23,FALSE),"niet bekend")))</f>
        <v>2234.1</v>
      </c>
      <c r="AH980" s="1028">
        <f>IF(A980="","",(IFERROR(VLOOKUP(A980,Projecten!A$4:W$2618,12,FALSE),"niet bekend")))</f>
        <v>2234.1</v>
      </c>
      <c r="AI980" s="1026">
        <f t="shared" si="110"/>
        <v>0</v>
      </c>
    </row>
    <row r="981" spans="1:35" s="90" customFormat="1" ht="12.75" customHeight="1" x14ac:dyDescent="0.2">
      <c r="A981" s="721">
        <v>2016330</v>
      </c>
      <c r="B981" s="718">
        <v>120778</v>
      </c>
      <c r="C981" s="93" t="s">
        <v>1561</v>
      </c>
      <c r="D981" s="94" t="s">
        <v>68</v>
      </c>
      <c r="E981" s="1977">
        <v>0</v>
      </c>
      <c r="F981" s="405">
        <v>1</v>
      </c>
      <c r="G981" s="405">
        <v>0</v>
      </c>
      <c r="H981" s="405">
        <v>1</v>
      </c>
      <c r="I981" s="720" t="s">
        <v>89</v>
      </c>
      <c r="J981" s="720" t="s">
        <v>309</v>
      </c>
      <c r="K981" s="76" t="s">
        <v>309</v>
      </c>
      <c r="L981" s="76" t="s">
        <v>309</v>
      </c>
      <c r="M981" s="76" t="s">
        <v>89</v>
      </c>
      <c r="N981" s="76" t="s">
        <v>89</v>
      </c>
      <c r="O981" s="76" t="s">
        <v>89</v>
      </c>
      <c r="P981" s="76" t="s">
        <v>89</v>
      </c>
      <c r="Q981" s="382" t="s">
        <v>1163</v>
      </c>
      <c r="R981" s="96">
        <v>42565</v>
      </c>
      <c r="S981" s="418">
        <v>34</v>
      </c>
      <c r="T981" s="180"/>
      <c r="U981" s="90" t="s">
        <v>278</v>
      </c>
      <c r="V981" s="719" t="s">
        <v>1606</v>
      </c>
      <c r="W981" s="612">
        <v>3</v>
      </c>
      <c r="X981" s="101"/>
      <c r="Y981" s="101"/>
      <c r="Z981" s="667">
        <v>42562</v>
      </c>
      <c r="AE981" s="90">
        <f>IF(A981="","",(IFERROR(VLOOKUP(A981,Projecten!A$4:W$2618,5,FALSE),"niet bekend")))</f>
        <v>0</v>
      </c>
      <c r="AF981" s="972">
        <f>AH981</f>
        <v>498</v>
      </c>
      <c r="AG981" s="1028">
        <f>IF(A981="","",(IFERROR(VLOOKUP(A981,Projecten!A$4:W$2618,23,FALSE),"niet bekend")))</f>
        <v>498</v>
      </c>
      <c r="AH981" s="1028">
        <f>IF(A981="","",(IFERROR(VLOOKUP(A981,Projecten!A$4:W$2618,12,FALSE),"niet bekend")))</f>
        <v>498</v>
      </c>
      <c r="AI981" s="1028">
        <f t="shared" si="110"/>
        <v>0</v>
      </c>
    </row>
    <row r="982" spans="1:35" s="4" customFormat="1" ht="12.75" customHeight="1" x14ac:dyDescent="0.2">
      <c r="A982" s="721">
        <v>2016263</v>
      </c>
      <c r="B982" s="1531" t="s">
        <v>1558</v>
      </c>
      <c r="C982" s="2">
        <v>581916</v>
      </c>
      <c r="D982" s="1" t="s">
        <v>68</v>
      </c>
      <c r="E982" s="39">
        <v>1</v>
      </c>
      <c r="F982" s="1">
        <v>8</v>
      </c>
      <c r="G982" s="1">
        <v>5</v>
      </c>
      <c r="H982" s="1">
        <v>1</v>
      </c>
      <c r="I982" s="720" t="s">
        <v>89</v>
      </c>
      <c r="J982" s="720" t="s">
        <v>309</v>
      </c>
      <c r="K982" s="41" t="s">
        <v>309</v>
      </c>
      <c r="L982" s="41" t="s">
        <v>309</v>
      </c>
      <c r="M982" s="41" t="s">
        <v>89</v>
      </c>
      <c r="N982" s="41" t="s">
        <v>89</v>
      </c>
      <c r="O982" s="41" t="s">
        <v>89</v>
      </c>
      <c r="P982" s="41" t="s">
        <v>89</v>
      </c>
      <c r="Q982" s="272" t="s">
        <v>1163</v>
      </c>
      <c r="R982" s="23">
        <v>42563</v>
      </c>
      <c r="S982" s="23">
        <f>IF(T982&lt;=0,"",(((T982-'In Productie'!$D$1)/7)+0.6))</f>
        <v>27.028571428571428</v>
      </c>
      <c r="T982" s="181">
        <v>42558</v>
      </c>
      <c r="U982" s="4" t="s">
        <v>278</v>
      </c>
      <c r="V982" s="4" t="s">
        <v>1437</v>
      </c>
      <c r="W982" s="497">
        <v>11.5</v>
      </c>
      <c r="X982" s="79"/>
      <c r="Y982" s="79"/>
      <c r="Z982" s="586">
        <v>42527</v>
      </c>
      <c r="AE982" s="4">
        <f>IF(A982="","",(IFERROR(VLOOKUP(A982,Projecten!A$4:W$2618,5,FALSE),"niet bekend")))</f>
        <v>1</v>
      </c>
      <c r="AF982" s="973">
        <f t="shared" ref="AF982:AF987" si="112">IF(AE982="","",(E982/AE982*AH982))</f>
        <v>2003</v>
      </c>
      <c r="AG982" s="1028">
        <f>IF(A982="","",(IFERROR(VLOOKUP(A982,Projecten!A$4:W$2618,23,FALSE),"niet bekend")))</f>
        <v>2003</v>
      </c>
      <c r="AH982" s="1028">
        <f>IF(A982="","",(IFERROR(VLOOKUP(A982,Projecten!A$4:W$2618,12,FALSE),"niet bekend")))</f>
        <v>2003</v>
      </c>
      <c r="AI982" s="1026">
        <f t="shared" si="110"/>
        <v>0</v>
      </c>
    </row>
    <row r="983" spans="1:35" s="4" customFormat="1" ht="12.75" customHeight="1" x14ac:dyDescent="0.2">
      <c r="A983" s="721">
        <v>2016262</v>
      </c>
      <c r="B983" s="1531" t="s">
        <v>1558</v>
      </c>
      <c r="C983" s="2" t="s">
        <v>1376</v>
      </c>
      <c r="D983" s="1" t="s">
        <v>68</v>
      </c>
      <c r="E983" s="1993">
        <v>1</v>
      </c>
      <c r="F983" s="422">
        <v>13</v>
      </c>
      <c r="G983" s="422">
        <v>4</v>
      </c>
      <c r="H983" s="422">
        <v>5</v>
      </c>
      <c r="I983" s="720" t="s">
        <v>89</v>
      </c>
      <c r="J983" s="720" t="s">
        <v>89</v>
      </c>
      <c r="K983" s="41" t="s">
        <v>309</v>
      </c>
      <c r="L983" s="41" t="s">
        <v>309</v>
      </c>
      <c r="M983" s="41" t="s">
        <v>89</v>
      </c>
      <c r="N983" s="41" t="s">
        <v>89</v>
      </c>
      <c r="O983" s="41" t="s">
        <v>89</v>
      </c>
      <c r="P983" s="41" t="s">
        <v>89</v>
      </c>
      <c r="Q983" s="272" t="s">
        <v>1163</v>
      </c>
      <c r="R983" s="23">
        <v>42564</v>
      </c>
      <c r="S983" s="23">
        <f>IF(T983&lt;=0,"",(((T983-'In Productie'!$D$1)/7)+0.6))</f>
        <v>27.028571428571428</v>
      </c>
      <c r="T983" s="181">
        <v>42558</v>
      </c>
      <c r="U983" s="4" t="s">
        <v>278</v>
      </c>
      <c r="W983" s="497">
        <v>27</v>
      </c>
      <c r="X983" s="79"/>
      <c r="Y983" s="79"/>
      <c r="Z983" s="586">
        <v>42527</v>
      </c>
      <c r="AE983" s="4">
        <f>IF(A983="","",(IFERROR(VLOOKUP(A983,Projecten!A$4:W$2618,5,FALSE),"niet bekend")))</f>
        <v>1</v>
      </c>
      <c r="AF983" s="973">
        <f t="shared" si="112"/>
        <v>6040</v>
      </c>
      <c r="AG983" s="1028">
        <f>IF(A983="","",(IFERROR(VLOOKUP(A983,Projecten!A$4:W$2618,23,FALSE),"niet bekend")))</f>
        <v>6040</v>
      </c>
      <c r="AH983" s="1028">
        <f>IF(A983="","",(IFERROR(VLOOKUP(A983,Projecten!A$4:W$2618,12,FALSE),"niet bekend")))</f>
        <v>6040</v>
      </c>
      <c r="AI983" s="1026">
        <f t="shared" si="110"/>
        <v>0</v>
      </c>
    </row>
    <row r="984" spans="1:35" s="90" customFormat="1" ht="12.75" customHeight="1" x14ac:dyDescent="0.2">
      <c r="A984" s="117">
        <v>2016281</v>
      </c>
      <c r="B984" s="1533" t="s">
        <v>1556</v>
      </c>
      <c r="C984" s="118" t="s">
        <v>1489</v>
      </c>
      <c r="D984" s="333" t="s">
        <v>68</v>
      </c>
      <c r="E984" s="1002">
        <v>3</v>
      </c>
      <c r="F984" s="448">
        <v>21</v>
      </c>
      <c r="G984" s="448">
        <v>15</v>
      </c>
      <c r="H984" s="448">
        <v>12</v>
      </c>
      <c r="I984" s="621" t="s">
        <v>89</v>
      </c>
      <c r="J984" s="621" t="s">
        <v>309</v>
      </c>
      <c r="K984" s="76" t="s">
        <v>309</v>
      </c>
      <c r="L984" s="76" t="s">
        <v>309</v>
      </c>
      <c r="M984" s="76" t="s">
        <v>89</v>
      </c>
      <c r="N984" s="76" t="s">
        <v>89</v>
      </c>
      <c r="O984" s="76" t="s">
        <v>89</v>
      </c>
      <c r="P984" s="76" t="s">
        <v>89</v>
      </c>
      <c r="Q984" s="382" t="s">
        <v>1163</v>
      </c>
      <c r="R984" s="96">
        <v>42564</v>
      </c>
      <c r="S984" s="96">
        <v>28</v>
      </c>
      <c r="T984" s="180"/>
      <c r="U984" s="90" t="s">
        <v>444</v>
      </c>
      <c r="V984" s="90" t="s">
        <v>1434</v>
      </c>
      <c r="W984" s="612">
        <v>46.5</v>
      </c>
      <c r="X984" s="101"/>
      <c r="Y984" s="101"/>
      <c r="Z984" s="588">
        <v>42531</v>
      </c>
      <c r="AE984" s="90">
        <f>IF(A984="","",(IFERROR(VLOOKUP(A984,Projecten!A$4:W$2618,5,FALSE),"niet bekend")))</f>
        <v>6</v>
      </c>
      <c r="AF984" s="972">
        <f t="shared" si="112"/>
        <v>7827</v>
      </c>
      <c r="AG984" s="1028">
        <f>IF(A984="","",(IFERROR(VLOOKUP(A984,Projecten!A$4:W$2618,23,FALSE),"niet bekend")))</f>
        <v>15654</v>
      </c>
      <c r="AH984" s="1028">
        <f>IF(A984="","",(IFERROR(VLOOKUP(A984,Projecten!A$4:W$2618,12,FALSE),"niet bekend")))</f>
        <v>15654</v>
      </c>
      <c r="AI984" s="1028">
        <f t="shared" si="110"/>
        <v>7827</v>
      </c>
    </row>
    <row r="985" spans="1:35" s="4" customFormat="1" ht="12.75" customHeight="1" x14ac:dyDescent="0.2">
      <c r="A985" s="93">
        <v>2016261</v>
      </c>
      <c r="B985" s="1531" t="s">
        <v>1559</v>
      </c>
      <c r="C985" s="2" t="s">
        <v>1375</v>
      </c>
      <c r="D985" s="1" t="s">
        <v>68</v>
      </c>
      <c r="E985" s="1995">
        <v>1</v>
      </c>
      <c r="F985" s="392">
        <v>10</v>
      </c>
      <c r="G985" s="392">
        <v>3</v>
      </c>
      <c r="H985" s="392">
        <v>5</v>
      </c>
      <c r="I985" s="664" t="s">
        <v>89</v>
      </c>
      <c r="J985" s="664" t="s">
        <v>89</v>
      </c>
      <c r="K985" s="41" t="s">
        <v>309</v>
      </c>
      <c r="L985" s="41" t="s">
        <v>309</v>
      </c>
      <c r="M985" s="41" t="s">
        <v>89</v>
      </c>
      <c r="N985" s="41" t="s">
        <v>89</v>
      </c>
      <c r="O985" s="41" t="s">
        <v>89</v>
      </c>
      <c r="P985" s="41" t="s">
        <v>89</v>
      </c>
      <c r="Q985" s="272" t="s">
        <v>1163</v>
      </c>
      <c r="R985" s="23">
        <v>42565</v>
      </c>
      <c r="S985" s="23">
        <f>IF(T985&lt;=0,"",(((T985-'In Productie'!$D$1)/7)+0.6))</f>
        <v>27.028571428571428</v>
      </c>
      <c r="T985" s="181">
        <v>42558</v>
      </c>
      <c r="U985" s="4" t="s">
        <v>278</v>
      </c>
      <c r="W985" s="497">
        <v>22.4</v>
      </c>
      <c r="X985" s="79"/>
      <c r="Y985" s="79"/>
      <c r="Z985" s="586">
        <v>42527</v>
      </c>
      <c r="AE985" s="4">
        <f>IF(A985="","",(IFERROR(VLOOKUP(A985,Projecten!A$4:W$2618,5,FALSE),"niet bekend")))</f>
        <v>1</v>
      </c>
      <c r="AF985" s="973">
        <f t="shared" si="112"/>
        <v>4610</v>
      </c>
      <c r="AG985" s="1028">
        <f>IF(A985="","",(IFERROR(VLOOKUP(A985,Projecten!A$4:W$2618,23,FALSE),"niet bekend")))</f>
        <v>4610</v>
      </c>
      <c r="AH985" s="1028">
        <f>IF(A985="","",(IFERROR(VLOOKUP(A985,Projecten!A$4:W$2618,12,FALSE),"niet bekend")))</f>
        <v>4610</v>
      </c>
      <c r="AI985" s="1026">
        <f t="shared" si="110"/>
        <v>0</v>
      </c>
    </row>
    <row r="986" spans="1:35" s="4" customFormat="1" ht="12.75" customHeight="1" x14ac:dyDescent="0.2">
      <c r="A986" s="93">
        <v>2016273</v>
      </c>
      <c r="B986" s="1531" t="s">
        <v>1560</v>
      </c>
      <c r="C986" s="2" t="s">
        <v>897</v>
      </c>
      <c r="D986" s="1" t="s">
        <v>68</v>
      </c>
      <c r="E986" s="1995">
        <v>1</v>
      </c>
      <c r="F986" s="392">
        <v>5</v>
      </c>
      <c r="G986" s="392">
        <v>1</v>
      </c>
      <c r="H986" s="392">
        <v>4</v>
      </c>
      <c r="I986" s="664" t="s">
        <v>89</v>
      </c>
      <c r="J986" s="614" t="s">
        <v>309</v>
      </c>
      <c r="K986" s="41" t="s">
        <v>309</v>
      </c>
      <c r="L986" s="41" t="s">
        <v>309</v>
      </c>
      <c r="M986" s="41" t="s">
        <v>89</v>
      </c>
      <c r="N986" s="41" t="s">
        <v>89</v>
      </c>
      <c r="O986" s="41" t="s">
        <v>89</v>
      </c>
      <c r="P986" s="41" t="s">
        <v>89</v>
      </c>
      <c r="Q986" s="272" t="s">
        <v>1163</v>
      </c>
      <c r="R986" s="23"/>
      <c r="S986" s="23">
        <f>IF(T986&lt;=0,"",(((T986-'In Productie'!$D$1)/7)+0.6))</f>
        <v>28.028571428571428</v>
      </c>
      <c r="T986" s="181">
        <v>42565</v>
      </c>
      <c r="U986" s="4" t="s">
        <v>278</v>
      </c>
      <c r="W986" s="497">
        <v>8.8000000000000007</v>
      </c>
      <c r="X986" s="79"/>
      <c r="Y986" s="79"/>
      <c r="Z986" s="586">
        <v>42529</v>
      </c>
      <c r="AE986" s="4">
        <f>IF(A986="","",(IFERROR(VLOOKUP(A986,Projecten!A$4:W$2618,5,FALSE),"niet bekend")))</f>
        <v>1</v>
      </c>
      <c r="AF986" s="973">
        <f t="shared" si="112"/>
        <v>1482</v>
      </c>
      <c r="AG986" s="1028">
        <f>IF(A986="","",(IFERROR(VLOOKUP(A986,Projecten!A$4:W$2618,23,FALSE),"niet bekend")))</f>
        <v>1482</v>
      </c>
      <c r="AH986" s="1028">
        <f>IF(A986="","",(IFERROR(VLOOKUP(A986,Projecten!A$4:W$2618,12,FALSE),"niet bekend")))</f>
        <v>1482</v>
      </c>
      <c r="AI986" s="1026">
        <f t="shared" si="110"/>
        <v>0</v>
      </c>
    </row>
    <row r="987" spans="1:35" s="4" customFormat="1" ht="12.75" customHeight="1" x14ac:dyDescent="0.2">
      <c r="A987" s="117">
        <v>2016278</v>
      </c>
      <c r="B987" s="1523" t="s">
        <v>1602</v>
      </c>
      <c r="C987" s="351" t="s">
        <v>1401</v>
      </c>
      <c r="D987" s="463" t="s">
        <v>68</v>
      </c>
      <c r="E987" s="999">
        <v>1</v>
      </c>
      <c r="F987" s="347">
        <v>2</v>
      </c>
      <c r="G987" s="347">
        <v>2</v>
      </c>
      <c r="H987" s="347">
        <v>0</v>
      </c>
      <c r="I987" s="710" t="s">
        <v>89</v>
      </c>
      <c r="J987" s="363" t="s">
        <v>309</v>
      </c>
      <c r="K987" s="7" t="s">
        <v>309</v>
      </c>
      <c r="L987" s="7" t="s">
        <v>309</v>
      </c>
      <c r="M987" s="7" t="s">
        <v>89</v>
      </c>
      <c r="N987" s="7" t="s">
        <v>89</v>
      </c>
      <c r="O987" s="7" t="s">
        <v>89</v>
      </c>
      <c r="P987" s="7" t="s">
        <v>89</v>
      </c>
      <c r="Q987" s="272" t="s">
        <v>1526</v>
      </c>
      <c r="R987" s="23"/>
      <c r="S987" s="23">
        <f>IF(T987&lt;=0,"",(((T987-'In Productie'!$D$1)/7)+0.6))</f>
        <v>28.028571428571428</v>
      </c>
      <c r="T987" s="181">
        <v>42565</v>
      </c>
      <c r="U987" s="4" t="s">
        <v>278</v>
      </c>
      <c r="W987" s="25">
        <v>2.6</v>
      </c>
      <c r="X987" s="80"/>
      <c r="Y987" s="82"/>
      <c r="Z987" s="714">
        <v>42529</v>
      </c>
      <c r="AE987" s="4">
        <f>IF(A987="","",(IFERROR(VLOOKUP(A987,Projecten!A$4:W$2618,5,FALSE),"niet bekend")))</f>
        <v>1</v>
      </c>
      <c r="AF987" s="973">
        <f t="shared" si="112"/>
        <v>342.55</v>
      </c>
      <c r="AG987" s="1028">
        <f>IF(A987="","",(IFERROR(VLOOKUP(A987,Projecten!A$4:W$2618,23,FALSE),"niet bekend")))</f>
        <v>342.55</v>
      </c>
      <c r="AH987" s="1028">
        <f>IF(A987="","",(IFERROR(VLOOKUP(A987,Projecten!A$4:W$2618,12,FALSE),"niet bekend")))</f>
        <v>342.55</v>
      </c>
      <c r="AI987" s="1026">
        <f t="shared" si="110"/>
        <v>0</v>
      </c>
    </row>
    <row r="988" spans="1:35" s="4" customFormat="1" ht="12.75" customHeight="1" x14ac:dyDescent="0.2">
      <c r="A988" s="117">
        <v>2016341</v>
      </c>
      <c r="B988" s="314" t="s">
        <v>1625</v>
      </c>
      <c r="C988" s="118" t="s">
        <v>1618</v>
      </c>
      <c r="D988" s="463" t="s">
        <v>68</v>
      </c>
      <c r="E988" s="999">
        <v>0</v>
      </c>
      <c r="F988" s="347">
        <v>1</v>
      </c>
      <c r="G988" s="347">
        <v>0</v>
      </c>
      <c r="H988" s="347">
        <v>2</v>
      </c>
      <c r="I988" s="75"/>
      <c r="J988" s="7" t="s">
        <v>309</v>
      </c>
      <c r="K988" s="7" t="s">
        <v>309</v>
      </c>
      <c r="L988" s="7" t="s">
        <v>309</v>
      </c>
      <c r="M988" s="7" t="s">
        <v>89</v>
      </c>
      <c r="N988" s="7" t="s">
        <v>89</v>
      </c>
      <c r="O988" s="7" t="s">
        <v>89</v>
      </c>
      <c r="P988" s="7" t="s">
        <v>89</v>
      </c>
      <c r="Q988" s="272" t="s">
        <v>1163</v>
      </c>
      <c r="R988" s="23"/>
      <c r="S988" s="23">
        <v>34</v>
      </c>
      <c r="T988" s="181"/>
      <c r="U988" s="4" t="s">
        <v>278</v>
      </c>
      <c r="V988" s="90" t="s">
        <v>1592</v>
      </c>
      <c r="W988" s="25">
        <v>4</v>
      </c>
      <c r="X988" s="80"/>
      <c r="Y988" s="82"/>
      <c r="Z988" s="714">
        <v>42562</v>
      </c>
      <c r="AE988" s="4">
        <f>IF(A988="","",(IFERROR(VLOOKUP(A988,Projecten!A$4:W$2618,5,FALSE),"niet bekend")))</f>
        <v>0</v>
      </c>
      <c r="AF988" s="973">
        <f>AH988</f>
        <v>677</v>
      </c>
      <c r="AG988" s="1028">
        <f>IF(A988="","",(IFERROR(VLOOKUP(A988,Projecten!A$4:W$2618,23,FALSE),"niet bekend")))</f>
        <v>677</v>
      </c>
      <c r="AH988" s="1028">
        <f>IF(A988="","",(IFERROR(VLOOKUP(A988,Projecten!A$4:W$2618,12,FALSE),"niet bekend")))</f>
        <v>677</v>
      </c>
      <c r="AI988" s="1026">
        <f t="shared" si="110"/>
        <v>0</v>
      </c>
    </row>
    <row r="989" spans="1:35" s="4" customFormat="1" ht="12.75" customHeight="1" x14ac:dyDescent="0.2">
      <c r="A989" s="2" t="s">
        <v>1485</v>
      </c>
      <c r="B989" s="1501" t="s">
        <v>1552</v>
      </c>
      <c r="C989" s="398" t="s">
        <v>1501</v>
      </c>
      <c r="D989" s="1" t="s">
        <v>68</v>
      </c>
      <c r="E989" s="39">
        <v>0</v>
      </c>
      <c r="F989" s="1">
        <v>0</v>
      </c>
      <c r="G989" s="1">
        <v>1</v>
      </c>
      <c r="H989" s="1">
        <v>0</v>
      </c>
      <c r="I989" s="76" t="s">
        <v>89</v>
      </c>
      <c r="J989" s="76" t="s">
        <v>89</v>
      </c>
      <c r="K989" s="76" t="s">
        <v>309</v>
      </c>
      <c r="L989" s="76" t="s">
        <v>89</v>
      </c>
      <c r="M989" s="41" t="s">
        <v>89</v>
      </c>
      <c r="N989" s="41" t="s">
        <v>89</v>
      </c>
      <c r="O989" s="41" t="s">
        <v>89</v>
      </c>
      <c r="P989" s="41" t="s">
        <v>89</v>
      </c>
      <c r="Q989" s="272" t="s">
        <v>1526</v>
      </c>
      <c r="R989" s="23"/>
      <c r="S989" s="23">
        <f>IF(T989&lt;=0,"",(((T989-'In Productie'!$D$1)/7)+0.6))</f>
        <v>35.028571428571432</v>
      </c>
      <c r="T989" s="181">
        <v>42614</v>
      </c>
      <c r="U989" s="4" t="s">
        <v>278</v>
      </c>
      <c r="W989" s="497">
        <v>2</v>
      </c>
      <c r="X989" s="79"/>
      <c r="Y989" s="79"/>
      <c r="Z989" s="714">
        <v>42551</v>
      </c>
      <c r="AE989" s="4">
        <f>IF(A989="","",(IFERROR(VLOOKUP(A989,Projecten!A$4:W$2618,5,FALSE),"niet bekend")))</f>
        <v>0</v>
      </c>
      <c r="AF989" s="973">
        <f>AH989</f>
        <v>269</v>
      </c>
      <c r="AG989" s="1028">
        <f>IF(A989="","",(IFERROR(VLOOKUP(A989,Projecten!A$4:W$2618,23,FALSE),"niet bekend")))</f>
        <v>269</v>
      </c>
      <c r="AH989" s="1028">
        <f>IF(A989="","",(IFERROR(VLOOKUP(A989,Projecten!A$4:W$2618,12,FALSE),"niet bekend")))</f>
        <v>269</v>
      </c>
      <c r="AI989" s="1026">
        <f t="shared" si="110"/>
        <v>0</v>
      </c>
    </row>
    <row r="990" spans="1:35" s="4" customFormat="1" ht="12.75" customHeight="1" x14ac:dyDescent="0.2">
      <c r="A990" s="2"/>
      <c r="B990" s="1531"/>
      <c r="C990" s="2"/>
      <c r="D990" s="1"/>
      <c r="E990" s="1995"/>
      <c r="F990" s="392"/>
      <c r="G990" s="392"/>
      <c r="H990" s="392"/>
      <c r="I990" s="664"/>
      <c r="J990" s="664"/>
      <c r="K990" s="76"/>
      <c r="L990" s="76"/>
      <c r="M990" s="76"/>
      <c r="N990" s="76"/>
      <c r="O990" s="76"/>
      <c r="P990" s="76"/>
      <c r="Q990" s="382"/>
      <c r="R990" s="23"/>
      <c r="S990" s="23"/>
      <c r="T990" s="181"/>
      <c r="W990" s="497"/>
      <c r="X990" s="79"/>
      <c r="Y990" s="79"/>
      <c r="Z990" s="708"/>
      <c r="AE990" s="4" t="str">
        <f>IF(A990="","",(IFERROR(VLOOKUP(A990,Projecten!A$4:W$2618,5,FALSE),"niet bekend")))</f>
        <v/>
      </c>
      <c r="AF990" s="973" t="str">
        <f>IF(AE990="","",(E990/AE990*AH990))</f>
        <v/>
      </c>
      <c r="AG990" s="1028" t="str">
        <f>IF(A990="","",(IFERROR(VLOOKUP(A990,Projecten!A$4:W$2618,23,FALSE),"niet bekend")))</f>
        <v/>
      </c>
      <c r="AH990" s="1028" t="str">
        <f>IF(A990="","",(IFERROR(VLOOKUP(A990,Projecten!A$4:W$2618,12,FALSE),"niet bekend")))</f>
        <v/>
      </c>
      <c r="AI990" s="1026" t="str">
        <f t="shared" si="110"/>
        <v/>
      </c>
    </row>
    <row r="991" spans="1:35" s="4" customFormat="1" ht="12.75" customHeight="1" x14ac:dyDescent="0.2">
      <c r="A991" s="2" t="s">
        <v>1408</v>
      </c>
      <c r="B991" s="1531" t="s">
        <v>1603</v>
      </c>
      <c r="C991" s="273" t="s">
        <v>1405</v>
      </c>
      <c r="D991" s="1" t="s">
        <v>441</v>
      </c>
      <c r="E991" s="39">
        <v>0</v>
      </c>
      <c r="F991" s="1">
        <v>1</v>
      </c>
      <c r="G991" s="1">
        <v>2</v>
      </c>
      <c r="H991" s="1">
        <v>0</v>
      </c>
      <c r="I991" s="74" t="s">
        <v>309</v>
      </c>
      <c r="J991" s="29" t="s">
        <v>309</v>
      </c>
      <c r="K991" s="29" t="s">
        <v>309</v>
      </c>
      <c r="L991" s="29" t="s">
        <v>309</v>
      </c>
      <c r="M991" s="29" t="s">
        <v>89</v>
      </c>
      <c r="N991" s="29" t="s">
        <v>89</v>
      </c>
      <c r="O991" s="29" t="s">
        <v>89</v>
      </c>
      <c r="P991" s="29" t="s">
        <v>89</v>
      </c>
      <c r="Q991" s="272" t="s">
        <v>1526</v>
      </c>
      <c r="R991" s="23"/>
      <c r="S991" s="23">
        <v>28</v>
      </c>
      <c r="T991" s="181"/>
      <c r="U991" s="4" t="s">
        <v>1406</v>
      </c>
      <c r="V991" s="4" t="s">
        <v>1436</v>
      </c>
      <c r="W991" s="25">
        <v>3.4</v>
      </c>
      <c r="X991" s="79"/>
      <c r="Y991" s="79"/>
      <c r="Z991" s="272"/>
      <c r="AE991" s="4">
        <f>IF(A991="","",(IFERROR(VLOOKUP(A991,Projecten!A$4:W$2618,5,FALSE),"niet bekend")))</f>
        <v>0</v>
      </c>
      <c r="AF991" s="973">
        <f>AH991</f>
        <v>435</v>
      </c>
      <c r="AG991" s="1028">
        <f>IF(A991="","",(IFERROR(VLOOKUP(A991,Projecten!A$4:W$2618,23,FALSE),"niet bekend")))</f>
        <v>435</v>
      </c>
      <c r="AH991" s="1028">
        <f>IF(A991="","",(IFERROR(VLOOKUP(A991,Projecten!A$4:W$2618,12,FALSE),"niet bekend")))</f>
        <v>435</v>
      </c>
      <c r="AI991" s="1026">
        <f t="shared" si="110"/>
        <v>0</v>
      </c>
    </row>
    <row r="992" spans="1:35" s="4" customFormat="1" ht="12.75" customHeight="1" x14ac:dyDescent="0.2">
      <c r="A992" s="290" t="s">
        <v>2537</v>
      </c>
      <c r="B992" s="314" t="s">
        <v>1605</v>
      </c>
      <c r="C992" s="351" t="s">
        <v>1571</v>
      </c>
      <c r="D992" s="349" t="s">
        <v>441</v>
      </c>
      <c r="E992" s="1974">
        <v>0</v>
      </c>
      <c r="F992" s="349">
        <v>3</v>
      </c>
      <c r="G992" s="349">
        <v>5</v>
      </c>
      <c r="H992" s="349">
        <v>0</v>
      </c>
      <c r="I992" s="41" t="s">
        <v>309</v>
      </c>
      <c r="J992" s="41" t="s">
        <v>309</v>
      </c>
      <c r="K992" s="41" t="s">
        <v>309</v>
      </c>
      <c r="L992" s="41" t="s">
        <v>309</v>
      </c>
      <c r="M992" s="41" t="s">
        <v>89</v>
      </c>
      <c r="N992" s="41" t="s">
        <v>89</v>
      </c>
      <c r="O992" s="41" t="s">
        <v>89</v>
      </c>
      <c r="P992" s="41" t="s">
        <v>89</v>
      </c>
      <c r="Q992" s="272" t="s">
        <v>1526</v>
      </c>
      <c r="R992" s="23"/>
      <c r="S992" s="384">
        <v>34</v>
      </c>
      <c r="T992" s="181"/>
      <c r="U992" s="4" t="s">
        <v>683</v>
      </c>
      <c r="V992" s="90" t="s">
        <v>1586</v>
      </c>
      <c r="W992" s="497">
        <v>8</v>
      </c>
      <c r="X992" s="79"/>
      <c r="Y992" s="79"/>
      <c r="Z992" s="714">
        <v>42558</v>
      </c>
      <c r="AE992" s="4">
        <f>IF(A992="","",(IFERROR(VLOOKUP(A992,Projecten!A$4:W$2618,5,FALSE),"niet bekend")))</f>
        <v>0</v>
      </c>
      <c r="AF992" s="973">
        <f>AH992</f>
        <v>808</v>
      </c>
      <c r="AG992" s="1028">
        <f>IF(A992="","",(IFERROR(VLOOKUP(A992,Projecten!A$4:W$2618,23,FALSE),"niet bekend")))</f>
        <v>808</v>
      </c>
      <c r="AH992" s="1028">
        <f>IF(A992="","",(IFERROR(VLOOKUP(A992,Projecten!A$4:W$2618,12,FALSE),"niet bekend")))</f>
        <v>808</v>
      </c>
      <c r="AI992" s="1026">
        <f t="shared" si="110"/>
        <v>0</v>
      </c>
    </row>
    <row r="993" spans="1:35" s="38" customFormat="1" ht="12.75" customHeight="1" x14ac:dyDescent="0.2">
      <c r="A993" s="30"/>
      <c r="B993" s="1500"/>
      <c r="C993" s="31"/>
      <c r="D993" s="31"/>
      <c r="E993" s="32"/>
      <c r="F993" s="31"/>
      <c r="G993" s="31"/>
      <c r="H993" s="31"/>
      <c r="I993" s="32"/>
      <c r="J993" s="32"/>
      <c r="K993" s="32"/>
      <c r="L993" s="32"/>
      <c r="M993" s="32"/>
      <c r="N993" s="32"/>
      <c r="O993" s="32"/>
      <c r="P993" s="32"/>
      <c r="Q993" s="527"/>
      <c r="R993" s="33"/>
      <c r="S993" s="1198"/>
      <c r="T993" s="176"/>
      <c r="U993" s="35"/>
      <c r="V993" s="35"/>
      <c r="W993" s="35"/>
      <c r="X993" s="83"/>
      <c r="Y993" s="84"/>
      <c r="Z993" s="36"/>
      <c r="AA993" s="608" t="s">
        <v>1332</v>
      </c>
      <c r="AB993" s="608" t="s">
        <v>1269</v>
      </c>
      <c r="AC993" s="608" t="s">
        <v>1333</v>
      </c>
      <c r="AF993" s="983"/>
      <c r="AG993" s="1030"/>
      <c r="AH993" s="1030"/>
      <c r="AI993" s="1030"/>
    </row>
    <row r="994" spans="1:35" s="1038" customFormat="1" ht="12.75" customHeight="1" x14ac:dyDescent="0.2">
      <c r="A994" s="1007"/>
      <c r="B994" s="1498"/>
      <c r="C994" s="1008">
        <f>SUM(F994:H994)</f>
        <v>367</v>
      </c>
      <c r="D994" s="1009"/>
      <c r="E994" s="1010">
        <f>SUM(E995:E1022)</f>
        <v>22</v>
      </c>
      <c r="F994" s="1009">
        <f>SUM(F995:F1022)</f>
        <v>175</v>
      </c>
      <c r="G994" s="1009">
        <f>SUM(G995:G1022)</f>
        <v>101</v>
      </c>
      <c r="H994" s="1009">
        <f>SUM(H995:H1022)</f>
        <v>91</v>
      </c>
      <c r="I994" s="1010"/>
      <c r="J994" s="1010"/>
      <c r="K994" s="1010"/>
      <c r="L994" s="1010"/>
      <c r="M994" s="1010"/>
      <c r="N994" s="1010"/>
      <c r="O994" s="1010"/>
      <c r="P994" s="1010"/>
      <c r="Q994" s="1044">
        <v>29</v>
      </c>
      <c r="R994" s="1045"/>
      <c r="S994" s="1199"/>
      <c r="T994" s="1046"/>
      <c r="U994" s="1047"/>
      <c r="V994" s="1048">
        <f>SUM(W994:W1023)</f>
        <v>521.29999999999995</v>
      </c>
      <c r="W994" s="960"/>
      <c r="X994" s="1049">
        <v>307.5</v>
      </c>
      <c r="Y994" s="1051">
        <f>V994-X994</f>
        <v>213.79999999999995</v>
      </c>
      <c r="Z994" s="1050"/>
      <c r="AA994" s="1052">
        <v>448.5</v>
      </c>
      <c r="AB994" s="1038">
        <v>208.5</v>
      </c>
      <c r="AC994" s="1038">
        <f>AA994-AB994</f>
        <v>240</v>
      </c>
      <c r="AE994" s="1038" t="str">
        <f>IF(A994="","",(IFERROR(VLOOKUP(A994,Projecten!A$4:W$2618,5,FALSE),"niet bekend")))</f>
        <v/>
      </c>
      <c r="AF994" s="1037">
        <f>SUM(AF995:AF1023)</f>
        <v>58172.46</v>
      </c>
      <c r="AG994" s="1027" t="str">
        <f>IF(A994="","",(IFERROR(VLOOKUP(A994,Projecten!A$4:W$2618,23,FALSE),"niet bekend")))</f>
        <v/>
      </c>
      <c r="AH994" s="1027" t="str">
        <f>IF(A994="","",(IFERROR(VLOOKUP(A994,Projecten!A$4:W$2618,12,FALSE),"niet bekend")))</f>
        <v/>
      </c>
      <c r="AI994" s="1027"/>
    </row>
    <row r="995" spans="1:35" s="4" customFormat="1" ht="12.75" customHeight="1" x14ac:dyDescent="0.2">
      <c r="A995" s="2"/>
      <c r="B995" s="1501"/>
      <c r="D995" s="1"/>
      <c r="E995" s="39"/>
      <c r="F995" s="1"/>
      <c r="G995" s="1"/>
      <c r="H995" s="1"/>
      <c r="I995" s="74"/>
      <c r="J995" s="29"/>
      <c r="K995" s="29"/>
      <c r="L995" s="29"/>
      <c r="M995" s="29"/>
      <c r="N995" s="29"/>
      <c r="O995" s="29"/>
      <c r="P995" s="29"/>
      <c r="Q995" s="272" t="s">
        <v>1136</v>
      </c>
      <c r="R995" s="23"/>
      <c r="S995" s="23"/>
      <c r="T995" s="181"/>
      <c r="W995" s="472"/>
      <c r="X995" s="79"/>
      <c r="Y995" s="79"/>
      <c r="Z995" s="272"/>
      <c r="AE995" s="4" t="str">
        <f>IF(A995="","",(IFERROR(VLOOKUP(A995,Projecten!A$4:W$2618,5,FALSE),"niet bekend")))</f>
        <v/>
      </c>
      <c r="AF995" s="973" t="str">
        <f t="shared" ref="AF995:AF1020" si="113">IF(AE995="","",(E995/AE995*AH995))</f>
        <v/>
      </c>
      <c r="AG995" s="1028" t="str">
        <f>IF(A995="","",(IFERROR(VLOOKUP(A995,Projecten!A$4:W$2618,23,FALSE),"niet bekend")))</f>
        <v/>
      </c>
      <c r="AH995" s="1028" t="str">
        <f>IF(A995="","",(IFERROR(VLOOKUP(A995,Projecten!A$4:W$2618,12,FALSE),"niet bekend")))</f>
        <v/>
      </c>
      <c r="AI995" s="1026" t="str">
        <f t="shared" ref="AI995:AI1022" si="114">IF(AF995="","",(AH995-AF995))</f>
        <v/>
      </c>
    </row>
    <row r="996" spans="1:35" s="540" customFormat="1" ht="12.75" customHeight="1" x14ac:dyDescent="0.2">
      <c r="A996" s="627"/>
      <c r="B996" s="1534"/>
      <c r="C996" s="733" t="s">
        <v>939</v>
      </c>
      <c r="D996" s="733"/>
      <c r="E996" s="2001"/>
      <c r="F996" s="733"/>
      <c r="G996" s="733"/>
      <c r="H996" s="733"/>
      <c r="I996" s="568"/>
      <c r="J996" s="541"/>
      <c r="K996" s="541"/>
      <c r="L996" s="541"/>
      <c r="M996" s="541"/>
      <c r="N996" s="541"/>
      <c r="O996" s="541"/>
      <c r="P996" s="541"/>
      <c r="Q996" s="539"/>
      <c r="R996" s="384"/>
      <c r="S996" s="543"/>
      <c r="T996" s="544"/>
      <c r="W996" s="545"/>
      <c r="X996" s="546"/>
      <c r="Y996" s="546"/>
      <c r="Z996" s="539"/>
      <c r="AE996" s="383" t="str">
        <f>IF(A996="","",(IFERROR(VLOOKUP(A996,Projecten!A$4:W$2618,5,FALSE),"niet bekend")))</f>
        <v/>
      </c>
      <c r="AF996" s="975" t="str">
        <f t="shared" si="113"/>
        <v/>
      </c>
      <c r="AG996" s="1028" t="str">
        <f>IF(A996="","",(IFERROR(VLOOKUP(A996,Projecten!A$4:W$2618,23,FALSE),"niet bekend")))</f>
        <v/>
      </c>
      <c r="AH996" s="1028" t="str">
        <f>IF(A996="","",(IFERROR(VLOOKUP(A996,Projecten!A$4:W$2618,12,FALSE),"niet bekend")))</f>
        <v/>
      </c>
      <c r="AI996" s="1026" t="str">
        <f t="shared" si="114"/>
        <v/>
      </c>
    </row>
    <row r="997" spans="1:35" s="540" customFormat="1" ht="12.75" customHeight="1" x14ac:dyDescent="0.2">
      <c r="A997" s="627"/>
      <c r="B997" s="1534"/>
      <c r="C997" s="733" t="s">
        <v>1703</v>
      </c>
      <c r="D997" s="733"/>
      <c r="E997" s="2001"/>
      <c r="F997" s="733"/>
      <c r="G997" s="733"/>
      <c r="H997" s="733"/>
      <c r="I997" s="734"/>
      <c r="J997" s="735"/>
      <c r="K997" s="735"/>
      <c r="L997" s="735"/>
      <c r="M997" s="735"/>
      <c r="N997" s="735"/>
      <c r="O997" s="735"/>
      <c r="P997" s="735"/>
      <c r="Q997" s="539"/>
      <c r="R997" s="384"/>
      <c r="S997" s="543"/>
      <c r="T997" s="544"/>
      <c r="W997" s="545">
        <v>16.5</v>
      </c>
      <c r="X997" s="546"/>
      <c r="Y997" s="546"/>
      <c r="Z997" s="539"/>
      <c r="AE997" s="383" t="str">
        <f>IF(A997="","",(IFERROR(VLOOKUP(A997,Projecten!A$4:W$2618,5,FALSE),"niet bekend")))</f>
        <v/>
      </c>
      <c r="AF997" s="975" t="str">
        <f t="shared" si="113"/>
        <v/>
      </c>
      <c r="AG997" s="1028" t="str">
        <f>IF(A997="","",(IFERROR(VLOOKUP(A997,Projecten!A$4:W$2618,23,FALSE),"niet bekend")))</f>
        <v/>
      </c>
      <c r="AH997" s="1028" t="str">
        <f>IF(A997="","",(IFERROR(VLOOKUP(A997,Projecten!A$4:W$2618,12,FALSE),"niet bekend")))</f>
        <v/>
      </c>
      <c r="AI997" s="1026" t="str">
        <f t="shared" si="114"/>
        <v/>
      </c>
    </row>
    <row r="998" spans="1:35" s="288" customFormat="1" ht="12.75" customHeight="1" x14ac:dyDescent="0.2">
      <c r="A998" s="501"/>
      <c r="B998" s="1535"/>
      <c r="C998" s="328"/>
      <c r="D998" s="328"/>
      <c r="E998" s="2002"/>
      <c r="F998" s="328"/>
      <c r="G998" s="328"/>
      <c r="H998" s="328"/>
      <c r="I998" s="502"/>
      <c r="J998" s="503"/>
      <c r="K998" s="503"/>
      <c r="L998" s="503"/>
      <c r="M998" s="503"/>
      <c r="N998" s="503"/>
      <c r="O998" s="503"/>
      <c r="P998" s="503"/>
      <c r="Q998" s="279"/>
      <c r="R998" s="23"/>
      <c r="S998" s="289"/>
      <c r="T998" s="285"/>
      <c r="W998" s="472"/>
      <c r="X998" s="284"/>
      <c r="Y998" s="284"/>
      <c r="Z998" s="279"/>
      <c r="AE998" s="383" t="str">
        <f>IF(A998="","",(IFERROR(VLOOKUP(A998,Projecten!A$4:W$2618,5,FALSE),"niet bekend")))</f>
        <v/>
      </c>
      <c r="AF998" s="974" t="str">
        <f t="shared" si="113"/>
        <v/>
      </c>
      <c r="AG998" s="1028" t="str">
        <f>IF(A998="","",(IFERROR(VLOOKUP(A998,Projecten!A$4:W$2618,23,FALSE),"niet bekend")))</f>
        <v/>
      </c>
      <c r="AH998" s="1028" t="str">
        <f>IF(A998="","",(IFERROR(VLOOKUP(A998,Projecten!A$4:W$2618,12,FALSE),"niet bekend")))</f>
        <v/>
      </c>
      <c r="AI998" s="1026" t="str">
        <f t="shared" si="114"/>
        <v/>
      </c>
    </row>
    <row r="999" spans="1:35" s="288" customFormat="1" ht="12.75" customHeight="1" x14ac:dyDescent="0.2">
      <c r="A999" s="501"/>
      <c r="B999" s="1535"/>
      <c r="C999" s="328" t="s">
        <v>1662</v>
      </c>
      <c r="D999" s="328"/>
      <c r="E999" s="2002"/>
      <c r="F999" s="328"/>
      <c r="G999" s="328"/>
      <c r="H999" s="328"/>
      <c r="I999" s="502"/>
      <c r="J999" s="503"/>
      <c r="K999" s="503"/>
      <c r="L999" s="503"/>
      <c r="M999" s="503"/>
      <c r="N999" s="503"/>
      <c r="O999" s="503"/>
      <c r="P999" s="503"/>
      <c r="Q999" s="279"/>
      <c r="R999" s="23"/>
      <c r="S999" s="289"/>
      <c r="T999" s="285"/>
      <c r="W999" s="472">
        <v>4.25</v>
      </c>
      <c r="X999" s="284"/>
      <c r="Y999" s="284"/>
      <c r="Z999" s="279"/>
      <c r="AE999" s="383" t="str">
        <f>IF(A999="","",(IFERROR(VLOOKUP(A999,Projecten!A$4:W$2618,5,FALSE),"niet bekend")))</f>
        <v/>
      </c>
      <c r="AF999" s="974" t="str">
        <f t="shared" si="113"/>
        <v/>
      </c>
      <c r="AG999" s="1028" t="str">
        <f>IF(A999="","",(IFERROR(VLOOKUP(A999,Projecten!A$4:W$2618,23,FALSE),"niet bekend")))</f>
        <v/>
      </c>
      <c r="AH999" s="1028" t="str">
        <f>IF(A999="","",(IFERROR(VLOOKUP(A999,Projecten!A$4:W$2618,12,FALSE),"niet bekend")))</f>
        <v/>
      </c>
      <c r="AI999" s="1026" t="str">
        <f t="shared" si="114"/>
        <v/>
      </c>
    </row>
    <row r="1000" spans="1:35" s="288" customFormat="1" ht="12.75" customHeight="1" x14ac:dyDescent="0.2">
      <c r="A1000" s="501"/>
      <c r="B1000" s="1535"/>
      <c r="C1000" s="328" t="s">
        <v>1661</v>
      </c>
      <c r="D1000" s="328"/>
      <c r="E1000" s="2002"/>
      <c r="F1000" s="328"/>
      <c r="G1000" s="328"/>
      <c r="H1000" s="328"/>
      <c r="I1000" s="502"/>
      <c r="J1000" s="503"/>
      <c r="K1000" s="503"/>
      <c r="L1000" s="503"/>
      <c r="M1000" s="503"/>
      <c r="N1000" s="503"/>
      <c r="O1000" s="503"/>
      <c r="P1000" s="503"/>
      <c r="Q1000" s="279"/>
      <c r="R1000" s="23"/>
      <c r="S1000" s="289"/>
      <c r="T1000" s="285"/>
      <c r="W1000" s="472">
        <v>4</v>
      </c>
      <c r="X1000" s="284"/>
      <c r="Y1000" s="284"/>
      <c r="Z1000" s="279"/>
      <c r="AE1000" s="383" t="str">
        <f>IF(A1000="","",(IFERROR(VLOOKUP(A1000,Projecten!A$4:W$2618,5,FALSE),"niet bekend")))</f>
        <v/>
      </c>
      <c r="AF1000" s="974" t="str">
        <f t="shared" si="113"/>
        <v/>
      </c>
      <c r="AG1000" s="1028" t="str">
        <f>IF(A1000="","",(IFERROR(VLOOKUP(A1000,Projecten!A$4:W$2618,23,FALSE),"niet bekend")))</f>
        <v/>
      </c>
      <c r="AH1000" s="1028" t="str">
        <f>IF(A1000="","",(IFERROR(VLOOKUP(A1000,Projecten!A$4:W$2618,12,FALSE),"niet bekend")))</f>
        <v/>
      </c>
      <c r="AI1000" s="1026" t="str">
        <f t="shared" si="114"/>
        <v/>
      </c>
    </row>
    <row r="1001" spans="1:35" s="288" customFormat="1" ht="12.75" customHeight="1" x14ac:dyDescent="0.2">
      <c r="A1001" s="501"/>
      <c r="B1001" s="1535"/>
      <c r="C1001" s="328" t="s">
        <v>1673</v>
      </c>
      <c r="D1001" s="328"/>
      <c r="E1001" s="2002"/>
      <c r="F1001" s="328"/>
      <c r="G1001" s="328"/>
      <c r="H1001" s="328"/>
      <c r="I1001" s="502"/>
      <c r="J1001" s="503"/>
      <c r="K1001" s="503"/>
      <c r="L1001" s="503"/>
      <c r="M1001" s="503"/>
      <c r="N1001" s="503"/>
      <c r="O1001" s="503"/>
      <c r="P1001" s="503"/>
      <c r="Q1001" s="279"/>
      <c r="R1001" s="23"/>
      <c r="S1001" s="289"/>
      <c r="T1001" s="285"/>
      <c r="W1001" s="472">
        <v>8.25</v>
      </c>
      <c r="X1001" s="284"/>
      <c r="Y1001" s="284"/>
      <c r="Z1001" s="279"/>
      <c r="AE1001" s="383" t="str">
        <f>IF(A1001="","",(IFERROR(VLOOKUP(A1001,Projecten!A$4:W$2618,5,FALSE),"niet bekend")))</f>
        <v/>
      </c>
      <c r="AF1001" s="974" t="str">
        <f t="shared" si="113"/>
        <v/>
      </c>
      <c r="AG1001" s="1028" t="str">
        <f>IF(A1001="","",(IFERROR(VLOOKUP(A1001,Projecten!A$4:W$2618,23,FALSE),"niet bekend")))</f>
        <v/>
      </c>
      <c r="AH1001" s="1028" t="str">
        <f>IF(A1001="","",(IFERROR(VLOOKUP(A1001,Projecten!A$4:W$2618,12,FALSE),"niet bekend")))</f>
        <v/>
      </c>
      <c r="AI1001" s="1026" t="str">
        <f t="shared" si="114"/>
        <v/>
      </c>
    </row>
    <row r="1002" spans="1:35" s="288" customFormat="1" ht="12.75" customHeight="1" x14ac:dyDescent="0.2">
      <c r="A1002" s="501"/>
      <c r="B1002" s="1535"/>
      <c r="C1002" s="328" t="s">
        <v>1674</v>
      </c>
      <c r="D1002" s="328"/>
      <c r="E1002" s="2002"/>
      <c r="F1002" s="328"/>
      <c r="G1002" s="328"/>
      <c r="H1002" s="328"/>
      <c r="I1002" s="502"/>
      <c r="J1002" s="503"/>
      <c r="K1002" s="503"/>
      <c r="L1002" s="503"/>
      <c r="M1002" s="503"/>
      <c r="N1002" s="503"/>
      <c r="O1002" s="503"/>
      <c r="P1002" s="503"/>
      <c r="Q1002" s="279"/>
      <c r="R1002" s="23"/>
      <c r="S1002" s="289"/>
      <c r="T1002" s="285"/>
      <c r="W1002" s="472">
        <v>16.5</v>
      </c>
      <c r="X1002" s="284"/>
      <c r="Y1002" s="284"/>
      <c r="Z1002" s="279"/>
      <c r="AE1002" s="383" t="str">
        <f>IF(A1002="","",(IFERROR(VLOOKUP(A1002,Projecten!A$4:W$2618,5,FALSE),"niet bekend")))</f>
        <v/>
      </c>
      <c r="AF1002" s="974" t="str">
        <f t="shared" si="113"/>
        <v/>
      </c>
      <c r="AG1002" s="1028" t="str">
        <f>IF(A1002="","",(IFERROR(VLOOKUP(A1002,Projecten!A$4:W$2618,23,FALSE),"niet bekend")))</f>
        <v/>
      </c>
      <c r="AH1002" s="1028" t="str">
        <f>IF(A1002="","",(IFERROR(VLOOKUP(A1002,Projecten!A$4:W$2618,12,FALSE),"niet bekend")))</f>
        <v/>
      </c>
      <c r="AI1002" s="1026" t="str">
        <f t="shared" si="114"/>
        <v/>
      </c>
    </row>
    <row r="1003" spans="1:35" s="288" customFormat="1" ht="12.75" customHeight="1" x14ac:dyDescent="0.2">
      <c r="A1003" s="501"/>
      <c r="B1003" s="1535"/>
      <c r="C1003" s="328" t="s">
        <v>1700</v>
      </c>
      <c r="D1003" s="328"/>
      <c r="E1003" s="2002"/>
      <c r="F1003" s="328"/>
      <c r="G1003" s="328"/>
      <c r="H1003" s="328"/>
      <c r="I1003" s="502"/>
      <c r="J1003" s="503"/>
      <c r="K1003" s="503"/>
      <c r="L1003" s="503"/>
      <c r="M1003" s="503"/>
      <c r="N1003" s="503"/>
      <c r="O1003" s="503"/>
      <c r="P1003" s="503"/>
      <c r="Q1003" s="279"/>
      <c r="R1003" s="23"/>
      <c r="S1003" s="289"/>
      <c r="T1003" s="285"/>
      <c r="W1003" s="472">
        <v>40</v>
      </c>
      <c r="X1003" s="284"/>
      <c r="Y1003" s="284"/>
      <c r="Z1003" s="279"/>
      <c r="AE1003" s="383" t="str">
        <f>IF(A1003="","",(IFERROR(VLOOKUP(A1003,Projecten!A$4:W$2618,5,FALSE),"niet bekend")))</f>
        <v/>
      </c>
      <c r="AF1003" s="974" t="str">
        <f t="shared" si="113"/>
        <v/>
      </c>
      <c r="AG1003" s="1028" t="str">
        <f>IF(A1003="","",(IFERROR(VLOOKUP(A1003,Projecten!A$4:W$2618,23,FALSE),"niet bekend")))</f>
        <v/>
      </c>
      <c r="AH1003" s="1028" t="str">
        <f>IF(A1003="","",(IFERROR(VLOOKUP(A1003,Projecten!A$4:W$2618,12,FALSE),"niet bekend")))</f>
        <v/>
      </c>
      <c r="AI1003" s="1026" t="str">
        <f t="shared" si="114"/>
        <v/>
      </c>
    </row>
    <row r="1004" spans="1:35" s="288" customFormat="1" ht="12.75" customHeight="1" x14ac:dyDescent="0.2">
      <c r="A1004" s="501"/>
      <c r="B1004" s="1535"/>
      <c r="C1004" s="328" t="s">
        <v>1701</v>
      </c>
      <c r="D1004" s="328"/>
      <c r="E1004" s="2002"/>
      <c r="F1004" s="328"/>
      <c r="G1004" s="328"/>
      <c r="H1004" s="328"/>
      <c r="I1004" s="502"/>
      <c r="J1004" s="503"/>
      <c r="K1004" s="503"/>
      <c r="L1004" s="503"/>
      <c r="M1004" s="503"/>
      <c r="N1004" s="503"/>
      <c r="O1004" s="503"/>
      <c r="P1004" s="503"/>
      <c r="Q1004" s="279"/>
      <c r="R1004" s="23"/>
      <c r="S1004" s="289"/>
      <c r="T1004" s="285"/>
      <c r="W1004" s="472">
        <v>40</v>
      </c>
      <c r="X1004" s="284"/>
      <c r="Y1004" s="284"/>
      <c r="Z1004" s="279"/>
      <c r="AE1004" s="383" t="str">
        <f>IF(A1004="","",(IFERROR(VLOOKUP(A1004,Projecten!A$4:W$2618,5,FALSE),"niet bekend")))</f>
        <v/>
      </c>
      <c r="AF1004" s="974" t="str">
        <f t="shared" si="113"/>
        <v/>
      </c>
      <c r="AG1004" s="1028" t="str">
        <f>IF(A1004="","",(IFERROR(VLOOKUP(A1004,Projecten!A$4:W$2618,23,FALSE),"niet bekend")))</f>
        <v/>
      </c>
      <c r="AH1004" s="1028" t="str">
        <f>IF(A1004="","",(IFERROR(VLOOKUP(A1004,Projecten!A$4:W$2618,12,FALSE),"niet bekend")))</f>
        <v/>
      </c>
      <c r="AI1004" s="1026" t="str">
        <f t="shared" si="114"/>
        <v/>
      </c>
    </row>
    <row r="1005" spans="1:35" s="288" customFormat="1" ht="12.75" customHeight="1" x14ac:dyDescent="0.2">
      <c r="A1005" s="501"/>
      <c r="B1005" s="1535"/>
      <c r="C1005" s="328" t="s">
        <v>1702</v>
      </c>
      <c r="D1005" s="328"/>
      <c r="E1005" s="2002"/>
      <c r="F1005" s="328"/>
      <c r="G1005" s="328"/>
      <c r="H1005" s="328"/>
      <c r="I1005" s="502"/>
      <c r="J1005" s="503"/>
      <c r="K1005" s="503"/>
      <c r="L1005" s="503"/>
      <c r="M1005" s="503"/>
      <c r="N1005" s="503"/>
      <c r="O1005" s="503"/>
      <c r="P1005" s="503"/>
      <c r="Q1005" s="279"/>
      <c r="R1005" s="23"/>
      <c r="S1005" s="289"/>
      <c r="T1005" s="285"/>
      <c r="W1005" s="472">
        <v>8</v>
      </c>
      <c r="X1005" s="284"/>
      <c r="Y1005" s="284"/>
      <c r="Z1005" s="279"/>
      <c r="AE1005" s="383" t="str">
        <f>IF(A1005="","",(IFERROR(VLOOKUP(A1005,Projecten!A$4:W$2618,5,FALSE),"niet bekend")))</f>
        <v/>
      </c>
      <c r="AF1005" s="974" t="str">
        <f t="shared" si="113"/>
        <v/>
      </c>
      <c r="AG1005" s="1028" t="str">
        <f>IF(A1005="","",(IFERROR(VLOOKUP(A1005,Projecten!A$4:W$2618,23,FALSE),"niet bekend")))</f>
        <v/>
      </c>
      <c r="AH1005" s="1028" t="str">
        <f>IF(A1005="","",(IFERROR(VLOOKUP(A1005,Projecten!A$4:W$2618,12,FALSE),"niet bekend")))</f>
        <v/>
      </c>
      <c r="AI1005" s="1026" t="str">
        <f t="shared" si="114"/>
        <v/>
      </c>
    </row>
    <row r="1006" spans="1:35" s="288" customFormat="1" ht="12.75" customHeight="1" x14ac:dyDescent="0.2">
      <c r="A1006" s="501"/>
      <c r="B1006" s="1535"/>
      <c r="C1006" s="328"/>
      <c r="D1006" s="328"/>
      <c r="E1006" s="2002"/>
      <c r="F1006" s="328"/>
      <c r="G1006" s="328"/>
      <c r="H1006" s="328"/>
      <c r="I1006" s="502"/>
      <c r="J1006" s="502"/>
      <c r="K1006" s="503"/>
      <c r="L1006" s="503"/>
      <c r="M1006" s="503"/>
      <c r="N1006" s="503"/>
      <c r="O1006" s="503"/>
      <c r="P1006" s="503"/>
      <c r="Q1006" s="279"/>
      <c r="R1006" s="23"/>
      <c r="S1006" s="289"/>
      <c r="T1006" s="285"/>
      <c r="W1006" s="472"/>
      <c r="X1006" s="284"/>
      <c r="Y1006" s="284"/>
      <c r="Z1006" s="279"/>
      <c r="AE1006" s="383" t="str">
        <f>IF(A1006="","",(IFERROR(VLOOKUP(A1006,Projecten!A$4:W$2618,5,FALSE),"niet bekend")))</f>
        <v/>
      </c>
      <c r="AF1006" s="974" t="str">
        <f t="shared" si="113"/>
        <v/>
      </c>
      <c r="AG1006" s="1028" t="str">
        <f>IF(A1006="","",(IFERROR(VLOOKUP(A1006,Projecten!A$4:W$2618,23,FALSE),"niet bekend")))</f>
        <v/>
      </c>
      <c r="AH1006" s="1028" t="str">
        <f>IF(A1006="","",(IFERROR(VLOOKUP(A1006,Projecten!A$4:W$2618,12,FALSE),"niet bekend")))</f>
        <v/>
      </c>
      <c r="AI1006" s="1026" t="str">
        <f t="shared" si="114"/>
        <v/>
      </c>
    </row>
    <row r="1007" spans="1:35" s="4" customFormat="1" ht="12.75" customHeight="1" x14ac:dyDescent="0.2">
      <c r="A1007" s="93">
        <v>2016270</v>
      </c>
      <c r="B1007" s="1531">
        <v>120788</v>
      </c>
      <c r="C1007" s="2" t="s">
        <v>1387</v>
      </c>
      <c r="D1007" s="1" t="s">
        <v>489</v>
      </c>
      <c r="E1007" s="1995">
        <v>1</v>
      </c>
      <c r="F1007" s="392">
        <v>8</v>
      </c>
      <c r="G1007" s="392">
        <v>6</v>
      </c>
      <c r="H1007" s="392">
        <v>3</v>
      </c>
      <c r="I1007" s="664" t="s">
        <v>89</v>
      </c>
      <c r="J1007" s="664" t="s">
        <v>89</v>
      </c>
      <c r="K1007" s="41" t="s">
        <v>309</v>
      </c>
      <c r="L1007" s="41" t="s">
        <v>309</v>
      </c>
      <c r="M1007" s="41" t="s">
        <v>89</v>
      </c>
      <c r="N1007" s="41" t="s">
        <v>89</v>
      </c>
      <c r="O1007" s="41" t="s">
        <v>89</v>
      </c>
      <c r="P1007" s="41" t="s">
        <v>89</v>
      </c>
      <c r="Q1007" s="272"/>
      <c r="R1007" s="23"/>
      <c r="S1007" s="384">
        <v>33</v>
      </c>
      <c r="T1007" s="181"/>
      <c r="U1007" s="4" t="s">
        <v>681</v>
      </c>
      <c r="V1007" s="4" t="s">
        <v>1431</v>
      </c>
      <c r="W1007" s="497">
        <v>17</v>
      </c>
      <c r="X1007" s="79"/>
      <c r="Y1007" s="79"/>
      <c r="Z1007" s="586">
        <v>42529</v>
      </c>
      <c r="AE1007" s="4">
        <f>IF(A1007="","",(IFERROR(VLOOKUP(A1007,Projecten!A$4:W$2618,5,FALSE),"niet bekend")))</f>
        <v>1</v>
      </c>
      <c r="AF1007" s="973">
        <f t="shared" si="113"/>
        <v>2622.08</v>
      </c>
      <c r="AG1007" s="1028">
        <f>IF(A1007="","",(IFERROR(VLOOKUP(A1007,Projecten!A$4:W$2618,23,FALSE),"niet bekend")))</f>
        <v>2622.08</v>
      </c>
      <c r="AH1007" s="1028">
        <f>IF(A1007="","",(IFERROR(VLOOKUP(A1007,Projecten!A$4:W$2618,12,FALSE),"niet bekend")))</f>
        <v>2622.08</v>
      </c>
      <c r="AI1007" s="1026">
        <f t="shared" si="114"/>
        <v>0</v>
      </c>
    </row>
    <row r="1008" spans="1:35" s="4" customFormat="1" ht="12.75" customHeight="1" x14ac:dyDescent="0.2">
      <c r="A1008" s="93">
        <v>2016269</v>
      </c>
      <c r="B1008" s="1531">
        <v>120787</v>
      </c>
      <c r="C1008" s="2" t="s">
        <v>1386</v>
      </c>
      <c r="D1008" s="1" t="s">
        <v>489</v>
      </c>
      <c r="E1008" s="1995">
        <v>1</v>
      </c>
      <c r="F1008" s="392">
        <v>8</v>
      </c>
      <c r="G1008" s="392">
        <v>2</v>
      </c>
      <c r="H1008" s="392">
        <v>3</v>
      </c>
      <c r="I1008" s="664" t="s">
        <v>89</v>
      </c>
      <c r="J1008" s="664" t="s">
        <v>89</v>
      </c>
      <c r="K1008" s="41" t="s">
        <v>309</v>
      </c>
      <c r="L1008" s="41" t="s">
        <v>309</v>
      </c>
      <c r="M1008" s="41" t="s">
        <v>89</v>
      </c>
      <c r="N1008" s="41" t="s">
        <v>89</v>
      </c>
      <c r="O1008" s="41" t="s">
        <v>89</v>
      </c>
      <c r="P1008" s="41" t="s">
        <v>89</v>
      </c>
      <c r="Q1008" s="272"/>
      <c r="R1008" s="23"/>
      <c r="S1008" s="384">
        <v>33</v>
      </c>
      <c r="T1008" s="181"/>
      <c r="U1008" s="4" t="s">
        <v>681</v>
      </c>
      <c r="W1008" s="497">
        <v>17.2</v>
      </c>
      <c r="X1008" s="79"/>
      <c r="Y1008" s="79"/>
      <c r="Z1008" s="586">
        <v>42529</v>
      </c>
      <c r="AE1008" s="4">
        <f>IF(A1008="","",(IFERROR(VLOOKUP(A1008,Projecten!A$4:W$2618,5,FALSE),"niet bekend")))</f>
        <v>1</v>
      </c>
      <c r="AF1008" s="973">
        <f t="shared" si="113"/>
        <v>2440.6</v>
      </c>
      <c r="AG1008" s="1028">
        <f>IF(A1008="","",(IFERROR(VLOOKUP(A1008,Projecten!A$4:W$2618,23,FALSE),"niet bekend")))</f>
        <v>2440.6</v>
      </c>
      <c r="AH1008" s="1028">
        <f>IF(A1008="","",(IFERROR(VLOOKUP(A1008,Projecten!A$4:W$2618,12,FALSE),"niet bekend")))</f>
        <v>2440.6</v>
      </c>
      <c r="AI1008" s="1026">
        <f t="shared" si="114"/>
        <v>0</v>
      </c>
    </row>
    <row r="1009" spans="1:35" s="4" customFormat="1" ht="12.75" customHeight="1" x14ac:dyDescent="0.2">
      <c r="A1009" s="93">
        <v>2016271</v>
      </c>
      <c r="B1009" s="1531">
        <v>120789</v>
      </c>
      <c r="C1009" s="2" t="s">
        <v>1388</v>
      </c>
      <c r="D1009" s="1" t="s">
        <v>489</v>
      </c>
      <c r="E1009" s="1995">
        <v>1</v>
      </c>
      <c r="F1009" s="392">
        <v>7</v>
      </c>
      <c r="G1009" s="392">
        <v>4</v>
      </c>
      <c r="H1009" s="392">
        <v>3</v>
      </c>
      <c r="I1009" s="664" t="s">
        <v>89</v>
      </c>
      <c r="J1009" s="664" t="s">
        <v>89</v>
      </c>
      <c r="K1009" s="41" t="s">
        <v>309</v>
      </c>
      <c r="L1009" s="41" t="s">
        <v>309</v>
      </c>
      <c r="M1009" s="41" t="s">
        <v>89</v>
      </c>
      <c r="N1009" s="41" t="s">
        <v>89</v>
      </c>
      <c r="O1009" s="41" t="s">
        <v>89</v>
      </c>
      <c r="P1009" s="41" t="s">
        <v>89</v>
      </c>
      <c r="Q1009" s="272"/>
      <c r="R1009" s="23"/>
      <c r="S1009" s="384">
        <v>33</v>
      </c>
      <c r="T1009" s="181"/>
      <c r="U1009" s="4" t="s">
        <v>681</v>
      </c>
      <c r="W1009" s="497">
        <v>16</v>
      </c>
      <c r="X1009" s="79"/>
      <c r="Y1009" s="79"/>
      <c r="Z1009" s="586">
        <v>42529</v>
      </c>
      <c r="AE1009" s="4">
        <f>IF(A1009="","",(IFERROR(VLOOKUP(A1009,Projecten!A$4:W$2618,5,FALSE),"niet bekend")))</f>
        <v>1</v>
      </c>
      <c r="AF1009" s="973">
        <f t="shared" si="113"/>
        <v>2321.5100000000002</v>
      </c>
      <c r="AG1009" s="1028">
        <f>IF(A1009="","",(IFERROR(VLOOKUP(A1009,Projecten!A$4:W$2618,23,FALSE),"niet bekend")))</f>
        <v>2321.5100000000002</v>
      </c>
      <c r="AH1009" s="1028">
        <f>IF(A1009="","",(IFERROR(VLOOKUP(A1009,Projecten!A$4:W$2618,12,FALSE),"niet bekend")))</f>
        <v>2321.5100000000002</v>
      </c>
      <c r="AI1009" s="1026">
        <f t="shared" si="114"/>
        <v>0</v>
      </c>
    </row>
    <row r="1010" spans="1:35" s="4" customFormat="1" ht="12.75" customHeight="1" x14ac:dyDescent="0.2">
      <c r="A1010" s="93">
        <v>2016277</v>
      </c>
      <c r="B1010" s="1523">
        <v>120789</v>
      </c>
      <c r="C1010" s="2" t="s">
        <v>1399</v>
      </c>
      <c r="D1010" s="1" t="s">
        <v>489</v>
      </c>
      <c r="E1010" s="1995">
        <v>1</v>
      </c>
      <c r="F1010" s="392">
        <v>8</v>
      </c>
      <c r="G1010" s="392">
        <v>7</v>
      </c>
      <c r="H1010" s="392">
        <v>1</v>
      </c>
      <c r="I1010" s="664" t="s">
        <v>89</v>
      </c>
      <c r="J1010" s="664" t="s">
        <v>89</v>
      </c>
      <c r="K1010" s="41" t="s">
        <v>309</v>
      </c>
      <c r="L1010" s="41" t="s">
        <v>309</v>
      </c>
      <c r="M1010" s="41" t="s">
        <v>89</v>
      </c>
      <c r="N1010" s="41" t="s">
        <v>89</v>
      </c>
      <c r="O1010" s="41" t="s">
        <v>89</v>
      </c>
      <c r="P1010" s="41" t="s">
        <v>89</v>
      </c>
      <c r="Q1010" s="272"/>
      <c r="R1010" s="23"/>
      <c r="S1010" s="384">
        <v>33</v>
      </c>
      <c r="T1010" s="181"/>
      <c r="U1010" s="4" t="s">
        <v>681</v>
      </c>
      <c r="W1010" s="497">
        <v>13.5</v>
      </c>
      <c r="X1010" s="79"/>
      <c r="Y1010" s="79"/>
      <c r="Z1010" s="611">
        <v>42530</v>
      </c>
      <c r="AE1010" s="4">
        <f>IF(A1010="","",(IFERROR(VLOOKUP(A1010,Projecten!A$4:W$2618,5,FALSE),"niet bekend")))</f>
        <v>1</v>
      </c>
      <c r="AF1010" s="973">
        <f t="shared" si="113"/>
        <v>1823.15</v>
      </c>
      <c r="AG1010" s="1028">
        <f>IF(A1010="","",(IFERROR(VLOOKUP(A1010,Projecten!A$4:W$2618,23,FALSE),"niet bekend")))</f>
        <v>1823.15</v>
      </c>
      <c r="AH1010" s="1028">
        <f>IF(A1010="","",(IFERROR(VLOOKUP(A1010,Projecten!A$4:W$2618,12,FALSE),"niet bekend")))</f>
        <v>1823.15</v>
      </c>
      <c r="AI1010" s="1026">
        <f t="shared" si="114"/>
        <v>0</v>
      </c>
    </row>
    <row r="1011" spans="1:35" s="4" customFormat="1" ht="12.75" customHeight="1" x14ac:dyDescent="0.2">
      <c r="A1011" s="93">
        <v>2016276</v>
      </c>
      <c r="B1011" s="1523">
        <v>120789</v>
      </c>
      <c r="C1011" s="2" t="s">
        <v>1398</v>
      </c>
      <c r="D1011" s="1" t="s">
        <v>489</v>
      </c>
      <c r="E1011" s="1995">
        <v>1</v>
      </c>
      <c r="F1011" s="392">
        <v>8</v>
      </c>
      <c r="G1011" s="392">
        <v>7</v>
      </c>
      <c r="H1011" s="392">
        <v>2</v>
      </c>
      <c r="I1011" s="664" t="s">
        <v>89</v>
      </c>
      <c r="J1011" s="664" t="s">
        <v>89</v>
      </c>
      <c r="K1011" s="76" t="s">
        <v>309</v>
      </c>
      <c r="L1011" s="41" t="s">
        <v>309</v>
      </c>
      <c r="M1011" s="41" t="s">
        <v>89</v>
      </c>
      <c r="N1011" s="41" t="s">
        <v>89</v>
      </c>
      <c r="O1011" s="41" t="s">
        <v>89</v>
      </c>
      <c r="P1011" s="41" t="s">
        <v>89</v>
      </c>
      <c r="Q1011" s="272"/>
      <c r="R1011" s="23"/>
      <c r="S1011" s="384">
        <v>33</v>
      </c>
      <c r="T1011" s="181"/>
      <c r="U1011" s="4" t="s">
        <v>681</v>
      </c>
      <c r="W1011" s="497">
        <v>15.3</v>
      </c>
      <c r="X1011" s="79"/>
      <c r="Y1011" s="79"/>
      <c r="Z1011" s="611">
        <v>42530</v>
      </c>
      <c r="AE1011" s="4">
        <f>IF(A1011="","",(IFERROR(VLOOKUP(A1011,Projecten!A$4:W$2618,5,FALSE),"niet bekend")))</f>
        <v>1</v>
      </c>
      <c r="AF1011" s="973">
        <f t="shared" si="113"/>
        <v>1953.54</v>
      </c>
      <c r="AG1011" s="1028">
        <f>IF(A1011="","",(IFERROR(VLOOKUP(A1011,Projecten!A$4:W$2618,23,FALSE),"niet bekend")))</f>
        <v>1953.54</v>
      </c>
      <c r="AH1011" s="1028">
        <f>IF(A1011="","",(IFERROR(VLOOKUP(A1011,Projecten!A$4:W$2618,12,FALSE),"niet bekend")))</f>
        <v>1953.54</v>
      </c>
      <c r="AI1011" s="1026">
        <f t="shared" si="114"/>
        <v>0</v>
      </c>
    </row>
    <row r="1012" spans="1:35" x14ac:dyDescent="0.2">
      <c r="A1012" s="4"/>
      <c r="I1012" s="75"/>
      <c r="J1012" s="75"/>
      <c r="K1012" s="75"/>
      <c r="Q1012" s="5"/>
      <c r="W1012" s="25"/>
      <c r="X1012" s="6"/>
      <c r="Y1012" s="6"/>
      <c r="Z1012" s="5"/>
      <c r="AE1012" s="4" t="str">
        <f>IF(A1012="","",(IFERROR(VLOOKUP(A1012,Projecten!A$4:W$2618,5,FALSE),"niet bekend")))</f>
        <v/>
      </c>
      <c r="AF1012" s="973" t="str">
        <f t="shared" si="113"/>
        <v/>
      </c>
      <c r="AG1012" s="1028" t="str">
        <f>IF(A1012="","",(IFERROR(VLOOKUP(A1012,Projecten!A$4:W$2618,23,FALSE),"niet bekend")))</f>
        <v/>
      </c>
      <c r="AH1012" s="1028" t="str">
        <f>IF(A1012="","",(IFERROR(VLOOKUP(A1012,Projecten!A$4:W$2618,12,FALSE),"niet bekend")))</f>
        <v/>
      </c>
      <c r="AI1012" s="1026" t="str">
        <f t="shared" si="114"/>
        <v/>
      </c>
    </row>
    <row r="1013" spans="1:35" s="90" customFormat="1" ht="12.75" customHeight="1" x14ac:dyDescent="0.2">
      <c r="A1013" s="690">
        <v>2016322</v>
      </c>
      <c r="B1013" s="1536">
        <v>120790</v>
      </c>
      <c r="C1013" s="690" t="s">
        <v>1520</v>
      </c>
      <c r="D1013" s="691" t="s">
        <v>1519</v>
      </c>
      <c r="E1013" s="2003">
        <v>1</v>
      </c>
      <c r="F1013" s="692">
        <v>9</v>
      </c>
      <c r="G1013" s="692">
        <v>6</v>
      </c>
      <c r="H1013" s="692">
        <v>3</v>
      </c>
      <c r="I1013" s="666" t="s">
        <v>89</v>
      </c>
      <c r="J1013" s="666" t="s">
        <v>309</v>
      </c>
      <c r="K1013" s="76" t="s">
        <v>309</v>
      </c>
      <c r="L1013" s="76" t="s">
        <v>309</v>
      </c>
      <c r="M1013" s="76" t="s">
        <v>89</v>
      </c>
      <c r="N1013" s="76" t="s">
        <v>89</v>
      </c>
      <c r="O1013" s="76" t="s">
        <v>89</v>
      </c>
      <c r="P1013" s="76" t="s">
        <v>89</v>
      </c>
      <c r="Q1013" s="382"/>
      <c r="R1013" s="96"/>
      <c r="S1013" s="96">
        <v>34</v>
      </c>
      <c r="T1013" s="180"/>
      <c r="U1013" s="90" t="s">
        <v>1522</v>
      </c>
      <c r="V1013" s="592" t="s">
        <v>1523</v>
      </c>
      <c r="W1013" s="612">
        <v>18.5</v>
      </c>
      <c r="X1013" s="101"/>
      <c r="Y1013" s="101"/>
      <c r="Z1013" s="667"/>
      <c r="AE1013" s="90">
        <f>IF(A1013="","",(IFERROR(VLOOKUP(A1013,Projecten!A$4:W$2618,5,FALSE),"niet bekend")))</f>
        <v>1</v>
      </c>
      <c r="AF1013" s="972">
        <f t="shared" si="113"/>
        <v>2500</v>
      </c>
      <c r="AG1013" s="1028">
        <f>IF(A1013="","",(IFERROR(VLOOKUP(A1013,Projecten!A$4:W$2618,23,FALSE),"niet bekend")))</f>
        <v>2500</v>
      </c>
      <c r="AH1013" s="1028">
        <f>IF(A1013="","",(IFERROR(VLOOKUP(A1013,Projecten!A$4:W$2618,12,FALSE),"niet bekend")))</f>
        <v>2500</v>
      </c>
      <c r="AI1013" s="1028">
        <f t="shared" si="114"/>
        <v>0</v>
      </c>
    </row>
    <row r="1014" spans="1:35" s="90" customFormat="1" ht="12.75" customHeight="1" x14ac:dyDescent="0.2">
      <c r="A1014" s="690"/>
      <c r="B1014" s="1536"/>
      <c r="C1014" s="690"/>
      <c r="D1014" s="665"/>
      <c r="E1014" s="2004"/>
      <c r="F1014" s="730"/>
      <c r="G1014" s="730"/>
      <c r="H1014" s="730"/>
      <c r="I1014" s="666"/>
      <c r="J1014" s="666"/>
      <c r="K1014" s="76"/>
      <c r="L1014" s="76"/>
      <c r="M1014" s="76"/>
      <c r="N1014" s="76"/>
      <c r="O1014" s="76"/>
      <c r="P1014" s="76"/>
      <c r="Q1014" s="382"/>
      <c r="R1014" s="96"/>
      <c r="S1014" s="96"/>
      <c r="T1014" s="180"/>
      <c r="V1014" s="592"/>
      <c r="W1014" s="612"/>
      <c r="X1014" s="101"/>
      <c r="Y1014" s="101"/>
      <c r="Z1014" s="667"/>
      <c r="AE1014" s="90" t="str">
        <f>IF(A1014="","",(IFERROR(VLOOKUP(A1014,Projecten!A$4:W$2618,5,FALSE),"niet bekend")))</f>
        <v/>
      </c>
      <c r="AF1014" s="972" t="str">
        <f t="shared" si="113"/>
        <v/>
      </c>
      <c r="AG1014" s="1028" t="str">
        <f>IF(A1014="","",(IFERROR(VLOOKUP(A1014,Projecten!A$4:W$2618,23,FALSE),"niet bekend")))</f>
        <v/>
      </c>
      <c r="AH1014" s="1028" t="str">
        <f>IF(A1014="","",(IFERROR(VLOOKUP(A1014,Projecten!A$4:W$2618,12,FALSE),"niet bekend")))</f>
        <v/>
      </c>
      <c r="AI1014" s="1028" t="str">
        <f t="shared" si="114"/>
        <v/>
      </c>
    </row>
    <row r="1015" spans="1:35" s="150" customFormat="1" ht="12.75" customHeight="1" x14ac:dyDescent="0.2">
      <c r="A1015" s="117">
        <v>2016372</v>
      </c>
      <c r="B1015" s="333"/>
      <c r="C1015" s="118" t="s">
        <v>1638</v>
      </c>
      <c r="D1015" s="731" t="s">
        <v>451</v>
      </c>
      <c r="E1015" s="1972">
        <v>0</v>
      </c>
      <c r="F1015" s="333">
        <v>1</v>
      </c>
      <c r="G1015" s="333">
        <v>0</v>
      </c>
      <c r="H1015" s="333">
        <v>2</v>
      </c>
      <c r="I1015" s="75" t="s">
        <v>89</v>
      </c>
      <c r="J1015" s="75" t="s">
        <v>309</v>
      </c>
      <c r="K1015" s="75" t="s">
        <v>309</v>
      </c>
      <c r="L1015" s="75" t="s">
        <v>309</v>
      </c>
      <c r="M1015" s="75" t="s">
        <v>89</v>
      </c>
      <c r="N1015" s="75" t="s">
        <v>89</v>
      </c>
      <c r="O1015" s="75" t="s">
        <v>89</v>
      </c>
      <c r="P1015" s="75" t="s">
        <v>89</v>
      </c>
      <c r="Q1015" s="160"/>
      <c r="R1015" s="96"/>
      <c r="S1015" s="96">
        <v>37</v>
      </c>
      <c r="T1015" s="175"/>
      <c r="U1015" s="99" t="s">
        <v>934</v>
      </c>
      <c r="V1015" s="99" t="s">
        <v>1495</v>
      </c>
      <c r="W1015" s="97">
        <v>4</v>
      </c>
      <c r="X1015" s="99"/>
      <c r="Y1015" s="164"/>
      <c r="Z1015" s="160"/>
      <c r="AE1015" s="150">
        <f>IF(A1015="","",(IFERROR(VLOOKUP(A1015,Projecten!A$4:W$2618,5,FALSE),"niet bekend")))</f>
        <v>1</v>
      </c>
      <c r="AF1015" s="972">
        <f t="shared" si="113"/>
        <v>0</v>
      </c>
      <c r="AG1015" s="1028">
        <f>IF(A1015="","",(IFERROR(VLOOKUP(A1015,Projecten!A$4:W$2618,23,FALSE),"niet bekend")))</f>
        <v>792.56</v>
      </c>
      <c r="AH1015" s="1028">
        <f>IF(A1015="","",(IFERROR(VLOOKUP(A1015,Projecten!A$4:W$2618,12,FALSE),"niet bekend")))</f>
        <v>792.56</v>
      </c>
      <c r="AI1015" s="1028">
        <f t="shared" si="114"/>
        <v>792.56</v>
      </c>
    </row>
    <row r="1016" spans="1:35" s="90" customFormat="1" ht="12.75" customHeight="1" x14ac:dyDescent="0.2">
      <c r="A1016" s="117">
        <v>2016298</v>
      </c>
      <c r="B1016" s="1189"/>
      <c r="C1016" s="448" t="s">
        <v>1425</v>
      </c>
      <c r="D1016" s="449" t="s">
        <v>451</v>
      </c>
      <c r="E1016" s="1002">
        <v>1</v>
      </c>
      <c r="F1016" s="732">
        <v>1</v>
      </c>
      <c r="G1016" s="732">
        <v>0</v>
      </c>
      <c r="H1016" s="732">
        <v>1</v>
      </c>
      <c r="I1016" s="75" t="s">
        <v>89</v>
      </c>
      <c r="J1016" s="75" t="s">
        <v>309</v>
      </c>
      <c r="K1016" s="75" t="s">
        <v>309</v>
      </c>
      <c r="L1016" s="75" t="s">
        <v>309</v>
      </c>
      <c r="M1016" s="75" t="s">
        <v>89</v>
      </c>
      <c r="N1016" s="75" t="s">
        <v>89</v>
      </c>
      <c r="O1016" s="75" t="s">
        <v>89</v>
      </c>
      <c r="P1016" s="75" t="s">
        <v>89</v>
      </c>
      <c r="Q1016" s="382"/>
      <c r="R1016" s="96"/>
      <c r="S1016" s="96">
        <v>35</v>
      </c>
      <c r="T1016" s="180"/>
      <c r="U1016" s="90" t="s">
        <v>934</v>
      </c>
      <c r="V1016" s="90" t="s">
        <v>1495</v>
      </c>
      <c r="W1016" s="97">
        <v>4</v>
      </c>
      <c r="X1016" s="100"/>
      <c r="Y1016" s="116"/>
      <c r="Z1016" s="667">
        <v>42549</v>
      </c>
      <c r="AE1016" s="90">
        <f>IF(A1016="","",(IFERROR(VLOOKUP(A1016,Projecten!A$4:W$2618,5,FALSE),"niet bekend")))</f>
        <v>1</v>
      </c>
      <c r="AF1016" s="972">
        <f t="shared" si="113"/>
        <v>586.08000000000004</v>
      </c>
      <c r="AG1016" s="1028">
        <f>IF(A1016="","",(IFERROR(VLOOKUP(A1016,Projecten!A$4:W$2618,23,FALSE),"niet bekend")))</f>
        <v>586.08000000000004</v>
      </c>
      <c r="AH1016" s="1028">
        <f>IF(A1016="","",(IFERROR(VLOOKUP(A1016,Projecten!A$4:W$2618,12,FALSE),"niet bekend")))</f>
        <v>586.08000000000004</v>
      </c>
      <c r="AI1016" s="1028">
        <f t="shared" si="114"/>
        <v>0</v>
      </c>
    </row>
    <row r="1017" spans="1:35" s="90" customFormat="1" ht="12.75" customHeight="1" x14ac:dyDescent="0.2">
      <c r="A1017" s="117"/>
      <c r="B1017" s="1189"/>
      <c r="C1017" s="448"/>
      <c r="D1017" s="449"/>
      <c r="E1017" s="1002"/>
      <c r="F1017" s="732"/>
      <c r="G1017" s="732"/>
      <c r="H1017" s="732"/>
      <c r="I1017" s="75"/>
      <c r="J1017" s="75"/>
      <c r="K1017" s="75"/>
      <c r="L1017" s="75"/>
      <c r="M1017" s="75"/>
      <c r="N1017" s="75"/>
      <c r="O1017" s="75"/>
      <c r="P1017" s="75"/>
      <c r="Q1017" s="382"/>
      <c r="R1017" s="96"/>
      <c r="S1017" s="96"/>
      <c r="T1017" s="180"/>
      <c r="W1017" s="97"/>
      <c r="X1017" s="100"/>
      <c r="Y1017" s="116"/>
      <c r="Z1017" s="667"/>
      <c r="AE1017" s="90" t="str">
        <f>IF(A1017="","",(IFERROR(VLOOKUP(A1017,Projecten!A$4:W$2618,5,FALSE),"niet bekend")))</f>
        <v/>
      </c>
      <c r="AF1017" s="972" t="str">
        <f t="shared" si="113"/>
        <v/>
      </c>
      <c r="AG1017" s="1028" t="str">
        <f>IF(A1017="","",(IFERROR(VLOOKUP(A1017,Projecten!A$4:W$2618,23,FALSE),"niet bekend")))</f>
        <v/>
      </c>
      <c r="AH1017" s="1028" t="str">
        <f>IF(A1017="","",(IFERROR(VLOOKUP(A1017,Projecten!A$4:W$2618,12,FALSE),"niet bekend")))</f>
        <v/>
      </c>
      <c r="AI1017" s="1028" t="str">
        <f t="shared" si="114"/>
        <v/>
      </c>
    </row>
    <row r="1018" spans="1:35" s="90" customFormat="1" ht="12.75" customHeight="1" x14ac:dyDescent="0.2">
      <c r="A1018" s="117">
        <v>2016282</v>
      </c>
      <c r="B1018" s="1189">
        <v>120794</v>
      </c>
      <c r="C1018" s="333" t="s">
        <v>1422</v>
      </c>
      <c r="D1018" s="333" t="s">
        <v>68</v>
      </c>
      <c r="E1018" s="1002">
        <v>7</v>
      </c>
      <c r="F1018" s="448">
        <v>49</v>
      </c>
      <c r="G1018" s="448">
        <v>35</v>
      </c>
      <c r="H1018" s="448">
        <v>28</v>
      </c>
      <c r="I1018" s="664" t="s">
        <v>89</v>
      </c>
      <c r="J1018" s="664" t="s">
        <v>309</v>
      </c>
      <c r="K1018" s="76" t="s">
        <v>309</v>
      </c>
      <c r="L1018" s="76" t="s">
        <v>309</v>
      </c>
      <c r="M1018" s="76" t="s">
        <v>89</v>
      </c>
      <c r="N1018" s="76" t="s">
        <v>89</v>
      </c>
      <c r="O1018" s="76" t="s">
        <v>89</v>
      </c>
      <c r="P1018" s="76" t="s">
        <v>89</v>
      </c>
      <c r="Q1018" s="382"/>
      <c r="R1018" s="96">
        <v>42613</v>
      </c>
      <c r="S1018" s="96">
        <f>IF(T1018&lt;=0,"",(((T1018-'In Productie'!$D$1)/7)+0.6))</f>
        <v>34.6</v>
      </c>
      <c r="T1018" s="180">
        <v>42611</v>
      </c>
      <c r="U1018" s="90" t="s">
        <v>444</v>
      </c>
      <c r="V1018" s="90" t="s">
        <v>1521</v>
      </c>
      <c r="W1018" s="612">
        <v>115.5</v>
      </c>
      <c r="X1018" s="101"/>
      <c r="Y1018" s="101"/>
      <c r="Z1018" s="667">
        <v>42531</v>
      </c>
      <c r="AE1018" s="90">
        <f>IF(A1018="","",(IFERROR(VLOOKUP(A1018,Projecten!A$4:W$2618,5,FALSE),"niet bekend")))</f>
        <v>14</v>
      </c>
      <c r="AF1018" s="972">
        <f t="shared" si="113"/>
        <v>19411</v>
      </c>
      <c r="AG1018" s="1028">
        <f>IF(A1018="","",(IFERROR(VLOOKUP(A1018,Projecten!A$4:W$2618,23,FALSE),"niet bekend")))</f>
        <v>38822</v>
      </c>
      <c r="AH1018" s="1028">
        <f>IF(A1018="","",(IFERROR(VLOOKUP(A1018,Projecten!A$4:W$2618,12,FALSE),"niet bekend")))</f>
        <v>38822</v>
      </c>
      <c r="AI1018" s="1028">
        <f t="shared" si="114"/>
        <v>19411</v>
      </c>
    </row>
    <row r="1019" spans="1:35" s="4" customFormat="1" ht="12.75" customHeight="1" x14ac:dyDescent="0.2">
      <c r="A1019" s="690">
        <v>2016329</v>
      </c>
      <c r="B1019" s="1537" t="s">
        <v>1643</v>
      </c>
      <c r="C1019" s="686" t="s">
        <v>1547</v>
      </c>
      <c r="D1019" s="687" t="s">
        <v>68</v>
      </c>
      <c r="E1019" s="2005">
        <v>3</v>
      </c>
      <c r="F1019" s="688">
        <f>E1019*10</f>
        <v>30</v>
      </c>
      <c r="G1019" s="688">
        <f>E1019*4</f>
        <v>12</v>
      </c>
      <c r="H1019" s="688">
        <f>E1019*6</f>
        <v>18</v>
      </c>
      <c r="I1019" s="75" t="s">
        <v>89</v>
      </c>
      <c r="J1019" s="7" t="s">
        <v>309</v>
      </c>
      <c r="K1019" s="7" t="s">
        <v>309</v>
      </c>
      <c r="L1019" s="7" t="s">
        <v>309</v>
      </c>
      <c r="M1019" s="7" t="s">
        <v>89</v>
      </c>
      <c r="N1019" s="7" t="s">
        <v>89</v>
      </c>
      <c r="O1019" s="7" t="s">
        <v>89</v>
      </c>
      <c r="P1019" s="7" t="s">
        <v>89</v>
      </c>
      <c r="Q1019" s="272"/>
      <c r="R1019" s="23"/>
      <c r="S1019" s="96">
        <f>IF(T1019&lt;=0,"",(((T1019-'In Productie'!$D$1)/7)+0.6))</f>
        <v>35.028571428571432</v>
      </c>
      <c r="T1019" s="180">
        <v>42614</v>
      </c>
      <c r="U1019" s="4" t="s">
        <v>561</v>
      </c>
      <c r="V1019" s="4" t="s">
        <v>1524</v>
      </c>
      <c r="W1019" s="497">
        <v>66</v>
      </c>
      <c r="X1019" s="80"/>
      <c r="Y1019" s="506"/>
      <c r="Z1019" s="714">
        <v>42556</v>
      </c>
      <c r="AE1019" s="4">
        <f>IF(A1019="","",(IFERROR(VLOOKUP(A1019,Projecten!A$4:W$2618,5,FALSE),"niet bekend")))</f>
        <v>6</v>
      </c>
      <c r="AF1019" s="973">
        <f t="shared" si="113"/>
        <v>9924</v>
      </c>
      <c r="AG1019" s="1028">
        <f>IF(A1019="","",(IFERROR(VLOOKUP(A1019,Projecten!A$4:W$2618,23,FALSE),"niet bekend")))</f>
        <v>19848</v>
      </c>
      <c r="AH1019" s="1028">
        <f>IF(A1019="","",(IFERROR(VLOOKUP(A1019,Projecten!A$4:W$2618,12,FALSE),"niet bekend")))</f>
        <v>19848</v>
      </c>
      <c r="AI1019" s="1026">
        <f t="shared" si="114"/>
        <v>9924</v>
      </c>
    </row>
    <row r="1020" spans="1:35" s="4" customFormat="1" ht="12.75" customHeight="1" x14ac:dyDescent="0.2">
      <c r="A1020" s="690">
        <v>2016329</v>
      </c>
      <c r="B1020" s="1537" t="s">
        <v>1643</v>
      </c>
      <c r="C1020" s="686" t="s">
        <v>1548</v>
      </c>
      <c r="D1020" s="687" t="s">
        <v>68</v>
      </c>
      <c r="E1020" s="2005">
        <v>3</v>
      </c>
      <c r="F1020" s="688">
        <f>E1020*10</f>
        <v>30</v>
      </c>
      <c r="G1020" s="688">
        <f>E1020*4</f>
        <v>12</v>
      </c>
      <c r="H1020" s="688">
        <f>E1020*6</f>
        <v>18</v>
      </c>
      <c r="I1020" s="75" t="s">
        <v>89</v>
      </c>
      <c r="J1020" s="7" t="s">
        <v>309</v>
      </c>
      <c r="K1020" s="7" t="s">
        <v>309</v>
      </c>
      <c r="L1020" s="7" t="s">
        <v>309</v>
      </c>
      <c r="M1020" s="7" t="s">
        <v>89</v>
      </c>
      <c r="N1020" s="7" t="s">
        <v>89</v>
      </c>
      <c r="O1020" s="7" t="s">
        <v>89</v>
      </c>
      <c r="P1020" s="7" t="s">
        <v>89</v>
      </c>
      <c r="Q1020" s="272"/>
      <c r="R1020" s="23"/>
      <c r="S1020" s="96">
        <f>IF(T1020&lt;=0,"",(((T1020-'In Productie'!$D$1)/7)+0.6))</f>
        <v>35.885714285714286</v>
      </c>
      <c r="T1020" s="180">
        <v>42620</v>
      </c>
      <c r="U1020" s="4" t="s">
        <v>561</v>
      </c>
      <c r="W1020" s="497">
        <v>66</v>
      </c>
      <c r="X1020" s="80"/>
      <c r="Y1020" s="506"/>
      <c r="Z1020" s="714">
        <v>42556</v>
      </c>
      <c r="AE1020" s="4">
        <f>IF(A1020="","",(IFERROR(VLOOKUP(A1020,Projecten!A$4:W$2618,5,FALSE),"niet bekend")))</f>
        <v>6</v>
      </c>
      <c r="AF1020" s="973">
        <f t="shared" si="113"/>
        <v>9924</v>
      </c>
      <c r="AG1020" s="1028">
        <f>IF(A1020="","",(IFERROR(VLOOKUP(A1020,Projecten!A$4:W$2618,23,FALSE),"niet bekend")))</f>
        <v>19848</v>
      </c>
      <c r="AH1020" s="1028">
        <f>IF(A1020="","",(IFERROR(VLOOKUP(A1020,Projecten!A$4:W$2618,12,FALSE),"niet bekend")))</f>
        <v>19848</v>
      </c>
      <c r="AI1020" s="1026">
        <f t="shared" si="114"/>
        <v>9924</v>
      </c>
    </row>
    <row r="1021" spans="1:35" s="90" customFormat="1" ht="12.75" customHeight="1" x14ac:dyDescent="0.2">
      <c r="A1021" s="117" t="s">
        <v>1553</v>
      </c>
      <c r="B1021" s="1189">
        <v>120800</v>
      </c>
      <c r="C1021" s="448" t="s">
        <v>1554</v>
      </c>
      <c r="D1021" s="448" t="s">
        <v>68</v>
      </c>
      <c r="E1021" s="1957">
        <v>0</v>
      </c>
      <c r="F1021" s="119">
        <v>0</v>
      </c>
      <c r="G1021" s="119">
        <v>0</v>
      </c>
      <c r="H1021" s="119">
        <v>0</v>
      </c>
      <c r="I1021" s="74" t="s">
        <v>89</v>
      </c>
      <c r="J1021" s="74" t="s">
        <v>309</v>
      </c>
      <c r="K1021" s="74" t="s">
        <v>309</v>
      </c>
      <c r="L1021" s="74" t="s">
        <v>309</v>
      </c>
      <c r="M1021" s="74" t="s">
        <v>89</v>
      </c>
      <c r="N1021" s="74" t="s">
        <v>89</v>
      </c>
      <c r="O1021" s="74" t="s">
        <v>89</v>
      </c>
      <c r="P1021" s="74" t="s">
        <v>89</v>
      </c>
      <c r="Q1021" s="382"/>
      <c r="R1021" s="96"/>
      <c r="S1021" s="96">
        <v>33</v>
      </c>
      <c r="T1021" s="180"/>
      <c r="U1021" s="90" t="s">
        <v>278</v>
      </c>
      <c r="W1021" s="97">
        <v>2</v>
      </c>
      <c r="X1021" s="101"/>
      <c r="Y1021" s="101"/>
      <c r="Z1021" s="382"/>
      <c r="AE1021" s="90">
        <f>IF(A1021="","",(IFERROR(VLOOKUP(A1021,Projecten!A$4:W$2618,5,FALSE),"niet bekend")))</f>
        <v>0</v>
      </c>
      <c r="AF1021" s="972">
        <f>AH1021</f>
        <v>382.5</v>
      </c>
      <c r="AG1021" s="1028">
        <f>IF(A1021="","",(IFERROR(VLOOKUP(A1021,Projecten!A$4:W$2618,23,FALSE),"niet bekend")))</f>
        <v>382.5</v>
      </c>
      <c r="AH1021" s="1028">
        <f>IF(A1021="","",(IFERROR(VLOOKUP(A1021,Projecten!A$4:W$2618,12,FALSE),"niet bekend")))</f>
        <v>382.5</v>
      </c>
      <c r="AI1021" s="1028">
        <f t="shared" si="114"/>
        <v>0</v>
      </c>
    </row>
    <row r="1022" spans="1:35" s="90" customFormat="1" ht="12.75" customHeight="1" x14ac:dyDescent="0.2">
      <c r="A1022" s="117">
        <v>2016283</v>
      </c>
      <c r="B1022" s="1536">
        <v>120784</v>
      </c>
      <c r="C1022" s="117" t="s">
        <v>1497</v>
      </c>
      <c r="D1022" s="665" t="s">
        <v>68</v>
      </c>
      <c r="E1022" s="1972">
        <v>2</v>
      </c>
      <c r="F1022" s="333">
        <v>16</v>
      </c>
      <c r="G1022" s="333">
        <v>10</v>
      </c>
      <c r="H1022" s="333">
        <v>9</v>
      </c>
      <c r="I1022" s="666" t="s">
        <v>89</v>
      </c>
      <c r="J1022" s="666" t="s">
        <v>309</v>
      </c>
      <c r="K1022" s="76" t="s">
        <v>309</v>
      </c>
      <c r="L1022" s="76" t="s">
        <v>309</v>
      </c>
      <c r="M1022" s="76" t="s">
        <v>89</v>
      </c>
      <c r="N1022" s="76" t="s">
        <v>89</v>
      </c>
      <c r="O1022" s="76" t="s">
        <v>89</v>
      </c>
      <c r="P1022" s="76" t="s">
        <v>89</v>
      </c>
      <c r="Q1022" s="382"/>
      <c r="R1022" s="96">
        <v>42611</v>
      </c>
      <c r="S1022" s="96">
        <f>IF(T1022&lt;=0,"",(((T1022-'In Productie'!$D$1)/7)+0.6))</f>
        <v>34.6</v>
      </c>
      <c r="T1022" s="180">
        <v>42611</v>
      </c>
      <c r="U1022" s="90" t="s">
        <v>561</v>
      </c>
      <c r="V1022" s="90" t="s">
        <v>1435</v>
      </c>
      <c r="W1022" s="612">
        <v>28.8</v>
      </c>
      <c r="X1022" s="101"/>
      <c r="Y1022" s="101"/>
      <c r="Z1022" s="667">
        <v>42531</v>
      </c>
      <c r="AE1022" s="90">
        <f>IF(A1022="","",(IFERROR(VLOOKUP(A1022,Projecten!A$4:W$2618,5,FALSE),"niet bekend")))</f>
        <v>5</v>
      </c>
      <c r="AF1022" s="972">
        <f>IF(AE1022="","",(E1022/AE1022*AH1022))</f>
        <v>4284</v>
      </c>
      <c r="AG1022" s="1028">
        <f>IF(A1022="","",(IFERROR(VLOOKUP(A1022,Projecten!A$4:W$2618,23,FALSE),"niet bekend")))</f>
        <v>10710</v>
      </c>
      <c r="AH1022" s="1028">
        <f>IF(A1022="","",(IFERROR(VLOOKUP(A1022,Projecten!A$4:W$2618,12,FALSE),"niet bekend")))</f>
        <v>10710</v>
      </c>
      <c r="AI1022" s="1028">
        <f t="shared" si="114"/>
        <v>6426</v>
      </c>
    </row>
    <row r="1023" spans="1:35" s="38" customFormat="1" ht="12.75" customHeight="1" x14ac:dyDescent="0.2">
      <c r="A1023" s="30"/>
      <c r="B1023" s="1500"/>
      <c r="C1023" s="31"/>
      <c r="D1023" s="31"/>
      <c r="E1023" s="32"/>
      <c r="F1023" s="31"/>
      <c r="G1023" s="31"/>
      <c r="H1023" s="31"/>
      <c r="I1023" s="32"/>
      <c r="J1023" s="32"/>
      <c r="K1023" s="32"/>
      <c r="L1023" s="32"/>
      <c r="M1023" s="32"/>
      <c r="N1023" s="32"/>
      <c r="O1023" s="32"/>
      <c r="P1023" s="32"/>
      <c r="Q1023" s="527"/>
      <c r="R1023" s="33"/>
      <c r="S1023" s="1198"/>
      <c r="T1023" s="176"/>
      <c r="U1023" s="35"/>
      <c r="V1023" s="35"/>
      <c r="W1023" s="35"/>
      <c r="X1023" s="83"/>
      <c r="Y1023" s="84"/>
      <c r="Z1023" s="36"/>
      <c r="AA1023" s="608" t="s">
        <v>1332</v>
      </c>
      <c r="AB1023" s="608" t="s">
        <v>1269</v>
      </c>
      <c r="AC1023" s="608" t="s">
        <v>1333</v>
      </c>
      <c r="AF1023" s="983"/>
      <c r="AG1023" s="1030"/>
      <c r="AH1023" s="1030"/>
      <c r="AI1023" s="1030"/>
    </row>
    <row r="1024" spans="1:35" s="1038" customFormat="1" ht="12.75" customHeight="1" x14ac:dyDescent="0.2">
      <c r="A1024" s="1007"/>
      <c r="B1024" s="1498"/>
      <c r="C1024" s="1008">
        <f>SUM(F1024:H1024)</f>
        <v>182</v>
      </c>
      <c r="D1024" s="1009"/>
      <c r="E1024" s="1010">
        <f>SUM(E1025:E1043)</f>
        <v>11</v>
      </c>
      <c r="F1024" s="1009">
        <f>SUM(F1025:F1043)</f>
        <v>96</v>
      </c>
      <c r="G1024" s="1009">
        <f>SUM(G1025:G1043)</f>
        <v>49</v>
      </c>
      <c r="H1024" s="1009">
        <f>SUM(H1025:H1043)</f>
        <v>37</v>
      </c>
      <c r="I1024" s="1010"/>
      <c r="J1024" s="1010"/>
      <c r="K1024" s="1010"/>
      <c r="L1024" s="1010"/>
      <c r="M1024" s="1010"/>
      <c r="N1024" s="1010"/>
      <c r="O1024" s="1010"/>
      <c r="P1024" s="1010"/>
      <c r="Q1024" s="1044">
        <v>34</v>
      </c>
      <c r="R1024" s="1045"/>
      <c r="S1024" s="1199"/>
      <c r="T1024" s="1046"/>
      <c r="U1024" s="1047"/>
      <c r="V1024" s="1048">
        <f>SUM(W1024:W1043)</f>
        <v>250.99999999999997</v>
      </c>
      <c r="W1024" s="960"/>
      <c r="X1024" s="1049">
        <v>329.5</v>
      </c>
      <c r="Y1024" s="961">
        <f>V1024-X1024</f>
        <v>-78.500000000000028</v>
      </c>
      <c r="Z1024" s="1050"/>
      <c r="AA1024" s="1038">
        <v>497.25</v>
      </c>
      <c r="AB1024" s="1038">
        <v>179.5</v>
      </c>
      <c r="AC1024" s="1038">
        <f>AA1024-AB1024</f>
        <v>317.75</v>
      </c>
      <c r="AE1024" s="1038" t="str">
        <f>IF(A1024="","",(IFERROR(VLOOKUP(A1024,Projecten!A$4:W$2618,5,FALSE),"niet bekend")))</f>
        <v/>
      </c>
      <c r="AF1024" s="1037">
        <f>SUM(AF1025:AF1043)</f>
        <v>42382.01</v>
      </c>
      <c r="AG1024" s="1027" t="str">
        <f>IF(A1024="","",(IFERROR(VLOOKUP(A1024,Projecten!A$4:W$2618,23,FALSE),"niet bekend")))</f>
        <v/>
      </c>
      <c r="AH1024" s="1027" t="str">
        <f>IF(A1024="","",(IFERROR(VLOOKUP(A1024,Projecten!A$4:W$2618,12,FALSE),"niet bekend")))</f>
        <v/>
      </c>
      <c r="AI1024" s="1027"/>
    </row>
    <row r="1025" spans="1:35" s="555" customFormat="1" ht="12.75" customHeight="1" x14ac:dyDescent="0.2">
      <c r="A1025" s="547"/>
      <c r="B1025" s="1526"/>
      <c r="C1025" s="555" t="s">
        <v>1663</v>
      </c>
      <c r="D1025" s="548"/>
      <c r="E1025" s="1985"/>
      <c r="F1025" s="548"/>
      <c r="G1025" s="548"/>
      <c r="H1025" s="548"/>
      <c r="I1025" s="549"/>
      <c r="J1025" s="550"/>
      <c r="K1025" s="550"/>
      <c r="L1025" s="550"/>
      <c r="M1025" s="550"/>
      <c r="N1025" s="550"/>
      <c r="O1025" s="550"/>
      <c r="P1025" s="550"/>
      <c r="Q1025" s="551" t="s">
        <v>1137</v>
      </c>
      <c r="R1025" s="23"/>
      <c r="S1025" s="553"/>
      <c r="T1025" s="554"/>
      <c r="V1025" s="747"/>
      <c r="W1025" s="556"/>
      <c r="X1025" s="557"/>
      <c r="Y1025" s="557"/>
      <c r="Z1025" s="551"/>
      <c r="AE1025" s="383" t="str">
        <f>IF(A1025="","",(IFERROR(VLOOKUP(A1025,Projecten!A$4:W$2618,5,FALSE),"niet bekend")))</f>
        <v/>
      </c>
      <c r="AF1025" s="976" t="str">
        <f t="shared" ref="AF1025:AF1030" si="115">IF(AE1025="","",(E1025/AE1025*AH1025))</f>
        <v/>
      </c>
      <c r="AG1025" s="1028" t="str">
        <f>IF(A1025="","",(IFERROR(VLOOKUP(A1025,Projecten!A$4:W$2618,23,FALSE),"niet bekend")))</f>
        <v/>
      </c>
      <c r="AH1025" s="1028" t="str">
        <f>IF(A1025="","",(IFERROR(VLOOKUP(A1025,Projecten!A$4:W$2618,12,FALSE),"niet bekend")))</f>
        <v/>
      </c>
      <c r="AI1025" s="1026" t="str">
        <f t="shared" ref="AI1025:AI1042" si="116">IF(AF1025="","",(AH1025-AF1025))</f>
        <v/>
      </c>
    </row>
    <row r="1026" spans="1:35" s="555" customFormat="1" ht="12.75" customHeight="1" x14ac:dyDescent="0.2">
      <c r="A1026" s="547"/>
      <c r="B1026" s="1526"/>
      <c r="C1026" s="548" t="s">
        <v>1318</v>
      </c>
      <c r="D1026" s="548"/>
      <c r="E1026" s="1985"/>
      <c r="F1026" s="548"/>
      <c r="G1026" s="548"/>
      <c r="H1026" s="548"/>
      <c r="I1026" s="616"/>
      <c r="J1026" s="617"/>
      <c r="K1026" s="617"/>
      <c r="L1026" s="617"/>
      <c r="M1026" s="617"/>
      <c r="N1026" s="617"/>
      <c r="O1026" s="617"/>
      <c r="P1026" s="617"/>
      <c r="Q1026" s="551"/>
      <c r="R1026" s="23"/>
      <c r="S1026" s="553"/>
      <c r="T1026" s="554"/>
      <c r="W1026" s="556">
        <v>5</v>
      </c>
      <c r="X1026" s="557"/>
      <c r="Y1026" s="557"/>
      <c r="Z1026" s="551"/>
      <c r="AE1026" s="383" t="str">
        <f>IF(A1026="","",(IFERROR(VLOOKUP(A1026,Projecten!A$4:W$2618,5,FALSE),"niet bekend")))</f>
        <v/>
      </c>
      <c r="AF1026" s="976" t="str">
        <f t="shared" si="115"/>
        <v/>
      </c>
      <c r="AG1026" s="1028" t="str">
        <f>IF(A1026="","",(IFERROR(VLOOKUP(A1026,Projecten!A$4:W$2618,23,FALSE),"niet bekend")))</f>
        <v/>
      </c>
      <c r="AH1026" s="1028" t="str">
        <f>IF(A1026="","",(IFERROR(VLOOKUP(A1026,Projecten!A$4:W$2618,12,FALSE),"niet bekend")))</f>
        <v/>
      </c>
      <c r="AI1026" s="1026" t="str">
        <f t="shared" si="116"/>
        <v/>
      </c>
    </row>
    <row r="1027" spans="1:35" s="4" customFormat="1" ht="12.75" customHeight="1" x14ac:dyDescent="0.2">
      <c r="A1027" s="2"/>
      <c r="B1027" s="1501"/>
      <c r="C1027" s="328"/>
      <c r="D1027" s="1"/>
      <c r="E1027" s="1961"/>
      <c r="F1027" s="1"/>
      <c r="G1027" s="1"/>
      <c r="H1027" s="1"/>
      <c r="I1027" s="654"/>
      <c r="J1027" s="241"/>
      <c r="K1027" s="41"/>
      <c r="L1027" s="41"/>
      <c r="M1027" s="41"/>
      <c r="N1027" s="41"/>
      <c r="O1027" s="41"/>
      <c r="P1027" s="41"/>
      <c r="Q1027" s="272"/>
      <c r="R1027" s="23"/>
      <c r="S1027" s="23"/>
      <c r="T1027" s="181"/>
      <c r="W1027" s="469"/>
      <c r="X1027" s="79"/>
      <c r="Y1027" s="79"/>
      <c r="Z1027" s="272"/>
      <c r="AE1027" s="4" t="str">
        <f>IF(A1027="","",(IFERROR(VLOOKUP(A1027,Projecten!A$4:W$2618,5,FALSE),"niet bekend")))</f>
        <v/>
      </c>
      <c r="AF1027" s="973" t="str">
        <f t="shared" si="115"/>
        <v/>
      </c>
      <c r="AG1027" s="1028" t="str">
        <f>IF(A1027="","",(IFERROR(VLOOKUP(A1027,Projecten!A$4:W$2618,23,FALSE),"niet bekend")))</f>
        <v/>
      </c>
      <c r="AH1027" s="1028" t="str">
        <f>IF(A1027="","",(IFERROR(VLOOKUP(A1027,Projecten!A$4:W$2618,12,FALSE),"niet bekend")))</f>
        <v/>
      </c>
      <c r="AI1027" s="1026" t="str">
        <f t="shared" si="116"/>
        <v/>
      </c>
    </row>
    <row r="1028" spans="1:35" s="4" customFormat="1" ht="12.75" customHeight="1" x14ac:dyDescent="0.2">
      <c r="A1028" s="2"/>
      <c r="B1028" s="1501"/>
      <c r="C1028" s="328" t="s">
        <v>1757</v>
      </c>
      <c r="D1028" s="1"/>
      <c r="E1028" s="1961"/>
      <c r="F1028" s="1"/>
      <c r="G1028" s="1"/>
      <c r="H1028" s="1"/>
      <c r="I1028" s="654"/>
      <c r="J1028" s="241"/>
      <c r="K1028" s="41"/>
      <c r="L1028" s="41"/>
      <c r="M1028" s="41"/>
      <c r="N1028" s="41"/>
      <c r="O1028" s="41"/>
      <c r="P1028" s="41"/>
      <c r="Q1028" s="272"/>
      <c r="R1028" s="23"/>
      <c r="S1028" s="23"/>
      <c r="T1028" s="181"/>
      <c r="W1028" s="469">
        <v>20</v>
      </c>
      <c r="X1028" s="79"/>
      <c r="Y1028" s="79"/>
      <c r="Z1028" s="272"/>
      <c r="AE1028" s="4" t="str">
        <f>IF(A1028="","",(IFERROR(VLOOKUP(A1028,Projecten!A$4:W$2618,5,FALSE),"niet bekend")))</f>
        <v/>
      </c>
      <c r="AF1028" s="973" t="str">
        <f t="shared" si="115"/>
        <v/>
      </c>
      <c r="AG1028" s="1028" t="str">
        <f>IF(A1028="","",(IFERROR(VLOOKUP(A1028,Projecten!A$4:W$2618,23,FALSE),"niet bekend")))</f>
        <v/>
      </c>
      <c r="AH1028" s="1028" t="str">
        <f>IF(A1028="","",(IFERROR(VLOOKUP(A1028,Projecten!A$4:W$2618,12,FALSE),"niet bekend")))</f>
        <v/>
      </c>
      <c r="AI1028" s="1026" t="str">
        <f t="shared" si="116"/>
        <v/>
      </c>
    </row>
    <row r="1029" spans="1:35" s="4" customFormat="1" ht="12.75" customHeight="1" x14ac:dyDescent="0.2">
      <c r="A1029" s="2"/>
      <c r="B1029" s="1501"/>
      <c r="C1029" s="328" t="s">
        <v>1763</v>
      </c>
      <c r="D1029" s="1"/>
      <c r="E1029" s="1961"/>
      <c r="F1029" s="1"/>
      <c r="G1029" s="1"/>
      <c r="H1029" s="1"/>
      <c r="I1029" s="654"/>
      <c r="J1029" s="241"/>
      <c r="K1029" s="41"/>
      <c r="L1029" s="41"/>
      <c r="M1029" s="41"/>
      <c r="N1029" s="41"/>
      <c r="O1029" s="41"/>
      <c r="P1029" s="41"/>
      <c r="Q1029" s="272"/>
      <c r="R1029" s="23"/>
      <c r="S1029" s="23"/>
      <c r="T1029" s="181"/>
      <c r="W1029" s="469">
        <v>6</v>
      </c>
      <c r="X1029" s="79"/>
      <c r="Y1029" s="79"/>
      <c r="Z1029" s="272"/>
      <c r="AE1029" s="4" t="str">
        <f>IF(A1029="","",(IFERROR(VLOOKUP(A1029,Projecten!A$4:W$2618,5,FALSE),"niet bekend")))</f>
        <v/>
      </c>
      <c r="AF1029" s="973" t="str">
        <f t="shared" si="115"/>
        <v/>
      </c>
      <c r="AG1029" s="1028" t="str">
        <f>IF(A1029="","",(IFERROR(VLOOKUP(A1029,Projecten!A$4:W$2618,23,FALSE),"niet bekend")))</f>
        <v/>
      </c>
      <c r="AH1029" s="1028" t="str">
        <f>IF(A1029="","",(IFERROR(VLOOKUP(A1029,Projecten!A$4:W$2618,12,FALSE),"niet bekend")))</f>
        <v/>
      </c>
      <c r="AI1029" s="1026" t="str">
        <f t="shared" si="116"/>
        <v/>
      </c>
    </row>
    <row r="1030" spans="1:35" s="90" customFormat="1" ht="12.75" customHeight="1" x14ac:dyDescent="0.2">
      <c r="A1030" s="117"/>
      <c r="B1030" s="1189"/>
      <c r="C1030" s="333"/>
      <c r="D1030" s="333"/>
      <c r="E1030" s="1002"/>
      <c r="F1030" s="448"/>
      <c r="G1030" s="448"/>
      <c r="H1030" s="448"/>
      <c r="I1030" s="664"/>
      <c r="J1030" s="664"/>
      <c r="K1030" s="76"/>
      <c r="L1030" s="76"/>
      <c r="M1030" s="76"/>
      <c r="N1030" s="76"/>
      <c r="O1030" s="76"/>
      <c r="P1030" s="76"/>
      <c r="Q1030" s="382"/>
      <c r="R1030" s="96"/>
      <c r="S1030" s="96"/>
      <c r="T1030" s="180"/>
      <c r="W1030" s="612"/>
      <c r="X1030" s="101"/>
      <c r="Y1030" s="101"/>
      <c r="Z1030" s="667"/>
      <c r="AE1030" s="90" t="str">
        <f>IF(A1030="","",(IFERROR(VLOOKUP(A1030,Projecten!A$4:W$2618,5,FALSE),"niet bekend")))</f>
        <v/>
      </c>
      <c r="AF1030" s="972" t="str">
        <f t="shared" si="115"/>
        <v/>
      </c>
      <c r="AG1030" s="1028" t="str">
        <f>IF(A1030="","",(IFERROR(VLOOKUP(A1030,Projecten!A$4:W$2618,23,FALSE),"niet bekend")))</f>
        <v/>
      </c>
      <c r="AH1030" s="1028" t="str">
        <f>IF(A1030="","",(IFERROR(VLOOKUP(A1030,Projecten!A$4:W$2618,12,FALSE),"niet bekend")))</f>
        <v/>
      </c>
      <c r="AI1030" s="1028" t="str">
        <f t="shared" si="116"/>
        <v/>
      </c>
    </row>
    <row r="1031" spans="1:35" ht="12.75" customHeight="1" x14ac:dyDescent="0.2">
      <c r="A1031" s="117">
        <v>2016353</v>
      </c>
      <c r="B1031" s="1515">
        <v>120798</v>
      </c>
      <c r="C1031" s="290" t="s">
        <v>1619</v>
      </c>
      <c r="D1031" s="347" t="s">
        <v>68</v>
      </c>
      <c r="E1031" s="999">
        <v>0</v>
      </c>
      <c r="F1031" s="347">
        <v>6</v>
      </c>
      <c r="G1031" s="347">
        <v>0</v>
      </c>
      <c r="H1031" s="347">
        <v>6</v>
      </c>
      <c r="I1031" s="76" t="s">
        <v>89</v>
      </c>
      <c r="J1031" s="41" t="s">
        <v>1737</v>
      </c>
      <c r="K1031" s="41" t="s">
        <v>1737</v>
      </c>
      <c r="L1031" s="41" t="s">
        <v>1737</v>
      </c>
      <c r="M1031" s="29" t="s">
        <v>89</v>
      </c>
      <c r="N1031" s="29" t="s">
        <v>89</v>
      </c>
      <c r="O1031" s="29" t="s">
        <v>89</v>
      </c>
      <c r="P1031" s="29" t="s">
        <v>89</v>
      </c>
      <c r="Q1031" s="5"/>
      <c r="S1031" s="23">
        <v>36</v>
      </c>
      <c r="U1031" s="6" t="s">
        <v>444</v>
      </c>
      <c r="V1031" s="696"/>
      <c r="W1031" s="25">
        <v>20</v>
      </c>
      <c r="X1031" s="6"/>
      <c r="Y1031" s="6"/>
      <c r="Z1031" s="715">
        <v>42563</v>
      </c>
      <c r="AE1031" s="4">
        <f>IF(A1031="","",(IFERROR(VLOOKUP(A1031,Projecten!A$4:W$2618,5,FALSE),"niet bekend")))</f>
        <v>0</v>
      </c>
      <c r="AF1031" s="973">
        <f>AH1031</f>
        <v>4074</v>
      </c>
      <c r="AG1031" s="1028">
        <f>IF(A1031="","",(IFERROR(VLOOKUP(A1031,Projecten!A$4:W$2618,23,FALSE),"niet bekend")))</f>
        <v>4074</v>
      </c>
      <c r="AH1031" s="1028">
        <f>IF(A1031="","",(IFERROR(VLOOKUP(A1031,Projecten!A$4:W$2618,12,FALSE),"niet bekend")))</f>
        <v>4074</v>
      </c>
      <c r="AI1031" s="1026">
        <f t="shared" si="116"/>
        <v>0</v>
      </c>
    </row>
    <row r="1032" spans="1:35" s="4" customFormat="1" ht="12.75" customHeight="1" x14ac:dyDescent="0.2">
      <c r="A1032" s="117">
        <v>2016274</v>
      </c>
      <c r="B1032" s="1515">
        <v>120801</v>
      </c>
      <c r="C1032" s="351" t="s">
        <v>1656</v>
      </c>
      <c r="D1032" s="463" t="s">
        <v>68</v>
      </c>
      <c r="E1032" s="1993">
        <v>1</v>
      </c>
      <c r="F1032" s="383">
        <v>13</v>
      </c>
      <c r="G1032" s="383">
        <v>5</v>
      </c>
      <c r="H1032" s="383">
        <v>3</v>
      </c>
      <c r="I1032" s="75" t="s">
        <v>89</v>
      </c>
      <c r="J1032" s="75" t="s">
        <v>89</v>
      </c>
      <c r="K1032" s="7" t="s">
        <v>1737</v>
      </c>
      <c r="L1032" s="7" t="s">
        <v>1737</v>
      </c>
      <c r="M1032" s="7" t="s">
        <v>89</v>
      </c>
      <c r="N1032" s="7" t="s">
        <v>89</v>
      </c>
      <c r="O1032" s="7" t="s">
        <v>89</v>
      </c>
      <c r="P1032" s="7" t="s">
        <v>89</v>
      </c>
      <c r="Q1032" s="5"/>
      <c r="R1032" s="23">
        <v>42611</v>
      </c>
      <c r="S1032" s="23">
        <f>IF(T1032&lt;=0,"",(((T1032-'In Productie'!$D$1)/7)+0.6))</f>
        <v>34.6</v>
      </c>
      <c r="T1032" s="181">
        <v>42611</v>
      </c>
      <c r="U1032" s="4" t="s">
        <v>278</v>
      </c>
      <c r="V1032" s="90" t="s">
        <v>1590</v>
      </c>
      <c r="W1032" s="25">
        <v>23</v>
      </c>
      <c r="X1032" s="80"/>
      <c r="Y1032" s="82"/>
      <c r="Z1032" s="714">
        <v>42538</v>
      </c>
      <c r="AE1032" s="4">
        <f>IF(A1032="","",(IFERROR(VLOOKUP(A1032,Projecten!A$4:W$2618,5,FALSE),"niet bekend")))</f>
        <v>1</v>
      </c>
      <c r="AF1032" s="973">
        <f t="shared" ref="AF1032:AF1042" si="117">IF(AE1032="","",(E1032/AE1032*AH1032))</f>
        <v>5269.27</v>
      </c>
      <c r="AG1032" s="1028">
        <f>IF(A1032="","",(IFERROR(VLOOKUP(A1032,Projecten!A$4:W$2618,23,FALSE),"niet bekend")))</f>
        <v>5269.27</v>
      </c>
      <c r="AH1032" s="1028">
        <f>IF(A1032="","",(IFERROR(VLOOKUP(A1032,Projecten!A$4:W$2618,12,FALSE),"niet bekend")))</f>
        <v>5269.27</v>
      </c>
      <c r="AI1032" s="1026">
        <f t="shared" si="116"/>
        <v>0</v>
      </c>
    </row>
    <row r="1033" spans="1:35" s="4" customFormat="1" ht="12.75" customHeight="1" x14ac:dyDescent="0.2">
      <c r="A1033" s="117">
        <v>2016296</v>
      </c>
      <c r="B1033" s="1515">
        <v>120803</v>
      </c>
      <c r="C1033" s="351">
        <v>592916</v>
      </c>
      <c r="D1033" s="463" t="s">
        <v>68</v>
      </c>
      <c r="E1033" s="999">
        <v>1</v>
      </c>
      <c r="F1033" s="347">
        <v>7</v>
      </c>
      <c r="G1033" s="347">
        <v>5</v>
      </c>
      <c r="H1033" s="347">
        <v>3</v>
      </c>
      <c r="I1033" s="75" t="s">
        <v>89</v>
      </c>
      <c r="J1033" s="75" t="s">
        <v>1737</v>
      </c>
      <c r="K1033" s="7" t="s">
        <v>1737</v>
      </c>
      <c r="L1033" s="7" t="s">
        <v>1737</v>
      </c>
      <c r="M1033" s="7" t="s">
        <v>89</v>
      </c>
      <c r="N1033" s="7" t="s">
        <v>89</v>
      </c>
      <c r="O1033" s="7" t="s">
        <v>89</v>
      </c>
      <c r="P1033" s="7" t="s">
        <v>89</v>
      </c>
      <c r="Q1033" s="5"/>
      <c r="R1033" s="23">
        <v>42611</v>
      </c>
      <c r="S1033" s="23">
        <f>IF(T1033&lt;=0,"",(((T1033-'In Productie'!$D$1)/7)+0.6))</f>
        <v>34.6</v>
      </c>
      <c r="T1033" s="181">
        <v>42611</v>
      </c>
      <c r="U1033" s="4" t="s">
        <v>278</v>
      </c>
      <c r="W1033" s="25">
        <v>13</v>
      </c>
      <c r="X1033" s="80"/>
      <c r="Y1033" s="82"/>
      <c r="Z1033" s="708">
        <v>42541</v>
      </c>
      <c r="AE1033" s="4">
        <f>IF(A1033="","",(IFERROR(VLOOKUP(A1033,Projecten!A$4:W$2618,5,FALSE),"niet bekend")))</f>
        <v>1</v>
      </c>
      <c r="AF1033" s="973">
        <f t="shared" si="117"/>
        <v>1826</v>
      </c>
      <c r="AG1033" s="1028">
        <f>IF(A1033="","",(IFERROR(VLOOKUP(A1033,Projecten!A$4:W$2618,23,FALSE),"niet bekend")))</f>
        <v>1826</v>
      </c>
      <c r="AH1033" s="1028">
        <f>IF(A1033="","",(IFERROR(VLOOKUP(A1033,Projecten!A$4:W$2618,12,FALSE),"niet bekend")))</f>
        <v>1826</v>
      </c>
      <c r="AI1033" s="1026">
        <f t="shared" si="116"/>
        <v>0</v>
      </c>
    </row>
    <row r="1034" spans="1:35" s="4" customFormat="1" ht="12.75" customHeight="1" x14ac:dyDescent="0.2">
      <c r="A1034" s="117">
        <v>2016287</v>
      </c>
      <c r="B1034" s="314">
        <v>120803</v>
      </c>
      <c r="C1034" s="351">
        <v>536116</v>
      </c>
      <c r="D1034" s="349" t="s">
        <v>68</v>
      </c>
      <c r="E1034" s="1974">
        <v>1</v>
      </c>
      <c r="F1034" s="349">
        <v>6</v>
      </c>
      <c r="G1034" s="349">
        <v>5</v>
      </c>
      <c r="H1034" s="349">
        <v>2</v>
      </c>
      <c r="I1034" s="76" t="s">
        <v>89</v>
      </c>
      <c r="J1034" s="76" t="s">
        <v>1737</v>
      </c>
      <c r="K1034" s="41" t="s">
        <v>1737</v>
      </c>
      <c r="L1034" s="41" t="s">
        <v>1737</v>
      </c>
      <c r="M1034" s="41" t="s">
        <v>89</v>
      </c>
      <c r="N1034" s="41" t="s">
        <v>89</v>
      </c>
      <c r="O1034" s="41" t="s">
        <v>89</v>
      </c>
      <c r="P1034" s="41" t="s">
        <v>89</v>
      </c>
      <c r="Q1034" s="5"/>
      <c r="R1034" s="23">
        <v>42611</v>
      </c>
      <c r="S1034" s="23">
        <f>IF(T1034&lt;=0,"",(((T1034-'In Productie'!$D$1)/7)+0.6))</f>
        <v>34.6</v>
      </c>
      <c r="T1034" s="181">
        <v>42611</v>
      </c>
      <c r="U1034" s="4" t="s">
        <v>278</v>
      </c>
      <c r="W1034" s="25">
        <v>13.1</v>
      </c>
      <c r="X1034" s="79"/>
      <c r="Y1034" s="79"/>
      <c r="Z1034" s="714">
        <v>42536</v>
      </c>
      <c r="AE1034" s="4">
        <f>IF(A1034="","",(IFERROR(VLOOKUP(A1034,Projecten!A$4:W$2618,5,FALSE),"niet bekend")))</f>
        <v>1</v>
      </c>
      <c r="AF1034" s="973">
        <f t="shared" si="117"/>
        <v>2083</v>
      </c>
      <c r="AG1034" s="1028">
        <f>IF(A1034="","",(IFERROR(VLOOKUP(A1034,Projecten!A$4:W$2618,23,FALSE),"niet bekend")))</f>
        <v>2083</v>
      </c>
      <c r="AH1034" s="1028">
        <f>IF(A1034="","",(IFERROR(VLOOKUP(A1034,Projecten!A$4:W$2618,12,FALSE),"niet bekend")))</f>
        <v>2083</v>
      </c>
      <c r="AI1034" s="1026">
        <f t="shared" si="116"/>
        <v>0</v>
      </c>
    </row>
    <row r="1035" spans="1:35" s="4" customFormat="1" ht="12.75" customHeight="1" x14ac:dyDescent="0.2">
      <c r="A1035" s="419">
        <v>2016289</v>
      </c>
      <c r="B1035" s="1538">
        <v>120805</v>
      </c>
      <c r="C1035" s="351">
        <v>581816</v>
      </c>
      <c r="D1035" s="463" t="s">
        <v>68</v>
      </c>
      <c r="E1035" s="999">
        <v>1</v>
      </c>
      <c r="F1035" s="347">
        <v>8</v>
      </c>
      <c r="G1035" s="347">
        <v>5</v>
      </c>
      <c r="H1035" s="347">
        <v>3</v>
      </c>
      <c r="I1035" s="74" t="s">
        <v>89</v>
      </c>
      <c r="J1035" s="76" t="s">
        <v>1737</v>
      </c>
      <c r="K1035" s="41" t="s">
        <v>1737</v>
      </c>
      <c r="L1035" s="41" t="s">
        <v>1737</v>
      </c>
      <c r="M1035" s="7" t="s">
        <v>89</v>
      </c>
      <c r="N1035" s="7" t="s">
        <v>89</v>
      </c>
      <c r="O1035" s="7" t="s">
        <v>89</v>
      </c>
      <c r="P1035" s="7" t="s">
        <v>89</v>
      </c>
      <c r="Q1035" s="5"/>
      <c r="R1035" s="23">
        <v>42611</v>
      </c>
      <c r="S1035" s="23">
        <f>IF(T1035&lt;=0,"",(((T1035-'In Productie'!$D$1)/7)+0.6))</f>
        <v>34.6</v>
      </c>
      <c r="T1035" s="181">
        <v>42611</v>
      </c>
      <c r="U1035" s="4" t="s">
        <v>278</v>
      </c>
      <c r="W1035" s="25">
        <v>14.3</v>
      </c>
      <c r="X1035" s="80"/>
      <c r="Y1035" s="82"/>
      <c r="Z1035" s="714">
        <v>42537</v>
      </c>
      <c r="AE1035" s="4">
        <f>IF(A1035="","",(IFERROR(VLOOKUP(A1035,Projecten!A$4:W$2618,5,FALSE),"niet bekend")))</f>
        <v>1</v>
      </c>
      <c r="AF1035" s="973">
        <f t="shared" si="117"/>
        <v>2410</v>
      </c>
      <c r="AG1035" s="1028">
        <f>IF(A1035="","",(IFERROR(VLOOKUP(A1035,Projecten!A$4:W$2618,23,FALSE),"niet bekend")))</f>
        <v>2410</v>
      </c>
      <c r="AH1035" s="1028">
        <f>IF(A1035="","",(IFERROR(VLOOKUP(A1035,Projecten!A$4:W$2618,12,FALSE),"niet bekend")))</f>
        <v>2410</v>
      </c>
      <c r="AI1035" s="1026">
        <f t="shared" si="116"/>
        <v>0</v>
      </c>
    </row>
    <row r="1036" spans="1:35" s="4" customFormat="1" ht="12.75" customHeight="1" x14ac:dyDescent="0.2">
      <c r="A1036" s="117">
        <v>2016292</v>
      </c>
      <c r="B1036" s="1515">
        <v>120802</v>
      </c>
      <c r="C1036" s="351" t="s">
        <v>1443</v>
      </c>
      <c r="D1036" s="463" t="s">
        <v>68</v>
      </c>
      <c r="E1036" s="1998">
        <v>1</v>
      </c>
      <c r="F1036" s="383">
        <v>10</v>
      </c>
      <c r="G1036" s="383">
        <v>3</v>
      </c>
      <c r="H1036" s="383">
        <v>5</v>
      </c>
      <c r="I1036" s="75" t="s">
        <v>89</v>
      </c>
      <c r="J1036" s="75" t="s">
        <v>89</v>
      </c>
      <c r="K1036" s="7" t="s">
        <v>1737</v>
      </c>
      <c r="L1036" s="7" t="s">
        <v>1737</v>
      </c>
      <c r="M1036" s="7" t="s">
        <v>89</v>
      </c>
      <c r="N1036" s="7" t="s">
        <v>89</v>
      </c>
      <c r="O1036" s="7" t="s">
        <v>89</v>
      </c>
      <c r="P1036" s="7" t="s">
        <v>89</v>
      </c>
      <c r="Q1036" s="5"/>
      <c r="R1036" s="23">
        <v>42611</v>
      </c>
      <c r="S1036" s="23">
        <f>IF(T1036&lt;=0,"",(((T1036-'In Productie'!$D$1)/7)+0.6))</f>
        <v>34.6</v>
      </c>
      <c r="T1036" s="181">
        <v>42611</v>
      </c>
      <c r="U1036" s="4" t="s">
        <v>278</v>
      </c>
      <c r="W1036" s="25">
        <v>22.4</v>
      </c>
      <c r="X1036" s="80"/>
      <c r="Y1036" s="82"/>
      <c r="Z1036" s="714">
        <v>42538</v>
      </c>
      <c r="AE1036" s="4">
        <f>IF(A1036="","",(IFERROR(VLOOKUP(A1036,Projecten!A$4:W$2618,5,FALSE),"niet bekend")))</f>
        <v>1</v>
      </c>
      <c r="AF1036" s="973">
        <f t="shared" si="117"/>
        <v>4610</v>
      </c>
      <c r="AG1036" s="1028">
        <f>IF(A1036="","",(IFERROR(VLOOKUP(A1036,Projecten!A$4:W$2618,23,FALSE),"niet bekend")))</f>
        <v>4610</v>
      </c>
      <c r="AH1036" s="1028">
        <f>IF(A1036="","",(IFERROR(VLOOKUP(A1036,Projecten!A$4:W$2618,12,FALSE),"niet bekend")))</f>
        <v>4610</v>
      </c>
      <c r="AI1036" s="1026">
        <f t="shared" si="116"/>
        <v>0</v>
      </c>
    </row>
    <row r="1037" spans="1:35" s="4" customFormat="1" ht="12.75" customHeight="1" x14ac:dyDescent="0.2">
      <c r="A1037" s="117">
        <v>2016312</v>
      </c>
      <c r="B1037" s="1515">
        <v>120808</v>
      </c>
      <c r="C1037" s="290">
        <v>582016</v>
      </c>
      <c r="D1037" s="463" t="s">
        <v>68</v>
      </c>
      <c r="E1037" s="999">
        <v>1</v>
      </c>
      <c r="F1037" s="347">
        <v>8</v>
      </c>
      <c r="G1037" s="347">
        <v>5</v>
      </c>
      <c r="H1037" s="347">
        <v>3</v>
      </c>
      <c r="I1037" s="74" t="s">
        <v>89</v>
      </c>
      <c r="J1037" s="76" t="s">
        <v>1737</v>
      </c>
      <c r="K1037" s="41" t="s">
        <v>1737</v>
      </c>
      <c r="L1037" s="41" t="s">
        <v>1737</v>
      </c>
      <c r="M1037" s="7" t="s">
        <v>89</v>
      </c>
      <c r="N1037" s="7" t="s">
        <v>89</v>
      </c>
      <c r="O1037" s="7" t="s">
        <v>89</v>
      </c>
      <c r="P1037" s="7" t="s">
        <v>89</v>
      </c>
      <c r="Q1037" s="5"/>
      <c r="R1037" s="23">
        <v>42611</v>
      </c>
      <c r="S1037" s="23">
        <f>IF(T1037&lt;=0,"",(((T1037-'In Productie'!$D$1)/7)+0.6))</f>
        <v>34.6</v>
      </c>
      <c r="T1037" s="181">
        <v>42611</v>
      </c>
      <c r="U1037" s="4" t="s">
        <v>278</v>
      </c>
      <c r="W1037" s="25">
        <v>17</v>
      </c>
      <c r="X1037" s="80"/>
      <c r="Y1037" s="82"/>
      <c r="Z1037" s="671">
        <v>42552</v>
      </c>
      <c r="AE1037" s="4">
        <f>IF(A1037="","",(IFERROR(VLOOKUP(A1037,Projecten!A$4:W$2618,5,FALSE),"niet bekend")))</f>
        <v>1</v>
      </c>
      <c r="AF1037" s="973">
        <f t="shared" si="117"/>
        <v>2109</v>
      </c>
      <c r="AG1037" s="1028">
        <f>IF(A1037="","",(IFERROR(VLOOKUP(A1037,Projecten!A$4:W$2618,23,FALSE),"niet bekend")))</f>
        <v>2109</v>
      </c>
      <c r="AH1037" s="1028">
        <f>IF(A1037="","",(IFERROR(VLOOKUP(A1037,Projecten!A$4:W$2618,12,FALSE),"niet bekend")))</f>
        <v>2109</v>
      </c>
      <c r="AI1037" s="1026">
        <f t="shared" si="116"/>
        <v>0</v>
      </c>
    </row>
    <row r="1038" spans="1:35" s="4" customFormat="1" ht="12.75" customHeight="1" x14ac:dyDescent="0.2">
      <c r="A1038" s="117">
        <v>2016297</v>
      </c>
      <c r="B1038" s="1515">
        <v>120809</v>
      </c>
      <c r="C1038" s="290" t="s">
        <v>1621</v>
      </c>
      <c r="D1038" s="347" t="s">
        <v>68</v>
      </c>
      <c r="E1038" s="999">
        <v>1</v>
      </c>
      <c r="F1038" s="347">
        <v>11</v>
      </c>
      <c r="G1038" s="347">
        <v>6</v>
      </c>
      <c r="H1038" s="347">
        <v>3</v>
      </c>
      <c r="I1038" s="75" t="s">
        <v>89</v>
      </c>
      <c r="J1038" s="75" t="s">
        <v>1737</v>
      </c>
      <c r="K1038" s="7" t="s">
        <v>1737</v>
      </c>
      <c r="L1038" s="7" t="s">
        <v>1737</v>
      </c>
      <c r="M1038" s="7" t="s">
        <v>89</v>
      </c>
      <c r="N1038" s="7" t="s">
        <v>89</v>
      </c>
      <c r="O1038" s="7" t="s">
        <v>89</v>
      </c>
      <c r="P1038" s="7" t="s">
        <v>89</v>
      </c>
      <c r="Q1038" s="5"/>
      <c r="R1038" s="23"/>
      <c r="S1038" s="23">
        <f>IF(T1038&lt;=0,"",(((T1038-'In Productie'!$D$1)/7)+0.6))</f>
        <v>35.028571428571432</v>
      </c>
      <c r="T1038" s="181">
        <v>42614</v>
      </c>
      <c r="U1038" s="4" t="s">
        <v>278</v>
      </c>
      <c r="V1038" s="90" t="s">
        <v>1581</v>
      </c>
      <c r="W1038" s="25">
        <v>15</v>
      </c>
      <c r="X1038" s="80"/>
      <c r="Y1038" s="82"/>
      <c r="Z1038" s="714">
        <v>42542</v>
      </c>
      <c r="AE1038" s="4">
        <f>IF(A1038="","",(IFERROR(VLOOKUP(A1038,Projecten!A$4:W$2618,5,FALSE),"niet bekend")))</f>
        <v>1</v>
      </c>
      <c r="AF1038" s="973">
        <f t="shared" si="117"/>
        <v>4618</v>
      </c>
      <c r="AG1038" s="1028">
        <f>IF(A1038="","",(IFERROR(VLOOKUP(A1038,Projecten!A$4:W$2618,23,FALSE),"niet bekend")))</f>
        <v>4618</v>
      </c>
      <c r="AH1038" s="1028">
        <f>IF(A1038="","",(IFERROR(VLOOKUP(A1038,Projecten!A$4:W$2618,12,FALSE),"niet bekend")))</f>
        <v>4618</v>
      </c>
      <c r="AI1038" s="1026">
        <f t="shared" si="116"/>
        <v>0</v>
      </c>
    </row>
    <row r="1039" spans="1:35" s="4" customFormat="1" ht="12.75" customHeight="1" x14ac:dyDescent="0.2">
      <c r="A1039" s="419" t="s">
        <v>1640</v>
      </c>
      <c r="B1039" s="1523">
        <v>120804</v>
      </c>
      <c r="C1039" s="351" t="s">
        <v>1438</v>
      </c>
      <c r="D1039" s="349" t="s">
        <v>68</v>
      </c>
      <c r="E1039" s="1974">
        <v>1</v>
      </c>
      <c r="F1039" s="349">
        <v>8</v>
      </c>
      <c r="G1039" s="349">
        <v>5</v>
      </c>
      <c r="H1039" s="349">
        <v>2</v>
      </c>
      <c r="I1039" s="76" t="s">
        <v>89</v>
      </c>
      <c r="J1039" s="76" t="s">
        <v>89</v>
      </c>
      <c r="K1039" s="41" t="s">
        <v>1737</v>
      </c>
      <c r="L1039" s="41" t="s">
        <v>1737</v>
      </c>
      <c r="M1039" s="41" t="s">
        <v>89</v>
      </c>
      <c r="N1039" s="41" t="s">
        <v>89</v>
      </c>
      <c r="O1039" s="41" t="s">
        <v>89</v>
      </c>
      <c r="P1039" s="41" t="s">
        <v>89</v>
      </c>
      <c r="Q1039" s="5"/>
      <c r="R1039" s="23">
        <v>42611</v>
      </c>
      <c r="S1039" s="23">
        <f>IF(T1039&lt;=0,"",(((T1039-'In Productie'!$D$1)/7)+0.6))</f>
        <v>34.6</v>
      </c>
      <c r="T1039" s="181">
        <v>42611</v>
      </c>
      <c r="U1039" s="4" t="s">
        <v>278</v>
      </c>
      <c r="V1039" s="4" t="s">
        <v>1639</v>
      </c>
      <c r="W1039" s="25">
        <v>21.5</v>
      </c>
      <c r="X1039" s="79"/>
      <c r="Y1039" s="79"/>
      <c r="Z1039" s="714">
        <v>42536</v>
      </c>
      <c r="AE1039" s="4">
        <f>IF(A1039="","",(IFERROR(VLOOKUP(A1039,Projecten!A$4:W$2618,5,FALSE),"niet bekend")))</f>
        <v>1</v>
      </c>
      <c r="AF1039" s="973">
        <f t="shared" si="117"/>
        <v>5441</v>
      </c>
      <c r="AG1039" s="1028">
        <f>IF(A1039="","",(IFERROR(VLOOKUP(A1039,Projecten!A$4:W$2618,23,FALSE),"niet bekend")))</f>
        <v>5441</v>
      </c>
      <c r="AH1039" s="1028">
        <f>IF(A1039="","",(IFERROR(VLOOKUP(A1039,Projecten!A$4:W$2618,12,FALSE),"niet bekend")))</f>
        <v>5441</v>
      </c>
      <c r="AI1039" s="1026">
        <f t="shared" si="116"/>
        <v>0</v>
      </c>
    </row>
    <row r="1040" spans="1:35" s="4" customFormat="1" ht="12.75" customHeight="1" x14ac:dyDescent="0.2">
      <c r="A1040" s="117">
        <v>2016301</v>
      </c>
      <c r="B1040" s="1515">
        <v>120807</v>
      </c>
      <c r="C1040" s="290" t="s">
        <v>1566</v>
      </c>
      <c r="D1040" s="347" t="s">
        <v>68</v>
      </c>
      <c r="E1040" s="1974">
        <v>1</v>
      </c>
      <c r="F1040" s="349">
        <v>9</v>
      </c>
      <c r="G1040" s="349">
        <v>5</v>
      </c>
      <c r="H1040" s="349">
        <v>3</v>
      </c>
      <c r="I1040" s="74" t="s">
        <v>89</v>
      </c>
      <c r="J1040" s="76" t="s">
        <v>1737</v>
      </c>
      <c r="K1040" s="41" t="s">
        <v>1737</v>
      </c>
      <c r="L1040" s="41" t="s">
        <v>1737</v>
      </c>
      <c r="M1040" s="29" t="s">
        <v>89</v>
      </c>
      <c r="N1040" s="29" t="s">
        <v>89</v>
      </c>
      <c r="O1040" s="29" t="s">
        <v>89</v>
      </c>
      <c r="P1040" s="29" t="s">
        <v>89</v>
      </c>
      <c r="Q1040" s="5"/>
      <c r="R1040" s="23">
        <v>42611</v>
      </c>
      <c r="S1040" s="23">
        <f>IF(T1040&lt;=0,"",(((T1040-'In Productie'!$D$1)/7)+0.6))</f>
        <v>34.6</v>
      </c>
      <c r="T1040" s="181">
        <v>42611</v>
      </c>
      <c r="U1040" s="4" t="s">
        <v>278</v>
      </c>
      <c r="V1040" s="4" t="s">
        <v>1162</v>
      </c>
      <c r="W1040" s="25">
        <v>28</v>
      </c>
      <c r="X1040" s="79"/>
      <c r="Y1040" s="79"/>
      <c r="Z1040" s="714">
        <v>42550</v>
      </c>
      <c r="AE1040" s="4">
        <f>IF(A1040="","",(IFERROR(VLOOKUP(A1040,Projecten!A$4:W$2618,5,FALSE),"niet bekend")))</f>
        <v>1</v>
      </c>
      <c r="AF1040" s="973">
        <f t="shared" si="117"/>
        <v>4884.42</v>
      </c>
      <c r="AG1040" s="1028">
        <f>IF(A1040="","",(IFERROR(VLOOKUP(A1040,Projecten!A$4:W$2618,23,FALSE),"niet bekend")))</f>
        <v>4884.42</v>
      </c>
      <c r="AH1040" s="1028">
        <f>IF(A1040="","",(IFERROR(VLOOKUP(A1040,Projecten!A$4:W$2618,12,FALSE),"niet bekend")))</f>
        <v>4884.42</v>
      </c>
      <c r="AI1040" s="1026">
        <f t="shared" si="116"/>
        <v>0</v>
      </c>
    </row>
    <row r="1041" spans="1:35" s="4" customFormat="1" ht="12.75" customHeight="1" x14ac:dyDescent="0.2">
      <c r="A1041" s="117">
        <v>2016302</v>
      </c>
      <c r="B1041" s="1515">
        <v>120807</v>
      </c>
      <c r="C1041" s="290" t="s">
        <v>1567</v>
      </c>
      <c r="D1041" s="347" t="s">
        <v>68</v>
      </c>
      <c r="E1041" s="1974">
        <v>1</v>
      </c>
      <c r="F1041" s="349">
        <v>8</v>
      </c>
      <c r="G1041" s="349">
        <v>4</v>
      </c>
      <c r="H1041" s="349">
        <v>3</v>
      </c>
      <c r="I1041" s="74" t="s">
        <v>89</v>
      </c>
      <c r="J1041" s="689" t="s">
        <v>1737</v>
      </c>
      <c r="K1041" s="41" t="s">
        <v>1737</v>
      </c>
      <c r="L1041" s="41" t="s">
        <v>1737</v>
      </c>
      <c r="M1041" s="29" t="s">
        <v>89</v>
      </c>
      <c r="N1041" s="29" t="s">
        <v>89</v>
      </c>
      <c r="O1041" s="29" t="s">
        <v>89</v>
      </c>
      <c r="P1041" s="29" t="s">
        <v>89</v>
      </c>
      <c r="Q1041" s="5"/>
      <c r="R1041" s="23">
        <v>42611</v>
      </c>
      <c r="S1041" s="23">
        <f>IF(T1041&lt;=0,"",(((T1041-'In Productie'!$D$1)/7)+0.6))</f>
        <v>34.6</v>
      </c>
      <c r="T1041" s="181">
        <v>42611</v>
      </c>
      <c r="U1041" s="4" t="s">
        <v>278</v>
      </c>
      <c r="V1041" s="4" t="s">
        <v>1162</v>
      </c>
      <c r="W1041" s="25">
        <v>28</v>
      </c>
      <c r="X1041" s="79"/>
      <c r="Y1041" s="79"/>
      <c r="Z1041" s="714">
        <v>42550</v>
      </c>
      <c r="AE1041" s="4">
        <f>IF(A1041="","",(IFERROR(VLOOKUP(A1041,Projecten!A$4:W$2618,5,FALSE),"niet bekend")))</f>
        <v>1</v>
      </c>
      <c r="AF1041" s="973">
        <f t="shared" si="117"/>
        <v>4534.32</v>
      </c>
      <c r="AG1041" s="1028">
        <f>IF(A1041="","",(IFERROR(VLOOKUP(A1041,Projecten!A$4:W$2618,23,FALSE),"niet bekend")))</f>
        <v>4534.32</v>
      </c>
      <c r="AH1041" s="1028">
        <f>IF(A1041="","",(IFERROR(VLOOKUP(A1041,Projecten!A$4:W$2618,12,FALSE),"niet bekend")))</f>
        <v>4534.32</v>
      </c>
      <c r="AI1041" s="1026">
        <f t="shared" si="116"/>
        <v>0</v>
      </c>
    </row>
    <row r="1042" spans="1:35" s="4" customFormat="1" ht="12.75" customHeight="1" x14ac:dyDescent="0.2">
      <c r="A1042" s="117">
        <v>2016300</v>
      </c>
      <c r="B1042" s="314">
        <v>120805</v>
      </c>
      <c r="C1042" s="290">
        <v>585916</v>
      </c>
      <c r="D1042" s="347" t="s">
        <v>68</v>
      </c>
      <c r="E1042" s="1974">
        <v>1</v>
      </c>
      <c r="F1042" s="349">
        <v>2</v>
      </c>
      <c r="G1042" s="349">
        <v>1</v>
      </c>
      <c r="H1042" s="349">
        <v>1</v>
      </c>
      <c r="I1042" s="74" t="s">
        <v>89</v>
      </c>
      <c r="J1042" s="41" t="s">
        <v>1737</v>
      </c>
      <c r="K1042" s="41" t="s">
        <v>1737</v>
      </c>
      <c r="L1042" s="41" t="s">
        <v>1737</v>
      </c>
      <c r="M1042" s="29" t="s">
        <v>89</v>
      </c>
      <c r="N1042" s="29" t="s">
        <v>89</v>
      </c>
      <c r="O1042" s="29" t="s">
        <v>89</v>
      </c>
      <c r="P1042" s="29" t="s">
        <v>89</v>
      </c>
      <c r="Q1042" s="5"/>
      <c r="R1042" s="23">
        <v>42611</v>
      </c>
      <c r="S1042" s="23">
        <f>IF(T1042&lt;=0,"",(((T1042-'In Productie'!$D$1)/7)+0.6))</f>
        <v>34.6</v>
      </c>
      <c r="T1042" s="181">
        <v>42611</v>
      </c>
      <c r="U1042" s="4" t="s">
        <v>278</v>
      </c>
      <c r="W1042" s="25">
        <v>4.7</v>
      </c>
      <c r="X1042" s="79"/>
      <c r="Y1042" s="79"/>
      <c r="Z1042" s="714">
        <v>42548</v>
      </c>
      <c r="AE1042" s="4">
        <f>IF(A1042="","",(IFERROR(VLOOKUP(A1042,Projecten!A$4:W$2618,5,FALSE),"niet bekend")))</f>
        <v>1</v>
      </c>
      <c r="AF1042" s="973">
        <f t="shared" si="117"/>
        <v>523</v>
      </c>
      <c r="AG1042" s="1028">
        <f>IF(A1042="","",(IFERROR(VLOOKUP(A1042,Projecten!A$4:W$2618,23,FALSE),"niet bekend")))</f>
        <v>523</v>
      </c>
      <c r="AH1042" s="1028">
        <f>IF(A1042="","",(IFERROR(VLOOKUP(A1042,Projecten!A$4:W$2618,12,FALSE),"niet bekend")))</f>
        <v>523</v>
      </c>
      <c r="AI1042" s="1026">
        <f t="shared" si="116"/>
        <v>0</v>
      </c>
    </row>
    <row r="1043" spans="1:35" s="38" customFormat="1" ht="12.75" customHeight="1" x14ac:dyDescent="0.2">
      <c r="A1043" s="30"/>
      <c r="B1043" s="1500"/>
      <c r="C1043" s="31"/>
      <c r="D1043" s="31"/>
      <c r="E1043" s="32"/>
      <c r="F1043" s="31"/>
      <c r="G1043" s="31"/>
      <c r="H1043" s="31"/>
      <c r="I1043" s="32"/>
      <c r="J1043" s="32"/>
      <c r="K1043" s="32"/>
      <c r="L1043" s="32"/>
      <c r="M1043" s="32"/>
      <c r="N1043" s="32"/>
      <c r="O1043" s="32"/>
      <c r="P1043" s="32"/>
      <c r="Q1043" s="527"/>
      <c r="R1043" s="33"/>
      <c r="S1043" s="1198"/>
      <c r="T1043" s="176"/>
      <c r="U1043" s="35"/>
      <c r="V1043" s="35"/>
      <c r="W1043" s="35"/>
      <c r="X1043" s="83"/>
      <c r="Y1043" s="84"/>
      <c r="Z1043" s="36"/>
      <c r="AA1043" s="608" t="s">
        <v>1332</v>
      </c>
      <c r="AB1043" s="608" t="s">
        <v>1269</v>
      </c>
      <c r="AC1043" s="608" t="s">
        <v>1333</v>
      </c>
      <c r="AF1043" s="983"/>
      <c r="AG1043" s="1030"/>
      <c r="AH1043" s="1030"/>
      <c r="AI1043" s="1030"/>
    </row>
    <row r="1044" spans="1:35" s="957" customFormat="1" ht="12.75" customHeight="1" x14ac:dyDescent="0.2">
      <c r="A1044" s="1007"/>
      <c r="B1044" s="1498"/>
      <c r="C1044" s="1008">
        <f>SUM(F1044:H1044)</f>
        <v>324</v>
      </c>
      <c r="D1044" s="1009"/>
      <c r="E1044" s="1010">
        <f>SUM(E1045:E1082)</f>
        <v>21</v>
      </c>
      <c r="F1044" s="1009">
        <f>SUM(F1045:F1082)</f>
        <v>176</v>
      </c>
      <c r="G1044" s="1009">
        <f>SUM(G1045:G1082)</f>
        <v>108</v>
      </c>
      <c r="H1044" s="1009">
        <f>SUM(H1045:H1082)</f>
        <v>40</v>
      </c>
      <c r="I1044" s="1010"/>
      <c r="J1044" s="1010"/>
      <c r="K1044" s="1010"/>
      <c r="L1044" s="1010"/>
      <c r="M1044" s="1010"/>
      <c r="N1044" s="1010"/>
      <c r="O1044" s="1010"/>
      <c r="P1044" s="1010"/>
      <c r="Q1044" s="1012">
        <v>35</v>
      </c>
      <c r="R1044" s="1043"/>
      <c r="S1044" s="1199"/>
      <c r="T1044" s="1013"/>
      <c r="U1044" s="1014"/>
      <c r="V1044" s="1015">
        <f>SUM(W1044:W1082)</f>
        <v>355.59999999999997</v>
      </c>
      <c r="W1044" s="960"/>
      <c r="X1044" s="960">
        <v>329.5</v>
      </c>
      <c r="Y1044" s="961">
        <f>V1044-X1044</f>
        <v>26.099999999999966</v>
      </c>
      <c r="Z1044" s="956"/>
      <c r="AA1044" s="957">
        <v>512.5</v>
      </c>
      <c r="AB1044" s="957">
        <v>179.5</v>
      </c>
      <c r="AC1044" s="957">
        <f>AA1044-AB1044</f>
        <v>333</v>
      </c>
      <c r="AD1044" s="959"/>
      <c r="AE1044" s="1038" t="str">
        <f>IF(A1044="","",(IFERROR(VLOOKUP(A1044,Projecten!A$4:W$2618,5,FALSE),"niet bekend")))</f>
        <v/>
      </c>
      <c r="AF1044" s="1037">
        <f>SUM(AF1045:AF1082)</f>
        <v>50483.68</v>
      </c>
      <c r="AG1044" s="1027"/>
      <c r="AH1044" s="1027"/>
      <c r="AI1044" s="1027"/>
    </row>
    <row r="1045" spans="1:35" ht="12.75" customHeight="1" x14ac:dyDescent="0.2">
      <c r="A1045" s="347"/>
      <c r="B1045" s="757"/>
      <c r="C1045" s="6"/>
      <c r="D1045" s="713"/>
      <c r="E1045" s="2006"/>
      <c r="F1045" s="713"/>
      <c r="G1045" s="713"/>
      <c r="H1045" s="713"/>
      <c r="I1045" s="29"/>
      <c r="J1045" s="29"/>
      <c r="K1045" s="29"/>
      <c r="L1045" s="29"/>
      <c r="M1045" s="29"/>
      <c r="N1045" s="29"/>
      <c r="O1045" s="29"/>
      <c r="P1045" s="29"/>
      <c r="Q1045" s="5" t="s">
        <v>1508</v>
      </c>
      <c r="S1045" s="23"/>
      <c r="V1045" s="600" t="s">
        <v>1397</v>
      </c>
      <c r="W1045" s="25"/>
      <c r="X1045" s="6"/>
      <c r="Y1045" s="6"/>
      <c r="Z1045" s="5"/>
      <c r="AE1045" s="4" t="str">
        <f>IF(A1045="","",(IFERROR(VLOOKUP(A1045,Projecten!A$4:W$2618,5,FALSE),"niet bekend")))</f>
        <v/>
      </c>
      <c r="AF1045" s="973" t="str">
        <f t="shared" ref="AF1045:AF1060" si="118">IF(AE1045="","",(E1045/AE1045*AH1045))</f>
        <v/>
      </c>
      <c r="AG1045" s="1028" t="str">
        <f>IF(A1045="","",(IFERROR(VLOOKUP(A1045,Projecten!A$4:W$2618,23,FALSE),"niet bekend")))</f>
        <v/>
      </c>
      <c r="AH1045" s="1028" t="str">
        <f>IF(A1045="","",(IFERROR(VLOOKUP(A1045,Projecten!A$4:W$2618,12,FALSE),"niet bekend")))</f>
        <v/>
      </c>
      <c r="AI1045" s="1026" t="str">
        <f t="shared" ref="AI1045:AI1081" si="119">IF(AF1045="","",(AH1045-AF1045))</f>
        <v/>
      </c>
    </row>
    <row r="1046" spans="1:35" ht="12.75" customHeight="1" x14ac:dyDescent="0.2">
      <c r="A1046" s="347"/>
      <c r="B1046" s="757"/>
      <c r="C1046" s="6"/>
      <c r="D1046" s="713"/>
      <c r="E1046" s="2006"/>
      <c r="F1046" s="713"/>
      <c r="G1046" s="713"/>
      <c r="H1046" s="713"/>
      <c r="I1046" s="29"/>
      <c r="J1046" s="29"/>
      <c r="K1046" s="29"/>
      <c r="L1046" s="29"/>
      <c r="M1046" s="29"/>
      <c r="N1046" s="29"/>
      <c r="O1046" s="29"/>
      <c r="P1046" s="29"/>
      <c r="Q1046" s="5"/>
      <c r="S1046" s="23"/>
      <c r="V1046" s="600"/>
      <c r="W1046" s="25"/>
      <c r="X1046" s="6"/>
      <c r="Y1046" s="6"/>
      <c r="Z1046" s="5"/>
      <c r="AE1046" s="4" t="str">
        <f>IF(A1046="","",(IFERROR(VLOOKUP(A1046,Projecten!A$4:W$2618,5,FALSE),"niet bekend")))</f>
        <v/>
      </c>
      <c r="AF1046" s="973" t="str">
        <f t="shared" si="118"/>
        <v/>
      </c>
      <c r="AG1046" s="1028" t="str">
        <f>IF(A1046="","",(IFERROR(VLOOKUP(A1046,Projecten!A$4:W$2618,23,FALSE),"niet bekend")))</f>
        <v/>
      </c>
      <c r="AH1046" s="1028" t="str">
        <f>IF(A1046="","",(IFERROR(VLOOKUP(A1046,Projecten!A$4:W$2618,12,FALSE),"niet bekend")))</f>
        <v/>
      </c>
      <c r="AI1046" s="1026" t="str">
        <f t="shared" si="119"/>
        <v/>
      </c>
    </row>
    <row r="1047" spans="1:35" s="433" customFormat="1" ht="12.75" customHeight="1" x14ac:dyDescent="0.2">
      <c r="B1047" s="802"/>
      <c r="C1047" s="566" t="s">
        <v>1773</v>
      </c>
      <c r="D1047" s="753"/>
      <c r="E1047" s="2007"/>
      <c r="F1047" s="753"/>
      <c r="G1047" s="753"/>
      <c r="H1047" s="753"/>
      <c r="I1047" s="562"/>
      <c r="J1047" s="562"/>
      <c r="K1047" s="562"/>
      <c r="L1047" s="562"/>
      <c r="M1047" s="562"/>
      <c r="N1047" s="562"/>
      <c r="O1047" s="562"/>
      <c r="P1047" s="562"/>
      <c r="Q1047" s="452"/>
      <c r="R1047" s="384"/>
      <c r="S1047" s="564"/>
      <c r="T1047" s="565"/>
      <c r="U1047" s="566"/>
      <c r="V1047" s="600"/>
      <c r="W1047" s="469">
        <v>13.25</v>
      </c>
      <c r="X1047" s="566"/>
      <c r="Y1047" s="566"/>
      <c r="Z1047" s="452"/>
      <c r="AE1047" s="383" t="str">
        <f>IF(A1047="","",(IFERROR(VLOOKUP(A1047,Projecten!A$4:W$2618,5,FALSE),"niet bekend")))</f>
        <v/>
      </c>
      <c r="AF1047" s="978" t="str">
        <f t="shared" si="118"/>
        <v/>
      </c>
      <c r="AG1047" s="1028" t="str">
        <f>IF(A1047="","",(IFERROR(VLOOKUP(A1047,Projecten!A$4:W$2618,23,FALSE),"niet bekend")))</f>
        <v/>
      </c>
      <c r="AH1047" s="1028" t="str">
        <f>IF(A1047="","",(IFERROR(VLOOKUP(A1047,Projecten!A$4:W$2618,12,FALSE),"niet bekend")))</f>
        <v/>
      </c>
      <c r="AI1047" s="1026" t="str">
        <f t="shared" si="119"/>
        <v/>
      </c>
    </row>
    <row r="1048" spans="1:35" s="433" customFormat="1" ht="12.75" customHeight="1" x14ac:dyDescent="0.2">
      <c r="B1048" s="802"/>
      <c r="C1048" s="566" t="s">
        <v>1781</v>
      </c>
      <c r="D1048" s="753"/>
      <c r="E1048" s="2007"/>
      <c r="F1048" s="753"/>
      <c r="G1048" s="753"/>
      <c r="H1048" s="753"/>
      <c r="I1048" s="562"/>
      <c r="J1048" s="562"/>
      <c r="K1048" s="562"/>
      <c r="L1048" s="562"/>
      <c r="M1048" s="562"/>
      <c r="N1048" s="562"/>
      <c r="O1048" s="562"/>
      <c r="P1048" s="562"/>
      <c r="Q1048" s="452"/>
      <c r="R1048" s="384"/>
      <c r="S1048" s="564"/>
      <c r="T1048" s="565"/>
      <c r="U1048" s="566"/>
      <c r="V1048" s="600"/>
      <c r="W1048" s="469">
        <v>3</v>
      </c>
      <c r="X1048" s="566"/>
      <c r="Y1048" s="566"/>
      <c r="Z1048" s="452"/>
      <c r="AE1048" s="383" t="str">
        <f>IF(A1048="","",(IFERROR(VLOOKUP(A1048,Projecten!A$4:W$2618,5,FALSE),"niet bekend")))</f>
        <v/>
      </c>
      <c r="AF1048" s="978" t="str">
        <f t="shared" si="118"/>
        <v/>
      </c>
      <c r="AG1048" s="1028" t="str">
        <f>IF(A1048="","",(IFERROR(VLOOKUP(A1048,Projecten!A$4:W$2618,23,FALSE),"niet bekend")))</f>
        <v/>
      </c>
      <c r="AH1048" s="1028" t="str">
        <f>IF(A1048="","",(IFERROR(VLOOKUP(A1048,Projecten!A$4:W$2618,12,FALSE),"niet bekend")))</f>
        <v/>
      </c>
      <c r="AI1048" s="1026" t="str">
        <f t="shared" si="119"/>
        <v/>
      </c>
    </row>
    <row r="1049" spans="1:35" s="433" customFormat="1" ht="12.75" customHeight="1" x14ac:dyDescent="0.2">
      <c r="B1049" s="802"/>
      <c r="C1049" s="566" t="s">
        <v>1799</v>
      </c>
      <c r="D1049" s="753"/>
      <c r="E1049" s="2007"/>
      <c r="F1049" s="753"/>
      <c r="G1049" s="753"/>
      <c r="H1049" s="753"/>
      <c r="I1049" s="562"/>
      <c r="J1049" s="562"/>
      <c r="K1049" s="562"/>
      <c r="L1049" s="562"/>
      <c r="M1049" s="562"/>
      <c r="N1049" s="562"/>
      <c r="O1049" s="562"/>
      <c r="P1049" s="562"/>
      <c r="Q1049" s="452"/>
      <c r="R1049" s="384"/>
      <c r="S1049" s="564"/>
      <c r="T1049" s="565"/>
      <c r="U1049" s="566"/>
      <c r="V1049" s="600"/>
      <c r="W1049" s="469">
        <v>7.25</v>
      </c>
      <c r="X1049" s="566"/>
      <c r="Y1049" s="566"/>
      <c r="Z1049" s="452"/>
      <c r="AE1049" s="383" t="str">
        <f>IF(A1049="","",(IFERROR(VLOOKUP(A1049,Projecten!A$4:W$2618,5,FALSE),"niet bekend")))</f>
        <v/>
      </c>
      <c r="AF1049" s="978" t="str">
        <f t="shared" si="118"/>
        <v/>
      </c>
      <c r="AG1049" s="1028" t="str">
        <f>IF(A1049="","",(IFERROR(VLOOKUP(A1049,Projecten!A$4:W$2618,23,FALSE),"niet bekend")))</f>
        <v/>
      </c>
      <c r="AH1049" s="1028" t="str">
        <f>IF(A1049="","",(IFERROR(VLOOKUP(A1049,Projecten!A$4:W$2618,12,FALSE),"niet bekend")))</f>
        <v/>
      </c>
      <c r="AI1049" s="1026" t="str">
        <f t="shared" si="119"/>
        <v/>
      </c>
    </row>
    <row r="1050" spans="1:35" s="433" customFormat="1" ht="12.75" customHeight="1" x14ac:dyDescent="0.2">
      <c r="B1050" s="802"/>
      <c r="C1050" s="566" t="s">
        <v>1800</v>
      </c>
      <c r="D1050" s="753"/>
      <c r="E1050" s="2007"/>
      <c r="F1050" s="753"/>
      <c r="G1050" s="753"/>
      <c r="H1050" s="753"/>
      <c r="I1050" s="562"/>
      <c r="J1050" s="562"/>
      <c r="K1050" s="562"/>
      <c r="L1050" s="562"/>
      <c r="M1050" s="562"/>
      <c r="N1050" s="562"/>
      <c r="O1050" s="562"/>
      <c r="P1050" s="562"/>
      <c r="Q1050" s="452"/>
      <c r="R1050" s="384"/>
      <c r="S1050" s="564"/>
      <c r="T1050" s="565"/>
      <c r="U1050" s="566"/>
      <c r="V1050" s="600"/>
      <c r="W1050" s="469">
        <v>5</v>
      </c>
      <c r="X1050" s="566"/>
      <c r="Y1050" s="566"/>
      <c r="Z1050" s="452"/>
      <c r="AE1050" s="383" t="str">
        <f>IF(A1050="","",(IFERROR(VLOOKUP(A1050,Projecten!A$4:W$2618,5,FALSE),"niet bekend")))</f>
        <v/>
      </c>
      <c r="AF1050" s="978" t="str">
        <f t="shared" si="118"/>
        <v/>
      </c>
      <c r="AG1050" s="1028" t="str">
        <f>IF(A1050="","",(IFERROR(VLOOKUP(A1050,Projecten!A$4:W$2618,23,FALSE),"niet bekend")))</f>
        <v/>
      </c>
      <c r="AH1050" s="1028" t="str">
        <f>IF(A1050="","",(IFERROR(VLOOKUP(A1050,Projecten!A$4:W$2618,12,FALSE),"niet bekend")))</f>
        <v/>
      </c>
      <c r="AI1050" s="1026" t="str">
        <f t="shared" si="119"/>
        <v/>
      </c>
    </row>
    <row r="1051" spans="1:35" ht="12.75" customHeight="1" x14ac:dyDescent="0.2">
      <c r="A1051" s="347"/>
      <c r="B1051" s="1539"/>
      <c r="C1051" s="6"/>
      <c r="D1051" s="347"/>
      <c r="E1051" s="999"/>
      <c r="F1051" s="347"/>
      <c r="G1051" s="347"/>
      <c r="H1051" s="347"/>
      <c r="I1051" s="29"/>
      <c r="J1051" s="29"/>
      <c r="K1051" s="29"/>
      <c r="L1051" s="29"/>
      <c r="M1051" s="29"/>
      <c r="N1051" s="29"/>
      <c r="O1051" s="29"/>
      <c r="P1051" s="29"/>
      <c r="Q1051" s="5"/>
      <c r="S1051" s="23"/>
      <c r="V1051" s="600"/>
      <c r="W1051" s="25"/>
      <c r="X1051" s="6"/>
      <c r="Y1051" s="6"/>
      <c r="Z1051" s="5"/>
      <c r="AE1051" s="4" t="str">
        <f>IF(A1051="","",(IFERROR(VLOOKUP(A1051,Projecten!A$4:W$2618,5,FALSE),"niet bekend")))</f>
        <v/>
      </c>
      <c r="AF1051" s="973" t="str">
        <f t="shared" si="118"/>
        <v/>
      </c>
      <c r="AG1051" s="1028" t="str">
        <f>IF(A1051="","",(IFERROR(VLOOKUP(A1051,Projecten!A$4:W$2618,23,FALSE),"niet bekend")))</f>
        <v/>
      </c>
      <c r="AH1051" s="1028" t="str">
        <f>IF(A1051="","",(IFERROR(VLOOKUP(A1051,Projecten!A$4:W$2618,12,FALSE),"niet bekend")))</f>
        <v/>
      </c>
      <c r="AI1051" s="1026" t="str">
        <f t="shared" si="119"/>
        <v/>
      </c>
    </row>
    <row r="1052" spans="1:35" s="150" customFormat="1" x14ac:dyDescent="0.2">
      <c r="A1052" s="690">
        <v>2016400</v>
      </c>
      <c r="B1052" s="745">
        <v>120813</v>
      </c>
      <c r="C1052" s="333" t="s">
        <v>1733</v>
      </c>
      <c r="D1052" s="744" t="s">
        <v>1720</v>
      </c>
      <c r="E1052" s="2003">
        <v>1</v>
      </c>
      <c r="F1052" s="744">
        <v>12</v>
      </c>
      <c r="G1052" s="744">
        <v>0</v>
      </c>
      <c r="H1052" s="744">
        <v>0</v>
      </c>
      <c r="I1052" s="75" t="s">
        <v>1737</v>
      </c>
      <c r="J1052" s="75" t="s">
        <v>309</v>
      </c>
      <c r="K1052" s="75" t="s">
        <v>1737</v>
      </c>
      <c r="L1052" s="75" t="s">
        <v>1737</v>
      </c>
      <c r="M1052" s="75" t="s">
        <v>89</v>
      </c>
      <c r="N1052" s="75" t="s">
        <v>89</v>
      </c>
      <c r="O1052" s="75" t="s">
        <v>89</v>
      </c>
      <c r="P1052" s="75" t="s">
        <v>89</v>
      </c>
      <c r="Q1052" s="5" t="s">
        <v>1163</v>
      </c>
      <c r="R1052" s="96"/>
      <c r="S1052" s="75">
        <v>36</v>
      </c>
      <c r="T1052" s="175"/>
      <c r="U1052" s="99" t="s">
        <v>807</v>
      </c>
      <c r="V1052" s="99"/>
      <c r="W1052" s="97">
        <v>10.199999999999999</v>
      </c>
      <c r="X1052" s="99"/>
      <c r="Y1052" s="99"/>
      <c r="Z1052" s="160"/>
      <c r="AE1052" s="150">
        <f>IF(A1052="","",(IFERROR(VLOOKUP(A1052,Projecten!A$4:W$2618,5,FALSE),"niet bekend")))</f>
        <v>1</v>
      </c>
      <c r="AF1052" s="972">
        <f t="shared" si="118"/>
        <v>1740.32</v>
      </c>
      <c r="AG1052" s="1028">
        <f>IF(A1052="","",(IFERROR(VLOOKUP(A1052,Projecten!A$4:W$2618,23,FALSE),"niet bekend")))</f>
        <v>1740.32</v>
      </c>
      <c r="AH1052" s="1028">
        <f>IF(A1052="","",(IFERROR(VLOOKUP(A1052,Projecten!A$4:W$2618,12,FALSE),"niet bekend")))</f>
        <v>1740.32</v>
      </c>
      <c r="AI1052" s="1028">
        <f t="shared" si="119"/>
        <v>0</v>
      </c>
    </row>
    <row r="1053" spans="1:35" s="150" customFormat="1" x14ac:dyDescent="0.2">
      <c r="A1053" s="690"/>
      <c r="B1053" s="745"/>
      <c r="C1053" s="333"/>
      <c r="D1053" s="744"/>
      <c r="E1053" s="2003"/>
      <c r="F1053" s="744"/>
      <c r="G1053" s="744"/>
      <c r="H1053" s="744"/>
      <c r="I1053" s="75"/>
      <c r="J1053" s="75"/>
      <c r="K1053" s="75"/>
      <c r="L1053" s="75"/>
      <c r="M1053" s="75"/>
      <c r="N1053" s="75"/>
      <c r="O1053" s="75"/>
      <c r="P1053" s="75"/>
      <c r="Q1053" s="5"/>
      <c r="R1053" s="96"/>
      <c r="S1053" s="75"/>
      <c r="T1053" s="175"/>
      <c r="U1053" s="99"/>
      <c r="V1053" s="99"/>
      <c r="W1053" s="97"/>
      <c r="X1053" s="99"/>
      <c r="Y1053" s="99"/>
      <c r="Z1053" s="160"/>
      <c r="AE1053" s="150" t="str">
        <f>IF(A1053="","",(IFERROR(VLOOKUP(A1053,Projecten!A$4:W$2618,5,FALSE),"niet bekend")))</f>
        <v/>
      </c>
      <c r="AF1053" s="972" t="str">
        <f t="shared" si="118"/>
        <v/>
      </c>
      <c r="AG1053" s="1028" t="str">
        <f>IF(A1053="","",(IFERROR(VLOOKUP(A1053,Projecten!A$4:W$2618,23,FALSE),"niet bekend")))</f>
        <v/>
      </c>
      <c r="AH1053" s="1028" t="str">
        <f>IF(A1053="","",(IFERROR(VLOOKUP(A1053,Projecten!A$4:W$2618,12,FALSE),"niet bekend")))</f>
        <v/>
      </c>
      <c r="AI1053" s="1028" t="str">
        <f t="shared" si="119"/>
        <v/>
      </c>
    </row>
    <row r="1054" spans="1:35" s="150" customFormat="1" ht="12.75" customHeight="1" x14ac:dyDescent="0.2">
      <c r="A1054" s="117">
        <v>2016299</v>
      </c>
      <c r="B1054" s="1189">
        <v>120820</v>
      </c>
      <c r="C1054" s="117" t="s">
        <v>1475</v>
      </c>
      <c r="D1054" s="448" t="s">
        <v>614</v>
      </c>
      <c r="E1054" s="1972">
        <v>1</v>
      </c>
      <c r="F1054" s="448">
        <v>10</v>
      </c>
      <c r="G1054" s="448">
        <v>6</v>
      </c>
      <c r="H1054" s="448">
        <v>3</v>
      </c>
      <c r="I1054" s="75" t="s">
        <v>89</v>
      </c>
      <c r="J1054" s="75" t="s">
        <v>89</v>
      </c>
      <c r="K1054" s="75" t="s">
        <v>1737</v>
      </c>
      <c r="L1054" s="75" t="s">
        <v>1737</v>
      </c>
      <c r="M1054" s="75" t="s">
        <v>89</v>
      </c>
      <c r="N1054" s="75" t="s">
        <v>89</v>
      </c>
      <c r="O1054" s="75" t="s">
        <v>89</v>
      </c>
      <c r="P1054" s="75" t="s">
        <v>89</v>
      </c>
      <c r="Q1054" s="160" t="s">
        <v>1163</v>
      </c>
      <c r="R1054" s="96"/>
      <c r="S1054" s="96">
        <v>36</v>
      </c>
      <c r="T1054" s="175"/>
      <c r="U1054" s="99" t="s">
        <v>986</v>
      </c>
      <c r="V1054" s="162" t="s">
        <v>1641</v>
      </c>
      <c r="W1054" s="612">
        <v>23</v>
      </c>
      <c r="X1054" s="99"/>
      <c r="Y1054" s="99"/>
      <c r="Z1054" s="746">
        <v>42549</v>
      </c>
      <c r="AE1054" s="150">
        <f>IF(A1054="","",(IFERROR(VLOOKUP(A1054,Projecten!A$4:W$2618,5,FALSE),"niet bekend")))</f>
        <v>1</v>
      </c>
      <c r="AF1054" s="972">
        <f t="shared" si="118"/>
        <v>3374.01</v>
      </c>
      <c r="AG1054" s="1028">
        <f>IF(A1054="","",(IFERROR(VLOOKUP(A1054,Projecten!A$4:W$2618,23,FALSE),"niet bekend")))</f>
        <v>3374.01</v>
      </c>
      <c r="AH1054" s="1028">
        <f>IF(A1054="","",(IFERROR(VLOOKUP(A1054,Projecten!A$4:W$2618,12,FALSE),"niet bekend")))</f>
        <v>3374.01</v>
      </c>
      <c r="AI1054" s="1028">
        <f t="shared" si="119"/>
        <v>0</v>
      </c>
    </row>
    <row r="1055" spans="1:35" s="150" customFormat="1" x14ac:dyDescent="0.2">
      <c r="A1055" s="690"/>
      <c r="B1055" s="745"/>
      <c r="C1055" s="333"/>
      <c r="D1055" s="744"/>
      <c r="E1055" s="2003"/>
      <c r="F1055" s="744"/>
      <c r="G1055" s="744"/>
      <c r="H1055" s="744"/>
      <c r="I1055" s="75"/>
      <c r="J1055" s="75"/>
      <c r="K1055" s="75"/>
      <c r="L1055" s="75"/>
      <c r="M1055" s="75"/>
      <c r="N1055" s="75"/>
      <c r="O1055" s="75"/>
      <c r="P1055" s="75"/>
      <c r="Q1055" s="5"/>
      <c r="R1055" s="96"/>
      <c r="S1055" s="75"/>
      <c r="T1055" s="175"/>
      <c r="U1055" s="99"/>
      <c r="V1055" s="99"/>
      <c r="W1055" s="97"/>
      <c r="X1055" s="99"/>
      <c r="Y1055" s="99"/>
      <c r="Z1055" s="160"/>
      <c r="AE1055" s="150" t="str">
        <f>IF(A1055="","",(IFERROR(VLOOKUP(A1055,Projecten!A$4:W$2618,5,FALSE),"niet bekend")))</f>
        <v/>
      </c>
      <c r="AF1055" s="972" t="str">
        <f t="shared" si="118"/>
        <v/>
      </c>
      <c r="AG1055" s="1028" t="str">
        <f>IF(A1055="","",(IFERROR(VLOOKUP(A1055,Projecten!A$4:W$2618,23,FALSE),"niet bekend")))</f>
        <v/>
      </c>
      <c r="AH1055" s="1028" t="str">
        <f>IF(A1055="","",(IFERROR(VLOOKUP(A1055,Projecten!A$4:W$2618,12,FALSE),"niet bekend")))</f>
        <v/>
      </c>
      <c r="AI1055" s="1028" t="str">
        <f t="shared" si="119"/>
        <v/>
      </c>
    </row>
    <row r="1056" spans="1:35" s="4" customFormat="1" ht="12.75" customHeight="1" x14ac:dyDescent="0.2">
      <c r="A1056" s="749">
        <v>2016303</v>
      </c>
      <c r="B1056" s="1515">
        <v>102810</v>
      </c>
      <c r="C1056" s="290" t="s">
        <v>1568</v>
      </c>
      <c r="D1056" s="347" t="s">
        <v>68</v>
      </c>
      <c r="E1056" s="1974">
        <v>1</v>
      </c>
      <c r="F1056" s="349">
        <v>8</v>
      </c>
      <c r="G1056" s="349">
        <v>4</v>
      </c>
      <c r="H1056" s="349">
        <v>3</v>
      </c>
      <c r="I1056" s="74" t="s">
        <v>89</v>
      </c>
      <c r="J1056" s="76" t="s">
        <v>1737</v>
      </c>
      <c r="K1056" s="76" t="s">
        <v>1737</v>
      </c>
      <c r="L1056" s="76" t="s">
        <v>1737</v>
      </c>
      <c r="M1056" s="29" t="s">
        <v>89</v>
      </c>
      <c r="N1056" s="29" t="s">
        <v>89</v>
      </c>
      <c r="O1056" s="29" t="s">
        <v>89</v>
      </c>
      <c r="P1056" s="29" t="s">
        <v>89</v>
      </c>
      <c r="Q1056" s="5" t="s">
        <v>1163</v>
      </c>
      <c r="R1056" s="23"/>
      <c r="S1056" s="23">
        <f>IF(T1056&lt;=0,"",(((T1056-'In Productie'!$D$1)/7)+0.6))</f>
        <v>35.028571428571432</v>
      </c>
      <c r="T1056" s="181">
        <v>42614</v>
      </c>
      <c r="U1056" s="4" t="s">
        <v>278</v>
      </c>
      <c r="V1056" s="4" t="s">
        <v>1162</v>
      </c>
      <c r="W1056" s="25">
        <v>28</v>
      </c>
      <c r="X1056" s="79"/>
      <c r="Y1056" s="79"/>
      <c r="Z1056" s="714">
        <v>42550</v>
      </c>
      <c r="AE1056" s="4">
        <f>IF(A1056="","",(IFERROR(VLOOKUP(A1056,Projecten!A$4:W$2618,5,FALSE),"niet bekend")))</f>
        <v>1</v>
      </c>
      <c r="AF1056" s="973">
        <f t="shared" si="118"/>
        <v>4534.32</v>
      </c>
      <c r="AG1056" s="1028">
        <f>IF(A1056="","",(IFERROR(VLOOKUP(A1056,Projecten!A$4:W$2618,23,FALSE),"niet bekend")))</f>
        <v>4534.32</v>
      </c>
      <c r="AH1056" s="1028">
        <f>IF(A1056="","",(IFERROR(VLOOKUP(A1056,Projecten!A$4:W$2618,12,FALSE),"niet bekend")))</f>
        <v>4534.32</v>
      </c>
      <c r="AI1056" s="1026">
        <f t="shared" si="119"/>
        <v>0</v>
      </c>
    </row>
    <row r="1057" spans="1:35" s="4" customFormat="1" ht="12.75" customHeight="1" x14ac:dyDescent="0.2">
      <c r="A1057" s="749">
        <v>2016295</v>
      </c>
      <c r="B1057" s="1515">
        <v>120815</v>
      </c>
      <c r="C1057" s="351">
        <v>597816</v>
      </c>
      <c r="D1057" s="463" t="s">
        <v>68</v>
      </c>
      <c r="E1057" s="999">
        <v>1</v>
      </c>
      <c r="F1057" s="347">
        <v>10</v>
      </c>
      <c r="G1057" s="347">
        <v>6</v>
      </c>
      <c r="H1057" s="347">
        <v>3</v>
      </c>
      <c r="I1057" s="75" t="s">
        <v>89</v>
      </c>
      <c r="J1057" s="75" t="s">
        <v>89</v>
      </c>
      <c r="K1057" s="75" t="s">
        <v>1737</v>
      </c>
      <c r="L1057" s="75" t="s">
        <v>1737</v>
      </c>
      <c r="M1057" s="7" t="s">
        <v>89</v>
      </c>
      <c r="N1057" s="7" t="s">
        <v>89</v>
      </c>
      <c r="O1057" s="7" t="s">
        <v>89</v>
      </c>
      <c r="P1057" s="7" t="s">
        <v>89</v>
      </c>
      <c r="Q1057" s="272" t="s">
        <v>1163</v>
      </c>
      <c r="R1057" s="23"/>
      <c r="S1057" s="23">
        <f>IF(T1057&lt;=0,"",(((T1057-'In Productie'!$D$1)/7)+0.6))</f>
        <v>35.028571428571432</v>
      </c>
      <c r="T1057" s="180">
        <v>42614</v>
      </c>
      <c r="U1057" s="4" t="s">
        <v>278</v>
      </c>
      <c r="W1057" s="25">
        <v>16.7</v>
      </c>
      <c r="X1057" s="80"/>
      <c r="Y1057" s="82"/>
      <c r="Z1057" s="714">
        <v>42541</v>
      </c>
      <c r="AE1057" s="4">
        <f>IF(A1057="","",(IFERROR(VLOOKUP(A1057,Projecten!A$4:W$2618,5,FALSE),"niet bekend")))</f>
        <v>1</v>
      </c>
      <c r="AF1057" s="973">
        <f t="shared" si="118"/>
        <v>2663</v>
      </c>
      <c r="AG1057" s="1028">
        <f>IF(A1057="","",(IFERROR(VLOOKUP(A1057,Projecten!A$4:W$2618,23,FALSE),"niet bekend")))</f>
        <v>2663</v>
      </c>
      <c r="AH1057" s="1028">
        <f>IF(A1057="","",(IFERROR(VLOOKUP(A1057,Projecten!A$4:W$2618,12,FALSE),"niet bekend")))</f>
        <v>2663</v>
      </c>
      <c r="AI1057" s="1026">
        <f t="shared" si="119"/>
        <v>0</v>
      </c>
    </row>
    <row r="1058" spans="1:35" s="90" customFormat="1" ht="12.75" customHeight="1" x14ac:dyDescent="0.2">
      <c r="A1058" s="690">
        <v>2016320</v>
      </c>
      <c r="B1058" s="1540">
        <v>120816</v>
      </c>
      <c r="C1058" s="750">
        <v>582816</v>
      </c>
      <c r="D1058" s="751" t="s">
        <v>68</v>
      </c>
      <c r="E1058" s="2003">
        <v>1</v>
      </c>
      <c r="F1058" s="692">
        <v>7</v>
      </c>
      <c r="G1058" s="692">
        <v>4</v>
      </c>
      <c r="H1058" s="692">
        <v>3</v>
      </c>
      <c r="I1058" s="75" t="s">
        <v>89</v>
      </c>
      <c r="J1058" s="75" t="s">
        <v>89</v>
      </c>
      <c r="K1058" s="75" t="s">
        <v>1737</v>
      </c>
      <c r="L1058" s="75" t="s">
        <v>1737</v>
      </c>
      <c r="M1058" s="75" t="s">
        <v>89</v>
      </c>
      <c r="N1058" s="75" t="s">
        <v>89</v>
      </c>
      <c r="O1058" s="75" t="s">
        <v>89</v>
      </c>
      <c r="P1058" s="75" t="s">
        <v>89</v>
      </c>
      <c r="Q1058" s="382" t="s">
        <v>1163</v>
      </c>
      <c r="R1058" s="96"/>
      <c r="S1058" s="96">
        <f>IF(T1058&lt;=0,"",(((T1058-'In Productie'!$D$1)/7)+0.6))</f>
        <v>35.028571428571432</v>
      </c>
      <c r="T1058" s="180">
        <v>42614</v>
      </c>
      <c r="U1058" s="90" t="s">
        <v>278</v>
      </c>
      <c r="W1058" s="612">
        <v>16</v>
      </c>
      <c r="X1058" s="100"/>
      <c r="Y1058" s="752"/>
      <c r="Z1058" s="667">
        <v>42555</v>
      </c>
      <c r="AE1058" s="90">
        <f>IF(A1058="","",(IFERROR(VLOOKUP(A1058,Projecten!A$4:W$2618,5,FALSE),"niet bekend")))</f>
        <v>1</v>
      </c>
      <c r="AF1058" s="972">
        <f t="shared" si="118"/>
        <v>2575</v>
      </c>
      <c r="AG1058" s="1028">
        <f>IF(A1058="","",(IFERROR(VLOOKUP(A1058,Projecten!A$4:W$2618,23,FALSE),"niet bekend")))</f>
        <v>2575</v>
      </c>
      <c r="AH1058" s="1028">
        <f>IF(A1058="","",(IFERROR(VLOOKUP(A1058,Projecten!A$4:W$2618,12,FALSE),"niet bekend")))</f>
        <v>2575</v>
      </c>
      <c r="AI1058" s="1028">
        <f t="shared" si="119"/>
        <v>0</v>
      </c>
    </row>
    <row r="1059" spans="1:35" s="90" customFormat="1" ht="12.75" customHeight="1" x14ac:dyDescent="0.2">
      <c r="A1059" s="690">
        <v>2016318</v>
      </c>
      <c r="B1059" s="1540">
        <v>120816</v>
      </c>
      <c r="C1059" s="750">
        <v>582516</v>
      </c>
      <c r="D1059" s="751" t="s">
        <v>68</v>
      </c>
      <c r="E1059" s="2003">
        <v>1</v>
      </c>
      <c r="F1059" s="692">
        <v>10</v>
      </c>
      <c r="G1059" s="692">
        <v>7</v>
      </c>
      <c r="H1059" s="692">
        <v>4</v>
      </c>
      <c r="I1059" s="75" t="s">
        <v>89</v>
      </c>
      <c r="J1059" s="75" t="s">
        <v>89</v>
      </c>
      <c r="K1059" s="75" t="s">
        <v>1737</v>
      </c>
      <c r="L1059" s="75" t="s">
        <v>1737</v>
      </c>
      <c r="M1059" s="75" t="s">
        <v>89</v>
      </c>
      <c r="N1059" s="75" t="s">
        <v>89</v>
      </c>
      <c r="O1059" s="75" t="s">
        <v>89</v>
      </c>
      <c r="P1059" s="75" t="s">
        <v>89</v>
      </c>
      <c r="Q1059" s="382" t="s">
        <v>1163</v>
      </c>
      <c r="R1059" s="96"/>
      <c r="S1059" s="96">
        <f>IF(T1059&lt;=0,"",(((T1059-'In Productie'!$D$1)/7)+0.6))</f>
        <v>35.028571428571432</v>
      </c>
      <c r="T1059" s="180">
        <v>42614</v>
      </c>
      <c r="U1059" s="90" t="s">
        <v>278</v>
      </c>
      <c r="W1059" s="612">
        <v>22.2</v>
      </c>
      <c r="X1059" s="100"/>
      <c r="Y1059" s="752"/>
      <c r="Z1059" s="667">
        <v>42555</v>
      </c>
      <c r="AE1059" s="90">
        <f>IF(A1059="","",(IFERROR(VLOOKUP(A1059,Projecten!A$4:W$2618,5,FALSE),"niet bekend")))</f>
        <v>1</v>
      </c>
      <c r="AF1059" s="972">
        <f t="shared" si="118"/>
        <v>3205</v>
      </c>
      <c r="AG1059" s="1028">
        <f>IF(A1059="","",(IFERROR(VLOOKUP(A1059,Projecten!A$4:W$2618,23,FALSE),"niet bekend")))</f>
        <v>3205</v>
      </c>
      <c r="AH1059" s="1028">
        <f>IF(A1059="","",(IFERROR(VLOOKUP(A1059,Projecten!A$4:W$2618,12,FALSE),"niet bekend")))</f>
        <v>3205</v>
      </c>
      <c r="AI1059" s="1028">
        <f t="shared" si="119"/>
        <v>0</v>
      </c>
    </row>
    <row r="1060" spans="1:35" s="90" customFormat="1" ht="12.75" customHeight="1" x14ac:dyDescent="0.2">
      <c r="A1060" s="117">
        <v>2016311</v>
      </c>
      <c r="B1060" s="1189">
        <v>120815</v>
      </c>
      <c r="C1060" s="117">
        <v>536716</v>
      </c>
      <c r="D1060" s="448" t="s">
        <v>68</v>
      </c>
      <c r="E1060" s="1957">
        <v>1</v>
      </c>
      <c r="F1060" s="119">
        <v>8</v>
      </c>
      <c r="G1060" s="119">
        <v>6</v>
      </c>
      <c r="H1060" s="119">
        <v>2</v>
      </c>
      <c r="I1060" s="74" t="s">
        <v>89</v>
      </c>
      <c r="J1060" s="76" t="s">
        <v>1737</v>
      </c>
      <c r="K1060" s="76" t="s">
        <v>1737</v>
      </c>
      <c r="L1060" s="76" t="s">
        <v>1737</v>
      </c>
      <c r="M1060" s="74" t="s">
        <v>89</v>
      </c>
      <c r="N1060" s="74" t="s">
        <v>89</v>
      </c>
      <c r="O1060" s="74" t="s">
        <v>89</v>
      </c>
      <c r="P1060" s="74" t="s">
        <v>89</v>
      </c>
      <c r="Q1060" s="382" t="s">
        <v>1163</v>
      </c>
      <c r="R1060" s="96"/>
      <c r="S1060" s="96">
        <f>IF(T1060&lt;=0,"",(((T1060-'In Productie'!$D$1)/7)+0.6))</f>
        <v>35.028571428571432</v>
      </c>
      <c r="T1060" s="180">
        <v>42614</v>
      </c>
      <c r="U1060" s="90" t="s">
        <v>278</v>
      </c>
      <c r="W1060" s="97">
        <v>20</v>
      </c>
      <c r="X1060" s="101"/>
      <c r="Y1060" s="101"/>
      <c r="Z1060" s="667">
        <v>42551</v>
      </c>
      <c r="AE1060" s="90">
        <f>IF(A1060="","",(IFERROR(VLOOKUP(A1060,Projecten!A$4:W$2618,5,FALSE),"niet bekend")))</f>
        <v>1</v>
      </c>
      <c r="AF1060" s="972">
        <f t="shared" si="118"/>
        <v>2472</v>
      </c>
      <c r="AG1060" s="1028">
        <f>IF(A1060="","",(IFERROR(VLOOKUP(A1060,Projecten!A$4:W$2618,23,FALSE),"niet bekend")))</f>
        <v>2472</v>
      </c>
      <c r="AH1060" s="1028">
        <f>IF(A1060="","",(IFERROR(VLOOKUP(A1060,Projecten!A$4:W$2618,12,FALSE),"niet bekend")))</f>
        <v>2472</v>
      </c>
      <c r="AI1060" s="1028">
        <f t="shared" si="119"/>
        <v>0</v>
      </c>
    </row>
    <row r="1061" spans="1:35" s="150" customFormat="1" ht="12.75" customHeight="1" x14ac:dyDescent="0.2">
      <c r="A1061" s="117">
        <v>2016377</v>
      </c>
      <c r="B1061" s="446">
        <v>120822</v>
      </c>
      <c r="C1061" s="118" t="s">
        <v>1647</v>
      </c>
      <c r="D1061" s="731" t="s">
        <v>68</v>
      </c>
      <c r="E1061" s="1972">
        <v>0</v>
      </c>
      <c r="F1061" s="333">
        <v>1</v>
      </c>
      <c r="G1061" s="333">
        <v>0</v>
      </c>
      <c r="H1061" s="333">
        <v>1</v>
      </c>
      <c r="I1061" s="75" t="s">
        <v>89</v>
      </c>
      <c r="J1061" s="75" t="s">
        <v>1737</v>
      </c>
      <c r="K1061" s="75" t="s">
        <v>1737</v>
      </c>
      <c r="L1061" s="75" t="s">
        <v>1737</v>
      </c>
      <c r="M1061" s="75" t="s">
        <v>89</v>
      </c>
      <c r="N1061" s="75" t="s">
        <v>89</v>
      </c>
      <c r="O1061" s="75" t="s">
        <v>89</v>
      </c>
      <c r="P1061" s="75" t="s">
        <v>89</v>
      </c>
      <c r="Q1061" s="382" t="s">
        <v>1163</v>
      </c>
      <c r="R1061" s="96"/>
      <c r="S1061" s="96">
        <v>36</v>
      </c>
      <c r="T1061" s="175"/>
      <c r="U1061" s="99" t="s">
        <v>278</v>
      </c>
      <c r="V1061" s="99" t="s">
        <v>1765</v>
      </c>
      <c r="W1061" s="97">
        <v>3</v>
      </c>
      <c r="X1061" s="99"/>
      <c r="Y1061" s="164"/>
      <c r="Z1061" s="160"/>
      <c r="AE1061" s="150">
        <f>IF(A1061="","",(IFERROR(VLOOKUP(A1061,Projecten!A$4:W$2618,5,FALSE),"niet bekend")))</f>
        <v>0</v>
      </c>
      <c r="AF1061" s="972">
        <f>AH1061</f>
        <v>450</v>
      </c>
      <c r="AG1061" s="1028">
        <f>IF(A1061="","",(IFERROR(VLOOKUP(A1061,Projecten!A$4:W$2618,23,FALSE),"niet bekend")))</f>
        <v>450</v>
      </c>
      <c r="AH1061" s="1028">
        <f>IF(A1061="","",(IFERROR(VLOOKUP(A1061,Projecten!A$4:W$2618,12,FALSE),"niet bekend")))</f>
        <v>450</v>
      </c>
      <c r="AI1061" s="1028">
        <f t="shared" si="119"/>
        <v>0</v>
      </c>
    </row>
    <row r="1062" spans="1:35" s="90" customFormat="1" ht="12.75" customHeight="1" x14ac:dyDescent="0.2">
      <c r="A1062" s="690">
        <v>2016323</v>
      </c>
      <c r="B1062" s="1540">
        <v>120823</v>
      </c>
      <c r="C1062" s="750">
        <v>534016</v>
      </c>
      <c r="D1062" s="751" t="s">
        <v>68</v>
      </c>
      <c r="E1062" s="2003">
        <v>1</v>
      </c>
      <c r="F1062" s="692">
        <v>8</v>
      </c>
      <c r="G1062" s="692">
        <v>5</v>
      </c>
      <c r="H1062" s="692">
        <v>3</v>
      </c>
      <c r="I1062" s="75" t="s">
        <v>89</v>
      </c>
      <c r="J1062" s="75" t="s">
        <v>1737</v>
      </c>
      <c r="K1062" s="75" t="s">
        <v>1737</v>
      </c>
      <c r="L1062" s="75" t="s">
        <v>1737</v>
      </c>
      <c r="M1062" s="75" t="s">
        <v>89</v>
      </c>
      <c r="N1062" s="75" t="s">
        <v>89</v>
      </c>
      <c r="O1062" s="75" t="s">
        <v>89</v>
      </c>
      <c r="P1062" s="75" t="s">
        <v>89</v>
      </c>
      <c r="Q1062" s="160" t="s">
        <v>1163</v>
      </c>
      <c r="R1062" s="96"/>
      <c r="S1062" s="96">
        <v>36</v>
      </c>
      <c r="T1062" s="180"/>
      <c r="U1062" s="90" t="s">
        <v>278</v>
      </c>
      <c r="W1062" s="612">
        <v>15.4</v>
      </c>
      <c r="X1062" s="100"/>
      <c r="Y1062" s="752"/>
      <c r="Z1062" s="667">
        <v>42555</v>
      </c>
      <c r="AE1062" s="90">
        <f>IF(A1062="","",(IFERROR(VLOOKUP(A1062,Projecten!A$4:W$2618,5,FALSE),"niet bekend")))</f>
        <v>1</v>
      </c>
      <c r="AF1062" s="972">
        <f>IF(AE1062="","",(E1062/AE1062*AH1062))</f>
        <v>2401</v>
      </c>
      <c r="AG1062" s="1028">
        <f>IF(A1062="","",(IFERROR(VLOOKUP(A1062,Projecten!A$4:W$2618,23,FALSE),"niet bekend")))</f>
        <v>2401</v>
      </c>
      <c r="AH1062" s="1028">
        <f>IF(A1062="","",(IFERROR(VLOOKUP(A1062,Projecten!A$4:W$2618,12,FALSE),"niet bekend")))</f>
        <v>2401</v>
      </c>
      <c r="AI1062" s="1028">
        <f t="shared" si="119"/>
        <v>0</v>
      </c>
    </row>
    <row r="1063" spans="1:35" s="90" customFormat="1" ht="12.75" customHeight="1" x14ac:dyDescent="0.2">
      <c r="A1063" s="690">
        <v>2016319</v>
      </c>
      <c r="B1063" s="1540">
        <v>120824</v>
      </c>
      <c r="C1063" s="750">
        <v>582716</v>
      </c>
      <c r="D1063" s="751" t="s">
        <v>68</v>
      </c>
      <c r="E1063" s="2003">
        <v>1</v>
      </c>
      <c r="F1063" s="692">
        <v>8</v>
      </c>
      <c r="G1063" s="692">
        <v>4</v>
      </c>
      <c r="H1063" s="692">
        <v>4</v>
      </c>
      <c r="I1063" s="75" t="s">
        <v>89</v>
      </c>
      <c r="J1063" s="75" t="s">
        <v>89</v>
      </c>
      <c r="K1063" s="75" t="s">
        <v>1737</v>
      </c>
      <c r="L1063" s="75" t="s">
        <v>1737</v>
      </c>
      <c r="M1063" s="75" t="s">
        <v>89</v>
      </c>
      <c r="N1063" s="75" t="s">
        <v>89</v>
      </c>
      <c r="O1063" s="75" t="s">
        <v>89</v>
      </c>
      <c r="P1063" s="75" t="s">
        <v>89</v>
      </c>
      <c r="Q1063" s="160" t="s">
        <v>1163</v>
      </c>
      <c r="R1063" s="96"/>
      <c r="S1063" s="96">
        <v>36</v>
      </c>
      <c r="T1063" s="180"/>
      <c r="U1063" s="90" t="s">
        <v>278</v>
      </c>
      <c r="W1063" s="612">
        <v>18.5</v>
      </c>
      <c r="X1063" s="100"/>
      <c r="Y1063" s="116"/>
      <c r="Z1063" s="667">
        <v>42555</v>
      </c>
      <c r="AE1063" s="90">
        <f>IF(A1063="","",(IFERROR(VLOOKUP(A1063,Projecten!A$4:W$2618,5,FALSE),"niet bekend")))</f>
        <v>1</v>
      </c>
      <c r="AF1063" s="972">
        <f>IF(AE1063="","",(E1063/AE1063*AH1063))</f>
        <v>3028</v>
      </c>
      <c r="AG1063" s="1028">
        <f>IF(A1063="","",(IFERROR(VLOOKUP(A1063,Projecten!A$4:W$2618,23,FALSE),"niet bekend")))</f>
        <v>3028</v>
      </c>
      <c r="AH1063" s="1028">
        <f>IF(A1063="","",(IFERROR(VLOOKUP(A1063,Projecten!A$4:W$2618,12,FALSE),"niet bekend")))</f>
        <v>3028</v>
      </c>
      <c r="AI1063" s="1028">
        <f t="shared" si="119"/>
        <v>0</v>
      </c>
    </row>
    <row r="1064" spans="1:35" s="90" customFormat="1" ht="12.75" customHeight="1" x14ac:dyDescent="0.2">
      <c r="A1064" s="117">
        <v>2016349</v>
      </c>
      <c r="B1064" s="446">
        <v>120826</v>
      </c>
      <c r="C1064" s="333" t="s">
        <v>1622</v>
      </c>
      <c r="D1064" s="449" t="s">
        <v>68</v>
      </c>
      <c r="E1064" s="1002">
        <v>1</v>
      </c>
      <c r="F1064" s="448">
        <v>11</v>
      </c>
      <c r="G1064" s="448">
        <v>6</v>
      </c>
      <c r="H1064" s="448">
        <v>3</v>
      </c>
      <c r="I1064" s="75" t="s">
        <v>89</v>
      </c>
      <c r="J1064" s="75" t="s">
        <v>1737</v>
      </c>
      <c r="K1064" s="75" t="s">
        <v>1737</v>
      </c>
      <c r="L1064" s="75" t="s">
        <v>1737</v>
      </c>
      <c r="M1064" s="75" t="s">
        <v>89</v>
      </c>
      <c r="N1064" s="75" t="s">
        <v>89</v>
      </c>
      <c r="O1064" s="75" t="s">
        <v>89</v>
      </c>
      <c r="P1064" s="75" t="s">
        <v>89</v>
      </c>
      <c r="Q1064" s="160" t="s">
        <v>1163</v>
      </c>
      <c r="R1064" s="96"/>
      <c r="S1064" s="96">
        <f>IF(T1064&lt;=0,"",(((T1064-'In Productie'!$D$1)/7)+0.6))</f>
        <v>36.028571428571432</v>
      </c>
      <c r="T1064" s="180">
        <v>42621</v>
      </c>
      <c r="U1064" s="90" t="s">
        <v>278</v>
      </c>
      <c r="V1064" s="90" t="s">
        <v>1649</v>
      </c>
      <c r="W1064" s="612">
        <v>19</v>
      </c>
      <c r="X1064" s="100"/>
      <c r="Y1064" s="752"/>
      <c r="Z1064" s="667">
        <v>42563</v>
      </c>
      <c r="AE1064" s="90">
        <f>IF(A1064="","",(IFERROR(VLOOKUP(A1064,Projecten!A$4:W$2618,5,FALSE),"niet bekend")))</f>
        <v>1</v>
      </c>
      <c r="AF1064" s="972">
        <f>IF(AE1064="","",(E1064/AE1064*AH1064))</f>
        <v>4603</v>
      </c>
      <c r="AG1064" s="1028">
        <f>IF(A1064="","",(IFERROR(VLOOKUP(A1064,Projecten!A$4:W$2618,23,FALSE),"niet bekend")))</f>
        <v>4603</v>
      </c>
      <c r="AH1064" s="1028">
        <f>IF(A1064="","",(IFERROR(VLOOKUP(A1064,Projecten!A$4:W$2618,12,FALSE),"niet bekend")))</f>
        <v>4603</v>
      </c>
      <c r="AI1064" s="1028">
        <f t="shared" si="119"/>
        <v>0</v>
      </c>
    </row>
    <row r="1065" spans="1:35" s="90" customFormat="1" ht="12.75" customHeight="1" x14ac:dyDescent="0.2">
      <c r="A1065" s="117">
        <v>2016355</v>
      </c>
      <c r="B1065" s="446">
        <v>120824</v>
      </c>
      <c r="C1065" s="118">
        <v>570516</v>
      </c>
      <c r="D1065" s="449" t="s">
        <v>68</v>
      </c>
      <c r="E1065" s="1002">
        <v>0</v>
      </c>
      <c r="F1065" s="448">
        <v>1</v>
      </c>
      <c r="G1065" s="448">
        <v>1</v>
      </c>
      <c r="H1065" s="448">
        <v>0</v>
      </c>
      <c r="I1065" s="75" t="s">
        <v>89</v>
      </c>
      <c r="J1065" s="75" t="s">
        <v>1737</v>
      </c>
      <c r="K1065" s="75" t="s">
        <v>1737</v>
      </c>
      <c r="L1065" s="75" t="s">
        <v>1737</v>
      </c>
      <c r="M1065" s="75" t="s">
        <v>89</v>
      </c>
      <c r="N1065" s="75" t="s">
        <v>89</v>
      </c>
      <c r="O1065" s="75" t="s">
        <v>89</v>
      </c>
      <c r="P1065" s="75" t="s">
        <v>89</v>
      </c>
      <c r="Q1065" s="160" t="s">
        <v>1163</v>
      </c>
      <c r="R1065" s="96"/>
      <c r="S1065" s="96">
        <f>IF(T1065&lt;=0,"",(((T1065-'In Productie'!$D$1)/7)+0.6))</f>
        <v>36.028571428571432</v>
      </c>
      <c r="T1065" s="180">
        <v>42621</v>
      </c>
      <c r="U1065" s="90" t="s">
        <v>278</v>
      </c>
      <c r="W1065" s="612">
        <v>2</v>
      </c>
      <c r="X1065" s="100"/>
      <c r="Y1065" s="752"/>
      <c r="Z1065" s="667">
        <v>42563</v>
      </c>
      <c r="AE1065" s="90">
        <f>IF(A1065="","",(IFERROR(VLOOKUP(A1065,Projecten!A$4:W$2618,5,FALSE),"niet bekend")))</f>
        <v>0</v>
      </c>
      <c r="AF1065" s="972">
        <f>AH1065</f>
        <v>170</v>
      </c>
      <c r="AG1065" s="1028">
        <f>IF(A1065="","",(IFERROR(VLOOKUP(A1065,Projecten!A$4:W$2618,23,FALSE),"niet bekend")))</f>
        <v>170</v>
      </c>
      <c r="AH1065" s="1028">
        <f>IF(A1065="","",(IFERROR(VLOOKUP(A1065,Projecten!A$4:W$2618,12,FALSE),"niet bekend")))</f>
        <v>170</v>
      </c>
      <c r="AI1065" s="1028">
        <f t="shared" si="119"/>
        <v>0</v>
      </c>
    </row>
    <row r="1066" spans="1:35" s="90" customFormat="1" ht="12.75" customHeight="1" x14ac:dyDescent="0.2">
      <c r="A1066" s="117">
        <v>2016354</v>
      </c>
      <c r="B1066" s="446">
        <v>120825</v>
      </c>
      <c r="C1066" s="118">
        <v>547416</v>
      </c>
      <c r="D1066" s="449" t="s">
        <v>68</v>
      </c>
      <c r="E1066" s="1002">
        <v>1</v>
      </c>
      <c r="F1066" s="448">
        <v>8</v>
      </c>
      <c r="G1066" s="448">
        <v>5</v>
      </c>
      <c r="H1066" s="448">
        <v>3</v>
      </c>
      <c r="I1066" s="75" t="s">
        <v>89</v>
      </c>
      <c r="J1066" s="75" t="s">
        <v>89</v>
      </c>
      <c r="K1066" s="75" t="s">
        <v>1737</v>
      </c>
      <c r="L1066" s="75" t="s">
        <v>1737</v>
      </c>
      <c r="M1066" s="75" t="s">
        <v>89</v>
      </c>
      <c r="N1066" s="75" t="s">
        <v>89</v>
      </c>
      <c r="O1066" s="75" t="s">
        <v>89</v>
      </c>
      <c r="P1066" s="75" t="s">
        <v>89</v>
      </c>
      <c r="Q1066" s="160" t="s">
        <v>1163</v>
      </c>
      <c r="R1066" s="96"/>
      <c r="S1066" s="96">
        <f>IF(T1066&lt;=0,"",(((T1066-'In Productie'!$D$1)/7)+0.6))</f>
        <v>36.028571428571432</v>
      </c>
      <c r="T1066" s="180">
        <v>42621</v>
      </c>
      <c r="U1066" s="90" t="s">
        <v>278</v>
      </c>
      <c r="V1066" s="90" t="s">
        <v>1162</v>
      </c>
      <c r="W1066" s="612">
        <v>18.8</v>
      </c>
      <c r="X1066" s="100"/>
      <c r="Y1066" s="752"/>
      <c r="Z1066" s="667">
        <v>42563</v>
      </c>
      <c r="AE1066" s="90">
        <f>IF(A1066="","",(IFERROR(VLOOKUP(A1066,Projecten!A$4:W$2618,5,FALSE),"niet bekend")))</f>
        <v>1</v>
      </c>
      <c r="AF1066" s="972">
        <f t="shared" ref="AF1066:AF1079" si="120">IF(AE1066="","",(E1066/AE1066*AH1066))</f>
        <v>3444</v>
      </c>
      <c r="AG1066" s="1028">
        <f>IF(A1066="","",(IFERROR(VLOOKUP(A1066,Projecten!A$4:W$2618,23,FALSE),"niet bekend")))</f>
        <v>3444</v>
      </c>
      <c r="AH1066" s="1028">
        <f>IF(A1066="","",(IFERROR(VLOOKUP(A1066,Projecten!A$4:W$2618,12,FALSE),"niet bekend")))</f>
        <v>3444</v>
      </c>
      <c r="AI1066" s="1028">
        <f t="shared" si="119"/>
        <v>0</v>
      </c>
    </row>
    <row r="1067" spans="1:35" s="90" customFormat="1" ht="12.75" customHeight="1" x14ac:dyDescent="0.2">
      <c r="A1067" s="690"/>
      <c r="B1067" s="1540"/>
      <c r="C1067" s="750"/>
      <c r="D1067" s="751"/>
      <c r="E1067" s="2003"/>
      <c r="F1067" s="692"/>
      <c r="G1067" s="692"/>
      <c r="H1067" s="692"/>
      <c r="I1067" s="75"/>
      <c r="J1067" s="75"/>
      <c r="K1067" s="75"/>
      <c r="L1067" s="75"/>
      <c r="M1067" s="75"/>
      <c r="N1067" s="75"/>
      <c r="O1067" s="75"/>
      <c r="P1067" s="75"/>
      <c r="Q1067" s="382"/>
      <c r="R1067" s="96"/>
      <c r="S1067" s="96"/>
      <c r="T1067" s="180"/>
      <c r="W1067" s="612"/>
      <c r="X1067" s="100"/>
      <c r="Y1067" s="752"/>
      <c r="Z1067" s="667"/>
      <c r="AE1067" s="90" t="str">
        <f>IF(A1067="","",(IFERROR(VLOOKUP(A1067,Projecten!A$4:W$2618,5,FALSE),"niet bekend")))</f>
        <v/>
      </c>
      <c r="AF1067" s="972" t="str">
        <f t="shared" si="120"/>
        <v/>
      </c>
      <c r="AG1067" s="1028" t="str">
        <f>IF(A1067="","",(IFERROR(VLOOKUP(A1067,Projecten!A$4:W$2618,23,FALSE),"niet bekend")))</f>
        <v/>
      </c>
      <c r="AH1067" s="1028" t="str">
        <f>IF(A1067="","",(IFERROR(VLOOKUP(A1067,Projecten!A$4:W$2618,12,FALSE),"niet bekend")))</f>
        <v/>
      </c>
      <c r="AI1067" s="1028" t="str">
        <f t="shared" si="119"/>
        <v/>
      </c>
    </row>
    <row r="1068" spans="1:35" s="150" customFormat="1" ht="12.75" customHeight="1" x14ac:dyDescent="0.2">
      <c r="A1068" s="117">
        <v>2016334</v>
      </c>
      <c r="B1068" s="1189">
        <v>120817</v>
      </c>
      <c r="C1068" s="118" t="s">
        <v>1574</v>
      </c>
      <c r="D1068" s="449" t="s">
        <v>1575</v>
      </c>
      <c r="E1068" s="1002">
        <v>1</v>
      </c>
      <c r="F1068" s="448">
        <v>12</v>
      </c>
      <c r="G1068" s="448">
        <v>7</v>
      </c>
      <c r="H1068" s="448">
        <v>1</v>
      </c>
      <c r="I1068" s="75" t="s">
        <v>89</v>
      </c>
      <c r="J1068" s="75" t="s">
        <v>1737</v>
      </c>
      <c r="K1068" s="75" t="s">
        <v>1737</v>
      </c>
      <c r="L1068" s="75" t="s">
        <v>1737</v>
      </c>
      <c r="M1068" s="75" t="s">
        <v>89</v>
      </c>
      <c r="N1068" s="75" t="s">
        <v>89</v>
      </c>
      <c r="O1068" s="75" t="s">
        <v>89</v>
      </c>
      <c r="P1068" s="75" t="s">
        <v>89</v>
      </c>
      <c r="Q1068" s="160" t="s">
        <v>1526</v>
      </c>
      <c r="R1068" s="96"/>
      <c r="S1068" s="96">
        <v>36</v>
      </c>
      <c r="T1068" s="175"/>
      <c r="U1068" s="99" t="s">
        <v>807</v>
      </c>
      <c r="V1068" s="99" t="s">
        <v>1642</v>
      </c>
      <c r="W1068" s="754">
        <v>14.3</v>
      </c>
      <c r="X1068" s="99"/>
      <c r="Y1068" s="164"/>
      <c r="Z1068" s="746">
        <v>42559</v>
      </c>
      <c r="AE1068" s="150">
        <f>IF(A1068="","",(IFERROR(VLOOKUP(A1068,Projecten!A$4:W$2618,5,FALSE),"niet bekend")))</f>
        <v>1</v>
      </c>
      <c r="AF1068" s="972">
        <f t="shared" si="120"/>
        <v>2092.79</v>
      </c>
      <c r="AG1068" s="1028">
        <f>IF(A1068="","",(IFERROR(VLOOKUP(A1068,Projecten!A$4:W$2618,23,FALSE),"niet bekend")))</f>
        <v>2092.79</v>
      </c>
      <c r="AH1068" s="1028">
        <f>IF(A1068="","",(IFERROR(VLOOKUP(A1068,Projecten!A$4:W$2618,12,FALSE),"niet bekend")))</f>
        <v>2092.79</v>
      </c>
      <c r="AI1068" s="1028">
        <f t="shared" si="119"/>
        <v>0</v>
      </c>
    </row>
    <row r="1069" spans="1:35" s="150" customFormat="1" ht="12.75" customHeight="1" x14ac:dyDescent="0.2">
      <c r="A1069" s="117">
        <v>2016335</v>
      </c>
      <c r="B1069" s="1189">
        <v>120817</v>
      </c>
      <c r="C1069" s="118" t="s">
        <v>1576</v>
      </c>
      <c r="D1069" s="449" t="s">
        <v>1575</v>
      </c>
      <c r="E1069" s="1002">
        <v>1</v>
      </c>
      <c r="F1069" s="448">
        <v>10</v>
      </c>
      <c r="G1069" s="448">
        <v>7</v>
      </c>
      <c r="H1069" s="448">
        <v>1</v>
      </c>
      <c r="I1069" s="75" t="s">
        <v>89</v>
      </c>
      <c r="J1069" s="75" t="s">
        <v>1737</v>
      </c>
      <c r="K1069" s="75" t="s">
        <v>1737</v>
      </c>
      <c r="L1069" s="75" t="s">
        <v>1737</v>
      </c>
      <c r="M1069" s="75" t="s">
        <v>89</v>
      </c>
      <c r="N1069" s="75" t="s">
        <v>89</v>
      </c>
      <c r="O1069" s="75" t="s">
        <v>89</v>
      </c>
      <c r="P1069" s="75" t="s">
        <v>89</v>
      </c>
      <c r="Q1069" s="160" t="s">
        <v>1526</v>
      </c>
      <c r="R1069" s="96"/>
      <c r="S1069" s="96">
        <v>36</v>
      </c>
      <c r="T1069" s="175"/>
      <c r="U1069" s="99" t="s">
        <v>807</v>
      </c>
      <c r="V1069" s="99" t="s">
        <v>1642</v>
      </c>
      <c r="W1069" s="754">
        <v>12.8</v>
      </c>
      <c r="X1069" s="99"/>
      <c r="Y1069" s="164"/>
      <c r="Z1069" s="746">
        <v>42559</v>
      </c>
      <c r="AE1069" s="150">
        <f>IF(A1069="","",(IFERROR(VLOOKUP(A1069,Projecten!A$4:W$2618,5,FALSE),"niet bekend")))</f>
        <v>1</v>
      </c>
      <c r="AF1069" s="972">
        <f t="shared" si="120"/>
        <v>1856.27</v>
      </c>
      <c r="AG1069" s="1028">
        <f>IF(A1069="","",(IFERROR(VLOOKUP(A1069,Projecten!A$4:W$2618,23,FALSE),"niet bekend")))</f>
        <v>1856.27</v>
      </c>
      <c r="AH1069" s="1028">
        <f>IF(A1069="","",(IFERROR(VLOOKUP(A1069,Projecten!A$4:W$2618,12,FALSE),"niet bekend")))</f>
        <v>1856.27</v>
      </c>
      <c r="AI1069" s="1028">
        <f t="shared" si="119"/>
        <v>0</v>
      </c>
    </row>
    <row r="1070" spans="1:35" s="150" customFormat="1" ht="12.75" customHeight="1" x14ac:dyDescent="0.2">
      <c r="A1070" s="117">
        <v>2016336</v>
      </c>
      <c r="B1070" s="1189">
        <v>120817</v>
      </c>
      <c r="C1070" s="118" t="s">
        <v>1577</v>
      </c>
      <c r="D1070" s="449" t="s">
        <v>1575</v>
      </c>
      <c r="E1070" s="1002">
        <v>1</v>
      </c>
      <c r="F1070" s="448">
        <v>9</v>
      </c>
      <c r="G1070" s="448">
        <v>7</v>
      </c>
      <c r="H1070" s="448">
        <v>1</v>
      </c>
      <c r="I1070" s="75" t="s">
        <v>89</v>
      </c>
      <c r="J1070" s="75" t="s">
        <v>1737</v>
      </c>
      <c r="K1070" s="75" t="s">
        <v>1737</v>
      </c>
      <c r="L1070" s="75" t="s">
        <v>1737</v>
      </c>
      <c r="M1070" s="75" t="s">
        <v>89</v>
      </c>
      <c r="N1070" s="75" t="s">
        <v>89</v>
      </c>
      <c r="O1070" s="75" t="s">
        <v>89</v>
      </c>
      <c r="P1070" s="75" t="s">
        <v>89</v>
      </c>
      <c r="Q1070" s="160" t="s">
        <v>1526</v>
      </c>
      <c r="R1070" s="96"/>
      <c r="S1070" s="96">
        <v>36</v>
      </c>
      <c r="T1070" s="175"/>
      <c r="U1070" s="99" t="s">
        <v>807</v>
      </c>
      <c r="V1070" s="99" t="s">
        <v>1642</v>
      </c>
      <c r="W1070" s="754">
        <v>12.5</v>
      </c>
      <c r="X1070" s="99"/>
      <c r="Y1070" s="164"/>
      <c r="Z1070" s="746">
        <v>42559</v>
      </c>
      <c r="AE1070" s="150">
        <f>IF(A1070="","",(IFERROR(VLOOKUP(A1070,Projecten!A$4:W$2618,5,FALSE),"niet bekend")))</f>
        <v>1</v>
      </c>
      <c r="AF1070" s="972">
        <f t="shared" si="120"/>
        <v>1821.48</v>
      </c>
      <c r="AG1070" s="1028">
        <f>IF(A1070="","",(IFERROR(VLOOKUP(A1070,Projecten!A$4:W$2618,23,FALSE),"niet bekend")))</f>
        <v>1821.48</v>
      </c>
      <c r="AH1070" s="1028">
        <f>IF(A1070="","",(IFERROR(VLOOKUP(A1070,Projecten!A$4:W$2618,12,FALSE),"niet bekend")))</f>
        <v>1821.48</v>
      </c>
      <c r="AI1070" s="1028">
        <f t="shared" si="119"/>
        <v>0</v>
      </c>
    </row>
    <row r="1071" spans="1:35" s="150" customFormat="1" ht="12.75" customHeight="1" x14ac:dyDescent="0.2">
      <c r="A1071" s="117">
        <v>2016337</v>
      </c>
      <c r="B1071" s="1189">
        <v>120817</v>
      </c>
      <c r="C1071" s="118" t="s">
        <v>1579</v>
      </c>
      <c r="D1071" s="449" t="s">
        <v>1575</v>
      </c>
      <c r="E1071" s="1002">
        <v>1</v>
      </c>
      <c r="F1071" s="448">
        <v>1</v>
      </c>
      <c r="G1071" s="448">
        <v>0</v>
      </c>
      <c r="H1071" s="448">
        <v>0</v>
      </c>
      <c r="I1071" s="75" t="s">
        <v>89</v>
      </c>
      <c r="J1071" s="75" t="s">
        <v>1737</v>
      </c>
      <c r="K1071" s="75" t="s">
        <v>1737</v>
      </c>
      <c r="L1071" s="75" t="s">
        <v>1737</v>
      </c>
      <c r="M1071" s="75" t="s">
        <v>89</v>
      </c>
      <c r="N1071" s="75" t="s">
        <v>89</v>
      </c>
      <c r="O1071" s="75" t="s">
        <v>89</v>
      </c>
      <c r="P1071" s="75" t="s">
        <v>89</v>
      </c>
      <c r="Q1071" s="160" t="s">
        <v>1526</v>
      </c>
      <c r="R1071" s="96"/>
      <c r="S1071" s="96">
        <v>36</v>
      </c>
      <c r="T1071" s="175"/>
      <c r="U1071" s="99" t="s">
        <v>807</v>
      </c>
      <c r="V1071" s="99" t="s">
        <v>1642</v>
      </c>
      <c r="W1071" s="754">
        <v>1</v>
      </c>
      <c r="X1071" s="99"/>
      <c r="Y1071" s="164"/>
      <c r="Z1071" s="746">
        <v>42559</v>
      </c>
      <c r="AE1071" s="150">
        <f>IF(A1071="","",(IFERROR(VLOOKUP(A1071,Projecten!A$4:W$2618,5,FALSE),"niet bekend")))</f>
        <v>1</v>
      </c>
      <c r="AF1071" s="972">
        <f t="shared" si="120"/>
        <v>471.79</v>
      </c>
      <c r="AG1071" s="1028">
        <f>IF(A1071="","",(IFERROR(VLOOKUP(A1071,Projecten!A$4:W$2618,23,FALSE),"niet bekend")))</f>
        <v>471.79</v>
      </c>
      <c r="AH1071" s="1028">
        <f>IF(A1071="","",(IFERROR(VLOOKUP(A1071,Projecten!A$4:W$2618,12,FALSE),"niet bekend")))</f>
        <v>471.79</v>
      </c>
      <c r="AI1071" s="1028">
        <f t="shared" si="119"/>
        <v>0</v>
      </c>
    </row>
    <row r="1072" spans="1:35" s="90" customFormat="1" ht="12.75" customHeight="1" x14ac:dyDescent="0.2">
      <c r="A1072" s="117"/>
      <c r="B1072" s="755"/>
      <c r="C1072" s="333"/>
      <c r="D1072" s="449"/>
      <c r="E1072" s="1002"/>
      <c r="F1072" s="448"/>
      <c r="G1072" s="448"/>
      <c r="H1072" s="448"/>
      <c r="I1072" s="75"/>
      <c r="J1072" s="75"/>
      <c r="K1072" s="75"/>
      <c r="L1072" s="75"/>
      <c r="M1072" s="75"/>
      <c r="N1072" s="75"/>
      <c r="O1072" s="75"/>
      <c r="P1072" s="75"/>
      <c r="Q1072" s="382"/>
      <c r="R1072" s="96"/>
      <c r="S1072" s="96"/>
      <c r="T1072" s="180"/>
      <c r="W1072" s="612"/>
      <c r="X1072" s="100"/>
      <c r="Y1072" s="752"/>
      <c r="Z1072" s="667"/>
      <c r="AE1072" s="90" t="str">
        <f>IF(A1072="","",(IFERROR(VLOOKUP(A1072,Projecten!A$4:W$2618,5,FALSE),"niet bekend")))</f>
        <v/>
      </c>
      <c r="AF1072" s="972" t="str">
        <f t="shared" si="120"/>
        <v/>
      </c>
      <c r="AG1072" s="1028" t="str">
        <f>IF(A1072="","",(IFERROR(VLOOKUP(A1072,Projecten!A$4:W$2618,23,FALSE),"niet bekend")))</f>
        <v/>
      </c>
      <c r="AH1072" s="1028" t="str">
        <f>IF(A1072="","",(IFERROR(VLOOKUP(A1072,Projecten!A$4:W$2618,12,FALSE),"niet bekend")))</f>
        <v/>
      </c>
      <c r="AI1072" s="1028" t="str">
        <f t="shared" si="119"/>
        <v/>
      </c>
    </row>
    <row r="1073" spans="1:35" s="150" customFormat="1" ht="12.75" customHeight="1" x14ac:dyDescent="0.2">
      <c r="A1073" s="117">
        <v>2016358</v>
      </c>
      <c r="B1073" s="446">
        <v>120818</v>
      </c>
      <c r="C1073" s="118" t="s">
        <v>1626</v>
      </c>
      <c r="D1073" s="449" t="s">
        <v>1549</v>
      </c>
      <c r="E1073" s="1002">
        <v>1</v>
      </c>
      <c r="F1073" s="448">
        <v>7</v>
      </c>
      <c r="G1073" s="448">
        <v>5</v>
      </c>
      <c r="H1073" s="448">
        <v>2</v>
      </c>
      <c r="I1073" s="75" t="s">
        <v>89</v>
      </c>
      <c r="J1073" s="75" t="s">
        <v>1737</v>
      </c>
      <c r="K1073" s="75" t="s">
        <v>1737</v>
      </c>
      <c r="L1073" s="75" t="s">
        <v>1737</v>
      </c>
      <c r="M1073" s="75" t="s">
        <v>89</v>
      </c>
      <c r="N1073" s="75" t="s">
        <v>89</v>
      </c>
      <c r="O1073" s="75" t="s">
        <v>89</v>
      </c>
      <c r="P1073" s="75" t="s">
        <v>89</v>
      </c>
      <c r="Q1073" s="160" t="s">
        <v>1526</v>
      </c>
      <c r="R1073" s="96"/>
      <c r="S1073" s="96">
        <v>36</v>
      </c>
      <c r="T1073" s="175"/>
      <c r="U1073" s="99" t="s">
        <v>1630</v>
      </c>
      <c r="V1073" s="99" t="s">
        <v>1631</v>
      </c>
      <c r="W1073" s="739">
        <v>10.4</v>
      </c>
      <c r="X1073" s="99"/>
      <c r="Y1073" s="164"/>
      <c r="Z1073" s="160"/>
      <c r="AE1073" s="150">
        <f>IF(A1073="","",(IFERROR(VLOOKUP(A1073,Projecten!A$4:W$2618,5,FALSE),"niet bekend")))</f>
        <v>1</v>
      </c>
      <c r="AF1073" s="972">
        <f t="shared" si="120"/>
        <v>1688.68</v>
      </c>
      <c r="AG1073" s="1028">
        <f>IF(A1073="","",(IFERROR(VLOOKUP(A1073,Projecten!A$4:W$2618,23,FALSE),"niet bekend")))</f>
        <v>1688.68</v>
      </c>
      <c r="AH1073" s="1028">
        <f>IF(A1073="","",(IFERROR(VLOOKUP(A1073,Projecten!A$4:W$2618,12,FALSE),"niet bekend")))</f>
        <v>1688.68</v>
      </c>
      <c r="AI1073" s="1028">
        <f t="shared" si="119"/>
        <v>0</v>
      </c>
    </row>
    <row r="1074" spans="1:35" s="150" customFormat="1" ht="12.75" customHeight="1" x14ac:dyDescent="0.2">
      <c r="A1074" s="117">
        <v>2016359</v>
      </c>
      <c r="B1074" s="446">
        <v>120818</v>
      </c>
      <c r="C1074" s="118" t="s">
        <v>1627</v>
      </c>
      <c r="D1074" s="449" t="s">
        <v>1549</v>
      </c>
      <c r="E1074" s="1002">
        <v>1</v>
      </c>
      <c r="F1074" s="448">
        <v>8</v>
      </c>
      <c r="G1074" s="448">
        <v>5</v>
      </c>
      <c r="H1074" s="448">
        <v>0</v>
      </c>
      <c r="I1074" s="75" t="s">
        <v>89</v>
      </c>
      <c r="J1074" s="75" t="s">
        <v>1737</v>
      </c>
      <c r="K1074" s="75" t="s">
        <v>1737</v>
      </c>
      <c r="L1074" s="75" t="s">
        <v>1737</v>
      </c>
      <c r="M1074" s="75" t="s">
        <v>89</v>
      </c>
      <c r="N1074" s="75" t="s">
        <v>89</v>
      </c>
      <c r="O1074" s="75" t="s">
        <v>89</v>
      </c>
      <c r="P1074" s="75" t="s">
        <v>89</v>
      </c>
      <c r="Q1074" s="160" t="s">
        <v>1526</v>
      </c>
      <c r="R1074" s="96"/>
      <c r="S1074" s="96">
        <v>36</v>
      </c>
      <c r="T1074" s="175"/>
      <c r="U1074" s="99" t="s">
        <v>1630</v>
      </c>
      <c r="V1074" s="99" t="s">
        <v>1631</v>
      </c>
      <c r="W1074" s="739">
        <v>7.7</v>
      </c>
      <c r="X1074" s="99"/>
      <c r="Y1074" s="164"/>
      <c r="Z1074" s="160"/>
      <c r="AE1074" s="150">
        <f>IF(A1074="","",(IFERROR(VLOOKUP(A1074,Projecten!A$4:W$2618,5,FALSE),"niet bekend")))</f>
        <v>1</v>
      </c>
      <c r="AF1074" s="972">
        <f t="shared" si="120"/>
        <v>1205.29</v>
      </c>
      <c r="AG1074" s="1028">
        <f>IF(A1074="","",(IFERROR(VLOOKUP(A1074,Projecten!A$4:W$2618,23,FALSE),"niet bekend")))</f>
        <v>1205.29</v>
      </c>
      <c r="AH1074" s="1028">
        <f>IF(A1074="","",(IFERROR(VLOOKUP(A1074,Projecten!A$4:W$2618,12,FALSE),"niet bekend")))</f>
        <v>1205.29</v>
      </c>
      <c r="AI1074" s="1028">
        <f t="shared" si="119"/>
        <v>0</v>
      </c>
    </row>
    <row r="1075" spans="1:35" s="150" customFormat="1" ht="12.75" customHeight="1" x14ac:dyDescent="0.2">
      <c r="A1075" s="117">
        <v>2016360</v>
      </c>
      <c r="B1075" s="446">
        <v>120819</v>
      </c>
      <c r="C1075" s="118" t="s">
        <v>1628</v>
      </c>
      <c r="D1075" s="449" t="s">
        <v>1549</v>
      </c>
      <c r="E1075" s="1002">
        <v>1</v>
      </c>
      <c r="F1075" s="448">
        <v>3</v>
      </c>
      <c r="G1075" s="448">
        <v>4</v>
      </c>
      <c r="H1075" s="448">
        <v>0</v>
      </c>
      <c r="I1075" s="75" t="s">
        <v>89</v>
      </c>
      <c r="J1075" s="75" t="s">
        <v>1737</v>
      </c>
      <c r="K1075" s="75" t="s">
        <v>1737</v>
      </c>
      <c r="L1075" s="75" t="s">
        <v>1737</v>
      </c>
      <c r="M1075" s="75" t="s">
        <v>89</v>
      </c>
      <c r="N1075" s="75" t="s">
        <v>89</v>
      </c>
      <c r="O1075" s="75" t="s">
        <v>89</v>
      </c>
      <c r="P1075" s="75" t="s">
        <v>89</v>
      </c>
      <c r="Q1075" s="160" t="s">
        <v>1526</v>
      </c>
      <c r="R1075" s="96"/>
      <c r="S1075" s="96">
        <v>36</v>
      </c>
      <c r="T1075" s="175"/>
      <c r="U1075" s="99" t="s">
        <v>1630</v>
      </c>
      <c r="V1075" s="99"/>
      <c r="W1075" s="739">
        <v>5</v>
      </c>
      <c r="X1075" s="99"/>
      <c r="Y1075" s="164"/>
      <c r="Z1075" s="160"/>
      <c r="AE1075" s="150">
        <f>IF(A1075="","",(IFERROR(VLOOKUP(A1075,Projecten!A$4:W$2618,5,FALSE),"niet bekend")))</f>
        <v>1</v>
      </c>
      <c r="AF1075" s="972">
        <f t="shared" si="120"/>
        <v>568.74</v>
      </c>
      <c r="AG1075" s="1028">
        <f>IF(A1075="","",(IFERROR(VLOOKUP(A1075,Projecten!A$4:W$2618,23,FALSE),"niet bekend")))</f>
        <v>568.74</v>
      </c>
      <c r="AH1075" s="1028">
        <f>IF(A1075="","",(IFERROR(VLOOKUP(A1075,Projecten!A$4:W$2618,12,FALSE),"niet bekend")))</f>
        <v>568.74</v>
      </c>
      <c r="AI1075" s="1028">
        <f t="shared" si="119"/>
        <v>0</v>
      </c>
    </row>
    <row r="1076" spans="1:35" s="150" customFormat="1" ht="12.75" customHeight="1" x14ac:dyDescent="0.2">
      <c r="A1076" s="117">
        <v>2016361</v>
      </c>
      <c r="B1076" s="446">
        <v>120819</v>
      </c>
      <c r="C1076" s="118" t="s">
        <v>1629</v>
      </c>
      <c r="D1076" s="449" t="s">
        <v>1549</v>
      </c>
      <c r="E1076" s="1002">
        <v>1</v>
      </c>
      <c r="F1076" s="448">
        <v>7</v>
      </c>
      <c r="G1076" s="448">
        <v>3</v>
      </c>
      <c r="H1076" s="448">
        <v>1</v>
      </c>
      <c r="I1076" s="75" t="s">
        <v>89</v>
      </c>
      <c r="J1076" s="75" t="s">
        <v>1737</v>
      </c>
      <c r="K1076" s="75" t="s">
        <v>1737</v>
      </c>
      <c r="L1076" s="75" t="s">
        <v>1737</v>
      </c>
      <c r="M1076" s="75" t="s">
        <v>89</v>
      </c>
      <c r="N1076" s="75" t="s">
        <v>89</v>
      </c>
      <c r="O1076" s="75" t="s">
        <v>89</v>
      </c>
      <c r="P1076" s="75" t="s">
        <v>89</v>
      </c>
      <c r="Q1076" s="160" t="s">
        <v>1526</v>
      </c>
      <c r="R1076" s="96"/>
      <c r="S1076" s="96">
        <v>36</v>
      </c>
      <c r="T1076" s="175"/>
      <c r="U1076" s="99" t="s">
        <v>1630</v>
      </c>
      <c r="V1076" s="162"/>
      <c r="W1076" s="739">
        <v>7.9</v>
      </c>
      <c r="X1076" s="99"/>
      <c r="Y1076" s="164"/>
      <c r="Z1076" s="160"/>
      <c r="AE1076" s="150">
        <f>IF(A1076="","",(IFERROR(VLOOKUP(A1076,Projecten!A$4:W$2618,5,FALSE),"niet bekend")))</f>
        <v>1</v>
      </c>
      <c r="AF1076" s="972">
        <f t="shared" si="120"/>
        <v>1295.6600000000001</v>
      </c>
      <c r="AG1076" s="1028">
        <f>IF(A1076="","",(IFERROR(VLOOKUP(A1076,Projecten!A$4:W$2618,23,FALSE),"niet bekend")))</f>
        <v>1295.6600000000001</v>
      </c>
      <c r="AH1076" s="1028">
        <f>IF(A1076="","",(IFERROR(VLOOKUP(A1076,Projecten!A$4:W$2618,12,FALSE),"niet bekend")))</f>
        <v>1295.6600000000001</v>
      </c>
      <c r="AI1076" s="1028">
        <f t="shared" si="119"/>
        <v>0</v>
      </c>
    </row>
    <row r="1077" spans="1:35" s="150" customFormat="1" ht="12.75" customHeight="1" x14ac:dyDescent="0.2">
      <c r="A1077" s="117">
        <v>2016367</v>
      </c>
      <c r="B1077" s="446">
        <v>120819</v>
      </c>
      <c r="C1077" s="118" t="s">
        <v>1636</v>
      </c>
      <c r="D1077" s="449" t="s">
        <v>1549</v>
      </c>
      <c r="E1077" s="1002">
        <v>1</v>
      </c>
      <c r="F1077" s="448">
        <v>1</v>
      </c>
      <c r="G1077" s="448">
        <v>1</v>
      </c>
      <c r="H1077" s="448">
        <v>0</v>
      </c>
      <c r="I1077" s="75" t="s">
        <v>89</v>
      </c>
      <c r="J1077" s="75" t="s">
        <v>1737</v>
      </c>
      <c r="K1077" s="75" t="s">
        <v>1737</v>
      </c>
      <c r="L1077" s="75" t="s">
        <v>1737</v>
      </c>
      <c r="M1077" s="75" t="s">
        <v>89</v>
      </c>
      <c r="N1077" s="75" t="s">
        <v>89</v>
      </c>
      <c r="O1077" s="75" t="s">
        <v>89</v>
      </c>
      <c r="P1077" s="75" t="s">
        <v>89</v>
      </c>
      <c r="Q1077" s="160" t="s">
        <v>1526</v>
      </c>
      <c r="R1077" s="96"/>
      <c r="S1077" s="96">
        <v>36</v>
      </c>
      <c r="T1077" s="175"/>
      <c r="U1077" s="99" t="s">
        <v>1630</v>
      </c>
      <c r="V1077" s="162"/>
      <c r="W1077" s="739">
        <v>1.5</v>
      </c>
      <c r="X1077" s="99"/>
      <c r="Y1077" s="164"/>
      <c r="Z1077" s="160"/>
      <c r="AE1077" s="150">
        <f>IF(A1077="","",(IFERROR(VLOOKUP(A1077,Projecten!A$4:W$2618,5,FALSE),"niet bekend")))</f>
        <v>1</v>
      </c>
      <c r="AF1077" s="972">
        <f t="shared" si="120"/>
        <v>172.1</v>
      </c>
      <c r="AG1077" s="1028">
        <f>IF(A1077="","",(IFERROR(VLOOKUP(A1077,Projecten!A$4:W$2618,23,FALSE),"niet bekend")))</f>
        <v>172.1</v>
      </c>
      <c r="AH1077" s="1028">
        <f>IF(A1077="","",(IFERROR(VLOOKUP(A1077,Projecten!A$4:W$2618,12,FALSE),"niet bekend")))</f>
        <v>172.1</v>
      </c>
      <c r="AI1077" s="1028">
        <f t="shared" si="119"/>
        <v>0</v>
      </c>
    </row>
    <row r="1078" spans="1:35" s="150" customFormat="1" ht="12.75" customHeight="1" x14ac:dyDescent="0.2">
      <c r="A1078" s="117">
        <v>2016383</v>
      </c>
      <c r="B1078" s="446">
        <v>120819</v>
      </c>
      <c r="C1078" s="118" t="s">
        <v>1660</v>
      </c>
      <c r="D1078" s="449" t="s">
        <v>1549</v>
      </c>
      <c r="E1078" s="1002">
        <v>1</v>
      </c>
      <c r="F1078" s="448">
        <v>11</v>
      </c>
      <c r="G1078" s="448">
        <v>6</v>
      </c>
      <c r="H1078" s="448">
        <v>2</v>
      </c>
      <c r="I1078" s="75" t="s">
        <v>89</v>
      </c>
      <c r="J1078" s="75" t="s">
        <v>1737</v>
      </c>
      <c r="K1078" s="75" t="s">
        <v>1737</v>
      </c>
      <c r="L1078" s="75" t="s">
        <v>1737</v>
      </c>
      <c r="M1078" s="75" t="s">
        <v>89</v>
      </c>
      <c r="N1078" s="75" t="s">
        <v>89</v>
      </c>
      <c r="O1078" s="75" t="s">
        <v>89</v>
      </c>
      <c r="P1078" s="75" t="s">
        <v>89</v>
      </c>
      <c r="Q1078" s="160" t="s">
        <v>1526</v>
      </c>
      <c r="R1078" s="96"/>
      <c r="S1078" s="96">
        <v>36</v>
      </c>
      <c r="T1078" s="175"/>
      <c r="U1078" s="99" t="s">
        <v>1630</v>
      </c>
      <c r="V1078" s="162"/>
      <c r="W1078" s="739">
        <v>13.7</v>
      </c>
      <c r="X1078" s="99"/>
      <c r="Y1078" s="164"/>
      <c r="Z1078" s="160"/>
      <c r="AE1078" s="150">
        <f>IF(A1078="","",(IFERROR(VLOOKUP(A1078,Projecten!A$4:W$2618,5,FALSE),"niet bekend")))</f>
        <v>1</v>
      </c>
      <c r="AF1078" s="972">
        <f t="shared" si="120"/>
        <v>2117.9499999999998</v>
      </c>
      <c r="AG1078" s="1028">
        <f>IF(A1078="","",(IFERROR(VLOOKUP(A1078,Projecten!A$4:W$2618,23,FALSE),"niet bekend")))</f>
        <v>2117.9499999999998</v>
      </c>
      <c r="AH1078" s="1028">
        <f>IF(A1078="","",(IFERROR(VLOOKUP(A1078,Projecten!A$4:W$2618,12,FALSE),"niet bekend")))</f>
        <v>2117.9499999999998</v>
      </c>
      <c r="AI1078" s="1028">
        <f t="shared" si="119"/>
        <v>0</v>
      </c>
    </row>
    <row r="1079" spans="1:35" ht="12.75" customHeight="1" x14ac:dyDescent="0.2">
      <c r="A1079" s="290"/>
      <c r="B1079" s="314"/>
      <c r="C1079" s="351"/>
      <c r="D1079" s="463"/>
      <c r="E1079" s="999"/>
      <c r="F1079" s="347"/>
      <c r="G1079" s="347"/>
      <c r="H1079" s="347"/>
      <c r="I1079" s="75"/>
      <c r="J1079" s="75"/>
      <c r="K1079" s="75"/>
      <c r="L1079" s="75"/>
      <c r="Q1079" s="5"/>
      <c r="S1079" s="96"/>
      <c r="T1079" s="175"/>
      <c r="W1079" s="716"/>
      <c r="X1079" s="6"/>
      <c r="Y1079" s="81"/>
      <c r="Z1079" s="5"/>
      <c r="AE1079" s="4" t="str">
        <f>IF(A1079="","",(IFERROR(VLOOKUP(A1079,Projecten!A$4:W$2618,5,FALSE),"niet bekend")))</f>
        <v/>
      </c>
      <c r="AF1079" s="973" t="str">
        <f t="shared" si="120"/>
        <v/>
      </c>
      <c r="AG1079" s="1028" t="str">
        <f>IF(A1079="","",(IFERROR(VLOOKUP(A1079,Projecten!A$4:W$2618,23,FALSE),"niet bekend")))</f>
        <v/>
      </c>
      <c r="AH1079" s="1028" t="str">
        <f>IF(A1079="","",(IFERROR(VLOOKUP(A1079,Projecten!A$4:W$2618,12,FALSE),"niet bekend")))</f>
        <v/>
      </c>
      <c r="AI1079" s="1026" t="str">
        <f t="shared" si="119"/>
        <v/>
      </c>
    </row>
    <row r="1080" spans="1:35" s="4" customFormat="1" ht="12.75" customHeight="1" x14ac:dyDescent="0.2">
      <c r="A1080" s="93" t="s">
        <v>1498</v>
      </c>
      <c r="B1080" s="1501">
        <v>120811</v>
      </c>
      <c r="C1080" s="398" t="s">
        <v>1458</v>
      </c>
      <c r="D1080" s="1" t="s">
        <v>441</v>
      </c>
      <c r="E1080" s="2000">
        <v>0</v>
      </c>
      <c r="F1080" s="392">
        <v>3</v>
      </c>
      <c r="G1080" s="392">
        <v>3</v>
      </c>
      <c r="H1080" s="392">
        <v>0</v>
      </c>
      <c r="I1080" s="76" t="s">
        <v>1737</v>
      </c>
      <c r="J1080" s="41" t="s">
        <v>1737</v>
      </c>
      <c r="K1080" s="41" t="s">
        <v>1737</v>
      </c>
      <c r="L1080" s="41" t="s">
        <v>1737</v>
      </c>
      <c r="M1080" s="41" t="s">
        <v>89</v>
      </c>
      <c r="N1080" s="41" t="s">
        <v>89</v>
      </c>
      <c r="O1080" s="41" t="s">
        <v>89</v>
      </c>
      <c r="P1080" s="41" t="s">
        <v>89</v>
      </c>
      <c r="Q1080" s="272" t="s">
        <v>237</v>
      </c>
      <c r="R1080" s="23"/>
      <c r="S1080" s="23">
        <v>35</v>
      </c>
      <c r="T1080" s="181"/>
      <c r="U1080" s="4" t="s">
        <v>683</v>
      </c>
      <c r="V1080" s="44" t="s">
        <v>1499</v>
      </c>
      <c r="W1080" s="497">
        <v>20</v>
      </c>
      <c r="X1080" s="79"/>
      <c r="Y1080" s="79"/>
      <c r="Z1080" s="714">
        <v>42543</v>
      </c>
      <c r="AE1080" s="4">
        <f>IF(A1080="","",(IFERROR(VLOOKUP(A1080,Projecten!A$4:W$2618,5,FALSE),"niet bekend")))</f>
        <v>0</v>
      </c>
      <c r="AF1080" s="973">
        <f>AH1080</f>
        <v>1685.28</v>
      </c>
      <c r="AG1080" s="1028">
        <f>IF(A1080="","",(IFERROR(VLOOKUP(A1080,Projecten!A$4:W$2618,23,FALSE),"niet bekend")))</f>
        <v>1685.28</v>
      </c>
      <c r="AH1080" s="1028">
        <f>IF(A1080="","",(IFERROR(VLOOKUP(A1080,Projecten!A$4:W$2618,12,FALSE),"niet bekend")))</f>
        <v>1685.28</v>
      </c>
      <c r="AI1080" s="1026">
        <f t="shared" si="119"/>
        <v>0</v>
      </c>
    </row>
    <row r="1081" spans="1:35" s="4" customFormat="1" ht="12.75" customHeight="1" x14ac:dyDescent="0.2">
      <c r="A1081" s="347" t="s">
        <v>1645</v>
      </c>
      <c r="B1081" s="1515">
        <v>120811</v>
      </c>
      <c r="C1081" s="290" t="s">
        <v>1644</v>
      </c>
      <c r="D1081" s="463" t="s">
        <v>441</v>
      </c>
      <c r="E1081" s="999">
        <v>0</v>
      </c>
      <c r="F1081" s="347">
        <v>2</v>
      </c>
      <c r="G1081" s="347">
        <v>6</v>
      </c>
      <c r="H1081" s="347">
        <v>0</v>
      </c>
      <c r="I1081" s="7" t="s">
        <v>1737</v>
      </c>
      <c r="J1081" s="7" t="s">
        <v>1737</v>
      </c>
      <c r="K1081" s="7" t="s">
        <v>1737</v>
      </c>
      <c r="L1081" s="7" t="s">
        <v>1737</v>
      </c>
      <c r="M1081" s="7" t="s">
        <v>89</v>
      </c>
      <c r="N1081" s="7" t="s">
        <v>89</v>
      </c>
      <c r="O1081" s="7" t="s">
        <v>89</v>
      </c>
      <c r="P1081" s="7" t="s">
        <v>89</v>
      </c>
      <c r="Q1081" s="272" t="s">
        <v>237</v>
      </c>
      <c r="R1081" s="23"/>
      <c r="S1081" s="23">
        <v>36</v>
      </c>
      <c r="T1081" s="181"/>
      <c r="U1081" s="4" t="s">
        <v>683</v>
      </c>
      <c r="V1081" s="4" t="s">
        <v>1646</v>
      </c>
      <c r="W1081" s="25">
        <v>7.5</v>
      </c>
      <c r="X1081" s="80"/>
      <c r="Y1081" s="82"/>
      <c r="Z1081" s="714"/>
      <c r="AE1081" s="4">
        <f>IF(A1081="","",(IFERROR(VLOOKUP(A1081,Projecten!A$4:W$2618,5,FALSE),"niet bekend")))</f>
        <v>0</v>
      </c>
      <c r="AF1081" s="973">
        <f>AH1081</f>
        <v>848</v>
      </c>
      <c r="AG1081" s="1028">
        <f>IF(A1081="","",(IFERROR(VLOOKUP(A1081,Projecten!A$4:W$2618,23,FALSE),"niet bekend")))</f>
        <v>848</v>
      </c>
      <c r="AH1081" s="1028">
        <f>IF(A1081="","",(IFERROR(VLOOKUP(A1081,Projecten!A$4:W$2618,12,FALSE),"niet bekend")))</f>
        <v>848</v>
      </c>
      <c r="AI1081" s="1026">
        <f t="shared" si="119"/>
        <v>0</v>
      </c>
    </row>
    <row r="1082" spans="1:35" s="38" customFormat="1" ht="12.75" customHeight="1" x14ac:dyDescent="0.2">
      <c r="A1082" s="30"/>
      <c r="B1082" s="1500"/>
      <c r="C1082" s="31"/>
      <c r="D1082" s="31"/>
      <c r="E1082" s="32"/>
      <c r="F1082" s="31"/>
      <c r="G1082" s="31"/>
      <c r="H1082" s="31"/>
      <c r="I1082" s="32"/>
      <c r="J1082" s="32"/>
      <c r="K1082" s="32"/>
      <c r="L1082" s="32"/>
      <c r="M1082" s="32"/>
      <c r="N1082" s="32"/>
      <c r="O1082" s="32"/>
      <c r="P1082" s="32"/>
      <c r="Q1082" s="527"/>
      <c r="R1082" s="33"/>
      <c r="S1082" s="1198"/>
      <c r="T1082" s="176"/>
      <c r="U1082" s="35"/>
      <c r="V1082" s="35"/>
      <c r="W1082" s="35"/>
      <c r="X1082" s="83"/>
      <c r="Y1082" s="84"/>
      <c r="Z1082" s="36"/>
      <c r="AA1082" s="608" t="s">
        <v>1332</v>
      </c>
      <c r="AB1082" s="608" t="s">
        <v>1269</v>
      </c>
      <c r="AC1082" s="608" t="s">
        <v>1333</v>
      </c>
      <c r="AF1082" s="983"/>
      <c r="AG1082" s="1030"/>
      <c r="AH1082" s="1030"/>
      <c r="AI1082" s="1030"/>
    </row>
    <row r="1083" spans="1:35" s="957" customFormat="1" ht="12.75" customHeight="1" x14ac:dyDescent="0.2">
      <c r="A1083" s="1007"/>
      <c r="B1083" s="1498"/>
      <c r="C1083" s="1008">
        <f>SUM(F1083:H1083)</f>
        <v>318</v>
      </c>
      <c r="D1083" s="1009"/>
      <c r="E1083" s="1010">
        <f>SUM(E1084:E1112)</f>
        <v>19</v>
      </c>
      <c r="F1083" s="1009">
        <f>SUM(F1084:F1112)</f>
        <v>169</v>
      </c>
      <c r="G1083" s="1009">
        <f>SUM(G1084:G1112)</f>
        <v>99</v>
      </c>
      <c r="H1083" s="1009">
        <f>SUM(H1084:H1112)</f>
        <v>50</v>
      </c>
      <c r="I1083" s="1010"/>
      <c r="J1083" s="1010"/>
      <c r="K1083" s="1010"/>
      <c r="L1083" s="1010"/>
      <c r="M1083" s="1010"/>
      <c r="N1083" s="1010"/>
      <c r="O1083" s="1010"/>
      <c r="P1083" s="1010"/>
      <c r="Q1083" s="1012">
        <v>36</v>
      </c>
      <c r="R1083" s="1043"/>
      <c r="S1083" s="1199"/>
      <c r="T1083" s="1013"/>
      <c r="U1083" s="1014"/>
      <c r="V1083" s="1015">
        <f>SUM(W1083:W1112)</f>
        <v>386.2000000000001</v>
      </c>
      <c r="W1083" s="960"/>
      <c r="X1083" s="960">
        <v>340.5</v>
      </c>
      <c r="Y1083" s="961">
        <f>V1083-X1083</f>
        <v>45.700000000000102</v>
      </c>
      <c r="Z1083" s="956"/>
      <c r="AA1083" s="957">
        <v>604.5</v>
      </c>
      <c r="AB1083" s="957">
        <v>244.5</v>
      </c>
      <c r="AC1083" s="957">
        <f>AA1083-AB1083</f>
        <v>360</v>
      </c>
      <c r="AD1083" s="959"/>
      <c r="AE1083" s="1038" t="str">
        <f>IF(A1083="","",(IFERROR(VLOOKUP(A1083,Projecten!A$4:W$2618,5,FALSE),"niet bekend")))</f>
        <v/>
      </c>
      <c r="AF1083" s="1037">
        <f>SUM(AF1084:AF1112)</f>
        <v>54988.67</v>
      </c>
      <c r="AG1083" s="1027" t="str">
        <f>IF(A1083="","",(IFERROR(VLOOKUP(A1083,Projecten!A$4:W$2618,23,FALSE),"niet bekend")))</f>
        <v/>
      </c>
      <c r="AH1083" s="1027" t="str">
        <f>IF(A1083="","",(IFERROR(VLOOKUP(A1083,Projecten!A$4:W$2618,12,FALSE),"niet bekend")))</f>
        <v/>
      </c>
      <c r="AI1083" s="1027"/>
    </row>
    <row r="1084" spans="1:35" ht="12.75" customHeight="1" x14ac:dyDescent="0.2">
      <c r="A1084" s="347"/>
      <c r="B1084" s="291"/>
      <c r="C1084" s="6"/>
      <c r="D1084" s="291"/>
      <c r="E1084" s="1968"/>
      <c r="F1084" s="291"/>
      <c r="G1084" s="291"/>
      <c r="H1084" s="291"/>
      <c r="I1084" s="29"/>
      <c r="J1084" s="29"/>
      <c r="K1084" s="29"/>
      <c r="L1084" s="29"/>
      <c r="M1084" s="29"/>
      <c r="N1084" s="29"/>
      <c r="O1084" s="29"/>
      <c r="P1084" s="29"/>
      <c r="Q1084" s="5" t="s">
        <v>1509</v>
      </c>
      <c r="S1084" s="23"/>
      <c r="V1084" s="600" t="s">
        <v>1397</v>
      </c>
      <c r="W1084" s="25"/>
      <c r="X1084" s="6"/>
      <c r="Y1084" s="6"/>
      <c r="Z1084" s="5"/>
      <c r="AE1084" s="4" t="str">
        <f>IF(A1084="","",(IFERROR(VLOOKUP(A1084,Projecten!A$4:W$2618,5,FALSE),"niet bekend")))</f>
        <v/>
      </c>
      <c r="AF1084" s="973" t="str">
        <f t="shared" ref="AF1084:AF1097" si="121">IF(AE1084="","",(E1084/AE1084*AH1084))</f>
        <v/>
      </c>
      <c r="AG1084" s="1028" t="str">
        <f>IF(A1084="","",(IFERROR(VLOOKUP(A1084,Projecten!A$4:W$2618,23,FALSE),"niet bekend")))</f>
        <v/>
      </c>
      <c r="AH1084" s="1028" t="str">
        <f>IF(A1084="","",(IFERROR(VLOOKUP(A1084,Projecten!A$4:W$2618,12,FALSE),"niet bekend")))</f>
        <v/>
      </c>
      <c r="AI1084" s="1026" t="str">
        <f t="shared" ref="AI1084:AI1111" si="122">IF(AF1084="","",(AH1084-AF1084))</f>
        <v/>
      </c>
    </row>
    <row r="1085" spans="1:35" s="540" customFormat="1" ht="12.75" customHeight="1" x14ac:dyDescent="0.2">
      <c r="B1085" s="625"/>
      <c r="C1085" s="546" t="s">
        <v>1785</v>
      </c>
      <c r="D1085" s="625"/>
      <c r="E1085" s="1992"/>
      <c r="F1085" s="625"/>
      <c r="G1085" s="625"/>
      <c r="H1085" s="625"/>
      <c r="I1085" s="541"/>
      <c r="J1085" s="541"/>
      <c r="K1085" s="541"/>
      <c r="L1085" s="541"/>
      <c r="M1085" s="541"/>
      <c r="N1085" s="541"/>
      <c r="O1085" s="541"/>
      <c r="P1085" s="541"/>
      <c r="Q1085" s="539"/>
      <c r="R1085" s="384"/>
      <c r="S1085" s="543"/>
      <c r="T1085" s="544"/>
      <c r="U1085" s="546"/>
      <c r="V1085" s="761"/>
      <c r="W1085" s="545"/>
      <c r="X1085" s="546"/>
      <c r="Y1085" s="546"/>
      <c r="Z1085" s="539"/>
      <c r="AE1085" s="383" t="str">
        <f>IF(A1085="","",(IFERROR(VLOOKUP(A1085,Projecten!A$4:W$2618,5,FALSE),"niet bekend")))</f>
        <v/>
      </c>
      <c r="AF1085" s="975" t="str">
        <f t="shared" si="121"/>
        <v/>
      </c>
      <c r="AG1085" s="1028" t="str">
        <f>IF(A1085="","",(IFERROR(VLOOKUP(A1085,Projecten!A$4:W$2618,23,FALSE),"niet bekend")))</f>
        <v/>
      </c>
      <c r="AH1085" s="1028" t="str">
        <f>IF(A1085="","",(IFERROR(VLOOKUP(A1085,Projecten!A$4:W$2618,12,FALSE),"niet bekend")))</f>
        <v/>
      </c>
      <c r="AI1085" s="1026" t="str">
        <f t="shared" si="122"/>
        <v/>
      </c>
    </row>
    <row r="1086" spans="1:35" ht="12.75" customHeight="1" x14ac:dyDescent="0.2">
      <c r="A1086" s="347"/>
      <c r="B1086" s="291"/>
      <c r="C1086" s="6"/>
      <c r="D1086" s="291"/>
      <c r="E1086" s="1968"/>
      <c r="F1086" s="291"/>
      <c r="G1086" s="291"/>
      <c r="H1086" s="291"/>
      <c r="I1086" s="29"/>
      <c r="J1086" s="29"/>
      <c r="K1086" s="29"/>
      <c r="L1086" s="29"/>
      <c r="M1086" s="29"/>
      <c r="N1086" s="29"/>
      <c r="O1086" s="29"/>
      <c r="P1086" s="29"/>
      <c r="Q1086" s="5"/>
      <c r="S1086" s="23"/>
      <c r="V1086" s="600"/>
      <c r="W1086" s="25"/>
      <c r="X1086" s="6"/>
      <c r="Y1086" s="6"/>
      <c r="Z1086" s="5"/>
      <c r="AE1086" s="4" t="str">
        <f>IF(A1086="","",(IFERROR(VLOOKUP(A1086,Projecten!A$4:W$2618,5,FALSE),"niet bekend")))</f>
        <v/>
      </c>
      <c r="AF1086" s="973" t="str">
        <f t="shared" si="121"/>
        <v/>
      </c>
      <c r="AG1086" s="1028" t="str">
        <f>IF(A1086="","",(IFERROR(VLOOKUP(A1086,Projecten!A$4:W$2618,23,FALSE),"niet bekend")))</f>
        <v/>
      </c>
      <c r="AH1086" s="1028" t="str">
        <f>IF(A1086="","",(IFERROR(VLOOKUP(A1086,Projecten!A$4:W$2618,12,FALSE),"niet bekend")))</f>
        <v/>
      </c>
      <c r="AI1086" s="1026" t="str">
        <f t="shared" si="122"/>
        <v/>
      </c>
    </row>
    <row r="1087" spans="1:35" s="433" customFormat="1" ht="12.75" customHeight="1" x14ac:dyDescent="0.2">
      <c r="A1087" s="452"/>
      <c r="B1087" s="560"/>
      <c r="C1087" s="763" t="s">
        <v>1826</v>
      </c>
      <c r="D1087" s="561"/>
      <c r="E1087" s="563"/>
      <c r="I1087" s="764"/>
      <c r="J1087" s="764"/>
      <c r="K1087" s="563"/>
      <c r="L1087" s="563"/>
      <c r="M1087" s="563"/>
      <c r="N1087" s="563"/>
      <c r="O1087" s="563"/>
      <c r="P1087" s="563"/>
      <c r="Q1087" s="452"/>
      <c r="R1087" s="384"/>
      <c r="S1087" s="564"/>
      <c r="T1087" s="565"/>
      <c r="U1087" s="566"/>
      <c r="V1087" s="566"/>
      <c r="W1087" s="469">
        <v>2</v>
      </c>
      <c r="X1087" s="566"/>
      <c r="Y1087" s="566"/>
      <c r="Z1087" s="452"/>
      <c r="AE1087" s="383" t="str">
        <f>IF(A1087="","",(IFERROR(VLOOKUP(A1087,Projecten!A$4:W$2618,5,FALSE),"niet bekend")))</f>
        <v/>
      </c>
      <c r="AF1087" s="978" t="str">
        <f t="shared" si="121"/>
        <v/>
      </c>
      <c r="AG1087" s="1028" t="str">
        <f>IF(A1087="","",(IFERROR(VLOOKUP(A1087,Projecten!A$4:W$2618,23,FALSE),"niet bekend")))</f>
        <v/>
      </c>
      <c r="AH1087" s="1028" t="str">
        <f>IF(A1087="","",(IFERROR(VLOOKUP(A1087,Projecten!A$4:W$2618,12,FALSE),"niet bekend")))</f>
        <v/>
      </c>
      <c r="AI1087" s="1026" t="str">
        <f t="shared" si="122"/>
        <v/>
      </c>
    </row>
    <row r="1088" spans="1:35" s="433" customFormat="1" ht="12.75" customHeight="1" x14ac:dyDescent="0.2">
      <c r="A1088" s="452"/>
      <c r="B1088" s="560"/>
      <c r="C1088" s="763" t="s">
        <v>1839</v>
      </c>
      <c r="D1088" s="561"/>
      <c r="E1088" s="563"/>
      <c r="I1088" s="764"/>
      <c r="J1088" s="764"/>
      <c r="K1088" s="563"/>
      <c r="L1088" s="563"/>
      <c r="M1088" s="563"/>
      <c r="N1088" s="563"/>
      <c r="O1088" s="563"/>
      <c r="P1088" s="563"/>
      <c r="Q1088" s="452"/>
      <c r="R1088" s="384"/>
      <c r="S1088" s="564"/>
      <c r="T1088" s="565"/>
      <c r="U1088" s="566"/>
      <c r="V1088" s="566"/>
      <c r="W1088" s="469">
        <v>12</v>
      </c>
      <c r="X1088" s="566"/>
      <c r="Y1088" s="566"/>
      <c r="Z1088" s="452"/>
      <c r="AE1088" s="383" t="str">
        <f>IF(A1088="","",(IFERROR(VLOOKUP(A1088,Projecten!A$4:W$2618,5,FALSE),"niet bekend")))</f>
        <v/>
      </c>
      <c r="AF1088" s="978" t="str">
        <f t="shared" si="121"/>
        <v/>
      </c>
      <c r="AG1088" s="1028" t="str">
        <f>IF(A1088="","",(IFERROR(VLOOKUP(A1088,Projecten!A$4:W$2618,23,FALSE),"niet bekend")))</f>
        <v/>
      </c>
      <c r="AH1088" s="1028" t="str">
        <f>IF(A1088="","",(IFERROR(VLOOKUP(A1088,Projecten!A$4:W$2618,12,FALSE),"niet bekend")))</f>
        <v/>
      </c>
      <c r="AI1088" s="1026" t="str">
        <f t="shared" si="122"/>
        <v/>
      </c>
    </row>
    <row r="1089" spans="1:35" s="433" customFormat="1" ht="12.75" customHeight="1" x14ac:dyDescent="0.2">
      <c r="A1089" s="452"/>
      <c r="B1089" s="560"/>
      <c r="C1089" s="763" t="s">
        <v>1845</v>
      </c>
      <c r="D1089" s="561"/>
      <c r="E1089" s="563"/>
      <c r="I1089" s="764"/>
      <c r="J1089" s="764"/>
      <c r="K1089" s="563"/>
      <c r="L1089" s="563"/>
      <c r="M1089" s="563"/>
      <c r="N1089" s="563"/>
      <c r="O1089" s="563"/>
      <c r="P1089" s="563"/>
      <c r="Q1089" s="452"/>
      <c r="R1089" s="384"/>
      <c r="S1089" s="564"/>
      <c r="T1089" s="565"/>
      <c r="U1089" s="566"/>
      <c r="V1089" s="566"/>
      <c r="W1089" s="469">
        <v>6</v>
      </c>
      <c r="X1089" s="566"/>
      <c r="Y1089" s="566"/>
      <c r="Z1089" s="452"/>
      <c r="AE1089" s="383" t="str">
        <f>IF(A1089="","",(IFERROR(VLOOKUP(A1089,Projecten!A$4:W$2618,5,FALSE),"niet bekend")))</f>
        <v/>
      </c>
      <c r="AF1089" s="978" t="str">
        <f t="shared" si="121"/>
        <v/>
      </c>
      <c r="AG1089" s="1028" t="str">
        <f>IF(A1089="","",(IFERROR(VLOOKUP(A1089,Projecten!A$4:W$2618,23,FALSE),"niet bekend")))</f>
        <v/>
      </c>
      <c r="AH1089" s="1028" t="str">
        <f>IF(A1089="","",(IFERROR(VLOOKUP(A1089,Projecten!A$4:W$2618,12,FALSE),"niet bekend")))</f>
        <v/>
      </c>
      <c r="AI1089" s="1026" t="str">
        <f t="shared" si="122"/>
        <v/>
      </c>
    </row>
    <row r="1090" spans="1:35" s="433" customFormat="1" ht="12.75" customHeight="1" x14ac:dyDescent="0.2">
      <c r="A1090" s="452"/>
      <c r="B1090" s="560"/>
      <c r="C1090" s="763" t="s">
        <v>1846</v>
      </c>
      <c r="D1090" s="561"/>
      <c r="E1090" s="563"/>
      <c r="I1090" s="764"/>
      <c r="J1090" s="764"/>
      <c r="K1090" s="563"/>
      <c r="L1090" s="563"/>
      <c r="M1090" s="563"/>
      <c r="N1090" s="563"/>
      <c r="O1090" s="563"/>
      <c r="P1090" s="563"/>
      <c r="Q1090" s="452"/>
      <c r="R1090" s="384"/>
      <c r="S1090" s="564"/>
      <c r="T1090" s="565"/>
      <c r="U1090" s="566"/>
      <c r="V1090" s="566"/>
      <c r="W1090" s="469">
        <v>8</v>
      </c>
      <c r="X1090" s="566"/>
      <c r="Y1090" s="566"/>
      <c r="Z1090" s="452"/>
      <c r="AE1090" s="383" t="str">
        <f>IF(A1090="","",(IFERROR(VLOOKUP(A1090,Projecten!A$4:W$2618,5,FALSE),"niet bekend")))</f>
        <v/>
      </c>
      <c r="AF1090" s="978" t="str">
        <f t="shared" si="121"/>
        <v/>
      </c>
      <c r="AG1090" s="1028" t="str">
        <f>IF(A1090="","",(IFERROR(VLOOKUP(A1090,Projecten!A$4:W$2618,23,FALSE),"niet bekend")))</f>
        <v/>
      </c>
      <c r="AH1090" s="1028" t="str">
        <f>IF(A1090="","",(IFERROR(VLOOKUP(A1090,Projecten!A$4:W$2618,12,FALSE),"niet bekend")))</f>
        <v/>
      </c>
      <c r="AI1090" s="1026" t="str">
        <f t="shared" si="122"/>
        <v/>
      </c>
    </row>
    <row r="1091" spans="1:35" ht="12.75" customHeight="1" x14ac:dyDescent="0.2">
      <c r="A1091" s="290"/>
      <c r="B1091" s="314"/>
      <c r="C1091" s="351"/>
      <c r="D1091" s="349"/>
      <c r="E1091" s="999"/>
      <c r="F1091" s="347"/>
      <c r="G1091" s="347"/>
      <c r="H1091" s="347"/>
      <c r="I1091" s="75"/>
      <c r="J1091" s="75"/>
      <c r="Q1091" s="5"/>
      <c r="S1091" s="23"/>
      <c r="W1091" s="25"/>
      <c r="X1091" s="6"/>
      <c r="Y1091" s="6"/>
      <c r="Z1091" s="5"/>
      <c r="AE1091" s="4" t="str">
        <f>IF(A1091="","",(IFERROR(VLOOKUP(A1091,Projecten!A$4:W$2618,5,FALSE),"niet bekend")))</f>
        <v/>
      </c>
      <c r="AF1091" s="973" t="str">
        <f t="shared" si="121"/>
        <v/>
      </c>
      <c r="AG1091" s="1028" t="str">
        <f>IF(A1091="","",(IFERROR(VLOOKUP(A1091,Projecten!A$4:W$2618,23,FALSE),"niet bekend")))</f>
        <v/>
      </c>
      <c r="AH1091" s="1028" t="str">
        <f>IF(A1091="","",(IFERROR(VLOOKUP(A1091,Projecten!A$4:W$2618,12,FALSE),"niet bekend")))</f>
        <v/>
      </c>
      <c r="AI1091" s="1026" t="str">
        <f t="shared" si="122"/>
        <v/>
      </c>
    </row>
    <row r="1092" spans="1:35" s="90" customFormat="1" ht="12.75" customHeight="1" x14ac:dyDescent="0.2">
      <c r="A1092" s="117">
        <v>2016356</v>
      </c>
      <c r="B1092" s="446">
        <v>120829</v>
      </c>
      <c r="C1092" s="118">
        <v>545216</v>
      </c>
      <c r="D1092" s="449" t="s">
        <v>68</v>
      </c>
      <c r="E1092" s="1002">
        <v>1</v>
      </c>
      <c r="F1092" s="448">
        <v>9</v>
      </c>
      <c r="G1092" s="448">
        <v>5</v>
      </c>
      <c r="H1092" s="448">
        <v>3</v>
      </c>
      <c r="I1092" s="75" t="s">
        <v>89</v>
      </c>
      <c r="J1092" s="75" t="s">
        <v>1737</v>
      </c>
      <c r="K1092" s="75" t="s">
        <v>1737</v>
      </c>
      <c r="L1092" s="75" t="s">
        <v>1737</v>
      </c>
      <c r="M1092" s="75" t="s">
        <v>89</v>
      </c>
      <c r="N1092" s="75" t="s">
        <v>89</v>
      </c>
      <c r="O1092" s="75" t="s">
        <v>89</v>
      </c>
      <c r="P1092" s="75" t="s">
        <v>89</v>
      </c>
      <c r="Q1092" s="382" t="s">
        <v>1163</v>
      </c>
      <c r="R1092" s="96"/>
      <c r="S1092" s="96">
        <f>IF(T1092&lt;=0,"",(((T1092-'In Productie'!$D$1)/7)+0.6))</f>
        <v>36.028571428571432</v>
      </c>
      <c r="T1092" s="180">
        <v>42621</v>
      </c>
      <c r="U1092" s="90" t="s">
        <v>278</v>
      </c>
      <c r="W1092" s="612">
        <v>16.100000000000001</v>
      </c>
      <c r="X1092" s="100"/>
      <c r="Y1092" s="752"/>
      <c r="Z1092" s="667">
        <v>42563</v>
      </c>
      <c r="AE1092" s="90">
        <f>IF(A1092="","",(IFERROR(VLOOKUP(A1092,Projecten!A$4:W$2618,5,FALSE),"niet bekend")))</f>
        <v>1</v>
      </c>
      <c r="AF1092" s="972">
        <f t="shared" si="121"/>
        <v>2638</v>
      </c>
      <c r="AG1092" s="1028">
        <f>IF(A1092="","",(IFERROR(VLOOKUP(A1092,Projecten!A$4:W$2618,23,FALSE),"niet bekend")))</f>
        <v>2638</v>
      </c>
      <c r="AH1092" s="1028">
        <f>IF(A1092="","",(IFERROR(VLOOKUP(A1092,Projecten!A$4:W$2618,12,FALSE),"niet bekend")))</f>
        <v>2638</v>
      </c>
      <c r="AI1092" s="1028">
        <f t="shared" si="122"/>
        <v>0</v>
      </c>
    </row>
    <row r="1093" spans="1:35" s="90" customFormat="1" ht="12.75" customHeight="1" x14ac:dyDescent="0.2">
      <c r="A1093" s="690">
        <v>2016321</v>
      </c>
      <c r="B1093" s="1540">
        <v>120823</v>
      </c>
      <c r="C1093" s="93" t="s">
        <v>1517</v>
      </c>
      <c r="D1093" s="751" t="s">
        <v>68</v>
      </c>
      <c r="E1093" s="2008">
        <v>1</v>
      </c>
      <c r="F1093" s="756">
        <v>10</v>
      </c>
      <c r="G1093" s="756">
        <v>3</v>
      </c>
      <c r="H1093" s="756">
        <v>5</v>
      </c>
      <c r="I1093" s="75" t="s">
        <v>89</v>
      </c>
      <c r="J1093" s="75" t="s">
        <v>89</v>
      </c>
      <c r="K1093" s="75" t="s">
        <v>1737</v>
      </c>
      <c r="L1093" s="75" t="s">
        <v>1737</v>
      </c>
      <c r="M1093" s="75" t="s">
        <v>89</v>
      </c>
      <c r="N1093" s="75" t="s">
        <v>89</v>
      </c>
      <c r="O1093" s="75" t="s">
        <v>89</v>
      </c>
      <c r="P1093" s="75" t="s">
        <v>89</v>
      </c>
      <c r="Q1093" s="160" t="s">
        <v>1163</v>
      </c>
      <c r="R1093" s="96"/>
      <c r="S1093" s="96">
        <v>36</v>
      </c>
      <c r="T1093" s="180"/>
      <c r="U1093" s="90" t="s">
        <v>278</v>
      </c>
      <c r="W1093" s="754">
        <v>27.3</v>
      </c>
      <c r="X1093" s="100"/>
      <c r="Y1093" s="116"/>
      <c r="Z1093" s="667">
        <v>42555</v>
      </c>
      <c r="AE1093" s="90">
        <f>IF(A1093="","",(IFERROR(VLOOKUP(A1093,Projecten!A$4:W$2618,5,FALSE),"niet bekend")))</f>
        <v>1</v>
      </c>
      <c r="AF1093" s="972">
        <f t="shared" si="121"/>
        <v>4610</v>
      </c>
      <c r="AG1093" s="1028">
        <f>IF(A1093="","",(IFERROR(VLOOKUP(A1093,Projecten!A$4:W$2618,23,FALSE),"niet bekend")))</f>
        <v>4610</v>
      </c>
      <c r="AH1093" s="1028">
        <f>IF(A1093="","",(IFERROR(VLOOKUP(A1093,Projecten!A$4:W$2618,12,FALSE),"niet bekend")))</f>
        <v>4610</v>
      </c>
      <c r="AI1093" s="1028">
        <f t="shared" si="122"/>
        <v>0</v>
      </c>
    </row>
    <row r="1094" spans="1:35" s="90" customFormat="1" ht="12.75" customHeight="1" x14ac:dyDescent="0.2">
      <c r="A1094" s="117">
        <v>2016366</v>
      </c>
      <c r="B1094" s="1189">
        <v>120831</v>
      </c>
      <c r="C1094" s="118">
        <v>536216</v>
      </c>
      <c r="D1094" s="449" t="s">
        <v>68</v>
      </c>
      <c r="E1094" s="1002">
        <v>1</v>
      </c>
      <c r="F1094" s="448">
        <v>10</v>
      </c>
      <c r="G1094" s="448">
        <v>5</v>
      </c>
      <c r="H1094" s="448">
        <v>3</v>
      </c>
      <c r="I1094" s="75" t="s">
        <v>89</v>
      </c>
      <c r="J1094" s="75" t="s">
        <v>1737</v>
      </c>
      <c r="K1094" s="75" t="s">
        <v>1737</v>
      </c>
      <c r="L1094" s="75" t="s">
        <v>1737</v>
      </c>
      <c r="M1094" s="75" t="s">
        <v>89</v>
      </c>
      <c r="N1094" s="75" t="s">
        <v>89</v>
      </c>
      <c r="O1094" s="75" t="s">
        <v>89</v>
      </c>
      <c r="P1094" s="75" t="s">
        <v>89</v>
      </c>
      <c r="Q1094" s="382" t="s">
        <v>1163</v>
      </c>
      <c r="R1094" s="96"/>
      <c r="S1094" s="96">
        <f>IF(T1094&lt;=0,"",(((T1094-'In Productie'!$D$1)/7)+0.6))</f>
        <v>36.028571428571432</v>
      </c>
      <c r="T1094" s="180">
        <v>42621</v>
      </c>
      <c r="U1094" s="90" t="s">
        <v>278</v>
      </c>
      <c r="W1094" s="754">
        <v>15.5</v>
      </c>
      <c r="X1094" s="100"/>
      <c r="Y1094" s="752"/>
      <c r="Z1094" s="667">
        <v>42564</v>
      </c>
      <c r="AE1094" s="90">
        <f>IF(A1094="","",(IFERROR(VLOOKUP(A1094,Projecten!A$4:W$2618,5,FALSE),"niet bekend")))</f>
        <v>1</v>
      </c>
      <c r="AF1094" s="972">
        <f t="shared" si="121"/>
        <v>2010</v>
      </c>
      <c r="AG1094" s="1028">
        <f>IF(A1094="","",(IFERROR(VLOOKUP(A1094,Projecten!A$4:W$2618,23,FALSE),"niet bekend")))</f>
        <v>2010</v>
      </c>
      <c r="AH1094" s="1028">
        <f>IF(A1094="","",(IFERROR(VLOOKUP(A1094,Projecten!A$4:W$2618,12,FALSE),"niet bekend")))</f>
        <v>2010</v>
      </c>
      <c r="AI1094" s="1028">
        <f t="shared" si="122"/>
        <v>0</v>
      </c>
    </row>
    <row r="1095" spans="1:35" s="90" customFormat="1" ht="12.75" customHeight="1" x14ac:dyDescent="0.2">
      <c r="A1095" s="117">
        <v>2016368</v>
      </c>
      <c r="B1095" s="1189">
        <v>120831</v>
      </c>
      <c r="C1095" s="118">
        <v>566416</v>
      </c>
      <c r="D1095" s="449" t="s">
        <v>68</v>
      </c>
      <c r="E1095" s="1002">
        <v>1</v>
      </c>
      <c r="F1095" s="448">
        <v>7</v>
      </c>
      <c r="G1095" s="448">
        <v>5</v>
      </c>
      <c r="H1095" s="448">
        <v>4</v>
      </c>
      <c r="I1095" s="75" t="s">
        <v>89</v>
      </c>
      <c r="J1095" s="75" t="s">
        <v>1737</v>
      </c>
      <c r="K1095" s="75" t="s">
        <v>1737</v>
      </c>
      <c r="L1095" s="75" t="s">
        <v>1737</v>
      </c>
      <c r="M1095" s="75" t="s">
        <v>89</v>
      </c>
      <c r="N1095" s="75" t="s">
        <v>89</v>
      </c>
      <c r="O1095" s="75" t="s">
        <v>89</v>
      </c>
      <c r="P1095" s="75" t="s">
        <v>89</v>
      </c>
      <c r="Q1095" s="382" t="s">
        <v>1163</v>
      </c>
      <c r="R1095" s="96"/>
      <c r="S1095" s="96">
        <f>IF(T1095&lt;=0,"",(((T1095-'In Productie'!$D$1)/7)+0.6))</f>
        <v>37.028571428571432</v>
      </c>
      <c r="T1095" s="180">
        <v>42628</v>
      </c>
      <c r="U1095" s="90" t="s">
        <v>278</v>
      </c>
      <c r="W1095" s="612">
        <v>15.1</v>
      </c>
      <c r="X1095" s="100"/>
      <c r="Y1095" s="752"/>
      <c r="Z1095" s="667"/>
      <c r="AE1095" s="90">
        <f>IF(A1095="","",(IFERROR(VLOOKUP(A1095,Projecten!A$4:W$2618,5,FALSE),"niet bekend")))</f>
        <v>1</v>
      </c>
      <c r="AF1095" s="972">
        <f t="shared" si="121"/>
        <v>2001</v>
      </c>
      <c r="AG1095" s="1028">
        <f>IF(A1095="","",(IFERROR(VLOOKUP(A1095,Projecten!A$4:W$2618,23,FALSE),"niet bekend")))</f>
        <v>2001</v>
      </c>
      <c r="AH1095" s="1028">
        <f>IF(A1095="","",(IFERROR(VLOOKUP(A1095,Projecten!A$4:W$2618,12,FALSE),"niet bekend")))</f>
        <v>2001</v>
      </c>
      <c r="AI1095" s="1028">
        <f t="shared" si="122"/>
        <v>0</v>
      </c>
    </row>
    <row r="1096" spans="1:35" s="90" customFormat="1" ht="12.75" customHeight="1" x14ac:dyDescent="0.2">
      <c r="A1096" s="117">
        <v>2016363</v>
      </c>
      <c r="B1096" s="1189">
        <v>120829</v>
      </c>
      <c r="C1096" s="118">
        <v>580616</v>
      </c>
      <c r="D1096" s="449" t="s">
        <v>68</v>
      </c>
      <c r="E1096" s="1002">
        <v>1</v>
      </c>
      <c r="F1096" s="448">
        <v>12</v>
      </c>
      <c r="G1096" s="448">
        <v>6</v>
      </c>
      <c r="H1096" s="448">
        <v>4</v>
      </c>
      <c r="I1096" s="75" t="s">
        <v>89</v>
      </c>
      <c r="J1096" s="75" t="s">
        <v>1737</v>
      </c>
      <c r="K1096" s="75" t="s">
        <v>1737</v>
      </c>
      <c r="L1096" s="75" t="s">
        <v>1737</v>
      </c>
      <c r="M1096" s="75" t="s">
        <v>89</v>
      </c>
      <c r="N1096" s="75" t="s">
        <v>89</v>
      </c>
      <c r="O1096" s="75" t="s">
        <v>89</v>
      </c>
      <c r="P1096" s="75" t="s">
        <v>89</v>
      </c>
      <c r="Q1096" s="382" t="s">
        <v>1163</v>
      </c>
      <c r="R1096" s="96"/>
      <c r="S1096" s="96">
        <f>IF(T1096&lt;=0,"",(((T1096-'In Productie'!$D$1)/7)+0.6))</f>
        <v>36.028571428571432</v>
      </c>
      <c r="T1096" s="180">
        <v>42621</v>
      </c>
      <c r="U1096" s="90" t="s">
        <v>278</v>
      </c>
      <c r="W1096" s="754">
        <v>23.9</v>
      </c>
      <c r="X1096" s="100"/>
      <c r="Y1096" s="752"/>
      <c r="Z1096" s="667">
        <v>42563</v>
      </c>
      <c r="AE1096" s="90">
        <f>IF(A1096="","",(IFERROR(VLOOKUP(A1096,Projecten!A$4:W$2618,5,FALSE),"niet bekend")))</f>
        <v>1</v>
      </c>
      <c r="AF1096" s="972">
        <f t="shared" si="121"/>
        <v>3610</v>
      </c>
      <c r="AG1096" s="1028">
        <f>IF(A1096="","",(IFERROR(VLOOKUP(A1096,Projecten!A$4:W$2618,23,FALSE),"niet bekend")))</f>
        <v>3610</v>
      </c>
      <c r="AH1096" s="1028">
        <f>IF(A1096="","",(IFERROR(VLOOKUP(A1096,Projecten!A$4:W$2618,12,FALSE),"niet bekend")))</f>
        <v>3610</v>
      </c>
      <c r="AI1096" s="1028">
        <f t="shared" si="122"/>
        <v>0</v>
      </c>
    </row>
    <row r="1097" spans="1:35" s="90" customFormat="1" ht="12.75" customHeight="1" x14ac:dyDescent="0.2">
      <c r="A1097" s="117">
        <v>2016364</v>
      </c>
      <c r="B1097" s="1189">
        <v>120832</v>
      </c>
      <c r="C1097" s="118" t="s">
        <v>1633</v>
      </c>
      <c r="D1097" s="449" t="s">
        <v>68</v>
      </c>
      <c r="E1097" s="1002">
        <v>1</v>
      </c>
      <c r="F1097" s="448">
        <v>17</v>
      </c>
      <c r="G1097" s="448">
        <v>10</v>
      </c>
      <c r="H1097" s="448">
        <v>3</v>
      </c>
      <c r="I1097" s="75" t="s">
        <v>89</v>
      </c>
      <c r="J1097" s="75" t="s">
        <v>1737</v>
      </c>
      <c r="K1097" s="75" t="s">
        <v>1737</v>
      </c>
      <c r="L1097" s="75" t="s">
        <v>1737</v>
      </c>
      <c r="M1097" s="75" t="s">
        <v>89</v>
      </c>
      <c r="N1097" s="75" t="s">
        <v>89</v>
      </c>
      <c r="O1097" s="75" t="s">
        <v>89</v>
      </c>
      <c r="P1097" s="75" t="s">
        <v>89</v>
      </c>
      <c r="Q1097" s="382" t="s">
        <v>1163</v>
      </c>
      <c r="R1097" s="96"/>
      <c r="S1097" s="96">
        <f>IF(T1097&lt;=0,"",(((T1097-'In Productie'!$D$1)/7)+0.6))</f>
        <v>37.028571428571432</v>
      </c>
      <c r="T1097" s="180">
        <v>42628</v>
      </c>
      <c r="U1097" s="90" t="s">
        <v>278</v>
      </c>
      <c r="W1097" s="612">
        <v>40.200000000000003</v>
      </c>
      <c r="X1097" s="100"/>
      <c r="Y1097" s="752"/>
      <c r="Z1097" s="667">
        <v>42563</v>
      </c>
      <c r="AE1097" s="90">
        <f>IF(A1097="","",(IFERROR(VLOOKUP(A1097,Projecten!A$4:W$2618,5,FALSE),"niet bekend")))</f>
        <v>1</v>
      </c>
      <c r="AF1097" s="972">
        <f t="shared" si="121"/>
        <v>4928.29</v>
      </c>
      <c r="AG1097" s="1028">
        <f>IF(A1097="","",(IFERROR(VLOOKUP(A1097,Projecten!A$4:W$2618,23,FALSE),"niet bekend")))</f>
        <v>4928.29</v>
      </c>
      <c r="AH1097" s="1028">
        <f>IF(A1097="","",(IFERROR(VLOOKUP(A1097,Projecten!A$4:W$2618,12,FALSE),"niet bekend")))</f>
        <v>4928.29</v>
      </c>
      <c r="AI1097" s="1028">
        <f t="shared" si="122"/>
        <v>0</v>
      </c>
    </row>
    <row r="1098" spans="1:35" s="150" customFormat="1" ht="12.75" customHeight="1" x14ac:dyDescent="0.2">
      <c r="A1098" s="93">
        <v>2016398</v>
      </c>
      <c r="B1098" s="1541">
        <v>120833</v>
      </c>
      <c r="C1098" s="93">
        <v>238209</v>
      </c>
      <c r="D1098" s="94" t="s">
        <v>68</v>
      </c>
      <c r="E1098" s="91">
        <v>0</v>
      </c>
      <c r="F1098" s="94">
        <v>1</v>
      </c>
      <c r="G1098" s="94">
        <v>1</v>
      </c>
      <c r="H1098" s="94">
        <v>0</v>
      </c>
      <c r="I1098" s="75"/>
      <c r="J1098" s="75"/>
      <c r="K1098" s="75"/>
      <c r="L1098" s="75"/>
      <c r="M1098" s="75" t="s">
        <v>89</v>
      </c>
      <c r="N1098" s="75" t="s">
        <v>89</v>
      </c>
      <c r="O1098" s="75" t="s">
        <v>89</v>
      </c>
      <c r="P1098" s="75" t="s">
        <v>89</v>
      </c>
      <c r="Q1098" s="160" t="s">
        <v>1163</v>
      </c>
      <c r="R1098" s="96"/>
      <c r="S1098" s="96">
        <f>IF(T1098&lt;=0,"",(((T1098-'In Productie'!$D$1)/7)+0.6))</f>
        <v>37.028571428571432</v>
      </c>
      <c r="T1098" s="175">
        <v>42628</v>
      </c>
      <c r="U1098" s="99" t="s">
        <v>278</v>
      </c>
      <c r="V1098" s="99"/>
      <c r="W1098" s="97">
        <v>1.4</v>
      </c>
      <c r="X1098" s="99"/>
      <c r="Y1098" s="99"/>
      <c r="Z1098" s="160"/>
      <c r="AE1098" s="150">
        <f>IF(A1098="","",(IFERROR(VLOOKUP(A1098,Projecten!A$4:W$2618,5,FALSE),"niet bekend")))</f>
        <v>0</v>
      </c>
      <c r="AF1098" s="972">
        <f t="shared" ref="AF1098:AF1111" si="123">IF(AE1098="","",(IF(E1098=0,AH1098,(E1098/AE1098*AH1098))))</f>
        <v>170</v>
      </c>
      <c r="AG1098" s="1028">
        <f>IF(A1098="","",(IFERROR(VLOOKUP(A1098,Projecten!A$4:W$2618,23,FALSE),"niet bekend")))</f>
        <v>170</v>
      </c>
      <c r="AH1098" s="1028">
        <f>IF(A1098="","",(IFERROR(VLOOKUP(A1098,Projecten!A$4:W$2618,12,FALSE),"niet bekend")))</f>
        <v>170</v>
      </c>
      <c r="AI1098" s="1028">
        <f t="shared" si="122"/>
        <v>0</v>
      </c>
    </row>
    <row r="1099" spans="1:35" s="150" customFormat="1" ht="12.75" customHeight="1" x14ac:dyDescent="0.2">
      <c r="A1099" s="117">
        <v>2016308</v>
      </c>
      <c r="B1099" s="1542">
        <v>120845</v>
      </c>
      <c r="C1099" s="118" t="s">
        <v>329</v>
      </c>
      <c r="D1099" s="119" t="s">
        <v>68</v>
      </c>
      <c r="E1099" s="1002">
        <v>1</v>
      </c>
      <c r="F1099" s="738">
        <v>7</v>
      </c>
      <c r="G1099" s="738">
        <v>0</v>
      </c>
      <c r="H1099" s="738">
        <v>0</v>
      </c>
      <c r="I1099" s="75" t="s">
        <v>89</v>
      </c>
      <c r="J1099" s="75" t="s">
        <v>1737</v>
      </c>
      <c r="K1099" s="75" t="s">
        <v>1737</v>
      </c>
      <c r="L1099" s="75" t="s">
        <v>1737</v>
      </c>
      <c r="M1099" s="75" t="s">
        <v>89</v>
      </c>
      <c r="N1099" s="75" t="s">
        <v>89</v>
      </c>
      <c r="O1099" s="75" t="s">
        <v>89</v>
      </c>
      <c r="P1099" s="75" t="s">
        <v>89</v>
      </c>
      <c r="Q1099" s="160" t="s">
        <v>1526</v>
      </c>
      <c r="R1099" s="96"/>
      <c r="S1099" s="96">
        <v>37</v>
      </c>
      <c r="T1099" s="175"/>
      <c r="U1099" s="99" t="s">
        <v>278</v>
      </c>
      <c r="V1099" s="99" t="s">
        <v>1624</v>
      </c>
      <c r="W1099" s="97">
        <v>4.5</v>
      </c>
      <c r="X1099" s="99"/>
      <c r="Y1099" s="99"/>
      <c r="Z1099" s="160"/>
      <c r="AE1099" s="150">
        <f>IF(A1099="","",(IFERROR(VLOOKUP(A1099,Projecten!A$4:W$2618,5,FALSE),"niet bekend")))</f>
        <v>1</v>
      </c>
      <c r="AF1099" s="972">
        <f t="shared" si="123"/>
        <v>539.09</v>
      </c>
      <c r="AG1099" s="1028">
        <f>IF(A1099="","",(IFERROR(VLOOKUP(A1099,Projecten!A$4:W$2618,23,FALSE),"niet bekend")))</f>
        <v>539.09</v>
      </c>
      <c r="AH1099" s="1028">
        <f>IF(A1099="","",(IFERROR(VLOOKUP(A1099,Projecten!A$4:W$2618,12,FALSE),"niet bekend")))</f>
        <v>539.09</v>
      </c>
      <c r="AI1099" s="1028">
        <f t="shared" si="122"/>
        <v>0</v>
      </c>
    </row>
    <row r="1100" spans="1:35" s="150" customFormat="1" ht="12.75" customHeight="1" x14ac:dyDescent="0.2">
      <c r="A1100" s="117">
        <v>2016374</v>
      </c>
      <c r="B1100" s="1189">
        <v>120833</v>
      </c>
      <c r="C1100" s="118">
        <v>580416</v>
      </c>
      <c r="D1100" s="119" t="s">
        <v>68</v>
      </c>
      <c r="E1100" s="1002">
        <v>1</v>
      </c>
      <c r="F1100" s="738">
        <v>9</v>
      </c>
      <c r="G1100" s="738">
        <v>7</v>
      </c>
      <c r="H1100" s="738">
        <v>3</v>
      </c>
      <c r="I1100" s="75" t="s">
        <v>89</v>
      </c>
      <c r="J1100" s="75" t="s">
        <v>1737</v>
      </c>
      <c r="K1100" s="75" t="s">
        <v>1737</v>
      </c>
      <c r="L1100" s="75" t="s">
        <v>1737</v>
      </c>
      <c r="M1100" s="75" t="s">
        <v>89</v>
      </c>
      <c r="N1100" s="75" t="s">
        <v>89</v>
      </c>
      <c r="O1100" s="75" t="s">
        <v>89</v>
      </c>
      <c r="P1100" s="75" t="s">
        <v>89</v>
      </c>
      <c r="Q1100" s="160" t="s">
        <v>1163</v>
      </c>
      <c r="R1100" s="96"/>
      <c r="S1100" s="96">
        <f>IF(T1100&lt;=0,"",(((T1100-'In Productie'!$D$1)/7)+0.6))</f>
        <v>37.028571428571432</v>
      </c>
      <c r="T1100" s="175">
        <v>42628</v>
      </c>
      <c r="U1100" s="99" t="s">
        <v>278</v>
      </c>
      <c r="V1100" s="99"/>
      <c r="W1100" s="97">
        <v>16.8</v>
      </c>
      <c r="X1100" s="99"/>
      <c r="Y1100" s="99"/>
      <c r="Z1100" s="160"/>
      <c r="AE1100" s="150">
        <f>IF(A1100="","",(IFERROR(VLOOKUP(A1100,Projecten!A$4:W$2618,5,FALSE),"niet bekend")))</f>
        <v>1</v>
      </c>
      <c r="AF1100" s="972">
        <f t="shared" si="123"/>
        <v>2456</v>
      </c>
      <c r="AG1100" s="1028">
        <f>IF(A1100="","",(IFERROR(VLOOKUP(A1100,Projecten!A$4:W$2618,23,FALSE),"niet bekend")))</f>
        <v>2456</v>
      </c>
      <c r="AH1100" s="1028">
        <f>IF(A1100="","",(IFERROR(VLOOKUP(A1100,Projecten!A$4:W$2618,12,FALSE),"niet bekend")))</f>
        <v>2456</v>
      </c>
      <c r="AI1100" s="1028">
        <f t="shared" si="122"/>
        <v>0</v>
      </c>
    </row>
    <row r="1101" spans="1:35" s="90" customFormat="1" ht="12.75" customHeight="1" x14ac:dyDescent="0.2">
      <c r="A1101" s="117" t="s">
        <v>1683</v>
      </c>
      <c r="B1101" s="446">
        <v>120830</v>
      </c>
      <c r="C1101" s="118" t="s">
        <v>1623</v>
      </c>
      <c r="D1101" s="449" t="s">
        <v>68</v>
      </c>
      <c r="E1101" s="1002">
        <v>1</v>
      </c>
      <c r="F1101" s="448">
        <v>8</v>
      </c>
      <c r="G1101" s="448">
        <v>4</v>
      </c>
      <c r="H1101" s="448">
        <v>3</v>
      </c>
      <c r="I1101" s="75" t="s">
        <v>89</v>
      </c>
      <c r="J1101" s="75" t="s">
        <v>89</v>
      </c>
      <c r="K1101" s="75" t="s">
        <v>89</v>
      </c>
      <c r="L1101" s="75" t="s">
        <v>1737</v>
      </c>
      <c r="M1101" s="75" t="s">
        <v>89</v>
      </c>
      <c r="N1101" s="75" t="s">
        <v>89</v>
      </c>
      <c r="O1101" s="75" t="s">
        <v>89</v>
      </c>
      <c r="P1101" s="75" t="s">
        <v>89</v>
      </c>
      <c r="Q1101" s="382" t="s">
        <v>1163</v>
      </c>
      <c r="R1101" s="96"/>
      <c r="S1101" s="96">
        <f>IF(T1101&lt;=0,"",(((T1101-'In Productie'!$D$1)/7)+0.6))</f>
        <v>36.028571428571432</v>
      </c>
      <c r="T1101" s="180">
        <v>42621</v>
      </c>
      <c r="U1101" s="90" t="s">
        <v>278</v>
      </c>
      <c r="V1101" s="90" t="s">
        <v>1162</v>
      </c>
      <c r="W1101" s="612">
        <v>21.4</v>
      </c>
      <c r="X1101" s="100"/>
      <c r="Y1101" s="752"/>
      <c r="Z1101" s="667">
        <v>42563</v>
      </c>
      <c r="AE1101" s="90">
        <f>IF(A1101="","",(IFERROR(VLOOKUP(A1101,Projecten!A$4:W$2618,5,FALSE),"niet bekend")))</f>
        <v>1</v>
      </c>
      <c r="AF1101" s="972">
        <f t="shared" si="123"/>
        <v>5046.84</v>
      </c>
      <c r="AG1101" s="1028">
        <f>IF(A1101="","",(IFERROR(VLOOKUP(A1101,Projecten!A$4:W$2618,23,FALSE),"niet bekend")))</f>
        <v>5046.84</v>
      </c>
      <c r="AH1101" s="1028">
        <f>IF(A1101="","",(IFERROR(VLOOKUP(A1101,Projecten!A$4:W$2618,12,FALSE),"niet bekend")))</f>
        <v>5046.84</v>
      </c>
      <c r="AI1101" s="1028">
        <f t="shared" si="122"/>
        <v>0</v>
      </c>
    </row>
    <row r="1102" spans="1:35" s="150" customFormat="1" ht="12.75" customHeight="1" x14ac:dyDescent="0.2">
      <c r="A1102" s="93"/>
      <c r="B1102" s="1543"/>
      <c r="C1102" s="93"/>
      <c r="D1102" s="94"/>
      <c r="E1102" s="91"/>
      <c r="F1102" s="94"/>
      <c r="G1102" s="94"/>
      <c r="H1102" s="94"/>
      <c r="I1102" s="75"/>
      <c r="J1102" s="75"/>
      <c r="K1102" s="75"/>
      <c r="L1102" s="75"/>
      <c r="M1102" s="75"/>
      <c r="N1102" s="75"/>
      <c r="O1102" s="75"/>
      <c r="P1102" s="75"/>
      <c r="Q1102" s="160"/>
      <c r="R1102" s="96"/>
      <c r="S1102" s="96"/>
      <c r="T1102" s="175"/>
      <c r="U1102" s="99"/>
      <c r="V1102" s="99"/>
      <c r="W1102" s="97"/>
      <c r="X1102" s="99"/>
      <c r="Y1102" s="99"/>
      <c r="Z1102" s="160"/>
      <c r="AE1102" s="150" t="str">
        <f>IF(A1102="","",(IFERROR(VLOOKUP(A1102,Projecten!A$4:W$2618,5,FALSE),"niet bekend")))</f>
        <v/>
      </c>
      <c r="AF1102" s="972" t="str">
        <f t="shared" si="123"/>
        <v/>
      </c>
      <c r="AG1102" s="1028" t="str">
        <f>IF(A1102="","",(IFERROR(VLOOKUP(A1102,Projecten!A$4:W$2618,23,FALSE),"niet bekend")))</f>
        <v/>
      </c>
      <c r="AH1102" s="1028" t="str">
        <f>IF(A1102="","",(IFERROR(VLOOKUP(A1102,Projecten!A$4:W$2618,12,FALSE),"niet bekend")))</f>
        <v/>
      </c>
      <c r="AI1102" s="1028" t="str">
        <f t="shared" si="122"/>
        <v/>
      </c>
    </row>
    <row r="1103" spans="1:35" s="150" customFormat="1" ht="12.75" customHeight="1" x14ac:dyDescent="0.2">
      <c r="A1103" s="93"/>
      <c r="B1103" s="445"/>
      <c r="C1103" s="93"/>
      <c r="D1103" s="94"/>
      <c r="E1103" s="91"/>
      <c r="F1103" s="94"/>
      <c r="G1103" s="94"/>
      <c r="H1103" s="94"/>
      <c r="I1103" s="75"/>
      <c r="J1103" s="75"/>
      <c r="K1103" s="75"/>
      <c r="L1103" s="75"/>
      <c r="M1103" s="75"/>
      <c r="N1103" s="75"/>
      <c r="O1103" s="75"/>
      <c r="P1103" s="75"/>
      <c r="Q1103" s="160"/>
      <c r="R1103" s="96"/>
      <c r="S1103" s="96"/>
      <c r="T1103" s="175"/>
      <c r="U1103" s="99"/>
      <c r="V1103" s="99"/>
      <c r="W1103" s="97"/>
      <c r="X1103" s="99"/>
      <c r="Y1103" s="99"/>
      <c r="Z1103" s="160"/>
      <c r="AE1103" s="150" t="str">
        <f>IF(A1103="","",(IFERROR(VLOOKUP(A1103,Projecten!A$4:W$2618,5,FALSE),"niet bekend")))</f>
        <v/>
      </c>
      <c r="AF1103" s="972" t="str">
        <f t="shared" si="123"/>
        <v/>
      </c>
      <c r="AG1103" s="1028" t="str">
        <f>IF(A1103="","",(IFERROR(VLOOKUP(A1103,Projecten!A$4:W$2618,23,FALSE),"niet bekend")))</f>
        <v/>
      </c>
      <c r="AH1103" s="1028" t="str">
        <f>IF(A1103="","",(IFERROR(VLOOKUP(A1103,Projecten!A$4:W$2618,12,FALSE),"niet bekend")))</f>
        <v/>
      </c>
      <c r="AI1103" s="1028" t="str">
        <f t="shared" si="122"/>
        <v/>
      </c>
    </row>
    <row r="1104" spans="1:35" s="150" customFormat="1" ht="12.75" customHeight="1" x14ac:dyDescent="0.2">
      <c r="A1104" s="117">
        <v>2016345</v>
      </c>
      <c r="B1104" s="446">
        <v>120835</v>
      </c>
      <c r="C1104" s="118" t="s">
        <v>1611</v>
      </c>
      <c r="D1104" s="119" t="s">
        <v>489</v>
      </c>
      <c r="E1104" s="1002">
        <v>1</v>
      </c>
      <c r="F1104" s="738">
        <v>8</v>
      </c>
      <c r="G1104" s="738">
        <v>5</v>
      </c>
      <c r="H1104" s="738">
        <v>3</v>
      </c>
      <c r="I1104" s="75" t="s">
        <v>89</v>
      </c>
      <c r="J1104" s="75" t="s">
        <v>89</v>
      </c>
      <c r="K1104" s="75" t="s">
        <v>1737</v>
      </c>
      <c r="L1104" s="75" t="s">
        <v>1737</v>
      </c>
      <c r="M1104" s="75" t="s">
        <v>89</v>
      </c>
      <c r="N1104" s="75" t="s">
        <v>89</v>
      </c>
      <c r="O1104" s="75" t="s">
        <v>89</v>
      </c>
      <c r="P1104" s="75" t="s">
        <v>89</v>
      </c>
      <c r="Q1104" s="160" t="s">
        <v>1163</v>
      </c>
      <c r="R1104" s="96"/>
      <c r="S1104" s="96">
        <v>37</v>
      </c>
      <c r="T1104" s="175"/>
      <c r="U1104" s="99" t="s">
        <v>681</v>
      </c>
      <c r="V1104" s="99"/>
      <c r="W1104" s="97">
        <v>17.7</v>
      </c>
      <c r="X1104" s="99"/>
      <c r="Y1104" s="99"/>
      <c r="Z1104" s="160"/>
      <c r="AE1104" s="150">
        <f>IF(A1104="","",(IFERROR(VLOOKUP(A1104,Projecten!A$4:W$2618,5,FALSE),"niet bekend")))</f>
        <v>1</v>
      </c>
      <c r="AF1104" s="972">
        <f t="shared" si="123"/>
        <v>2473.64</v>
      </c>
      <c r="AG1104" s="1028">
        <f>IF(A1104="","",(IFERROR(VLOOKUP(A1104,Projecten!A$4:W$2618,23,FALSE),"niet bekend")))</f>
        <v>2473.64</v>
      </c>
      <c r="AH1104" s="1028">
        <f>IF(A1104="","",(IFERROR(VLOOKUP(A1104,Projecten!A$4:W$2618,12,FALSE),"niet bekend")))</f>
        <v>2473.64</v>
      </c>
      <c r="AI1104" s="1028">
        <f t="shared" si="122"/>
        <v>0</v>
      </c>
    </row>
    <row r="1105" spans="1:35" s="150" customFormat="1" ht="12.75" customHeight="1" x14ac:dyDescent="0.2">
      <c r="A1105" s="117">
        <v>2016344</v>
      </c>
      <c r="B1105" s="446">
        <v>120835</v>
      </c>
      <c r="C1105" s="118" t="s">
        <v>1610</v>
      </c>
      <c r="D1105" s="119" t="s">
        <v>489</v>
      </c>
      <c r="E1105" s="1002">
        <v>1</v>
      </c>
      <c r="F1105" s="738">
        <v>8</v>
      </c>
      <c r="G1105" s="738">
        <v>5</v>
      </c>
      <c r="H1105" s="738">
        <v>3</v>
      </c>
      <c r="I1105" s="75" t="s">
        <v>89</v>
      </c>
      <c r="J1105" s="75" t="s">
        <v>89</v>
      </c>
      <c r="K1105" s="75" t="s">
        <v>1737</v>
      </c>
      <c r="L1105" s="75" t="s">
        <v>1737</v>
      </c>
      <c r="M1105" s="75" t="s">
        <v>89</v>
      </c>
      <c r="N1105" s="75" t="s">
        <v>89</v>
      </c>
      <c r="O1105" s="75" t="s">
        <v>89</v>
      </c>
      <c r="P1105" s="75" t="s">
        <v>89</v>
      </c>
      <c r="Q1105" s="160" t="s">
        <v>1163</v>
      </c>
      <c r="R1105" s="96"/>
      <c r="S1105" s="96">
        <v>37</v>
      </c>
      <c r="T1105" s="175"/>
      <c r="U1105" s="99" t="s">
        <v>681</v>
      </c>
      <c r="V1105" s="99"/>
      <c r="W1105" s="97">
        <v>19.600000000000001</v>
      </c>
      <c r="X1105" s="99"/>
      <c r="Y1105" s="99"/>
      <c r="Z1105" s="160"/>
      <c r="AE1105" s="150">
        <f>IF(A1105="","",(IFERROR(VLOOKUP(A1105,Projecten!A$4:W$2618,5,FALSE),"niet bekend")))</f>
        <v>1</v>
      </c>
      <c r="AF1105" s="972">
        <f t="shared" si="123"/>
        <v>2456.3200000000002</v>
      </c>
      <c r="AG1105" s="1028">
        <f>IF(A1105="","",(IFERROR(VLOOKUP(A1105,Projecten!A$4:W$2618,23,FALSE),"niet bekend")))</f>
        <v>2456.3200000000002</v>
      </c>
      <c r="AH1105" s="1028">
        <f>IF(A1105="","",(IFERROR(VLOOKUP(A1105,Projecten!A$4:W$2618,12,FALSE),"niet bekend")))</f>
        <v>2456.3200000000002</v>
      </c>
      <c r="AI1105" s="1028">
        <f t="shared" si="122"/>
        <v>0</v>
      </c>
    </row>
    <row r="1106" spans="1:35" s="150" customFormat="1" ht="12.75" customHeight="1" x14ac:dyDescent="0.2">
      <c r="A1106" s="117">
        <v>2016402</v>
      </c>
      <c r="B1106" s="1189">
        <v>120837</v>
      </c>
      <c r="C1106" s="118" t="s">
        <v>1729</v>
      </c>
      <c r="D1106" s="119" t="s">
        <v>489</v>
      </c>
      <c r="E1106" s="1002">
        <v>1</v>
      </c>
      <c r="F1106" s="448">
        <v>1</v>
      </c>
      <c r="G1106" s="738">
        <v>0</v>
      </c>
      <c r="H1106" s="738">
        <v>1</v>
      </c>
      <c r="I1106" s="75" t="s">
        <v>89</v>
      </c>
      <c r="J1106" s="75" t="s">
        <v>1737</v>
      </c>
      <c r="K1106" s="75" t="s">
        <v>1737</v>
      </c>
      <c r="L1106" s="75" t="s">
        <v>1737</v>
      </c>
      <c r="M1106" s="75" t="s">
        <v>89</v>
      </c>
      <c r="N1106" s="75" t="s">
        <v>89</v>
      </c>
      <c r="O1106" s="75" t="s">
        <v>89</v>
      </c>
      <c r="P1106" s="75" t="s">
        <v>89</v>
      </c>
      <c r="Q1106" s="160" t="s">
        <v>1163</v>
      </c>
      <c r="R1106" s="96"/>
      <c r="S1106" s="96">
        <v>37</v>
      </c>
      <c r="T1106" s="175"/>
      <c r="U1106" s="99" t="s">
        <v>681</v>
      </c>
      <c r="V1106" s="99"/>
      <c r="W1106" s="97">
        <v>4</v>
      </c>
      <c r="X1106" s="99"/>
      <c r="Y1106" s="99"/>
      <c r="Z1106" s="160"/>
      <c r="AE1106" s="150">
        <f>IF(A1106="","",(IFERROR(VLOOKUP(A1106,Projecten!A$4:W$2618,5,FALSE),"niet bekend")))</f>
        <v>1</v>
      </c>
      <c r="AF1106" s="972">
        <f t="shared" si="123"/>
        <v>492.72</v>
      </c>
      <c r="AG1106" s="1028">
        <f>IF(A1106="","",(IFERROR(VLOOKUP(A1106,Projecten!A$4:W$2618,23,FALSE),"niet bekend")))</f>
        <v>492.72</v>
      </c>
      <c r="AH1106" s="1028">
        <f>IF(A1106="","",(IFERROR(VLOOKUP(A1106,Projecten!A$4:W$2618,12,FALSE),"niet bekend")))</f>
        <v>492.72</v>
      </c>
      <c r="AI1106" s="1028">
        <f t="shared" si="122"/>
        <v>0</v>
      </c>
    </row>
    <row r="1107" spans="1:35" s="150" customFormat="1" ht="12.75" customHeight="1" x14ac:dyDescent="0.2">
      <c r="A1107" s="117">
        <v>2016347</v>
      </c>
      <c r="B1107" s="446">
        <v>120836</v>
      </c>
      <c r="C1107" s="118" t="s">
        <v>1613</v>
      </c>
      <c r="D1107" s="119" t="s">
        <v>489</v>
      </c>
      <c r="E1107" s="1002">
        <v>1</v>
      </c>
      <c r="F1107" s="738">
        <v>9</v>
      </c>
      <c r="G1107" s="738">
        <v>6</v>
      </c>
      <c r="H1107" s="738">
        <v>3</v>
      </c>
      <c r="I1107" s="75" t="s">
        <v>89</v>
      </c>
      <c r="J1107" s="75" t="s">
        <v>89</v>
      </c>
      <c r="K1107" s="75" t="s">
        <v>1737</v>
      </c>
      <c r="L1107" s="75" t="s">
        <v>1737</v>
      </c>
      <c r="M1107" s="75" t="s">
        <v>89</v>
      </c>
      <c r="N1107" s="75" t="s">
        <v>89</v>
      </c>
      <c r="O1107" s="75" t="s">
        <v>89</v>
      </c>
      <c r="P1107" s="75" t="s">
        <v>89</v>
      </c>
      <c r="Q1107" s="160" t="s">
        <v>1163</v>
      </c>
      <c r="R1107" s="96"/>
      <c r="S1107" s="96">
        <v>37</v>
      </c>
      <c r="T1107" s="175"/>
      <c r="U1107" s="99" t="s">
        <v>681</v>
      </c>
      <c r="V1107" s="99"/>
      <c r="W1107" s="97">
        <v>20.2</v>
      </c>
      <c r="X1107" s="99"/>
      <c r="Y1107" s="99"/>
      <c r="Z1107" s="160"/>
      <c r="AE1107" s="150">
        <f>IF(A1107="","",(IFERROR(VLOOKUP(A1107,Projecten!A$4:W$2618,5,FALSE),"niet bekend")))</f>
        <v>1</v>
      </c>
      <c r="AF1107" s="972">
        <f t="shared" si="123"/>
        <v>2715.02</v>
      </c>
      <c r="AG1107" s="1028">
        <f>IF(A1107="","",(IFERROR(VLOOKUP(A1107,Projecten!A$4:W$2618,23,FALSE),"niet bekend")))</f>
        <v>2715.02</v>
      </c>
      <c r="AH1107" s="1028">
        <f>IF(A1107="","",(IFERROR(VLOOKUP(A1107,Projecten!A$4:W$2618,12,FALSE),"niet bekend")))</f>
        <v>2715.02</v>
      </c>
      <c r="AI1107" s="1028">
        <f t="shared" si="122"/>
        <v>0</v>
      </c>
    </row>
    <row r="1108" spans="1:35" s="150" customFormat="1" ht="12.75" customHeight="1" x14ac:dyDescent="0.2">
      <c r="A1108" s="117">
        <v>2016348</v>
      </c>
      <c r="B1108" s="446">
        <v>120837</v>
      </c>
      <c r="C1108" s="118" t="s">
        <v>1614</v>
      </c>
      <c r="D1108" s="119" t="s">
        <v>489</v>
      </c>
      <c r="E1108" s="1002">
        <v>1</v>
      </c>
      <c r="F1108" s="738">
        <v>12</v>
      </c>
      <c r="G1108" s="738">
        <v>7</v>
      </c>
      <c r="H1108" s="738">
        <v>5</v>
      </c>
      <c r="I1108" s="75" t="s">
        <v>89</v>
      </c>
      <c r="J1108" s="75" t="s">
        <v>89</v>
      </c>
      <c r="K1108" s="75" t="s">
        <v>1737</v>
      </c>
      <c r="L1108" s="75" t="s">
        <v>1737</v>
      </c>
      <c r="M1108" s="75" t="s">
        <v>89</v>
      </c>
      <c r="N1108" s="75" t="s">
        <v>89</v>
      </c>
      <c r="O1108" s="75" t="s">
        <v>89</v>
      </c>
      <c r="P1108" s="75" t="s">
        <v>89</v>
      </c>
      <c r="Q1108" s="160" t="s">
        <v>1163</v>
      </c>
      <c r="R1108" s="96"/>
      <c r="S1108" s="96">
        <v>37</v>
      </c>
      <c r="T1108" s="175"/>
      <c r="U1108" s="99" t="s">
        <v>681</v>
      </c>
      <c r="V1108" s="99"/>
      <c r="W1108" s="97">
        <v>28.3</v>
      </c>
      <c r="X1108" s="99"/>
      <c r="Y1108" s="99"/>
      <c r="Z1108" s="160"/>
      <c r="AE1108" s="150">
        <f>IF(A1108="","",(IFERROR(VLOOKUP(A1108,Projecten!A$4:W$2618,5,FALSE),"niet bekend")))</f>
        <v>1</v>
      </c>
      <c r="AF1108" s="972">
        <f t="shared" si="123"/>
        <v>3718.43</v>
      </c>
      <c r="AG1108" s="1028">
        <f>IF(A1108="","",(IFERROR(VLOOKUP(A1108,Projecten!A$4:W$2618,23,FALSE),"niet bekend")))</f>
        <v>3718.43</v>
      </c>
      <c r="AH1108" s="1028">
        <f>IF(A1108="","",(IFERROR(VLOOKUP(A1108,Projecten!A$4:W$2618,12,FALSE),"niet bekend")))</f>
        <v>3718.43</v>
      </c>
      <c r="AI1108" s="1028">
        <f t="shared" si="122"/>
        <v>0</v>
      </c>
    </row>
    <row r="1109" spans="1:35" s="150" customFormat="1" ht="12.75" customHeight="1" x14ac:dyDescent="0.2">
      <c r="A1109" s="117">
        <v>2016346</v>
      </c>
      <c r="B1109" s="446">
        <v>120836</v>
      </c>
      <c r="C1109" s="118" t="s">
        <v>1612</v>
      </c>
      <c r="D1109" s="119" t="s">
        <v>489</v>
      </c>
      <c r="E1109" s="1002">
        <v>1</v>
      </c>
      <c r="F1109" s="738">
        <v>9</v>
      </c>
      <c r="G1109" s="738">
        <v>6</v>
      </c>
      <c r="H1109" s="738">
        <v>3</v>
      </c>
      <c r="I1109" s="75" t="s">
        <v>89</v>
      </c>
      <c r="J1109" s="75" t="s">
        <v>89</v>
      </c>
      <c r="K1109" s="75" t="s">
        <v>1737</v>
      </c>
      <c r="L1109" s="75" t="s">
        <v>1737</v>
      </c>
      <c r="M1109" s="75" t="s">
        <v>89</v>
      </c>
      <c r="N1109" s="75" t="s">
        <v>89</v>
      </c>
      <c r="O1109" s="75" t="s">
        <v>89</v>
      </c>
      <c r="P1109" s="75" t="s">
        <v>89</v>
      </c>
      <c r="Q1109" s="160" t="s">
        <v>1163</v>
      </c>
      <c r="R1109" s="96" t="s">
        <v>1838</v>
      </c>
      <c r="S1109" s="96">
        <v>37</v>
      </c>
      <c r="T1109" s="175"/>
      <c r="U1109" s="99" t="s">
        <v>681</v>
      </c>
      <c r="V1109" s="99"/>
      <c r="W1109" s="97">
        <v>28.1</v>
      </c>
      <c r="X1109" s="99"/>
      <c r="Y1109" s="99"/>
      <c r="Z1109" s="160"/>
      <c r="AE1109" s="150">
        <f>IF(A1109="","",(IFERROR(VLOOKUP(A1109,Projecten!A$4:W$2618,5,FALSE),"niet bekend")))</f>
        <v>1</v>
      </c>
      <c r="AF1109" s="972">
        <f t="shared" si="123"/>
        <v>3735.32</v>
      </c>
      <c r="AG1109" s="1028">
        <f>IF(A1109="","",(IFERROR(VLOOKUP(A1109,Projecten!A$4:W$2618,23,FALSE),"niet bekend")))</f>
        <v>3735.32</v>
      </c>
      <c r="AH1109" s="1028">
        <f>IF(A1109="","",(IFERROR(VLOOKUP(A1109,Projecten!A$4:W$2618,12,FALSE),"niet bekend")))</f>
        <v>3735.32</v>
      </c>
      <c r="AI1109" s="1028">
        <f t="shared" si="122"/>
        <v>0</v>
      </c>
    </row>
    <row r="1110" spans="1:35" s="150" customFormat="1" ht="12.75" customHeight="1" x14ac:dyDescent="0.2">
      <c r="A1110" s="117"/>
      <c r="B1110" s="1189"/>
      <c r="C1110" s="118"/>
      <c r="D1110" s="119"/>
      <c r="E1110" s="1002"/>
      <c r="F1110" s="448"/>
      <c r="G1110" s="738"/>
      <c r="H1110" s="738"/>
      <c r="I1110" s="75"/>
      <c r="J1110" s="75"/>
      <c r="K1110" s="75"/>
      <c r="L1110" s="75"/>
      <c r="M1110" s="75"/>
      <c r="N1110" s="75"/>
      <c r="O1110" s="75"/>
      <c r="P1110" s="75"/>
      <c r="Q1110" s="160"/>
      <c r="R1110" s="96"/>
      <c r="S1110" s="96"/>
      <c r="T1110" s="175"/>
      <c r="U1110" s="99"/>
      <c r="V1110" s="99"/>
      <c r="W1110" s="97"/>
      <c r="X1110" s="99"/>
      <c r="Y1110" s="99"/>
      <c r="Z1110" s="160"/>
      <c r="AE1110" s="150" t="str">
        <f>IF(A1110="","",(IFERROR(VLOOKUP(A1110,Projecten!A$4:W$2618,5,FALSE),"niet bekend")))</f>
        <v/>
      </c>
      <c r="AF1110" s="972" t="str">
        <f t="shared" si="123"/>
        <v/>
      </c>
      <c r="AG1110" s="1028" t="str">
        <f>IF(A1110="","",(IFERROR(VLOOKUP(A1110,Projecten!A$4:W$2618,23,FALSE),"niet bekend")))</f>
        <v/>
      </c>
      <c r="AH1110" s="1028" t="str">
        <f>IF(A1110="","",(IFERROR(VLOOKUP(A1110,Projecten!A$4:W$2618,12,FALSE),"niet bekend")))</f>
        <v/>
      </c>
      <c r="AI1110" s="1028" t="str">
        <f t="shared" si="122"/>
        <v/>
      </c>
    </row>
    <row r="1111" spans="1:35" s="150" customFormat="1" ht="12.75" customHeight="1" x14ac:dyDescent="0.2">
      <c r="A1111" s="117">
        <v>2016378</v>
      </c>
      <c r="B1111" s="446">
        <v>120838</v>
      </c>
      <c r="C1111" s="118" t="s">
        <v>1786</v>
      </c>
      <c r="D1111" s="119" t="s">
        <v>68</v>
      </c>
      <c r="E1111" s="1002">
        <v>4</v>
      </c>
      <c r="F1111" s="448">
        <v>32</v>
      </c>
      <c r="G1111" s="448">
        <v>24</v>
      </c>
      <c r="H1111" s="448">
        <v>4</v>
      </c>
      <c r="I1111" s="75" t="s">
        <v>89</v>
      </c>
      <c r="J1111" s="75" t="s">
        <v>89</v>
      </c>
      <c r="K1111" s="75" t="s">
        <v>1737</v>
      </c>
      <c r="L1111" s="75" t="s">
        <v>1737</v>
      </c>
      <c r="M1111" s="75" t="s">
        <v>89</v>
      </c>
      <c r="N1111" s="75" t="s">
        <v>89</v>
      </c>
      <c r="O1111" s="75" t="s">
        <v>89</v>
      </c>
      <c r="P1111" s="75" t="s">
        <v>89</v>
      </c>
      <c r="Q1111" s="160" t="s">
        <v>1163</v>
      </c>
      <c r="R1111" s="96"/>
      <c r="S1111" s="96">
        <v>37</v>
      </c>
      <c r="T1111" s="175"/>
      <c r="U1111" s="99" t="s">
        <v>444</v>
      </c>
      <c r="V1111" s="99"/>
      <c r="W1111" s="97">
        <v>58.1</v>
      </c>
      <c r="X1111" s="99"/>
      <c r="Y1111" s="99"/>
      <c r="Z1111" s="160"/>
      <c r="AE1111" s="150">
        <f>IF(A1111="","",(IFERROR(VLOOKUP(A1111,Projecten!A$4:W$2618,5,FALSE),"niet bekend")))</f>
        <v>12</v>
      </c>
      <c r="AF1111" s="972">
        <f t="shared" si="123"/>
        <v>11388</v>
      </c>
      <c r="AG1111" s="1028">
        <f>IF(A1111="","",(IFERROR(VLOOKUP(A1111,Projecten!A$4:W$2618,23,FALSE),"niet bekend")))</f>
        <v>34164</v>
      </c>
      <c r="AH1111" s="1028">
        <f>IF(A1111="","",(IFERROR(VLOOKUP(A1111,Projecten!A$4:W$2618,12,FALSE),"niet bekend")))</f>
        <v>34164</v>
      </c>
      <c r="AI1111" s="1028">
        <f t="shared" si="122"/>
        <v>22776</v>
      </c>
    </row>
    <row r="1112" spans="1:35" s="38" customFormat="1" ht="12.75" customHeight="1" x14ac:dyDescent="0.2">
      <c r="A1112" s="30"/>
      <c r="B1112" s="1500"/>
      <c r="C1112" s="31"/>
      <c r="D1112" s="31"/>
      <c r="E1112" s="32"/>
      <c r="F1112" s="31"/>
      <c r="G1112" s="31"/>
      <c r="H1112" s="31"/>
      <c r="I1112" s="32"/>
      <c r="J1112" s="32"/>
      <c r="K1112" s="32"/>
      <c r="L1112" s="32"/>
      <c r="M1112" s="32"/>
      <c r="N1112" s="32"/>
      <c r="O1112" s="32"/>
      <c r="P1112" s="32"/>
      <c r="Q1112" s="527"/>
      <c r="R1112" s="33"/>
      <c r="S1112" s="1198"/>
      <c r="T1112" s="176"/>
      <c r="U1112" s="35"/>
      <c r="V1112" s="35"/>
      <c r="W1112" s="35"/>
      <c r="X1112" s="83"/>
      <c r="Y1112" s="84"/>
      <c r="Z1112" s="36"/>
      <c r="AA1112" s="608" t="s">
        <v>1332</v>
      </c>
      <c r="AB1112" s="608" t="s">
        <v>1269</v>
      </c>
      <c r="AC1112" s="608" t="s">
        <v>1333</v>
      </c>
      <c r="AF1112" s="983"/>
      <c r="AG1112" s="1030"/>
      <c r="AH1112" s="1030"/>
      <c r="AI1112" s="1030"/>
    </row>
    <row r="1113" spans="1:35" s="957" customFormat="1" ht="12.75" customHeight="1" x14ac:dyDescent="0.2">
      <c r="A1113" s="1007"/>
      <c r="B1113" s="1498"/>
      <c r="C1113" s="1008">
        <f>SUM(F1113:H1113)</f>
        <v>512</v>
      </c>
      <c r="D1113" s="1009"/>
      <c r="E1113" s="1010">
        <f>SUM(E1114:E1157)</f>
        <v>30</v>
      </c>
      <c r="F1113" s="1009">
        <f>SUM(F1114:F1157)</f>
        <v>283</v>
      </c>
      <c r="G1113" s="1009">
        <f>SUM(G1114:G1157)</f>
        <v>157</v>
      </c>
      <c r="H1113" s="1009">
        <f>SUM(H1114:H1157)</f>
        <v>72</v>
      </c>
      <c r="I1113" s="1010"/>
      <c r="J1113" s="1010"/>
      <c r="K1113" s="1010"/>
      <c r="L1113" s="1010"/>
      <c r="M1113" s="1010"/>
      <c r="N1113" s="1010"/>
      <c r="O1113" s="1010"/>
      <c r="P1113" s="1010"/>
      <c r="Q1113" s="1012">
        <v>37</v>
      </c>
      <c r="R1113" s="1043"/>
      <c r="S1113" s="1199"/>
      <c r="T1113" s="1013"/>
      <c r="U1113" s="1014"/>
      <c r="V1113" s="1015">
        <f>SUM(W1113:W1157)</f>
        <v>582.75</v>
      </c>
      <c r="W1113" s="960"/>
      <c r="X1113" s="960">
        <v>340.5</v>
      </c>
      <c r="Y1113" s="961">
        <f>V1113-X1113</f>
        <v>242.25</v>
      </c>
      <c r="Z1113" s="956"/>
      <c r="AA1113" s="957">
        <v>622.5</v>
      </c>
      <c r="AB1113" s="957">
        <v>244.5</v>
      </c>
      <c r="AC1113" s="957">
        <f>AA1113-AB1113</f>
        <v>378</v>
      </c>
      <c r="AD1113" s="1038"/>
      <c r="AE1113" s="1038" t="str">
        <f>IF(A1113="","",(IFERROR(VLOOKUP(A1113,Projecten!A$4:W$2618,5,FALSE),"niet bekend")))</f>
        <v/>
      </c>
      <c r="AF1113" s="1037">
        <f>SUM(AF1114:AF1157)</f>
        <v>89176.089999999982</v>
      </c>
      <c r="AG1113" s="1027"/>
      <c r="AH1113" s="1027"/>
      <c r="AI1113" s="1027"/>
    </row>
    <row r="1114" spans="1:35" ht="12.75" customHeight="1" x14ac:dyDescent="0.2">
      <c r="A1114" s="347"/>
      <c r="B1114" s="291"/>
      <c r="C1114" s="6"/>
      <c r="D1114" s="291"/>
      <c r="E1114" s="1968"/>
      <c r="F1114" s="291"/>
      <c r="G1114" s="291"/>
      <c r="H1114" s="291"/>
      <c r="I1114" s="29"/>
      <c r="J1114" s="29"/>
      <c r="K1114" s="29"/>
      <c r="L1114" s="29"/>
      <c r="M1114" s="29"/>
      <c r="N1114" s="29"/>
      <c r="O1114" s="29"/>
      <c r="P1114" s="29"/>
      <c r="Q1114" s="5" t="s">
        <v>1684</v>
      </c>
      <c r="S1114" s="23"/>
      <c r="V1114" s="600" t="s">
        <v>1397</v>
      </c>
      <c r="W1114" s="25"/>
      <c r="X1114" s="6"/>
      <c r="Y1114" s="6"/>
      <c r="Z1114" s="5"/>
      <c r="AE1114" s="4" t="str">
        <f>IF(A1114="","",(IFERROR(VLOOKUP(A1114,Projecten!A$4:W$2618,5,FALSE),"niet bekend")))</f>
        <v/>
      </c>
      <c r="AF1114" s="973" t="str">
        <f t="shared" ref="AF1114:AF1156" si="124">IF(AE1114="","",(IF(E1114=0,AH1114,(E1114/AE1114*AH1114))))</f>
        <v/>
      </c>
      <c r="AG1114" s="1028" t="str">
        <f>IF(A1114="","",(IFERROR(VLOOKUP(A1114,Projecten!A$4:W$2618,23,FALSE),"niet bekend")))</f>
        <v/>
      </c>
      <c r="AH1114" s="1028" t="str">
        <f>IF(A1114="","",(IFERROR(VLOOKUP(A1114,Projecten!A$4:W$2618,12,FALSE),"niet bekend")))</f>
        <v/>
      </c>
      <c r="AI1114" s="1026" t="str">
        <f t="shared" ref="AI1114:AI1156" si="125">IF(AF1114="","",(AH1114-AF1114))</f>
        <v/>
      </c>
    </row>
    <row r="1115" spans="1:35" s="540" customFormat="1" ht="12.75" customHeight="1" x14ac:dyDescent="0.2">
      <c r="B1115" s="625"/>
      <c r="C1115" s="776" t="s">
        <v>1685</v>
      </c>
      <c r="D1115" s="625"/>
      <c r="E1115" s="1992"/>
      <c r="F1115" s="625"/>
      <c r="G1115" s="625"/>
      <c r="H1115" s="625"/>
      <c r="I1115" s="541"/>
      <c r="J1115" s="541"/>
      <c r="K1115" s="541"/>
      <c r="L1115" s="541"/>
      <c r="M1115" s="541"/>
      <c r="N1115" s="541"/>
      <c r="O1115" s="541"/>
      <c r="P1115" s="541"/>
      <c r="Q1115" s="539"/>
      <c r="R1115" s="384"/>
      <c r="S1115" s="543"/>
      <c r="T1115" s="544"/>
      <c r="U1115" s="546"/>
      <c r="V1115" s="761"/>
      <c r="W1115" s="545">
        <v>16.5</v>
      </c>
      <c r="X1115" s="546"/>
      <c r="Y1115" s="546"/>
      <c r="Z1115" s="539"/>
      <c r="AE1115" s="383" t="str">
        <f>IF(A1115="","",(IFERROR(VLOOKUP(A1115,Projecten!A$4:W$2618,5,FALSE),"niet bekend")))</f>
        <v/>
      </c>
      <c r="AF1115" s="975" t="str">
        <f t="shared" si="124"/>
        <v/>
      </c>
      <c r="AG1115" s="1028" t="str">
        <f>IF(A1115="","",(IFERROR(VLOOKUP(A1115,Projecten!A$4:W$2618,23,FALSE),"niet bekend")))</f>
        <v/>
      </c>
      <c r="AH1115" s="1028" t="str">
        <f>IF(A1115="","",(IFERROR(VLOOKUP(A1115,Projecten!A$4:W$2618,12,FALSE),"niet bekend")))</f>
        <v/>
      </c>
      <c r="AI1115" s="1026" t="str">
        <f t="shared" si="125"/>
        <v/>
      </c>
    </row>
    <row r="1116" spans="1:35" s="540" customFormat="1" ht="12.75" customHeight="1" x14ac:dyDescent="0.2">
      <c r="B1116" s="625"/>
      <c r="C1116" s="546" t="s">
        <v>1872</v>
      </c>
      <c r="D1116" s="625"/>
      <c r="E1116" s="1992"/>
      <c r="F1116" s="625"/>
      <c r="G1116" s="625"/>
      <c r="H1116" s="625"/>
      <c r="I1116" s="541"/>
      <c r="J1116" s="541"/>
      <c r="K1116" s="541"/>
      <c r="L1116" s="541"/>
      <c r="M1116" s="541"/>
      <c r="N1116" s="541"/>
      <c r="O1116" s="541"/>
      <c r="P1116" s="541"/>
      <c r="Q1116" s="539"/>
      <c r="R1116" s="384"/>
      <c r="S1116" s="543"/>
      <c r="T1116" s="544"/>
      <c r="U1116" s="546"/>
      <c r="V1116" s="761"/>
      <c r="W1116" s="545"/>
      <c r="X1116" s="546"/>
      <c r="Y1116" s="546"/>
      <c r="Z1116" s="539"/>
      <c r="AE1116" s="383" t="str">
        <f>IF(A1116="","",(IFERROR(VLOOKUP(A1116,Projecten!A$4:W$2618,5,FALSE),"niet bekend")))</f>
        <v/>
      </c>
      <c r="AF1116" s="975" t="str">
        <f t="shared" si="124"/>
        <v/>
      </c>
      <c r="AG1116" s="1028" t="str">
        <f>IF(A1116="","",(IFERROR(VLOOKUP(A1116,Projecten!A$4:W$2618,23,FALSE),"niet bekend")))</f>
        <v/>
      </c>
      <c r="AH1116" s="1028" t="str">
        <f>IF(A1116="","",(IFERROR(VLOOKUP(A1116,Projecten!A$4:W$2618,12,FALSE),"niet bekend")))</f>
        <v/>
      </c>
      <c r="AI1116" s="1026" t="str">
        <f t="shared" si="125"/>
        <v/>
      </c>
    </row>
    <row r="1117" spans="1:35" s="540" customFormat="1" ht="12.75" customHeight="1" x14ac:dyDescent="0.2">
      <c r="B1117" s="625"/>
      <c r="C1117" s="777" t="s">
        <v>1490</v>
      </c>
      <c r="D1117" s="625"/>
      <c r="E1117" s="1992"/>
      <c r="F1117" s="625"/>
      <c r="G1117" s="625"/>
      <c r="H1117" s="625"/>
      <c r="I1117" s="542"/>
      <c r="J1117" s="542"/>
      <c r="K1117" s="542"/>
      <c r="L1117" s="542"/>
      <c r="M1117" s="542"/>
      <c r="N1117" s="542"/>
      <c r="O1117" s="542"/>
      <c r="P1117" s="542"/>
      <c r="Q1117" s="539"/>
      <c r="R1117" s="384"/>
      <c r="S1117" s="543"/>
      <c r="T1117" s="544"/>
      <c r="U1117" s="546"/>
      <c r="V1117" s="546"/>
      <c r="W1117" s="545">
        <v>40</v>
      </c>
      <c r="X1117" s="546"/>
      <c r="Y1117" s="546"/>
      <c r="Z1117" s="539"/>
      <c r="AE1117" s="383" t="str">
        <f>IF(A1117="","",(IFERROR(VLOOKUP(A1117,Projecten!A$4:W$2618,5,FALSE),"niet bekend")))</f>
        <v/>
      </c>
      <c r="AF1117" s="975" t="str">
        <f t="shared" si="124"/>
        <v/>
      </c>
      <c r="AG1117" s="1028" t="str">
        <f>IF(A1117="","",(IFERROR(VLOOKUP(A1117,Projecten!A$4:W$2618,23,FALSE),"niet bekend")))</f>
        <v/>
      </c>
      <c r="AH1117" s="1028" t="str">
        <f>IF(A1117="","",(IFERROR(VLOOKUP(A1117,Projecten!A$4:W$2618,12,FALSE),"niet bekend")))</f>
        <v/>
      </c>
      <c r="AI1117" s="1026" t="str">
        <f t="shared" si="125"/>
        <v/>
      </c>
    </row>
    <row r="1118" spans="1:35" s="540" customFormat="1" ht="12.75" customHeight="1" x14ac:dyDescent="0.2">
      <c r="B1118" s="625"/>
      <c r="C1118" s="777" t="s">
        <v>1891</v>
      </c>
      <c r="D1118" s="625"/>
      <c r="E1118" s="1992"/>
      <c r="F1118" s="625"/>
      <c r="G1118" s="625"/>
      <c r="H1118" s="625"/>
      <c r="I1118" s="542"/>
      <c r="J1118" s="542"/>
      <c r="K1118" s="542"/>
      <c r="L1118" s="542"/>
      <c r="M1118" s="542"/>
      <c r="N1118" s="542"/>
      <c r="O1118" s="542"/>
      <c r="P1118" s="542"/>
      <c r="Q1118" s="539"/>
      <c r="R1118" s="384"/>
      <c r="S1118" s="543"/>
      <c r="T1118" s="544"/>
      <c r="U1118" s="546"/>
      <c r="V1118" s="546"/>
      <c r="W1118" s="545">
        <v>8</v>
      </c>
      <c r="X1118" s="546"/>
      <c r="Y1118" s="546"/>
      <c r="Z1118" s="539"/>
      <c r="AE1118" s="383" t="str">
        <f>IF(A1118="","",(IFERROR(VLOOKUP(A1118,Projecten!A$4:W$2618,5,FALSE),"niet bekend")))</f>
        <v/>
      </c>
      <c r="AF1118" s="975" t="str">
        <f t="shared" si="124"/>
        <v/>
      </c>
      <c r="AG1118" s="1028" t="str">
        <f>IF(A1118="","",(IFERROR(VLOOKUP(A1118,Projecten!A$4:W$2618,23,FALSE),"niet bekend")))</f>
        <v/>
      </c>
      <c r="AH1118" s="1028" t="str">
        <f>IF(A1118="","",(IFERROR(VLOOKUP(A1118,Projecten!A$4:W$2618,12,FALSE),"niet bekend")))</f>
        <v/>
      </c>
      <c r="AI1118" s="1026" t="str">
        <f t="shared" si="125"/>
        <v/>
      </c>
    </row>
    <row r="1119" spans="1:35" s="540" customFormat="1" ht="12.75" customHeight="1" x14ac:dyDescent="0.2">
      <c r="B1119" s="625"/>
      <c r="C1119" s="777" t="s">
        <v>1907</v>
      </c>
      <c r="D1119" s="625"/>
      <c r="E1119" s="1992"/>
      <c r="F1119" s="625"/>
      <c r="G1119" s="625"/>
      <c r="H1119" s="625"/>
      <c r="I1119" s="542"/>
      <c r="J1119" s="542"/>
      <c r="K1119" s="542"/>
      <c r="L1119" s="542"/>
      <c r="M1119" s="542"/>
      <c r="N1119" s="542"/>
      <c r="O1119" s="542"/>
      <c r="P1119" s="542"/>
      <c r="Q1119" s="539"/>
      <c r="R1119" s="384"/>
      <c r="S1119" s="543"/>
      <c r="T1119" s="544"/>
      <c r="U1119" s="546"/>
      <c r="V1119" s="546"/>
      <c r="W1119" s="545"/>
      <c r="X1119" s="546"/>
      <c r="Y1119" s="546"/>
      <c r="Z1119" s="539"/>
      <c r="AE1119" s="383" t="str">
        <f>IF(A1119="","",(IFERROR(VLOOKUP(A1119,Projecten!A$4:W$2618,5,FALSE),"niet bekend")))</f>
        <v/>
      </c>
      <c r="AF1119" s="975" t="str">
        <f t="shared" si="124"/>
        <v/>
      </c>
      <c r="AG1119" s="1028" t="str">
        <f>IF(A1119="","",(IFERROR(VLOOKUP(A1119,Projecten!A$4:W$2618,23,FALSE),"niet bekend")))</f>
        <v/>
      </c>
      <c r="AH1119" s="1028" t="str">
        <f>IF(A1119="","",(IFERROR(VLOOKUP(A1119,Projecten!A$4:W$2618,12,FALSE),"niet bekend")))</f>
        <v/>
      </c>
      <c r="AI1119" s="1026" t="str">
        <f t="shared" si="125"/>
        <v/>
      </c>
    </row>
    <row r="1120" spans="1:35" s="150" customFormat="1" ht="12.75" customHeight="1" x14ac:dyDescent="0.2">
      <c r="A1120" s="117"/>
      <c r="B1120" s="446"/>
      <c r="C1120" s="118"/>
      <c r="D1120" s="119"/>
      <c r="E1120" s="1002"/>
      <c r="F1120" s="448"/>
      <c r="G1120" s="448"/>
      <c r="H1120" s="448"/>
      <c r="I1120" s="75"/>
      <c r="J1120" s="75"/>
      <c r="K1120" s="75"/>
      <c r="L1120" s="75"/>
      <c r="M1120" s="75"/>
      <c r="N1120" s="75"/>
      <c r="O1120" s="75"/>
      <c r="P1120" s="75"/>
      <c r="Q1120" s="160"/>
      <c r="R1120" s="96"/>
      <c r="S1120" s="96"/>
      <c r="T1120" s="175"/>
      <c r="U1120" s="99"/>
      <c r="V1120" s="99"/>
      <c r="W1120" s="97"/>
      <c r="X1120" s="99"/>
      <c r="Y1120" s="99"/>
      <c r="Z1120" s="160"/>
      <c r="AE1120" s="150" t="str">
        <f>IF(A1120="","",(IFERROR(VLOOKUP(A1120,Projecten!A$4:W$2618,5,FALSE),"niet bekend")))</f>
        <v/>
      </c>
      <c r="AF1120" s="972" t="str">
        <f t="shared" si="124"/>
        <v/>
      </c>
      <c r="AG1120" s="1028" t="str">
        <f>IF(A1120="","",(IFERROR(VLOOKUP(A1120,Projecten!A$4:W$2618,23,FALSE),"niet bekend")))</f>
        <v/>
      </c>
      <c r="AH1120" s="1028" t="str">
        <f>IF(A1120="","",(IFERROR(VLOOKUP(A1120,Projecten!A$4:W$2618,12,FALSE),"niet bekend")))</f>
        <v/>
      </c>
      <c r="AI1120" s="1028" t="str">
        <f t="shared" si="125"/>
        <v/>
      </c>
    </row>
    <row r="1121" spans="1:35" s="775" customFormat="1" ht="12.75" customHeight="1" x14ac:dyDescent="0.2">
      <c r="A1121" s="434"/>
      <c r="B1121" s="768"/>
      <c r="C1121" s="769" t="s">
        <v>1904</v>
      </c>
      <c r="D1121" s="770"/>
      <c r="E1121" s="2009"/>
      <c r="F1121" s="771"/>
      <c r="G1121" s="771"/>
      <c r="H1121" s="771"/>
      <c r="I1121" s="764"/>
      <c r="J1121" s="764"/>
      <c r="K1121" s="764"/>
      <c r="L1121" s="764"/>
      <c r="M1121" s="764"/>
      <c r="N1121" s="764"/>
      <c r="O1121" s="764"/>
      <c r="P1121" s="764"/>
      <c r="Q1121" s="434"/>
      <c r="R1121" s="418"/>
      <c r="S1121" s="772"/>
      <c r="T1121" s="773"/>
      <c r="U1121" s="774"/>
      <c r="V1121" s="774"/>
      <c r="W1121" s="610">
        <v>6</v>
      </c>
      <c r="X1121" s="774"/>
      <c r="Y1121" s="774"/>
      <c r="Z1121" s="434"/>
      <c r="AE1121" s="430" t="str">
        <f>IF(A1121="","",(IFERROR(VLOOKUP(A1121,Projecten!A$4:W$2618,5,FALSE),"niet bekend")))</f>
        <v/>
      </c>
      <c r="AF1121" s="981" t="str">
        <f t="shared" si="124"/>
        <v/>
      </c>
      <c r="AG1121" s="1028" t="str">
        <f>IF(A1121="","",(IFERROR(VLOOKUP(A1121,Projecten!A$4:W$2618,23,FALSE),"niet bekend")))</f>
        <v/>
      </c>
      <c r="AH1121" s="1028" t="str">
        <f>IF(A1121="","",(IFERROR(VLOOKUP(A1121,Projecten!A$4:W$2618,12,FALSE),"niet bekend")))</f>
        <v/>
      </c>
      <c r="AI1121" s="1028" t="str">
        <f t="shared" si="125"/>
        <v/>
      </c>
    </row>
    <row r="1122" spans="1:35" s="775" customFormat="1" ht="12.75" customHeight="1" x14ac:dyDescent="0.2">
      <c r="A1122" s="434"/>
      <c r="B1122" s="768"/>
      <c r="C1122" s="769" t="s">
        <v>1905</v>
      </c>
      <c r="D1122" s="770"/>
      <c r="E1122" s="2009"/>
      <c r="F1122" s="771"/>
      <c r="G1122" s="771"/>
      <c r="H1122" s="771"/>
      <c r="I1122" s="764"/>
      <c r="J1122" s="764"/>
      <c r="K1122" s="764"/>
      <c r="L1122" s="764"/>
      <c r="M1122" s="764"/>
      <c r="N1122" s="764"/>
      <c r="O1122" s="764"/>
      <c r="P1122" s="764"/>
      <c r="Q1122" s="434"/>
      <c r="R1122" s="418"/>
      <c r="S1122" s="772"/>
      <c r="T1122" s="773"/>
      <c r="U1122" s="774"/>
      <c r="V1122" s="774"/>
      <c r="W1122" s="610">
        <v>6.5</v>
      </c>
      <c r="X1122" s="774"/>
      <c r="Y1122" s="774"/>
      <c r="Z1122" s="434"/>
      <c r="AE1122" s="430" t="str">
        <f>IF(A1122="","",(IFERROR(VLOOKUP(A1122,Projecten!A$4:W$2618,5,FALSE),"niet bekend")))</f>
        <v/>
      </c>
      <c r="AF1122" s="981" t="str">
        <f t="shared" si="124"/>
        <v/>
      </c>
      <c r="AG1122" s="1028" t="str">
        <f>IF(A1122="","",(IFERROR(VLOOKUP(A1122,Projecten!A$4:W$2618,23,FALSE),"niet bekend")))</f>
        <v/>
      </c>
      <c r="AH1122" s="1028" t="str">
        <f>IF(A1122="","",(IFERROR(VLOOKUP(A1122,Projecten!A$4:W$2618,12,FALSE),"niet bekend")))</f>
        <v/>
      </c>
      <c r="AI1122" s="1028" t="str">
        <f t="shared" si="125"/>
        <v/>
      </c>
    </row>
    <row r="1123" spans="1:35" s="775" customFormat="1" ht="12.75" customHeight="1" x14ac:dyDescent="0.2">
      <c r="A1123" s="434"/>
      <c r="B1123" s="768"/>
      <c r="C1123" s="769" t="s">
        <v>1906</v>
      </c>
      <c r="D1123" s="770"/>
      <c r="E1123" s="2009"/>
      <c r="F1123" s="771"/>
      <c r="G1123" s="771"/>
      <c r="H1123" s="771"/>
      <c r="I1123" s="764"/>
      <c r="J1123" s="764"/>
      <c r="K1123" s="764"/>
      <c r="L1123" s="764"/>
      <c r="M1123" s="764"/>
      <c r="N1123" s="764"/>
      <c r="O1123" s="764"/>
      <c r="P1123" s="764"/>
      <c r="Q1123" s="434"/>
      <c r="R1123" s="418"/>
      <c r="S1123" s="772"/>
      <c r="T1123" s="773"/>
      <c r="U1123" s="774"/>
      <c r="V1123" s="774"/>
      <c r="W1123" s="610">
        <v>3.25</v>
      </c>
      <c r="X1123" s="774"/>
      <c r="Y1123" s="774"/>
      <c r="Z1123" s="434"/>
      <c r="AE1123" s="430" t="str">
        <f>IF(A1123="","",(IFERROR(VLOOKUP(A1123,Projecten!A$4:W$2618,5,FALSE),"niet bekend")))</f>
        <v/>
      </c>
      <c r="AF1123" s="981" t="str">
        <f t="shared" si="124"/>
        <v/>
      </c>
      <c r="AG1123" s="1028" t="str">
        <f>IF(A1123="","",(IFERROR(VLOOKUP(A1123,Projecten!A$4:W$2618,23,FALSE),"niet bekend")))</f>
        <v/>
      </c>
      <c r="AH1123" s="1028" t="str">
        <f>IF(A1123="","",(IFERROR(VLOOKUP(A1123,Projecten!A$4:W$2618,12,FALSE),"niet bekend")))</f>
        <v/>
      </c>
      <c r="AI1123" s="1028" t="str">
        <f t="shared" si="125"/>
        <v/>
      </c>
    </row>
    <row r="1124" spans="1:35" s="150" customFormat="1" ht="12.75" customHeight="1" x14ac:dyDescent="0.2">
      <c r="A1124" s="448"/>
      <c r="B1124" s="333"/>
      <c r="C1124" s="766"/>
      <c r="D1124" s="333"/>
      <c r="E1124" s="1972"/>
      <c r="F1124" s="333"/>
      <c r="G1124" s="333"/>
      <c r="H1124" s="333"/>
      <c r="I1124" s="75"/>
      <c r="J1124" s="75"/>
      <c r="K1124" s="75"/>
      <c r="L1124" s="75"/>
      <c r="M1124" s="75"/>
      <c r="N1124" s="75"/>
      <c r="O1124" s="75"/>
      <c r="P1124" s="75"/>
      <c r="Q1124" s="160"/>
      <c r="R1124" s="96"/>
      <c r="S1124" s="96"/>
      <c r="T1124" s="175"/>
      <c r="U1124" s="99"/>
      <c r="V1124" s="99"/>
      <c r="W1124" s="610"/>
      <c r="X1124" s="99"/>
      <c r="Y1124" s="99"/>
      <c r="Z1124" s="160"/>
      <c r="AE1124" s="150" t="str">
        <f>IF(A1124="","",(IFERROR(VLOOKUP(A1124,Projecten!A$4:W$2618,5,FALSE),"niet bekend")))</f>
        <v/>
      </c>
      <c r="AF1124" s="972" t="str">
        <f t="shared" si="124"/>
        <v/>
      </c>
      <c r="AG1124" s="1028" t="str">
        <f>IF(A1124="","",(IFERROR(VLOOKUP(A1124,Projecten!A$4:W$2618,23,FALSE),"niet bekend")))</f>
        <v/>
      </c>
      <c r="AH1124" s="1028" t="str">
        <f>IF(A1124="","",(IFERROR(VLOOKUP(A1124,Projecten!A$4:W$2618,12,FALSE),"niet bekend")))</f>
        <v/>
      </c>
      <c r="AI1124" s="1028" t="str">
        <f t="shared" si="125"/>
        <v/>
      </c>
    </row>
    <row r="1125" spans="1:35" s="150" customFormat="1" ht="12.75" customHeight="1" x14ac:dyDescent="0.2">
      <c r="A1125" s="117">
        <v>2016378</v>
      </c>
      <c r="B1125" s="446">
        <v>120839</v>
      </c>
      <c r="C1125" s="118" t="s">
        <v>1786</v>
      </c>
      <c r="D1125" s="119" t="s">
        <v>68</v>
      </c>
      <c r="E1125" s="1002">
        <v>4</v>
      </c>
      <c r="F1125" s="448">
        <v>32</v>
      </c>
      <c r="G1125" s="448">
        <v>24</v>
      </c>
      <c r="H1125" s="448">
        <v>4</v>
      </c>
      <c r="I1125" s="75" t="s">
        <v>89</v>
      </c>
      <c r="J1125" s="75" t="s">
        <v>89</v>
      </c>
      <c r="K1125" s="75" t="s">
        <v>1737</v>
      </c>
      <c r="L1125" s="75" t="s">
        <v>1737</v>
      </c>
      <c r="M1125" s="75" t="s">
        <v>89</v>
      </c>
      <c r="N1125" s="75" t="s">
        <v>89</v>
      </c>
      <c r="O1125" s="75" t="s">
        <v>89</v>
      </c>
      <c r="P1125" s="75" t="s">
        <v>89</v>
      </c>
      <c r="Q1125" s="160" t="s">
        <v>1163</v>
      </c>
      <c r="R1125" s="96"/>
      <c r="S1125" s="96">
        <v>37</v>
      </c>
      <c r="T1125" s="175"/>
      <c r="U1125" s="99" t="s">
        <v>444</v>
      </c>
      <c r="V1125" s="99" t="s">
        <v>1704</v>
      </c>
      <c r="W1125" s="97">
        <v>58.1</v>
      </c>
      <c r="X1125" s="99"/>
      <c r="Y1125" s="99"/>
      <c r="Z1125" s="160"/>
      <c r="AE1125" s="150">
        <f>IF(A1125="","",(IFERROR(VLOOKUP(A1125,Projecten!A$4:W$2618,5,FALSE),"niet bekend")))</f>
        <v>12</v>
      </c>
      <c r="AF1125" s="972">
        <f t="shared" si="124"/>
        <v>11388</v>
      </c>
      <c r="AG1125" s="1028">
        <f>IF(A1125="","",(IFERROR(VLOOKUP(A1125,Projecten!A$4:W$2618,23,FALSE),"niet bekend")))</f>
        <v>34164</v>
      </c>
      <c r="AH1125" s="1028">
        <f>IF(A1125="","",(IFERROR(VLOOKUP(A1125,Projecten!A$4:W$2618,12,FALSE),"niet bekend")))</f>
        <v>34164</v>
      </c>
      <c r="AI1125" s="1028">
        <f t="shared" si="125"/>
        <v>22776</v>
      </c>
    </row>
    <row r="1126" spans="1:35" s="150" customFormat="1" ht="12.75" customHeight="1" x14ac:dyDescent="0.2">
      <c r="A1126" s="117">
        <v>2016378</v>
      </c>
      <c r="B1126" s="1189">
        <v>120840</v>
      </c>
      <c r="C1126" s="118" t="s">
        <v>1786</v>
      </c>
      <c r="D1126" s="448" t="s">
        <v>68</v>
      </c>
      <c r="E1126" s="1002">
        <v>4</v>
      </c>
      <c r="F1126" s="448">
        <v>32</v>
      </c>
      <c r="G1126" s="448">
        <v>24</v>
      </c>
      <c r="H1126" s="448">
        <v>4</v>
      </c>
      <c r="I1126" s="75" t="s">
        <v>89</v>
      </c>
      <c r="J1126" s="75" t="s">
        <v>89</v>
      </c>
      <c r="K1126" s="75" t="s">
        <v>1737</v>
      </c>
      <c r="L1126" s="75" t="s">
        <v>1737</v>
      </c>
      <c r="M1126" s="75" t="s">
        <v>89</v>
      </c>
      <c r="N1126" s="75" t="s">
        <v>89</v>
      </c>
      <c r="O1126" s="75" t="s">
        <v>89</v>
      </c>
      <c r="P1126" s="75" t="s">
        <v>89</v>
      </c>
      <c r="Q1126" s="160" t="s">
        <v>1163</v>
      </c>
      <c r="R1126" s="96"/>
      <c r="S1126" s="96">
        <v>38</v>
      </c>
      <c r="T1126" s="175">
        <v>42632</v>
      </c>
      <c r="U1126" s="99" t="s">
        <v>444</v>
      </c>
      <c r="V1126" s="99"/>
      <c r="W1126" s="612">
        <v>58.1</v>
      </c>
      <c r="X1126" s="99"/>
      <c r="Y1126" s="99"/>
      <c r="Z1126" s="160"/>
      <c r="AE1126" s="150">
        <f>IF(A1126="","",(IFERROR(VLOOKUP(A1126,Projecten!A$4:W$2618,5,FALSE),"niet bekend")))</f>
        <v>12</v>
      </c>
      <c r="AF1126" s="972">
        <f t="shared" si="124"/>
        <v>11388</v>
      </c>
      <c r="AG1126" s="1028">
        <f>IF(A1126="","",(IFERROR(VLOOKUP(A1126,Projecten!A$4:W$2618,23,FALSE),"niet bekend")))</f>
        <v>34164</v>
      </c>
      <c r="AH1126" s="1028">
        <f>IF(A1126="","",(IFERROR(VLOOKUP(A1126,Projecten!A$4:W$2618,12,FALSE),"niet bekend")))</f>
        <v>34164</v>
      </c>
      <c r="AI1126" s="1028">
        <f t="shared" si="125"/>
        <v>22776</v>
      </c>
    </row>
    <row r="1127" spans="1:35" s="150" customFormat="1" ht="12.75" customHeight="1" x14ac:dyDescent="0.2">
      <c r="A1127" s="117"/>
      <c r="B1127" s="1540"/>
      <c r="C1127" s="118"/>
      <c r="D1127" s="119"/>
      <c r="E1127" s="1002"/>
      <c r="F1127" s="738"/>
      <c r="G1127" s="738"/>
      <c r="H1127" s="738"/>
      <c r="I1127" s="75"/>
      <c r="J1127" s="75"/>
      <c r="K1127" s="75"/>
      <c r="L1127" s="75"/>
      <c r="M1127" s="75"/>
      <c r="N1127" s="75"/>
      <c r="O1127" s="75"/>
      <c r="P1127" s="75"/>
      <c r="Q1127" s="160"/>
      <c r="R1127" s="96"/>
      <c r="S1127" s="96"/>
      <c r="T1127" s="175"/>
      <c r="U1127" s="99"/>
      <c r="V1127" s="99"/>
      <c r="W1127" s="97"/>
      <c r="X1127" s="99"/>
      <c r="Y1127" s="99"/>
      <c r="Z1127" s="160"/>
      <c r="AE1127" s="150" t="str">
        <f>IF(A1127="","",(IFERROR(VLOOKUP(A1127,Projecten!A$4:W$2618,5,FALSE),"niet bekend")))</f>
        <v/>
      </c>
      <c r="AF1127" s="972" t="str">
        <f t="shared" si="124"/>
        <v/>
      </c>
      <c r="AG1127" s="1028" t="str">
        <f>IF(A1127="","",(IFERROR(VLOOKUP(A1127,Projecten!A$4:W$2618,23,FALSE),"niet bekend")))</f>
        <v/>
      </c>
      <c r="AH1127" s="1028" t="str">
        <f>IF(A1127="","",(IFERROR(VLOOKUP(A1127,Projecten!A$4:W$2618,12,FALSE),"niet bekend")))</f>
        <v/>
      </c>
      <c r="AI1127" s="1028" t="str">
        <f t="shared" si="125"/>
        <v/>
      </c>
    </row>
    <row r="1128" spans="1:35" s="150" customFormat="1" ht="12.75" customHeight="1" x14ac:dyDescent="0.2">
      <c r="A1128" s="93">
        <v>2016391</v>
      </c>
      <c r="B1128" s="1543">
        <v>120847</v>
      </c>
      <c r="C1128" s="93">
        <v>591816</v>
      </c>
      <c r="D1128" s="94" t="s">
        <v>68</v>
      </c>
      <c r="E1128" s="91">
        <v>1</v>
      </c>
      <c r="F1128" s="94">
        <v>5</v>
      </c>
      <c r="G1128" s="94">
        <v>3</v>
      </c>
      <c r="H1128" s="94">
        <v>2</v>
      </c>
      <c r="I1128" s="75" t="s">
        <v>89</v>
      </c>
      <c r="J1128" s="75" t="s">
        <v>1737</v>
      </c>
      <c r="K1128" s="75" t="s">
        <v>1737</v>
      </c>
      <c r="L1128" s="75" t="s">
        <v>1737</v>
      </c>
      <c r="M1128" s="75" t="s">
        <v>89</v>
      </c>
      <c r="N1128" s="75" t="s">
        <v>89</v>
      </c>
      <c r="O1128" s="75" t="s">
        <v>89</v>
      </c>
      <c r="P1128" s="75" t="s">
        <v>89</v>
      </c>
      <c r="Q1128" s="160" t="s">
        <v>1163</v>
      </c>
      <c r="R1128" s="96"/>
      <c r="S1128" s="96">
        <f>IF(T1128&lt;=0,"",(((T1128-'In Productie'!$D$1)/7)+0.6))</f>
        <v>37.028571428571432</v>
      </c>
      <c r="T1128" s="175">
        <v>42628</v>
      </c>
      <c r="U1128" s="99" t="s">
        <v>278</v>
      </c>
      <c r="V1128" s="99"/>
      <c r="W1128" s="97">
        <v>9.6</v>
      </c>
      <c r="X1128" s="99"/>
      <c r="Y1128" s="99"/>
      <c r="Z1128" s="160"/>
      <c r="AE1128" s="150">
        <f>IF(A1128="","",(IFERROR(VLOOKUP(A1128,Projecten!A$4:W$2618,5,FALSE),"niet bekend")))</f>
        <v>1</v>
      </c>
      <c r="AF1128" s="972">
        <f t="shared" si="124"/>
        <v>1323</v>
      </c>
      <c r="AG1128" s="1028">
        <f>IF(A1128="","",(IFERROR(VLOOKUP(A1128,Projecten!A$4:W$2618,23,FALSE),"niet bekend")))</f>
        <v>1323</v>
      </c>
      <c r="AH1128" s="1028">
        <f>IF(A1128="","",(IFERROR(VLOOKUP(A1128,Projecten!A$4:W$2618,12,FALSE),"niet bekend")))</f>
        <v>1323</v>
      </c>
      <c r="AI1128" s="1028">
        <f t="shared" si="125"/>
        <v>0</v>
      </c>
    </row>
    <row r="1129" spans="1:35" s="150" customFormat="1" ht="12.75" customHeight="1" x14ac:dyDescent="0.2">
      <c r="A1129" s="117">
        <v>2016350</v>
      </c>
      <c r="B1129" s="1189">
        <v>120848</v>
      </c>
      <c r="C1129" s="118" t="s">
        <v>1616</v>
      </c>
      <c r="D1129" s="119" t="s">
        <v>68</v>
      </c>
      <c r="E1129" s="1002">
        <v>1</v>
      </c>
      <c r="F1129" s="738">
        <v>11</v>
      </c>
      <c r="G1129" s="738">
        <v>6</v>
      </c>
      <c r="H1129" s="738">
        <v>3</v>
      </c>
      <c r="I1129" s="75" t="s">
        <v>89</v>
      </c>
      <c r="J1129" s="75" t="s">
        <v>1737</v>
      </c>
      <c r="K1129" s="75" t="s">
        <v>1737</v>
      </c>
      <c r="L1129" s="75" t="s">
        <v>1737</v>
      </c>
      <c r="M1129" s="75" t="s">
        <v>89</v>
      </c>
      <c r="N1129" s="75" t="s">
        <v>89</v>
      </c>
      <c r="O1129" s="75" t="s">
        <v>89</v>
      </c>
      <c r="P1129" s="75" t="s">
        <v>89</v>
      </c>
      <c r="Q1129" s="160" t="s">
        <v>1163</v>
      </c>
      <c r="R1129" s="96"/>
      <c r="S1129" s="96">
        <f>IF(T1129&lt;=0,"",(((T1129-'In Productie'!$D$1)/7)+0.6))</f>
        <v>37.028571428571432</v>
      </c>
      <c r="T1129" s="175">
        <v>42628</v>
      </c>
      <c r="U1129" s="99" t="s">
        <v>278</v>
      </c>
      <c r="V1129" s="99" t="s">
        <v>1738</v>
      </c>
      <c r="W1129" s="97">
        <v>17.899999999999999</v>
      </c>
      <c r="X1129" s="99"/>
      <c r="Y1129" s="99"/>
      <c r="Z1129" s="160"/>
      <c r="AE1129" s="150">
        <f>IF(A1129="","",(IFERROR(VLOOKUP(A1129,Projecten!A$4:W$2618,5,FALSE),"niet bekend")))</f>
        <v>1</v>
      </c>
      <c r="AF1129" s="972">
        <f t="shared" si="124"/>
        <v>4355</v>
      </c>
      <c r="AG1129" s="1028">
        <f>IF(A1129="","",(IFERROR(VLOOKUP(A1129,Projecten!A$4:W$2618,23,FALSE),"niet bekend")))</f>
        <v>4355</v>
      </c>
      <c r="AH1129" s="1028">
        <f>IF(A1129="","",(IFERROR(VLOOKUP(A1129,Projecten!A$4:W$2618,12,FALSE),"niet bekend")))</f>
        <v>4355</v>
      </c>
      <c r="AI1129" s="1028">
        <f t="shared" si="125"/>
        <v>0</v>
      </c>
    </row>
    <row r="1130" spans="1:35" s="150" customFormat="1" ht="12.75" customHeight="1" x14ac:dyDescent="0.2">
      <c r="A1130" s="117">
        <v>2016351</v>
      </c>
      <c r="B1130" s="1540">
        <v>120846</v>
      </c>
      <c r="C1130" s="118" t="s">
        <v>1617</v>
      </c>
      <c r="D1130" s="119" t="s">
        <v>68</v>
      </c>
      <c r="E1130" s="1002">
        <v>1</v>
      </c>
      <c r="F1130" s="738">
        <v>13</v>
      </c>
      <c r="G1130" s="738">
        <v>6</v>
      </c>
      <c r="H1130" s="738">
        <v>4</v>
      </c>
      <c r="I1130" s="75" t="s">
        <v>89</v>
      </c>
      <c r="J1130" s="75" t="s">
        <v>1737</v>
      </c>
      <c r="K1130" s="75" t="s">
        <v>1737</v>
      </c>
      <c r="L1130" s="75" t="s">
        <v>1737</v>
      </c>
      <c r="M1130" s="75" t="s">
        <v>89</v>
      </c>
      <c r="N1130" s="75" t="s">
        <v>89</v>
      </c>
      <c r="O1130" s="75" t="s">
        <v>89</v>
      </c>
      <c r="P1130" s="75" t="s">
        <v>89</v>
      </c>
      <c r="Q1130" s="160" t="s">
        <v>1163</v>
      </c>
      <c r="R1130" s="96"/>
      <c r="S1130" s="96">
        <f>IF(T1130&lt;=0,"",(((T1130-'In Productie'!$D$1)/7)+0.6))</f>
        <v>37.028571428571432</v>
      </c>
      <c r="T1130" s="175">
        <v>42628</v>
      </c>
      <c r="U1130" s="99" t="s">
        <v>278</v>
      </c>
      <c r="V1130" s="99" t="s">
        <v>1679</v>
      </c>
      <c r="W1130" s="97">
        <v>21.6</v>
      </c>
      <c r="X1130" s="99"/>
      <c r="Y1130" s="99"/>
      <c r="Z1130" s="160"/>
      <c r="AE1130" s="150">
        <f>IF(A1130="","",(IFERROR(VLOOKUP(A1130,Projecten!A$4:W$2618,5,FALSE),"niet bekend")))</f>
        <v>1</v>
      </c>
      <c r="AF1130" s="972">
        <f t="shared" si="124"/>
        <v>3818</v>
      </c>
      <c r="AG1130" s="1028">
        <f>IF(A1130="","",(IFERROR(VLOOKUP(A1130,Projecten!A$4:W$2618,23,FALSE),"niet bekend")))</f>
        <v>3818</v>
      </c>
      <c r="AH1130" s="1028">
        <f>IF(A1130="","",(IFERROR(VLOOKUP(A1130,Projecten!A$4:W$2618,12,FALSE),"niet bekend")))</f>
        <v>3818</v>
      </c>
      <c r="AI1130" s="1028">
        <f t="shared" si="125"/>
        <v>0</v>
      </c>
    </row>
    <row r="1131" spans="1:35" s="150" customFormat="1" ht="12.75" customHeight="1" x14ac:dyDescent="0.2">
      <c r="A1131" s="117">
        <v>2016380</v>
      </c>
      <c r="B1131" s="1540">
        <v>120850</v>
      </c>
      <c r="C1131" s="118">
        <v>591916</v>
      </c>
      <c r="D1131" s="119" t="s">
        <v>68</v>
      </c>
      <c r="E1131" s="1002">
        <v>1</v>
      </c>
      <c r="F1131" s="738">
        <v>8</v>
      </c>
      <c r="G1131" s="738">
        <v>5</v>
      </c>
      <c r="H1131" s="738">
        <v>3</v>
      </c>
      <c r="I1131" s="75" t="s">
        <v>89</v>
      </c>
      <c r="J1131" s="75" t="s">
        <v>1737</v>
      </c>
      <c r="K1131" s="75" t="s">
        <v>1737</v>
      </c>
      <c r="L1131" s="75" t="s">
        <v>1737</v>
      </c>
      <c r="M1131" s="75" t="s">
        <v>89</v>
      </c>
      <c r="N1131" s="75" t="s">
        <v>89</v>
      </c>
      <c r="O1131" s="75" t="s">
        <v>89</v>
      </c>
      <c r="P1131" s="75" t="s">
        <v>89</v>
      </c>
      <c r="Q1131" s="160" t="s">
        <v>1163</v>
      </c>
      <c r="R1131" s="96"/>
      <c r="S1131" s="96">
        <f>IF(T1131&lt;=0,"",(((T1131-'In Productie'!$D$1)/7)+0.6))</f>
        <v>38.028571428571432</v>
      </c>
      <c r="T1131" s="175">
        <v>42635</v>
      </c>
      <c r="U1131" s="99" t="s">
        <v>278</v>
      </c>
      <c r="V1131" s="99"/>
      <c r="W1131" s="97">
        <v>11.5</v>
      </c>
      <c r="X1131" s="99"/>
      <c r="Y1131" s="99"/>
      <c r="Z1131" s="160"/>
      <c r="AE1131" s="150">
        <f>IF(A1131="","",(IFERROR(VLOOKUP(A1131,Projecten!A$4:W$2618,5,FALSE),"niet bekend")))</f>
        <v>1</v>
      </c>
      <c r="AF1131" s="972">
        <f t="shared" si="124"/>
        <v>1894</v>
      </c>
      <c r="AG1131" s="1028">
        <f>IF(A1131="","",(IFERROR(VLOOKUP(A1131,Projecten!A$4:W$2618,23,FALSE),"niet bekend")))</f>
        <v>1894</v>
      </c>
      <c r="AH1131" s="1028">
        <f>IF(A1131="","",(IFERROR(VLOOKUP(A1131,Projecten!A$4:W$2618,12,FALSE),"niet bekend")))</f>
        <v>1894</v>
      </c>
      <c r="AI1131" s="1028">
        <f t="shared" si="125"/>
        <v>0</v>
      </c>
    </row>
    <row r="1132" spans="1:35" s="150" customFormat="1" ht="12.75" customHeight="1" x14ac:dyDescent="0.2">
      <c r="A1132" s="93">
        <v>2016389</v>
      </c>
      <c r="B1132" s="1543">
        <v>120847</v>
      </c>
      <c r="C1132" s="93" t="s">
        <v>1678</v>
      </c>
      <c r="D1132" s="94" t="s">
        <v>68</v>
      </c>
      <c r="E1132" s="91">
        <v>1</v>
      </c>
      <c r="F1132" s="94">
        <v>11</v>
      </c>
      <c r="G1132" s="94">
        <v>5</v>
      </c>
      <c r="H1132" s="94">
        <v>3</v>
      </c>
      <c r="I1132" s="75" t="s">
        <v>89</v>
      </c>
      <c r="J1132" s="75" t="s">
        <v>1737</v>
      </c>
      <c r="K1132" s="75" t="s">
        <v>1737</v>
      </c>
      <c r="L1132" s="75" t="s">
        <v>1737</v>
      </c>
      <c r="M1132" s="75" t="s">
        <v>89</v>
      </c>
      <c r="N1132" s="75" t="s">
        <v>89</v>
      </c>
      <c r="O1132" s="75" t="s">
        <v>89</v>
      </c>
      <c r="P1132" s="75" t="s">
        <v>89</v>
      </c>
      <c r="Q1132" s="160" t="s">
        <v>1163</v>
      </c>
      <c r="R1132" s="96"/>
      <c r="S1132" s="96">
        <f>IF(T1132&lt;=0,"",(((T1132-'In Productie'!$D$1)/7)+0.6))</f>
        <v>37.028571428571432</v>
      </c>
      <c r="T1132" s="175">
        <v>42628</v>
      </c>
      <c r="U1132" s="99" t="s">
        <v>278</v>
      </c>
      <c r="V1132" s="99" t="s">
        <v>1679</v>
      </c>
      <c r="W1132" s="97">
        <v>16.600000000000001</v>
      </c>
      <c r="X1132" s="99"/>
      <c r="Y1132" s="99"/>
      <c r="Z1132" s="160"/>
      <c r="AE1132" s="150">
        <f>IF(A1132="","",(IFERROR(VLOOKUP(A1132,Projecten!A$4:W$2618,5,FALSE),"niet bekend")))</f>
        <v>1</v>
      </c>
      <c r="AF1132" s="972">
        <f t="shared" si="124"/>
        <v>2872</v>
      </c>
      <c r="AG1132" s="1028">
        <f>IF(A1132="","",(IFERROR(VLOOKUP(A1132,Projecten!A$4:W$2618,23,FALSE),"niet bekend")))</f>
        <v>2872</v>
      </c>
      <c r="AH1132" s="1028">
        <f>IF(A1132="","",(IFERROR(VLOOKUP(A1132,Projecten!A$4:W$2618,12,FALSE),"niet bekend")))</f>
        <v>2872</v>
      </c>
      <c r="AI1132" s="1028">
        <f t="shared" si="125"/>
        <v>0</v>
      </c>
    </row>
    <row r="1133" spans="1:35" s="150" customFormat="1" ht="12.75" customHeight="1" x14ac:dyDescent="0.2">
      <c r="A1133" s="117" t="s">
        <v>2538</v>
      </c>
      <c r="B1133" s="446">
        <v>120834</v>
      </c>
      <c r="C1133" s="118" t="s">
        <v>1637</v>
      </c>
      <c r="D1133" s="119" t="s">
        <v>68</v>
      </c>
      <c r="E1133" s="1002">
        <v>0</v>
      </c>
      <c r="F1133" s="738">
        <v>10</v>
      </c>
      <c r="G1133" s="738">
        <v>0</v>
      </c>
      <c r="H1133" s="738">
        <v>0</v>
      </c>
      <c r="I1133" s="75" t="s">
        <v>1737</v>
      </c>
      <c r="J1133" s="75" t="s">
        <v>1737</v>
      </c>
      <c r="K1133" s="75" t="s">
        <v>1737</v>
      </c>
      <c r="L1133" s="75" t="s">
        <v>1737</v>
      </c>
      <c r="M1133" s="75" t="s">
        <v>89</v>
      </c>
      <c r="N1133" s="75" t="s">
        <v>89</v>
      </c>
      <c r="O1133" s="75" t="s">
        <v>89</v>
      </c>
      <c r="P1133" s="75" t="s">
        <v>89</v>
      </c>
      <c r="Q1133" s="160" t="s">
        <v>1526</v>
      </c>
      <c r="R1133" s="96"/>
      <c r="S1133" s="96">
        <f>IF(T1133&lt;=0,"",(((T1133-'In Productie'!$D$1)/7)+0.6))</f>
        <v>37.028571428571432</v>
      </c>
      <c r="T1133" s="175">
        <v>42628</v>
      </c>
      <c r="U1133" s="99" t="s">
        <v>278</v>
      </c>
      <c r="V1133" s="99" t="s">
        <v>1655</v>
      </c>
      <c r="W1133" s="97">
        <v>5.4</v>
      </c>
      <c r="X1133" s="99"/>
      <c r="Y1133" s="99"/>
      <c r="Z1133" s="160"/>
      <c r="AE1133" s="150">
        <f>IF(A1133="","",(IFERROR(VLOOKUP(A1133,Projecten!A$4:W$2618,5,FALSE),"niet bekend")))</f>
        <v>0</v>
      </c>
      <c r="AF1133" s="972">
        <f t="shared" si="124"/>
        <v>697.93</v>
      </c>
      <c r="AG1133" s="1028">
        <f>IF(A1133="","",(IFERROR(VLOOKUP(A1133,Projecten!A$4:W$2618,23,FALSE),"niet bekend")))</f>
        <v>697.93</v>
      </c>
      <c r="AH1133" s="1028">
        <f>IF(A1133="","",(IFERROR(VLOOKUP(A1133,Projecten!A$4:W$2618,12,FALSE),"niet bekend")))</f>
        <v>697.93</v>
      </c>
      <c r="AI1133" s="1028">
        <f t="shared" si="125"/>
        <v>0</v>
      </c>
    </row>
    <row r="1134" spans="1:35" s="150" customFormat="1" ht="12.75" customHeight="1" x14ac:dyDescent="0.2">
      <c r="A1134" s="93">
        <v>2016382</v>
      </c>
      <c r="B1134" s="1499">
        <v>120850</v>
      </c>
      <c r="C1134" s="93" t="s">
        <v>1721</v>
      </c>
      <c r="D1134" s="94" t="s">
        <v>68</v>
      </c>
      <c r="E1134" s="91">
        <v>1</v>
      </c>
      <c r="F1134" s="94">
        <v>1</v>
      </c>
      <c r="G1134" s="94">
        <v>0</v>
      </c>
      <c r="H1134" s="94">
        <v>0</v>
      </c>
      <c r="I1134" s="75" t="s">
        <v>1737</v>
      </c>
      <c r="J1134" s="75" t="s">
        <v>1737</v>
      </c>
      <c r="K1134" s="75" t="s">
        <v>89</v>
      </c>
      <c r="L1134" s="75" t="s">
        <v>1737</v>
      </c>
      <c r="M1134" s="75" t="s">
        <v>89</v>
      </c>
      <c r="N1134" s="75" t="s">
        <v>89</v>
      </c>
      <c r="O1134" s="75" t="s">
        <v>89</v>
      </c>
      <c r="P1134" s="75" t="s">
        <v>89</v>
      </c>
      <c r="Q1134" s="160" t="s">
        <v>1163</v>
      </c>
      <c r="R1134" s="96"/>
      <c r="S1134" s="96">
        <v>38</v>
      </c>
      <c r="T1134" s="175">
        <v>42635</v>
      </c>
      <c r="U1134" s="99" t="s">
        <v>278</v>
      </c>
      <c r="V1134" s="99"/>
      <c r="W1134" s="612">
        <v>2</v>
      </c>
      <c r="X1134" s="99"/>
      <c r="Y1134" s="99"/>
      <c r="Z1134" s="160"/>
      <c r="AE1134" s="150">
        <f>IF(A1134="","",(IFERROR(VLOOKUP(A1134,Projecten!A$4:W$2618,5,FALSE),"niet bekend")))</f>
        <v>1</v>
      </c>
      <c r="AF1134" s="972">
        <f t="shared" si="124"/>
        <v>227.74</v>
      </c>
      <c r="AG1134" s="1028">
        <f>IF(A1134="","",(IFERROR(VLOOKUP(A1134,Projecten!A$4:W$2618,23,FALSE),"niet bekend")))</f>
        <v>568.86</v>
      </c>
      <c r="AH1134" s="1028">
        <f>IF(A1134="","",(IFERROR(VLOOKUP(A1134,Projecten!A$4:W$2618,12,FALSE),"niet bekend")))</f>
        <v>227.74</v>
      </c>
      <c r="AI1134" s="1028">
        <f t="shared" si="125"/>
        <v>0</v>
      </c>
    </row>
    <row r="1135" spans="1:35" s="150" customFormat="1" ht="12.75" customHeight="1" x14ac:dyDescent="0.2">
      <c r="A1135" s="117">
        <v>2016379</v>
      </c>
      <c r="B1135" s="1540">
        <v>120846</v>
      </c>
      <c r="C1135" s="118">
        <v>597516</v>
      </c>
      <c r="D1135" s="119" t="s">
        <v>68</v>
      </c>
      <c r="E1135" s="1002">
        <v>1</v>
      </c>
      <c r="F1135" s="738">
        <v>9</v>
      </c>
      <c r="G1135" s="738">
        <v>8</v>
      </c>
      <c r="H1135" s="738">
        <v>2</v>
      </c>
      <c r="I1135" s="75" t="s">
        <v>89</v>
      </c>
      <c r="J1135" s="75" t="s">
        <v>1737</v>
      </c>
      <c r="K1135" s="75" t="s">
        <v>1737</v>
      </c>
      <c r="L1135" s="75" t="s">
        <v>1737</v>
      </c>
      <c r="M1135" s="75" t="s">
        <v>89</v>
      </c>
      <c r="N1135" s="75" t="s">
        <v>89</v>
      </c>
      <c r="O1135" s="75" t="s">
        <v>89</v>
      </c>
      <c r="P1135" s="75" t="s">
        <v>89</v>
      </c>
      <c r="Q1135" s="160" t="s">
        <v>1163</v>
      </c>
      <c r="R1135" s="96"/>
      <c r="S1135" s="96">
        <f>IF(T1135&lt;=0,"",(((T1135-'In Productie'!$D$1)/7)+0.6))</f>
        <v>37.028571428571432</v>
      </c>
      <c r="T1135" s="175">
        <v>42628</v>
      </c>
      <c r="U1135" s="99" t="s">
        <v>278</v>
      </c>
      <c r="V1135" s="99" t="s">
        <v>1751</v>
      </c>
      <c r="W1135" s="97">
        <v>14</v>
      </c>
      <c r="X1135" s="99"/>
      <c r="Y1135" s="99"/>
      <c r="Z1135" s="160"/>
      <c r="AE1135" s="150">
        <f>IF(A1135="","",(IFERROR(VLOOKUP(A1135,Projecten!A$4:W$2618,5,FALSE),"niet bekend")))</f>
        <v>1</v>
      </c>
      <c r="AF1135" s="972">
        <f t="shared" si="124"/>
        <v>1931</v>
      </c>
      <c r="AG1135" s="1028">
        <f>IF(A1135="","",(IFERROR(VLOOKUP(A1135,Projecten!A$4:W$2618,23,FALSE),"niet bekend")))</f>
        <v>1931</v>
      </c>
      <c r="AH1135" s="1028">
        <f>IF(A1135="","",(IFERROR(VLOOKUP(A1135,Projecten!A$4:W$2618,12,FALSE),"niet bekend")))</f>
        <v>1931</v>
      </c>
      <c r="AI1135" s="1028">
        <f t="shared" si="125"/>
        <v>0</v>
      </c>
    </row>
    <row r="1136" spans="1:35" s="150" customFormat="1" ht="12.75" customHeight="1" x14ac:dyDescent="0.2">
      <c r="A1136" s="93" t="s">
        <v>1676</v>
      </c>
      <c r="B1136" s="1544">
        <v>120841</v>
      </c>
      <c r="C1136" s="93" t="s">
        <v>1675</v>
      </c>
      <c r="D1136" s="94" t="s">
        <v>68</v>
      </c>
      <c r="E1136" s="91">
        <v>1</v>
      </c>
      <c r="F1136" s="94">
        <v>8</v>
      </c>
      <c r="G1136" s="94">
        <v>4</v>
      </c>
      <c r="H1136" s="94">
        <v>3</v>
      </c>
      <c r="I1136" s="75" t="s">
        <v>89</v>
      </c>
      <c r="J1136" s="75" t="s">
        <v>89</v>
      </c>
      <c r="K1136" s="75" t="s">
        <v>1737</v>
      </c>
      <c r="L1136" s="75" t="s">
        <v>1737</v>
      </c>
      <c r="M1136" s="75" t="s">
        <v>89</v>
      </c>
      <c r="N1136" s="75" t="s">
        <v>89</v>
      </c>
      <c r="O1136" s="75" t="s">
        <v>89</v>
      </c>
      <c r="P1136" s="75" t="s">
        <v>89</v>
      </c>
      <c r="Q1136" s="160" t="s">
        <v>1163</v>
      </c>
      <c r="R1136" s="96"/>
      <c r="S1136" s="96">
        <f>IF(T1136&lt;=0,"",(((T1136-'In Productie'!$D$1)/7)+0.6))</f>
        <v>37.028571428571432</v>
      </c>
      <c r="T1136" s="175">
        <v>42628</v>
      </c>
      <c r="U1136" s="99" t="s">
        <v>278</v>
      </c>
      <c r="V1136" s="99" t="s">
        <v>1677</v>
      </c>
      <c r="W1136" s="97">
        <v>26.5</v>
      </c>
      <c r="X1136" s="99"/>
      <c r="Y1136" s="99"/>
      <c r="Z1136" s="160"/>
      <c r="AE1136" s="150">
        <f>IF(A1136="","",(IFERROR(VLOOKUP(A1136,Projecten!A$4:W$2618,5,FALSE),"niet bekend")))</f>
        <v>1</v>
      </c>
      <c r="AF1136" s="972">
        <f t="shared" si="124"/>
        <v>6061.67</v>
      </c>
      <c r="AG1136" s="1028">
        <f>IF(A1136="","",(IFERROR(VLOOKUP(A1136,Projecten!A$4:W$2618,23,FALSE),"niet bekend")))</f>
        <v>6061.67</v>
      </c>
      <c r="AH1136" s="1028">
        <f>IF(A1136="","",(IFERROR(VLOOKUP(A1136,Projecten!A$4:W$2618,12,FALSE),"niet bekend")))</f>
        <v>6061.67</v>
      </c>
      <c r="AI1136" s="1028">
        <f t="shared" si="125"/>
        <v>0</v>
      </c>
    </row>
    <row r="1137" spans="1:35" s="150" customFormat="1" ht="12.75" customHeight="1" x14ac:dyDescent="0.2">
      <c r="A1137" s="93">
        <v>2016413</v>
      </c>
      <c r="B1137" s="1499">
        <v>120849</v>
      </c>
      <c r="C1137" s="93" t="s">
        <v>1753</v>
      </c>
      <c r="D1137" s="94" t="s">
        <v>68</v>
      </c>
      <c r="E1137" s="91">
        <v>2</v>
      </c>
      <c r="F1137" s="94">
        <f>E1137*10</f>
        <v>20</v>
      </c>
      <c r="G1137" s="94">
        <f>E1137*6</f>
        <v>12</v>
      </c>
      <c r="H1137" s="94">
        <f>E1137*4</f>
        <v>8</v>
      </c>
      <c r="I1137" s="75" t="s">
        <v>89</v>
      </c>
      <c r="J1137" s="75" t="s">
        <v>1737</v>
      </c>
      <c r="K1137" s="75" t="s">
        <v>1737</v>
      </c>
      <c r="L1137" s="75" t="s">
        <v>1737</v>
      </c>
      <c r="M1137" s="75" t="s">
        <v>89</v>
      </c>
      <c r="N1137" s="75" t="s">
        <v>89</v>
      </c>
      <c r="O1137" s="75" t="s">
        <v>89</v>
      </c>
      <c r="P1137" s="75" t="s">
        <v>89</v>
      </c>
      <c r="Q1137" s="160" t="s">
        <v>1163</v>
      </c>
      <c r="R1137" s="96"/>
      <c r="S1137" s="96">
        <f>IF(T1137&lt;=0,"",(((T1137-'In Productie'!$D$1)/7)+0.6))</f>
        <v>36.885714285714286</v>
      </c>
      <c r="T1137" s="175">
        <v>42627</v>
      </c>
      <c r="U1137" s="99" t="s">
        <v>561</v>
      </c>
      <c r="V1137" s="99"/>
      <c r="W1137" s="97">
        <f>E1137*19.2</f>
        <v>38.4</v>
      </c>
      <c r="X1137" s="99"/>
      <c r="Y1137" s="99"/>
      <c r="Z1137" s="160"/>
      <c r="AE1137" s="150">
        <f>IF(A1137="","",(IFERROR(VLOOKUP(A1137,Projecten!A$4:W$2618,5,FALSE),"niet bekend")))</f>
        <v>6</v>
      </c>
      <c r="AF1137" s="972">
        <f t="shared" si="124"/>
        <v>5902</v>
      </c>
      <c r="AG1137" s="1028">
        <f>IF(A1137="","",(IFERROR(VLOOKUP(A1137,Projecten!A$4:W$2618,23,FALSE),"niet bekend")))</f>
        <v>17706</v>
      </c>
      <c r="AH1137" s="1028">
        <f>IF(A1137="","",(IFERROR(VLOOKUP(A1137,Projecten!A$4:W$2618,12,FALSE),"niet bekend")))</f>
        <v>17706</v>
      </c>
      <c r="AI1137" s="1028">
        <f t="shared" si="125"/>
        <v>11804</v>
      </c>
    </row>
    <row r="1138" spans="1:35" s="150" customFormat="1" ht="12.75" customHeight="1" x14ac:dyDescent="0.2">
      <c r="A1138" s="117">
        <v>2016379</v>
      </c>
      <c r="B1138" s="1540">
        <v>120846</v>
      </c>
      <c r="C1138" s="118">
        <v>597516</v>
      </c>
      <c r="D1138" s="119" t="s">
        <v>68</v>
      </c>
      <c r="E1138" s="1002">
        <v>1</v>
      </c>
      <c r="F1138" s="738">
        <v>9</v>
      </c>
      <c r="G1138" s="738">
        <v>8</v>
      </c>
      <c r="H1138" s="738">
        <v>2</v>
      </c>
      <c r="I1138" s="75" t="s">
        <v>89</v>
      </c>
      <c r="J1138" s="75" t="s">
        <v>1737</v>
      </c>
      <c r="K1138" s="75" t="s">
        <v>1737</v>
      </c>
      <c r="L1138" s="75" t="s">
        <v>1737</v>
      </c>
      <c r="M1138" s="75" t="s">
        <v>89</v>
      </c>
      <c r="N1138" s="75" t="s">
        <v>89</v>
      </c>
      <c r="O1138" s="75" t="s">
        <v>89</v>
      </c>
      <c r="P1138" s="75" t="s">
        <v>89</v>
      </c>
      <c r="Q1138" s="160" t="s">
        <v>1163</v>
      </c>
      <c r="R1138" s="96"/>
      <c r="S1138" s="96">
        <f>IF(T1138&lt;=0,"",(((T1138-'In Productie'!$D$1)/7)+0.6))</f>
        <v>37.028571428571432</v>
      </c>
      <c r="T1138" s="175">
        <v>42628</v>
      </c>
      <c r="U1138" s="99" t="s">
        <v>278</v>
      </c>
      <c r="V1138" s="99" t="s">
        <v>1751</v>
      </c>
      <c r="W1138" s="97">
        <v>14</v>
      </c>
      <c r="X1138" s="99"/>
      <c r="Y1138" s="99"/>
      <c r="Z1138" s="160"/>
      <c r="AE1138" s="150">
        <f>IF(A1138="","",(IFERROR(VLOOKUP(A1138,Projecten!A$4:W$2618,5,FALSE),"niet bekend")))</f>
        <v>1</v>
      </c>
      <c r="AF1138" s="972">
        <f t="shared" si="124"/>
        <v>1931</v>
      </c>
      <c r="AG1138" s="1028">
        <f>IF(A1138="","",(IFERROR(VLOOKUP(A1138,Projecten!A$4:W$2618,23,FALSE),"niet bekend")))</f>
        <v>1931</v>
      </c>
      <c r="AH1138" s="1028">
        <f>IF(A1138="","",(IFERROR(VLOOKUP(A1138,Projecten!A$4:W$2618,12,FALSE),"niet bekend")))</f>
        <v>1931</v>
      </c>
      <c r="AI1138" s="1028">
        <f t="shared" si="125"/>
        <v>0</v>
      </c>
    </row>
    <row r="1139" spans="1:35" s="150" customFormat="1" ht="12.75" customHeight="1" x14ac:dyDescent="0.2">
      <c r="A1139" s="93" t="s">
        <v>1676</v>
      </c>
      <c r="B1139" s="1544">
        <v>120841</v>
      </c>
      <c r="C1139" s="93" t="s">
        <v>1675</v>
      </c>
      <c r="D1139" s="94" t="s">
        <v>68</v>
      </c>
      <c r="E1139" s="91">
        <v>1</v>
      </c>
      <c r="F1139" s="94">
        <v>8</v>
      </c>
      <c r="G1139" s="94">
        <v>4</v>
      </c>
      <c r="H1139" s="94">
        <v>3</v>
      </c>
      <c r="I1139" s="75" t="s">
        <v>89</v>
      </c>
      <c r="J1139" s="75" t="s">
        <v>89</v>
      </c>
      <c r="K1139" s="75" t="s">
        <v>1737</v>
      </c>
      <c r="L1139" s="75" t="s">
        <v>1737</v>
      </c>
      <c r="M1139" s="75" t="s">
        <v>89</v>
      </c>
      <c r="N1139" s="75" t="s">
        <v>89</v>
      </c>
      <c r="O1139" s="75" t="s">
        <v>89</v>
      </c>
      <c r="P1139" s="75" t="s">
        <v>89</v>
      </c>
      <c r="Q1139" s="160" t="s">
        <v>1163</v>
      </c>
      <c r="R1139" s="96"/>
      <c r="S1139" s="96">
        <f>IF(T1139&lt;=0,"",(((T1139-'In Productie'!$D$1)/7)+0.6))</f>
        <v>37.028571428571432</v>
      </c>
      <c r="T1139" s="175">
        <v>42628</v>
      </c>
      <c r="U1139" s="99" t="s">
        <v>278</v>
      </c>
      <c r="V1139" s="99" t="s">
        <v>1677</v>
      </c>
      <c r="W1139" s="97">
        <v>26.5</v>
      </c>
      <c r="X1139" s="99"/>
      <c r="Y1139" s="99"/>
      <c r="Z1139" s="160"/>
      <c r="AE1139" s="150">
        <f>IF(A1139="","",(IFERROR(VLOOKUP(A1139,Projecten!A$4:W$2618,5,FALSE),"niet bekend")))</f>
        <v>1</v>
      </c>
      <c r="AF1139" s="972">
        <f t="shared" si="124"/>
        <v>6061.67</v>
      </c>
      <c r="AG1139" s="1028">
        <f>IF(A1139="","",(IFERROR(VLOOKUP(A1139,Projecten!A$4:W$2618,23,FALSE),"niet bekend")))</f>
        <v>6061.67</v>
      </c>
      <c r="AH1139" s="1028">
        <f>IF(A1139="","",(IFERROR(VLOOKUP(A1139,Projecten!A$4:W$2618,12,FALSE),"niet bekend")))</f>
        <v>6061.67</v>
      </c>
      <c r="AI1139" s="1028">
        <f t="shared" si="125"/>
        <v>0</v>
      </c>
    </row>
    <row r="1140" spans="1:35" s="150" customFormat="1" ht="12.75" customHeight="1" x14ac:dyDescent="0.2">
      <c r="A1140" s="93">
        <v>2016413</v>
      </c>
      <c r="B1140" s="1499">
        <v>120849</v>
      </c>
      <c r="C1140" s="93" t="s">
        <v>1753</v>
      </c>
      <c r="D1140" s="94" t="s">
        <v>68</v>
      </c>
      <c r="E1140" s="91">
        <v>2</v>
      </c>
      <c r="F1140" s="94">
        <f>E1140*10</f>
        <v>20</v>
      </c>
      <c r="G1140" s="94">
        <f>E1140*6</f>
        <v>12</v>
      </c>
      <c r="H1140" s="94">
        <f>E1140*4</f>
        <v>8</v>
      </c>
      <c r="I1140" s="75" t="s">
        <v>89</v>
      </c>
      <c r="J1140" s="75" t="s">
        <v>1737</v>
      </c>
      <c r="K1140" s="75" t="s">
        <v>1737</v>
      </c>
      <c r="L1140" s="75" t="s">
        <v>1737</v>
      </c>
      <c r="M1140" s="75" t="s">
        <v>89</v>
      </c>
      <c r="N1140" s="75" t="s">
        <v>89</v>
      </c>
      <c r="O1140" s="75" t="s">
        <v>89</v>
      </c>
      <c r="P1140" s="75" t="s">
        <v>89</v>
      </c>
      <c r="Q1140" s="160" t="s">
        <v>1163</v>
      </c>
      <c r="R1140" s="96"/>
      <c r="S1140" s="96">
        <f>IF(T1140&lt;=0,"",(((T1140-'In Productie'!$D$1)/7)+0.6))</f>
        <v>36.885714285714286</v>
      </c>
      <c r="T1140" s="175">
        <v>42627</v>
      </c>
      <c r="U1140" s="99" t="s">
        <v>561</v>
      </c>
      <c r="V1140" s="99"/>
      <c r="W1140" s="97">
        <f>E1140*19.2</f>
        <v>38.4</v>
      </c>
      <c r="X1140" s="99"/>
      <c r="Y1140" s="99"/>
      <c r="Z1140" s="160"/>
      <c r="AE1140" s="150">
        <f>IF(A1140="","",(IFERROR(VLOOKUP(A1140,Projecten!A$4:W$2618,5,FALSE),"niet bekend")))</f>
        <v>6</v>
      </c>
      <c r="AF1140" s="972">
        <f t="shared" si="124"/>
        <v>5902</v>
      </c>
      <c r="AG1140" s="1028">
        <f>IF(A1140="","",(IFERROR(VLOOKUP(A1140,Projecten!A$4:W$2618,23,FALSE),"niet bekend")))</f>
        <v>17706</v>
      </c>
      <c r="AH1140" s="1028">
        <f>IF(A1140="","",(IFERROR(VLOOKUP(A1140,Projecten!A$4:W$2618,12,FALSE),"niet bekend")))</f>
        <v>17706</v>
      </c>
      <c r="AI1140" s="1028">
        <f t="shared" si="125"/>
        <v>11804</v>
      </c>
    </row>
    <row r="1141" spans="1:35" s="150" customFormat="1" ht="12.75" customHeight="1" x14ac:dyDescent="0.2">
      <c r="A1141" s="93"/>
      <c r="B1141" s="1499"/>
      <c r="C1141" s="93"/>
      <c r="D1141" s="94"/>
      <c r="E1141" s="91"/>
      <c r="F1141" s="94"/>
      <c r="G1141" s="94"/>
      <c r="H1141" s="94"/>
      <c r="I1141" s="75"/>
      <c r="J1141" s="75"/>
      <c r="K1141" s="75"/>
      <c r="L1141" s="75"/>
      <c r="M1141" s="75"/>
      <c r="N1141" s="75"/>
      <c r="O1141" s="75"/>
      <c r="P1141" s="75"/>
      <c r="Q1141" s="160"/>
      <c r="R1141" s="96"/>
      <c r="S1141" s="96"/>
      <c r="T1141" s="175"/>
      <c r="U1141" s="99"/>
      <c r="V1141" s="99"/>
      <c r="W1141" s="612"/>
      <c r="X1141" s="99"/>
      <c r="Y1141" s="99"/>
      <c r="Z1141" s="160"/>
      <c r="AE1141" s="150" t="str">
        <f>IF(A1141="","",(IFERROR(VLOOKUP(A1141,Projecten!A$4:W$2618,5,FALSE),"niet bekend")))</f>
        <v/>
      </c>
      <c r="AF1141" s="972" t="str">
        <f t="shared" si="124"/>
        <v/>
      </c>
      <c r="AG1141" s="1028" t="str">
        <f>IF(A1141="","",(IFERROR(VLOOKUP(A1141,Projecten!A$4:W$2618,23,FALSE),"niet bekend")))</f>
        <v/>
      </c>
      <c r="AH1141" s="1028" t="str">
        <f>IF(A1141="","",(IFERROR(VLOOKUP(A1141,Projecten!A$4:W$2618,12,FALSE),"niet bekend")))</f>
        <v/>
      </c>
      <c r="AI1141" s="1028" t="str">
        <f t="shared" si="125"/>
        <v/>
      </c>
    </row>
    <row r="1142" spans="1:35" s="150" customFormat="1" ht="12.75" customHeight="1" x14ac:dyDescent="0.2">
      <c r="A1142" s="448" t="s">
        <v>1664</v>
      </c>
      <c r="B1142" s="1189">
        <v>120834</v>
      </c>
      <c r="C1142" s="118" t="s">
        <v>1657</v>
      </c>
      <c r="D1142" s="119" t="s">
        <v>489</v>
      </c>
      <c r="E1142" s="1972">
        <v>0</v>
      </c>
      <c r="F1142" s="333">
        <v>15</v>
      </c>
      <c r="G1142" s="738">
        <v>0</v>
      </c>
      <c r="H1142" s="738">
        <v>0</v>
      </c>
      <c r="I1142" s="75" t="s">
        <v>89</v>
      </c>
      <c r="J1142" s="75" t="s">
        <v>1737</v>
      </c>
      <c r="K1142" s="75" t="s">
        <v>1737</v>
      </c>
      <c r="L1142" s="75" t="s">
        <v>1737</v>
      </c>
      <c r="M1142" s="75" t="s">
        <v>89</v>
      </c>
      <c r="N1142" s="75" t="s">
        <v>89</v>
      </c>
      <c r="O1142" s="75" t="s">
        <v>89</v>
      </c>
      <c r="P1142" s="75" t="s">
        <v>89</v>
      </c>
      <c r="Q1142" s="160" t="s">
        <v>1526</v>
      </c>
      <c r="R1142" s="96"/>
      <c r="S1142" s="96">
        <v>37</v>
      </c>
      <c r="T1142" s="175"/>
      <c r="U1142" s="99" t="s">
        <v>681</v>
      </c>
      <c r="V1142" s="99"/>
      <c r="W1142" s="97">
        <v>8.6</v>
      </c>
      <c r="X1142" s="99"/>
      <c r="Y1142" s="99"/>
      <c r="Z1142" s="160"/>
      <c r="AE1142" s="150">
        <f>IF(A1142="","",(IFERROR(VLOOKUP(A1142,Projecten!A$4:W$2618,5,FALSE),"niet bekend")))</f>
        <v>1</v>
      </c>
      <c r="AF1142" s="972">
        <f t="shared" si="124"/>
        <v>1380.93</v>
      </c>
      <c r="AG1142" s="1028">
        <f>IF(A1142="","",(IFERROR(VLOOKUP(A1142,Projecten!A$4:W$2618,23,FALSE),"niet bekend")))</f>
        <v>1380.93</v>
      </c>
      <c r="AH1142" s="1028">
        <f>IF(A1142="","",(IFERROR(VLOOKUP(A1142,Projecten!A$4:W$2618,12,FALSE),"niet bekend")))</f>
        <v>1380.93</v>
      </c>
      <c r="AI1142" s="1028">
        <f t="shared" si="125"/>
        <v>0</v>
      </c>
    </row>
    <row r="1143" spans="1:35" s="150" customFormat="1" x14ac:dyDescent="0.2">
      <c r="A1143" s="382">
        <v>2016513</v>
      </c>
      <c r="B1143" s="1504">
        <v>120871</v>
      </c>
      <c r="C1143" s="160" t="s">
        <v>1889</v>
      </c>
      <c r="D1143" s="99" t="s">
        <v>489</v>
      </c>
      <c r="E1143" s="75">
        <v>0</v>
      </c>
      <c r="F1143" s="99">
        <v>0</v>
      </c>
      <c r="G1143" s="99">
        <v>0</v>
      </c>
      <c r="H1143" s="99">
        <v>1</v>
      </c>
      <c r="I1143" s="75" t="s">
        <v>1737</v>
      </c>
      <c r="J1143" s="75" t="s">
        <v>1737</v>
      </c>
      <c r="K1143" s="75" t="s">
        <v>1737</v>
      </c>
      <c r="L1143" s="75" t="s">
        <v>1737</v>
      </c>
      <c r="M1143" s="75" t="s">
        <v>89</v>
      </c>
      <c r="N1143" s="75" t="s">
        <v>89</v>
      </c>
      <c r="O1143" s="75" t="s">
        <v>89</v>
      </c>
      <c r="P1143" s="75" t="s">
        <v>89</v>
      </c>
      <c r="Q1143" s="160" t="s">
        <v>1526</v>
      </c>
      <c r="R1143" s="96"/>
      <c r="S1143" s="96">
        <v>37</v>
      </c>
      <c r="T1143" s="175"/>
      <c r="U1143" s="99" t="s">
        <v>681</v>
      </c>
      <c r="V1143" s="99"/>
      <c r="W1143" s="97">
        <v>2</v>
      </c>
      <c r="X1143" s="99"/>
      <c r="Y1143" s="99"/>
      <c r="Z1143" s="160"/>
      <c r="AE1143" s="150">
        <f>IF(A1143="","",(IFERROR(VLOOKUP(A1143,Projecten!A$4:W$2618,5,FALSE),"niet bekend")))</f>
        <v>0</v>
      </c>
      <c r="AF1143" s="972">
        <f t="shared" si="124"/>
        <v>265</v>
      </c>
      <c r="AG1143" s="1028">
        <f>IF(A1143="","",(IFERROR(VLOOKUP(A1143,Projecten!A$4:W$2618,23,FALSE),"niet bekend")))</f>
        <v>265</v>
      </c>
      <c r="AH1143" s="1028">
        <f>IF(A1143="","",(IFERROR(VLOOKUP(A1143,Projecten!A$4:W$2618,12,FALSE),"niet bekend")))</f>
        <v>265</v>
      </c>
      <c r="AI1143" s="1028">
        <f t="shared" si="125"/>
        <v>0</v>
      </c>
    </row>
    <row r="1144" spans="1:35" s="150" customFormat="1" ht="12.75" customHeight="1" x14ac:dyDescent="0.2">
      <c r="A1144" s="117"/>
      <c r="B1144" s="446"/>
      <c r="C1144" s="118"/>
      <c r="D1144" s="119"/>
      <c r="E1144" s="1002"/>
      <c r="F1144" s="738"/>
      <c r="G1144" s="738"/>
      <c r="H1144" s="738"/>
      <c r="I1144" s="75"/>
      <c r="J1144" s="75"/>
      <c r="K1144" s="75"/>
      <c r="L1144" s="75"/>
      <c r="M1144" s="75"/>
      <c r="N1144" s="75"/>
      <c r="O1144" s="75"/>
      <c r="P1144" s="75"/>
      <c r="Q1144" s="160"/>
      <c r="R1144" s="96"/>
      <c r="S1144" s="96"/>
      <c r="T1144" s="175"/>
      <c r="U1144" s="99"/>
      <c r="V1144" s="99"/>
      <c r="W1144" s="97"/>
      <c r="X1144" s="99"/>
      <c r="Y1144" s="164"/>
      <c r="Z1144" s="160"/>
      <c r="AE1144" s="150" t="str">
        <f>IF(A1144="","",(IFERROR(VLOOKUP(A1144,Projecten!A$4:W$2618,5,FALSE),"niet bekend")))</f>
        <v/>
      </c>
      <c r="AF1144" s="972" t="str">
        <f t="shared" si="124"/>
        <v/>
      </c>
      <c r="AG1144" s="1028" t="str">
        <f>IF(A1144="","",(IFERROR(VLOOKUP(A1144,Projecten!A$4:W$2618,23,FALSE),"niet bekend")))</f>
        <v/>
      </c>
      <c r="AH1144" s="1028" t="str">
        <f>IF(A1144="","",(IFERROR(VLOOKUP(A1144,Projecten!A$4:W$2618,12,FALSE),"niet bekend")))</f>
        <v/>
      </c>
      <c r="AI1144" s="1028" t="str">
        <f t="shared" si="125"/>
        <v/>
      </c>
    </row>
    <row r="1145" spans="1:35" s="150" customFormat="1" ht="12.75" customHeight="1" x14ac:dyDescent="0.2">
      <c r="A1145" s="117">
        <v>2016338</v>
      </c>
      <c r="B1145" s="1189">
        <v>120844</v>
      </c>
      <c r="C1145" s="118" t="s">
        <v>1584</v>
      </c>
      <c r="D1145" s="119" t="s">
        <v>451</v>
      </c>
      <c r="E1145" s="1002">
        <v>1</v>
      </c>
      <c r="F1145" s="738">
        <v>10</v>
      </c>
      <c r="G1145" s="738">
        <v>5</v>
      </c>
      <c r="H1145" s="738">
        <v>7</v>
      </c>
      <c r="I1145" s="75" t="s">
        <v>89</v>
      </c>
      <c r="J1145" s="75" t="s">
        <v>1737</v>
      </c>
      <c r="K1145" s="75" t="s">
        <v>1737</v>
      </c>
      <c r="L1145" s="75" t="s">
        <v>1737</v>
      </c>
      <c r="M1145" s="75" t="s">
        <v>89</v>
      </c>
      <c r="N1145" s="75" t="s">
        <v>89</v>
      </c>
      <c r="O1145" s="75" t="s">
        <v>89</v>
      </c>
      <c r="P1145" s="75" t="s">
        <v>89</v>
      </c>
      <c r="Q1145" s="160" t="s">
        <v>1163</v>
      </c>
      <c r="R1145" s="96"/>
      <c r="S1145" s="96">
        <v>37</v>
      </c>
      <c r="T1145" s="175"/>
      <c r="U1145" s="99" t="s">
        <v>934</v>
      </c>
      <c r="V1145" s="99"/>
      <c r="W1145" s="97">
        <v>22.5</v>
      </c>
      <c r="X1145" s="99"/>
      <c r="Y1145" s="99"/>
      <c r="Z1145" s="746">
        <v>42562</v>
      </c>
      <c r="AE1145" s="150">
        <f>IF(A1145="","",(IFERROR(VLOOKUP(A1145,Projecten!A$4:W$2618,5,FALSE),"niet bekend")))</f>
        <v>1</v>
      </c>
      <c r="AF1145" s="972">
        <f t="shared" si="124"/>
        <v>4061.22</v>
      </c>
      <c r="AG1145" s="1028">
        <f>IF(A1145="","",(IFERROR(VLOOKUP(A1145,Projecten!A$4:W$2618,23,FALSE),"niet bekend")))</f>
        <v>4061.22</v>
      </c>
      <c r="AH1145" s="1028">
        <f>IF(A1145="","",(IFERROR(VLOOKUP(A1145,Projecten!A$4:W$2618,12,FALSE),"niet bekend")))</f>
        <v>4061.22</v>
      </c>
      <c r="AI1145" s="1028">
        <f t="shared" si="125"/>
        <v>0</v>
      </c>
    </row>
    <row r="1146" spans="1:35" s="150" customFormat="1" ht="12.75" customHeight="1" x14ac:dyDescent="0.2">
      <c r="A1146" s="117">
        <v>2016404</v>
      </c>
      <c r="B1146" s="446">
        <v>120854</v>
      </c>
      <c r="C1146" s="118" t="s">
        <v>1734</v>
      </c>
      <c r="D1146" s="119" t="s">
        <v>451</v>
      </c>
      <c r="E1146" s="1002">
        <v>1</v>
      </c>
      <c r="F1146" s="738">
        <v>3</v>
      </c>
      <c r="G1146" s="738">
        <v>2</v>
      </c>
      <c r="H1146" s="738">
        <v>1</v>
      </c>
      <c r="I1146" s="75" t="s">
        <v>89</v>
      </c>
      <c r="J1146" s="75" t="s">
        <v>1737</v>
      </c>
      <c r="K1146" s="75" t="s">
        <v>1737</v>
      </c>
      <c r="L1146" s="75" t="s">
        <v>1737</v>
      </c>
      <c r="M1146" s="75" t="s">
        <v>89</v>
      </c>
      <c r="N1146" s="75" t="s">
        <v>89</v>
      </c>
      <c r="O1146" s="75" t="s">
        <v>89</v>
      </c>
      <c r="P1146" s="75" t="s">
        <v>89</v>
      </c>
      <c r="Q1146" s="160" t="s">
        <v>1163</v>
      </c>
      <c r="R1146" s="96"/>
      <c r="S1146" s="96">
        <v>38</v>
      </c>
      <c r="T1146" s="175"/>
      <c r="U1146" s="99" t="s">
        <v>934</v>
      </c>
      <c r="V1146" s="99" t="s">
        <v>1750</v>
      </c>
      <c r="W1146" s="97">
        <v>6</v>
      </c>
      <c r="X1146" s="99"/>
      <c r="Y1146" s="164"/>
      <c r="Z1146" s="160"/>
      <c r="AE1146" s="150">
        <f>IF(A1146="","",(IFERROR(VLOOKUP(A1146,Projecten!A$4:W$2618,5,FALSE),"niet bekend")))</f>
        <v>1</v>
      </c>
      <c r="AF1146" s="972">
        <f t="shared" si="124"/>
        <v>917.37</v>
      </c>
      <c r="AG1146" s="1028">
        <f>IF(A1146="","",(IFERROR(VLOOKUP(A1146,Projecten!A$4:W$2618,23,FALSE),"niet bekend")))</f>
        <v>917.37</v>
      </c>
      <c r="AH1146" s="1028">
        <f>IF(A1146="","",(IFERROR(VLOOKUP(A1146,Projecten!A$4:W$2618,12,FALSE),"niet bekend")))</f>
        <v>917.37</v>
      </c>
      <c r="AI1146" s="1028">
        <f t="shared" si="125"/>
        <v>0</v>
      </c>
    </row>
    <row r="1147" spans="1:35" s="150" customFormat="1" ht="12.75" customHeight="1" x14ac:dyDescent="0.2">
      <c r="A1147" s="117">
        <v>2016403</v>
      </c>
      <c r="B1147" s="446">
        <v>120854</v>
      </c>
      <c r="C1147" s="118" t="s">
        <v>1730</v>
      </c>
      <c r="D1147" s="119" t="s">
        <v>451</v>
      </c>
      <c r="E1147" s="1002">
        <v>1</v>
      </c>
      <c r="F1147" s="738">
        <v>14</v>
      </c>
      <c r="G1147" s="738">
        <v>7</v>
      </c>
      <c r="H1147" s="738">
        <v>4</v>
      </c>
      <c r="I1147" s="75" t="s">
        <v>89</v>
      </c>
      <c r="J1147" s="75" t="s">
        <v>89</v>
      </c>
      <c r="K1147" s="75" t="s">
        <v>1737</v>
      </c>
      <c r="L1147" s="75" t="s">
        <v>1737</v>
      </c>
      <c r="M1147" s="75" t="s">
        <v>89</v>
      </c>
      <c r="N1147" s="75" t="s">
        <v>89</v>
      </c>
      <c r="O1147" s="75" t="s">
        <v>89</v>
      </c>
      <c r="P1147" s="75" t="s">
        <v>89</v>
      </c>
      <c r="Q1147" s="160" t="s">
        <v>1163</v>
      </c>
      <c r="R1147" s="96"/>
      <c r="S1147" s="96">
        <v>38</v>
      </c>
      <c r="T1147" s="175"/>
      <c r="U1147" s="99" t="s">
        <v>934</v>
      </c>
      <c r="V1147" s="99" t="s">
        <v>1750</v>
      </c>
      <c r="W1147" s="97">
        <v>26</v>
      </c>
      <c r="X1147" s="99"/>
      <c r="Y1147" s="164"/>
      <c r="Z1147" s="160"/>
      <c r="AE1147" s="150">
        <f>IF(A1147="","",(IFERROR(VLOOKUP(A1147,Projecten!A$4:W$2618,5,FALSE),"niet bekend")))</f>
        <v>1</v>
      </c>
      <c r="AF1147" s="972">
        <f t="shared" si="124"/>
        <v>4163.04</v>
      </c>
      <c r="AG1147" s="1028">
        <f>IF(A1147="","",(IFERROR(VLOOKUP(A1147,Projecten!A$4:W$2618,23,FALSE),"niet bekend")))</f>
        <v>4163.04</v>
      </c>
      <c r="AH1147" s="1028">
        <f>IF(A1147="","",(IFERROR(VLOOKUP(A1147,Projecten!A$4:W$2618,12,FALSE),"niet bekend")))</f>
        <v>4163.04</v>
      </c>
      <c r="AI1147" s="1028">
        <f t="shared" si="125"/>
        <v>0</v>
      </c>
    </row>
    <row r="1148" spans="1:35" s="150" customFormat="1" ht="12.75" customHeight="1" x14ac:dyDescent="0.2">
      <c r="A1148" s="117">
        <v>2016376</v>
      </c>
      <c r="B1148" s="446">
        <v>120854</v>
      </c>
      <c r="C1148" s="118" t="s">
        <v>1354</v>
      </c>
      <c r="D1148" s="119" t="s">
        <v>451</v>
      </c>
      <c r="E1148" s="1002">
        <v>1</v>
      </c>
      <c r="F1148" s="738">
        <v>1</v>
      </c>
      <c r="G1148" s="738">
        <v>0</v>
      </c>
      <c r="H1148" s="738">
        <v>1</v>
      </c>
      <c r="I1148" s="75" t="s">
        <v>89</v>
      </c>
      <c r="J1148" s="75" t="s">
        <v>1737</v>
      </c>
      <c r="K1148" s="75" t="s">
        <v>1737</v>
      </c>
      <c r="L1148" s="75" t="s">
        <v>1737</v>
      </c>
      <c r="M1148" s="75" t="s">
        <v>89</v>
      </c>
      <c r="N1148" s="75" t="s">
        <v>89</v>
      </c>
      <c r="O1148" s="75" t="s">
        <v>89</v>
      </c>
      <c r="P1148" s="75" t="s">
        <v>89</v>
      </c>
      <c r="Q1148" s="160" t="s">
        <v>1163</v>
      </c>
      <c r="R1148" s="96"/>
      <c r="S1148" s="96">
        <v>38</v>
      </c>
      <c r="T1148" s="175"/>
      <c r="U1148" s="99" t="s">
        <v>934</v>
      </c>
      <c r="V1148" s="99" t="s">
        <v>1750</v>
      </c>
      <c r="W1148" s="97">
        <v>3</v>
      </c>
      <c r="X1148" s="99"/>
      <c r="Y1148" s="164"/>
      <c r="Z1148" s="160"/>
      <c r="AE1148" s="150">
        <f>IF(A1148="","",(IFERROR(VLOOKUP(A1148,Projecten!A$4:W$2618,5,FALSE),"niet bekend")))</f>
        <v>1</v>
      </c>
      <c r="AF1148" s="972">
        <f t="shared" si="124"/>
        <v>623.76</v>
      </c>
      <c r="AG1148" s="1028">
        <f>IF(A1148="","",(IFERROR(VLOOKUP(A1148,Projecten!A$4:W$2618,23,FALSE),"niet bekend")))</f>
        <v>623.76</v>
      </c>
      <c r="AH1148" s="1028">
        <f>IF(A1148="","",(IFERROR(VLOOKUP(A1148,Projecten!A$4:W$2618,12,FALSE),"niet bekend")))</f>
        <v>623.76</v>
      </c>
      <c r="AI1148" s="1028">
        <f t="shared" si="125"/>
        <v>0</v>
      </c>
    </row>
    <row r="1149" spans="1:35" s="150" customFormat="1" ht="12.75" customHeight="1" x14ac:dyDescent="0.2">
      <c r="A1149" s="117" t="s">
        <v>1745</v>
      </c>
      <c r="B1149" s="446">
        <v>120834</v>
      </c>
      <c r="C1149" s="117" t="s">
        <v>1670</v>
      </c>
      <c r="D1149" s="448" t="s">
        <v>451</v>
      </c>
      <c r="E1149" s="1002">
        <v>1</v>
      </c>
      <c r="F1149" s="333">
        <v>12</v>
      </c>
      <c r="G1149" s="448">
        <v>0</v>
      </c>
      <c r="H1149" s="448">
        <v>0</v>
      </c>
      <c r="I1149" s="75" t="s">
        <v>89</v>
      </c>
      <c r="J1149" s="75" t="s">
        <v>1737</v>
      </c>
      <c r="K1149" s="75" t="s">
        <v>1737</v>
      </c>
      <c r="L1149" s="75" t="s">
        <v>1737</v>
      </c>
      <c r="M1149" s="75" t="s">
        <v>89</v>
      </c>
      <c r="N1149" s="75" t="s">
        <v>89</v>
      </c>
      <c r="O1149" s="75" t="s">
        <v>89</v>
      </c>
      <c r="P1149" s="75" t="s">
        <v>89</v>
      </c>
      <c r="Q1149" s="160" t="s">
        <v>1526</v>
      </c>
      <c r="R1149" s="96"/>
      <c r="S1149" s="96">
        <v>37</v>
      </c>
      <c r="T1149" s="175"/>
      <c r="U1149" s="99"/>
      <c r="V1149" s="99"/>
      <c r="W1149" s="612">
        <v>7</v>
      </c>
      <c r="X1149" s="99"/>
      <c r="Y1149" s="99"/>
      <c r="Z1149" s="160"/>
      <c r="AE1149" s="150">
        <f>IF(A1149="","",(IFERROR(VLOOKUP(A1149,Projecten!A$4:W$2618,5,FALSE),"niet bekend")))</f>
        <v>1</v>
      </c>
      <c r="AF1149" s="972">
        <f t="shared" si="124"/>
        <v>1345.85</v>
      </c>
      <c r="AG1149" s="1028">
        <f>IF(A1149="","",(IFERROR(VLOOKUP(A1149,Projecten!A$4:W$2618,23,FALSE),"niet bekend")))</f>
        <v>1345.85</v>
      </c>
      <c r="AH1149" s="1028">
        <f>IF(A1149="","",(IFERROR(VLOOKUP(A1149,Projecten!A$4:W$2618,12,FALSE),"niet bekend")))</f>
        <v>1345.85</v>
      </c>
      <c r="AI1149" s="1028">
        <f t="shared" si="125"/>
        <v>0</v>
      </c>
    </row>
    <row r="1150" spans="1:35" s="150" customFormat="1" ht="12.75" customHeight="1" x14ac:dyDescent="0.2">
      <c r="A1150" s="117" t="s">
        <v>1746</v>
      </c>
      <c r="B1150" s="446">
        <v>120842</v>
      </c>
      <c r="C1150" s="118" t="s">
        <v>1718</v>
      </c>
      <c r="D1150" s="119" t="s">
        <v>451</v>
      </c>
      <c r="E1150" s="1002">
        <v>1</v>
      </c>
      <c r="F1150" s="738">
        <v>11</v>
      </c>
      <c r="G1150" s="738">
        <v>8</v>
      </c>
      <c r="H1150" s="738">
        <v>3</v>
      </c>
      <c r="I1150" s="75" t="s">
        <v>89</v>
      </c>
      <c r="J1150" s="75" t="s">
        <v>89</v>
      </c>
      <c r="K1150" s="75" t="s">
        <v>89</v>
      </c>
      <c r="L1150" s="75" t="s">
        <v>1737</v>
      </c>
      <c r="M1150" s="75" t="s">
        <v>89</v>
      </c>
      <c r="N1150" s="75" t="s">
        <v>89</v>
      </c>
      <c r="O1150" s="75" t="s">
        <v>89</v>
      </c>
      <c r="P1150" s="75" t="s">
        <v>89</v>
      </c>
      <c r="Q1150" s="160" t="s">
        <v>1163</v>
      </c>
      <c r="R1150" s="96"/>
      <c r="S1150" s="96">
        <v>37</v>
      </c>
      <c r="T1150" s="175"/>
      <c r="U1150" s="99"/>
      <c r="V1150" s="99" t="s">
        <v>1749</v>
      </c>
      <c r="W1150" s="97">
        <v>24.1</v>
      </c>
      <c r="X1150" s="99"/>
      <c r="Y1150" s="99"/>
      <c r="Z1150" s="160"/>
      <c r="AE1150" s="150">
        <f>IF(A1150="","",(IFERROR(VLOOKUP(A1150,Projecten!A$4:W$2618,5,FALSE),"niet bekend")))</f>
        <v>1</v>
      </c>
      <c r="AF1150" s="972">
        <f t="shared" si="124"/>
        <v>4371.16</v>
      </c>
      <c r="AG1150" s="1028">
        <f>IF(A1150="","",(IFERROR(VLOOKUP(A1150,Projecten!A$4:W$2618,23,FALSE),"niet bekend")))</f>
        <v>4371.16</v>
      </c>
      <c r="AH1150" s="1028">
        <f>IF(A1150="","",(IFERROR(VLOOKUP(A1150,Projecten!A$4:W$2618,12,FALSE),"niet bekend")))</f>
        <v>4371.16</v>
      </c>
      <c r="AI1150" s="1028">
        <f t="shared" si="125"/>
        <v>0</v>
      </c>
    </row>
    <row r="1151" spans="1:35" s="150" customFormat="1" ht="12.75" customHeight="1" x14ac:dyDescent="0.2">
      <c r="A1151" s="448"/>
      <c r="B1151" s="1189"/>
      <c r="C1151" s="118"/>
      <c r="D1151" s="119"/>
      <c r="E1151" s="1972"/>
      <c r="F1151" s="333"/>
      <c r="G1151" s="738"/>
      <c r="H1151" s="738"/>
      <c r="I1151" s="75"/>
      <c r="J1151" s="75"/>
      <c r="K1151" s="75"/>
      <c r="L1151" s="75"/>
      <c r="M1151" s="75"/>
      <c r="N1151" s="75"/>
      <c r="O1151" s="75"/>
      <c r="P1151" s="75"/>
      <c r="Q1151" s="160"/>
      <c r="R1151" s="96"/>
      <c r="S1151" s="96"/>
      <c r="T1151" s="175"/>
      <c r="U1151" s="99"/>
      <c r="V1151" s="99"/>
      <c r="W1151" s="97"/>
      <c r="X1151" s="99"/>
      <c r="Y1151" s="99"/>
      <c r="Z1151" s="160"/>
      <c r="AE1151" s="150" t="str">
        <f>IF(A1151="","",(IFERROR(VLOOKUP(A1151,Projecten!A$4:W$2618,5,FALSE),"niet bekend")))</f>
        <v/>
      </c>
      <c r="AF1151" s="972" t="str">
        <f t="shared" si="124"/>
        <v/>
      </c>
      <c r="AG1151" s="1028" t="str">
        <f>IF(A1151="","",(IFERROR(VLOOKUP(A1151,Projecten!A$4:W$2618,23,FALSE),"niet bekend")))</f>
        <v/>
      </c>
      <c r="AH1151" s="1028" t="str">
        <f>IF(A1151="","",(IFERROR(VLOOKUP(A1151,Projecten!A$4:W$2618,12,FALSE),"niet bekend")))</f>
        <v/>
      </c>
      <c r="AI1151" s="1028" t="str">
        <f t="shared" si="125"/>
        <v/>
      </c>
    </row>
    <row r="1152" spans="1:35" s="90" customFormat="1" ht="12.75" customHeight="1" x14ac:dyDescent="0.2">
      <c r="A1152" s="117">
        <v>2016305</v>
      </c>
      <c r="B1152" s="1189">
        <v>120853</v>
      </c>
      <c r="C1152" s="448" t="s">
        <v>1478</v>
      </c>
      <c r="D1152" s="449" t="s">
        <v>614</v>
      </c>
      <c r="E1152" s="1002">
        <v>2</v>
      </c>
      <c r="F1152" s="448">
        <v>16</v>
      </c>
      <c r="G1152" s="448">
        <v>10</v>
      </c>
      <c r="H1152" s="448">
        <v>6</v>
      </c>
      <c r="I1152" s="75" t="s">
        <v>89</v>
      </c>
      <c r="J1152" s="75" t="s">
        <v>89</v>
      </c>
      <c r="K1152" s="75" t="s">
        <v>1737</v>
      </c>
      <c r="L1152" s="75" t="s">
        <v>1737</v>
      </c>
      <c r="M1152" s="75" t="s">
        <v>89</v>
      </c>
      <c r="N1152" s="75" t="s">
        <v>89</v>
      </c>
      <c r="O1152" s="75" t="s">
        <v>89</v>
      </c>
      <c r="P1152" s="75" t="s">
        <v>89</v>
      </c>
      <c r="Q1152" s="382" t="s">
        <v>1163</v>
      </c>
      <c r="R1152" s="96"/>
      <c r="S1152" s="96">
        <v>38</v>
      </c>
      <c r="T1152" s="180"/>
      <c r="U1152" s="90" t="s">
        <v>986</v>
      </c>
      <c r="W1152" s="97">
        <v>32.5</v>
      </c>
      <c r="X1152" s="100"/>
      <c r="Y1152" s="116"/>
      <c r="Z1152" s="667">
        <v>42549</v>
      </c>
      <c r="AE1152" s="90">
        <f>IF(A1152="","",(IFERROR(VLOOKUP(A1152,Projecten!A$4:W$2618,5,FALSE),"niet bekend")))</f>
        <v>2</v>
      </c>
      <c r="AF1152" s="972">
        <f t="shared" si="124"/>
        <v>5130.75</v>
      </c>
      <c r="AG1152" s="1028">
        <f>IF(A1152="","",(IFERROR(VLOOKUP(A1152,Projecten!A$4:W$2618,23,FALSE),"niet bekend")))</f>
        <v>5130.75</v>
      </c>
      <c r="AH1152" s="1028">
        <f>IF(A1152="","",(IFERROR(VLOOKUP(A1152,Projecten!A$4:W$2618,12,FALSE),"niet bekend")))</f>
        <v>5130.75</v>
      </c>
      <c r="AI1152" s="1028">
        <f t="shared" si="125"/>
        <v>0</v>
      </c>
    </row>
    <row r="1153" spans="1:35" s="150" customFormat="1" ht="12.75" customHeight="1" x14ac:dyDescent="0.2">
      <c r="A1153" s="117"/>
      <c r="B1153" s="446"/>
      <c r="C1153" s="118"/>
      <c r="D1153" s="119"/>
      <c r="E1153" s="1002"/>
      <c r="F1153" s="738"/>
      <c r="G1153" s="738"/>
      <c r="H1153" s="738"/>
      <c r="I1153" s="75"/>
      <c r="J1153" s="75"/>
      <c r="K1153" s="75"/>
      <c r="L1153" s="75"/>
      <c r="M1153" s="75"/>
      <c r="N1153" s="75"/>
      <c r="O1153" s="75"/>
      <c r="P1153" s="75"/>
      <c r="Q1153" s="160"/>
      <c r="R1153" s="96"/>
      <c r="S1153" s="96"/>
      <c r="T1153" s="175"/>
      <c r="U1153" s="99"/>
      <c r="V1153" s="99"/>
      <c r="W1153" s="97"/>
      <c r="X1153" s="99"/>
      <c r="Y1153" s="99"/>
      <c r="Z1153" s="160"/>
      <c r="AE1153" s="150" t="str">
        <f>IF(A1153="","",(IFERROR(VLOOKUP(A1153,Projecten!A$4:W$2618,5,FALSE),"niet bekend")))</f>
        <v/>
      </c>
      <c r="AF1153" s="972" t="str">
        <f t="shared" si="124"/>
        <v/>
      </c>
      <c r="AG1153" s="1028" t="str">
        <f>IF(A1153="","",(IFERROR(VLOOKUP(A1153,Projecten!A$4:W$2618,23,FALSE),"niet bekend")))</f>
        <v/>
      </c>
      <c r="AH1153" s="1028" t="str">
        <f>IF(A1153="","",(IFERROR(VLOOKUP(A1153,Projecten!A$4:W$2618,12,FALSE),"niet bekend")))</f>
        <v/>
      </c>
      <c r="AI1153" s="1028" t="str">
        <f t="shared" si="125"/>
        <v/>
      </c>
    </row>
    <row r="1154" spans="1:35" s="150" customFormat="1" ht="12.75" customHeight="1" x14ac:dyDescent="0.2">
      <c r="A1154" s="448" t="s">
        <v>1760</v>
      </c>
      <c r="B1154" s="1189">
        <v>120843</v>
      </c>
      <c r="C1154" s="118" t="s">
        <v>1758</v>
      </c>
      <c r="D1154" s="119" t="s">
        <v>441</v>
      </c>
      <c r="E1154" s="1002">
        <v>0</v>
      </c>
      <c r="F1154" s="738">
        <v>2</v>
      </c>
      <c r="G1154" s="738">
        <v>2</v>
      </c>
      <c r="H1154" s="748" t="s">
        <v>1737</v>
      </c>
      <c r="I1154" s="75" t="s">
        <v>1737</v>
      </c>
      <c r="J1154" s="75" t="s">
        <v>1737</v>
      </c>
      <c r="K1154" s="75" t="s">
        <v>1737</v>
      </c>
      <c r="L1154" s="75"/>
      <c r="M1154" s="75" t="s">
        <v>89</v>
      </c>
      <c r="N1154" s="75" t="s">
        <v>89</v>
      </c>
      <c r="O1154" s="75" t="s">
        <v>89</v>
      </c>
      <c r="P1154" s="75" t="s">
        <v>89</v>
      </c>
      <c r="Q1154" s="160" t="s">
        <v>1526</v>
      </c>
      <c r="R1154" s="96"/>
      <c r="S1154" s="96">
        <v>38</v>
      </c>
      <c r="T1154" s="175"/>
      <c r="U1154" s="99" t="s">
        <v>683</v>
      </c>
      <c r="V1154" s="99" t="s">
        <v>1631</v>
      </c>
      <c r="W1154" s="97">
        <v>6.1</v>
      </c>
      <c r="X1154" s="99"/>
      <c r="Y1154" s="99"/>
      <c r="Z1154" s="160"/>
      <c r="AE1154" s="150">
        <f>IF(A1154="","",(IFERROR(VLOOKUP(A1154,Projecten!A$4:W$2618,5,FALSE),"niet bekend")))</f>
        <v>0</v>
      </c>
      <c r="AF1154" s="972">
        <f t="shared" si="124"/>
        <v>582</v>
      </c>
      <c r="AG1154" s="1028">
        <f>IF(A1154="","",(IFERROR(VLOOKUP(A1154,Projecten!A$4:W$2618,23,FALSE),"niet bekend")))</f>
        <v>582</v>
      </c>
      <c r="AH1154" s="1028">
        <f>IF(A1154="","",(IFERROR(VLOOKUP(A1154,Projecten!A$4:W$2618,12,FALSE),"niet bekend")))</f>
        <v>582</v>
      </c>
      <c r="AI1154" s="1028">
        <f t="shared" si="125"/>
        <v>0</v>
      </c>
    </row>
    <row r="1155" spans="1:35" s="150" customFormat="1" ht="12.75" customHeight="1" x14ac:dyDescent="0.2">
      <c r="A1155" s="448" t="s">
        <v>1761</v>
      </c>
      <c r="B1155" s="1189">
        <v>120843</v>
      </c>
      <c r="C1155" s="333" t="s">
        <v>1759</v>
      </c>
      <c r="D1155" s="119" t="s">
        <v>441</v>
      </c>
      <c r="E1155" s="1002">
        <v>0</v>
      </c>
      <c r="F1155" s="738">
        <v>2</v>
      </c>
      <c r="G1155" s="738">
        <v>2</v>
      </c>
      <c r="H1155" s="748" t="s">
        <v>1737</v>
      </c>
      <c r="I1155" s="75" t="s">
        <v>1737</v>
      </c>
      <c r="J1155" s="75" t="s">
        <v>1737</v>
      </c>
      <c r="K1155" s="75" t="s">
        <v>1737</v>
      </c>
      <c r="L1155" s="75"/>
      <c r="M1155" s="75" t="s">
        <v>89</v>
      </c>
      <c r="N1155" s="75" t="s">
        <v>89</v>
      </c>
      <c r="O1155" s="75" t="s">
        <v>89</v>
      </c>
      <c r="P1155" s="75" t="s">
        <v>89</v>
      </c>
      <c r="Q1155" s="160" t="s">
        <v>1526</v>
      </c>
      <c r="R1155" s="96"/>
      <c r="S1155" s="96">
        <v>38</v>
      </c>
      <c r="T1155" s="175"/>
      <c r="U1155" s="99" t="s">
        <v>683</v>
      </c>
      <c r="V1155" s="99" t="s">
        <v>1631</v>
      </c>
      <c r="W1155" s="97">
        <v>6.1</v>
      </c>
      <c r="X1155" s="99"/>
      <c r="Y1155" s="99"/>
      <c r="Z1155" s="160"/>
      <c r="AE1155" s="150">
        <f>IF(A1155="","",(IFERROR(VLOOKUP(A1155,Projecten!A$4:W$2618,5,FALSE),"niet bekend")))</f>
        <v>0</v>
      </c>
      <c r="AF1155" s="972">
        <f t="shared" si="124"/>
        <v>582</v>
      </c>
      <c r="AG1155" s="1028">
        <f>IF(A1155="","",(IFERROR(VLOOKUP(A1155,Projecten!A$4:W$2618,23,FALSE),"niet bekend")))</f>
        <v>582</v>
      </c>
      <c r="AH1155" s="1028">
        <f>IF(A1155="","",(IFERROR(VLOOKUP(A1155,Projecten!A$4:W$2618,12,FALSE),"niet bekend")))</f>
        <v>582</v>
      </c>
      <c r="AI1155" s="1028">
        <f t="shared" si="125"/>
        <v>0</v>
      </c>
    </row>
    <row r="1156" spans="1:35" s="150" customFormat="1" ht="12.75" customHeight="1" x14ac:dyDescent="0.2">
      <c r="A1156" s="117"/>
      <c r="B1156" s="1545"/>
      <c r="C1156" s="117"/>
      <c r="D1156" s="738"/>
      <c r="E1156" s="1957"/>
      <c r="F1156" s="119"/>
      <c r="G1156" s="119"/>
      <c r="H1156" s="119"/>
      <c r="I1156" s="76"/>
      <c r="J1156" s="76"/>
      <c r="K1156" s="76"/>
      <c r="L1156" s="76"/>
      <c r="M1156" s="76"/>
      <c r="N1156" s="76"/>
      <c r="O1156" s="76"/>
      <c r="P1156" s="76"/>
      <c r="Q1156" s="160"/>
      <c r="R1156" s="96"/>
      <c r="S1156" s="96"/>
      <c r="T1156" s="175"/>
      <c r="U1156" s="99"/>
      <c r="V1156" s="99"/>
      <c r="W1156" s="610"/>
      <c r="X1156" s="99"/>
      <c r="Y1156" s="765"/>
      <c r="Z1156" s="160"/>
      <c r="AE1156" s="150" t="str">
        <f>IF(A1156="","",(IFERROR(VLOOKUP(A1156,Projecten!A$4:W$2618,5,FALSE),"niet bekend")))</f>
        <v/>
      </c>
      <c r="AF1156" s="972" t="str">
        <f t="shared" si="124"/>
        <v/>
      </c>
      <c r="AG1156" s="1028" t="str">
        <f>IF(A1156="","",(IFERROR(VLOOKUP(A1156,Projecten!A$4:W$2618,23,FALSE),"niet bekend")))</f>
        <v/>
      </c>
      <c r="AH1156" s="1028" t="str">
        <f>IF(A1156="","",(IFERROR(VLOOKUP(A1156,Projecten!A$4:W$2618,12,FALSE),"niet bekend")))</f>
        <v/>
      </c>
      <c r="AI1156" s="1028" t="str">
        <f t="shared" si="125"/>
        <v/>
      </c>
    </row>
    <row r="1157" spans="1:35" s="38" customFormat="1" ht="12.75" customHeight="1" x14ac:dyDescent="0.2">
      <c r="A1157" s="30"/>
      <c r="B1157" s="1500"/>
      <c r="C1157" s="31"/>
      <c r="D1157" s="31"/>
      <c r="E1157" s="32"/>
      <c r="F1157" s="31"/>
      <c r="G1157" s="31"/>
      <c r="H1157" s="31"/>
      <c r="I1157" s="32"/>
      <c r="J1157" s="32"/>
      <c r="K1157" s="32"/>
      <c r="L1157" s="32"/>
      <c r="M1157" s="32"/>
      <c r="N1157" s="32"/>
      <c r="O1157" s="32"/>
      <c r="P1157" s="32"/>
      <c r="Q1157" s="527"/>
      <c r="R1157" s="33"/>
      <c r="S1157" s="1198"/>
      <c r="T1157" s="176"/>
      <c r="U1157" s="35"/>
      <c r="V1157" s="35"/>
      <c r="W1157" s="35"/>
      <c r="X1157" s="83"/>
      <c r="Y1157" s="84"/>
      <c r="Z1157" s="36"/>
      <c r="AA1157" s="608" t="s">
        <v>1332</v>
      </c>
      <c r="AB1157" s="608" t="s">
        <v>1269</v>
      </c>
      <c r="AC1157" s="608" t="s">
        <v>1333</v>
      </c>
      <c r="AF1157" s="983"/>
      <c r="AG1157" s="1030"/>
      <c r="AH1157" s="1030"/>
      <c r="AI1157" s="1030"/>
    </row>
    <row r="1158" spans="1:35" s="957" customFormat="1" x14ac:dyDescent="0.2">
      <c r="A1158" s="1007"/>
      <c r="B1158" s="1498"/>
      <c r="C1158" s="1008">
        <f>SUM(F1158:H1158)</f>
        <v>385</v>
      </c>
      <c r="D1158" s="1009"/>
      <c r="E1158" s="1010">
        <f>SUM(E1159:E1185)</f>
        <v>24</v>
      </c>
      <c r="F1158" s="1009">
        <f>SUM(F1159:F1185)</f>
        <v>194</v>
      </c>
      <c r="G1158" s="1009">
        <f>SUM(G1159:G1185)</f>
        <v>124</v>
      </c>
      <c r="H1158" s="1009">
        <f>SUM(H1159:H1185)</f>
        <v>67</v>
      </c>
      <c r="I1158" s="1010"/>
      <c r="J1158" s="1010"/>
      <c r="K1158" s="1010"/>
      <c r="L1158" s="1010"/>
      <c r="M1158" s="1010"/>
      <c r="N1158" s="1010"/>
      <c r="O1158" s="1010"/>
      <c r="P1158" s="1010"/>
      <c r="Q1158" s="1012">
        <v>38</v>
      </c>
      <c r="R1158" s="1043"/>
      <c r="S1158" s="1199"/>
      <c r="T1158" s="1013"/>
      <c r="U1158" s="1014"/>
      <c r="V1158" s="1015">
        <f>SUM(W1158:W1185)</f>
        <v>430.90000000000003</v>
      </c>
      <c r="W1158" s="960"/>
      <c r="X1158" s="960">
        <v>340.5</v>
      </c>
      <c r="Y1158" s="968">
        <f>V1158-X1158</f>
        <v>90.400000000000034</v>
      </c>
      <c r="Z1158" s="969"/>
      <c r="AA1158" s="957">
        <v>458.5</v>
      </c>
      <c r="AB1158" s="957">
        <v>244.5</v>
      </c>
      <c r="AC1158" s="957">
        <f>AA1158-AB1158</f>
        <v>214</v>
      </c>
      <c r="AD1158" s="959"/>
      <c r="AE1158" s="1038" t="str">
        <f>IF(A1158="","",(IFERROR(VLOOKUP(A1158,Projecten!A$4:W$2618,5,FALSE),"niet bekend")))</f>
        <v/>
      </c>
      <c r="AF1158" s="1037">
        <f>SUM(AF1159:AF1185)</f>
        <v>57228.78</v>
      </c>
      <c r="AG1158" s="1027"/>
      <c r="AH1158" s="1027"/>
      <c r="AI1158" s="1027"/>
    </row>
    <row r="1159" spans="1:35" x14ac:dyDescent="0.2">
      <c r="A1159" s="292"/>
      <c r="B1159" s="1546"/>
      <c r="C1159" s="6"/>
      <c r="D1159" s="292"/>
      <c r="E1159" s="999"/>
      <c r="F1159" s="292"/>
      <c r="G1159" s="292"/>
      <c r="H1159" s="292"/>
      <c r="I1159" s="29"/>
      <c r="J1159" s="29"/>
      <c r="K1159" s="29"/>
      <c r="L1159" s="29"/>
      <c r="M1159" s="29"/>
      <c r="N1159" s="29"/>
      <c r="O1159" s="29"/>
      <c r="P1159" s="29"/>
      <c r="Q1159" s="5" t="s">
        <v>1686</v>
      </c>
      <c r="S1159" s="23"/>
      <c r="V1159" s="600" t="s">
        <v>1397</v>
      </c>
      <c r="W1159" s="25"/>
      <c r="X1159" s="6"/>
      <c r="Z1159" s="26"/>
      <c r="AE1159" s="4" t="str">
        <f>IF(A1159="","",(IFERROR(VLOOKUP(A1159,Projecten!A$4:W$2618,5,FALSE),"niet bekend")))</f>
        <v/>
      </c>
      <c r="AF1159" s="973" t="str">
        <f t="shared" ref="AF1159:AF1184" si="126">IF(AE1159="","",(IF(E1159=0,AH1159,(E1159/AE1159*AH1159))))</f>
        <v/>
      </c>
      <c r="AG1159" s="1028" t="str">
        <f>IF(A1159="","",(IFERROR(VLOOKUP(A1159,Projecten!A$4:W$2618,23,FALSE),"niet bekend")))</f>
        <v/>
      </c>
      <c r="AH1159" s="1028" t="str">
        <f>IF(A1159="","",(IFERROR(VLOOKUP(A1159,Projecten!A$4:W$2618,12,FALSE),"niet bekend")))</f>
        <v/>
      </c>
      <c r="AI1159" s="1026" t="str">
        <f t="shared" ref="AI1159:AI1184" si="127">IF(AF1159="","",(AH1159-AF1159))</f>
        <v/>
      </c>
    </row>
    <row r="1160" spans="1:35" s="540" customFormat="1" x14ac:dyDescent="0.2">
      <c r="A1160" s="546"/>
      <c r="B1160" s="1547"/>
      <c r="C1160" s="546" t="s">
        <v>1813</v>
      </c>
      <c r="D1160" s="546"/>
      <c r="E1160" s="542"/>
      <c r="F1160" s="546"/>
      <c r="G1160" s="546"/>
      <c r="H1160" s="546"/>
      <c r="I1160" s="541"/>
      <c r="J1160" s="541"/>
      <c r="K1160" s="541"/>
      <c r="L1160" s="541"/>
      <c r="M1160" s="541"/>
      <c r="N1160" s="541"/>
      <c r="O1160" s="541"/>
      <c r="P1160" s="541"/>
      <c r="Q1160" s="539"/>
      <c r="R1160" s="384"/>
      <c r="S1160" s="543"/>
      <c r="T1160" s="544"/>
      <c r="U1160" s="546"/>
      <c r="V1160" s="761"/>
      <c r="W1160" s="545">
        <v>31.5</v>
      </c>
      <c r="X1160" s="546"/>
      <c r="Z1160" s="571"/>
      <c r="AE1160" s="383" t="str">
        <f>IF(A1160="","",(IFERROR(VLOOKUP(A1160,Projecten!A$4:W$2618,5,FALSE),"niet bekend")))</f>
        <v/>
      </c>
      <c r="AF1160" s="975" t="str">
        <f t="shared" si="126"/>
        <v/>
      </c>
      <c r="AG1160" s="1028" t="str">
        <f>IF(A1160="","",(IFERROR(VLOOKUP(A1160,Projecten!A$4:W$2618,23,FALSE),"niet bekend")))</f>
        <v/>
      </c>
      <c r="AH1160" s="1028" t="str">
        <f>IF(A1160="","",(IFERROR(VLOOKUP(A1160,Projecten!A$4:W$2618,12,FALSE),"niet bekend")))</f>
        <v/>
      </c>
      <c r="AI1160" s="1026" t="str">
        <f t="shared" si="127"/>
        <v/>
      </c>
    </row>
    <row r="1161" spans="1:35" s="540" customFormat="1" x14ac:dyDescent="0.2">
      <c r="A1161" s="546"/>
      <c r="B1161" s="1547"/>
      <c r="C1161" s="546" t="s">
        <v>1812</v>
      </c>
      <c r="D1161" s="546"/>
      <c r="E1161" s="542"/>
      <c r="F1161" s="546"/>
      <c r="G1161" s="546"/>
      <c r="H1161" s="546"/>
      <c r="I1161" s="541"/>
      <c r="J1161" s="541"/>
      <c r="K1161" s="541"/>
      <c r="L1161" s="541"/>
      <c r="M1161" s="541"/>
      <c r="N1161" s="541"/>
      <c r="O1161" s="541"/>
      <c r="P1161" s="541"/>
      <c r="Q1161" s="539"/>
      <c r="R1161" s="384"/>
      <c r="S1161" s="543"/>
      <c r="T1161" s="544"/>
      <c r="U1161" s="546"/>
      <c r="V1161" s="761"/>
      <c r="W1161" s="545">
        <v>16.5</v>
      </c>
      <c r="X1161" s="546"/>
      <c r="Z1161" s="571"/>
      <c r="AE1161" s="383" t="str">
        <f>IF(A1161="","",(IFERROR(VLOOKUP(A1161,Projecten!A$4:W$2618,5,FALSE),"niet bekend")))</f>
        <v/>
      </c>
      <c r="AF1161" s="975" t="str">
        <f t="shared" si="126"/>
        <v/>
      </c>
      <c r="AG1161" s="1028" t="str">
        <f>IF(A1161="","",(IFERROR(VLOOKUP(A1161,Projecten!A$4:W$2618,23,FALSE),"niet bekend")))</f>
        <v/>
      </c>
      <c r="AH1161" s="1028" t="str">
        <f>IF(A1161="","",(IFERROR(VLOOKUP(A1161,Projecten!A$4:W$2618,12,FALSE),"niet bekend")))</f>
        <v/>
      </c>
      <c r="AI1161" s="1026" t="str">
        <f t="shared" si="127"/>
        <v/>
      </c>
    </row>
    <row r="1162" spans="1:35" s="540" customFormat="1" x14ac:dyDescent="0.2">
      <c r="A1162" s="546"/>
      <c r="B1162" s="1547"/>
      <c r="C1162" s="546" t="s">
        <v>1902</v>
      </c>
      <c r="D1162" s="546"/>
      <c r="E1162" s="542"/>
      <c r="F1162" s="546"/>
      <c r="G1162" s="546"/>
      <c r="H1162" s="546"/>
      <c r="I1162" s="542"/>
      <c r="J1162" s="542"/>
      <c r="K1162" s="542"/>
      <c r="L1162" s="542"/>
      <c r="M1162" s="542"/>
      <c r="N1162" s="542"/>
      <c r="O1162" s="542"/>
      <c r="P1162" s="542"/>
      <c r="Q1162" s="539"/>
      <c r="R1162" s="384"/>
      <c r="S1162" s="543"/>
      <c r="T1162" s="544"/>
      <c r="U1162" s="546"/>
      <c r="V1162" s="546"/>
      <c r="W1162" s="545">
        <v>5</v>
      </c>
      <c r="X1162" s="546"/>
      <c r="Z1162" s="571"/>
      <c r="AE1162" s="383" t="str">
        <f>IF(A1162="","",(IFERROR(VLOOKUP(A1162,Projecten!A$4:W$2618,5,FALSE),"niet bekend")))</f>
        <v/>
      </c>
      <c r="AF1162" s="975" t="str">
        <f t="shared" si="126"/>
        <v/>
      </c>
      <c r="AG1162" s="1028" t="str">
        <f>IF(A1162="","",(IFERROR(VLOOKUP(A1162,Projecten!A$4:W$2618,23,FALSE),"niet bekend")))</f>
        <v/>
      </c>
      <c r="AH1162" s="1028" t="str">
        <f>IF(A1162="","",(IFERROR(VLOOKUP(A1162,Projecten!A$4:W$2618,12,FALSE),"niet bekend")))</f>
        <v/>
      </c>
      <c r="AI1162" s="1026" t="str">
        <f t="shared" si="127"/>
        <v/>
      </c>
    </row>
    <row r="1163" spans="1:35" s="540" customFormat="1" x14ac:dyDescent="0.2">
      <c r="A1163" s="546"/>
      <c r="B1163" s="1547"/>
      <c r="C1163" s="546" t="s">
        <v>1903</v>
      </c>
      <c r="D1163" s="546"/>
      <c r="E1163" s="542"/>
      <c r="F1163" s="546"/>
      <c r="G1163" s="546"/>
      <c r="H1163" s="546"/>
      <c r="I1163" s="542"/>
      <c r="J1163" s="542"/>
      <c r="K1163" s="542"/>
      <c r="L1163" s="542"/>
      <c r="M1163" s="542"/>
      <c r="N1163" s="542"/>
      <c r="O1163" s="542"/>
      <c r="P1163" s="542"/>
      <c r="Q1163" s="539"/>
      <c r="R1163" s="384"/>
      <c r="S1163" s="543"/>
      <c r="T1163" s="544"/>
      <c r="U1163" s="546"/>
      <c r="V1163" s="546"/>
      <c r="W1163" s="545">
        <v>0.5</v>
      </c>
      <c r="X1163" s="546"/>
      <c r="Z1163" s="571"/>
      <c r="AE1163" s="383" t="str">
        <f>IF(A1163="","",(IFERROR(VLOOKUP(A1163,Projecten!A$4:W$2618,5,FALSE),"niet bekend")))</f>
        <v/>
      </c>
      <c r="AF1163" s="975" t="str">
        <f t="shared" si="126"/>
        <v/>
      </c>
      <c r="AG1163" s="1028" t="str">
        <f>IF(A1163="","",(IFERROR(VLOOKUP(A1163,Projecten!A$4:W$2618,23,FALSE),"niet bekend")))</f>
        <v/>
      </c>
      <c r="AH1163" s="1028" t="str">
        <f>IF(A1163="","",(IFERROR(VLOOKUP(A1163,Projecten!A$4:W$2618,12,FALSE),"niet bekend")))</f>
        <v/>
      </c>
      <c r="AI1163" s="1026" t="str">
        <f t="shared" si="127"/>
        <v/>
      </c>
    </row>
    <row r="1164" spans="1:35" s="540" customFormat="1" x14ac:dyDescent="0.2">
      <c r="A1164" s="546"/>
      <c r="B1164" s="1547"/>
      <c r="C1164" s="546" t="s">
        <v>1929</v>
      </c>
      <c r="D1164" s="546"/>
      <c r="E1164" s="542"/>
      <c r="F1164" s="546"/>
      <c r="G1164" s="546"/>
      <c r="H1164" s="546"/>
      <c r="I1164" s="542"/>
      <c r="J1164" s="542"/>
      <c r="K1164" s="542"/>
      <c r="L1164" s="542"/>
      <c r="M1164" s="542"/>
      <c r="N1164" s="542"/>
      <c r="O1164" s="542"/>
      <c r="P1164" s="542"/>
      <c r="Q1164" s="539"/>
      <c r="R1164" s="384"/>
      <c r="S1164" s="543"/>
      <c r="T1164" s="544"/>
      <c r="U1164" s="546"/>
      <c r="V1164" s="546"/>
      <c r="W1164" s="545">
        <v>2</v>
      </c>
      <c r="X1164" s="546"/>
      <c r="Z1164" s="571"/>
      <c r="AE1164" s="383" t="str">
        <f>IF(A1164="","",(IFERROR(VLOOKUP(A1164,Projecten!A$4:W$2618,5,FALSE),"niet bekend")))</f>
        <v/>
      </c>
      <c r="AF1164" s="975" t="str">
        <f t="shared" si="126"/>
        <v/>
      </c>
      <c r="AG1164" s="1028" t="str">
        <f>IF(A1164="","",(IFERROR(VLOOKUP(A1164,Projecten!A$4:W$2618,23,FALSE),"niet bekend")))</f>
        <v/>
      </c>
      <c r="AH1164" s="1028" t="str">
        <f>IF(A1164="","",(IFERROR(VLOOKUP(A1164,Projecten!A$4:W$2618,12,FALSE),"niet bekend")))</f>
        <v/>
      </c>
      <c r="AI1164" s="1026" t="str">
        <f t="shared" si="127"/>
        <v/>
      </c>
    </row>
    <row r="1165" spans="1:35" x14ac:dyDescent="0.2">
      <c r="A1165" s="292"/>
      <c r="B1165" s="1546"/>
      <c r="C1165" s="566"/>
      <c r="D1165" s="292"/>
      <c r="E1165" s="999"/>
      <c r="F1165" s="292"/>
      <c r="G1165" s="292"/>
      <c r="H1165" s="292"/>
      <c r="Q1165" s="5"/>
      <c r="S1165" s="23"/>
      <c r="W1165" s="469"/>
      <c r="X1165" s="6"/>
      <c r="Z1165" s="26"/>
      <c r="AE1165" s="4" t="str">
        <f>IF(A1165="","",(IFERROR(VLOOKUP(A1165,Projecten!A$4:W$2618,5,FALSE),"niet bekend")))</f>
        <v/>
      </c>
      <c r="AF1165" s="973" t="str">
        <f t="shared" si="126"/>
        <v/>
      </c>
      <c r="AG1165" s="1028" t="str">
        <f>IF(A1165="","",(IFERROR(VLOOKUP(A1165,Projecten!A$4:W$2618,23,FALSE),"niet bekend")))</f>
        <v/>
      </c>
      <c r="AH1165" s="1028" t="str">
        <f>IF(A1165="","",(IFERROR(VLOOKUP(A1165,Projecten!A$4:W$2618,12,FALSE),"niet bekend")))</f>
        <v/>
      </c>
      <c r="AI1165" s="1026" t="str">
        <f t="shared" si="127"/>
        <v/>
      </c>
    </row>
    <row r="1166" spans="1:35" s="150" customFormat="1" x14ac:dyDescent="0.2">
      <c r="A1166" s="117">
        <v>2016413</v>
      </c>
      <c r="B1166" s="1189">
        <v>120849</v>
      </c>
      <c r="C1166" s="117" t="s">
        <v>1754</v>
      </c>
      <c r="D1166" s="738" t="s">
        <v>68</v>
      </c>
      <c r="E1166" s="1002">
        <v>4</v>
      </c>
      <c r="F1166" s="738">
        <f>E1166*10</f>
        <v>40</v>
      </c>
      <c r="G1166" s="738">
        <f>E1166*6</f>
        <v>24</v>
      </c>
      <c r="H1166" s="738">
        <f>E1166*4</f>
        <v>16</v>
      </c>
      <c r="I1166" s="75" t="s">
        <v>89</v>
      </c>
      <c r="J1166" s="75" t="s">
        <v>1737</v>
      </c>
      <c r="K1166" s="75" t="s">
        <v>1737</v>
      </c>
      <c r="L1166" s="75" t="s">
        <v>1737</v>
      </c>
      <c r="M1166" s="75" t="s">
        <v>89</v>
      </c>
      <c r="N1166" s="75" t="s">
        <v>89</v>
      </c>
      <c r="O1166" s="75" t="s">
        <v>89</v>
      </c>
      <c r="P1166" s="75" t="s">
        <v>89</v>
      </c>
      <c r="Q1166" s="160" t="s">
        <v>1163</v>
      </c>
      <c r="R1166" s="96"/>
      <c r="S1166" s="96">
        <f>IF(T1166&lt;=0,"",(((T1166-'In Productie'!$D$1)/7)+0.6))</f>
        <v>37.885714285714286</v>
      </c>
      <c r="T1166" s="175">
        <v>42634</v>
      </c>
      <c r="U1166" s="99" t="s">
        <v>561</v>
      </c>
      <c r="V1166" s="99"/>
      <c r="W1166" s="612">
        <f>E1166*19.2</f>
        <v>76.8</v>
      </c>
      <c r="X1166" s="99"/>
      <c r="Z1166" s="122"/>
      <c r="AE1166" s="150">
        <f>IF(A1166="","",(IFERROR(VLOOKUP(A1166,Projecten!A$4:W$2618,5,FALSE),"niet bekend")))</f>
        <v>6</v>
      </c>
      <c r="AF1166" s="972">
        <f t="shared" si="126"/>
        <v>11804</v>
      </c>
      <c r="AG1166" s="1028">
        <f>IF(A1166="","",(IFERROR(VLOOKUP(A1166,Projecten!A$4:W$2618,23,FALSE),"niet bekend")))</f>
        <v>17706</v>
      </c>
      <c r="AH1166" s="1028">
        <f>IF(A1166="","",(IFERROR(VLOOKUP(A1166,Projecten!A$4:W$2618,12,FALSE),"niet bekend")))</f>
        <v>17706</v>
      </c>
      <c r="AI1166" s="1028">
        <f t="shared" si="127"/>
        <v>5902</v>
      </c>
    </row>
    <row r="1167" spans="1:35" s="150" customFormat="1" x14ac:dyDescent="0.2">
      <c r="A1167" s="117">
        <v>2016416</v>
      </c>
      <c r="B1167" s="1189">
        <v>120862</v>
      </c>
      <c r="C1167" s="122">
        <v>565116</v>
      </c>
      <c r="D1167" s="738" t="s">
        <v>68</v>
      </c>
      <c r="E1167" s="1002">
        <v>1</v>
      </c>
      <c r="F1167" s="738">
        <v>7</v>
      </c>
      <c r="G1167" s="738">
        <v>4</v>
      </c>
      <c r="H1167" s="738">
        <v>3</v>
      </c>
      <c r="I1167" s="75" t="s">
        <v>89</v>
      </c>
      <c r="J1167" s="75" t="s">
        <v>1737</v>
      </c>
      <c r="K1167" s="75" t="s">
        <v>1737</v>
      </c>
      <c r="L1167" s="75" t="s">
        <v>1737</v>
      </c>
      <c r="M1167" s="75" t="s">
        <v>89</v>
      </c>
      <c r="N1167" s="75" t="s">
        <v>89</v>
      </c>
      <c r="O1167" s="75" t="s">
        <v>89</v>
      </c>
      <c r="P1167" s="75" t="s">
        <v>89</v>
      </c>
      <c r="Q1167" s="160" t="s">
        <v>1163</v>
      </c>
      <c r="R1167" s="2133">
        <v>42640</v>
      </c>
      <c r="S1167" s="96">
        <f>IF(T1167&lt;=0,"",(((T1167-'In Productie'!$D$1)/7)+0.6))</f>
        <v>38.028571428571432</v>
      </c>
      <c r="T1167" s="175">
        <v>42635</v>
      </c>
      <c r="U1167" s="99" t="s">
        <v>278</v>
      </c>
      <c r="V1167" s="99"/>
      <c r="W1167" s="612">
        <v>13.3</v>
      </c>
      <c r="X1167" s="99"/>
      <c r="Z1167" s="780"/>
      <c r="AE1167" s="150">
        <f>IF(A1167="","",(IFERROR(VLOOKUP(A1167,Projecten!A$4:W$2618,5,FALSE),"niet bekend")))</f>
        <v>1</v>
      </c>
      <c r="AF1167" s="972">
        <f t="shared" si="126"/>
        <v>1988</v>
      </c>
      <c r="AG1167" s="1028">
        <f>IF(A1167="","",(IFERROR(VLOOKUP(A1167,Projecten!A$4:W$2618,23,FALSE),"niet bekend")))</f>
        <v>1988</v>
      </c>
      <c r="AH1167" s="1028">
        <f>IF(A1167="","",(IFERROR(VLOOKUP(A1167,Projecten!A$4:W$2618,12,FALSE),"niet bekend")))</f>
        <v>1988</v>
      </c>
      <c r="AI1167" s="1028">
        <f t="shared" si="127"/>
        <v>0</v>
      </c>
    </row>
    <row r="1168" spans="1:35" s="150" customFormat="1" x14ac:dyDescent="0.2">
      <c r="A1168" s="117">
        <v>2016417</v>
      </c>
      <c r="B1168" s="1189">
        <v>120862</v>
      </c>
      <c r="C1168" s="122">
        <v>597416</v>
      </c>
      <c r="D1168" s="738" t="s">
        <v>68</v>
      </c>
      <c r="E1168" s="1002">
        <v>1</v>
      </c>
      <c r="F1168" s="738">
        <v>9</v>
      </c>
      <c r="G1168" s="738">
        <v>5</v>
      </c>
      <c r="H1168" s="738">
        <v>3</v>
      </c>
      <c r="I1168" s="75" t="s">
        <v>89</v>
      </c>
      <c r="J1168" s="75" t="s">
        <v>1737</v>
      </c>
      <c r="K1168" s="75" t="s">
        <v>1737</v>
      </c>
      <c r="L1168" s="75" t="s">
        <v>1737</v>
      </c>
      <c r="M1168" s="75" t="s">
        <v>89</v>
      </c>
      <c r="N1168" s="75" t="s">
        <v>89</v>
      </c>
      <c r="O1168" s="75" t="s">
        <v>89</v>
      </c>
      <c r="P1168" s="75" t="s">
        <v>89</v>
      </c>
      <c r="Q1168" s="160" t="s">
        <v>1163</v>
      </c>
      <c r="R1168" s="2133">
        <v>42639</v>
      </c>
      <c r="S1168" s="96">
        <f>IF(T1168&lt;=0,"",(((T1168-'In Productie'!$D$1)/7)+0.6))</f>
        <v>38.028571428571432</v>
      </c>
      <c r="T1168" s="175">
        <v>42635</v>
      </c>
      <c r="U1168" s="99" t="s">
        <v>278</v>
      </c>
      <c r="V1168" s="99"/>
      <c r="W1168" s="612">
        <v>16.100000000000001</v>
      </c>
      <c r="X1168" s="99"/>
      <c r="Z1168" s="780"/>
      <c r="AE1168" s="150">
        <f>IF(A1168="","",(IFERROR(VLOOKUP(A1168,Projecten!A$4:W$2618,5,FALSE),"niet bekend")))</f>
        <v>1</v>
      </c>
      <c r="AF1168" s="972">
        <f t="shared" si="126"/>
        <v>2622</v>
      </c>
      <c r="AG1168" s="1028">
        <f>IF(A1168="","",(IFERROR(VLOOKUP(A1168,Projecten!A$4:W$2618,23,FALSE),"niet bekend")))</f>
        <v>2622</v>
      </c>
      <c r="AH1168" s="1028">
        <f>IF(A1168="","",(IFERROR(VLOOKUP(A1168,Projecten!A$4:W$2618,12,FALSE),"niet bekend")))</f>
        <v>2622</v>
      </c>
      <c r="AI1168" s="1028">
        <f t="shared" si="127"/>
        <v>0</v>
      </c>
    </row>
    <row r="1169" spans="1:35" s="150" customFormat="1" x14ac:dyDescent="0.2">
      <c r="A1169" s="117">
        <v>2016419</v>
      </c>
      <c r="B1169" s="1189">
        <v>120863</v>
      </c>
      <c r="C1169" s="122">
        <v>566516</v>
      </c>
      <c r="D1169" s="738" t="s">
        <v>68</v>
      </c>
      <c r="E1169" s="1002">
        <v>1</v>
      </c>
      <c r="F1169" s="738">
        <v>7</v>
      </c>
      <c r="G1169" s="738">
        <v>4</v>
      </c>
      <c r="H1169" s="738">
        <v>3</v>
      </c>
      <c r="I1169" s="75" t="s">
        <v>89</v>
      </c>
      <c r="J1169" s="75" t="s">
        <v>1737</v>
      </c>
      <c r="K1169" s="75" t="s">
        <v>1737</v>
      </c>
      <c r="L1169" s="75" t="s">
        <v>1737</v>
      </c>
      <c r="M1169" s="75" t="s">
        <v>89</v>
      </c>
      <c r="N1169" s="75" t="s">
        <v>89</v>
      </c>
      <c r="O1169" s="75" t="s">
        <v>89</v>
      </c>
      <c r="P1169" s="75" t="s">
        <v>89</v>
      </c>
      <c r="Q1169" s="160"/>
      <c r="R1169" s="2133">
        <v>42639</v>
      </c>
      <c r="S1169" s="96">
        <f>IF(T1169&lt;=0,"",(((T1169-'In Productie'!$D$1)/7)+0.6))</f>
        <v>38.028571428571432</v>
      </c>
      <c r="T1169" s="175">
        <v>42635</v>
      </c>
      <c r="U1169" s="99" t="s">
        <v>278</v>
      </c>
      <c r="V1169" s="99"/>
      <c r="W1169" s="612">
        <v>14.2</v>
      </c>
      <c r="X1169" s="99"/>
      <c r="Z1169" s="780"/>
      <c r="AE1169" s="150">
        <f>IF(A1169="","",(IFERROR(VLOOKUP(A1169,Projecten!A$4:W$2618,5,FALSE),"niet bekend")))</f>
        <v>1</v>
      </c>
      <c r="AF1169" s="972">
        <f t="shared" si="126"/>
        <v>2239</v>
      </c>
      <c r="AG1169" s="1028">
        <f>IF(A1169="","",(IFERROR(VLOOKUP(A1169,Projecten!A$4:W$2618,23,FALSE),"niet bekend")))</f>
        <v>2239</v>
      </c>
      <c r="AH1169" s="1028">
        <f>IF(A1169="","",(IFERROR(VLOOKUP(A1169,Projecten!A$4:W$2618,12,FALSE),"niet bekend")))</f>
        <v>2239</v>
      </c>
      <c r="AI1169" s="1028">
        <f t="shared" si="127"/>
        <v>0</v>
      </c>
    </row>
    <row r="1170" spans="1:35" s="150" customFormat="1" x14ac:dyDescent="0.2">
      <c r="A1170" s="117">
        <v>2016420</v>
      </c>
      <c r="B1170" s="1189">
        <v>120863</v>
      </c>
      <c r="C1170" s="122">
        <v>590516</v>
      </c>
      <c r="D1170" s="738" t="s">
        <v>68</v>
      </c>
      <c r="E1170" s="1002">
        <v>1</v>
      </c>
      <c r="F1170" s="738">
        <v>8</v>
      </c>
      <c r="G1170" s="738">
        <v>6</v>
      </c>
      <c r="H1170" s="738">
        <v>2</v>
      </c>
      <c r="I1170" s="75" t="s">
        <v>89</v>
      </c>
      <c r="J1170" s="75" t="s">
        <v>1737</v>
      </c>
      <c r="K1170" s="75" t="s">
        <v>1737</v>
      </c>
      <c r="L1170" s="75" t="s">
        <v>1737</v>
      </c>
      <c r="M1170" s="75" t="s">
        <v>89</v>
      </c>
      <c r="N1170" s="75" t="s">
        <v>89</v>
      </c>
      <c r="O1170" s="75" t="s">
        <v>89</v>
      </c>
      <c r="P1170" s="75" t="s">
        <v>89</v>
      </c>
      <c r="Q1170" s="160"/>
      <c r="R1170" s="2133">
        <v>42641</v>
      </c>
      <c r="S1170" s="96">
        <f>IF(T1170&lt;=0,"",(((T1170-'In Productie'!$D$1)/7)+0.6))</f>
        <v>38.028571428571432</v>
      </c>
      <c r="T1170" s="175">
        <v>42635</v>
      </c>
      <c r="U1170" s="99" t="s">
        <v>278</v>
      </c>
      <c r="V1170" s="99"/>
      <c r="W1170" s="612">
        <v>14</v>
      </c>
      <c r="X1170" s="99"/>
      <c r="Z1170" s="780"/>
      <c r="AE1170" s="150">
        <f>IF(A1170="","",(IFERROR(VLOOKUP(A1170,Projecten!A$4:W$2618,5,FALSE),"niet bekend")))</f>
        <v>1</v>
      </c>
      <c r="AF1170" s="972">
        <f t="shared" si="126"/>
        <v>1996</v>
      </c>
      <c r="AG1170" s="1028">
        <f>IF(A1170="","",(IFERROR(VLOOKUP(A1170,Projecten!A$4:W$2618,23,FALSE),"niet bekend")))</f>
        <v>1996</v>
      </c>
      <c r="AH1170" s="1028">
        <f>IF(A1170="","",(IFERROR(VLOOKUP(A1170,Projecten!A$4:W$2618,12,FALSE),"niet bekend")))</f>
        <v>1996</v>
      </c>
      <c r="AI1170" s="1028">
        <f t="shared" si="127"/>
        <v>0</v>
      </c>
    </row>
    <row r="1171" spans="1:35" s="150" customFormat="1" x14ac:dyDescent="0.2">
      <c r="A1171" s="117">
        <v>2016428</v>
      </c>
      <c r="B1171" s="1189">
        <v>120864</v>
      </c>
      <c r="C1171" s="122">
        <v>597916</v>
      </c>
      <c r="D1171" s="738" t="s">
        <v>68</v>
      </c>
      <c r="E1171" s="1002">
        <v>1</v>
      </c>
      <c r="F1171" s="738">
        <v>11</v>
      </c>
      <c r="G1171" s="738">
        <v>6</v>
      </c>
      <c r="H1171" s="738">
        <v>3</v>
      </c>
      <c r="I1171" s="75" t="s">
        <v>89</v>
      </c>
      <c r="J1171" s="75" t="s">
        <v>89</v>
      </c>
      <c r="K1171" s="75" t="s">
        <v>1737</v>
      </c>
      <c r="L1171" s="75" t="s">
        <v>1737</v>
      </c>
      <c r="M1171" s="75" t="s">
        <v>89</v>
      </c>
      <c r="N1171" s="75" t="s">
        <v>89</v>
      </c>
      <c r="O1171" s="75" t="s">
        <v>89</v>
      </c>
      <c r="P1171" s="75" t="s">
        <v>89</v>
      </c>
      <c r="Q1171" s="160"/>
      <c r="R1171" s="2133">
        <v>42642</v>
      </c>
      <c r="S1171" s="96">
        <v>39</v>
      </c>
      <c r="T1171" s="175">
        <v>42642</v>
      </c>
      <c r="U1171" s="99" t="s">
        <v>278</v>
      </c>
      <c r="V1171" s="99"/>
      <c r="W1171" s="612">
        <v>24</v>
      </c>
      <c r="X1171" s="99"/>
      <c r="Z1171" s="780"/>
      <c r="AE1171" s="150">
        <f>IF(A1171="","",(IFERROR(VLOOKUP(A1171,Projecten!A$4:W$2618,5,FALSE),"niet bekend")))</f>
        <v>1</v>
      </c>
      <c r="AF1171" s="972">
        <f t="shared" si="126"/>
        <v>4558</v>
      </c>
      <c r="AG1171" s="1028">
        <f>IF(A1171="","",(IFERROR(VLOOKUP(A1171,Projecten!A$4:W$2618,23,FALSE),"niet bekend")))</f>
        <v>4558</v>
      </c>
      <c r="AH1171" s="1028">
        <f>IF(A1171="","",(IFERROR(VLOOKUP(A1171,Projecten!A$4:W$2618,12,FALSE),"niet bekend")))</f>
        <v>4558</v>
      </c>
      <c r="AI1171" s="1028">
        <f t="shared" si="127"/>
        <v>0</v>
      </c>
    </row>
    <row r="1172" spans="1:35" s="150" customFormat="1" x14ac:dyDescent="0.2">
      <c r="A1172" s="117">
        <v>2016432</v>
      </c>
      <c r="B1172" s="1189">
        <v>120865</v>
      </c>
      <c r="C1172" s="122">
        <v>594416</v>
      </c>
      <c r="D1172" s="738" t="s">
        <v>68</v>
      </c>
      <c r="E1172" s="1002">
        <v>1</v>
      </c>
      <c r="F1172" s="738">
        <v>10</v>
      </c>
      <c r="G1172" s="738">
        <v>5</v>
      </c>
      <c r="H1172" s="738">
        <v>3</v>
      </c>
      <c r="I1172" s="75" t="s">
        <v>89</v>
      </c>
      <c r="J1172" s="75" t="s">
        <v>89</v>
      </c>
      <c r="K1172" s="75" t="s">
        <v>1737</v>
      </c>
      <c r="L1172" s="75" t="s">
        <v>1737</v>
      </c>
      <c r="M1172" s="75" t="s">
        <v>89</v>
      </c>
      <c r="N1172" s="75" t="s">
        <v>89</v>
      </c>
      <c r="O1172" s="75" t="s">
        <v>89</v>
      </c>
      <c r="P1172" s="75" t="s">
        <v>89</v>
      </c>
      <c r="Q1172" s="160"/>
      <c r="R1172" s="2133">
        <v>42641</v>
      </c>
      <c r="S1172" s="96">
        <v>39</v>
      </c>
      <c r="T1172" s="175">
        <v>42642</v>
      </c>
      <c r="U1172" s="99" t="s">
        <v>278</v>
      </c>
      <c r="V1172" s="99"/>
      <c r="W1172" s="612">
        <v>24</v>
      </c>
      <c r="X1172" s="99"/>
      <c r="Z1172" s="780">
        <v>42612</v>
      </c>
      <c r="AE1172" s="150">
        <f>IF(A1172="","",(IFERROR(VLOOKUP(A1172,Projecten!A$4:W$2618,5,FALSE),"niet bekend")))</f>
        <v>1</v>
      </c>
      <c r="AF1172" s="972">
        <f t="shared" si="126"/>
        <v>4400.87</v>
      </c>
      <c r="AG1172" s="1028">
        <f>IF(A1172="","",(IFERROR(VLOOKUP(A1172,Projecten!A$4:W$2618,23,FALSE),"niet bekend")))</f>
        <v>4400.87</v>
      </c>
      <c r="AH1172" s="1028">
        <f>IF(A1172="","",(IFERROR(VLOOKUP(A1172,Projecten!A$4:W$2618,12,FALSE),"niet bekend")))</f>
        <v>4400.87</v>
      </c>
      <c r="AI1172" s="1028">
        <f t="shared" si="127"/>
        <v>0</v>
      </c>
    </row>
    <row r="1173" spans="1:35" s="150" customFormat="1" x14ac:dyDescent="0.2">
      <c r="A1173" s="117">
        <v>2016435</v>
      </c>
      <c r="B1173" s="1189">
        <v>120865</v>
      </c>
      <c r="C1173" s="122" t="s">
        <v>1788</v>
      </c>
      <c r="D1173" s="738" t="s">
        <v>68</v>
      </c>
      <c r="E1173" s="1002">
        <v>1</v>
      </c>
      <c r="F1173" s="738">
        <v>4</v>
      </c>
      <c r="G1173" s="738">
        <v>2</v>
      </c>
      <c r="H1173" s="738">
        <v>2</v>
      </c>
      <c r="I1173" s="75" t="s">
        <v>89</v>
      </c>
      <c r="J1173" s="75" t="s">
        <v>1737</v>
      </c>
      <c r="K1173" s="75" t="s">
        <v>1737</v>
      </c>
      <c r="L1173" s="75" t="s">
        <v>1737</v>
      </c>
      <c r="M1173" s="75" t="s">
        <v>89</v>
      </c>
      <c r="N1173" s="75" t="s">
        <v>89</v>
      </c>
      <c r="O1173" s="75" t="s">
        <v>89</v>
      </c>
      <c r="P1173" s="75" t="s">
        <v>89</v>
      </c>
      <c r="Q1173" s="160"/>
      <c r="R1173" s="2133"/>
      <c r="S1173" s="96">
        <v>39</v>
      </c>
      <c r="T1173" s="175">
        <v>42642</v>
      </c>
      <c r="U1173" s="99" t="s">
        <v>278</v>
      </c>
      <c r="V1173" s="99"/>
      <c r="W1173" s="612">
        <v>10</v>
      </c>
      <c r="X1173" s="99"/>
      <c r="Z1173" s="780">
        <v>42612</v>
      </c>
      <c r="AE1173" s="150">
        <f>IF(A1173="","",(IFERROR(VLOOKUP(A1173,Projecten!A$4:W$2618,5,FALSE),"niet bekend")))</f>
        <v>1</v>
      </c>
      <c r="AF1173" s="972">
        <f t="shared" si="126"/>
        <v>1168</v>
      </c>
      <c r="AG1173" s="1028">
        <f>IF(A1173="","",(IFERROR(VLOOKUP(A1173,Projecten!A$4:W$2618,23,FALSE),"niet bekend")))</f>
        <v>1168</v>
      </c>
      <c r="AH1173" s="1028">
        <f>IF(A1173="","",(IFERROR(VLOOKUP(A1173,Projecten!A$4:W$2618,12,FALSE),"niet bekend")))</f>
        <v>1168</v>
      </c>
      <c r="AI1173" s="1028">
        <f t="shared" si="127"/>
        <v>0</v>
      </c>
    </row>
    <row r="1174" spans="1:35" s="150" customFormat="1" x14ac:dyDescent="0.2">
      <c r="A1174" s="117">
        <v>2016438</v>
      </c>
      <c r="B1174" s="505">
        <v>120866</v>
      </c>
      <c r="C1174" s="117">
        <v>570616</v>
      </c>
      <c r="D1174" s="781" t="s">
        <v>68</v>
      </c>
      <c r="E1174" s="2010">
        <v>1</v>
      </c>
      <c r="F1174" s="781">
        <v>11</v>
      </c>
      <c r="G1174" s="781">
        <v>4</v>
      </c>
      <c r="H1174" s="781">
        <v>3</v>
      </c>
      <c r="I1174" s="74" t="s">
        <v>89</v>
      </c>
      <c r="J1174" s="74" t="s">
        <v>89</v>
      </c>
      <c r="K1174" s="75" t="s">
        <v>1737</v>
      </c>
      <c r="L1174" s="75" t="s">
        <v>1737</v>
      </c>
      <c r="M1174" s="74" t="s">
        <v>89</v>
      </c>
      <c r="N1174" s="74" t="s">
        <v>89</v>
      </c>
      <c r="O1174" s="74" t="s">
        <v>89</v>
      </c>
      <c r="P1174" s="74" t="s">
        <v>89</v>
      </c>
      <c r="Q1174" s="160"/>
      <c r="R1174" s="2133">
        <v>42647</v>
      </c>
      <c r="S1174" s="96">
        <v>39</v>
      </c>
      <c r="T1174" s="175">
        <v>42642</v>
      </c>
      <c r="U1174" s="99" t="s">
        <v>278</v>
      </c>
      <c r="V1174" s="99"/>
      <c r="W1174" s="97">
        <v>20</v>
      </c>
      <c r="X1174" s="99"/>
      <c r="Z1174" s="122"/>
      <c r="AE1174" s="150">
        <f>IF(A1174="","",(IFERROR(VLOOKUP(A1174,Projecten!A$4:W$2618,5,FALSE),"niet bekend")))</f>
        <v>1</v>
      </c>
      <c r="AF1174" s="972">
        <f t="shared" si="126"/>
        <v>3370</v>
      </c>
      <c r="AG1174" s="1028">
        <f>IF(A1174="","",(IFERROR(VLOOKUP(A1174,Projecten!A$4:W$2618,23,FALSE),"niet bekend")))</f>
        <v>3370</v>
      </c>
      <c r="AH1174" s="1028">
        <f>IF(A1174="","",(IFERROR(VLOOKUP(A1174,Projecten!A$4:W$2618,12,FALSE),"niet bekend")))</f>
        <v>3370</v>
      </c>
      <c r="AI1174" s="1028">
        <f t="shared" si="127"/>
        <v>0</v>
      </c>
    </row>
    <row r="1175" spans="1:35" s="150" customFormat="1" x14ac:dyDescent="0.2">
      <c r="A1175" s="117">
        <v>2016440</v>
      </c>
      <c r="B1175" s="505">
        <v>120867</v>
      </c>
      <c r="C1175" s="117">
        <v>534616</v>
      </c>
      <c r="D1175" s="781" t="s">
        <v>68</v>
      </c>
      <c r="E1175" s="2010">
        <v>1</v>
      </c>
      <c r="F1175" s="781">
        <v>8</v>
      </c>
      <c r="G1175" s="781">
        <v>5</v>
      </c>
      <c r="H1175" s="781">
        <v>3</v>
      </c>
      <c r="I1175" s="74" t="s">
        <v>89</v>
      </c>
      <c r="J1175" s="74" t="s">
        <v>89</v>
      </c>
      <c r="K1175" s="75" t="s">
        <v>1737</v>
      </c>
      <c r="L1175" s="75" t="s">
        <v>1737</v>
      </c>
      <c r="M1175" s="74" t="s">
        <v>89</v>
      </c>
      <c r="N1175" s="74" t="s">
        <v>89</v>
      </c>
      <c r="O1175" s="74" t="s">
        <v>89</v>
      </c>
      <c r="P1175" s="74" t="s">
        <v>89</v>
      </c>
      <c r="Q1175" s="160"/>
      <c r="R1175" s="2133">
        <v>42646</v>
      </c>
      <c r="S1175" s="96">
        <v>39</v>
      </c>
      <c r="T1175" s="175">
        <v>42642</v>
      </c>
      <c r="U1175" s="99" t="s">
        <v>278</v>
      </c>
      <c r="V1175" s="99"/>
      <c r="W1175" s="97">
        <v>16.8</v>
      </c>
      <c r="X1175" s="99"/>
      <c r="Z1175" s="122"/>
      <c r="AE1175" s="150">
        <f>IF(A1175="","",(IFERROR(VLOOKUP(A1175,Projecten!A$4:W$2618,5,FALSE),"niet bekend")))</f>
        <v>1</v>
      </c>
      <c r="AF1175" s="972">
        <f t="shared" si="126"/>
        <v>2471</v>
      </c>
      <c r="AG1175" s="1028">
        <f>IF(A1175="","",(IFERROR(VLOOKUP(A1175,Projecten!A$4:W$2618,23,FALSE),"niet bekend")))</f>
        <v>2471</v>
      </c>
      <c r="AH1175" s="1028">
        <f>IF(A1175="","",(IFERROR(VLOOKUP(A1175,Projecten!A$4:W$2618,12,FALSE),"niet bekend")))</f>
        <v>2471</v>
      </c>
      <c r="AI1175" s="1028">
        <f t="shared" si="127"/>
        <v>0</v>
      </c>
    </row>
    <row r="1176" spans="1:35" s="150" customFormat="1" x14ac:dyDescent="0.2">
      <c r="A1176" s="117">
        <v>2016441</v>
      </c>
      <c r="B1176" s="505">
        <v>120867</v>
      </c>
      <c r="C1176" s="117">
        <v>534516</v>
      </c>
      <c r="D1176" s="781" t="s">
        <v>68</v>
      </c>
      <c r="E1176" s="2010">
        <v>1</v>
      </c>
      <c r="F1176" s="781">
        <v>10</v>
      </c>
      <c r="G1176" s="781">
        <v>7</v>
      </c>
      <c r="H1176" s="781">
        <v>4</v>
      </c>
      <c r="I1176" s="74" t="s">
        <v>89</v>
      </c>
      <c r="J1176" s="75" t="s">
        <v>1737</v>
      </c>
      <c r="K1176" s="75" t="s">
        <v>1737</v>
      </c>
      <c r="L1176" s="75" t="s">
        <v>1737</v>
      </c>
      <c r="M1176" s="74" t="s">
        <v>89</v>
      </c>
      <c r="N1176" s="74" t="s">
        <v>89</v>
      </c>
      <c r="O1176" s="74" t="s">
        <v>89</v>
      </c>
      <c r="P1176" s="74" t="s">
        <v>89</v>
      </c>
      <c r="Q1176" s="160"/>
      <c r="R1176" s="2133">
        <v>42646</v>
      </c>
      <c r="S1176" s="96">
        <v>39</v>
      </c>
      <c r="T1176" s="175">
        <v>42642</v>
      </c>
      <c r="U1176" s="99" t="s">
        <v>278</v>
      </c>
      <c r="V1176" s="99"/>
      <c r="W1176" s="97">
        <v>21.1</v>
      </c>
      <c r="X1176" s="99"/>
      <c r="Z1176" s="122"/>
      <c r="AE1176" s="150">
        <f>IF(A1176="","",(IFERROR(VLOOKUP(A1176,Projecten!A$4:W$2618,5,FALSE),"niet bekend")))</f>
        <v>1</v>
      </c>
      <c r="AF1176" s="972">
        <f t="shared" si="126"/>
        <v>3193</v>
      </c>
      <c r="AG1176" s="1028">
        <f>IF(A1176="","",(IFERROR(VLOOKUP(A1176,Projecten!A$4:W$2618,23,FALSE),"niet bekend")))</f>
        <v>3193</v>
      </c>
      <c r="AH1176" s="1028">
        <f>IF(A1176="","",(IFERROR(VLOOKUP(A1176,Projecten!A$4:W$2618,12,FALSE),"niet bekend")))</f>
        <v>3193</v>
      </c>
      <c r="AI1176" s="1028">
        <f t="shared" si="127"/>
        <v>0</v>
      </c>
    </row>
    <row r="1177" spans="1:35" s="90" customFormat="1" ht="12.75" customHeight="1" x14ac:dyDescent="0.2">
      <c r="A1177" s="93">
        <v>2016423</v>
      </c>
      <c r="B1177" s="1543">
        <v>120864</v>
      </c>
      <c r="C1177" s="783">
        <v>597616</v>
      </c>
      <c r="D1177" s="94" t="s">
        <v>68</v>
      </c>
      <c r="E1177" s="91">
        <v>1</v>
      </c>
      <c r="F1177" s="94">
        <v>7</v>
      </c>
      <c r="G1177" s="94">
        <v>6</v>
      </c>
      <c r="H1177" s="94">
        <v>2</v>
      </c>
      <c r="I1177" s="784" t="s">
        <v>89</v>
      </c>
      <c r="J1177" s="784" t="s">
        <v>1737</v>
      </c>
      <c r="K1177" s="76" t="s">
        <v>1737</v>
      </c>
      <c r="L1177" s="76" t="s">
        <v>1737</v>
      </c>
      <c r="M1177" s="76" t="s">
        <v>89</v>
      </c>
      <c r="N1177" s="76" t="s">
        <v>89</v>
      </c>
      <c r="O1177" s="76" t="s">
        <v>89</v>
      </c>
      <c r="P1177" s="76" t="s">
        <v>89</v>
      </c>
      <c r="Q1177" s="382"/>
      <c r="R1177" s="2133">
        <v>42640</v>
      </c>
      <c r="S1177" s="96">
        <v>39</v>
      </c>
      <c r="T1177" s="180">
        <v>42642</v>
      </c>
      <c r="U1177" s="90" t="s">
        <v>278</v>
      </c>
      <c r="W1177" s="612">
        <v>12.7</v>
      </c>
      <c r="X1177" s="101"/>
      <c r="Y1177" s="101"/>
      <c r="Z1177" s="667"/>
      <c r="AE1177" s="90">
        <f>IF(A1177="","",(IFERROR(VLOOKUP(A1177,Projecten!A$4:W$2618,5,FALSE),"niet bekend")))</f>
        <v>1</v>
      </c>
      <c r="AF1177" s="972">
        <f t="shared" si="126"/>
        <v>1767</v>
      </c>
      <c r="AG1177" s="1028">
        <f>IF(A1177="","",(IFERROR(VLOOKUP(A1177,Projecten!A$4:W$2618,23,FALSE),"niet bekend")))</f>
        <v>1767</v>
      </c>
      <c r="AH1177" s="1028">
        <f>IF(A1177="","",(IFERROR(VLOOKUP(A1177,Projecten!A$4:W$2618,12,FALSE),"niet bekend")))</f>
        <v>1767</v>
      </c>
      <c r="AI1177" s="1028">
        <f t="shared" si="127"/>
        <v>0</v>
      </c>
    </row>
    <row r="1178" spans="1:35" s="150" customFormat="1" ht="12.75" customHeight="1" x14ac:dyDescent="0.2">
      <c r="A1178" s="117">
        <v>2016437</v>
      </c>
      <c r="B1178" s="446">
        <v>120866</v>
      </c>
      <c r="C1178" s="117">
        <v>536516</v>
      </c>
      <c r="D1178" s="333" t="s">
        <v>68</v>
      </c>
      <c r="E1178" s="1972">
        <v>1</v>
      </c>
      <c r="F1178" s="333">
        <v>8</v>
      </c>
      <c r="G1178" s="333">
        <v>7</v>
      </c>
      <c r="H1178" s="333">
        <v>3</v>
      </c>
      <c r="I1178" s="74" t="s">
        <v>89</v>
      </c>
      <c r="J1178" s="76" t="s">
        <v>1737</v>
      </c>
      <c r="K1178" s="76" t="s">
        <v>1737</v>
      </c>
      <c r="L1178" s="76" t="s">
        <v>1737</v>
      </c>
      <c r="M1178" s="74" t="s">
        <v>89</v>
      </c>
      <c r="N1178" s="74" t="s">
        <v>89</v>
      </c>
      <c r="O1178" s="74" t="s">
        <v>89</v>
      </c>
      <c r="P1178" s="74" t="s">
        <v>89</v>
      </c>
      <c r="Q1178" s="160"/>
      <c r="R1178" s="2133"/>
      <c r="S1178" s="96">
        <v>39</v>
      </c>
      <c r="T1178" s="175">
        <v>42642</v>
      </c>
      <c r="U1178" s="99" t="s">
        <v>278</v>
      </c>
      <c r="W1178" s="97">
        <v>18.100000000000001</v>
      </c>
      <c r="X1178" s="99"/>
      <c r="Y1178" s="99"/>
      <c r="Z1178" s="160"/>
      <c r="AE1178" s="150">
        <f>IF(A1178="","",(IFERROR(VLOOKUP(A1178,Projecten!A$4:W$2618,5,FALSE),"niet bekend")))</f>
        <v>1</v>
      </c>
      <c r="AF1178" s="972">
        <f t="shared" si="126"/>
        <v>2972</v>
      </c>
      <c r="AG1178" s="1028">
        <f>IF(A1178="","",(IFERROR(VLOOKUP(A1178,Projecten!A$4:W$2618,23,FALSE),"niet bekend")))</f>
        <v>2972</v>
      </c>
      <c r="AH1178" s="1028">
        <f>IF(A1178="","",(IFERROR(VLOOKUP(A1178,Projecten!A$4:W$2618,12,FALSE),"niet bekend")))</f>
        <v>2972</v>
      </c>
      <c r="AI1178" s="1028">
        <f t="shared" si="127"/>
        <v>0</v>
      </c>
    </row>
    <row r="1179" spans="1:35" s="150" customFormat="1" x14ac:dyDescent="0.2">
      <c r="A1179" s="117"/>
      <c r="B1179" s="505"/>
      <c r="C1179" s="117"/>
      <c r="D1179" s="781"/>
      <c r="E1179" s="2010"/>
      <c r="F1179" s="781"/>
      <c r="G1179" s="781"/>
      <c r="H1179" s="781"/>
      <c r="I1179" s="74"/>
      <c r="J1179" s="75"/>
      <c r="K1179" s="75"/>
      <c r="L1179" s="75"/>
      <c r="M1179" s="74"/>
      <c r="N1179" s="74"/>
      <c r="O1179" s="74"/>
      <c r="P1179" s="74"/>
      <c r="Q1179" s="160"/>
      <c r="R1179" s="2133"/>
      <c r="S1179" s="96"/>
      <c r="T1179" s="175"/>
      <c r="U1179" s="99"/>
      <c r="V1179" s="99"/>
      <c r="W1179" s="97"/>
      <c r="X1179" s="99"/>
      <c r="Z1179" s="122"/>
      <c r="AE1179" s="150" t="str">
        <f>IF(A1179="","",(IFERROR(VLOOKUP(A1179,Projecten!A$4:W$2618,5,FALSE),"niet bekend")))</f>
        <v/>
      </c>
      <c r="AF1179" s="972" t="str">
        <f t="shared" si="126"/>
        <v/>
      </c>
      <c r="AG1179" s="1028" t="str">
        <f>IF(A1179="","",(IFERROR(VLOOKUP(A1179,Projecten!A$4:W$2618,23,FALSE),"niet bekend")))</f>
        <v/>
      </c>
      <c r="AH1179" s="1028" t="str">
        <f>IF(A1179="","",(IFERROR(VLOOKUP(A1179,Projecten!A$4:W$2618,12,FALSE),"niet bekend")))</f>
        <v/>
      </c>
      <c r="AI1179" s="1028" t="str">
        <f t="shared" si="127"/>
        <v/>
      </c>
    </row>
    <row r="1180" spans="1:35" s="150" customFormat="1" ht="12.75" customHeight="1" x14ac:dyDescent="0.2">
      <c r="A1180" s="117">
        <v>2016472</v>
      </c>
      <c r="B1180" s="505">
        <v>120875</v>
      </c>
      <c r="C1180" s="117" t="s">
        <v>1937</v>
      </c>
      <c r="D1180" s="448" t="s">
        <v>68</v>
      </c>
      <c r="E1180" s="1002">
        <v>3</v>
      </c>
      <c r="F1180" s="448">
        <f>E1180*6</f>
        <v>18</v>
      </c>
      <c r="G1180" s="448">
        <f>E1180*5</f>
        <v>15</v>
      </c>
      <c r="H1180" s="448">
        <f>E1180*2</f>
        <v>6</v>
      </c>
      <c r="I1180" s="76" t="s">
        <v>89</v>
      </c>
      <c r="J1180" s="76" t="s">
        <v>1737</v>
      </c>
      <c r="K1180" s="76" t="s">
        <v>1737</v>
      </c>
      <c r="L1180" s="76" t="s">
        <v>1737</v>
      </c>
      <c r="M1180" s="76" t="s">
        <v>89</v>
      </c>
      <c r="N1180" s="76" t="s">
        <v>89</v>
      </c>
      <c r="O1180" s="76" t="s">
        <v>89</v>
      </c>
      <c r="P1180" s="76" t="s">
        <v>89</v>
      </c>
      <c r="Q1180" s="160"/>
      <c r="R1180" s="2133">
        <v>42648</v>
      </c>
      <c r="S1180" s="96">
        <v>40</v>
      </c>
      <c r="T1180" s="175">
        <v>42648</v>
      </c>
      <c r="U1180" s="99" t="s">
        <v>561</v>
      </c>
      <c r="W1180" s="612">
        <f>E1180*10</f>
        <v>30</v>
      </c>
      <c r="X1180" s="99"/>
      <c r="Y1180" s="99"/>
      <c r="Z1180" s="160"/>
      <c r="AE1180" s="150">
        <f>IF(A1180="","",(IFERROR(VLOOKUP(A1180,Projecten!A$4:W$2618,5,FALSE),"niet bekend")))</f>
        <v>7</v>
      </c>
      <c r="AF1180" s="972">
        <f t="shared" si="126"/>
        <v>3762</v>
      </c>
      <c r="AG1180" s="1028">
        <f>IF(A1180="","",(IFERROR(VLOOKUP(A1180,Projecten!A$4:W$2618,23,FALSE),"niet bekend")))</f>
        <v>8778</v>
      </c>
      <c r="AH1180" s="1028">
        <f>IF(A1180="","",(IFERROR(VLOOKUP(A1180,Projecten!A$4:W$2618,12,FALSE),"niet bekend")))</f>
        <v>8778</v>
      </c>
      <c r="AI1180" s="1028">
        <f t="shared" si="127"/>
        <v>5016</v>
      </c>
    </row>
    <row r="1181" spans="1:35" s="150" customFormat="1" ht="12.75" customHeight="1" x14ac:dyDescent="0.2">
      <c r="A1181" s="117">
        <v>2016472</v>
      </c>
      <c r="B1181" s="1189">
        <v>120869</v>
      </c>
      <c r="C1181" s="117" t="s">
        <v>1842</v>
      </c>
      <c r="D1181" s="738" t="s">
        <v>68</v>
      </c>
      <c r="E1181" s="1957">
        <v>2</v>
      </c>
      <c r="F1181" s="119">
        <f>E1181*6</f>
        <v>12</v>
      </c>
      <c r="G1181" s="119">
        <f>E1181*5</f>
        <v>10</v>
      </c>
      <c r="H1181" s="119">
        <f>E1181*2</f>
        <v>4</v>
      </c>
      <c r="I1181" s="76" t="s">
        <v>89</v>
      </c>
      <c r="J1181" s="76" t="s">
        <v>1737</v>
      </c>
      <c r="K1181" s="76" t="s">
        <v>1737</v>
      </c>
      <c r="L1181" s="76" t="s">
        <v>1737</v>
      </c>
      <c r="M1181" s="76" t="s">
        <v>89</v>
      </c>
      <c r="N1181" s="76" t="s">
        <v>89</v>
      </c>
      <c r="O1181" s="76" t="s">
        <v>89</v>
      </c>
      <c r="P1181" s="76" t="s">
        <v>89</v>
      </c>
      <c r="Q1181" s="160"/>
      <c r="R1181" s="2133">
        <v>42646</v>
      </c>
      <c r="S1181" s="96">
        <v>40</v>
      </c>
      <c r="T1181" s="175">
        <v>42646</v>
      </c>
      <c r="U1181" s="99" t="s">
        <v>561</v>
      </c>
      <c r="V1181" s="99"/>
      <c r="W1181" s="612">
        <f>E1181*10</f>
        <v>20</v>
      </c>
      <c r="X1181" s="99"/>
      <c r="Y1181" s="765"/>
      <c r="Z1181" s="160"/>
      <c r="AE1181" s="150">
        <f>IF(A1181="","",(IFERROR(VLOOKUP(A1181,Projecten!A$4:W$2618,5,FALSE),"niet bekend")))</f>
        <v>7</v>
      </c>
      <c r="AF1181" s="972">
        <f t="shared" si="126"/>
        <v>2508</v>
      </c>
      <c r="AG1181" s="1028">
        <f>IF(A1181="","",(IFERROR(VLOOKUP(A1181,Projecten!A$4:W$2618,23,FALSE),"niet bekend")))</f>
        <v>8778</v>
      </c>
      <c r="AH1181" s="1028">
        <f>IF(A1181="","",(IFERROR(VLOOKUP(A1181,Projecten!A$4:W$2618,12,FALSE),"niet bekend")))</f>
        <v>8778</v>
      </c>
      <c r="AI1181" s="1028">
        <f t="shared" si="127"/>
        <v>6270</v>
      </c>
    </row>
    <row r="1182" spans="1:35" s="150" customFormat="1" ht="12.75" customHeight="1" x14ac:dyDescent="0.2">
      <c r="A1182" s="117">
        <v>2016472</v>
      </c>
      <c r="B1182" s="1189">
        <v>120869</v>
      </c>
      <c r="C1182" s="333" t="s">
        <v>1843</v>
      </c>
      <c r="D1182" s="448" t="s">
        <v>68</v>
      </c>
      <c r="E1182" s="1002">
        <v>2</v>
      </c>
      <c r="F1182" s="448">
        <f>E1182*6</f>
        <v>12</v>
      </c>
      <c r="G1182" s="448">
        <f>E1182*5</f>
        <v>10</v>
      </c>
      <c r="H1182" s="448">
        <f>E1182*2</f>
        <v>4</v>
      </c>
      <c r="I1182" s="75" t="s">
        <v>89</v>
      </c>
      <c r="J1182" s="75" t="s">
        <v>1737</v>
      </c>
      <c r="K1182" s="75" t="s">
        <v>1737</v>
      </c>
      <c r="L1182" s="75" t="s">
        <v>1737</v>
      </c>
      <c r="M1182" s="75" t="s">
        <v>89</v>
      </c>
      <c r="N1182" s="75" t="s">
        <v>89</v>
      </c>
      <c r="O1182" s="75" t="s">
        <v>89</v>
      </c>
      <c r="P1182" s="75" t="s">
        <v>89</v>
      </c>
      <c r="Q1182" s="160"/>
      <c r="R1182" s="2133">
        <v>42648</v>
      </c>
      <c r="S1182" s="96">
        <v>40</v>
      </c>
      <c r="T1182" s="175">
        <v>42648</v>
      </c>
      <c r="U1182" s="99" t="s">
        <v>561</v>
      </c>
      <c r="V1182" s="99"/>
      <c r="W1182" s="612">
        <f>E1182*10</f>
        <v>20</v>
      </c>
      <c r="X1182" s="99"/>
      <c r="Y1182" s="99"/>
      <c r="Z1182" s="160"/>
      <c r="AE1182" s="150">
        <f>IF(A1182="","",(IFERROR(VLOOKUP(A1182,Projecten!A$4:W$2618,5,FALSE),"niet bekend")))</f>
        <v>7</v>
      </c>
      <c r="AF1182" s="972">
        <f t="shared" si="126"/>
        <v>2508</v>
      </c>
      <c r="AG1182" s="1028">
        <f>IF(A1182="","",(IFERROR(VLOOKUP(A1182,Projecten!A$4:W$2618,23,FALSE),"niet bekend")))</f>
        <v>8778</v>
      </c>
      <c r="AH1182" s="1028">
        <f>IF(A1182="","",(IFERROR(VLOOKUP(A1182,Projecten!A$4:W$2618,12,FALSE),"niet bekend")))</f>
        <v>8778</v>
      </c>
      <c r="AI1182" s="1028">
        <f t="shared" si="127"/>
        <v>6270</v>
      </c>
    </row>
    <row r="1183" spans="1:35" s="150" customFormat="1" x14ac:dyDescent="0.2">
      <c r="A1183" s="99"/>
      <c r="B1183" s="1504"/>
      <c r="C1183" s="160"/>
      <c r="D1183" s="99"/>
      <c r="E1183" s="75"/>
      <c r="F1183" s="99"/>
      <c r="G1183" s="99"/>
      <c r="H1183" s="99"/>
      <c r="I1183" s="75"/>
      <c r="J1183" s="75"/>
      <c r="K1183" s="75"/>
      <c r="L1183" s="75"/>
      <c r="M1183" s="75"/>
      <c r="N1183" s="75"/>
      <c r="O1183" s="75"/>
      <c r="P1183" s="75"/>
      <c r="Q1183" s="160"/>
      <c r="R1183" s="96"/>
      <c r="S1183" s="75"/>
      <c r="T1183" s="175"/>
      <c r="U1183" s="99"/>
      <c r="V1183" s="99"/>
      <c r="W1183" s="97"/>
      <c r="X1183" s="99"/>
      <c r="Z1183" s="122"/>
      <c r="AE1183" s="150" t="str">
        <f>IF(A1183="","",(IFERROR(VLOOKUP(A1183,Projecten!A$4:W$2618,5,FALSE),"niet bekend")))</f>
        <v/>
      </c>
      <c r="AF1183" s="972" t="str">
        <f t="shared" si="126"/>
        <v/>
      </c>
      <c r="AG1183" s="1028" t="str">
        <f>IF(A1183="","",(IFERROR(VLOOKUP(A1183,Projecten!A$4:W$2618,23,FALSE),"niet bekend")))</f>
        <v/>
      </c>
      <c r="AH1183" s="1028" t="str">
        <f>IF(A1183="","",(IFERROR(VLOOKUP(A1183,Projecten!A$4:W$2618,12,FALSE),"niet bekend")))</f>
        <v/>
      </c>
      <c r="AI1183" s="1028" t="str">
        <f t="shared" si="127"/>
        <v/>
      </c>
    </row>
    <row r="1184" spans="1:35" s="150" customFormat="1" x14ac:dyDescent="0.2">
      <c r="A1184" s="117">
        <v>2016397</v>
      </c>
      <c r="B1184" s="1189">
        <v>120857</v>
      </c>
      <c r="C1184" s="117" t="s">
        <v>1756</v>
      </c>
      <c r="D1184" s="738" t="s">
        <v>793</v>
      </c>
      <c r="E1184" s="2010">
        <v>1</v>
      </c>
      <c r="F1184" s="738">
        <v>12</v>
      </c>
      <c r="G1184" s="738">
        <v>4</v>
      </c>
      <c r="H1184" s="738">
        <v>3</v>
      </c>
      <c r="I1184" s="75" t="s">
        <v>89</v>
      </c>
      <c r="J1184" s="75" t="s">
        <v>89</v>
      </c>
      <c r="K1184" s="75" t="s">
        <v>1737</v>
      </c>
      <c r="L1184" s="75" t="s">
        <v>1737</v>
      </c>
      <c r="M1184" s="75" t="s">
        <v>89</v>
      </c>
      <c r="N1184" s="75" t="s">
        <v>89</v>
      </c>
      <c r="O1184" s="75" t="s">
        <v>89</v>
      </c>
      <c r="P1184" s="75" t="s">
        <v>89</v>
      </c>
      <c r="Q1184" s="160" t="s">
        <v>1163</v>
      </c>
      <c r="R1184" s="96"/>
      <c r="S1184" s="96">
        <v>39</v>
      </c>
      <c r="T1184" s="175"/>
      <c r="U1184" s="99"/>
      <c r="V1184" s="99" t="s">
        <v>1755</v>
      </c>
      <c r="W1184" s="612">
        <v>24.3</v>
      </c>
      <c r="X1184" s="99"/>
      <c r="Z1184" s="122"/>
      <c r="AE1184" s="150">
        <f>IF(A1184="","",(IFERROR(VLOOKUP(A1184,Projecten!A$4:W$2618,5,FALSE),"niet bekend")))</f>
        <v>1</v>
      </c>
      <c r="AF1184" s="972">
        <f t="shared" si="126"/>
        <v>3901.91</v>
      </c>
      <c r="AG1184" s="1028">
        <f>IF(A1184="","",(IFERROR(VLOOKUP(A1184,Projecten!A$4:W$2618,23,FALSE),"niet bekend")))</f>
        <v>3901.91</v>
      </c>
      <c r="AH1184" s="1028">
        <f>IF(A1184="","",(IFERROR(VLOOKUP(A1184,Projecten!A$4:W$2618,12,FALSE),"niet bekend")))</f>
        <v>3901.91</v>
      </c>
      <c r="AI1184" s="1028">
        <f t="shared" si="127"/>
        <v>0</v>
      </c>
    </row>
    <row r="1185" spans="1:35" s="38" customFormat="1" x14ac:dyDescent="0.2">
      <c r="A1185" s="30"/>
      <c r="B1185" s="1500"/>
      <c r="C1185" s="31"/>
      <c r="D1185" s="31"/>
      <c r="E1185" s="32"/>
      <c r="F1185" s="31"/>
      <c r="G1185" s="31"/>
      <c r="H1185" s="31"/>
      <c r="I1185" s="32"/>
      <c r="J1185" s="32"/>
      <c r="K1185" s="32"/>
      <c r="L1185" s="32"/>
      <c r="M1185" s="32"/>
      <c r="N1185" s="32"/>
      <c r="O1185" s="32"/>
      <c r="P1185" s="32"/>
      <c r="Q1185" s="527"/>
      <c r="R1185" s="33"/>
      <c r="S1185" s="1198"/>
      <c r="T1185" s="176"/>
      <c r="U1185" s="35"/>
      <c r="V1185" s="35"/>
      <c r="W1185" s="35"/>
      <c r="X1185" s="83"/>
      <c r="Y1185" s="37"/>
      <c r="Z1185" s="312"/>
      <c r="AA1185" s="608" t="s">
        <v>1332</v>
      </c>
      <c r="AB1185" s="608" t="s">
        <v>1269</v>
      </c>
      <c r="AC1185" s="608" t="s">
        <v>1333</v>
      </c>
      <c r="AF1185" s="983"/>
      <c r="AG1185" s="1030"/>
      <c r="AH1185" s="1030"/>
      <c r="AI1185" s="1030"/>
    </row>
    <row r="1186" spans="1:35" s="957" customFormat="1" ht="12.75" customHeight="1" x14ac:dyDescent="0.2">
      <c r="A1186" s="1007"/>
      <c r="B1186" s="1498"/>
      <c r="C1186" s="1008">
        <f>SUM(F1186:H1186)</f>
        <v>157</v>
      </c>
      <c r="D1186" s="1009"/>
      <c r="E1186" s="1010">
        <f>SUM(E1201:E1219)</f>
        <v>12</v>
      </c>
      <c r="F1186" s="1009">
        <f>SUM(F1201:F1219)</f>
        <v>95</v>
      </c>
      <c r="G1186" s="1009">
        <f>SUM(G1201:G1219)</f>
        <v>48</v>
      </c>
      <c r="H1186" s="1009">
        <f>SUM(H1201:H1219)</f>
        <v>14</v>
      </c>
      <c r="I1186" s="1010"/>
      <c r="J1186" s="1010"/>
      <c r="K1186" s="1010"/>
      <c r="L1186" s="1010"/>
      <c r="M1186" s="1010"/>
      <c r="N1186" s="1010"/>
      <c r="O1186" s="1010"/>
      <c r="P1186" s="1010"/>
      <c r="Q1186" s="1012">
        <v>39</v>
      </c>
      <c r="R1186" s="1043"/>
      <c r="S1186" s="1199"/>
      <c r="T1186" s="1013"/>
      <c r="U1186" s="1014"/>
      <c r="V1186" s="1015">
        <f>SUM(W1186:W1219)</f>
        <v>306.45</v>
      </c>
      <c r="W1186" s="960"/>
      <c r="X1186" s="960">
        <v>340.5</v>
      </c>
      <c r="Y1186" s="961">
        <f>V1186-X1186</f>
        <v>-34.050000000000011</v>
      </c>
      <c r="Z1186" s="956"/>
      <c r="AA1186" s="957">
        <v>549.25</v>
      </c>
      <c r="AB1186" s="957">
        <v>244.5</v>
      </c>
      <c r="AC1186" s="957">
        <f>AA1186-AB1186</f>
        <v>304.75</v>
      </c>
      <c r="AD1186" s="959"/>
      <c r="AE1186" s="1038" t="str">
        <f>IF(A1186="","",(IFERROR(VLOOKUP(A1186,Projecten!A$4:W$2618,5,FALSE),"niet bekend")))</f>
        <v/>
      </c>
      <c r="AF1186" s="1037">
        <f>SUM(AF1187:AF1219)</f>
        <v>37675.240000000005</v>
      </c>
      <c r="AG1186" s="1027"/>
      <c r="AH1186" s="1027"/>
      <c r="AI1186" s="1027"/>
    </row>
    <row r="1187" spans="1:35" x14ac:dyDescent="0.2">
      <c r="A1187" s="4"/>
      <c r="Q1187" s="5" t="s">
        <v>1687</v>
      </c>
      <c r="V1187" s="600" t="s">
        <v>1397</v>
      </c>
      <c r="W1187" s="25"/>
      <c r="X1187" s="6"/>
      <c r="Y1187" s="6"/>
      <c r="Z1187" s="5"/>
      <c r="AE1187" s="4" t="str">
        <f>IF(A1187="","",(IFERROR(VLOOKUP(A1187,Projecten!A$4:W$2618,5,FALSE),"niet bekend")))</f>
        <v/>
      </c>
      <c r="AF1187" s="973" t="str">
        <f t="shared" ref="AF1187:AF1218" si="128">IF(AE1187="","",(IF(E1187=0,AH1187,(E1187/AE1187*AH1187))))</f>
        <v/>
      </c>
      <c r="AG1187" s="1028" t="str">
        <f>IF(A1187="","",(IFERROR(VLOOKUP(A1187,Projecten!A$4:W$2618,23,FALSE),"niet bekend")))</f>
        <v/>
      </c>
      <c r="AH1187" s="1028" t="str">
        <f>IF(A1187="","",(IFERROR(VLOOKUP(A1187,Projecten!A$4:W$2618,12,FALSE),"niet bekend")))</f>
        <v/>
      </c>
      <c r="AI1187" s="1026" t="str">
        <f t="shared" ref="AI1187:AI1218" si="129">IF(AF1187="","",(AH1187-AF1187))</f>
        <v/>
      </c>
    </row>
    <row r="1188" spans="1:35" x14ac:dyDescent="0.2">
      <c r="A1188" s="4"/>
      <c r="C1188" s="551" t="s">
        <v>1976</v>
      </c>
      <c r="D1188" s="331"/>
      <c r="E1188" s="363"/>
      <c r="F1188" s="331"/>
      <c r="G1188" s="331"/>
      <c r="H1188" s="331"/>
      <c r="Q1188" s="5"/>
      <c r="V1188" s="600"/>
      <c r="W1188" s="25"/>
      <c r="X1188" s="6"/>
      <c r="Y1188" s="6"/>
      <c r="Z1188" s="5"/>
      <c r="AE1188" s="4" t="str">
        <f>IF(A1188="","",(IFERROR(VLOOKUP(A1188,Projecten!A$4:W$2618,5,FALSE),"niet bekend")))</f>
        <v/>
      </c>
      <c r="AF1188" s="973" t="str">
        <f t="shared" si="128"/>
        <v/>
      </c>
      <c r="AG1188" s="1028" t="str">
        <f>IF(A1188="","",(IFERROR(VLOOKUP(A1188,Projecten!A$4:W$2618,23,FALSE),"niet bekend")))</f>
        <v/>
      </c>
      <c r="AH1188" s="1028" t="str">
        <f>IF(A1188="","",(IFERROR(VLOOKUP(A1188,Projecten!A$4:W$2618,12,FALSE),"niet bekend")))</f>
        <v/>
      </c>
      <c r="AI1188" s="1026" t="str">
        <f t="shared" si="129"/>
        <v/>
      </c>
    </row>
    <row r="1189" spans="1:35" x14ac:dyDescent="0.2">
      <c r="A1189" s="4"/>
      <c r="C1189" s="279"/>
      <c r="D1189" s="331"/>
      <c r="E1189" s="363"/>
      <c r="F1189" s="331"/>
      <c r="G1189" s="331"/>
      <c r="H1189" s="331"/>
      <c r="Q1189" s="5"/>
      <c r="V1189" s="600"/>
      <c r="W1189" s="25"/>
      <c r="X1189" s="6"/>
      <c r="Y1189" s="6"/>
      <c r="Z1189" s="5"/>
      <c r="AE1189" s="4" t="str">
        <f>IF(A1189="","",(IFERROR(VLOOKUP(A1189,Projecten!A$4:W$2618,5,FALSE),"niet bekend")))</f>
        <v/>
      </c>
      <c r="AF1189" s="973" t="str">
        <f t="shared" si="128"/>
        <v/>
      </c>
      <c r="AG1189" s="1028" t="str">
        <f>IF(A1189="","",(IFERROR(VLOOKUP(A1189,Projecten!A$4:W$2618,23,FALSE),"niet bekend")))</f>
        <v/>
      </c>
      <c r="AH1189" s="1028" t="str">
        <f>IF(A1189="","",(IFERROR(VLOOKUP(A1189,Projecten!A$4:W$2618,12,FALSE),"niet bekend")))</f>
        <v/>
      </c>
      <c r="AI1189" s="1026" t="str">
        <f t="shared" si="129"/>
        <v/>
      </c>
    </row>
    <row r="1190" spans="1:35" x14ac:dyDescent="0.2">
      <c r="A1190" s="4"/>
      <c r="C1190" s="279" t="s">
        <v>2004</v>
      </c>
      <c r="D1190" s="331"/>
      <c r="E1190" s="363"/>
      <c r="F1190" s="331"/>
      <c r="G1190" s="331"/>
      <c r="H1190" s="331"/>
      <c r="Q1190" s="5"/>
      <c r="V1190" s="600"/>
      <c r="W1190" s="472">
        <v>60</v>
      </c>
      <c r="X1190" s="6"/>
      <c r="Y1190" s="6"/>
      <c r="Z1190" s="5"/>
      <c r="AE1190" s="4" t="str">
        <f>IF(A1190="","",(IFERROR(VLOOKUP(A1190,Projecten!A$4:W$2618,5,FALSE),"niet bekend")))</f>
        <v/>
      </c>
      <c r="AF1190" s="973" t="str">
        <f t="shared" si="128"/>
        <v/>
      </c>
      <c r="AG1190" s="1028" t="str">
        <f>IF(A1190="","",(IFERROR(VLOOKUP(A1190,Projecten!A$4:W$2618,23,FALSE),"niet bekend")))</f>
        <v/>
      </c>
      <c r="AH1190" s="1028" t="str">
        <f>IF(A1190="","",(IFERROR(VLOOKUP(A1190,Projecten!A$4:W$2618,12,FALSE),"niet bekend")))</f>
        <v/>
      </c>
      <c r="AI1190" s="1026" t="str">
        <f t="shared" si="129"/>
        <v/>
      </c>
    </row>
    <row r="1191" spans="1:35" x14ac:dyDescent="0.2">
      <c r="A1191" s="4"/>
      <c r="C1191" s="279" t="s">
        <v>2027</v>
      </c>
      <c r="D1191" s="331"/>
      <c r="E1191" s="363"/>
      <c r="F1191" s="331"/>
      <c r="G1191" s="331"/>
      <c r="H1191" s="331"/>
      <c r="Q1191" s="5"/>
      <c r="V1191" s="600"/>
      <c r="W1191" s="472">
        <v>10</v>
      </c>
      <c r="X1191" s="6"/>
      <c r="Y1191" s="6"/>
      <c r="Z1191" s="5"/>
      <c r="AE1191" s="4" t="str">
        <f>IF(A1191="","",(IFERROR(VLOOKUP(A1191,Projecten!A$4:W$2618,5,FALSE),"niet bekend")))</f>
        <v/>
      </c>
      <c r="AF1191" s="973" t="str">
        <f t="shared" si="128"/>
        <v/>
      </c>
      <c r="AG1191" s="1028" t="str">
        <f>IF(A1191="","",(IFERROR(VLOOKUP(A1191,Projecten!A$4:W$2618,23,FALSE),"niet bekend")))</f>
        <v/>
      </c>
      <c r="AH1191" s="1028" t="str">
        <f>IF(A1191="","",(IFERROR(VLOOKUP(A1191,Projecten!A$4:W$2618,12,FALSE),"niet bekend")))</f>
        <v/>
      </c>
      <c r="AI1191" s="1026" t="str">
        <f t="shared" si="129"/>
        <v/>
      </c>
    </row>
    <row r="1192" spans="1:35" x14ac:dyDescent="0.2">
      <c r="A1192" s="4"/>
      <c r="C1192" s="279" t="s">
        <v>2028</v>
      </c>
      <c r="D1192" s="331"/>
      <c r="E1192" s="363"/>
      <c r="F1192" s="331"/>
      <c r="G1192" s="331"/>
      <c r="H1192" s="331"/>
      <c r="Q1192" s="5"/>
      <c r="V1192" s="600"/>
      <c r="W1192" s="472">
        <v>8.25</v>
      </c>
      <c r="X1192" s="6"/>
      <c r="Y1192" s="6"/>
      <c r="Z1192" s="5"/>
      <c r="AE1192" s="4" t="str">
        <f>IF(A1192="","",(IFERROR(VLOOKUP(A1192,Projecten!A$4:W$2618,5,FALSE),"niet bekend")))</f>
        <v/>
      </c>
      <c r="AF1192" s="973" t="str">
        <f t="shared" si="128"/>
        <v/>
      </c>
      <c r="AG1192" s="1028" t="str">
        <f>IF(A1192="","",(IFERROR(VLOOKUP(A1192,Projecten!A$4:W$2618,23,FALSE),"niet bekend")))</f>
        <v/>
      </c>
      <c r="AH1192" s="1028" t="str">
        <f>IF(A1192="","",(IFERROR(VLOOKUP(A1192,Projecten!A$4:W$2618,12,FALSE),"niet bekend")))</f>
        <v/>
      </c>
      <c r="AI1192" s="1026" t="str">
        <f t="shared" si="129"/>
        <v/>
      </c>
    </row>
    <row r="1193" spans="1:35" x14ac:dyDescent="0.2">
      <c r="A1193" s="4"/>
      <c r="C1193" s="279"/>
      <c r="D1193" s="331"/>
      <c r="E1193" s="363"/>
      <c r="F1193" s="331"/>
      <c r="G1193" s="331"/>
      <c r="H1193" s="331"/>
      <c r="Q1193" s="5"/>
      <c r="V1193" s="600"/>
      <c r="W1193" s="25"/>
      <c r="X1193" s="6"/>
      <c r="Y1193" s="6"/>
      <c r="Z1193" s="5"/>
      <c r="AE1193" s="4" t="str">
        <f>IF(A1193="","",(IFERROR(VLOOKUP(A1193,Projecten!A$4:W$2618,5,FALSE),"niet bekend")))</f>
        <v/>
      </c>
      <c r="AF1193" s="973" t="str">
        <f t="shared" si="128"/>
        <v/>
      </c>
      <c r="AG1193" s="1028" t="str">
        <f>IF(A1193="","",(IFERROR(VLOOKUP(A1193,Projecten!A$4:W$2618,23,FALSE),"niet bekend")))</f>
        <v/>
      </c>
      <c r="AH1193" s="1028" t="str">
        <f>IF(A1193="","",(IFERROR(VLOOKUP(A1193,Projecten!A$4:W$2618,12,FALSE),"niet bekend")))</f>
        <v/>
      </c>
      <c r="AI1193" s="1026" t="str">
        <f t="shared" si="129"/>
        <v/>
      </c>
    </row>
    <row r="1194" spans="1:35" s="150" customFormat="1" x14ac:dyDescent="0.2">
      <c r="A1194" s="90" t="s">
        <v>1944</v>
      </c>
      <c r="B1194" s="1504">
        <v>120880</v>
      </c>
      <c r="C1194" s="160" t="s">
        <v>1946</v>
      </c>
      <c r="D1194" s="782" t="s">
        <v>451</v>
      </c>
      <c r="E1194" s="710">
        <v>0</v>
      </c>
      <c r="F1194" s="782">
        <v>1</v>
      </c>
      <c r="G1194" s="782">
        <v>0</v>
      </c>
      <c r="H1194" s="782">
        <v>0</v>
      </c>
      <c r="I1194" s="75" t="s">
        <v>89</v>
      </c>
      <c r="J1194" s="784" t="s">
        <v>1737</v>
      </c>
      <c r="K1194" s="76" t="s">
        <v>1737</v>
      </c>
      <c r="L1194" s="76" t="s">
        <v>1737</v>
      </c>
      <c r="M1194" s="75" t="s">
        <v>89</v>
      </c>
      <c r="N1194" s="75" t="s">
        <v>89</v>
      </c>
      <c r="O1194" s="75" t="s">
        <v>89</v>
      </c>
      <c r="P1194" s="75" t="s">
        <v>89</v>
      </c>
      <c r="Q1194" s="160"/>
      <c r="R1194" s="96"/>
      <c r="S1194" s="75"/>
      <c r="T1194" s="175"/>
      <c r="U1194" s="99"/>
      <c r="V1194" s="778" t="s">
        <v>1965</v>
      </c>
      <c r="W1194" s="97">
        <v>1</v>
      </c>
      <c r="X1194" s="99"/>
      <c r="Y1194" s="99"/>
      <c r="Z1194" s="160"/>
      <c r="AE1194" s="150">
        <f>IF(A1194="","",(IFERROR(VLOOKUP(A1194,Projecten!A$4:W$2618,5,FALSE),"niet bekend")))</f>
        <v>0</v>
      </c>
      <c r="AF1194" s="972">
        <f t="shared" si="128"/>
        <v>90.1</v>
      </c>
      <c r="AG1194" s="1028">
        <f>IF(A1194="","",(IFERROR(VLOOKUP(A1194,Projecten!A$4:W$2618,23,FALSE),"niet bekend")))</f>
        <v>90.1</v>
      </c>
      <c r="AH1194" s="1028">
        <f>IF(A1194="","",(IFERROR(VLOOKUP(A1194,Projecten!A$4:W$2618,12,FALSE),"niet bekend")))</f>
        <v>90.1</v>
      </c>
      <c r="AI1194" s="1028">
        <f t="shared" si="129"/>
        <v>0</v>
      </c>
    </row>
    <row r="1195" spans="1:35" s="90" customFormat="1" ht="12.75" customHeight="1" x14ac:dyDescent="0.2">
      <c r="A1195" s="93"/>
      <c r="B1195" s="1543"/>
      <c r="C1195" s="783"/>
      <c r="D1195" s="94"/>
      <c r="E1195" s="91"/>
      <c r="F1195" s="94"/>
      <c r="G1195" s="94"/>
      <c r="H1195" s="94"/>
      <c r="I1195" s="784"/>
      <c r="J1195" s="784"/>
      <c r="K1195" s="76"/>
      <c r="L1195" s="76"/>
      <c r="M1195" s="76"/>
      <c r="N1195" s="76"/>
      <c r="O1195" s="76"/>
      <c r="P1195" s="76"/>
      <c r="Q1195" s="382"/>
      <c r="R1195" s="2133"/>
      <c r="S1195" s="96"/>
      <c r="T1195" s="180"/>
      <c r="W1195" s="612"/>
      <c r="X1195" s="101"/>
      <c r="Y1195" s="101"/>
      <c r="Z1195" s="667"/>
      <c r="AE1195" s="90" t="str">
        <f>IF(A1195="","",(IFERROR(VLOOKUP(A1195,Projecten!A$4:W$2618,5,FALSE),"niet bekend")))</f>
        <v/>
      </c>
      <c r="AF1195" s="972" t="str">
        <f t="shared" si="128"/>
        <v/>
      </c>
      <c r="AG1195" s="1028" t="str">
        <f>IF(A1195="","",(IFERROR(VLOOKUP(A1195,Projecten!A$4:W$2618,23,FALSE),"niet bekend")))</f>
        <v/>
      </c>
      <c r="AH1195" s="1028" t="str">
        <f>IF(A1195="","",(IFERROR(VLOOKUP(A1195,Projecten!A$4:W$2618,12,FALSE),"niet bekend")))</f>
        <v/>
      </c>
      <c r="AI1195" s="1028" t="str">
        <f t="shared" si="129"/>
        <v/>
      </c>
    </row>
    <row r="1196" spans="1:35" s="150" customFormat="1" ht="12.75" customHeight="1" x14ac:dyDescent="0.2">
      <c r="A1196" s="117">
        <v>2016442</v>
      </c>
      <c r="B1196" s="446">
        <v>120868</v>
      </c>
      <c r="C1196" s="117" t="s">
        <v>1792</v>
      </c>
      <c r="D1196" s="333" t="s">
        <v>68</v>
      </c>
      <c r="E1196" s="1972">
        <v>1</v>
      </c>
      <c r="F1196" s="333">
        <v>9</v>
      </c>
      <c r="G1196" s="333">
        <v>6</v>
      </c>
      <c r="H1196" s="333">
        <v>3</v>
      </c>
      <c r="I1196" s="74" t="s">
        <v>89</v>
      </c>
      <c r="J1196" s="74" t="s">
        <v>89</v>
      </c>
      <c r="K1196" s="76" t="s">
        <v>1737</v>
      </c>
      <c r="L1196" s="76" t="s">
        <v>1737</v>
      </c>
      <c r="M1196" s="74" t="s">
        <v>89</v>
      </c>
      <c r="N1196" s="74" t="s">
        <v>89</v>
      </c>
      <c r="O1196" s="74" t="s">
        <v>89</v>
      </c>
      <c r="P1196" s="74" t="s">
        <v>89</v>
      </c>
      <c r="Q1196" s="160"/>
      <c r="R1196" s="96">
        <v>42648</v>
      </c>
      <c r="S1196" s="96">
        <v>39</v>
      </c>
      <c r="T1196" s="175">
        <v>42642</v>
      </c>
      <c r="U1196" s="99" t="s">
        <v>278</v>
      </c>
      <c r="V1196" s="150" t="s">
        <v>1162</v>
      </c>
      <c r="W1196" s="97">
        <v>19.7</v>
      </c>
      <c r="X1196" s="99"/>
      <c r="Y1196" s="99"/>
      <c r="Z1196" s="160"/>
      <c r="AE1196" s="150">
        <f>IF(A1196="","",(IFERROR(VLOOKUP(A1196,Projecten!A$4:W$2618,5,FALSE),"niet bekend")))</f>
        <v>1</v>
      </c>
      <c r="AF1196" s="972">
        <f t="shared" si="128"/>
        <v>4539</v>
      </c>
      <c r="AG1196" s="1028">
        <f>IF(A1196="","",(IFERROR(VLOOKUP(A1196,Projecten!A$4:W$2618,23,FALSE),"niet bekend")))</f>
        <v>4539</v>
      </c>
      <c r="AH1196" s="1028">
        <f>IF(A1196="","",(IFERROR(VLOOKUP(A1196,Projecten!A$4:W$2618,12,FALSE),"niet bekend")))</f>
        <v>4539</v>
      </c>
      <c r="AI1196" s="1028">
        <f t="shared" si="129"/>
        <v>0</v>
      </c>
    </row>
    <row r="1197" spans="1:35" s="150" customFormat="1" ht="12.75" customHeight="1" x14ac:dyDescent="0.2">
      <c r="A1197" s="117">
        <v>2016447</v>
      </c>
      <c r="B1197" s="1189">
        <v>120873</v>
      </c>
      <c r="C1197" s="117">
        <v>580716</v>
      </c>
      <c r="D1197" s="448" t="s">
        <v>68</v>
      </c>
      <c r="E1197" s="1002">
        <v>1</v>
      </c>
      <c r="F1197" s="448">
        <v>8</v>
      </c>
      <c r="G1197" s="448">
        <v>5</v>
      </c>
      <c r="H1197" s="448">
        <v>3</v>
      </c>
      <c r="I1197" s="74" t="s">
        <v>89</v>
      </c>
      <c r="J1197" s="74" t="s">
        <v>89</v>
      </c>
      <c r="K1197" s="76" t="s">
        <v>1737</v>
      </c>
      <c r="L1197" s="76" t="s">
        <v>1737</v>
      </c>
      <c r="M1197" s="74" t="s">
        <v>89</v>
      </c>
      <c r="N1197" s="74" t="s">
        <v>89</v>
      </c>
      <c r="O1197" s="74" t="s">
        <v>89</v>
      </c>
      <c r="P1197" s="74" t="s">
        <v>89</v>
      </c>
      <c r="Q1197" s="160"/>
      <c r="R1197" s="96">
        <v>42650</v>
      </c>
      <c r="S1197" s="96">
        <v>39</v>
      </c>
      <c r="T1197" s="175">
        <v>42642</v>
      </c>
      <c r="U1197" s="99" t="s">
        <v>278</v>
      </c>
      <c r="W1197" s="97">
        <v>16.899999999999999</v>
      </c>
      <c r="X1197" s="99"/>
      <c r="Y1197" s="99"/>
      <c r="Z1197" s="160"/>
      <c r="AE1197" s="150">
        <f>IF(A1197="","",(IFERROR(VLOOKUP(A1197,Projecten!A$4:W$2618,5,FALSE),"niet bekend")))</f>
        <v>1</v>
      </c>
      <c r="AF1197" s="972">
        <f t="shared" si="128"/>
        <v>2472</v>
      </c>
      <c r="AG1197" s="1028">
        <f>IF(A1197="","",(IFERROR(VLOOKUP(A1197,Projecten!A$4:W$2618,23,FALSE),"niet bekend")))</f>
        <v>2472</v>
      </c>
      <c r="AH1197" s="1028">
        <f>IF(A1197="","",(IFERROR(VLOOKUP(A1197,Projecten!A$4:W$2618,12,FALSE),"niet bekend")))</f>
        <v>2472</v>
      </c>
      <c r="AI1197" s="1028">
        <f t="shared" si="129"/>
        <v>0</v>
      </c>
    </row>
    <row r="1198" spans="1:35" s="150" customFormat="1" ht="12.75" customHeight="1" x14ac:dyDescent="0.2">
      <c r="A1198" s="117">
        <v>2016448</v>
      </c>
      <c r="B1198" s="1189">
        <v>120873</v>
      </c>
      <c r="C1198" s="117">
        <v>566616</v>
      </c>
      <c r="D1198" s="448" t="s">
        <v>68</v>
      </c>
      <c r="E1198" s="1002">
        <v>1</v>
      </c>
      <c r="F1198" s="448">
        <v>8</v>
      </c>
      <c r="G1198" s="448">
        <v>5</v>
      </c>
      <c r="H1198" s="448">
        <v>3</v>
      </c>
      <c r="I1198" s="74" t="s">
        <v>89</v>
      </c>
      <c r="J1198" s="76" t="s">
        <v>1737</v>
      </c>
      <c r="K1198" s="76" t="s">
        <v>1737</v>
      </c>
      <c r="L1198" s="76" t="s">
        <v>1737</v>
      </c>
      <c r="M1198" s="74" t="s">
        <v>89</v>
      </c>
      <c r="N1198" s="74" t="s">
        <v>89</v>
      </c>
      <c r="O1198" s="74" t="s">
        <v>89</v>
      </c>
      <c r="P1198" s="74" t="s">
        <v>89</v>
      </c>
      <c r="Q1198" s="160"/>
      <c r="R1198" s="96">
        <v>42647</v>
      </c>
      <c r="S1198" s="96">
        <v>39</v>
      </c>
      <c r="T1198" s="175">
        <v>42642</v>
      </c>
      <c r="U1198" s="99" t="s">
        <v>278</v>
      </c>
      <c r="W1198" s="97">
        <v>15.4</v>
      </c>
      <c r="X1198" s="99"/>
      <c r="Y1198" s="99"/>
      <c r="Z1198" s="160"/>
      <c r="AE1198" s="150">
        <f>IF(A1198="","",(IFERROR(VLOOKUP(A1198,Projecten!A$4:W$2618,5,FALSE),"niet bekend")))</f>
        <v>1</v>
      </c>
      <c r="AF1198" s="972">
        <f t="shared" si="128"/>
        <v>2401</v>
      </c>
      <c r="AG1198" s="1028">
        <f>IF(A1198="","",(IFERROR(VLOOKUP(A1198,Projecten!A$4:W$2618,23,FALSE),"niet bekend")))</f>
        <v>2401</v>
      </c>
      <c r="AH1198" s="1028">
        <f>IF(A1198="","",(IFERROR(VLOOKUP(A1198,Projecten!A$4:W$2618,12,FALSE),"niet bekend")))</f>
        <v>2401</v>
      </c>
      <c r="AI1198" s="1028">
        <f t="shared" si="129"/>
        <v>0</v>
      </c>
    </row>
    <row r="1199" spans="1:35" s="150" customFormat="1" ht="12.75" customHeight="1" x14ac:dyDescent="0.2">
      <c r="A1199" s="117">
        <v>2016449</v>
      </c>
      <c r="B1199" s="1189">
        <v>120873</v>
      </c>
      <c r="C1199" s="117">
        <v>580516</v>
      </c>
      <c r="D1199" s="448" t="s">
        <v>68</v>
      </c>
      <c r="E1199" s="1002">
        <v>1</v>
      </c>
      <c r="F1199" s="448">
        <v>10</v>
      </c>
      <c r="G1199" s="448">
        <v>7</v>
      </c>
      <c r="H1199" s="448">
        <v>4</v>
      </c>
      <c r="I1199" s="74" t="s">
        <v>89</v>
      </c>
      <c r="J1199" s="76" t="s">
        <v>1737</v>
      </c>
      <c r="K1199" s="76" t="s">
        <v>1737</v>
      </c>
      <c r="L1199" s="76" t="s">
        <v>1737</v>
      </c>
      <c r="M1199" s="74" t="s">
        <v>89</v>
      </c>
      <c r="N1199" s="74" t="s">
        <v>89</v>
      </c>
      <c r="O1199" s="74" t="s">
        <v>89</v>
      </c>
      <c r="P1199" s="74" t="s">
        <v>89</v>
      </c>
      <c r="Q1199" s="160"/>
      <c r="R1199" s="96">
        <v>42649</v>
      </c>
      <c r="S1199" s="96">
        <v>39</v>
      </c>
      <c r="T1199" s="175">
        <v>42642</v>
      </c>
      <c r="U1199" s="99" t="s">
        <v>278</v>
      </c>
      <c r="W1199" s="97">
        <v>21.1</v>
      </c>
      <c r="X1199" s="99"/>
      <c r="Y1199" s="99"/>
      <c r="Z1199" s="160"/>
      <c r="AE1199" s="150">
        <f>IF(A1199="","",(IFERROR(VLOOKUP(A1199,Projecten!A$4:W$2618,5,FALSE),"niet bekend")))</f>
        <v>1</v>
      </c>
      <c r="AF1199" s="972">
        <f t="shared" si="128"/>
        <v>3161</v>
      </c>
      <c r="AG1199" s="1028">
        <f>IF(A1199="","",(IFERROR(VLOOKUP(A1199,Projecten!A$4:W$2618,23,FALSE),"niet bekend")))</f>
        <v>3161</v>
      </c>
      <c r="AH1199" s="1028">
        <f>IF(A1199="","",(IFERROR(VLOOKUP(A1199,Projecten!A$4:W$2618,12,FALSE),"niet bekend")))</f>
        <v>3161</v>
      </c>
      <c r="AI1199" s="1028">
        <f t="shared" si="129"/>
        <v>0</v>
      </c>
    </row>
    <row r="1200" spans="1:35" s="150" customFormat="1" ht="12.75" customHeight="1" x14ac:dyDescent="0.2">
      <c r="A1200" s="117" t="s">
        <v>1793</v>
      </c>
      <c r="B1200" s="446">
        <v>120877</v>
      </c>
      <c r="C1200" s="117" t="s">
        <v>1791</v>
      </c>
      <c r="D1200" s="333" t="s">
        <v>68</v>
      </c>
      <c r="E1200" s="1972">
        <v>1</v>
      </c>
      <c r="F1200" s="333">
        <v>9</v>
      </c>
      <c r="G1200" s="333">
        <v>5</v>
      </c>
      <c r="H1200" s="333">
        <v>2</v>
      </c>
      <c r="I1200" s="74" t="s">
        <v>89</v>
      </c>
      <c r="J1200" s="74" t="s">
        <v>89</v>
      </c>
      <c r="K1200" s="74" t="s">
        <v>89</v>
      </c>
      <c r="L1200" s="74"/>
      <c r="M1200" s="74" t="s">
        <v>89</v>
      </c>
      <c r="N1200" s="74" t="s">
        <v>89</v>
      </c>
      <c r="O1200" s="74" t="s">
        <v>89</v>
      </c>
      <c r="P1200" s="74" t="s">
        <v>89</v>
      </c>
      <c r="Q1200" s="160"/>
      <c r="R1200" s="96">
        <v>42643</v>
      </c>
      <c r="S1200" s="96">
        <v>39</v>
      </c>
      <c r="T1200" s="175">
        <v>42642</v>
      </c>
      <c r="U1200" s="99" t="s">
        <v>278</v>
      </c>
      <c r="V1200" s="150" t="s">
        <v>1860</v>
      </c>
      <c r="W1200" s="97">
        <v>19.100000000000001</v>
      </c>
      <c r="X1200" s="99"/>
      <c r="Y1200" s="99"/>
      <c r="Z1200" s="160"/>
      <c r="AE1200" s="150">
        <f>IF(A1200="","",(IFERROR(VLOOKUP(A1200,Projecten!A$4:W$2618,5,FALSE),"niet bekend")))</f>
        <v>1</v>
      </c>
      <c r="AF1200" s="972">
        <f t="shared" si="128"/>
        <v>5531</v>
      </c>
      <c r="AG1200" s="1028">
        <f>IF(A1200="","",(IFERROR(VLOOKUP(A1200,Projecten!A$4:W$2618,23,FALSE),"niet bekend")))</f>
        <v>5531</v>
      </c>
      <c r="AH1200" s="1028">
        <f>IF(A1200="","",(IFERROR(VLOOKUP(A1200,Projecten!A$4:W$2618,12,FALSE),"niet bekend")))</f>
        <v>5531</v>
      </c>
      <c r="AI1200" s="1028">
        <f t="shared" si="129"/>
        <v>0</v>
      </c>
    </row>
    <row r="1201" spans="1:35" s="150" customFormat="1" ht="12.75" customHeight="1" x14ac:dyDescent="0.2">
      <c r="A1201" s="117" t="s">
        <v>1790</v>
      </c>
      <c r="B1201" s="446">
        <v>120885</v>
      </c>
      <c r="C1201" s="117" t="s">
        <v>1789</v>
      </c>
      <c r="D1201" s="333" t="s">
        <v>68</v>
      </c>
      <c r="E1201" s="1972">
        <v>1</v>
      </c>
      <c r="F1201" s="333">
        <v>14</v>
      </c>
      <c r="G1201" s="333">
        <v>0</v>
      </c>
      <c r="H1201" s="333">
        <v>0</v>
      </c>
      <c r="I1201" s="74" t="s">
        <v>89</v>
      </c>
      <c r="J1201" s="76" t="s">
        <v>1737</v>
      </c>
      <c r="K1201" s="76" t="s">
        <v>1737</v>
      </c>
      <c r="L1201" s="76" t="s">
        <v>1737</v>
      </c>
      <c r="M1201" s="74" t="s">
        <v>89</v>
      </c>
      <c r="N1201" s="74" t="s">
        <v>89</v>
      </c>
      <c r="O1201" s="74" t="s">
        <v>89</v>
      </c>
      <c r="P1201" s="74" t="s">
        <v>89</v>
      </c>
      <c r="Q1201" s="160"/>
      <c r="R1201" s="96"/>
      <c r="S1201" s="96">
        <f>IF(T1201&lt;=0,"",(((T1201-'In Productie'!$D$1)/7)+0.6))</f>
        <v>40.028571428571432</v>
      </c>
      <c r="T1201" s="175">
        <v>42649</v>
      </c>
      <c r="U1201" s="99" t="s">
        <v>1794</v>
      </c>
      <c r="V1201" s="150" t="s">
        <v>1850</v>
      </c>
      <c r="W1201" s="97">
        <v>8.1</v>
      </c>
      <c r="X1201" s="99"/>
      <c r="Y1201" s="99"/>
      <c r="Z1201" s="160"/>
      <c r="AE1201" s="150">
        <f>IF(A1201="","",(IFERROR(VLOOKUP(A1201,Projecten!A$4:W$2618,5,FALSE),"niet bekend")))</f>
        <v>1</v>
      </c>
      <c r="AF1201" s="972">
        <f t="shared" si="128"/>
        <v>1067.8699999999999</v>
      </c>
      <c r="AG1201" s="1028">
        <f>IF(A1201="","",(IFERROR(VLOOKUP(A1201,Projecten!A$4:W$2618,23,FALSE),"niet bekend")))</f>
        <v>1067.8700000000001</v>
      </c>
      <c r="AH1201" s="1028">
        <f>IF(A1201="","",(IFERROR(VLOOKUP(A1201,Projecten!A$4:W$2618,12,FALSE),"niet bekend")))</f>
        <v>1067.8699999999999</v>
      </c>
      <c r="AI1201" s="1028">
        <f t="shared" si="129"/>
        <v>0</v>
      </c>
    </row>
    <row r="1202" spans="1:35" s="150" customFormat="1" ht="12.75" customHeight="1" x14ac:dyDescent="0.2">
      <c r="A1202" s="117"/>
      <c r="B1202" s="505"/>
      <c r="C1202" s="117"/>
      <c r="D1202" s="732"/>
      <c r="E1202" s="2010"/>
      <c r="F1202" s="732"/>
      <c r="G1202" s="732"/>
      <c r="H1202" s="732"/>
      <c r="I1202" s="74"/>
      <c r="J1202" s="74"/>
      <c r="K1202" s="74"/>
      <c r="L1202" s="74"/>
      <c r="M1202" s="74"/>
      <c r="N1202" s="74"/>
      <c r="O1202" s="74"/>
      <c r="P1202" s="74"/>
      <c r="Q1202" s="160"/>
      <c r="R1202" s="96"/>
      <c r="S1202" s="96"/>
      <c r="T1202" s="175"/>
      <c r="U1202" s="99"/>
      <c r="W1202" s="97"/>
      <c r="X1202" s="99"/>
      <c r="Y1202" s="99"/>
      <c r="Z1202" s="160"/>
      <c r="AE1202" s="150" t="str">
        <f>IF(A1202="","",(IFERROR(VLOOKUP(A1202,Projecten!A$4:W$2618,5,FALSE),"niet bekend")))</f>
        <v/>
      </c>
      <c r="AF1202" s="972" t="str">
        <f t="shared" si="128"/>
        <v/>
      </c>
      <c r="AG1202" s="1028" t="str">
        <f>IF(A1202="","",(IFERROR(VLOOKUP(A1202,Projecten!A$4:W$2618,23,FALSE),"niet bekend")))</f>
        <v/>
      </c>
      <c r="AH1202" s="1028" t="str">
        <f>IF(A1202="","",(IFERROR(VLOOKUP(A1202,Projecten!A$4:W$2618,12,FALSE),"niet bekend")))</f>
        <v/>
      </c>
      <c r="AI1202" s="1028" t="str">
        <f t="shared" si="129"/>
        <v/>
      </c>
    </row>
    <row r="1203" spans="1:35" s="150" customFormat="1" ht="12.75" customHeight="1" x14ac:dyDescent="0.2">
      <c r="A1203" s="117">
        <v>2016460</v>
      </c>
      <c r="B1203" s="1189">
        <v>120883</v>
      </c>
      <c r="C1203" s="117" t="s">
        <v>1816</v>
      </c>
      <c r="D1203" s="448" t="s">
        <v>1575</v>
      </c>
      <c r="E1203" s="1972">
        <v>1</v>
      </c>
      <c r="F1203" s="448">
        <v>10</v>
      </c>
      <c r="G1203" s="448">
        <v>7</v>
      </c>
      <c r="H1203" s="448">
        <v>1</v>
      </c>
      <c r="I1203" s="75" t="s">
        <v>89</v>
      </c>
      <c r="J1203" s="75" t="s">
        <v>1737</v>
      </c>
      <c r="K1203" s="75" t="s">
        <v>1737</v>
      </c>
      <c r="L1203" s="75" t="s">
        <v>1737</v>
      </c>
      <c r="M1203" s="75" t="s">
        <v>89</v>
      </c>
      <c r="N1203" s="75" t="s">
        <v>89</v>
      </c>
      <c r="O1203" s="75" t="s">
        <v>89</v>
      </c>
      <c r="P1203" s="75" t="s">
        <v>89</v>
      </c>
      <c r="Q1203" s="160"/>
      <c r="R1203" s="96"/>
      <c r="S1203" s="96">
        <v>40</v>
      </c>
      <c r="T1203" s="175"/>
      <c r="U1203" s="99" t="s">
        <v>1873</v>
      </c>
      <c r="V1203" s="99"/>
      <c r="W1203" s="612">
        <v>15.4</v>
      </c>
      <c r="X1203" s="99"/>
      <c r="Y1203" s="99"/>
      <c r="Z1203" s="160"/>
      <c r="AE1203" s="150">
        <f>IF(A1203="","",(IFERROR(VLOOKUP(A1203,Projecten!A$4:W$2618,5,FALSE),"niet bekend")))</f>
        <v>1</v>
      </c>
      <c r="AF1203" s="972">
        <f t="shared" si="128"/>
        <v>2202.4499999999998</v>
      </c>
      <c r="AG1203" s="1028">
        <f>IF(A1203="","",(IFERROR(VLOOKUP(A1203,Projecten!A$4:W$2618,23,FALSE),"niet bekend")))</f>
        <v>2202.4499999999998</v>
      </c>
      <c r="AH1203" s="1028">
        <f>IF(A1203="","",(IFERROR(VLOOKUP(A1203,Projecten!A$4:W$2618,12,FALSE),"niet bekend")))</f>
        <v>2202.4499999999998</v>
      </c>
      <c r="AI1203" s="1028">
        <f t="shared" si="129"/>
        <v>0</v>
      </c>
    </row>
    <row r="1204" spans="1:35" s="150" customFormat="1" ht="12.75" customHeight="1" x14ac:dyDescent="0.2">
      <c r="A1204" s="117"/>
      <c r="B1204" s="1189"/>
      <c r="C1204" s="117"/>
      <c r="D1204" s="448"/>
      <c r="E1204" s="1002"/>
      <c r="F1204" s="448"/>
      <c r="G1204" s="448"/>
      <c r="H1204" s="448"/>
      <c r="I1204" s="74"/>
      <c r="J1204" s="74"/>
      <c r="K1204" s="76"/>
      <c r="L1204" s="76"/>
      <c r="M1204" s="74"/>
      <c r="N1204" s="74"/>
      <c r="O1204" s="74"/>
      <c r="P1204" s="74"/>
      <c r="Q1204" s="160"/>
      <c r="R1204" s="96"/>
      <c r="S1204" s="96"/>
      <c r="T1204" s="175"/>
      <c r="U1204" s="99"/>
      <c r="V1204" s="278"/>
      <c r="W1204" s="97"/>
      <c r="X1204" s="99"/>
      <c r="Y1204" s="99"/>
      <c r="Z1204" s="160"/>
      <c r="AE1204" s="150" t="str">
        <f>IF(A1204="","",(IFERROR(VLOOKUP(A1204,Projecten!A$4:W$2618,5,FALSE),"niet bekend")))</f>
        <v/>
      </c>
      <c r="AF1204" s="972" t="str">
        <f t="shared" si="128"/>
        <v/>
      </c>
      <c r="AG1204" s="1028" t="str">
        <f>IF(A1204="","",(IFERROR(VLOOKUP(A1204,Projecten!A$4:W$2618,23,FALSE),"niet bekend")))</f>
        <v/>
      </c>
      <c r="AH1204" s="1028" t="str">
        <f>IF(A1204="","",(IFERROR(VLOOKUP(A1204,Projecten!A$4:W$2618,12,FALSE),"niet bekend")))</f>
        <v/>
      </c>
      <c r="AI1204" s="1028" t="str">
        <f t="shared" si="129"/>
        <v/>
      </c>
    </row>
    <row r="1205" spans="1:35" s="150" customFormat="1" ht="12.75" customHeight="1" x14ac:dyDescent="0.2">
      <c r="A1205" s="117">
        <v>2016528</v>
      </c>
      <c r="B1205" s="1189">
        <v>120882</v>
      </c>
      <c r="C1205" s="117" t="s">
        <v>1925</v>
      </c>
      <c r="D1205" s="448" t="s">
        <v>1549</v>
      </c>
      <c r="E1205" s="1002">
        <v>1</v>
      </c>
      <c r="F1205" s="448">
        <v>1</v>
      </c>
      <c r="G1205" s="448">
        <v>0</v>
      </c>
      <c r="H1205" s="448">
        <v>0</v>
      </c>
      <c r="I1205" s="75" t="s">
        <v>89</v>
      </c>
      <c r="J1205" s="75" t="s">
        <v>1737</v>
      </c>
      <c r="K1205" s="75" t="s">
        <v>1737</v>
      </c>
      <c r="L1205" s="75" t="s">
        <v>1737</v>
      </c>
      <c r="M1205" s="75" t="s">
        <v>89</v>
      </c>
      <c r="N1205" s="75" t="s">
        <v>89</v>
      </c>
      <c r="O1205" s="75" t="s">
        <v>89</v>
      </c>
      <c r="P1205" s="75" t="s">
        <v>89</v>
      </c>
      <c r="Q1205" s="160"/>
      <c r="R1205" s="96"/>
      <c r="S1205" s="96">
        <v>40</v>
      </c>
      <c r="T1205" s="175"/>
      <c r="U1205" s="99" t="s">
        <v>1744</v>
      </c>
      <c r="V1205" s="99" t="s">
        <v>1970</v>
      </c>
      <c r="W1205" s="612">
        <v>1</v>
      </c>
      <c r="X1205" s="99"/>
      <c r="Y1205" s="99"/>
      <c r="Z1205" s="160"/>
      <c r="AE1205" s="150">
        <f>IF(A1205="","",(IFERROR(VLOOKUP(A1205,Projecten!A$4:W$2618,5,FALSE),"niet bekend")))</f>
        <v>1</v>
      </c>
      <c r="AF1205" s="972">
        <f t="shared" si="128"/>
        <v>106.69</v>
      </c>
      <c r="AG1205" s="1028">
        <f>IF(A1205="","",(IFERROR(VLOOKUP(A1205,Projecten!A$4:W$2618,23,FALSE),"niet bekend")))</f>
        <v>106.69</v>
      </c>
      <c r="AH1205" s="1028">
        <f>IF(A1205="","",(IFERROR(VLOOKUP(A1205,Projecten!A$4:W$2618,12,FALSE),"niet bekend")))</f>
        <v>106.69</v>
      </c>
      <c r="AI1205" s="1028">
        <f t="shared" si="129"/>
        <v>0</v>
      </c>
    </row>
    <row r="1206" spans="1:35" s="150" customFormat="1" ht="12.75" customHeight="1" x14ac:dyDescent="0.2">
      <c r="A1206" s="117">
        <v>2016408</v>
      </c>
      <c r="B1206" s="1189">
        <v>120878</v>
      </c>
      <c r="C1206" s="117" t="s">
        <v>1740</v>
      </c>
      <c r="D1206" s="448" t="s">
        <v>1549</v>
      </c>
      <c r="E1206" s="1002">
        <v>1</v>
      </c>
      <c r="F1206" s="448">
        <v>9</v>
      </c>
      <c r="G1206" s="448">
        <v>4</v>
      </c>
      <c r="H1206" s="448">
        <v>3</v>
      </c>
      <c r="I1206" s="74" t="s">
        <v>89</v>
      </c>
      <c r="J1206" s="76" t="s">
        <v>1737</v>
      </c>
      <c r="K1206" s="76" t="s">
        <v>1737</v>
      </c>
      <c r="L1206" s="76" t="s">
        <v>1737</v>
      </c>
      <c r="M1206" s="74" t="s">
        <v>89</v>
      </c>
      <c r="N1206" s="74" t="s">
        <v>89</v>
      </c>
      <c r="O1206" s="74" t="s">
        <v>89</v>
      </c>
      <c r="P1206" s="74" t="s">
        <v>89</v>
      </c>
      <c r="Q1206" s="160"/>
      <c r="R1206" s="96"/>
      <c r="S1206" s="96">
        <v>40</v>
      </c>
      <c r="T1206" s="175"/>
      <c r="U1206" s="99" t="s">
        <v>1744</v>
      </c>
      <c r="V1206" s="263"/>
      <c r="W1206" s="97">
        <v>16</v>
      </c>
      <c r="X1206" s="99"/>
      <c r="Y1206" s="99"/>
      <c r="Z1206" s="160"/>
      <c r="AE1206" s="150">
        <f>IF(A1206="","",(IFERROR(VLOOKUP(A1206,Projecten!A$4:W$2618,5,FALSE),"niet bekend")))</f>
        <v>1</v>
      </c>
      <c r="AF1206" s="972">
        <f t="shared" si="128"/>
        <v>1979.81</v>
      </c>
      <c r="AG1206" s="1028">
        <f>IF(A1206="","",(IFERROR(VLOOKUP(A1206,Projecten!A$4:W$2618,23,FALSE),"niet bekend")))</f>
        <v>1979.81</v>
      </c>
      <c r="AH1206" s="1028">
        <f>IF(A1206="","",(IFERROR(VLOOKUP(A1206,Projecten!A$4:W$2618,12,FALSE),"niet bekend")))</f>
        <v>1979.81</v>
      </c>
      <c r="AI1206" s="1028">
        <f t="shared" si="129"/>
        <v>0</v>
      </c>
    </row>
    <row r="1207" spans="1:35" s="150" customFormat="1" ht="12.75" customHeight="1" x14ac:dyDescent="0.2">
      <c r="A1207" s="117">
        <v>2016407</v>
      </c>
      <c r="B1207" s="1189">
        <v>120881</v>
      </c>
      <c r="C1207" s="117" t="s">
        <v>1739</v>
      </c>
      <c r="D1207" s="448" t="s">
        <v>1549</v>
      </c>
      <c r="E1207" s="1002">
        <v>1</v>
      </c>
      <c r="F1207" s="448">
        <v>12</v>
      </c>
      <c r="G1207" s="448">
        <v>7</v>
      </c>
      <c r="H1207" s="448">
        <v>2</v>
      </c>
      <c r="I1207" s="74" t="s">
        <v>89</v>
      </c>
      <c r="J1207" s="76" t="s">
        <v>1737</v>
      </c>
      <c r="K1207" s="76" t="s">
        <v>1737</v>
      </c>
      <c r="L1207" s="74" t="s">
        <v>89</v>
      </c>
      <c r="M1207" s="74" t="s">
        <v>89</v>
      </c>
      <c r="N1207" s="74" t="s">
        <v>89</v>
      </c>
      <c r="O1207" s="74" t="s">
        <v>89</v>
      </c>
      <c r="P1207" s="74" t="s">
        <v>89</v>
      </c>
      <c r="Q1207" s="160"/>
      <c r="R1207" s="96"/>
      <c r="S1207" s="96">
        <v>40</v>
      </c>
      <c r="T1207" s="175"/>
      <c r="U1207" s="99" t="s">
        <v>1744</v>
      </c>
      <c r="V1207" s="778" t="s">
        <v>1801</v>
      </c>
      <c r="W1207" s="97">
        <v>16.100000000000001</v>
      </c>
      <c r="X1207" s="99"/>
      <c r="Y1207" s="99"/>
      <c r="Z1207" s="160"/>
      <c r="AE1207" s="150">
        <f>IF(A1207="","",(IFERROR(VLOOKUP(A1207,Projecten!A$4:W$2618,5,FALSE),"niet bekend")))</f>
        <v>1</v>
      </c>
      <c r="AF1207" s="972">
        <f t="shared" si="128"/>
        <v>2283.4</v>
      </c>
      <c r="AG1207" s="1028">
        <f>IF(A1207="","",(IFERROR(VLOOKUP(A1207,Projecten!A$4:W$2618,23,FALSE),"niet bekend")))</f>
        <v>2283.4</v>
      </c>
      <c r="AH1207" s="1028">
        <f>IF(A1207="","",(IFERROR(VLOOKUP(A1207,Projecten!A$4:W$2618,12,FALSE),"niet bekend")))</f>
        <v>2283.4</v>
      </c>
      <c r="AI1207" s="1028">
        <f t="shared" si="129"/>
        <v>0</v>
      </c>
    </row>
    <row r="1208" spans="1:35" s="150" customFormat="1" ht="12.75" customHeight="1" x14ac:dyDescent="0.2">
      <c r="A1208" s="117">
        <v>2016411</v>
      </c>
      <c r="B1208" s="1189">
        <v>120881</v>
      </c>
      <c r="C1208" s="117" t="s">
        <v>1743</v>
      </c>
      <c r="D1208" s="448" t="s">
        <v>1549</v>
      </c>
      <c r="E1208" s="1002">
        <v>1</v>
      </c>
      <c r="F1208" s="448">
        <v>11</v>
      </c>
      <c r="G1208" s="448">
        <v>7</v>
      </c>
      <c r="H1208" s="448">
        <v>1</v>
      </c>
      <c r="I1208" s="74" t="s">
        <v>89</v>
      </c>
      <c r="J1208" s="75" t="s">
        <v>1737</v>
      </c>
      <c r="K1208" s="75" t="s">
        <v>1737</v>
      </c>
      <c r="L1208" s="75" t="s">
        <v>1737</v>
      </c>
      <c r="M1208" s="75" t="s">
        <v>89</v>
      </c>
      <c r="N1208" s="75" t="s">
        <v>89</v>
      </c>
      <c r="O1208" s="75" t="s">
        <v>89</v>
      </c>
      <c r="P1208" s="75" t="s">
        <v>89</v>
      </c>
      <c r="Q1208" s="160"/>
      <c r="R1208" s="96"/>
      <c r="S1208" s="96">
        <v>40</v>
      </c>
      <c r="T1208" s="175"/>
      <c r="U1208" s="99" t="s">
        <v>1744</v>
      </c>
      <c r="V1208" s="99" t="s">
        <v>1801</v>
      </c>
      <c r="W1208" s="612">
        <v>14.4</v>
      </c>
      <c r="X1208" s="99"/>
      <c r="Y1208" s="99"/>
      <c r="Z1208" s="160"/>
      <c r="AE1208" s="150">
        <f>IF(A1208="","",(IFERROR(VLOOKUP(A1208,Projecten!A$4:W$2618,5,FALSE),"niet bekend")))</f>
        <v>1</v>
      </c>
      <c r="AF1208" s="972">
        <f t="shared" si="128"/>
        <v>2028.81</v>
      </c>
      <c r="AG1208" s="1028">
        <f>IF(A1208="","",(IFERROR(VLOOKUP(A1208,Projecten!A$4:W$2618,23,FALSE),"niet bekend")))</f>
        <v>2028.81</v>
      </c>
      <c r="AH1208" s="1028">
        <f>IF(A1208="","",(IFERROR(VLOOKUP(A1208,Projecten!A$4:W$2618,12,FALSE),"niet bekend")))</f>
        <v>2028.81</v>
      </c>
      <c r="AI1208" s="1028">
        <f t="shared" si="129"/>
        <v>0</v>
      </c>
    </row>
    <row r="1209" spans="1:35" s="150" customFormat="1" ht="12.75" customHeight="1" x14ac:dyDescent="0.2">
      <c r="A1209" s="117">
        <v>2016409</v>
      </c>
      <c r="B1209" s="1189">
        <v>120878</v>
      </c>
      <c r="C1209" s="117" t="s">
        <v>1741</v>
      </c>
      <c r="D1209" s="448" t="s">
        <v>1549</v>
      </c>
      <c r="E1209" s="1002">
        <v>1</v>
      </c>
      <c r="F1209" s="448">
        <v>9</v>
      </c>
      <c r="G1209" s="448">
        <v>7</v>
      </c>
      <c r="H1209" s="448">
        <v>1</v>
      </c>
      <c r="I1209" s="74" t="s">
        <v>89</v>
      </c>
      <c r="J1209" s="76" t="s">
        <v>1737</v>
      </c>
      <c r="K1209" s="76" t="s">
        <v>1737</v>
      </c>
      <c r="L1209" s="76" t="s">
        <v>1737</v>
      </c>
      <c r="M1209" s="74" t="s">
        <v>89</v>
      </c>
      <c r="N1209" s="74" t="s">
        <v>89</v>
      </c>
      <c r="O1209" s="74" t="s">
        <v>89</v>
      </c>
      <c r="P1209" s="74" t="s">
        <v>89</v>
      </c>
      <c r="Q1209" s="160"/>
      <c r="R1209" s="96"/>
      <c r="S1209" s="96">
        <v>40</v>
      </c>
      <c r="T1209" s="175"/>
      <c r="U1209" s="99" t="s">
        <v>1744</v>
      </c>
      <c r="V1209" s="263"/>
      <c r="W1209" s="97">
        <v>13.1</v>
      </c>
      <c r="X1209" s="99"/>
      <c r="Y1209" s="99"/>
      <c r="Z1209" s="160"/>
      <c r="AE1209" s="150">
        <f>IF(A1209="","",(IFERROR(VLOOKUP(A1209,Projecten!A$4:W$2618,5,FALSE),"niet bekend")))</f>
        <v>1</v>
      </c>
      <c r="AF1209" s="972">
        <f t="shared" si="128"/>
        <v>1840.75</v>
      </c>
      <c r="AG1209" s="1028">
        <f>IF(A1209="","",(IFERROR(VLOOKUP(A1209,Projecten!A$4:W$2618,23,FALSE),"niet bekend")))</f>
        <v>1840.75</v>
      </c>
      <c r="AH1209" s="1028">
        <f>IF(A1209="","",(IFERROR(VLOOKUP(A1209,Projecten!A$4:W$2618,12,FALSE),"niet bekend")))</f>
        <v>1840.75</v>
      </c>
      <c r="AI1209" s="1028">
        <f t="shared" si="129"/>
        <v>0</v>
      </c>
    </row>
    <row r="1210" spans="1:35" s="150" customFormat="1" ht="12.75" customHeight="1" x14ac:dyDescent="0.2">
      <c r="A1210" s="117">
        <v>2016410</v>
      </c>
      <c r="B1210" s="1189">
        <v>120878</v>
      </c>
      <c r="C1210" s="117" t="s">
        <v>1742</v>
      </c>
      <c r="D1210" s="448" t="s">
        <v>1549</v>
      </c>
      <c r="E1210" s="1002">
        <v>1</v>
      </c>
      <c r="F1210" s="448">
        <v>9</v>
      </c>
      <c r="G1210" s="448">
        <v>5</v>
      </c>
      <c r="H1210" s="448">
        <v>1</v>
      </c>
      <c r="I1210" s="74" t="s">
        <v>89</v>
      </c>
      <c r="J1210" s="76" t="s">
        <v>1737</v>
      </c>
      <c r="K1210" s="76" t="s">
        <v>1737</v>
      </c>
      <c r="L1210" s="76" t="s">
        <v>1737</v>
      </c>
      <c r="M1210" s="74" t="s">
        <v>89</v>
      </c>
      <c r="N1210" s="74" t="s">
        <v>89</v>
      </c>
      <c r="O1210" s="74" t="s">
        <v>89</v>
      </c>
      <c r="P1210" s="74" t="s">
        <v>89</v>
      </c>
      <c r="Q1210" s="160"/>
      <c r="R1210" s="96"/>
      <c r="S1210" s="96">
        <v>40</v>
      </c>
      <c r="T1210" s="175"/>
      <c r="U1210" s="99" t="s">
        <v>1744</v>
      </c>
      <c r="V1210" s="263"/>
      <c r="W1210" s="97">
        <v>13.5</v>
      </c>
      <c r="X1210" s="99"/>
      <c r="Y1210" s="99"/>
      <c r="Z1210" s="160"/>
      <c r="AE1210" s="150">
        <f>IF(A1210="","",(IFERROR(VLOOKUP(A1210,Projecten!A$4:W$2618,5,FALSE),"niet bekend")))</f>
        <v>1</v>
      </c>
      <c r="AF1210" s="972">
        <f t="shared" si="128"/>
        <v>1954.29</v>
      </c>
      <c r="AG1210" s="1028">
        <f>IF(A1210="","",(IFERROR(VLOOKUP(A1210,Projecten!A$4:W$2618,23,FALSE),"niet bekend")))</f>
        <v>1954.29</v>
      </c>
      <c r="AH1210" s="1028">
        <f>IF(A1210="","",(IFERROR(VLOOKUP(A1210,Projecten!A$4:W$2618,12,FALSE),"niet bekend")))</f>
        <v>1954.29</v>
      </c>
      <c r="AI1210" s="1028">
        <f t="shared" si="129"/>
        <v>0</v>
      </c>
    </row>
    <row r="1211" spans="1:35" s="150" customFormat="1" ht="12.75" customHeight="1" x14ac:dyDescent="0.2">
      <c r="A1211" s="690">
        <v>2016455</v>
      </c>
      <c r="B1211" s="446">
        <v>120882</v>
      </c>
      <c r="C1211" s="690" t="s">
        <v>1354</v>
      </c>
      <c r="D1211" s="692" t="s">
        <v>1549</v>
      </c>
      <c r="E1211" s="2003">
        <v>1</v>
      </c>
      <c r="F1211" s="692">
        <v>1</v>
      </c>
      <c r="G1211" s="692">
        <v>0</v>
      </c>
      <c r="H1211" s="692">
        <v>1</v>
      </c>
      <c r="I1211" s="75" t="s">
        <v>89</v>
      </c>
      <c r="J1211" s="75" t="s">
        <v>1737</v>
      </c>
      <c r="K1211" s="75" t="s">
        <v>1737</v>
      </c>
      <c r="L1211" s="75" t="s">
        <v>1737</v>
      </c>
      <c r="M1211" s="75" t="s">
        <v>89</v>
      </c>
      <c r="N1211" s="75" t="s">
        <v>89</v>
      </c>
      <c r="O1211" s="75" t="s">
        <v>89</v>
      </c>
      <c r="P1211" s="75" t="s">
        <v>89</v>
      </c>
      <c r="Q1211" s="160"/>
      <c r="R1211" s="96"/>
      <c r="S1211" s="96">
        <v>40</v>
      </c>
      <c r="T1211" s="175"/>
      <c r="U1211" s="99" t="s">
        <v>1744</v>
      </c>
      <c r="V1211" s="99"/>
      <c r="W1211" s="612">
        <v>3.1</v>
      </c>
      <c r="X1211" s="99"/>
      <c r="Y1211" s="99"/>
      <c r="Z1211" s="160"/>
      <c r="AE1211" s="150">
        <f>IF(A1211="","",(IFERROR(VLOOKUP(A1211,Projecten!A$4:W$2618,5,FALSE),"niet bekend")))</f>
        <v>1</v>
      </c>
      <c r="AF1211" s="972">
        <f t="shared" si="128"/>
        <v>457.78</v>
      </c>
      <c r="AG1211" s="1028">
        <f>IF(A1211="","",(IFERROR(VLOOKUP(A1211,Projecten!A$4:W$2618,23,FALSE),"niet bekend")))</f>
        <v>457.78</v>
      </c>
      <c r="AH1211" s="1028">
        <f>IF(A1211="","",(IFERROR(VLOOKUP(A1211,Projecten!A$4:W$2618,12,FALSE),"niet bekend")))</f>
        <v>457.78</v>
      </c>
      <c r="AI1211" s="1028">
        <f t="shared" si="129"/>
        <v>0</v>
      </c>
    </row>
    <row r="1212" spans="1:35" s="150" customFormat="1" ht="12.75" customHeight="1" x14ac:dyDescent="0.2">
      <c r="A1212" s="690"/>
      <c r="B1212" s="729"/>
      <c r="C1212" s="690"/>
      <c r="D1212" s="692"/>
      <c r="E1212" s="2004"/>
      <c r="F1212" s="692"/>
      <c r="G1212" s="692"/>
      <c r="H1212" s="692"/>
      <c r="I1212" s="75"/>
      <c r="J1212" s="75"/>
      <c r="K1212" s="75"/>
      <c r="L1212" s="75"/>
      <c r="M1212" s="75"/>
      <c r="N1212" s="75"/>
      <c r="O1212" s="75"/>
      <c r="P1212" s="75"/>
      <c r="Q1212" s="160"/>
      <c r="R1212" s="96"/>
      <c r="S1212" s="96"/>
      <c r="T1212" s="175"/>
      <c r="U1212" s="99"/>
      <c r="V1212" s="99"/>
      <c r="W1212" s="612"/>
      <c r="X1212" s="99"/>
      <c r="Y1212" s="99"/>
      <c r="Z1212" s="160"/>
      <c r="AE1212" s="150" t="str">
        <f>IF(A1212="","",(IFERROR(VLOOKUP(A1212,Projecten!A$4:W$2618,5,FALSE),"niet bekend")))</f>
        <v/>
      </c>
      <c r="AF1212" s="972" t="str">
        <f t="shared" si="128"/>
        <v/>
      </c>
      <c r="AG1212" s="1028" t="str">
        <f>IF(A1212="","",(IFERROR(VLOOKUP(A1212,Projecten!A$4:W$2618,23,FALSE),"niet bekend")))</f>
        <v/>
      </c>
      <c r="AH1212" s="1028" t="str">
        <f>IF(A1212="","",(IFERROR(VLOOKUP(A1212,Projecten!A$4:W$2618,12,FALSE),"niet bekend")))</f>
        <v/>
      </c>
      <c r="AI1212" s="1028" t="str">
        <f t="shared" si="129"/>
        <v/>
      </c>
    </row>
    <row r="1213" spans="1:35" s="150" customFormat="1" ht="12.75" customHeight="1" x14ac:dyDescent="0.2">
      <c r="A1213" s="117">
        <v>2016406</v>
      </c>
      <c r="B1213" s="1189">
        <v>120876</v>
      </c>
      <c r="C1213" s="117" t="s">
        <v>1736</v>
      </c>
      <c r="D1213" s="448" t="s">
        <v>614</v>
      </c>
      <c r="E1213" s="1002">
        <v>1</v>
      </c>
      <c r="F1213" s="448">
        <v>10</v>
      </c>
      <c r="G1213" s="448">
        <v>8</v>
      </c>
      <c r="H1213" s="448">
        <v>3</v>
      </c>
      <c r="I1213" s="74" t="s">
        <v>89</v>
      </c>
      <c r="J1213" s="74" t="s">
        <v>89</v>
      </c>
      <c r="K1213" s="76" t="s">
        <v>1737</v>
      </c>
      <c r="L1213" s="76" t="s">
        <v>1737</v>
      </c>
      <c r="M1213" s="74" t="s">
        <v>89</v>
      </c>
      <c r="N1213" s="74" t="s">
        <v>89</v>
      </c>
      <c r="O1213" s="74" t="s">
        <v>89</v>
      </c>
      <c r="P1213" s="74" t="s">
        <v>89</v>
      </c>
      <c r="Q1213" s="160"/>
      <c r="R1213" s="96"/>
      <c r="S1213" s="96">
        <v>40</v>
      </c>
      <c r="T1213" s="175"/>
      <c r="U1213" s="99" t="s">
        <v>986</v>
      </c>
      <c r="V1213" s="278" t="s">
        <v>1943</v>
      </c>
      <c r="W1213" s="97">
        <v>23.3</v>
      </c>
      <c r="X1213" s="99"/>
      <c r="Y1213" s="99"/>
      <c r="Z1213" s="160"/>
      <c r="AE1213" s="150">
        <f>IF(A1213="","",(IFERROR(VLOOKUP(A1213,Projecten!A$4:W$2618,5,FALSE),"niet bekend")))</f>
        <v>1</v>
      </c>
      <c r="AF1213" s="972">
        <f t="shared" si="128"/>
        <v>3572.13</v>
      </c>
      <c r="AG1213" s="1028">
        <f>IF(A1213="","",(IFERROR(VLOOKUP(A1213,Projecten!A$4:W$2618,23,FALSE),"niet bekend")))</f>
        <v>3572.13</v>
      </c>
      <c r="AH1213" s="1028">
        <f>IF(A1213="","",(IFERROR(VLOOKUP(A1213,Projecten!A$4:W$2618,12,FALSE),"niet bekend")))</f>
        <v>3572.13</v>
      </c>
      <c r="AI1213" s="1028">
        <f t="shared" si="129"/>
        <v>0</v>
      </c>
    </row>
    <row r="1214" spans="1:35" s="150" customFormat="1" ht="12.75" customHeight="1" x14ac:dyDescent="0.2">
      <c r="A1214" s="787">
        <v>2016550</v>
      </c>
      <c r="B1214" s="792">
        <v>120886</v>
      </c>
      <c r="C1214" s="787" t="s">
        <v>1354</v>
      </c>
      <c r="D1214" s="789" t="s">
        <v>614</v>
      </c>
      <c r="E1214" s="2011">
        <v>1</v>
      </c>
      <c r="F1214" s="789">
        <v>1</v>
      </c>
      <c r="G1214" s="789">
        <v>0</v>
      </c>
      <c r="H1214" s="789">
        <v>1</v>
      </c>
      <c r="I1214" s="711" t="s">
        <v>89</v>
      </c>
      <c r="J1214" s="76" t="s">
        <v>1737</v>
      </c>
      <c r="K1214" s="76" t="s">
        <v>1737</v>
      </c>
      <c r="L1214" s="76" t="s">
        <v>1737</v>
      </c>
      <c r="M1214" s="74" t="s">
        <v>89</v>
      </c>
      <c r="N1214" s="74" t="s">
        <v>89</v>
      </c>
      <c r="O1214" s="74" t="s">
        <v>89</v>
      </c>
      <c r="P1214" s="74" t="s">
        <v>89</v>
      </c>
      <c r="Q1214" s="160"/>
      <c r="R1214" s="96"/>
      <c r="S1214" s="96">
        <v>40</v>
      </c>
      <c r="T1214" s="175"/>
      <c r="U1214" s="99"/>
      <c r="V1214" s="278"/>
      <c r="W1214" s="97">
        <v>3</v>
      </c>
      <c r="X1214" s="99"/>
      <c r="Y1214" s="99"/>
      <c r="Z1214" s="790">
        <v>42639</v>
      </c>
      <c r="AE1214" s="150">
        <f>IF(A1214="","",(IFERROR(VLOOKUP(A1214,Projecten!A$4:W$2618,5,FALSE),"niet bekend")))</f>
        <v>1</v>
      </c>
      <c r="AF1214" s="972">
        <f t="shared" si="128"/>
        <v>479.75</v>
      </c>
      <c r="AG1214" s="1028">
        <f>IF(A1214="","",(IFERROR(VLOOKUP(A1214,Projecten!A$4:W$2618,23,FALSE),"niet bekend")))</f>
        <v>479.75</v>
      </c>
      <c r="AH1214" s="1028">
        <f>IF(A1214="","",(IFERROR(VLOOKUP(A1214,Projecten!A$4:W$2618,12,FALSE),"niet bekend")))</f>
        <v>479.75</v>
      </c>
      <c r="AI1214" s="1028">
        <f t="shared" si="129"/>
        <v>0</v>
      </c>
    </row>
    <row r="1215" spans="1:35" s="150" customFormat="1" ht="12.75" customHeight="1" x14ac:dyDescent="0.2">
      <c r="A1215" s="117"/>
      <c r="B1215" s="1189"/>
      <c r="C1215" s="117"/>
      <c r="D1215" s="448"/>
      <c r="E1215" s="1972"/>
      <c r="F1215" s="448"/>
      <c r="G1215" s="448"/>
      <c r="H1215" s="448"/>
      <c r="I1215" s="75"/>
      <c r="J1215" s="75"/>
      <c r="K1215" s="75"/>
      <c r="L1215" s="75"/>
      <c r="M1215" s="75"/>
      <c r="N1215" s="75"/>
      <c r="O1215" s="75"/>
      <c r="P1215" s="75"/>
      <c r="Q1215" s="160"/>
      <c r="R1215" s="96"/>
      <c r="S1215" s="96"/>
      <c r="T1215" s="175"/>
      <c r="U1215" s="99"/>
      <c r="V1215" s="99"/>
      <c r="W1215" s="612"/>
      <c r="X1215" s="99"/>
      <c r="Y1215" s="99"/>
      <c r="Z1215" s="160"/>
      <c r="AE1215" s="150" t="str">
        <f>IF(A1215="","",(IFERROR(VLOOKUP(A1215,Projecten!A$4:W$2618,5,FALSE),"niet bekend")))</f>
        <v/>
      </c>
      <c r="AF1215" s="972" t="str">
        <f t="shared" si="128"/>
        <v/>
      </c>
      <c r="AG1215" s="1028" t="str">
        <f>IF(A1215="","",(IFERROR(VLOOKUP(A1215,Projecten!A$4:W$2618,23,FALSE),"niet bekend")))</f>
        <v/>
      </c>
      <c r="AH1215" s="1028" t="str">
        <f>IF(A1215="","",(IFERROR(VLOOKUP(A1215,Projecten!A$4:W$2618,12,FALSE),"niet bekend")))</f>
        <v/>
      </c>
      <c r="AI1215" s="1028" t="str">
        <f t="shared" si="129"/>
        <v/>
      </c>
    </row>
    <row r="1216" spans="1:35" s="150" customFormat="1" ht="12.75" customHeight="1" x14ac:dyDescent="0.2">
      <c r="A1216" s="448" t="s">
        <v>1782</v>
      </c>
      <c r="B1216" s="1189">
        <v>120860</v>
      </c>
      <c r="C1216" s="118" t="s">
        <v>1779</v>
      </c>
      <c r="D1216" s="119" t="s">
        <v>441</v>
      </c>
      <c r="E1216" s="1002">
        <v>0</v>
      </c>
      <c r="F1216" s="738">
        <v>6</v>
      </c>
      <c r="G1216" s="738">
        <v>3</v>
      </c>
      <c r="H1216" s="738">
        <v>0</v>
      </c>
      <c r="I1216" s="75" t="s">
        <v>1737</v>
      </c>
      <c r="J1216" s="75" t="s">
        <v>1737</v>
      </c>
      <c r="K1216" s="75" t="s">
        <v>1737</v>
      </c>
      <c r="L1216" s="75" t="s">
        <v>1737</v>
      </c>
      <c r="M1216" s="75" t="s">
        <v>89</v>
      </c>
      <c r="N1216" s="75" t="s">
        <v>89</v>
      </c>
      <c r="O1216" s="75" t="s">
        <v>89</v>
      </c>
      <c r="P1216" s="75" t="s">
        <v>89</v>
      </c>
      <c r="Q1216" s="160"/>
      <c r="R1216" s="96"/>
      <c r="S1216" s="96">
        <v>41</v>
      </c>
      <c r="T1216" s="175"/>
      <c r="U1216" s="99"/>
      <c r="V1216" s="278" t="s">
        <v>1783</v>
      </c>
      <c r="W1216" s="97">
        <v>7</v>
      </c>
      <c r="X1216" s="99"/>
      <c r="Y1216" s="99"/>
      <c r="Z1216" s="160"/>
      <c r="AE1216" s="150">
        <f>IF(A1216="","",(IFERROR(VLOOKUP(A1216,Projecten!A$4:W$2618,5,FALSE),"niet bekend")))</f>
        <v>0</v>
      </c>
      <c r="AF1216" s="972">
        <f t="shared" si="128"/>
        <v>1303.58</v>
      </c>
      <c r="AG1216" s="1028">
        <f>IF(A1216="","",(IFERROR(VLOOKUP(A1216,Projecten!A$4:W$2618,23,FALSE),"niet bekend")))</f>
        <v>1303.58</v>
      </c>
      <c r="AH1216" s="1028">
        <f>IF(A1216="","",(IFERROR(VLOOKUP(A1216,Projecten!A$4:W$2618,12,FALSE),"niet bekend")))</f>
        <v>1303.58</v>
      </c>
      <c r="AI1216" s="1028">
        <f t="shared" si="129"/>
        <v>0</v>
      </c>
    </row>
    <row r="1217" spans="1:35" s="150" customFormat="1" ht="12.75" customHeight="1" x14ac:dyDescent="0.2">
      <c r="A1217" s="117"/>
      <c r="B1217" s="791"/>
      <c r="C1217" s="117"/>
      <c r="D1217" s="448"/>
      <c r="E1217" s="1002"/>
      <c r="F1217" s="448"/>
      <c r="G1217" s="448"/>
      <c r="H1217" s="448"/>
      <c r="I1217" s="74"/>
      <c r="J1217" s="74"/>
      <c r="K1217" s="75"/>
      <c r="L1217" s="75"/>
      <c r="M1217" s="75"/>
      <c r="N1217" s="75"/>
      <c r="O1217" s="75"/>
      <c r="P1217" s="75"/>
      <c r="Q1217" s="160"/>
      <c r="R1217" s="96"/>
      <c r="S1217" s="96"/>
      <c r="T1217" s="175"/>
      <c r="U1217" s="99"/>
      <c r="V1217" s="99"/>
      <c r="W1217" s="612"/>
      <c r="X1217" s="99"/>
      <c r="Y1217" s="99"/>
      <c r="Z1217" s="160"/>
      <c r="AE1217" s="150" t="str">
        <f>IF(A1217="","",(IFERROR(VLOOKUP(A1217,Projecten!A$4:W$2618,5,FALSE),"niet bekend")))</f>
        <v/>
      </c>
      <c r="AF1217" s="972" t="str">
        <f t="shared" si="128"/>
        <v/>
      </c>
      <c r="AG1217" s="1028" t="str">
        <f>IF(A1217="","",(IFERROR(VLOOKUP(A1217,Projecten!A$4:W$2618,23,FALSE),"niet bekend")))</f>
        <v/>
      </c>
      <c r="AH1217" s="1028" t="str">
        <f>IF(A1217="","",(IFERROR(VLOOKUP(A1217,Projecten!A$4:W$2618,12,FALSE),"niet bekend")))</f>
        <v/>
      </c>
      <c r="AI1217" s="1028" t="str">
        <f t="shared" si="129"/>
        <v/>
      </c>
    </row>
    <row r="1218" spans="1:35" s="150" customFormat="1" ht="12.75" customHeight="1" x14ac:dyDescent="0.2">
      <c r="A1218" s="117" t="s">
        <v>1869</v>
      </c>
      <c r="B1218" s="1189">
        <v>120885</v>
      </c>
      <c r="C1218" s="117" t="s">
        <v>1849</v>
      </c>
      <c r="D1218" s="448" t="s">
        <v>489</v>
      </c>
      <c r="E1218" s="1002">
        <v>1</v>
      </c>
      <c r="F1218" s="448">
        <v>2</v>
      </c>
      <c r="G1218" s="448">
        <v>0</v>
      </c>
      <c r="H1218" s="448">
        <v>0</v>
      </c>
      <c r="I1218" s="74" t="s">
        <v>89</v>
      </c>
      <c r="J1218" s="76" t="s">
        <v>1737</v>
      </c>
      <c r="K1218" s="76" t="s">
        <v>1737</v>
      </c>
      <c r="L1218" s="76" t="s">
        <v>1737</v>
      </c>
      <c r="M1218" s="74" t="s">
        <v>89</v>
      </c>
      <c r="N1218" s="74" t="s">
        <v>89</v>
      </c>
      <c r="O1218" s="74" t="s">
        <v>89</v>
      </c>
      <c r="P1218" s="74" t="s">
        <v>89</v>
      </c>
      <c r="Q1218" s="160"/>
      <c r="R1218" s="96"/>
      <c r="S1218" s="96">
        <v>41</v>
      </c>
      <c r="T1218" s="175"/>
      <c r="U1218" s="99" t="s">
        <v>681</v>
      </c>
      <c r="W1218" s="97">
        <v>1</v>
      </c>
      <c r="X1218" s="99"/>
      <c r="Y1218" s="99"/>
      <c r="Z1218" s="160"/>
      <c r="AE1218" s="150">
        <f>IF(A1218="","",(IFERROR(VLOOKUP(A1218,Projecten!A$4:W$2618,5,FALSE),"niet bekend")))</f>
        <v>1</v>
      </c>
      <c r="AF1218" s="972">
        <f t="shared" si="128"/>
        <v>203.83</v>
      </c>
      <c r="AG1218" s="1028">
        <f>IF(A1218="","",(IFERROR(VLOOKUP(A1218,Projecten!A$4:W$2618,23,FALSE),"niet bekend")))</f>
        <v>203.83</v>
      </c>
      <c r="AH1218" s="1028">
        <f>IF(A1218="","",(IFERROR(VLOOKUP(A1218,Projecten!A$4:W$2618,12,FALSE),"niet bekend")))</f>
        <v>203.83</v>
      </c>
      <c r="AI1218" s="1028">
        <f t="shared" si="129"/>
        <v>0</v>
      </c>
    </row>
    <row r="1219" spans="1:35" s="38" customFormat="1" ht="12.75" customHeight="1" x14ac:dyDescent="0.2">
      <c r="A1219" s="30"/>
      <c r="B1219" s="1500"/>
      <c r="C1219" s="31"/>
      <c r="D1219" s="31"/>
      <c r="E1219" s="32"/>
      <c r="F1219" s="31"/>
      <c r="G1219" s="31"/>
      <c r="H1219" s="31"/>
      <c r="I1219" s="32"/>
      <c r="J1219" s="32"/>
      <c r="K1219" s="32"/>
      <c r="L1219" s="32"/>
      <c r="M1219" s="32"/>
      <c r="N1219" s="32"/>
      <c r="O1219" s="32"/>
      <c r="P1219" s="32"/>
      <c r="Q1219" s="527"/>
      <c r="R1219" s="33"/>
      <c r="S1219" s="1198"/>
      <c r="T1219" s="176"/>
      <c r="U1219" s="35"/>
      <c r="V1219" s="35"/>
      <c r="W1219" s="35"/>
      <c r="X1219" s="83"/>
      <c r="Y1219" s="84"/>
      <c r="Z1219" s="36"/>
      <c r="AA1219" s="608"/>
      <c r="AB1219" s="608"/>
      <c r="AC1219" s="608"/>
      <c r="AF1219" s="983"/>
      <c r="AG1219" s="1030"/>
      <c r="AH1219" s="1030"/>
      <c r="AI1219" s="1030"/>
    </row>
    <row r="1220" spans="1:35" s="957" customFormat="1" ht="12.75" customHeight="1" x14ac:dyDescent="0.2">
      <c r="A1220" s="1007"/>
      <c r="B1220" s="1498"/>
      <c r="C1220" s="1008">
        <f>SUM(F1220:H1220)</f>
        <v>399</v>
      </c>
      <c r="D1220" s="1009"/>
      <c r="E1220" s="1010">
        <f>SUM(E1221:E1269)</f>
        <v>33</v>
      </c>
      <c r="F1220" s="1009">
        <f>SUM(F1221:F1269)</f>
        <v>191</v>
      </c>
      <c r="G1220" s="1009">
        <f>SUM(G1221:G1269)</f>
        <v>141</v>
      </c>
      <c r="H1220" s="1009">
        <f>SUM(H1221:H1269)</f>
        <v>67</v>
      </c>
      <c r="I1220" s="1010"/>
      <c r="J1220" s="1010"/>
      <c r="K1220" s="1010"/>
      <c r="L1220" s="1010"/>
      <c r="M1220" s="1010"/>
      <c r="N1220" s="1010"/>
      <c r="O1220" s="1010"/>
      <c r="P1220" s="1010"/>
      <c r="Q1220" s="1012">
        <v>40</v>
      </c>
      <c r="R1220" s="1043"/>
      <c r="S1220" s="1199"/>
      <c r="T1220" s="1013"/>
      <c r="U1220" s="1014"/>
      <c r="V1220" s="1015">
        <f>SUM(W1220:W1269)</f>
        <v>438.45</v>
      </c>
      <c r="W1220" s="960"/>
      <c r="X1220" s="960">
        <v>340.5</v>
      </c>
      <c r="Y1220" s="961">
        <f>V1220-X1220</f>
        <v>97.949999999999989</v>
      </c>
      <c r="Z1220" s="956"/>
      <c r="AA1220" s="964" t="s">
        <v>1332</v>
      </c>
      <c r="AB1220" s="964" t="s">
        <v>1269</v>
      </c>
      <c r="AC1220" s="964" t="s">
        <v>1333</v>
      </c>
      <c r="AD1220" s="957" t="s">
        <v>2590</v>
      </c>
      <c r="AE1220" s="1038"/>
      <c r="AF1220" s="1037">
        <f>SUM(AF1221:AF1269)</f>
        <v>91802.130000000034</v>
      </c>
      <c r="AG1220" s="1027"/>
      <c r="AH1220" s="1027"/>
      <c r="AI1220" s="1027"/>
    </row>
    <row r="1221" spans="1:35" ht="12.75" customHeight="1" x14ac:dyDescent="0.2">
      <c r="A1221" s="347"/>
      <c r="B1221" s="757"/>
      <c r="C1221" s="6"/>
      <c r="D1221" s="713"/>
      <c r="E1221" s="2006"/>
      <c r="F1221" s="713"/>
      <c r="G1221" s="713"/>
      <c r="H1221" s="713"/>
      <c r="I1221" s="29"/>
      <c r="J1221" s="29"/>
      <c r="K1221" s="29"/>
      <c r="L1221" s="29"/>
      <c r="M1221" s="29"/>
      <c r="N1221" s="29"/>
      <c r="O1221" s="29"/>
      <c r="P1221" s="29"/>
      <c r="Q1221" s="5" t="s">
        <v>1688</v>
      </c>
      <c r="S1221" s="23"/>
      <c r="V1221" s="600" t="s">
        <v>1397</v>
      </c>
      <c r="W1221" s="25"/>
      <c r="X1221" s="6"/>
      <c r="Y1221" s="6"/>
      <c r="Z1221" s="5"/>
      <c r="AA1221" s="150">
        <v>630.25</v>
      </c>
      <c r="AB1221" s="150">
        <v>244.5</v>
      </c>
      <c r="AC1221" s="150">
        <f>AA1221-AB1221</f>
        <v>385.75</v>
      </c>
      <c r="AD1221" s="575">
        <v>54.75</v>
      </c>
      <c r="AE1221" s="4"/>
      <c r="AF1221" s="973"/>
      <c r="AG1221" s="1028"/>
      <c r="AH1221" s="1028"/>
    </row>
    <row r="1222" spans="1:35" ht="12.75" customHeight="1" x14ac:dyDescent="0.2">
      <c r="A1222" s="347"/>
      <c r="B1222" s="757"/>
      <c r="C1222" s="801" t="s">
        <v>2039</v>
      </c>
      <c r="D1222" s="713"/>
      <c r="E1222" s="2006"/>
      <c r="F1222" s="713"/>
      <c r="G1222" s="713"/>
      <c r="H1222" s="713"/>
      <c r="I1222" s="29"/>
      <c r="J1222" s="29"/>
      <c r="K1222" s="29"/>
      <c r="L1222" s="29"/>
      <c r="M1222" s="29"/>
      <c r="N1222" s="29"/>
      <c r="O1222" s="29"/>
      <c r="P1222" s="29"/>
      <c r="Q1222" s="5"/>
      <c r="S1222" s="23"/>
      <c r="V1222" s="600"/>
      <c r="W1222" s="25"/>
      <c r="X1222" s="6"/>
      <c r="Y1222" s="6"/>
      <c r="Z1222" s="5"/>
      <c r="AE1222" s="4"/>
      <c r="AF1222" s="973"/>
      <c r="AG1222" s="1028"/>
      <c r="AH1222" s="1028"/>
    </row>
    <row r="1223" spans="1:35" ht="12.75" customHeight="1" x14ac:dyDescent="0.2">
      <c r="A1223" s="347"/>
      <c r="B1223" s="757"/>
      <c r="C1223" s="801"/>
      <c r="D1223" s="713"/>
      <c r="E1223" s="2006"/>
      <c r="F1223" s="713"/>
      <c r="G1223" s="713"/>
      <c r="H1223" s="713"/>
      <c r="I1223" s="29"/>
      <c r="J1223" s="29"/>
      <c r="K1223" s="29"/>
      <c r="L1223" s="29"/>
      <c r="M1223" s="29"/>
      <c r="N1223" s="29"/>
      <c r="O1223" s="29"/>
      <c r="P1223" s="29"/>
      <c r="Q1223" s="5"/>
      <c r="S1223" s="23"/>
      <c r="V1223" s="600"/>
      <c r="W1223" s="25"/>
      <c r="X1223" s="6"/>
      <c r="Y1223" s="6"/>
      <c r="Z1223" s="5"/>
      <c r="AE1223" s="4"/>
      <c r="AF1223" s="973"/>
      <c r="AG1223" s="1028"/>
      <c r="AH1223" s="1028"/>
    </row>
    <row r="1224" spans="1:35" s="433" customFormat="1" ht="12.75" customHeight="1" x14ac:dyDescent="0.2">
      <c r="B1224" s="802"/>
      <c r="C1224" s="774" t="s">
        <v>2040</v>
      </c>
      <c r="D1224" s="753"/>
      <c r="E1224" s="2007"/>
      <c r="F1224" s="753"/>
      <c r="G1224" s="753"/>
      <c r="H1224" s="753"/>
      <c r="I1224" s="562"/>
      <c r="J1224" s="562"/>
      <c r="K1224" s="562"/>
      <c r="L1224" s="562"/>
      <c r="M1224" s="562"/>
      <c r="N1224" s="562"/>
      <c r="O1224" s="562"/>
      <c r="P1224" s="562"/>
      <c r="Q1224" s="452"/>
      <c r="R1224" s="384"/>
      <c r="S1224" s="564"/>
      <c r="T1224" s="565"/>
      <c r="U1224" s="566"/>
      <c r="V1224" s="600"/>
      <c r="W1224" s="469">
        <v>5</v>
      </c>
      <c r="X1224" s="566"/>
      <c r="Y1224" s="566"/>
      <c r="Z1224" s="452"/>
      <c r="AE1224" s="383"/>
      <c r="AF1224" s="978"/>
      <c r="AG1224" s="1028"/>
      <c r="AH1224" s="1028"/>
      <c r="AI1224" s="1026"/>
    </row>
    <row r="1225" spans="1:35" s="433" customFormat="1" ht="12.75" customHeight="1" x14ac:dyDescent="0.2">
      <c r="B1225" s="802"/>
      <c r="C1225" s="774" t="s">
        <v>2041</v>
      </c>
      <c r="D1225" s="753"/>
      <c r="E1225" s="2007"/>
      <c r="F1225" s="753"/>
      <c r="G1225" s="753"/>
      <c r="H1225" s="753"/>
      <c r="I1225" s="562"/>
      <c r="J1225" s="562"/>
      <c r="K1225" s="562"/>
      <c r="L1225" s="562"/>
      <c r="M1225" s="562"/>
      <c r="N1225" s="562"/>
      <c r="O1225" s="562"/>
      <c r="P1225" s="562"/>
      <c r="Q1225" s="452"/>
      <c r="R1225" s="384"/>
      <c r="S1225" s="564"/>
      <c r="T1225" s="565"/>
      <c r="U1225" s="566"/>
      <c r="V1225" s="600"/>
      <c r="W1225" s="469">
        <v>3</v>
      </c>
      <c r="X1225" s="566"/>
      <c r="Y1225" s="566"/>
      <c r="Z1225" s="452"/>
      <c r="AE1225" s="383"/>
      <c r="AF1225" s="978"/>
      <c r="AG1225" s="1028"/>
      <c r="AH1225" s="1028"/>
      <c r="AI1225" s="1026"/>
    </row>
    <row r="1226" spans="1:35" s="775" customFormat="1" ht="12.75" customHeight="1" x14ac:dyDescent="0.2">
      <c r="B1226" s="803"/>
      <c r="C1226" s="774" t="s">
        <v>2042</v>
      </c>
      <c r="D1226" s="804"/>
      <c r="E1226" s="2012"/>
      <c r="F1226" s="804"/>
      <c r="G1226" s="804"/>
      <c r="H1226" s="804"/>
      <c r="I1226" s="701"/>
      <c r="J1226" s="701"/>
      <c r="K1226" s="701"/>
      <c r="L1226" s="701"/>
      <c r="M1226" s="701"/>
      <c r="N1226" s="701"/>
      <c r="O1226" s="701"/>
      <c r="P1226" s="701"/>
      <c r="Q1226" s="434"/>
      <c r="R1226" s="418"/>
      <c r="S1226" s="772"/>
      <c r="T1226" s="773"/>
      <c r="U1226" s="774"/>
      <c r="V1226" s="263"/>
      <c r="W1226" s="610">
        <v>16.5</v>
      </c>
      <c r="X1226" s="774"/>
      <c r="Y1226" s="774"/>
      <c r="Z1226" s="434"/>
      <c r="AE1226" s="430"/>
      <c r="AF1226" s="981"/>
      <c r="AG1226" s="1028"/>
      <c r="AH1226" s="1028"/>
      <c r="AI1226" s="1028"/>
    </row>
    <row r="1227" spans="1:35" s="775" customFormat="1" ht="12.75" customHeight="1" x14ac:dyDescent="0.2">
      <c r="B1227" s="771"/>
      <c r="C1227" s="774" t="s">
        <v>2043</v>
      </c>
      <c r="D1227" s="804"/>
      <c r="E1227" s="2009"/>
      <c r="F1227" s="804"/>
      <c r="G1227" s="804"/>
      <c r="H1227" s="804"/>
      <c r="I1227" s="701"/>
      <c r="J1227" s="701"/>
      <c r="K1227" s="701"/>
      <c r="L1227" s="701"/>
      <c r="M1227" s="701"/>
      <c r="N1227" s="701"/>
      <c r="O1227" s="701"/>
      <c r="P1227" s="701"/>
      <c r="Q1227" s="434"/>
      <c r="R1227" s="418"/>
      <c r="S1227" s="772"/>
      <c r="T1227" s="773"/>
      <c r="U1227" s="774"/>
      <c r="V1227" s="263"/>
      <c r="W1227" s="610">
        <v>5</v>
      </c>
      <c r="X1227" s="774"/>
      <c r="Y1227" s="774"/>
      <c r="Z1227" s="434"/>
      <c r="AE1227" s="430"/>
      <c r="AF1227" s="981"/>
      <c r="AG1227" s="1028"/>
      <c r="AH1227" s="1028"/>
      <c r="AI1227" s="1028"/>
    </row>
    <row r="1228" spans="1:35" s="775" customFormat="1" ht="12.75" customHeight="1" x14ac:dyDescent="0.2">
      <c r="B1228" s="771"/>
      <c r="C1228" s="774" t="s">
        <v>2046</v>
      </c>
      <c r="D1228" s="804"/>
      <c r="E1228" s="2009"/>
      <c r="F1228" s="804"/>
      <c r="G1228" s="804"/>
      <c r="H1228" s="804"/>
      <c r="I1228" s="701"/>
      <c r="J1228" s="701"/>
      <c r="K1228" s="701"/>
      <c r="L1228" s="701"/>
      <c r="M1228" s="701"/>
      <c r="N1228" s="701"/>
      <c r="O1228" s="701"/>
      <c r="P1228" s="701"/>
      <c r="Q1228" s="434"/>
      <c r="R1228" s="418"/>
      <c r="S1228" s="772"/>
      <c r="T1228" s="773"/>
      <c r="U1228" s="774"/>
      <c r="V1228" s="263"/>
      <c r="W1228" s="610">
        <v>5</v>
      </c>
      <c r="X1228" s="774"/>
      <c r="Y1228" s="774"/>
      <c r="Z1228" s="434"/>
      <c r="AE1228" s="430"/>
      <c r="AF1228" s="981"/>
      <c r="AG1228" s="1028"/>
      <c r="AH1228" s="1028"/>
      <c r="AI1228" s="1028"/>
    </row>
    <row r="1229" spans="1:35" s="150" customFormat="1" ht="12.75" customHeight="1" x14ac:dyDescent="0.2">
      <c r="A1229" s="117"/>
      <c r="B1229" s="505"/>
      <c r="C1229" s="117"/>
      <c r="D1229" s="448"/>
      <c r="E1229" s="1972"/>
      <c r="F1229" s="448"/>
      <c r="G1229" s="448"/>
      <c r="H1229" s="448"/>
      <c r="I1229" s="75"/>
      <c r="J1229" s="75"/>
      <c r="K1229" s="75"/>
      <c r="L1229" s="75"/>
      <c r="M1229" s="75"/>
      <c r="N1229" s="75"/>
      <c r="O1229" s="75"/>
      <c r="P1229" s="75"/>
      <c r="Q1229" s="160"/>
      <c r="R1229" s="96"/>
      <c r="S1229" s="96"/>
      <c r="T1229" s="175"/>
      <c r="U1229" s="99"/>
      <c r="V1229" s="99"/>
      <c r="W1229" s="612"/>
      <c r="X1229" s="99"/>
      <c r="Y1229" s="99"/>
      <c r="Z1229" s="160"/>
      <c r="AF1229" s="972"/>
      <c r="AG1229" s="1028"/>
      <c r="AH1229" s="1028"/>
      <c r="AI1229" s="1028"/>
    </row>
    <row r="1230" spans="1:35" s="150" customFormat="1" ht="12.75" customHeight="1" x14ac:dyDescent="0.2">
      <c r="A1230" s="117">
        <v>2016458</v>
      </c>
      <c r="B1230" s="505">
        <v>120883</v>
      </c>
      <c r="C1230" s="117" t="s">
        <v>1815</v>
      </c>
      <c r="D1230" s="448" t="s">
        <v>1575</v>
      </c>
      <c r="E1230" s="1972">
        <v>1</v>
      </c>
      <c r="F1230" s="448">
        <v>2</v>
      </c>
      <c r="G1230" s="448">
        <v>2</v>
      </c>
      <c r="H1230" s="448">
        <v>0</v>
      </c>
      <c r="I1230" s="75" t="s">
        <v>89</v>
      </c>
      <c r="J1230" s="75" t="s">
        <v>1737</v>
      </c>
      <c r="K1230" s="75" t="s">
        <v>1737</v>
      </c>
      <c r="L1230" s="75" t="s">
        <v>1737</v>
      </c>
      <c r="M1230" s="75" t="s">
        <v>89</v>
      </c>
      <c r="N1230" s="75" t="s">
        <v>89</v>
      </c>
      <c r="O1230" s="75" t="s">
        <v>89</v>
      </c>
      <c r="P1230" s="75" t="s">
        <v>89</v>
      </c>
      <c r="Q1230" s="160"/>
      <c r="R1230" s="96"/>
      <c r="S1230" s="96">
        <v>40</v>
      </c>
      <c r="T1230" s="175"/>
      <c r="U1230" s="99" t="s">
        <v>1873</v>
      </c>
      <c r="V1230" s="99"/>
      <c r="W1230" s="612">
        <v>2.6</v>
      </c>
      <c r="X1230" s="99"/>
      <c r="Y1230" s="99"/>
      <c r="Z1230" s="160"/>
      <c r="AE1230" s="150">
        <f>IF(A1230="","",(IFERROR(VLOOKUP(A1230,Projecten!A$4:W$2618,5,FALSE),"niet bekend")))</f>
        <v>1</v>
      </c>
      <c r="AF1230" s="972">
        <f>IF(AE1230="","",(IF(E1230=0,AH1230,(E1230/AE1230*AH1230))))</f>
        <v>364.7</v>
      </c>
      <c r="AG1230" s="1028">
        <f>IF(A1230="","",(IFERROR(VLOOKUP(A1230,Projecten!A$4:W$2618,23,FALSE),"niet bekend")))</f>
        <v>364.7</v>
      </c>
      <c r="AH1230" s="1028">
        <f>IF(A1230="","",(IFERROR(VLOOKUP(A1230,Projecten!A$4:W$2618,12,FALSE),"niet bekend")))</f>
        <v>364.7</v>
      </c>
      <c r="AI1230" s="1028">
        <f>IF(AF1230="","",(AH1230-AF1230))</f>
        <v>0</v>
      </c>
    </row>
    <row r="1231" spans="1:35" s="150" customFormat="1" ht="12.75" customHeight="1" x14ac:dyDescent="0.2">
      <c r="A1231" s="117">
        <v>2016461</v>
      </c>
      <c r="B1231" s="1189">
        <v>120884</v>
      </c>
      <c r="C1231" s="117" t="s">
        <v>1818</v>
      </c>
      <c r="D1231" s="448" t="s">
        <v>1575</v>
      </c>
      <c r="E1231" s="1972">
        <v>1</v>
      </c>
      <c r="F1231" s="448">
        <v>12</v>
      </c>
      <c r="G1231" s="448">
        <v>10</v>
      </c>
      <c r="H1231" s="448">
        <v>2</v>
      </c>
      <c r="I1231" s="75" t="s">
        <v>89</v>
      </c>
      <c r="J1231" s="75" t="s">
        <v>1737</v>
      </c>
      <c r="K1231" s="75" t="s">
        <v>1737</v>
      </c>
      <c r="L1231" s="75" t="s">
        <v>1737</v>
      </c>
      <c r="M1231" s="75" t="s">
        <v>89</v>
      </c>
      <c r="N1231" s="75" t="s">
        <v>89</v>
      </c>
      <c r="O1231" s="75" t="s">
        <v>89</v>
      </c>
      <c r="P1231" s="75" t="s">
        <v>89</v>
      </c>
      <c r="Q1231" s="160"/>
      <c r="R1231" s="96"/>
      <c r="S1231" s="96">
        <v>40</v>
      </c>
      <c r="T1231" s="175"/>
      <c r="U1231" s="99" t="s">
        <v>1873</v>
      </c>
      <c r="V1231" s="99"/>
      <c r="W1231" s="612">
        <v>18.899999999999999</v>
      </c>
      <c r="X1231" s="99"/>
      <c r="Y1231" s="99"/>
      <c r="Z1231" s="160"/>
      <c r="AE1231" s="150">
        <f>IF(A1231="","",(IFERROR(VLOOKUP(A1231,Projecten!A$4:W$2618,5,FALSE),"niet bekend")))</f>
        <v>1</v>
      </c>
      <c r="AF1231" s="972">
        <f>IF(AE1231="","",(IF(E1231=0,AH1231,(E1231/AE1231*AH1231))))</f>
        <v>2724.49</v>
      </c>
      <c r="AG1231" s="1028">
        <f>IF(A1231="","",(IFERROR(VLOOKUP(A1231,Projecten!A$4:W$2618,23,FALSE),"niet bekend")))</f>
        <v>2724.49</v>
      </c>
      <c r="AH1231" s="1028">
        <f>IF(A1231="","",(IFERROR(VLOOKUP(A1231,Projecten!A$4:W$2618,12,FALSE),"niet bekend")))</f>
        <v>2724.49</v>
      </c>
      <c r="AI1231" s="1028">
        <f>IF(AF1231="","",(AH1231-AF1231))</f>
        <v>0</v>
      </c>
    </row>
    <row r="1232" spans="1:35" s="150" customFormat="1" ht="12.75" customHeight="1" x14ac:dyDescent="0.2">
      <c r="A1232" s="117">
        <v>2016466</v>
      </c>
      <c r="B1232" s="1189">
        <v>120884</v>
      </c>
      <c r="C1232" s="117" t="s">
        <v>1823</v>
      </c>
      <c r="D1232" s="448" t="s">
        <v>1575</v>
      </c>
      <c r="E1232" s="1972">
        <v>1</v>
      </c>
      <c r="F1232" s="448">
        <v>6</v>
      </c>
      <c r="G1232" s="448">
        <v>5</v>
      </c>
      <c r="H1232" s="448">
        <v>0</v>
      </c>
      <c r="I1232" s="75" t="s">
        <v>89</v>
      </c>
      <c r="J1232" s="75" t="s">
        <v>1737</v>
      </c>
      <c r="K1232" s="75" t="s">
        <v>1737</v>
      </c>
      <c r="L1232" s="75" t="s">
        <v>1737</v>
      </c>
      <c r="M1232" s="75" t="s">
        <v>89</v>
      </c>
      <c r="N1232" s="75" t="s">
        <v>89</v>
      </c>
      <c r="O1232" s="75" t="s">
        <v>89</v>
      </c>
      <c r="P1232" s="75" t="s">
        <v>89</v>
      </c>
      <c r="Q1232" s="160"/>
      <c r="R1232" s="96"/>
      <c r="S1232" s="96">
        <v>40</v>
      </c>
      <c r="T1232" s="175"/>
      <c r="U1232" s="99" t="s">
        <v>1873</v>
      </c>
      <c r="V1232" s="99"/>
      <c r="W1232" s="612">
        <v>8.6999999999999993</v>
      </c>
      <c r="X1232" s="99"/>
      <c r="Y1232" s="99"/>
      <c r="Z1232" s="160"/>
      <c r="AE1232" s="150">
        <f>IF(A1232="","",(IFERROR(VLOOKUP(A1232,Projecten!A$4:W$2618,5,FALSE),"niet bekend")))</f>
        <v>1</v>
      </c>
      <c r="AF1232" s="972">
        <f>IF(AE1232="","",(IF(E1232=0,AH1232,(E1232/AE1232*AH1232))))</f>
        <v>1144.4000000000001</v>
      </c>
      <c r="AG1232" s="1028">
        <f>IF(A1232="","",(IFERROR(VLOOKUP(A1232,Projecten!A$4:W$2618,23,FALSE),"niet bekend")))</f>
        <v>1144.4000000000001</v>
      </c>
      <c r="AH1232" s="1028">
        <f>IF(A1232="","",(IFERROR(VLOOKUP(A1232,Projecten!A$4:W$2618,12,FALSE),"niet bekend")))</f>
        <v>1144.4000000000001</v>
      </c>
      <c r="AI1232" s="1028">
        <f>IF(AF1232="","",(AH1232-AF1232))</f>
        <v>0</v>
      </c>
    </row>
    <row r="1233" spans="1:35" s="150" customFormat="1" ht="12.75" customHeight="1" x14ac:dyDescent="0.2">
      <c r="A1233" s="690"/>
      <c r="B1233" s="1548"/>
      <c r="C1233" s="690"/>
      <c r="D1233" s="692"/>
      <c r="E1233" s="1002"/>
      <c r="F1233" s="448"/>
      <c r="G1233" s="448"/>
      <c r="H1233" s="448"/>
      <c r="I1233" s="75"/>
      <c r="J1233" s="75"/>
      <c r="K1233" s="75"/>
      <c r="L1233" s="75"/>
      <c r="M1233" s="75"/>
      <c r="N1233" s="75"/>
      <c r="O1233" s="75"/>
      <c r="P1233" s="75"/>
      <c r="Q1233" s="160"/>
      <c r="R1233" s="96"/>
      <c r="S1233" s="96"/>
      <c r="T1233" s="175"/>
      <c r="U1233" s="99"/>
      <c r="V1233" s="99"/>
      <c r="W1233" s="610"/>
      <c r="X1233" s="99"/>
      <c r="Y1233" s="99"/>
      <c r="Z1233" s="160"/>
      <c r="AF1233" s="972"/>
      <c r="AG1233" s="1028"/>
      <c r="AH1233" s="1028"/>
      <c r="AI1233" s="1028"/>
    </row>
    <row r="1234" spans="1:35" s="90" customFormat="1" ht="12.75" customHeight="1" x14ac:dyDescent="0.2">
      <c r="A1234" s="93">
        <v>2016282</v>
      </c>
      <c r="B1234" s="1543">
        <v>120479</v>
      </c>
      <c r="C1234" s="783" t="s">
        <v>1423</v>
      </c>
      <c r="D1234" s="94" t="s">
        <v>68</v>
      </c>
      <c r="E1234" s="91">
        <v>2</v>
      </c>
      <c r="F1234" s="94">
        <v>14</v>
      </c>
      <c r="G1234" s="94">
        <v>10</v>
      </c>
      <c r="H1234" s="94">
        <v>8</v>
      </c>
      <c r="I1234" s="784" t="s">
        <v>89</v>
      </c>
      <c r="J1234" s="784" t="s">
        <v>1737</v>
      </c>
      <c r="K1234" s="76" t="s">
        <v>1737</v>
      </c>
      <c r="L1234" s="76" t="s">
        <v>1737</v>
      </c>
      <c r="M1234" s="76" t="s">
        <v>89</v>
      </c>
      <c r="N1234" s="76" t="s">
        <v>89</v>
      </c>
      <c r="O1234" s="76" t="s">
        <v>89</v>
      </c>
      <c r="P1234" s="76" t="s">
        <v>89</v>
      </c>
      <c r="Q1234" s="382" t="s">
        <v>1866</v>
      </c>
      <c r="R1234" s="2133"/>
      <c r="S1234" s="96">
        <v>40</v>
      </c>
      <c r="T1234" s="180"/>
      <c r="U1234" s="90" t="s">
        <v>444</v>
      </c>
      <c r="V1234" s="90" t="s">
        <v>1162</v>
      </c>
      <c r="W1234" s="612">
        <v>33</v>
      </c>
      <c r="X1234" s="101"/>
      <c r="Y1234" s="101"/>
      <c r="Z1234" s="667">
        <v>42531</v>
      </c>
      <c r="AE1234" s="90">
        <f>IF(A1234="","",(IFERROR(VLOOKUP(A1234,Projecten!A$4:W$2618,5,FALSE),"niet bekend")))</f>
        <v>14</v>
      </c>
      <c r="AF1234" s="972">
        <f>IF(AE1234="","",(IF(E1234=0,AH1234,(E1234/AE1234*AH1234))))</f>
        <v>5546</v>
      </c>
      <c r="AG1234" s="1028">
        <f>IF(A1234="","",(IFERROR(VLOOKUP(A1234,Projecten!A$4:W$2618,23,FALSE),"niet bekend")))</f>
        <v>38822</v>
      </c>
      <c r="AH1234" s="1028">
        <f>IF(A1234="","",(IFERROR(VLOOKUP(A1234,Projecten!A$4:W$2618,12,FALSE),"niet bekend")))</f>
        <v>38822</v>
      </c>
      <c r="AI1234" s="1028">
        <f>IF(AF1234="","",(AH1234-AF1234))</f>
        <v>33276</v>
      </c>
    </row>
    <row r="1235" spans="1:35" s="150" customFormat="1" x14ac:dyDescent="0.2">
      <c r="A1235" s="300">
        <v>2016378</v>
      </c>
      <c r="B1235" s="1504">
        <v>120909</v>
      </c>
      <c r="C1235" s="160" t="s">
        <v>2029</v>
      </c>
      <c r="D1235" s="99" t="s">
        <v>68</v>
      </c>
      <c r="E1235" s="75">
        <v>0</v>
      </c>
      <c r="F1235" s="99">
        <v>1</v>
      </c>
      <c r="G1235" s="99">
        <v>2</v>
      </c>
      <c r="H1235" s="99">
        <v>0</v>
      </c>
      <c r="I1235" s="75" t="s">
        <v>1737</v>
      </c>
      <c r="J1235" s="75" t="s">
        <v>1737</v>
      </c>
      <c r="K1235" s="75" t="s">
        <v>1737</v>
      </c>
      <c r="L1235" s="75" t="s">
        <v>1737</v>
      </c>
      <c r="M1235" s="75"/>
      <c r="N1235" s="75"/>
      <c r="O1235" s="75"/>
      <c r="P1235" s="75"/>
      <c r="Q1235" s="160"/>
      <c r="R1235" s="96"/>
      <c r="S1235" s="75">
        <v>40</v>
      </c>
      <c r="T1235" s="175"/>
      <c r="U1235" s="99" t="s">
        <v>444</v>
      </c>
      <c r="V1235" s="99"/>
      <c r="W1235" s="97">
        <v>4</v>
      </c>
      <c r="X1235" s="99"/>
      <c r="Y1235" s="99"/>
      <c r="Z1235" s="160"/>
      <c r="AE1235" s="150">
        <f>IF(A1235="","",(IFERROR(VLOOKUP(A1235,Projecten!A$4:W$2618,5,FALSE),"niet bekend")))</f>
        <v>12</v>
      </c>
      <c r="AF1235" s="972">
        <f>IF(AE1235="","",(IF(E1235=0,AH1235,(E1235/AE1235*AH1235))))</f>
        <v>34164</v>
      </c>
      <c r="AG1235" s="1028">
        <f>IF(A1235="","",(IFERROR(VLOOKUP(A1235,Projecten!A$4:W$2618,23,FALSE),"niet bekend")))</f>
        <v>34164</v>
      </c>
      <c r="AH1235" s="1028">
        <f>IF(A1235="","",(IFERROR(VLOOKUP(A1235,Projecten!A$4:W$2618,12,FALSE),"niet bekend")))</f>
        <v>34164</v>
      </c>
      <c r="AI1235" s="1028">
        <f>IF(AF1235="","",(AH1235-AF1235))</f>
        <v>0</v>
      </c>
    </row>
    <row r="1236" spans="1:35" s="150" customFormat="1" ht="12.75" customHeight="1" x14ac:dyDescent="0.2">
      <c r="A1236" s="690"/>
      <c r="B1236" s="796"/>
      <c r="C1236" s="690"/>
      <c r="D1236" s="797"/>
      <c r="E1236" s="2013"/>
      <c r="F1236" s="798"/>
      <c r="G1236" s="798"/>
      <c r="H1236" s="798"/>
      <c r="I1236" s="75"/>
      <c r="J1236" s="75"/>
      <c r="K1236" s="75"/>
      <c r="L1236" s="75"/>
      <c r="M1236" s="75"/>
      <c r="N1236" s="75"/>
      <c r="O1236" s="75"/>
      <c r="P1236" s="75"/>
      <c r="Q1236" s="160"/>
      <c r="R1236" s="96"/>
      <c r="S1236" s="96"/>
      <c r="T1236" s="175"/>
      <c r="U1236" s="99"/>
      <c r="V1236" s="99"/>
      <c r="W1236" s="610"/>
      <c r="X1236" s="99"/>
      <c r="Y1236" s="99"/>
      <c r="Z1236" s="160"/>
      <c r="AF1236" s="972"/>
      <c r="AG1236" s="1028"/>
      <c r="AH1236" s="1028"/>
      <c r="AI1236" s="1028"/>
    </row>
    <row r="1237" spans="1:35" s="150" customFormat="1" ht="12.75" customHeight="1" x14ac:dyDescent="0.2">
      <c r="A1237" s="117">
        <v>2016471</v>
      </c>
      <c r="B1237" s="446">
        <v>120894</v>
      </c>
      <c r="C1237" s="117">
        <v>594916</v>
      </c>
      <c r="D1237" s="448" t="s">
        <v>68</v>
      </c>
      <c r="E1237" s="1002">
        <v>1</v>
      </c>
      <c r="F1237" s="448">
        <v>9</v>
      </c>
      <c r="G1237" s="448">
        <v>6</v>
      </c>
      <c r="H1237" s="448">
        <v>3</v>
      </c>
      <c r="I1237" s="74" t="s">
        <v>89</v>
      </c>
      <c r="J1237" s="76" t="s">
        <v>1737</v>
      </c>
      <c r="K1237" s="76" t="s">
        <v>1737</v>
      </c>
      <c r="L1237" s="76" t="s">
        <v>1737</v>
      </c>
      <c r="M1237" s="74" t="s">
        <v>89</v>
      </c>
      <c r="N1237" s="74" t="s">
        <v>89</v>
      </c>
      <c r="O1237" s="74" t="s">
        <v>89</v>
      </c>
      <c r="P1237" s="74" t="s">
        <v>89</v>
      </c>
      <c r="Q1237" s="160"/>
      <c r="R1237" s="96">
        <v>42655</v>
      </c>
      <c r="S1237" s="96">
        <v>40</v>
      </c>
      <c r="T1237" s="175">
        <v>42649</v>
      </c>
      <c r="U1237" s="99" t="s">
        <v>278</v>
      </c>
      <c r="V1237" s="263"/>
      <c r="W1237" s="97">
        <v>17.399999999999999</v>
      </c>
      <c r="X1237" s="99"/>
      <c r="Y1237" s="99"/>
      <c r="Z1237" s="160"/>
      <c r="AE1237" s="150">
        <f>IF(A1237="","",(IFERROR(VLOOKUP(A1237,Projecten!A$4:W$2618,5,FALSE),"niet bekend")))</f>
        <v>1</v>
      </c>
      <c r="AF1237" s="972">
        <f t="shared" ref="AF1237:AF1246" si="130">IF(AE1237="","",(IF(E1237=0,AH1237,(E1237/AE1237*AH1237))))</f>
        <v>2672.9</v>
      </c>
      <c r="AG1237" s="1028">
        <f>IF(A1237="","",(IFERROR(VLOOKUP(A1237,Projecten!A$4:W$2618,23,FALSE),"niet bekend")))</f>
        <v>2672.9</v>
      </c>
      <c r="AH1237" s="1028">
        <f>IF(A1237="","",(IFERROR(VLOOKUP(A1237,Projecten!A$4:W$2618,12,FALSE),"niet bekend")))</f>
        <v>2672.9</v>
      </c>
      <c r="AI1237" s="1028">
        <f t="shared" ref="AI1237:AI1246" si="131">IF(AF1237="","",(AH1237-AF1237))</f>
        <v>0</v>
      </c>
    </row>
    <row r="1238" spans="1:35" s="150" customFormat="1" ht="12.75" customHeight="1" x14ac:dyDescent="0.2">
      <c r="A1238" s="117">
        <v>2016470</v>
      </c>
      <c r="B1238" s="1189">
        <v>120894</v>
      </c>
      <c r="C1238" s="117">
        <v>587816</v>
      </c>
      <c r="D1238" s="448" t="s">
        <v>68</v>
      </c>
      <c r="E1238" s="1002">
        <v>1</v>
      </c>
      <c r="F1238" s="448">
        <v>6</v>
      </c>
      <c r="G1238" s="448">
        <v>3</v>
      </c>
      <c r="H1238" s="448">
        <v>3</v>
      </c>
      <c r="I1238" s="74" t="s">
        <v>89</v>
      </c>
      <c r="J1238" s="76" t="s">
        <v>1737</v>
      </c>
      <c r="K1238" s="76" t="s">
        <v>1737</v>
      </c>
      <c r="L1238" s="76" t="s">
        <v>1737</v>
      </c>
      <c r="M1238" s="74" t="s">
        <v>89</v>
      </c>
      <c r="N1238" s="74" t="s">
        <v>89</v>
      </c>
      <c r="O1238" s="74" t="s">
        <v>89</v>
      </c>
      <c r="P1238" s="74" t="s">
        <v>89</v>
      </c>
      <c r="Q1238" s="160"/>
      <c r="R1238" s="96">
        <v>42653</v>
      </c>
      <c r="S1238" s="96">
        <v>40</v>
      </c>
      <c r="T1238" s="175">
        <v>42649</v>
      </c>
      <c r="U1238" s="99" t="s">
        <v>278</v>
      </c>
      <c r="V1238" s="263"/>
      <c r="W1238" s="97">
        <v>13</v>
      </c>
      <c r="X1238" s="99"/>
      <c r="Y1238" s="99"/>
      <c r="Z1238" s="746"/>
      <c r="AE1238" s="150">
        <f>IF(A1238="","",(IFERROR(VLOOKUP(A1238,Projecten!A$4:W$2618,5,FALSE),"niet bekend")))</f>
        <v>1</v>
      </c>
      <c r="AF1238" s="972">
        <f t="shared" si="130"/>
        <v>2107</v>
      </c>
      <c r="AG1238" s="1028">
        <f>IF(A1238="","",(IFERROR(VLOOKUP(A1238,Projecten!A$4:W$2618,23,FALSE),"niet bekend")))</f>
        <v>2107</v>
      </c>
      <c r="AH1238" s="1028">
        <f>IF(A1238="","",(IFERROR(VLOOKUP(A1238,Projecten!A$4:W$2618,12,FALSE),"niet bekend")))</f>
        <v>2107</v>
      </c>
      <c r="AI1238" s="1028">
        <f t="shared" si="131"/>
        <v>0</v>
      </c>
    </row>
    <row r="1239" spans="1:35" s="150" customFormat="1" ht="12.75" customHeight="1" x14ac:dyDescent="0.2">
      <c r="A1239" s="117">
        <v>2016352</v>
      </c>
      <c r="B1239" s="1189">
        <v>120892</v>
      </c>
      <c r="C1239" s="117" t="s">
        <v>1835</v>
      </c>
      <c r="D1239" s="448" t="s">
        <v>68</v>
      </c>
      <c r="E1239" s="1002">
        <v>1</v>
      </c>
      <c r="F1239" s="448">
        <v>12</v>
      </c>
      <c r="G1239" s="448">
        <v>6</v>
      </c>
      <c r="H1239" s="448">
        <v>3</v>
      </c>
      <c r="I1239" s="74" t="s">
        <v>89</v>
      </c>
      <c r="J1239" s="76" t="s">
        <v>1737</v>
      </c>
      <c r="K1239" s="76" t="s">
        <v>1737</v>
      </c>
      <c r="L1239" s="76" t="s">
        <v>1737</v>
      </c>
      <c r="M1239" s="74" t="s">
        <v>89</v>
      </c>
      <c r="N1239" s="74" t="s">
        <v>89</v>
      </c>
      <c r="O1239" s="74" t="s">
        <v>89</v>
      </c>
      <c r="P1239" s="74" t="s">
        <v>89</v>
      </c>
      <c r="Q1239" s="160"/>
      <c r="R1239" s="96">
        <v>42654</v>
      </c>
      <c r="S1239" s="96">
        <v>40</v>
      </c>
      <c r="T1239" s="175">
        <v>42649</v>
      </c>
      <c r="U1239" s="99" t="s">
        <v>278</v>
      </c>
      <c r="V1239" s="778" t="s">
        <v>1989</v>
      </c>
      <c r="W1239" s="97">
        <v>17</v>
      </c>
      <c r="X1239" s="99"/>
      <c r="Y1239" s="99"/>
      <c r="Z1239" s="746"/>
      <c r="AE1239" s="150">
        <f>IF(A1239="","",(IFERROR(VLOOKUP(A1239,Projecten!A$4:W$2618,5,FALSE),"niet bekend")))</f>
        <v>1</v>
      </c>
      <c r="AF1239" s="972">
        <f t="shared" si="130"/>
        <v>3218</v>
      </c>
      <c r="AG1239" s="1028">
        <f>IF(A1239="","",(IFERROR(VLOOKUP(A1239,Projecten!A$4:W$2618,23,FALSE),"niet bekend")))</f>
        <v>3218</v>
      </c>
      <c r="AH1239" s="1028">
        <f>IF(A1239="","",(IFERROR(VLOOKUP(A1239,Projecten!A$4:W$2618,12,FALSE),"niet bekend")))</f>
        <v>3218</v>
      </c>
      <c r="AI1239" s="1028">
        <f t="shared" si="131"/>
        <v>0</v>
      </c>
    </row>
    <row r="1240" spans="1:35" s="150" customFormat="1" ht="12.75" customHeight="1" x14ac:dyDescent="0.2">
      <c r="A1240" s="117">
        <v>2016468</v>
      </c>
      <c r="B1240" s="1189">
        <v>120893</v>
      </c>
      <c r="C1240" s="505" t="s">
        <v>1825</v>
      </c>
      <c r="D1240" s="732" t="s">
        <v>68</v>
      </c>
      <c r="E1240" s="2010">
        <v>1</v>
      </c>
      <c r="F1240" s="732">
        <v>2</v>
      </c>
      <c r="G1240" s="732">
        <v>1</v>
      </c>
      <c r="H1240" s="732">
        <v>1</v>
      </c>
      <c r="I1240" s="74" t="s">
        <v>89</v>
      </c>
      <c r="J1240" s="76" t="s">
        <v>1737</v>
      </c>
      <c r="K1240" s="76" t="s">
        <v>1737</v>
      </c>
      <c r="L1240" s="76" t="s">
        <v>1737</v>
      </c>
      <c r="M1240" s="74" t="s">
        <v>89</v>
      </c>
      <c r="N1240" s="74" t="s">
        <v>89</v>
      </c>
      <c r="O1240" s="74" t="s">
        <v>89</v>
      </c>
      <c r="P1240" s="74" t="s">
        <v>89</v>
      </c>
      <c r="Q1240" s="160"/>
      <c r="R1240" s="96"/>
      <c r="S1240" s="96">
        <v>40</v>
      </c>
      <c r="T1240" s="175">
        <v>42649</v>
      </c>
      <c r="U1240" s="99" t="s">
        <v>278</v>
      </c>
      <c r="V1240" s="263"/>
      <c r="W1240" s="97">
        <v>4.75</v>
      </c>
      <c r="X1240" s="99"/>
      <c r="Y1240" s="99"/>
      <c r="Z1240" s="746"/>
      <c r="AE1240" s="150">
        <f>IF(A1240="","",(IFERROR(VLOOKUP(A1240,Projecten!A$4:W$2618,5,FALSE),"niet bekend")))</f>
        <v>1</v>
      </c>
      <c r="AF1240" s="972">
        <f t="shared" si="130"/>
        <v>584</v>
      </c>
      <c r="AG1240" s="1028">
        <f>IF(A1240="","",(IFERROR(VLOOKUP(A1240,Projecten!A$4:W$2618,23,FALSE),"niet bekend")))</f>
        <v>584</v>
      </c>
      <c r="AH1240" s="1028">
        <f>IF(A1240="","",(IFERROR(VLOOKUP(A1240,Projecten!A$4:W$2618,12,FALSE),"niet bekend")))</f>
        <v>584</v>
      </c>
      <c r="AI1240" s="1028">
        <f t="shared" si="131"/>
        <v>0</v>
      </c>
    </row>
    <row r="1241" spans="1:35" s="150" customFormat="1" ht="13.5" customHeight="1" x14ac:dyDescent="0.2">
      <c r="A1241" s="117">
        <v>2016486</v>
      </c>
      <c r="B1241" s="1189">
        <v>120896</v>
      </c>
      <c r="C1241" s="117" t="s">
        <v>1851</v>
      </c>
      <c r="D1241" s="448" t="s">
        <v>68</v>
      </c>
      <c r="E1241" s="1002">
        <v>0</v>
      </c>
      <c r="F1241" s="448">
        <v>1</v>
      </c>
      <c r="G1241" s="448">
        <v>0</v>
      </c>
      <c r="H1241" s="448">
        <v>1</v>
      </c>
      <c r="I1241" s="74" t="s">
        <v>89</v>
      </c>
      <c r="J1241" s="76" t="s">
        <v>1737</v>
      </c>
      <c r="K1241" s="76" t="s">
        <v>1737</v>
      </c>
      <c r="L1241" s="76" t="s">
        <v>1737</v>
      </c>
      <c r="M1241" s="74" t="s">
        <v>89</v>
      </c>
      <c r="N1241" s="74" t="s">
        <v>89</v>
      </c>
      <c r="O1241" s="74" t="s">
        <v>89</v>
      </c>
      <c r="P1241" s="74" t="s">
        <v>89</v>
      </c>
      <c r="Q1241" s="160"/>
      <c r="R1241" s="96"/>
      <c r="S1241" s="96">
        <v>41</v>
      </c>
      <c r="T1241" s="175">
        <v>42656</v>
      </c>
      <c r="U1241" s="99" t="s">
        <v>278</v>
      </c>
      <c r="V1241" s="263"/>
      <c r="W1241" s="97">
        <v>6</v>
      </c>
      <c r="X1241" s="99"/>
      <c r="Y1241" s="99"/>
      <c r="Z1241" s="160"/>
      <c r="AE1241" s="150">
        <f>IF(A1241="","",(IFERROR(VLOOKUP(A1241,Projecten!A$4:W$2618,5,FALSE),"niet bekend")))</f>
        <v>1</v>
      </c>
      <c r="AF1241" s="972">
        <f t="shared" si="130"/>
        <v>617.13</v>
      </c>
      <c r="AG1241" s="1028">
        <f>IF(A1241="","",(IFERROR(VLOOKUP(A1241,Projecten!A$4:W$2618,23,FALSE),"niet bekend")))</f>
        <v>617.13</v>
      </c>
      <c r="AH1241" s="1028">
        <f>IF(A1241="","",(IFERROR(VLOOKUP(A1241,Projecten!A$4:W$2618,12,FALSE),"niet bekend")))</f>
        <v>617.13</v>
      </c>
      <c r="AI1241" s="1028">
        <f t="shared" si="131"/>
        <v>0</v>
      </c>
    </row>
    <row r="1242" spans="1:35" s="150" customFormat="1" ht="12.75" customHeight="1" x14ac:dyDescent="0.2">
      <c r="A1242" s="117">
        <v>2016469</v>
      </c>
      <c r="B1242" s="1189">
        <v>120893</v>
      </c>
      <c r="C1242" s="446">
        <v>594816</v>
      </c>
      <c r="D1242" s="333" t="s">
        <v>68</v>
      </c>
      <c r="E1242" s="1972">
        <v>1</v>
      </c>
      <c r="F1242" s="333">
        <v>9</v>
      </c>
      <c r="G1242" s="333">
        <v>6</v>
      </c>
      <c r="H1242" s="333">
        <v>3</v>
      </c>
      <c r="I1242" s="74" t="s">
        <v>89</v>
      </c>
      <c r="J1242" s="76" t="s">
        <v>1737</v>
      </c>
      <c r="K1242" s="76" t="s">
        <v>1737</v>
      </c>
      <c r="L1242" s="76" t="s">
        <v>1737</v>
      </c>
      <c r="M1242" s="74" t="s">
        <v>89</v>
      </c>
      <c r="N1242" s="74" t="s">
        <v>89</v>
      </c>
      <c r="O1242" s="74" t="s">
        <v>89</v>
      </c>
      <c r="P1242" s="74" t="s">
        <v>89</v>
      </c>
      <c r="Q1242" s="160"/>
      <c r="R1242" s="96">
        <v>42655</v>
      </c>
      <c r="S1242" s="96">
        <v>40</v>
      </c>
      <c r="T1242" s="175">
        <v>42649</v>
      </c>
      <c r="U1242" s="99" t="s">
        <v>278</v>
      </c>
      <c r="V1242" s="263"/>
      <c r="W1242" s="97">
        <v>17.399999999999999</v>
      </c>
      <c r="X1242" s="99"/>
      <c r="Y1242" s="99"/>
      <c r="Z1242" s="746"/>
      <c r="AE1242" s="150">
        <f>IF(A1242="","",(IFERROR(VLOOKUP(A1242,Projecten!A$4:W$2618,5,FALSE),"niet bekend")))</f>
        <v>1</v>
      </c>
      <c r="AF1242" s="972">
        <f t="shared" si="130"/>
        <v>2672.9</v>
      </c>
      <c r="AG1242" s="1028">
        <f>IF(A1242="","",(IFERROR(VLOOKUP(A1242,Projecten!A$4:W$2618,23,FALSE),"niet bekend")))</f>
        <v>2672.9</v>
      </c>
      <c r="AH1242" s="1028">
        <f>IF(A1242="","",(IFERROR(VLOOKUP(A1242,Projecten!A$4:W$2618,12,FALSE),"niet bekend")))</f>
        <v>2672.9</v>
      </c>
      <c r="AI1242" s="1028">
        <f t="shared" si="131"/>
        <v>0</v>
      </c>
    </row>
    <row r="1243" spans="1:35" s="150" customFormat="1" ht="12.75" customHeight="1" x14ac:dyDescent="0.2">
      <c r="A1243" s="117">
        <v>2016453</v>
      </c>
      <c r="B1243" s="1189">
        <v>120892</v>
      </c>
      <c r="C1243" s="117">
        <v>603016</v>
      </c>
      <c r="D1243" s="448" t="s">
        <v>68</v>
      </c>
      <c r="E1243" s="1002">
        <v>1</v>
      </c>
      <c r="F1243" s="448">
        <v>6</v>
      </c>
      <c r="G1243" s="448">
        <v>5</v>
      </c>
      <c r="H1243" s="448">
        <v>2</v>
      </c>
      <c r="I1243" s="74" t="s">
        <v>89</v>
      </c>
      <c r="J1243" s="76" t="s">
        <v>1737</v>
      </c>
      <c r="K1243" s="76" t="s">
        <v>1737</v>
      </c>
      <c r="L1243" s="76" t="s">
        <v>1737</v>
      </c>
      <c r="M1243" s="74" t="s">
        <v>89</v>
      </c>
      <c r="N1243" s="74" t="s">
        <v>89</v>
      </c>
      <c r="O1243" s="74" t="s">
        <v>89</v>
      </c>
      <c r="P1243" s="74" t="s">
        <v>89</v>
      </c>
      <c r="Q1243" s="160"/>
      <c r="R1243" s="96">
        <v>42654</v>
      </c>
      <c r="S1243" s="96">
        <v>40</v>
      </c>
      <c r="T1243" s="175">
        <v>42649</v>
      </c>
      <c r="U1243" s="99" t="s">
        <v>278</v>
      </c>
      <c r="V1243" s="263"/>
      <c r="W1243" s="97">
        <v>10.9</v>
      </c>
      <c r="X1243" s="99"/>
      <c r="Y1243" s="99"/>
      <c r="Z1243" s="746">
        <v>42618</v>
      </c>
      <c r="AE1243" s="150">
        <f>IF(A1243="","",(IFERROR(VLOOKUP(A1243,Projecten!A$4:W$2618,5,FALSE),"niet bekend")))</f>
        <v>1</v>
      </c>
      <c r="AF1243" s="972">
        <f t="shared" si="130"/>
        <v>1439.9</v>
      </c>
      <c r="AG1243" s="1028">
        <f>IF(A1243="","",(IFERROR(VLOOKUP(A1243,Projecten!A$4:W$2618,23,FALSE),"niet bekend")))</f>
        <v>1439.9</v>
      </c>
      <c r="AH1243" s="1028">
        <f>IF(A1243="","",(IFERROR(VLOOKUP(A1243,Projecten!A$4:W$2618,12,FALSE),"niet bekend")))</f>
        <v>1439.9</v>
      </c>
      <c r="AI1243" s="1028">
        <f t="shared" si="131"/>
        <v>0</v>
      </c>
    </row>
    <row r="1244" spans="1:35" s="150" customFormat="1" ht="12.75" customHeight="1" x14ac:dyDescent="0.2">
      <c r="A1244" s="117">
        <v>2016498</v>
      </c>
      <c r="B1244" s="1189">
        <v>120896</v>
      </c>
      <c r="C1244" s="117">
        <v>545616</v>
      </c>
      <c r="D1244" s="448" t="s">
        <v>68</v>
      </c>
      <c r="E1244" s="1002">
        <v>1</v>
      </c>
      <c r="F1244" s="448">
        <v>8</v>
      </c>
      <c r="G1244" s="448">
        <v>10</v>
      </c>
      <c r="H1244" s="448">
        <v>2</v>
      </c>
      <c r="I1244" s="74" t="s">
        <v>89</v>
      </c>
      <c r="J1244" s="76" t="s">
        <v>1737</v>
      </c>
      <c r="K1244" s="76" t="s">
        <v>1737</v>
      </c>
      <c r="L1244" s="76" t="s">
        <v>1737</v>
      </c>
      <c r="M1244" s="74" t="s">
        <v>89</v>
      </c>
      <c r="N1244" s="74" t="s">
        <v>89</v>
      </c>
      <c r="O1244" s="74" t="s">
        <v>89</v>
      </c>
      <c r="P1244" s="74" t="s">
        <v>89</v>
      </c>
      <c r="Q1244" s="160"/>
      <c r="R1244" s="96">
        <v>42656</v>
      </c>
      <c r="S1244" s="96">
        <v>41</v>
      </c>
      <c r="T1244" s="175">
        <v>42656</v>
      </c>
      <c r="U1244" s="99" t="s">
        <v>278</v>
      </c>
      <c r="V1244" s="263"/>
      <c r="W1244" s="97">
        <v>19</v>
      </c>
      <c r="X1244" s="99"/>
      <c r="Y1244" s="99"/>
      <c r="Z1244" s="160"/>
      <c r="AE1244" s="150">
        <f>IF(A1244="","",(IFERROR(VLOOKUP(A1244,Projecten!A$4:W$2618,5,FALSE),"niet bekend")))</f>
        <v>1</v>
      </c>
      <c r="AF1244" s="972">
        <f t="shared" si="130"/>
        <v>2728.03</v>
      </c>
      <c r="AG1244" s="1028">
        <f>IF(A1244="","",(IFERROR(VLOOKUP(A1244,Projecten!A$4:W$2618,23,FALSE),"niet bekend")))</f>
        <v>2728.03</v>
      </c>
      <c r="AH1244" s="1028">
        <f>IF(A1244="","",(IFERROR(VLOOKUP(A1244,Projecten!A$4:W$2618,12,FALSE),"niet bekend")))</f>
        <v>2728.03</v>
      </c>
      <c r="AI1244" s="1028">
        <f t="shared" si="131"/>
        <v>0</v>
      </c>
    </row>
    <row r="1245" spans="1:35" s="150" customFormat="1" ht="12.75" customHeight="1" x14ac:dyDescent="0.2">
      <c r="A1245" s="117">
        <v>2016454</v>
      </c>
      <c r="B1245" s="1189">
        <v>120893</v>
      </c>
      <c r="C1245" s="117">
        <v>603116</v>
      </c>
      <c r="D1245" s="448" t="s">
        <v>68</v>
      </c>
      <c r="E1245" s="1002">
        <v>1</v>
      </c>
      <c r="F1245" s="448">
        <v>6</v>
      </c>
      <c r="G1245" s="448">
        <v>5</v>
      </c>
      <c r="H1245" s="448">
        <v>2</v>
      </c>
      <c r="I1245" s="74" t="s">
        <v>89</v>
      </c>
      <c r="J1245" s="76" t="s">
        <v>1737</v>
      </c>
      <c r="K1245" s="76" t="s">
        <v>1737</v>
      </c>
      <c r="L1245" s="76" t="s">
        <v>1737</v>
      </c>
      <c r="M1245" s="74" t="s">
        <v>89</v>
      </c>
      <c r="N1245" s="74" t="s">
        <v>89</v>
      </c>
      <c r="O1245" s="74" t="s">
        <v>89</v>
      </c>
      <c r="P1245" s="74" t="s">
        <v>89</v>
      </c>
      <c r="Q1245" s="160"/>
      <c r="R1245" s="96">
        <v>42656</v>
      </c>
      <c r="S1245" s="96">
        <v>40</v>
      </c>
      <c r="T1245" s="175">
        <v>42649</v>
      </c>
      <c r="U1245" s="99" t="s">
        <v>278</v>
      </c>
      <c r="V1245" s="263"/>
      <c r="W1245" s="97">
        <v>10.9</v>
      </c>
      <c r="X1245" s="99"/>
      <c r="Y1245" s="99"/>
      <c r="Z1245" s="790">
        <v>42618</v>
      </c>
      <c r="AE1245" s="150">
        <f>IF(A1245="","",(IFERROR(VLOOKUP(A1245,Projecten!A$4:W$2618,5,FALSE),"niet bekend")))</f>
        <v>1</v>
      </c>
      <c r="AF1245" s="972">
        <f t="shared" si="130"/>
        <v>1439.9</v>
      </c>
      <c r="AG1245" s="1028">
        <f>IF(A1245="","",(IFERROR(VLOOKUP(A1245,Projecten!A$4:W$2618,23,FALSE),"niet bekend")))</f>
        <v>1439.9</v>
      </c>
      <c r="AH1245" s="1028">
        <f>IF(A1245="","",(IFERROR(VLOOKUP(A1245,Projecten!A$4:W$2618,12,FALSE),"niet bekend")))</f>
        <v>1439.9</v>
      </c>
      <c r="AI1245" s="1028">
        <f t="shared" si="131"/>
        <v>0</v>
      </c>
    </row>
    <row r="1246" spans="1:35" s="150" customFormat="1" ht="12.75" customHeight="1" x14ac:dyDescent="0.2">
      <c r="A1246" s="117">
        <v>2016515</v>
      </c>
      <c r="B1246" s="1189">
        <v>120896</v>
      </c>
      <c r="C1246" s="117">
        <v>564216</v>
      </c>
      <c r="D1246" s="448" t="s">
        <v>68</v>
      </c>
      <c r="E1246" s="1002">
        <v>1</v>
      </c>
      <c r="F1246" s="448">
        <v>6</v>
      </c>
      <c r="G1246" s="448">
        <v>5</v>
      </c>
      <c r="H1246" s="448">
        <v>2</v>
      </c>
      <c r="I1246" s="74" t="s">
        <v>89</v>
      </c>
      <c r="J1246" s="76" t="s">
        <v>1737</v>
      </c>
      <c r="K1246" s="76" t="s">
        <v>1737</v>
      </c>
      <c r="L1246" s="76" t="s">
        <v>1737</v>
      </c>
      <c r="M1246" s="74" t="s">
        <v>89</v>
      </c>
      <c r="N1246" s="74" t="s">
        <v>89</v>
      </c>
      <c r="O1246" s="74" t="s">
        <v>89</v>
      </c>
      <c r="P1246" s="74" t="s">
        <v>89</v>
      </c>
      <c r="Q1246" s="160"/>
      <c r="R1246" s="96"/>
      <c r="S1246" s="96">
        <v>41</v>
      </c>
      <c r="T1246" s="175">
        <v>42656</v>
      </c>
      <c r="U1246" s="99" t="s">
        <v>561</v>
      </c>
      <c r="V1246" s="263"/>
      <c r="W1246" s="97">
        <v>11.5</v>
      </c>
      <c r="X1246" s="99"/>
      <c r="Y1246" s="99"/>
      <c r="Z1246" s="160"/>
      <c r="AE1246" s="150">
        <f>IF(A1246="","",(IFERROR(VLOOKUP(A1246,Projecten!A$4:W$2618,5,FALSE),"niet bekend")))</f>
        <v>1</v>
      </c>
      <c r="AF1246" s="972">
        <f t="shared" si="130"/>
        <v>1684.08</v>
      </c>
      <c r="AG1246" s="1028">
        <f>IF(A1246="","",(IFERROR(VLOOKUP(A1246,Projecten!A$4:W$2618,23,FALSE),"niet bekend")))</f>
        <v>1684.08</v>
      </c>
      <c r="AH1246" s="1028">
        <f>IF(A1246="","",(IFERROR(VLOOKUP(A1246,Projecten!A$4:W$2618,12,FALSE),"niet bekend")))</f>
        <v>1684.08</v>
      </c>
      <c r="AI1246" s="1028">
        <f t="shared" si="131"/>
        <v>0</v>
      </c>
    </row>
    <row r="1247" spans="1:35" s="150" customFormat="1" ht="12.75" customHeight="1" x14ac:dyDescent="0.2">
      <c r="A1247" s="117"/>
      <c r="B1247" s="1189"/>
      <c r="C1247" s="505"/>
      <c r="D1247" s="732"/>
      <c r="E1247" s="2010"/>
      <c r="F1247" s="732"/>
      <c r="G1247" s="732"/>
      <c r="H1247" s="732"/>
      <c r="I1247" s="74"/>
      <c r="J1247" s="76"/>
      <c r="K1247" s="76"/>
      <c r="L1247" s="76"/>
      <c r="M1247" s="74"/>
      <c r="N1247" s="74"/>
      <c r="O1247" s="74"/>
      <c r="P1247" s="74"/>
      <c r="Q1247" s="160"/>
      <c r="R1247" s="96"/>
      <c r="S1247" s="96"/>
      <c r="T1247" s="175"/>
      <c r="U1247" s="99"/>
      <c r="V1247" s="263"/>
      <c r="W1247" s="97"/>
      <c r="X1247" s="99"/>
      <c r="Y1247" s="99"/>
      <c r="Z1247" s="746"/>
      <c r="AF1247" s="972"/>
      <c r="AG1247" s="1028"/>
      <c r="AH1247" s="1028"/>
      <c r="AI1247" s="1028"/>
    </row>
    <row r="1248" spans="1:35" s="150" customFormat="1" ht="12.75" customHeight="1" x14ac:dyDescent="0.2">
      <c r="A1248" s="117">
        <v>2016490</v>
      </c>
      <c r="B1248" s="446">
        <v>120891</v>
      </c>
      <c r="C1248" s="117" t="s">
        <v>1859</v>
      </c>
      <c r="D1248" s="333" t="s">
        <v>1519</v>
      </c>
      <c r="E1248" s="1972">
        <v>1</v>
      </c>
      <c r="F1248" s="448">
        <v>9</v>
      </c>
      <c r="G1248" s="448">
        <v>6</v>
      </c>
      <c r="H1248" s="448">
        <v>5</v>
      </c>
      <c r="I1248" s="74" t="s">
        <v>89</v>
      </c>
      <c r="J1248" s="75" t="s">
        <v>1737</v>
      </c>
      <c r="K1248" s="75" t="s">
        <v>1737</v>
      </c>
      <c r="L1248" s="75" t="s">
        <v>1737</v>
      </c>
      <c r="M1248" s="75" t="s">
        <v>89</v>
      </c>
      <c r="N1248" s="75" t="s">
        <v>89</v>
      </c>
      <c r="O1248" s="75" t="s">
        <v>89</v>
      </c>
      <c r="P1248" s="75" t="s">
        <v>89</v>
      </c>
      <c r="Q1248" s="160"/>
      <c r="R1248" s="96"/>
      <c r="S1248" s="96">
        <v>41</v>
      </c>
      <c r="T1248" s="175"/>
      <c r="U1248" s="99" t="s">
        <v>1522</v>
      </c>
      <c r="V1248" s="99"/>
      <c r="W1248" s="612">
        <v>21.6</v>
      </c>
      <c r="X1248" s="99"/>
      <c r="Y1248" s="99"/>
      <c r="Z1248" s="160"/>
      <c r="AE1248" s="150">
        <f>IF(A1248="","",(IFERROR(VLOOKUP(A1248,Projecten!A$4:W$2618,5,FALSE),"niet bekend")))</f>
        <v>1</v>
      </c>
      <c r="AF1248" s="972">
        <f>IF(AE1248="","",(IF(E1248=0,AH1248,(E1248/AE1248*AH1248))))</f>
        <v>3259.58</v>
      </c>
      <c r="AG1248" s="1028">
        <f>IF(A1248="","",(IFERROR(VLOOKUP(A1248,Projecten!A$4:W$2618,23,FALSE),"niet bekend")))</f>
        <v>3259.58</v>
      </c>
      <c r="AH1248" s="1028">
        <f>IF(A1248="","",(IFERROR(VLOOKUP(A1248,Projecten!A$4:W$2618,12,FALSE),"niet bekend")))</f>
        <v>3259.58</v>
      </c>
      <c r="AI1248" s="1028">
        <f>IF(AF1248="","",(AH1248-AF1248))</f>
        <v>0</v>
      </c>
    </row>
    <row r="1249" spans="1:35" s="150" customFormat="1" ht="12.75" customHeight="1" x14ac:dyDescent="0.2">
      <c r="A1249" s="117"/>
      <c r="B1249" s="1189"/>
      <c r="C1249" s="117"/>
      <c r="D1249" s="448"/>
      <c r="E1249" s="1002"/>
      <c r="F1249" s="448"/>
      <c r="G1249" s="448"/>
      <c r="H1249" s="448"/>
      <c r="I1249" s="74"/>
      <c r="J1249" s="76"/>
      <c r="K1249" s="76"/>
      <c r="L1249" s="76"/>
      <c r="M1249" s="74"/>
      <c r="N1249" s="74"/>
      <c r="O1249" s="74"/>
      <c r="P1249" s="74"/>
      <c r="Q1249" s="160"/>
      <c r="R1249" s="96"/>
      <c r="S1249" s="96"/>
      <c r="T1249" s="175"/>
      <c r="U1249" s="99"/>
      <c r="V1249" s="263"/>
      <c r="W1249" s="97"/>
      <c r="X1249" s="99"/>
      <c r="Y1249" s="99"/>
      <c r="Z1249" s="746"/>
      <c r="AF1249" s="972"/>
      <c r="AG1249" s="1028"/>
      <c r="AH1249" s="1028"/>
      <c r="AI1249" s="1028"/>
    </row>
    <row r="1250" spans="1:35" s="150" customFormat="1" x14ac:dyDescent="0.2">
      <c r="A1250" s="742">
        <v>2016564</v>
      </c>
      <c r="B1250" s="1189">
        <v>120898</v>
      </c>
      <c r="C1250" s="117" t="s">
        <v>2003</v>
      </c>
      <c r="D1250" s="738" t="s">
        <v>451</v>
      </c>
      <c r="E1250" s="1002">
        <v>0</v>
      </c>
      <c r="F1250" s="738">
        <v>1</v>
      </c>
      <c r="G1250" s="738">
        <v>1</v>
      </c>
      <c r="H1250" s="738">
        <v>0</v>
      </c>
      <c r="I1250" s="74" t="s">
        <v>1737</v>
      </c>
      <c r="J1250" s="74" t="s">
        <v>1737</v>
      </c>
      <c r="K1250" s="74" t="s">
        <v>1737</v>
      </c>
      <c r="L1250" s="74" t="s">
        <v>1737</v>
      </c>
      <c r="M1250" s="75" t="s">
        <v>89</v>
      </c>
      <c r="N1250" s="75" t="s">
        <v>89</v>
      </c>
      <c r="O1250" s="75" t="s">
        <v>89</v>
      </c>
      <c r="P1250" s="75" t="s">
        <v>89</v>
      </c>
      <c r="Q1250" s="160"/>
      <c r="R1250" s="96"/>
      <c r="S1250" s="75"/>
      <c r="T1250" s="175"/>
      <c r="U1250" s="99"/>
      <c r="V1250" s="99"/>
      <c r="W1250" s="97">
        <v>2</v>
      </c>
      <c r="X1250" s="99"/>
      <c r="Y1250" s="99"/>
      <c r="Z1250" s="160"/>
      <c r="AE1250" s="150">
        <f>IF(A1250="","",(IFERROR(VLOOKUP(A1250,Projecten!A$4:W$2618,5,FALSE),"niet bekend")))</f>
        <v>1</v>
      </c>
      <c r="AF1250" s="972">
        <f>IF(AE1250="","",(IF(E1250=0,AH1250,(E1250/AE1250*AH1250))))</f>
        <v>190</v>
      </c>
      <c r="AG1250" s="1028">
        <f>IF(A1250="","",(IFERROR(VLOOKUP(A1250,Projecten!A$4:W$2618,23,FALSE),"niet bekend")))</f>
        <v>230.78</v>
      </c>
      <c r="AH1250" s="1028">
        <f>IF(A1250="","",(IFERROR(VLOOKUP(A1250,Projecten!A$4:W$2618,12,FALSE),"niet bekend")))</f>
        <v>190</v>
      </c>
      <c r="AI1250" s="1028">
        <f>IF(AF1250="","",(AH1250-AF1250))</f>
        <v>0</v>
      </c>
    </row>
    <row r="1251" spans="1:35" s="150" customFormat="1" x14ac:dyDescent="0.2">
      <c r="A1251" s="117"/>
      <c r="B1251" s="446"/>
      <c r="C1251" s="117"/>
      <c r="D1251" s="738"/>
      <c r="E1251" s="1002"/>
      <c r="F1251" s="738"/>
      <c r="G1251" s="738"/>
      <c r="H1251" s="738"/>
      <c r="I1251" s="74"/>
      <c r="J1251" s="74"/>
      <c r="K1251" s="74"/>
      <c r="L1251" s="74"/>
      <c r="M1251" s="75"/>
      <c r="N1251" s="75"/>
      <c r="O1251" s="75"/>
      <c r="P1251" s="75"/>
      <c r="Q1251" s="160"/>
      <c r="R1251" s="96"/>
      <c r="S1251" s="75"/>
      <c r="T1251" s="175"/>
      <c r="U1251" s="99"/>
      <c r="V1251" s="99"/>
      <c r="W1251" s="97"/>
      <c r="X1251" s="99"/>
      <c r="Y1251" s="99"/>
      <c r="Z1251" s="160"/>
      <c r="AF1251" s="972"/>
      <c r="AG1251" s="1028"/>
      <c r="AH1251" s="1028"/>
      <c r="AI1251" s="1028"/>
    </row>
    <row r="1252" spans="1:35" s="150" customFormat="1" ht="12.75" customHeight="1" x14ac:dyDescent="0.2">
      <c r="A1252" s="690">
        <v>2016487</v>
      </c>
      <c r="B1252" s="1548">
        <v>120889</v>
      </c>
      <c r="C1252" s="794" t="s">
        <v>1988</v>
      </c>
      <c r="D1252" s="692" t="s">
        <v>1852</v>
      </c>
      <c r="E1252" s="2003">
        <v>0</v>
      </c>
      <c r="F1252" s="692">
        <v>1</v>
      </c>
      <c r="G1252" s="692">
        <v>0</v>
      </c>
      <c r="H1252" s="692">
        <v>0</v>
      </c>
      <c r="I1252" s="75" t="s">
        <v>1737</v>
      </c>
      <c r="J1252" s="75" t="s">
        <v>1737</v>
      </c>
      <c r="K1252" s="75" t="s">
        <v>1737</v>
      </c>
      <c r="L1252" s="75" t="s">
        <v>1737</v>
      </c>
      <c r="M1252" s="75" t="s">
        <v>89</v>
      </c>
      <c r="N1252" s="75" t="s">
        <v>89</v>
      </c>
      <c r="O1252" s="75" t="s">
        <v>89</v>
      </c>
      <c r="P1252" s="75" t="s">
        <v>89</v>
      </c>
      <c r="Q1252" s="160"/>
      <c r="R1252" s="96"/>
      <c r="S1252" s="96">
        <v>40</v>
      </c>
      <c r="T1252" s="175"/>
      <c r="U1252" s="99" t="s">
        <v>1874</v>
      </c>
      <c r="V1252" s="99"/>
      <c r="W1252" s="612">
        <v>1</v>
      </c>
      <c r="X1252" s="99"/>
      <c r="Y1252" s="99"/>
      <c r="Z1252" s="160"/>
      <c r="AE1252" s="150">
        <f>IF(A1252="","",(IFERROR(VLOOKUP(A1252,Projecten!A$4:W$2618,5,FALSE),"niet bekend")))</f>
        <v>1</v>
      </c>
      <c r="AF1252" s="972">
        <f>IF(AE1252="","",(IF(E1252=0,AH1252,(E1252/AE1252*AH1252))))</f>
        <v>575</v>
      </c>
      <c r="AG1252" s="1028">
        <f>IF(A1252="","",(IFERROR(VLOOKUP(A1252,Projecten!A$4:W$2618,23,FALSE),"niet bekend")))</f>
        <v>575</v>
      </c>
      <c r="AH1252" s="1028">
        <f>IF(A1252="","",(IFERROR(VLOOKUP(A1252,Projecten!A$4:W$2618,12,FALSE),"niet bekend")))</f>
        <v>575</v>
      </c>
      <c r="AI1252" s="1028">
        <f>IF(AF1252="","",(AH1252-AF1252))</f>
        <v>0</v>
      </c>
    </row>
    <row r="1253" spans="1:35" s="150" customFormat="1" x14ac:dyDescent="0.2">
      <c r="A1253" s="117"/>
      <c r="B1253" s="1189"/>
      <c r="C1253" s="117"/>
      <c r="D1253" s="738"/>
      <c r="E1253" s="1002"/>
      <c r="F1253" s="738"/>
      <c r="G1253" s="738"/>
      <c r="H1253" s="738"/>
      <c r="I1253" s="75"/>
      <c r="J1253" s="75"/>
      <c r="K1253" s="75"/>
      <c r="L1253" s="75"/>
      <c r="M1253" s="75"/>
      <c r="N1253" s="75"/>
      <c r="O1253" s="75"/>
      <c r="P1253" s="75"/>
      <c r="Q1253" s="160"/>
      <c r="R1253" s="96"/>
      <c r="S1253" s="75"/>
      <c r="T1253" s="175"/>
      <c r="U1253" s="99"/>
      <c r="V1253" s="99"/>
      <c r="W1253" s="97"/>
      <c r="X1253" s="99"/>
      <c r="Y1253" s="99"/>
      <c r="Z1253" s="160"/>
      <c r="AF1253" s="972"/>
      <c r="AG1253" s="1028"/>
      <c r="AH1253" s="1028"/>
      <c r="AI1253" s="1028"/>
    </row>
    <row r="1254" spans="1:35" s="150" customFormat="1" ht="12.75" customHeight="1" x14ac:dyDescent="0.2">
      <c r="A1254" s="117">
        <v>2016443</v>
      </c>
      <c r="B1254" s="446">
        <v>120904</v>
      </c>
      <c r="C1254" s="117" t="s">
        <v>1795</v>
      </c>
      <c r="D1254" s="448" t="s">
        <v>451</v>
      </c>
      <c r="E1254" s="1002">
        <v>1</v>
      </c>
      <c r="F1254" s="448">
        <v>8</v>
      </c>
      <c r="G1254" s="448">
        <v>7</v>
      </c>
      <c r="H1254" s="448">
        <v>3</v>
      </c>
      <c r="I1254" s="74" t="s">
        <v>89</v>
      </c>
      <c r="J1254" s="76" t="s">
        <v>1737</v>
      </c>
      <c r="K1254" s="76" t="s">
        <v>1737</v>
      </c>
      <c r="L1254" s="76" t="s">
        <v>1737</v>
      </c>
      <c r="M1254" s="75" t="s">
        <v>89</v>
      </c>
      <c r="N1254" s="75" t="s">
        <v>89</v>
      </c>
      <c r="O1254" s="75" t="s">
        <v>89</v>
      </c>
      <c r="P1254" s="75" t="s">
        <v>89</v>
      </c>
      <c r="Q1254" s="160"/>
      <c r="R1254" s="96"/>
      <c r="S1254" s="96">
        <v>41</v>
      </c>
      <c r="T1254" s="175"/>
      <c r="U1254" s="99" t="s">
        <v>934</v>
      </c>
      <c r="V1254" s="99" t="s">
        <v>1938</v>
      </c>
      <c r="W1254" s="612">
        <v>20</v>
      </c>
      <c r="X1254" s="99"/>
      <c r="Y1254" s="99"/>
      <c r="Z1254" s="160"/>
      <c r="AE1254" s="150">
        <f>IF(A1254="","",(IFERROR(VLOOKUP(A1254,Projecten!A$4:W$2618,5,FALSE),"niet bekend")))</f>
        <v>1</v>
      </c>
      <c r="AF1254" s="972">
        <f>IF(AE1254="","",(IF(E1254=0,AH1254,(E1254/AE1254*AH1254))))</f>
        <v>2591.71</v>
      </c>
      <c r="AG1254" s="1028">
        <f>IF(A1254="","",(IFERROR(VLOOKUP(A1254,Projecten!A$4:W$2618,23,FALSE),"niet bekend")))</f>
        <v>2591.71</v>
      </c>
      <c r="AH1254" s="1028">
        <f>IF(A1254="","",(IFERROR(VLOOKUP(A1254,Projecten!A$4:W$2618,12,FALSE),"niet bekend")))</f>
        <v>2591.71</v>
      </c>
      <c r="AI1254" s="1028">
        <f>IF(AF1254="","",(AH1254-AF1254))</f>
        <v>0</v>
      </c>
    </row>
    <row r="1255" spans="1:35" s="150" customFormat="1" ht="12.75" customHeight="1" x14ac:dyDescent="0.2">
      <c r="A1255" s="117">
        <v>2016444</v>
      </c>
      <c r="B1255" s="446">
        <v>120904</v>
      </c>
      <c r="C1255" s="117" t="s">
        <v>1796</v>
      </c>
      <c r="D1255" s="448" t="s">
        <v>451</v>
      </c>
      <c r="E1255" s="1002">
        <v>1</v>
      </c>
      <c r="F1255" s="448">
        <v>8</v>
      </c>
      <c r="G1255" s="448">
        <v>7</v>
      </c>
      <c r="H1255" s="448">
        <v>3</v>
      </c>
      <c r="I1255" s="74" t="s">
        <v>89</v>
      </c>
      <c r="J1255" s="76" t="s">
        <v>1737</v>
      </c>
      <c r="K1255" s="76" t="s">
        <v>1737</v>
      </c>
      <c r="L1255" s="76" t="s">
        <v>1737</v>
      </c>
      <c r="M1255" s="75" t="s">
        <v>89</v>
      </c>
      <c r="N1255" s="75" t="s">
        <v>89</v>
      </c>
      <c r="O1255" s="75" t="s">
        <v>89</v>
      </c>
      <c r="P1255" s="75" t="s">
        <v>89</v>
      </c>
      <c r="Q1255" s="160"/>
      <c r="R1255" s="96"/>
      <c r="S1255" s="96">
        <v>41</v>
      </c>
      <c r="T1255" s="175"/>
      <c r="U1255" s="99" t="s">
        <v>934</v>
      </c>
      <c r="V1255" s="99" t="s">
        <v>1938</v>
      </c>
      <c r="W1255" s="612">
        <v>20</v>
      </c>
      <c r="X1255" s="99"/>
      <c r="Y1255" s="99"/>
      <c r="Z1255" s="160"/>
      <c r="AE1255" s="150">
        <f>IF(A1255="","",(IFERROR(VLOOKUP(A1255,Projecten!A$4:W$2618,5,FALSE),"niet bekend")))</f>
        <v>1</v>
      </c>
      <c r="AF1255" s="972">
        <f>IF(AE1255="","",(IF(E1255=0,AH1255,(E1255/AE1255*AH1255))))</f>
        <v>2591.71</v>
      </c>
      <c r="AG1255" s="1028">
        <f>IF(A1255="","",(IFERROR(VLOOKUP(A1255,Projecten!A$4:W$2618,23,FALSE),"niet bekend")))</f>
        <v>2591.71</v>
      </c>
      <c r="AH1255" s="1028">
        <f>IF(A1255="","",(IFERROR(VLOOKUP(A1255,Projecten!A$4:W$2618,12,FALSE),"niet bekend")))</f>
        <v>2591.71</v>
      </c>
      <c r="AI1255" s="1028">
        <f>IF(AF1255="","",(AH1255-AF1255))</f>
        <v>0</v>
      </c>
    </row>
    <row r="1256" spans="1:35" s="150" customFormat="1" ht="12.75" customHeight="1" x14ac:dyDescent="0.2">
      <c r="A1256" s="117">
        <v>2016445</v>
      </c>
      <c r="B1256" s="446">
        <v>120905</v>
      </c>
      <c r="C1256" s="117" t="s">
        <v>1797</v>
      </c>
      <c r="D1256" s="448" t="s">
        <v>451</v>
      </c>
      <c r="E1256" s="1002">
        <v>3</v>
      </c>
      <c r="F1256" s="448">
        <v>6</v>
      </c>
      <c r="G1256" s="448">
        <v>3</v>
      </c>
      <c r="H1256" s="448">
        <v>3</v>
      </c>
      <c r="I1256" s="74" t="s">
        <v>89</v>
      </c>
      <c r="J1256" s="76" t="s">
        <v>1737</v>
      </c>
      <c r="K1256" s="76" t="s">
        <v>1737</v>
      </c>
      <c r="L1256" s="76" t="s">
        <v>1737</v>
      </c>
      <c r="M1256" s="75" t="s">
        <v>89</v>
      </c>
      <c r="N1256" s="75" t="s">
        <v>89</v>
      </c>
      <c r="O1256" s="75" t="s">
        <v>89</v>
      </c>
      <c r="P1256" s="75" t="s">
        <v>89</v>
      </c>
      <c r="Q1256" s="160"/>
      <c r="R1256" s="96"/>
      <c r="S1256" s="96">
        <v>41</v>
      </c>
      <c r="T1256" s="175"/>
      <c r="U1256" s="99" t="s">
        <v>934</v>
      </c>
      <c r="V1256" s="99" t="s">
        <v>1938</v>
      </c>
      <c r="W1256" s="612">
        <v>15</v>
      </c>
      <c r="X1256" s="99"/>
      <c r="Y1256" s="99"/>
      <c r="Z1256" s="160"/>
      <c r="AE1256" s="150">
        <f>IF(A1256="","",(IFERROR(VLOOKUP(A1256,Projecten!A$4:W$2618,5,FALSE),"niet bekend")))</f>
        <v>3</v>
      </c>
      <c r="AF1256" s="972">
        <f>IF(AE1256="","",(IF(E1256=0,AH1256,(E1256/AE1256*AH1256))))</f>
        <v>2478</v>
      </c>
      <c r="AG1256" s="1028">
        <f>IF(A1256="","",(IFERROR(VLOOKUP(A1256,Projecten!A$4:W$2618,23,FALSE),"niet bekend")))</f>
        <v>2478</v>
      </c>
      <c r="AH1256" s="1028">
        <f>IF(A1256="","",(IFERROR(VLOOKUP(A1256,Projecten!A$4:W$2618,12,FALSE),"niet bekend")))</f>
        <v>2478</v>
      </c>
      <c r="AI1256" s="1028">
        <f>IF(AF1256="","",(AH1256-AF1256))</f>
        <v>0</v>
      </c>
    </row>
    <row r="1257" spans="1:35" s="150" customFormat="1" ht="12.75" customHeight="1" x14ac:dyDescent="0.2">
      <c r="A1257" s="117"/>
      <c r="B1257" s="446"/>
      <c r="C1257" s="117"/>
      <c r="D1257" s="448"/>
      <c r="E1257" s="1002"/>
      <c r="F1257" s="448"/>
      <c r="G1257" s="448"/>
      <c r="H1257" s="448"/>
      <c r="I1257" s="74"/>
      <c r="J1257" s="76"/>
      <c r="K1257" s="76"/>
      <c r="L1257" s="76"/>
      <c r="M1257" s="75"/>
      <c r="N1257" s="75"/>
      <c r="O1257" s="75"/>
      <c r="P1257" s="75"/>
      <c r="Q1257" s="160"/>
      <c r="R1257" s="96"/>
      <c r="S1257" s="96"/>
      <c r="T1257" s="175"/>
      <c r="U1257" s="99"/>
      <c r="V1257" s="99"/>
      <c r="W1257" s="612"/>
      <c r="X1257" s="99"/>
      <c r="Y1257" s="99"/>
      <c r="Z1257" s="160"/>
      <c r="AF1257" s="972"/>
      <c r="AG1257" s="1028"/>
      <c r="AH1257" s="1028"/>
      <c r="AI1257" s="1028"/>
    </row>
    <row r="1258" spans="1:35" s="150" customFormat="1" ht="12.75" customHeight="1" x14ac:dyDescent="0.2">
      <c r="A1258" s="117">
        <v>2016429</v>
      </c>
      <c r="B1258" s="1189">
        <v>120897</v>
      </c>
      <c r="C1258" s="117" t="s">
        <v>1777</v>
      </c>
      <c r="D1258" s="448" t="s">
        <v>489</v>
      </c>
      <c r="E1258" s="1002">
        <v>2</v>
      </c>
      <c r="F1258" s="448">
        <v>14</v>
      </c>
      <c r="G1258" s="448">
        <v>12</v>
      </c>
      <c r="H1258" s="448">
        <v>4</v>
      </c>
      <c r="I1258" s="74" t="s">
        <v>89</v>
      </c>
      <c r="J1258" s="74" t="s">
        <v>89</v>
      </c>
      <c r="K1258" s="76" t="s">
        <v>1737</v>
      </c>
      <c r="L1258" s="76" t="s">
        <v>1737</v>
      </c>
      <c r="M1258" s="74" t="s">
        <v>89</v>
      </c>
      <c r="N1258" s="74" t="s">
        <v>89</v>
      </c>
      <c r="O1258" s="74" t="s">
        <v>89</v>
      </c>
      <c r="P1258" s="74" t="s">
        <v>89</v>
      </c>
      <c r="Q1258" s="160"/>
      <c r="R1258" s="96"/>
      <c r="S1258" s="96">
        <v>41</v>
      </c>
      <c r="T1258" s="175"/>
      <c r="U1258" s="99"/>
      <c r="W1258" s="97">
        <v>26</v>
      </c>
      <c r="X1258" s="99"/>
      <c r="Y1258" s="99"/>
      <c r="Z1258" s="160"/>
      <c r="AE1258" s="150">
        <f>IF(A1258="","",(IFERROR(VLOOKUP(A1258,Projecten!A$4:W$2618,5,FALSE),"niet bekend")))</f>
        <v>2</v>
      </c>
      <c r="AF1258" s="972">
        <f t="shared" ref="AF1258:AF1267" si="132">IF(AE1258="","",(IF(E1258=0,AH1258,(E1258/AE1258*AH1258))))</f>
        <v>3836.02</v>
      </c>
      <c r="AG1258" s="1028">
        <f>IF(A1258="","",(IFERROR(VLOOKUP(A1258,Projecten!A$4:W$2618,23,FALSE),"niet bekend")))</f>
        <v>3836.02</v>
      </c>
      <c r="AH1258" s="1028">
        <f>IF(A1258="","",(IFERROR(VLOOKUP(A1258,Projecten!A$4:W$2618,12,FALSE),"niet bekend")))</f>
        <v>3836.02</v>
      </c>
      <c r="AI1258" s="1028">
        <f t="shared" ref="AI1258:AI1267" si="133">IF(AF1258="","",(AH1258-AF1258))</f>
        <v>0</v>
      </c>
    </row>
    <row r="1259" spans="1:35" s="150" customFormat="1" ht="12.75" customHeight="1" x14ac:dyDescent="0.2">
      <c r="A1259" s="690">
        <v>2016502</v>
      </c>
      <c r="B1259" s="1189">
        <v>120901</v>
      </c>
      <c r="C1259" s="690" t="s">
        <v>1877</v>
      </c>
      <c r="D1259" s="692" t="s">
        <v>489</v>
      </c>
      <c r="E1259" s="2003">
        <v>1</v>
      </c>
      <c r="F1259" s="692">
        <v>8</v>
      </c>
      <c r="G1259" s="692">
        <v>5</v>
      </c>
      <c r="H1259" s="692">
        <v>3</v>
      </c>
      <c r="I1259" s="74" t="s">
        <v>89</v>
      </c>
      <c r="J1259" s="76" t="s">
        <v>1737</v>
      </c>
      <c r="K1259" s="76" t="s">
        <v>1737</v>
      </c>
      <c r="L1259" s="76" t="s">
        <v>1737</v>
      </c>
      <c r="M1259" s="74" t="s">
        <v>89</v>
      </c>
      <c r="N1259" s="74" t="s">
        <v>89</v>
      </c>
      <c r="O1259" s="74" t="s">
        <v>89</v>
      </c>
      <c r="P1259" s="74" t="s">
        <v>89</v>
      </c>
      <c r="Q1259" s="160"/>
      <c r="R1259" s="96"/>
      <c r="S1259" s="96">
        <v>41</v>
      </c>
      <c r="T1259" s="175"/>
      <c r="U1259" s="99" t="s">
        <v>681</v>
      </c>
      <c r="W1259" s="97">
        <v>17</v>
      </c>
      <c r="X1259" s="99"/>
      <c r="Y1259" s="99"/>
      <c r="Z1259" s="160"/>
      <c r="AE1259" s="150">
        <f>IF(A1259="","",(IFERROR(VLOOKUP(A1259,Projecten!A$4:W$2618,5,FALSE),"niet bekend")))</f>
        <v>1</v>
      </c>
      <c r="AF1259" s="972">
        <f t="shared" si="132"/>
        <v>2361.21</v>
      </c>
      <c r="AG1259" s="1028">
        <f>IF(A1259="","",(IFERROR(VLOOKUP(A1259,Projecten!A$4:W$2618,23,FALSE),"niet bekend")))</f>
        <v>2361.21</v>
      </c>
      <c r="AH1259" s="1028">
        <f>IF(A1259="","",(IFERROR(VLOOKUP(A1259,Projecten!A$4:W$2618,12,FALSE),"niet bekend")))</f>
        <v>2361.21</v>
      </c>
      <c r="AI1259" s="1028">
        <f t="shared" si="133"/>
        <v>0</v>
      </c>
    </row>
    <row r="1260" spans="1:35" s="150" customFormat="1" ht="12.75" customHeight="1" x14ac:dyDescent="0.2">
      <c r="A1260" s="117">
        <v>2016494</v>
      </c>
      <c r="B1260" s="1189">
        <v>120899</v>
      </c>
      <c r="C1260" s="117" t="s">
        <v>1865</v>
      </c>
      <c r="D1260" s="448" t="s">
        <v>489</v>
      </c>
      <c r="E1260" s="1002">
        <v>1</v>
      </c>
      <c r="F1260" s="448">
        <v>1</v>
      </c>
      <c r="G1260" s="448">
        <v>0</v>
      </c>
      <c r="H1260" s="448">
        <v>1</v>
      </c>
      <c r="I1260" s="74" t="s">
        <v>89</v>
      </c>
      <c r="J1260" s="74" t="s">
        <v>1737</v>
      </c>
      <c r="K1260" s="74" t="s">
        <v>1737</v>
      </c>
      <c r="L1260" s="74" t="s">
        <v>1737</v>
      </c>
      <c r="M1260" s="75" t="s">
        <v>89</v>
      </c>
      <c r="N1260" s="75" t="s">
        <v>89</v>
      </c>
      <c r="O1260" s="75" t="s">
        <v>89</v>
      </c>
      <c r="P1260" s="75" t="s">
        <v>89</v>
      </c>
      <c r="Q1260" s="160"/>
      <c r="R1260" s="96"/>
      <c r="S1260" s="96">
        <v>42</v>
      </c>
      <c r="T1260" s="175"/>
      <c r="U1260" s="99" t="s">
        <v>681</v>
      </c>
      <c r="V1260" s="99"/>
      <c r="W1260" s="612">
        <v>3.75</v>
      </c>
      <c r="X1260" s="99"/>
      <c r="Y1260" s="99"/>
      <c r="Z1260" s="160"/>
      <c r="AE1260" s="150">
        <f>IF(A1260="","",(IFERROR(VLOOKUP(A1260,Projecten!A$4:W$2618,5,FALSE),"niet bekend")))</f>
        <v>1</v>
      </c>
      <c r="AF1260" s="972">
        <f t="shared" si="132"/>
        <v>500.85</v>
      </c>
      <c r="AG1260" s="1028">
        <f>IF(A1260="","",(IFERROR(VLOOKUP(A1260,Projecten!A$4:W$2618,23,FALSE),"niet bekend")))</f>
        <v>500.85</v>
      </c>
      <c r="AH1260" s="1028">
        <f>IF(A1260="","",(IFERROR(VLOOKUP(A1260,Projecten!A$4:W$2618,12,FALSE),"niet bekend")))</f>
        <v>500.85</v>
      </c>
      <c r="AI1260" s="1028">
        <f t="shared" si="133"/>
        <v>0</v>
      </c>
    </row>
    <row r="1261" spans="1:35" s="150" customFormat="1" ht="12.75" customHeight="1" x14ac:dyDescent="0.2">
      <c r="A1261" s="117">
        <v>2016493</v>
      </c>
      <c r="B1261" s="1189">
        <v>120899</v>
      </c>
      <c r="C1261" s="117" t="s">
        <v>1863</v>
      </c>
      <c r="D1261" s="448" t="s">
        <v>489</v>
      </c>
      <c r="E1261" s="1002">
        <v>1</v>
      </c>
      <c r="F1261" s="448">
        <v>1</v>
      </c>
      <c r="G1261" s="448">
        <v>0</v>
      </c>
      <c r="H1261" s="448">
        <v>1</v>
      </c>
      <c r="I1261" s="74" t="s">
        <v>89</v>
      </c>
      <c r="J1261" s="74" t="s">
        <v>1737</v>
      </c>
      <c r="K1261" s="74" t="s">
        <v>1737</v>
      </c>
      <c r="L1261" s="74" t="s">
        <v>1737</v>
      </c>
      <c r="M1261" s="75" t="s">
        <v>89</v>
      </c>
      <c r="N1261" s="75" t="s">
        <v>89</v>
      </c>
      <c r="O1261" s="75" t="s">
        <v>89</v>
      </c>
      <c r="P1261" s="75" t="s">
        <v>89</v>
      </c>
      <c r="Q1261" s="160"/>
      <c r="R1261" s="96"/>
      <c r="S1261" s="96">
        <v>42</v>
      </c>
      <c r="T1261" s="175"/>
      <c r="U1261" s="99" t="s">
        <v>681</v>
      </c>
      <c r="V1261" s="99"/>
      <c r="W1261" s="612">
        <v>3.75</v>
      </c>
      <c r="X1261" s="99"/>
      <c r="Y1261" s="99"/>
      <c r="Z1261" s="160"/>
      <c r="AE1261" s="150">
        <f>IF(A1261="","",(IFERROR(VLOOKUP(A1261,Projecten!A$4:W$2618,5,FALSE),"niet bekend")))</f>
        <v>1</v>
      </c>
      <c r="AF1261" s="972">
        <f t="shared" si="132"/>
        <v>500.85</v>
      </c>
      <c r="AG1261" s="1028">
        <f>IF(A1261="","",(IFERROR(VLOOKUP(A1261,Projecten!A$4:W$2618,23,FALSE),"niet bekend")))</f>
        <v>500.85</v>
      </c>
      <c r="AH1261" s="1028">
        <f>IF(A1261="","",(IFERROR(VLOOKUP(A1261,Projecten!A$4:W$2618,12,FALSE),"niet bekend")))</f>
        <v>500.85</v>
      </c>
      <c r="AI1261" s="1028">
        <f t="shared" si="133"/>
        <v>0</v>
      </c>
    </row>
    <row r="1262" spans="1:35" s="150" customFormat="1" ht="12.75" customHeight="1" x14ac:dyDescent="0.2">
      <c r="A1262" s="117">
        <v>2016491</v>
      </c>
      <c r="B1262" s="1189">
        <v>120897</v>
      </c>
      <c r="C1262" s="117" t="s">
        <v>1862</v>
      </c>
      <c r="D1262" s="448" t="s">
        <v>489</v>
      </c>
      <c r="E1262" s="1002">
        <v>1</v>
      </c>
      <c r="F1262" s="448">
        <v>1</v>
      </c>
      <c r="G1262" s="448">
        <v>0</v>
      </c>
      <c r="H1262" s="448">
        <v>1</v>
      </c>
      <c r="I1262" s="74" t="s">
        <v>89</v>
      </c>
      <c r="J1262" s="74" t="s">
        <v>1737</v>
      </c>
      <c r="K1262" s="74" t="s">
        <v>1737</v>
      </c>
      <c r="L1262" s="74" t="s">
        <v>1737</v>
      </c>
      <c r="M1262" s="75" t="s">
        <v>89</v>
      </c>
      <c r="N1262" s="75" t="s">
        <v>89</v>
      </c>
      <c r="O1262" s="75" t="s">
        <v>89</v>
      </c>
      <c r="P1262" s="75" t="s">
        <v>89</v>
      </c>
      <c r="Q1262" s="160"/>
      <c r="R1262" s="96"/>
      <c r="S1262" s="96">
        <v>42</v>
      </c>
      <c r="T1262" s="175"/>
      <c r="U1262" s="99" t="s">
        <v>681</v>
      </c>
      <c r="V1262" s="99"/>
      <c r="W1262" s="612">
        <v>3.75</v>
      </c>
      <c r="X1262" s="99"/>
      <c r="Y1262" s="99"/>
      <c r="Z1262" s="160"/>
      <c r="AE1262" s="150">
        <f>IF(A1262="","",(IFERROR(VLOOKUP(A1262,Projecten!A$4:W$2618,5,FALSE),"niet bekend")))</f>
        <v>1</v>
      </c>
      <c r="AF1262" s="972">
        <f t="shared" si="132"/>
        <v>500.85</v>
      </c>
      <c r="AG1262" s="1028">
        <f>IF(A1262="","",(IFERROR(VLOOKUP(A1262,Projecten!A$4:W$2618,23,FALSE),"niet bekend")))</f>
        <v>500.85</v>
      </c>
      <c r="AH1262" s="1028">
        <f>IF(A1262="","",(IFERROR(VLOOKUP(A1262,Projecten!A$4:W$2618,12,FALSE),"niet bekend")))</f>
        <v>500.85</v>
      </c>
      <c r="AI1262" s="1028">
        <f t="shared" si="133"/>
        <v>0</v>
      </c>
    </row>
    <row r="1263" spans="1:35" s="150" customFormat="1" ht="12.75" customHeight="1" x14ac:dyDescent="0.2">
      <c r="A1263" s="117">
        <v>2016492</v>
      </c>
      <c r="B1263" s="1189">
        <v>120897</v>
      </c>
      <c r="C1263" s="117" t="s">
        <v>1864</v>
      </c>
      <c r="D1263" s="448" t="s">
        <v>489</v>
      </c>
      <c r="E1263" s="1002">
        <v>1</v>
      </c>
      <c r="F1263" s="448">
        <v>1</v>
      </c>
      <c r="G1263" s="448">
        <v>0</v>
      </c>
      <c r="H1263" s="448">
        <v>1</v>
      </c>
      <c r="I1263" s="74" t="s">
        <v>89</v>
      </c>
      <c r="J1263" s="74" t="s">
        <v>1737</v>
      </c>
      <c r="K1263" s="74" t="s">
        <v>1737</v>
      </c>
      <c r="L1263" s="74" t="s">
        <v>1737</v>
      </c>
      <c r="M1263" s="75" t="s">
        <v>89</v>
      </c>
      <c r="N1263" s="75" t="s">
        <v>89</v>
      </c>
      <c r="O1263" s="75" t="s">
        <v>89</v>
      </c>
      <c r="P1263" s="75" t="s">
        <v>89</v>
      </c>
      <c r="Q1263" s="160"/>
      <c r="R1263" s="96"/>
      <c r="S1263" s="96">
        <v>42</v>
      </c>
      <c r="T1263" s="175"/>
      <c r="U1263" s="99" t="s">
        <v>681</v>
      </c>
      <c r="V1263" s="99"/>
      <c r="W1263" s="612">
        <v>3.75</v>
      </c>
      <c r="X1263" s="99"/>
      <c r="Y1263" s="99"/>
      <c r="Z1263" s="160"/>
      <c r="AE1263" s="150">
        <f>IF(A1263="","",(IFERROR(VLOOKUP(A1263,Projecten!A$4:W$2618,5,FALSE),"niet bekend")))</f>
        <v>1</v>
      </c>
      <c r="AF1263" s="972">
        <f t="shared" si="132"/>
        <v>500.85</v>
      </c>
      <c r="AG1263" s="1028">
        <f>IF(A1263="","",(IFERROR(VLOOKUP(A1263,Projecten!A$4:W$2618,23,FALSE),"niet bekend")))</f>
        <v>500.85</v>
      </c>
      <c r="AH1263" s="1028">
        <f>IF(A1263="","",(IFERROR(VLOOKUP(A1263,Projecten!A$4:W$2618,12,FALSE),"niet bekend")))</f>
        <v>500.85</v>
      </c>
      <c r="AI1263" s="1028">
        <f t="shared" si="133"/>
        <v>0</v>
      </c>
    </row>
    <row r="1264" spans="1:35" s="150" customFormat="1" ht="12.75" customHeight="1" x14ac:dyDescent="0.2">
      <c r="A1264" s="117">
        <v>2016484</v>
      </c>
      <c r="B1264" s="1189">
        <v>120897</v>
      </c>
      <c r="C1264" s="117" t="s">
        <v>1847</v>
      </c>
      <c r="D1264" s="448" t="s">
        <v>489</v>
      </c>
      <c r="E1264" s="1002">
        <v>1</v>
      </c>
      <c r="F1264" s="448">
        <v>2</v>
      </c>
      <c r="G1264" s="448">
        <v>1</v>
      </c>
      <c r="H1264" s="448">
        <v>1</v>
      </c>
      <c r="I1264" s="74" t="s">
        <v>89</v>
      </c>
      <c r="J1264" s="74" t="s">
        <v>1737</v>
      </c>
      <c r="K1264" s="74" t="s">
        <v>1737</v>
      </c>
      <c r="L1264" s="74" t="s">
        <v>1737</v>
      </c>
      <c r="M1264" s="74" t="s">
        <v>89</v>
      </c>
      <c r="N1264" s="74" t="s">
        <v>89</v>
      </c>
      <c r="O1264" s="74" t="s">
        <v>89</v>
      </c>
      <c r="P1264" s="74" t="s">
        <v>89</v>
      </c>
      <c r="Q1264" s="160"/>
      <c r="R1264" s="96"/>
      <c r="S1264" s="96">
        <v>41</v>
      </c>
      <c r="T1264" s="175"/>
      <c r="U1264" s="99" t="s">
        <v>681</v>
      </c>
      <c r="W1264" s="97">
        <v>5.6</v>
      </c>
      <c r="X1264" s="99"/>
      <c r="Y1264" s="99"/>
      <c r="Z1264" s="160"/>
      <c r="AE1264" s="150">
        <f>IF(A1264="","",(IFERROR(VLOOKUP(A1264,Projecten!A$4:W$2618,5,FALSE),"niet bekend")))</f>
        <v>1</v>
      </c>
      <c r="AF1264" s="972">
        <f t="shared" si="132"/>
        <v>661.52</v>
      </c>
      <c r="AG1264" s="1028">
        <f>IF(A1264="","",(IFERROR(VLOOKUP(A1264,Projecten!A$4:W$2618,23,FALSE),"niet bekend")))</f>
        <v>661.52</v>
      </c>
      <c r="AH1264" s="1028">
        <f>IF(A1264="","",(IFERROR(VLOOKUP(A1264,Projecten!A$4:W$2618,12,FALSE),"niet bekend")))</f>
        <v>661.52</v>
      </c>
      <c r="AI1264" s="1028">
        <f t="shared" si="133"/>
        <v>0</v>
      </c>
    </row>
    <row r="1265" spans="1:35" s="150" customFormat="1" ht="12.75" customHeight="1" x14ac:dyDescent="0.2">
      <c r="A1265" s="690">
        <v>2016500</v>
      </c>
      <c r="B1265" s="1189">
        <v>120901</v>
      </c>
      <c r="C1265" s="690" t="s">
        <v>1875</v>
      </c>
      <c r="D1265" s="692" t="s">
        <v>489</v>
      </c>
      <c r="E1265" s="2003">
        <v>1</v>
      </c>
      <c r="F1265" s="692">
        <v>8</v>
      </c>
      <c r="G1265" s="692">
        <v>5</v>
      </c>
      <c r="H1265" s="692">
        <v>3</v>
      </c>
      <c r="I1265" s="74" t="s">
        <v>89</v>
      </c>
      <c r="J1265" s="74" t="s">
        <v>89</v>
      </c>
      <c r="K1265" s="76" t="s">
        <v>1737</v>
      </c>
      <c r="L1265" s="76" t="s">
        <v>1737</v>
      </c>
      <c r="M1265" s="74" t="s">
        <v>89</v>
      </c>
      <c r="N1265" s="74" t="s">
        <v>89</v>
      </c>
      <c r="O1265" s="74" t="s">
        <v>89</v>
      </c>
      <c r="P1265" s="74" t="s">
        <v>89</v>
      </c>
      <c r="Q1265" s="160"/>
      <c r="R1265" s="96"/>
      <c r="S1265" s="96">
        <v>41</v>
      </c>
      <c r="T1265" s="175"/>
      <c r="U1265" s="99" t="s">
        <v>681</v>
      </c>
      <c r="W1265" s="97">
        <v>18.2</v>
      </c>
      <c r="X1265" s="99"/>
      <c r="Y1265" s="99"/>
      <c r="Z1265" s="160"/>
      <c r="AE1265" s="150">
        <f>IF(A1265="","",(IFERROR(VLOOKUP(A1265,Projecten!A$4:W$2618,5,FALSE),"niet bekend")))</f>
        <v>1</v>
      </c>
      <c r="AF1265" s="972">
        <f t="shared" si="132"/>
        <v>2434.65</v>
      </c>
      <c r="AG1265" s="1028">
        <f>IF(A1265="","",(IFERROR(VLOOKUP(A1265,Projecten!A$4:W$2618,23,FALSE),"niet bekend")))</f>
        <v>2434.65</v>
      </c>
      <c r="AH1265" s="1028">
        <f>IF(A1265="","",(IFERROR(VLOOKUP(A1265,Projecten!A$4:W$2618,12,FALSE),"niet bekend")))</f>
        <v>2434.65</v>
      </c>
      <c r="AI1265" s="1028">
        <f t="shared" si="133"/>
        <v>0</v>
      </c>
    </row>
    <row r="1266" spans="1:35" s="150" customFormat="1" ht="12.75" customHeight="1" x14ac:dyDescent="0.2">
      <c r="A1266" s="117">
        <v>2016422</v>
      </c>
      <c r="B1266" s="799">
        <v>120890</v>
      </c>
      <c r="C1266" s="117" t="s">
        <v>1766</v>
      </c>
      <c r="D1266" s="448" t="s">
        <v>489</v>
      </c>
      <c r="E1266" s="1002">
        <v>3</v>
      </c>
      <c r="F1266" s="448">
        <v>21</v>
      </c>
      <c r="G1266" s="448">
        <v>18</v>
      </c>
      <c r="H1266" s="448">
        <v>6</v>
      </c>
      <c r="I1266" s="74" t="s">
        <v>89</v>
      </c>
      <c r="J1266" s="74" t="s">
        <v>89</v>
      </c>
      <c r="K1266" s="75" t="s">
        <v>1737</v>
      </c>
      <c r="L1266" s="75" t="s">
        <v>1737</v>
      </c>
      <c r="M1266" s="75" t="s">
        <v>89</v>
      </c>
      <c r="N1266" s="75" t="s">
        <v>89</v>
      </c>
      <c r="O1266" s="75" t="s">
        <v>89</v>
      </c>
      <c r="P1266" s="75" t="s">
        <v>89</v>
      </c>
      <c r="Q1266" s="160"/>
      <c r="R1266" s="96"/>
      <c r="S1266" s="96">
        <v>40</v>
      </c>
      <c r="T1266" s="175"/>
      <c r="U1266" s="99" t="s">
        <v>681</v>
      </c>
      <c r="V1266" s="99"/>
      <c r="W1266" s="612">
        <v>46.5</v>
      </c>
      <c r="X1266" s="99"/>
      <c r="Y1266" s="99"/>
      <c r="Z1266" s="160"/>
      <c r="AE1266" s="150">
        <f>IF(A1266="","",(IFERROR(VLOOKUP(A1266,Projecten!A$4:W$2618,5,FALSE),"niet bekend")))</f>
        <v>3</v>
      </c>
      <c r="AF1266" s="972">
        <f t="shared" si="132"/>
        <v>5631.2</v>
      </c>
      <c r="AG1266" s="1028">
        <f>IF(A1266="","",(IFERROR(VLOOKUP(A1266,Projecten!A$4:W$2618,23,FALSE),"niet bekend")))</f>
        <v>5631.2</v>
      </c>
      <c r="AH1266" s="1028">
        <f>IF(A1266="","",(IFERROR(VLOOKUP(A1266,Projecten!A$4:W$2618,12,FALSE),"niet bekend")))</f>
        <v>5631.2</v>
      </c>
      <c r="AI1266" s="1028">
        <f t="shared" si="133"/>
        <v>0</v>
      </c>
    </row>
    <row r="1267" spans="1:35" s="150" customFormat="1" x14ac:dyDescent="0.2">
      <c r="A1267" s="742">
        <v>2016562</v>
      </c>
      <c r="B1267" s="446">
        <v>120902</v>
      </c>
      <c r="C1267" s="117" t="s">
        <v>2000</v>
      </c>
      <c r="D1267" s="738" t="s">
        <v>489</v>
      </c>
      <c r="E1267" s="1002">
        <v>1</v>
      </c>
      <c r="F1267" s="738">
        <v>1</v>
      </c>
      <c r="G1267" s="738">
        <v>0</v>
      </c>
      <c r="H1267" s="738">
        <v>0</v>
      </c>
      <c r="I1267" s="74" t="s">
        <v>1737</v>
      </c>
      <c r="J1267" s="74" t="s">
        <v>1737</v>
      </c>
      <c r="K1267" s="74" t="s">
        <v>1737</v>
      </c>
      <c r="L1267" s="74" t="s">
        <v>1737</v>
      </c>
      <c r="M1267" s="75" t="s">
        <v>89</v>
      </c>
      <c r="N1267" s="75" t="s">
        <v>89</v>
      </c>
      <c r="O1267" s="75" t="s">
        <v>89</v>
      </c>
      <c r="P1267" s="75" t="s">
        <v>89</v>
      </c>
      <c r="Q1267" s="160"/>
      <c r="R1267" s="96"/>
      <c r="S1267" s="75"/>
      <c r="T1267" s="175"/>
      <c r="U1267" s="99"/>
      <c r="V1267" s="99"/>
      <c r="W1267" s="97">
        <v>1</v>
      </c>
      <c r="X1267" s="99"/>
      <c r="Y1267" s="99"/>
      <c r="Z1267" s="160"/>
      <c r="AE1267" s="150">
        <f>IF(A1267="","",(IFERROR(VLOOKUP(A1267,Projecten!A$4:W$2618,5,FALSE),"niet bekend")))</f>
        <v>1</v>
      </c>
      <c r="AF1267" s="972">
        <f t="shared" si="132"/>
        <v>80.7</v>
      </c>
      <c r="AG1267" s="1028">
        <f>IF(A1267="","",(IFERROR(VLOOKUP(A1267,Projecten!A$4:W$2618,23,FALSE),"niet bekend")))</f>
        <v>80.7</v>
      </c>
      <c r="AH1267" s="1028">
        <f>IF(A1267="","",(IFERROR(VLOOKUP(A1267,Projecten!A$4:W$2618,12,FALSE),"niet bekend")))</f>
        <v>80.7</v>
      </c>
      <c r="AI1267" s="1028">
        <f t="shared" si="133"/>
        <v>0</v>
      </c>
    </row>
    <row r="1268" spans="1:35" s="150" customFormat="1" ht="12.75" customHeight="1" x14ac:dyDescent="0.2">
      <c r="A1268" s="160"/>
      <c r="B1268" s="1504"/>
      <c r="C1268" s="215"/>
      <c r="D1268" s="215"/>
      <c r="E1268" s="75"/>
      <c r="F1268" s="99"/>
      <c r="G1268" s="99"/>
      <c r="H1268" s="99"/>
      <c r="I1268" s="75"/>
      <c r="J1268" s="75"/>
      <c r="K1268" s="75"/>
      <c r="L1268" s="75"/>
      <c r="M1268" s="75"/>
      <c r="N1268" s="75"/>
      <c r="O1268" s="75"/>
      <c r="P1268" s="75"/>
      <c r="Q1268" s="160"/>
      <c r="R1268" s="96"/>
      <c r="S1268" s="96"/>
      <c r="T1268" s="175"/>
      <c r="U1268" s="99"/>
      <c r="V1268" s="99"/>
      <c r="W1268" s="97"/>
      <c r="X1268" s="99"/>
      <c r="Y1268" s="164"/>
      <c r="Z1268" s="160"/>
      <c r="AF1268" s="972"/>
      <c r="AG1268" s="1028"/>
      <c r="AH1268" s="1028"/>
      <c r="AI1268" s="1028"/>
    </row>
    <row r="1269" spans="1:35" s="38" customFormat="1" ht="12.75" customHeight="1" x14ac:dyDescent="0.2">
      <c r="A1269" s="30"/>
      <c r="B1269" s="1500"/>
      <c r="C1269" s="31"/>
      <c r="D1269" s="31"/>
      <c r="E1269" s="32"/>
      <c r="F1269" s="31"/>
      <c r="G1269" s="31"/>
      <c r="H1269" s="31"/>
      <c r="I1269" s="32"/>
      <c r="J1269" s="32"/>
      <c r="K1269" s="32"/>
      <c r="L1269" s="32"/>
      <c r="M1269" s="32"/>
      <c r="N1269" s="32"/>
      <c r="O1269" s="32"/>
      <c r="P1269" s="32"/>
      <c r="Q1269" s="527"/>
      <c r="R1269" s="33"/>
      <c r="S1269" s="1198"/>
      <c r="T1269" s="176"/>
      <c r="U1269" s="35"/>
      <c r="V1269" s="35"/>
      <c r="W1269" s="35"/>
      <c r="X1269" s="83"/>
      <c r="Y1269" s="84"/>
      <c r="Z1269" s="36"/>
      <c r="AA1269" s="608"/>
      <c r="AB1269" s="608"/>
      <c r="AC1269" s="608"/>
      <c r="AF1269" s="983"/>
      <c r="AG1269" s="1030"/>
      <c r="AH1269" s="1030"/>
      <c r="AI1269" s="1030"/>
    </row>
    <row r="1270" spans="1:35" s="957" customFormat="1" ht="12.75" customHeight="1" x14ac:dyDescent="0.2">
      <c r="A1270" s="1007"/>
      <c r="B1270" s="1498"/>
      <c r="C1270" s="1008">
        <f>SUM(F1270:H1270)</f>
        <v>377</v>
      </c>
      <c r="D1270" s="1009"/>
      <c r="E1270" s="1010">
        <f>SUM(E1271:E1305)</f>
        <v>25</v>
      </c>
      <c r="F1270" s="1009">
        <f>SUM(F1271:F1305)</f>
        <v>219</v>
      </c>
      <c r="G1270" s="1009">
        <f>SUM(G1271:G1305)</f>
        <v>108</v>
      </c>
      <c r="H1270" s="1009">
        <f>SUM(H1271:H1305)</f>
        <v>50</v>
      </c>
      <c r="I1270" s="1011"/>
      <c r="J1270" s="1011"/>
      <c r="K1270" s="1010"/>
      <c r="L1270" s="1010"/>
      <c r="M1270" s="1010"/>
      <c r="N1270" s="1010"/>
      <c r="O1270" s="1010"/>
      <c r="P1270" s="1010"/>
      <c r="Q1270" s="1012">
        <v>41</v>
      </c>
      <c r="R1270" s="1043"/>
      <c r="S1270" s="1199"/>
      <c r="T1270" s="1013"/>
      <c r="U1270" s="1014"/>
      <c r="V1270" s="1015">
        <f>SUM(W1270:W1305)</f>
        <v>422.6</v>
      </c>
      <c r="W1270" s="960"/>
      <c r="X1270" s="960">
        <v>340.5</v>
      </c>
      <c r="Y1270" s="961">
        <f>V1270-X1270</f>
        <v>82.100000000000023</v>
      </c>
      <c r="Z1270" s="956"/>
      <c r="AA1270" s="964" t="s">
        <v>1332</v>
      </c>
      <c r="AB1270" s="964" t="s">
        <v>1269</v>
      </c>
      <c r="AC1270" s="964" t="s">
        <v>1333</v>
      </c>
      <c r="AD1270" s="959" t="s">
        <v>2590</v>
      </c>
      <c r="AE1270" s="1038" t="str">
        <f>IF(A1270="","",(IFERROR(VLOOKUP(A1270,Projecten!A$4:W$2618,5,FALSE),"niet bekend")))</f>
        <v/>
      </c>
      <c r="AF1270" s="1037">
        <f>SUM(AF1271:AF1305)</f>
        <v>58181.64</v>
      </c>
      <c r="AG1270" s="1027"/>
      <c r="AH1270" s="1027"/>
      <c r="AI1270" s="1027"/>
    </row>
    <row r="1271" spans="1:35" ht="12.75" customHeight="1" x14ac:dyDescent="0.2">
      <c r="A1271" s="347"/>
      <c r="B1271" s="757"/>
      <c r="C1271" s="6"/>
      <c r="D1271" s="713"/>
      <c r="E1271" s="2006"/>
      <c r="F1271" s="713"/>
      <c r="G1271" s="713"/>
      <c r="H1271" s="713"/>
      <c r="I1271" s="805"/>
      <c r="J1271" s="805"/>
      <c r="K1271" s="29"/>
      <c r="L1271" s="29"/>
      <c r="M1271" s="29"/>
      <c r="N1271" s="29"/>
      <c r="O1271" s="29"/>
      <c r="P1271" s="29"/>
      <c r="Q1271" s="5" t="s">
        <v>1689</v>
      </c>
      <c r="S1271" s="23"/>
      <c r="V1271" s="600" t="s">
        <v>1397</v>
      </c>
      <c r="W1271" s="25"/>
      <c r="X1271" s="6"/>
      <c r="Y1271" s="6"/>
      <c r="Z1271" s="5"/>
      <c r="AA1271" s="468">
        <v>525.75</v>
      </c>
      <c r="AB1271" s="468">
        <v>244.5</v>
      </c>
      <c r="AC1271" s="468">
        <f>AA1271-AB1271</f>
        <v>281.25</v>
      </c>
      <c r="AD1271" s="537">
        <v>60.5</v>
      </c>
      <c r="AE1271" s="4"/>
      <c r="AF1271" s="973"/>
      <c r="AG1271" s="1028"/>
      <c r="AH1271" s="1028"/>
    </row>
    <row r="1272" spans="1:35" s="540" customFormat="1" ht="12.75" customHeight="1" x14ac:dyDescent="0.2">
      <c r="B1272" s="1549"/>
      <c r="C1272" s="546" t="s">
        <v>1490</v>
      </c>
      <c r="E1272" s="542"/>
      <c r="I1272" s="827"/>
      <c r="J1272" s="827"/>
      <c r="K1272" s="542"/>
      <c r="L1272" s="542"/>
      <c r="M1272" s="542"/>
      <c r="N1272" s="542"/>
      <c r="O1272" s="542"/>
      <c r="P1272" s="542"/>
      <c r="Q1272" s="539"/>
      <c r="R1272" s="384"/>
      <c r="S1272" s="543"/>
      <c r="T1272" s="544"/>
      <c r="U1272" s="546"/>
      <c r="V1272" s="546"/>
      <c r="W1272" s="545">
        <v>40</v>
      </c>
      <c r="X1272" s="546"/>
      <c r="Y1272" s="546"/>
      <c r="Z1272" s="828"/>
      <c r="AE1272" s="383"/>
      <c r="AF1272" s="975"/>
      <c r="AG1272" s="1028"/>
      <c r="AH1272" s="1028"/>
      <c r="AI1272" s="1026"/>
    </row>
    <row r="1273" spans="1:35" s="540" customFormat="1" ht="12.75" customHeight="1" x14ac:dyDescent="0.2">
      <c r="B1273" s="1549"/>
      <c r="C1273" s="546" t="s">
        <v>1977</v>
      </c>
      <c r="E1273" s="542"/>
      <c r="I1273" s="827"/>
      <c r="J1273" s="827"/>
      <c r="K1273" s="542"/>
      <c r="L1273" s="542"/>
      <c r="M1273" s="542"/>
      <c r="N1273" s="542"/>
      <c r="O1273" s="542"/>
      <c r="P1273" s="542"/>
      <c r="Q1273" s="539"/>
      <c r="R1273" s="384"/>
      <c r="S1273" s="543"/>
      <c r="T1273" s="544"/>
      <c r="U1273" s="546"/>
      <c r="V1273" s="546"/>
      <c r="W1273" s="545">
        <v>8.25</v>
      </c>
      <c r="X1273" s="546"/>
      <c r="Y1273" s="546"/>
      <c r="Z1273" s="828"/>
      <c r="AE1273" s="383"/>
      <c r="AF1273" s="975"/>
      <c r="AG1273" s="1028"/>
      <c r="AH1273" s="1028"/>
      <c r="AI1273" s="1026"/>
    </row>
    <row r="1274" spans="1:35" s="540" customFormat="1" ht="12.75" customHeight="1" x14ac:dyDescent="0.2">
      <c r="B1274" s="1549"/>
      <c r="C1274" s="546" t="s">
        <v>2054</v>
      </c>
      <c r="E1274" s="542"/>
      <c r="I1274" s="827"/>
      <c r="J1274" s="827"/>
      <c r="K1274" s="542"/>
      <c r="L1274" s="542"/>
      <c r="M1274" s="542"/>
      <c r="N1274" s="542"/>
      <c r="O1274" s="542"/>
      <c r="P1274" s="542"/>
      <c r="Q1274" s="539"/>
      <c r="R1274" s="384"/>
      <c r="S1274" s="543"/>
      <c r="T1274" s="544"/>
      <c r="U1274" s="546"/>
      <c r="V1274" s="546"/>
      <c r="W1274" s="545">
        <v>4.5</v>
      </c>
      <c r="X1274" s="546"/>
      <c r="Y1274" s="546"/>
      <c r="Z1274" s="828"/>
      <c r="AE1274" s="383"/>
      <c r="AF1274" s="975"/>
      <c r="AG1274" s="1028"/>
      <c r="AH1274" s="1028"/>
      <c r="AI1274" s="1026"/>
    </row>
    <row r="1275" spans="1:35" ht="12.75" customHeight="1" x14ac:dyDescent="0.2">
      <c r="A1275" s="347"/>
      <c r="B1275" s="1539"/>
      <c r="C1275" s="566"/>
      <c r="D1275" s="347"/>
      <c r="E1275" s="999"/>
      <c r="F1275" s="347"/>
      <c r="G1275" s="347"/>
      <c r="H1275" s="347"/>
      <c r="I1275" s="806"/>
      <c r="J1275" s="806"/>
      <c r="Q1275" s="5"/>
      <c r="S1275" s="23"/>
      <c r="W1275" s="469"/>
      <c r="X1275" s="6"/>
      <c r="Y1275" s="6"/>
      <c r="Z1275" s="813"/>
      <c r="AE1275" s="4"/>
      <c r="AF1275" s="973"/>
      <c r="AG1275" s="1028"/>
      <c r="AH1275" s="1028"/>
    </row>
    <row r="1276" spans="1:35" ht="12.75" customHeight="1" x14ac:dyDescent="0.2">
      <c r="A1276" s="347"/>
      <c r="B1276" s="1539"/>
      <c r="C1276" s="566" t="s">
        <v>2099</v>
      </c>
      <c r="D1276" s="347"/>
      <c r="E1276" s="999"/>
      <c r="F1276" s="347"/>
      <c r="G1276" s="347"/>
      <c r="H1276" s="347"/>
      <c r="I1276" s="806"/>
      <c r="J1276" s="806"/>
      <c r="Q1276" s="5"/>
      <c r="S1276" s="23"/>
      <c r="W1276" s="469">
        <v>3.25</v>
      </c>
      <c r="X1276" s="6"/>
      <c r="Y1276" s="6"/>
      <c r="Z1276" s="813"/>
      <c r="AE1276" s="4"/>
      <c r="AF1276" s="973"/>
      <c r="AG1276" s="1028"/>
      <c r="AH1276" s="1028"/>
    </row>
    <row r="1277" spans="1:35" ht="12.75" customHeight="1" x14ac:dyDescent="0.2">
      <c r="A1277" s="347"/>
      <c r="B1277" s="1539"/>
      <c r="C1277" s="566" t="s">
        <v>2100</v>
      </c>
      <c r="D1277" s="347"/>
      <c r="E1277" s="999"/>
      <c r="F1277" s="347"/>
      <c r="G1277" s="347"/>
      <c r="H1277" s="347"/>
      <c r="I1277" s="806"/>
      <c r="J1277" s="806"/>
      <c r="Q1277" s="5"/>
      <c r="S1277" s="23"/>
      <c r="W1277" s="469">
        <v>5.25</v>
      </c>
      <c r="X1277" s="6"/>
      <c r="Y1277" s="6"/>
      <c r="Z1277" s="813"/>
      <c r="AE1277" s="4"/>
      <c r="AF1277" s="973"/>
      <c r="AG1277" s="1028"/>
      <c r="AH1277" s="1028"/>
    </row>
    <row r="1278" spans="1:35" ht="12.75" customHeight="1" x14ac:dyDescent="0.2">
      <c r="A1278" s="347"/>
      <c r="B1278" s="1539"/>
      <c r="C1278" s="566" t="s">
        <v>2101</v>
      </c>
      <c r="D1278" s="347"/>
      <c r="E1278" s="999"/>
      <c r="F1278" s="347"/>
      <c r="G1278" s="347"/>
      <c r="H1278" s="347"/>
      <c r="I1278" s="806"/>
      <c r="J1278" s="806"/>
      <c r="Q1278" s="5"/>
      <c r="S1278" s="23"/>
      <c r="W1278" s="469">
        <v>8.25</v>
      </c>
      <c r="X1278" s="6"/>
      <c r="Y1278" s="6"/>
      <c r="Z1278" s="813"/>
      <c r="AE1278" s="4"/>
      <c r="AF1278" s="973"/>
      <c r="AG1278" s="1028"/>
      <c r="AH1278" s="1028"/>
    </row>
    <row r="1279" spans="1:35" ht="12.75" customHeight="1" x14ac:dyDescent="0.2">
      <c r="A1279" s="347"/>
      <c r="B1279" s="1539"/>
      <c r="C1279" s="566"/>
      <c r="D1279" s="347"/>
      <c r="E1279" s="999"/>
      <c r="F1279" s="347"/>
      <c r="G1279" s="347"/>
      <c r="H1279" s="347"/>
      <c r="I1279" s="806"/>
      <c r="J1279" s="806"/>
      <c r="Q1279" s="5"/>
      <c r="S1279" s="23"/>
      <c r="W1279" s="469"/>
      <c r="X1279" s="6"/>
      <c r="Y1279" s="6"/>
      <c r="Z1279" s="800"/>
      <c r="AE1279" s="4"/>
      <c r="AF1279" s="973"/>
      <c r="AG1279" s="1028"/>
      <c r="AH1279" s="1028"/>
    </row>
    <row r="1280" spans="1:35" s="150" customFormat="1" ht="12.75" customHeight="1" x14ac:dyDescent="0.2">
      <c r="A1280" s="690">
        <v>2016456</v>
      </c>
      <c r="B1280" s="1548">
        <v>120903</v>
      </c>
      <c r="C1280" s="690" t="s">
        <v>1810</v>
      </c>
      <c r="D1280" s="692" t="s">
        <v>1100</v>
      </c>
      <c r="E1280" s="1002">
        <v>0</v>
      </c>
      <c r="F1280" s="448">
        <v>1</v>
      </c>
      <c r="G1280" s="448">
        <v>0</v>
      </c>
      <c r="H1280" s="448">
        <v>0</v>
      </c>
      <c r="I1280" s="808">
        <v>42654</v>
      </c>
      <c r="J1280" s="808"/>
      <c r="K1280" s="75"/>
      <c r="L1280" s="75"/>
      <c r="M1280" s="75" t="s">
        <v>89</v>
      </c>
      <c r="N1280" s="75" t="s">
        <v>89</v>
      </c>
      <c r="O1280" s="75" t="s">
        <v>89</v>
      </c>
      <c r="P1280" s="75" t="s">
        <v>89</v>
      </c>
      <c r="Q1280" s="160"/>
      <c r="R1280" s="96"/>
      <c r="S1280" s="96">
        <v>42</v>
      </c>
      <c r="T1280" s="175"/>
      <c r="U1280" s="99"/>
      <c r="V1280" s="99" t="s">
        <v>1811</v>
      </c>
      <c r="W1280" s="610">
        <v>2</v>
      </c>
      <c r="X1280" s="99"/>
      <c r="Y1280" s="99"/>
      <c r="Z1280" s="160"/>
      <c r="AE1280" s="150">
        <f>IF(A1280="","",(IFERROR(VLOOKUP(A1280,Projecten!A$4:W$2618,5,FALSE),"niet bekend")))</f>
        <v>1</v>
      </c>
      <c r="AF1280" s="972">
        <f>IF(AE1280="","",(IF(E1280=0,AH1280,(E1280/AE1280*AH1280))))</f>
        <v>118.65</v>
      </c>
      <c r="AG1280" s="1028">
        <f>IF(A1280="","",(IFERROR(VLOOKUP(A1280,Projecten!A$4:W$2618,23,FALSE),"niet bekend")))</f>
        <v>118.65</v>
      </c>
      <c r="AH1280" s="1028">
        <f>IF(A1280="","",(IFERROR(VLOOKUP(A1280,Projecten!A$4:W$2618,12,FALSE),"niet bekend")))</f>
        <v>118.65</v>
      </c>
      <c r="AI1280" s="1028">
        <f>IF(AF1280="","",(AH1280-AF1280))</f>
        <v>0</v>
      </c>
    </row>
    <row r="1281" spans="1:35" s="150" customFormat="1" ht="12.75" customHeight="1" x14ac:dyDescent="0.2">
      <c r="A1281" s="448"/>
      <c r="B1281" s="795"/>
      <c r="C1281" s="774"/>
      <c r="D1281" s="448"/>
      <c r="E1281" s="1002"/>
      <c r="F1281" s="448"/>
      <c r="G1281" s="448"/>
      <c r="H1281" s="448"/>
      <c r="I1281" s="808"/>
      <c r="J1281" s="808"/>
      <c r="K1281" s="75"/>
      <c r="L1281" s="75"/>
      <c r="M1281" s="75"/>
      <c r="N1281" s="75"/>
      <c r="O1281" s="75"/>
      <c r="P1281" s="75"/>
      <c r="Q1281" s="160"/>
      <c r="R1281" s="96"/>
      <c r="S1281" s="96"/>
      <c r="T1281" s="175"/>
      <c r="U1281" s="99"/>
      <c r="V1281" s="99"/>
      <c r="W1281" s="610"/>
      <c r="X1281" s="99"/>
      <c r="Y1281" s="99"/>
      <c r="Z1281" s="790"/>
      <c r="AF1281" s="972"/>
      <c r="AG1281" s="1028"/>
      <c r="AH1281" s="1028"/>
      <c r="AI1281" s="1028"/>
    </row>
    <row r="1282" spans="1:35" s="150" customFormat="1" ht="12" customHeight="1" x14ac:dyDescent="0.2">
      <c r="A1282" s="117">
        <v>2016425</v>
      </c>
      <c r="B1282" s="1189">
        <v>120912</v>
      </c>
      <c r="C1282" s="117" t="s">
        <v>1768</v>
      </c>
      <c r="D1282" s="448" t="s">
        <v>68</v>
      </c>
      <c r="E1282" s="1002">
        <v>1</v>
      </c>
      <c r="F1282" s="448">
        <v>1</v>
      </c>
      <c r="G1282" s="448">
        <v>2</v>
      </c>
      <c r="H1282" s="448">
        <v>0</v>
      </c>
      <c r="I1282" s="808" t="s">
        <v>89</v>
      </c>
      <c r="J1282" s="810" t="s">
        <v>1737</v>
      </c>
      <c r="K1282" s="74" t="s">
        <v>1737</v>
      </c>
      <c r="L1282" s="75" t="s">
        <v>164</v>
      </c>
      <c r="M1282" s="75" t="s">
        <v>89</v>
      </c>
      <c r="N1282" s="75" t="s">
        <v>89</v>
      </c>
      <c r="O1282" s="75" t="s">
        <v>89</v>
      </c>
      <c r="P1282" s="75" t="s">
        <v>89</v>
      </c>
      <c r="Q1282" s="160"/>
      <c r="R1282" s="96"/>
      <c r="S1282" s="96">
        <v>42</v>
      </c>
      <c r="T1282" s="175"/>
      <c r="U1282" s="99" t="s">
        <v>278</v>
      </c>
      <c r="V1282" s="778"/>
      <c r="W1282" s="612">
        <v>4</v>
      </c>
      <c r="X1282" s="99"/>
      <c r="Y1282" s="99"/>
      <c r="Z1282" s="160"/>
      <c r="AE1282" s="150">
        <f>IF(A1282="","",(IFERROR(VLOOKUP(A1282,Projecten!A$4:W$2618,5,FALSE),"niet bekend")))</f>
        <v>1</v>
      </c>
      <c r="AF1282" s="972">
        <f t="shared" ref="AF1282:AF1291" si="134">IF(AE1282="","",(IF(E1282=0,AH1282,(E1282/AE1282*AH1282))))</f>
        <v>575.95000000000005</v>
      </c>
      <c r="AG1282" s="1028">
        <f>IF(A1282="","",(IFERROR(VLOOKUP(A1282,Projecten!A$4:W$2618,23,FALSE),"niet bekend")))</f>
        <v>575.95000000000005</v>
      </c>
      <c r="AH1282" s="1028">
        <f>IF(A1282="","",(IFERROR(VLOOKUP(A1282,Projecten!A$4:W$2618,12,FALSE),"niet bekend")))</f>
        <v>575.95000000000005</v>
      </c>
      <c r="AI1282" s="1028">
        <f t="shared" ref="AI1282:AI1291" si="135">IF(AF1282="","",(AH1282-AF1282))</f>
        <v>0</v>
      </c>
    </row>
    <row r="1283" spans="1:35" s="150" customFormat="1" ht="12.75" customHeight="1" x14ac:dyDescent="0.2">
      <c r="A1283" s="117">
        <v>2016482</v>
      </c>
      <c r="B1283" s="1189">
        <v>120912</v>
      </c>
      <c r="C1283" s="117">
        <v>595416</v>
      </c>
      <c r="D1283" s="448" t="s">
        <v>68</v>
      </c>
      <c r="E1283" s="1002">
        <v>1</v>
      </c>
      <c r="F1283" s="448">
        <v>9</v>
      </c>
      <c r="G1283" s="448">
        <v>5</v>
      </c>
      <c r="H1283" s="448">
        <v>2</v>
      </c>
      <c r="I1283" s="810" t="s">
        <v>89</v>
      </c>
      <c r="J1283" s="810" t="s">
        <v>1737</v>
      </c>
      <c r="K1283" s="74" t="s">
        <v>1737</v>
      </c>
      <c r="L1283" s="74" t="s">
        <v>1737</v>
      </c>
      <c r="M1283" s="76" t="s">
        <v>89</v>
      </c>
      <c r="N1283" s="76" t="s">
        <v>89</v>
      </c>
      <c r="O1283" s="76" t="s">
        <v>89</v>
      </c>
      <c r="P1283" s="76" t="s">
        <v>89</v>
      </c>
      <c r="Q1283" s="160"/>
      <c r="R1283" s="96">
        <v>42670</v>
      </c>
      <c r="S1283" s="96">
        <v>42</v>
      </c>
      <c r="T1283" s="175"/>
      <c r="U1283" s="99" t="s">
        <v>278</v>
      </c>
      <c r="V1283" s="778" t="s">
        <v>1952</v>
      </c>
      <c r="W1283" s="97">
        <v>13</v>
      </c>
      <c r="X1283" s="99"/>
      <c r="Y1283" s="99"/>
      <c r="Z1283" s="790">
        <v>42621</v>
      </c>
      <c r="AE1283" s="150">
        <f>IF(A1283="","",(IFERROR(VLOOKUP(A1283,Projecten!A$4:W$2618,5,FALSE),"niet bekend")))</f>
        <v>1</v>
      </c>
      <c r="AF1283" s="972">
        <f t="shared" si="134"/>
        <v>2607.0300000000002</v>
      </c>
      <c r="AG1283" s="1028">
        <f>IF(A1283="","",(IFERROR(VLOOKUP(A1283,Projecten!A$4:W$2618,23,FALSE),"niet bekend")))</f>
        <v>2607.0300000000002</v>
      </c>
      <c r="AH1283" s="1028">
        <f>IF(A1283="","",(IFERROR(VLOOKUP(A1283,Projecten!A$4:W$2618,12,FALSE),"niet bekend")))</f>
        <v>2607.0300000000002</v>
      </c>
      <c r="AI1283" s="1028">
        <f t="shared" si="135"/>
        <v>0</v>
      </c>
    </row>
    <row r="1284" spans="1:35" s="150" customFormat="1" ht="12.75" customHeight="1" x14ac:dyDescent="0.2">
      <c r="A1284" s="117">
        <v>2016517</v>
      </c>
      <c r="B1284" s="1189">
        <v>120913</v>
      </c>
      <c r="C1284" s="117" t="s">
        <v>1894</v>
      </c>
      <c r="D1284" s="448" t="s">
        <v>68</v>
      </c>
      <c r="E1284" s="1002">
        <v>5</v>
      </c>
      <c r="F1284" s="448">
        <v>35</v>
      </c>
      <c r="G1284" s="448">
        <v>30</v>
      </c>
      <c r="H1284" s="448">
        <v>10</v>
      </c>
      <c r="I1284" s="810" t="s">
        <v>89</v>
      </c>
      <c r="J1284" s="810" t="s">
        <v>1737</v>
      </c>
      <c r="K1284" s="74" t="s">
        <v>1737</v>
      </c>
      <c r="L1284" s="74" t="s">
        <v>1737</v>
      </c>
      <c r="M1284" s="75" t="s">
        <v>89</v>
      </c>
      <c r="N1284" s="75" t="s">
        <v>89</v>
      </c>
      <c r="O1284" s="75" t="s">
        <v>89</v>
      </c>
      <c r="P1284" s="75" t="s">
        <v>89</v>
      </c>
      <c r="Q1284" s="160"/>
      <c r="R1284" s="96"/>
      <c r="S1284" s="96">
        <v>42</v>
      </c>
      <c r="T1284" s="175"/>
      <c r="U1284" s="99" t="s">
        <v>561</v>
      </c>
      <c r="V1284" s="778" t="s">
        <v>1952</v>
      </c>
      <c r="W1284" s="612">
        <v>64</v>
      </c>
      <c r="X1284" s="99"/>
      <c r="Y1284" s="99"/>
      <c r="Z1284" s="790">
        <v>42628</v>
      </c>
      <c r="AE1284" s="150">
        <f>IF(A1284="","",(IFERROR(VLOOKUP(A1284,Projecten!A$4:W$2618,5,FALSE),"niet bekend")))</f>
        <v>5</v>
      </c>
      <c r="AF1284" s="972">
        <f t="shared" si="134"/>
        <v>8850.36</v>
      </c>
      <c r="AG1284" s="1028">
        <f>IF(A1284="","",(IFERROR(VLOOKUP(A1284,Projecten!A$4:W$2618,23,FALSE),"niet bekend")))</f>
        <v>8850.36</v>
      </c>
      <c r="AH1284" s="1028">
        <f>IF(A1284="","",(IFERROR(VLOOKUP(A1284,Projecten!A$4:W$2618,12,FALSE),"niet bekend")))</f>
        <v>8850.36</v>
      </c>
      <c r="AI1284" s="1028">
        <f t="shared" si="135"/>
        <v>0</v>
      </c>
    </row>
    <row r="1285" spans="1:35" s="150" customFormat="1" ht="12.75" customHeight="1" x14ac:dyDescent="0.2">
      <c r="A1285" s="93">
        <v>2016478</v>
      </c>
      <c r="B1285" s="1499">
        <v>120911</v>
      </c>
      <c r="C1285" s="93" t="s">
        <v>1947</v>
      </c>
      <c r="D1285" s="94" t="s">
        <v>68</v>
      </c>
      <c r="E1285" s="91">
        <v>4</v>
      </c>
      <c r="F1285" s="94">
        <v>36</v>
      </c>
      <c r="G1285" s="94">
        <v>24</v>
      </c>
      <c r="H1285" s="94">
        <v>12</v>
      </c>
      <c r="I1285" s="810" t="s">
        <v>89</v>
      </c>
      <c r="J1285" s="810" t="s">
        <v>1737</v>
      </c>
      <c r="K1285" s="74" t="s">
        <v>1737</v>
      </c>
      <c r="L1285" s="74" t="s">
        <v>1737</v>
      </c>
      <c r="M1285" s="74" t="s">
        <v>89</v>
      </c>
      <c r="N1285" s="74" t="s">
        <v>89</v>
      </c>
      <c r="O1285" s="74" t="s">
        <v>89</v>
      </c>
      <c r="P1285" s="74" t="s">
        <v>89</v>
      </c>
      <c r="Q1285" s="160"/>
      <c r="R1285" s="96">
        <v>42667</v>
      </c>
      <c r="S1285" s="96">
        <v>42</v>
      </c>
      <c r="T1285" s="175"/>
      <c r="U1285" s="99" t="s">
        <v>278</v>
      </c>
      <c r="V1285" s="778" t="s">
        <v>1953</v>
      </c>
      <c r="W1285" s="97">
        <v>66.400000000000006</v>
      </c>
      <c r="X1285" s="99"/>
      <c r="Y1285" s="99"/>
      <c r="Z1285" s="790">
        <v>42621</v>
      </c>
      <c r="AE1285" s="150">
        <f>IF(A1285="","",(IFERROR(VLOOKUP(A1285,Projecten!A$4:W$2618,5,FALSE),"niet bekend")))</f>
        <v>4</v>
      </c>
      <c r="AF1285" s="972">
        <f t="shared" si="134"/>
        <v>10958.89</v>
      </c>
      <c r="AG1285" s="1028">
        <f>IF(A1285="","",(IFERROR(VLOOKUP(A1285,Projecten!A$4:W$2618,23,FALSE),"niet bekend")))</f>
        <v>10958.89</v>
      </c>
      <c r="AH1285" s="1028">
        <f>IF(A1285="","",(IFERROR(VLOOKUP(A1285,Projecten!A$4:W$2618,12,FALSE),"niet bekend")))</f>
        <v>10958.89</v>
      </c>
      <c r="AI1285" s="1028">
        <f t="shared" si="135"/>
        <v>0</v>
      </c>
    </row>
    <row r="1286" spans="1:35" s="150" customFormat="1" ht="12.75" customHeight="1" x14ac:dyDescent="0.2">
      <c r="A1286" s="117">
        <v>2016477</v>
      </c>
      <c r="B1286" s="1189">
        <v>120910</v>
      </c>
      <c r="C1286" s="117">
        <v>603316</v>
      </c>
      <c r="D1286" s="448" t="s">
        <v>68</v>
      </c>
      <c r="E1286" s="1002">
        <v>1</v>
      </c>
      <c r="F1286" s="448">
        <v>6</v>
      </c>
      <c r="G1286" s="448">
        <v>5</v>
      </c>
      <c r="H1286" s="448">
        <v>2</v>
      </c>
      <c r="I1286" s="810">
        <v>42650</v>
      </c>
      <c r="J1286" s="810" t="s">
        <v>1737</v>
      </c>
      <c r="K1286" s="74" t="s">
        <v>1737</v>
      </c>
      <c r="L1286" s="74" t="s">
        <v>1737</v>
      </c>
      <c r="M1286" s="74" t="s">
        <v>89</v>
      </c>
      <c r="N1286" s="74" t="s">
        <v>89</v>
      </c>
      <c r="O1286" s="74" t="s">
        <v>89</v>
      </c>
      <c r="P1286" s="74" t="s">
        <v>89</v>
      </c>
      <c r="Q1286" s="160"/>
      <c r="R1286" s="96">
        <v>42667</v>
      </c>
      <c r="S1286" s="96">
        <v>42</v>
      </c>
      <c r="T1286" s="175"/>
      <c r="U1286" s="99" t="s">
        <v>278</v>
      </c>
      <c r="V1286" s="778" t="s">
        <v>1952</v>
      </c>
      <c r="W1286" s="97">
        <v>10.15</v>
      </c>
      <c r="X1286" s="99"/>
      <c r="Y1286" s="99"/>
      <c r="Z1286" s="790">
        <v>42621</v>
      </c>
      <c r="AE1286" s="150">
        <f>IF(A1286="","",(IFERROR(VLOOKUP(A1286,Projecten!A$4:W$2618,5,FALSE),"niet bekend")))</f>
        <v>1</v>
      </c>
      <c r="AF1286" s="972">
        <f t="shared" si="134"/>
        <v>1475.9</v>
      </c>
      <c r="AG1286" s="1028">
        <f>IF(A1286="","",(IFERROR(VLOOKUP(A1286,Projecten!A$4:W$2618,23,FALSE),"niet bekend")))</f>
        <v>1475.9</v>
      </c>
      <c r="AH1286" s="1028">
        <f>IF(A1286="","",(IFERROR(VLOOKUP(A1286,Projecten!A$4:W$2618,12,FALSE),"niet bekend")))</f>
        <v>1475.9</v>
      </c>
      <c r="AI1286" s="1028">
        <f t="shared" si="135"/>
        <v>0</v>
      </c>
    </row>
    <row r="1287" spans="1:35" s="150" customFormat="1" ht="12.75" customHeight="1" x14ac:dyDescent="0.2">
      <c r="A1287" s="117">
        <v>2016476</v>
      </c>
      <c r="B1287" s="1189">
        <v>120910</v>
      </c>
      <c r="C1287" s="117">
        <v>603216</v>
      </c>
      <c r="D1287" s="448" t="s">
        <v>68</v>
      </c>
      <c r="E1287" s="1002">
        <v>1</v>
      </c>
      <c r="F1287" s="448">
        <v>6</v>
      </c>
      <c r="G1287" s="448">
        <v>5</v>
      </c>
      <c r="H1287" s="448">
        <v>2</v>
      </c>
      <c r="I1287" s="810" t="s">
        <v>89</v>
      </c>
      <c r="J1287" s="810" t="s">
        <v>1737</v>
      </c>
      <c r="K1287" s="74" t="s">
        <v>1737</v>
      </c>
      <c r="L1287" s="74" t="s">
        <v>1737</v>
      </c>
      <c r="M1287" s="74" t="s">
        <v>89</v>
      </c>
      <c r="N1287" s="74" t="s">
        <v>89</v>
      </c>
      <c r="O1287" s="74" t="s">
        <v>89</v>
      </c>
      <c r="P1287" s="74" t="s">
        <v>89</v>
      </c>
      <c r="Q1287" s="160"/>
      <c r="R1287" s="96">
        <v>42656</v>
      </c>
      <c r="S1287" s="96">
        <v>42</v>
      </c>
      <c r="T1287" s="175"/>
      <c r="U1287" s="99" t="s">
        <v>278</v>
      </c>
      <c r="V1287" s="778" t="s">
        <v>1952</v>
      </c>
      <c r="W1287" s="97">
        <v>10.15</v>
      </c>
      <c r="X1287" s="99"/>
      <c r="Y1287" s="99"/>
      <c r="Z1287" s="790">
        <v>42621</v>
      </c>
      <c r="AE1287" s="150">
        <f>IF(A1287="","",(IFERROR(VLOOKUP(A1287,Projecten!A$4:W$2618,5,FALSE),"niet bekend")))</f>
        <v>1</v>
      </c>
      <c r="AF1287" s="972">
        <f t="shared" si="134"/>
        <v>1475.9</v>
      </c>
      <c r="AG1287" s="1028">
        <f>IF(A1287="","",(IFERROR(VLOOKUP(A1287,Projecten!A$4:W$2618,23,FALSE),"niet bekend")))</f>
        <v>1475.9</v>
      </c>
      <c r="AH1287" s="1028">
        <f>IF(A1287="","",(IFERROR(VLOOKUP(A1287,Projecten!A$4:W$2618,12,FALSE),"niet bekend")))</f>
        <v>1475.9</v>
      </c>
      <c r="AI1287" s="1028">
        <f t="shared" si="135"/>
        <v>0</v>
      </c>
    </row>
    <row r="1288" spans="1:35" s="150" customFormat="1" x14ac:dyDescent="0.2">
      <c r="A1288" s="93">
        <v>2016578</v>
      </c>
      <c r="B1288" s="1499">
        <v>120918</v>
      </c>
      <c r="C1288" s="404" t="s">
        <v>2017</v>
      </c>
      <c r="D1288" s="405" t="s">
        <v>68</v>
      </c>
      <c r="E1288" s="1977">
        <v>1</v>
      </c>
      <c r="F1288" s="94">
        <v>8</v>
      </c>
      <c r="G1288" s="94">
        <v>6</v>
      </c>
      <c r="H1288" s="94">
        <v>4</v>
      </c>
      <c r="I1288" s="808">
        <v>42654</v>
      </c>
      <c r="J1288" s="808" t="s">
        <v>1737</v>
      </c>
      <c r="K1288" s="75" t="s">
        <v>1737</v>
      </c>
      <c r="L1288" s="75" t="s">
        <v>1737</v>
      </c>
      <c r="M1288" s="75" t="s">
        <v>89</v>
      </c>
      <c r="N1288" s="75" t="s">
        <v>89</v>
      </c>
      <c r="O1288" s="75" t="s">
        <v>89</v>
      </c>
      <c r="P1288" s="75" t="s">
        <v>89</v>
      </c>
      <c r="Q1288" s="160"/>
      <c r="R1288" s="96">
        <v>42657</v>
      </c>
      <c r="S1288" s="96">
        <v>41</v>
      </c>
      <c r="T1288" s="175"/>
      <c r="U1288" s="99" t="s">
        <v>561</v>
      </c>
      <c r="V1288" s="99" t="s">
        <v>2021</v>
      </c>
      <c r="W1288" s="610">
        <v>18</v>
      </c>
      <c r="X1288" s="99"/>
      <c r="Y1288" s="99"/>
      <c r="Z1288" s="790">
        <v>42647</v>
      </c>
      <c r="AE1288" s="150">
        <f>IF(A1288="","",(IFERROR(VLOOKUP(A1288,Projecten!A$4:W$2618,5,FALSE),"niet bekend")))</f>
        <v>1</v>
      </c>
      <c r="AF1288" s="972">
        <f t="shared" si="134"/>
        <v>2706.69</v>
      </c>
      <c r="AG1288" s="1028">
        <f>IF(A1288="","",(IFERROR(VLOOKUP(A1288,Projecten!A$4:W$2618,23,FALSE),"niet bekend")))</f>
        <v>2706.69</v>
      </c>
      <c r="AH1288" s="1028">
        <f>IF(A1288="","",(IFERROR(VLOOKUP(A1288,Projecten!A$4:W$2618,12,FALSE),"niet bekend")))</f>
        <v>2706.69</v>
      </c>
      <c r="AI1288" s="1028">
        <f t="shared" si="135"/>
        <v>0</v>
      </c>
    </row>
    <row r="1289" spans="1:35" s="150" customFormat="1" ht="12.75" customHeight="1" x14ac:dyDescent="0.2">
      <c r="A1289" s="93">
        <v>2016530</v>
      </c>
      <c r="B1289" s="1499">
        <v>120919</v>
      </c>
      <c r="C1289" s="93">
        <v>503216</v>
      </c>
      <c r="D1289" s="94" t="s">
        <v>68</v>
      </c>
      <c r="E1289" s="91">
        <v>1</v>
      </c>
      <c r="F1289" s="94">
        <v>7</v>
      </c>
      <c r="G1289" s="94">
        <v>6</v>
      </c>
      <c r="H1289" s="94">
        <v>2</v>
      </c>
      <c r="I1289" s="810" t="s">
        <v>89</v>
      </c>
      <c r="J1289" s="810">
        <v>42650</v>
      </c>
      <c r="K1289" s="74" t="s">
        <v>1737</v>
      </c>
      <c r="L1289" s="74" t="s">
        <v>1737</v>
      </c>
      <c r="M1289" s="74" t="s">
        <v>89</v>
      </c>
      <c r="N1289" s="74" t="s">
        <v>89</v>
      </c>
      <c r="O1289" s="74" t="s">
        <v>89</v>
      </c>
      <c r="P1289" s="74" t="s">
        <v>89</v>
      </c>
      <c r="Q1289" s="160"/>
      <c r="R1289" s="96">
        <v>42668</v>
      </c>
      <c r="S1289" s="96">
        <v>43</v>
      </c>
      <c r="T1289" s="175">
        <v>42667</v>
      </c>
      <c r="U1289" s="99" t="s">
        <v>278</v>
      </c>
      <c r="V1289" s="778" t="s">
        <v>2030</v>
      </c>
      <c r="W1289" s="97">
        <v>14</v>
      </c>
      <c r="X1289" s="99"/>
      <c r="Y1289" s="99"/>
      <c r="Z1289" s="790">
        <v>42632</v>
      </c>
      <c r="AE1289" s="150">
        <f>IF(A1289="","",(IFERROR(VLOOKUP(A1289,Projecten!A$4:W$2618,5,FALSE),"niet bekend")))</f>
        <v>1</v>
      </c>
      <c r="AF1289" s="972">
        <f t="shared" si="134"/>
        <v>2844.3</v>
      </c>
      <c r="AG1289" s="1028">
        <f>IF(A1289="","",(IFERROR(VLOOKUP(A1289,Projecten!A$4:W$2618,23,FALSE),"niet bekend")))</f>
        <v>2844.3</v>
      </c>
      <c r="AH1289" s="1028">
        <f>IF(A1289="","",(IFERROR(VLOOKUP(A1289,Projecten!A$4:W$2618,12,FALSE),"niet bekend")))</f>
        <v>2844.3</v>
      </c>
      <c r="AI1289" s="1028">
        <f t="shared" si="135"/>
        <v>0</v>
      </c>
    </row>
    <row r="1290" spans="1:35" s="150" customFormat="1" ht="12.75" customHeight="1" x14ac:dyDescent="0.2">
      <c r="A1290" s="117">
        <v>2016590</v>
      </c>
      <c r="B1290" s="446">
        <v>120933</v>
      </c>
      <c r="C1290" s="117" t="s">
        <v>2057</v>
      </c>
      <c r="D1290" s="448" t="s">
        <v>68</v>
      </c>
      <c r="E1290" s="1002">
        <v>0</v>
      </c>
      <c r="F1290" s="448">
        <v>2</v>
      </c>
      <c r="G1290" s="448">
        <v>0</v>
      </c>
      <c r="H1290" s="448">
        <v>1</v>
      </c>
      <c r="I1290" s="808" t="s">
        <v>89</v>
      </c>
      <c r="J1290" s="810" t="s">
        <v>1737</v>
      </c>
      <c r="K1290" s="74" t="s">
        <v>1737</v>
      </c>
      <c r="L1290" s="74" t="s">
        <v>1737</v>
      </c>
      <c r="M1290" s="75" t="s">
        <v>89</v>
      </c>
      <c r="N1290" s="75" t="s">
        <v>89</v>
      </c>
      <c r="O1290" s="75" t="s">
        <v>89</v>
      </c>
      <c r="P1290" s="75" t="s">
        <v>89</v>
      </c>
      <c r="Q1290" s="160"/>
      <c r="R1290" s="96"/>
      <c r="S1290" s="96">
        <v>42</v>
      </c>
      <c r="T1290" s="175"/>
      <c r="U1290" s="99" t="s">
        <v>278</v>
      </c>
      <c r="V1290" s="99"/>
      <c r="W1290" s="612">
        <v>5</v>
      </c>
      <c r="X1290" s="99"/>
      <c r="Y1290" s="99"/>
      <c r="Z1290" s="819">
        <v>42653</v>
      </c>
      <c r="AE1290" s="150">
        <f>IF(A1290="","",(IFERROR(VLOOKUP(A1290,Projecten!A$4:W$2618,5,FALSE),"niet bekend")))</f>
        <v>0</v>
      </c>
      <c r="AF1290" s="972">
        <f t="shared" si="134"/>
        <v>556.14</v>
      </c>
      <c r="AG1290" s="1028">
        <f>IF(A1290="","",(IFERROR(VLOOKUP(A1290,Projecten!A$4:W$2618,23,FALSE),"niet bekend")))</f>
        <v>556.14</v>
      </c>
      <c r="AH1290" s="1028">
        <f>IF(A1290="","",(IFERROR(VLOOKUP(A1290,Projecten!A$4:W$2618,12,FALSE),"niet bekend")))</f>
        <v>556.14</v>
      </c>
      <c r="AI1290" s="1028">
        <f t="shared" si="135"/>
        <v>0</v>
      </c>
    </row>
    <row r="1291" spans="1:35" s="150" customFormat="1" ht="12.75" customHeight="1" x14ac:dyDescent="0.2">
      <c r="A1291" s="93" t="s">
        <v>1930</v>
      </c>
      <c r="B1291" s="1499">
        <v>120920</v>
      </c>
      <c r="C1291" s="93">
        <v>522716</v>
      </c>
      <c r="D1291" s="94" t="s">
        <v>68</v>
      </c>
      <c r="E1291" s="91">
        <v>1</v>
      </c>
      <c r="F1291" s="94">
        <v>8</v>
      </c>
      <c r="G1291" s="94">
        <v>5</v>
      </c>
      <c r="H1291" s="94">
        <v>2</v>
      </c>
      <c r="I1291" s="810" t="s">
        <v>89</v>
      </c>
      <c r="J1291" s="810">
        <v>42648</v>
      </c>
      <c r="K1291" s="74" t="s">
        <v>1737</v>
      </c>
      <c r="L1291" s="74" t="s">
        <v>1737</v>
      </c>
      <c r="M1291" s="74" t="s">
        <v>89</v>
      </c>
      <c r="N1291" s="74" t="s">
        <v>89</v>
      </c>
      <c r="O1291" s="74" t="s">
        <v>89</v>
      </c>
      <c r="P1291" s="74" t="s">
        <v>89</v>
      </c>
      <c r="Q1291" s="160"/>
      <c r="R1291" s="96">
        <v>42670</v>
      </c>
      <c r="S1291" s="96">
        <v>43</v>
      </c>
      <c r="T1291" s="175">
        <v>42667</v>
      </c>
      <c r="U1291" s="99" t="s">
        <v>278</v>
      </c>
      <c r="V1291" s="778" t="s">
        <v>1995</v>
      </c>
      <c r="W1291" s="97">
        <v>24</v>
      </c>
      <c r="X1291" s="99"/>
      <c r="Y1291" s="99"/>
      <c r="Z1291" s="790">
        <v>42632</v>
      </c>
      <c r="AE1291" s="150">
        <f>IF(A1291="","",(IFERROR(VLOOKUP(A1291,Projecten!A$4:W$2618,5,FALSE),"niet bekend")))</f>
        <v>1</v>
      </c>
      <c r="AF1291" s="972">
        <f t="shared" si="134"/>
        <v>5256.98</v>
      </c>
      <c r="AG1291" s="1028">
        <f>IF(A1291="","",(IFERROR(VLOOKUP(A1291,Projecten!A$4:W$2618,23,FALSE),"niet bekend")))</f>
        <v>5256.98</v>
      </c>
      <c r="AH1291" s="1028">
        <f>IF(A1291="","",(IFERROR(VLOOKUP(A1291,Projecten!A$4:W$2618,12,FALSE),"niet bekend")))</f>
        <v>5256.98</v>
      </c>
      <c r="AI1291" s="1028">
        <f t="shared" si="135"/>
        <v>0</v>
      </c>
    </row>
    <row r="1292" spans="1:35" s="150" customFormat="1" ht="12.75" customHeight="1" x14ac:dyDescent="0.2">
      <c r="A1292" s="93"/>
      <c r="B1292" s="445"/>
      <c r="C1292" s="93"/>
      <c r="D1292" s="94"/>
      <c r="E1292" s="91"/>
      <c r="F1292" s="94"/>
      <c r="G1292" s="94"/>
      <c r="H1292" s="94"/>
      <c r="I1292" s="810"/>
      <c r="J1292" s="810"/>
      <c r="K1292" s="74"/>
      <c r="L1292" s="74"/>
      <c r="M1292" s="74"/>
      <c r="N1292" s="74"/>
      <c r="O1292" s="74"/>
      <c r="P1292" s="74"/>
      <c r="Q1292" s="160"/>
      <c r="R1292" s="96"/>
      <c r="S1292" s="96"/>
      <c r="T1292" s="175"/>
      <c r="U1292" s="99"/>
      <c r="V1292" s="778"/>
      <c r="W1292" s="97"/>
      <c r="X1292" s="99"/>
      <c r="Y1292" s="99"/>
      <c r="Z1292" s="790"/>
      <c r="AF1292" s="972"/>
      <c r="AG1292" s="1028"/>
      <c r="AH1292" s="1028"/>
      <c r="AI1292" s="1028"/>
    </row>
    <row r="1293" spans="1:35" s="150" customFormat="1" ht="12.75" customHeight="1" x14ac:dyDescent="0.2">
      <c r="A1293" s="117"/>
      <c r="B1293" s="333"/>
      <c r="C1293" s="117"/>
      <c r="D1293" s="448"/>
      <c r="E1293" s="1002"/>
      <c r="F1293" s="448"/>
      <c r="G1293" s="448"/>
      <c r="H1293" s="448"/>
      <c r="I1293" s="808"/>
      <c r="J1293" s="808"/>
      <c r="K1293" s="75"/>
      <c r="L1293" s="75"/>
      <c r="M1293" s="75"/>
      <c r="N1293" s="75"/>
      <c r="O1293" s="75"/>
      <c r="P1293" s="75"/>
      <c r="Q1293" s="160"/>
      <c r="R1293" s="96"/>
      <c r="S1293" s="96"/>
      <c r="T1293" s="175"/>
      <c r="U1293" s="99"/>
      <c r="V1293" s="99"/>
      <c r="W1293" s="610"/>
      <c r="X1293" s="99"/>
      <c r="Y1293" s="99"/>
      <c r="Z1293" s="160"/>
      <c r="AF1293" s="972"/>
      <c r="AG1293" s="1028"/>
      <c r="AH1293" s="1028"/>
      <c r="AI1293" s="1028"/>
    </row>
    <row r="1294" spans="1:35" s="150" customFormat="1" ht="12.75" customHeight="1" x14ac:dyDescent="0.2">
      <c r="A1294" s="690">
        <v>2016504</v>
      </c>
      <c r="B1294" s="1189">
        <v>120914</v>
      </c>
      <c r="C1294" s="690" t="s">
        <v>1879</v>
      </c>
      <c r="D1294" s="692" t="s">
        <v>489</v>
      </c>
      <c r="E1294" s="2003">
        <v>1</v>
      </c>
      <c r="F1294" s="692">
        <v>11</v>
      </c>
      <c r="G1294" s="692">
        <v>5</v>
      </c>
      <c r="H1294" s="692">
        <v>3</v>
      </c>
      <c r="I1294" s="808" t="s">
        <v>89</v>
      </c>
      <c r="J1294" s="808" t="s">
        <v>89</v>
      </c>
      <c r="K1294" s="74" t="s">
        <v>1737</v>
      </c>
      <c r="L1294" s="74" t="s">
        <v>1737</v>
      </c>
      <c r="M1294" s="75" t="s">
        <v>89</v>
      </c>
      <c r="N1294" s="75" t="s">
        <v>89</v>
      </c>
      <c r="O1294" s="75" t="s">
        <v>89</v>
      </c>
      <c r="P1294" s="75" t="s">
        <v>89</v>
      </c>
      <c r="Q1294" s="160"/>
      <c r="R1294" s="96"/>
      <c r="S1294" s="96">
        <v>42</v>
      </c>
      <c r="T1294" s="175"/>
      <c r="U1294" s="99" t="s">
        <v>681</v>
      </c>
      <c r="V1294" s="99" t="s">
        <v>1950</v>
      </c>
      <c r="W1294" s="612">
        <v>21</v>
      </c>
      <c r="X1294" s="99"/>
      <c r="Y1294" s="99"/>
      <c r="Z1294" s="160"/>
      <c r="AE1294" s="150">
        <f>IF(A1294="","",(IFERROR(VLOOKUP(A1294,Projecten!A$4:W$2618,5,FALSE),"niet bekend")))</f>
        <v>1</v>
      </c>
      <c r="AF1294" s="972">
        <f t="shared" ref="AF1294:AF1300" si="136">IF(AE1294="","",(IF(E1294=0,AH1294,(E1294/AE1294*AH1294))))</f>
        <v>3122.39</v>
      </c>
      <c r="AG1294" s="1028">
        <f>IF(A1294="","",(IFERROR(VLOOKUP(A1294,Projecten!A$4:W$2618,23,FALSE),"niet bekend")))</f>
        <v>3122.39</v>
      </c>
      <c r="AH1294" s="1028">
        <f>IF(A1294="","",(IFERROR(VLOOKUP(A1294,Projecten!A$4:W$2618,12,FALSE),"niet bekend")))</f>
        <v>3122.39</v>
      </c>
      <c r="AI1294" s="1028">
        <f t="shared" ref="AI1294:AI1300" si="137">IF(AF1294="","",(AH1294-AF1294))</f>
        <v>0</v>
      </c>
    </row>
    <row r="1295" spans="1:35" s="150" customFormat="1" ht="12.75" customHeight="1" x14ac:dyDescent="0.2">
      <c r="A1295" s="690">
        <v>2016505</v>
      </c>
      <c r="B1295" s="1189">
        <v>120914</v>
      </c>
      <c r="C1295" s="690" t="s">
        <v>1880</v>
      </c>
      <c r="D1295" s="692" t="s">
        <v>489</v>
      </c>
      <c r="E1295" s="2003">
        <v>1</v>
      </c>
      <c r="F1295" s="692">
        <v>11</v>
      </c>
      <c r="G1295" s="692">
        <v>5</v>
      </c>
      <c r="H1295" s="692">
        <v>3</v>
      </c>
      <c r="I1295" s="808" t="s">
        <v>89</v>
      </c>
      <c r="J1295" s="808" t="s">
        <v>89</v>
      </c>
      <c r="K1295" s="74" t="s">
        <v>1737</v>
      </c>
      <c r="L1295" s="74" t="s">
        <v>1737</v>
      </c>
      <c r="M1295" s="75" t="s">
        <v>89</v>
      </c>
      <c r="N1295" s="75" t="s">
        <v>89</v>
      </c>
      <c r="O1295" s="75" t="s">
        <v>89</v>
      </c>
      <c r="P1295" s="75" t="s">
        <v>89</v>
      </c>
      <c r="Q1295" s="160"/>
      <c r="R1295" s="96"/>
      <c r="S1295" s="96">
        <v>42</v>
      </c>
      <c r="T1295" s="175"/>
      <c r="U1295" s="99" t="s">
        <v>681</v>
      </c>
      <c r="V1295" s="99" t="s">
        <v>1950</v>
      </c>
      <c r="W1295" s="612">
        <v>21</v>
      </c>
      <c r="X1295" s="99"/>
      <c r="Y1295" s="99"/>
      <c r="Z1295" s="160"/>
      <c r="AE1295" s="150">
        <f>IF(A1295="","",(IFERROR(VLOOKUP(A1295,Projecten!A$4:W$2618,5,FALSE),"niet bekend")))</f>
        <v>1</v>
      </c>
      <c r="AF1295" s="972">
        <f t="shared" si="136"/>
        <v>3122.39</v>
      </c>
      <c r="AG1295" s="1028">
        <f>IF(A1295="","",(IFERROR(VLOOKUP(A1295,Projecten!A$4:W$2618,23,FALSE),"niet bekend")))</f>
        <v>3122.39</v>
      </c>
      <c r="AH1295" s="1028">
        <f>IF(A1295="","",(IFERROR(VLOOKUP(A1295,Projecten!A$4:W$2618,12,FALSE),"niet bekend")))</f>
        <v>3122.39</v>
      </c>
      <c r="AI1295" s="1028">
        <f t="shared" si="137"/>
        <v>0</v>
      </c>
    </row>
    <row r="1296" spans="1:35" s="150" customFormat="1" ht="12.75" customHeight="1" x14ac:dyDescent="0.2">
      <c r="A1296" s="93">
        <v>2016542</v>
      </c>
      <c r="B1296" s="1499">
        <v>120914</v>
      </c>
      <c r="C1296" s="93" t="s">
        <v>1940</v>
      </c>
      <c r="D1296" s="94" t="s">
        <v>489</v>
      </c>
      <c r="E1296" s="91">
        <v>1</v>
      </c>
      <c r="F1296" s="94">
        <v>1</v>
      </c>
      <c r="G1296" s="94">
        <v>0</v>
      </c>
      <c r="H1296" s="94">
        <v>1</v>
      </c>
      <c r="I1296" s="808" t="s">
        <v>89</v>
      </c>
      <c r="J1296" s="810" t="s">
        <v>1737</v>
      </c>
      <c r="K1296" s="74" t="s">
        <v>1737</v>
      </c>
      <c r="L1296" s="74" t="s">
        <v>1737</v>
      </c>
      <c r="M1296" s="75" t="s">
        <v>89</v>
      </c>
      <c r="N1296" s="75" t="s">
        <v>89</v>
      </c>
      <c r="O1296" s="75" t="s">
        <v>89</v>
      </c>
      <c r="P1296" s="75" t="s">
        <v>89</v>
      </c>
      <c r="Q1296" s="160"/>
      <c r="R1296" s="96"/>
      <c r="S1296" s="96">
        <v>42</v>
      </c>
      <c r="T1296" s="175"/>
      <c r="U1296" s="99" t="s">
        <v>681</v>
      </c>
      <c r="V1296" s="99" t="s">
        <v>1951</v>
      </c>
      <c r="W1296" s="612">
        <v>4</v>
      </c>
      <c r="X1296" s="99"/>
      <c r="Y1296" s="99"/>
      <c r="Z1296" s="160"/>
      <c r="AE1296" s="150">
        <f>IF(A1296="","",(IFERROR(VLOOKUP(A1296,Projecten!A$4:W$2618,5,FALSE),"niet bekend")))</f>
        <v>1</v>
      </c>
      <c r="AF1296" s="972">
        <f t="shared" si="136"/>
        <v>627.86</v>
      </c>
      <c r="AG1296" s="1028">
        <f>IF(A1296="","",(IFERROR(VLOOKUP(A1296,Projecten!A$4:W$2618,23,FALSE),"niet bekend")))</f>
        <v>627.86</v>
      </c>
      <c r="AH1296" s="1028">
        <f>IF(A1296="","",(IFERROR(VLOOKUP(A1296,Projecten!A$4:W$2618,12,FALSE),"niet bekend")))</f>
        <v>627.86</v>
      </c>
      <c r="AI1296" s="1028">
        <f t="shared" si="137"/>
        <v>0</v>
      </c>
    </row>
    <row r="1297" spans="1:35" s="150" customFormat="1" x14ac:dyDescent="0.2">
      <c r="A1297" s="93">
        <v>2016582</v>
      </c>
      <c r="B1297" s="1499">
        <v>120915</v>
      </c>
      <c r="C1297" s="404" t="s">
        <v>2031</v>
      </c>
      <c r="D1297" s="405" t="s">
        <v>489</v>
      </c>
      <c r="E1297" s="1977">
        <v>0</v>
      </c>
      <c r="F1297" s="94">
        <v>0</v>
      </c>
      <c r="G1297" s="94">
        <v>1</v>
      </c>
      <c r="H1297" s="94">
        <v>0</v>
      </c>
      <c r="I1297" s="808" t="s">
        <v>89</v>
      </c>
      <c r="J1297" s="810" t="s">
        <v>1737</v>
      </c>
      <c r="K1297" s="74" t="s">
        <v>1737</v>
      </c>
      <c r="L1297" s="74" t="s">
        <v>1737</v>
      </c>
      <c r="M1297" s="75" t="s">
        <v>89</v>
      </c>
      <c r="N1297" s="75" t="s">
        <v>89</v>
      </c>
      <c r="O1297" s="75" t="s">
        <v>89</v>
      </c>
      <c r="P1297" s="75" t="s">
        <v>89</v>
      </c>
      <c r="Q1297" s="160"/>
      <c r="R1297" s="96"/>
      <c r="S1297" s="96">
        <v>42</v>
      </c>
      <c r="T1297" s="175"/>
      <c r="U1297" s="99" t="s">
        <v>681</v>
      </c>
      <c r="V1297" s="99"/>
      <c r="W1297" s="612">
        <v>3</v>
      </c>
      <c r="X1297" s="99"/>
      <c r="Y1297" s="99"/>
      <c r="Z1297" s="790"/>
      <c r="AE1297" s="150">
        <f>IF(A1297="","",(IFERROR(VLOOKUP(A1297,Projecten!A$4:W$2618,5,FALSE),"niet bekend")))</f>
        <v>1</v>
      </c>
      <c r="AF1297" s="972">
        <f t="shared" si="136"/>
        <v>225</v>
      </c>
      <c r="AG1297" s="1028">
        <f>IF(A1297="","",(IFERROR(VLOOKUP(A1297,Projecten!A$4:W$2618,23,FALSE),"niet bekend")))</f>
        <v>225</v>
      </c>
      <c r="AH1297" s="1028">
        <f>IF(A1297="","",(IFERROR(VLOOKUP(A1297,Projecten!A$4:W$2618,12,FALSE),"niet bekend")))</f>
        <v>225</v>
      </c>
      <c r="AI1297" s="1028">
        <f t="shared" si="137"/>
        <v>0</v>
      </c>
    </row>
    <row r="1298" spans="1:35" s="150" customFormat="1" ht="12.75" customHeight="1" x14ac:dyDescent="0.2">
      <c r="A1298" s="117" t="s">
        <v>1935</v>
      </c>
      <c r="B1298" s="1189">
        <v>120906</v>
      </c>
      <c r="C1298" s="690" t="s">
        <v>1876</v>
      </c>
      <c r="D1298" s="692" t="s">
        <v>489</v>
      </c>
      <c r="E1298" s="2003">
        <v>1</v>
      </c>
      <c r="F1298" s="692">
        <v>13</v>
      </c>
      <c r="G1298" s="692">
        <v>0</v>
      </c>
      <c r="H1298" s="692">
        <v>0</v>
      </c>
      <c r="I1298" s="810" t="s">
        <v>89</v>
      </c>
      <c r="J1298" s="810" t="s">
        <v>1737</v>
      </c>
      <c r="K1298" s="74" t="s">
        <v>1737</v>
      </c>
      <c r="L1298" s="74" t="s">
        <v>1737</v>
      </c>
      <c r="M1298" s="74" t="s">
        <v>89</v>
      </c>
      <c r="N1298" s="74" t="s">
        <v>89</v>
      </c>
      <c r="O1298" s="74" t="s">
        <v>89</v>
      </c>
      <c r="P1298" s="74" t="s">
        <v>89</v>
      </c>
      <c r="Q1298" s="160"/>
      <c r="R1298" s="96"/>
      <c r="S1298" s="96">
        <v>42</v>
      </c>
      <c r="T1298" s="175"/>
      <c r="U1298" s="99" t="s">
        <v>681</v>
      </c>
      <c r="V1298" s="150" t="s">
        <v>1933</v>
      </c>
      <c r="W1298" s="97">
        <v>7</v>
      </c>
      <c r="X1298" s="99"/>
      <c r="Y1298" s="99"/>
      <c r="Z1298" s="160"/>
      <c r="AE1298" s="150">
        <f>IF(A1298="","",(IFERROR(VLOOKUP(A1298,Projecten!A$4:W$2618,5,FALSE),"niet bekend")))</f>
        <v>1</v>
      </c>
      <c r="AF1298" s="972">
        <f t="shared" si="136"/>
        <v>1477.12</v>
      </c>
      <c r="AG1298" s="1028">
        <f>IF(A1298="","",(IFERROR(VLOOKUP(A1298,Projecten!A$4:W$2618,23,FALSE),"niet bekend")))</f>
        <v>1477.12</v>
      </c>
      <c r="AH1298" s="1028">
        <f>IF(A1298="","",(IFERROR(VLOOKUP(A1298,Projecten!A$4:W$2618,12,FALSE),"niet bekend")))</f>
        <v>1477.12</v>
      </c>
      <c r="AI1298" s="1028">
        <f t="shared" si="137"/>
        <v>0</v>
      </c>
    </row>
    <row r="1299" spans="1:35" s="150" customFormat="1" ht="12.75" customHeight="1" x14ac:dyDescent="0.2">
      <c r="A1299" s="117" t="s">
        <v>1934</v>
      </c>
      <c r="B1299" s="1189">
        <v>120906</v>
      </c>
      <c r="C1299" s="690" t="s">
        <v>1878</v>
      </c>
      <c r="D1299" s="692" t="s">
        <v>489</v>
      </c>
      <c r="E1299" s="2003">
        <v>1</v>
      </c>
      <c r="F1299" s="692">
        <v>13</v>
      </c>
      <c r="G1299" s="692">
        <v>0</v>
      </c>
      <c r="H1299" s="692">
        <v>0</v>
      </c>
      <c r="I1299" s="810" t="s">
        <v>89</v>
      </c>
      <c r="J1299" s="810" t="s">
        <v>1737</v>
      </c>
      <c r="K1299" s="74" t="s">
        <v>1737</v>
      </c>
      <c r="L1299" s="74" t="s">
        <v>1737</v>
      </c>
      <c r="M1299" s="74" t="s">
        <v>89</v>
      </c>
      <c r="N1299" s="74" t="s">
        <v>89</v>
      </c>
      <c r="O1299" s="74" t="s">
        <v>89</v>
      </c>
      <c r="P1299" s="74" t="s">
        <v>89</v>
      </c>
      <c r="Q1299" s="160"/>
      <c r="R1299" s="96"/>
      <c r="S1299" s="96">
        <v>42</v>
      </c>
      <c r="T1299" s="175"/>
      <c r="U1299" s="99" t="s">
        <v>681</v>
      </c>
      <c r="V1299" s="150" t="s">
        <v>1933</v>
      </c>
      <c r="W1299" s="97">
        <v>7</v>
      </c>
      <c r="X1299" s="99"/>
      <c r="Y1299" s="99"/>
      <c r="Z1299" s="160"/>
      <c r="AE1299" s="150">
        <f>IF(A1299="","",(IFERROR(VLOOKUP(A1299,Projecten!A$4:W$2618,5,FALSE),"niet bekend")))</f>
        <v>1</v>
      </c>
      <c r="AF1299" s="972">
        <f t="shared" si="136"/>
        <v>1489.32</v>
      </c>
      <c r="AG1299" s="1028">
        <f>IF(A1299="","",(IFERROR(VLOOKUP(A1299,Projecten!A$4:W$2618,23,FALSE),"niet bekend")))</f>
        <v>1489.32</v>
      </c>
      <c r="AH1299" s="1028">
        <f>IF(A1299="","",(IFERROR(VLOOKUP(A1299,Projecten!A$4:W$2618,12,FALSE),"niet bekend")))</f>
        <v>1489.32</v>
      </c>
      <c r="AI1299" s="1028">
        <f t="shared" si="137"/>
        <v>0</v>
      </c>
    </row>
    <row r="1300" spans="1:35" s="150" customFormat="1" ht="12.75" customHeight="1" x14ac:dyDescent="0.2">
      <c r="A1300" s="117" t="s">
        <v>1844</v>
      </c>
      <c r="B1300" s="1189">
        <v>120906</v>
      </c>
      <c r="C1300" s="117" t="s">
        <v>1778</v>
      </c>
      <c r="D1300" s="448" t="s">
        <v>489</v>
      </c>
      <c r="E1300" s="1002">
        <v>2</v>
      </c>
      <c r="F1300" s="448">
        <v>26</v>
      </c>
      <c r="G1300" s="448">
        <v>0</v>
      </c>
      <c r="H1300" s="448">
        <v>0</v>
      </c>
      <c r="I1300" s="810" t="s">
        <v>89</v>
      </c>
      <c r="J1300" s="810" t="s">
        <v>1737</v>
      </c>
      <c r="K1300" s="74" t="s">
        <v>1737</v>
      </c>
      <c r="L1300" s="74" t="s">
        <v>1737</v>
      </c>
      <c r="M1300" s="74" t="s">
        <v>89</v>
      </c>
      <c r="N1300" s="74" t="s">
        <v>89</v>
      </c>
      <c r="O1300" s="74" t="s">
        <v>89</v>
      </c>
      <c r="P1300" s="74" t="s">
        <v>89</v>
      </c>
      <c r="Q1300" s="160"/>
      <c r="R1300" s="96"/>
      <c r="S1300" s="96">
        <v>43</v>
      </c>
      <c r="T1300" s="175">
        <v>42667</v>
      </c>
      <c r="U1300" s="99" t="s">
        <v>681</v>
      </c>
      <c r="V1300" s="779"/>
      <c r="W1300" s="97">
        <v>17.399999999999999</v>
      </c>
      <c r="X1300" s="99"/>
      <c r="Y1300" s="99"/>
      <c r="Z1300" s="160"/>
      <c r="AE1300" s="150">
        <f>IF(A1300="","",(IFERROR(VLOOKUP(A1300,Projecten!A$4:W$2618,5,FALSE),"niet bekend")))</f>
        <v>2</v>
      </c>
      <c r="AF1300" s="972">
        <f t="shared" si="136"/>
        <v>2875.13</v>
      </c>
      <c r="AG1300" s="1028">
        <f>IF(A1300="","",(IFERROR(VLOOKUP(A1300,Projecten!A$4:W$2618,23,FALSE),"niet bekend")))</f>
        <v>2875.13</v>
      </c>
      <c r="AH1300" s="1028">
        <f>IF(A1300="","",(IFERROR(VLOOKUP(A1300,Projecten!A$4:W$2618,12,FALSE),"niet bekend")))</f>
        <v>2875.13</v>
      </c>
      <c r="AI1300" s="1028">
        <f t="shared" si="137"/>
        <v>0</v>
      </c>
    </row>
    <row r="1301" spans="1:35" s="150" customFormat="1" ht="12.75" customHeight="1" x14ac:dyDescent="0.2">
      <c r="A1301" s="93"/>
      <c r="B1301" s="445"/>
      <c r="C1301" s="93"/>
      <c r="D1301" s="94"/>
      <c r="E1301" s="91"/>
      <c r="F1301" s="94"/>
      <c r="G1301" s="94"/>
      <c r="H1301" s="94"/>
      <c r="I1301" s="810"/>
      <c r="J1301" s="810"/>
      <c r="K1301" s="74"/>
      <c r="L1301" s="74"/>
      <c r="M1301" s="74"/>
      <c r="N1301" s="74"/>
      <c r="O1301" s="74"/>
      <c r="P1301" s="74"/>
      <c r="Q1301" s="160"/>
      <c r="R1301" s="96"/>
      <c r="S1301" s="96"/>
      <c r="T1301" s="175"/>
      <c r="U1301" s="99"/>
      <c r="V1301" s="778"/>
      <c r="W1301" s="97"/>
      <c r="X1301" s="99"/>
      <c r="Y1301" s="99"/>
      <c r="Z1301" s="790"/>
      <c r="AF1301" s="972"/>
      <c r="AG1301" s="1028"/>
      <c r="AH1301" s="1028"/>
      <c r="AI1301" s="1028"/>
    </row>
    <row r="1302" spans="1:35" s="150" customFormat="1" ht="12.75" customHeight="1" x14ac:dyDescent="0.2">
      <c r="A1302" s="93">
        <v>2016457</v>
      </c>
      <c r="B1302" s="1499">
        <v>120905</v>
      </c>
      <c r="C1302" s="93" t="s">
        <v>1814</v>
      </c>
      <c r="D1302" s="94" t="s">
        <v>451</v>
      </c>
      <c r="E1302" s="91">
        <v>1</v>
      </c>
      <c r="F1302" s="94">
        <v>15</v>
      </c>
      <c r="G1302" s="94">
        <v>9</v>
      </c>
      <c r="H1302" s="94">
        <v>6</v>
      </c>
      <c r="I1302" s="810" t="s">
        <v>89</v>
      </c>
      <c r="J1302" s="810" t="s">
        <v>89</v>
      </c>
      <c r="K1302" s="76" t="s">
        <v>1737</v>
      </c>
      <c r="L1302" s="76" t="s">
        <v>1737</v>
      </c>
      <c r="M1302" s="75" t="s">
        <v>89</v>
      </c>
      <c r="N1302" s="75" t="s">
        <v>89</v>
      </c>
      <c r="O1302" s="75" t="s">
        <v>89</v>
      </c>
      <c r="P1302" s="75" t="s">
        <v>89</v>
      </c>
      <c r="Q1302" s="160"/>
      <c r="R1302" s="96"/>
      <c r="S1302" s="96">
        <v>41</v>
      </c>
      <c r="T1302" s="175"/>
      <c r="U1302" s="99" t="s">
        <v>934</v>
      </c>
      <c r="V1302" s="99" t="s">
        <v>1939</v>
      </c>
      <c r="W1302" s="612">
        <v>33</v>
      </c>
      <c r="X1302" s="99"/>
      <c r="Y1302" s="99"/>
      <c r="Z1302" s="160"/>
      <c r="AE1302" s="150">
        <f>IF(A1302="","",(IFERROR(VLOOKUP(A1302,Projecten!A$4:W$2618,5,FALSE),"niet bekend")))</f>
        <v>1</v>
      </c>
      <c r="AF1302" s="972">
        <f>IF(AE1302="","",(IF(E1302=0,AH1302,(E1302/AE1302*AH1302))))</f>
        <v>5811.32</v>
      </c>
      <c r="AG1302" s="1028">
        <f>IF(A1302="","",(IFERROR(VLOOKUP(A1302,Projecten!A$4:W$2618,23,FALSE),"niet bekend")))</f>
        <v>5811.32</v>
      </c>
      <c r="AH1302" s="1028">
        <f>IF(A1302="","",(IFERROR(VLOOKUP(A1302,Projecten!A$4:W$2618,12,FALSE),"niet bekend")))</f>
        <v>5811.32</v>
      </c>
      <c r="AI1302" s="1028">
        <f>IF(AF1302="","",(AH1302-AF1302))</f>
        <v>0</v>
      </c>
    </row>
    <row r="1303" spans="1:35" s="150" customFormat="1" ht="12.75" customHeight="1" x14ac:dyDescent="0.2">
      <c r="A1303" s="93"/>
      <c r="B1303" s="445"/>
      <c r="C1303" s="93"/>
      <c r="D1303" s="94"/>
      <c r="E1303" s="91"/>
      <c r="F1303" s="94"/>
      <c r="G1303" s="94"/>
      <c r="H1303" s="94"/>
      <c r="I1303" s="810"/>
      <c r="J1303" s="810"/>
      <c r="K1303" s="74"/>
      <c r="L1303" s="74"/>
      <c r="M1303" s="74"/>
      <c r="N1303" s="74"/>
      <c r="O1303" s="74"/>
      <c r="P1303" s="74"/>
      <c r="Q1303" s="160"/>
      <c r="R1303" s="96"/>
      <c r="S1303" s="96"/>
      <c r="T1303" s="175"/>
      <c r="U1303" s="99"/>
      <c r="V1303" s="778"/>
      <c r="W1303" s="97"/>
      <c r="X1303" s="99"/>
      <c r="Y1303" s="99"/>
      <c r="Z1303" s="790"/>
      <c r="AF1303" s="972"/>
      <c r="AG1303" s="1028"/>
      <c r="AH1303" s="1028"/>
      <c r="AI1303" s="1028"/>
    </row>
    <row r="1304" spans="1:35" s="150" customFormat="1" ht="12.75" customHeight="1" x14ac:dyDescent="0.2">
      <c r="A1304" s="117">
        <v>2016426</v>
      </c>
      <c r="B1304" s="1189">
        <v>120917</v>
      </c>
      <c r="C1304" s="118" t="s">
        <v>1770</v>
      </c>
      <c r="D1304" s="119" t="s">
        <v>1771</v>
      </c>
      <c r="E1304" s="1002">
        <v>1</v>
      </c>
      <c r="F1304" s="738">
        <v>10</v>
      </c>
      <c r="G1304" s="738">
        <v>0</v>
      </c>
      <c r="H1304" s="738">
        <v>0</v>
      </c>
      <c r="I1304" s="808"/>
      <c r="J1304" s="808"/>
      <c r="K1304" s="75"/>
      <c r="L1304" s="75"/>
      <c r="M1304" s="75" t="s">
        <v>89</v>
      </c>
      <c r="N1304" s="75" t="s">
        <v>89</v>
      </c>
      <c r="O1304" s="75" t="s">
        <v>89</v>
      </c>
      <c r="P1304" s="75" t="s">
        <v>89</v>
      </c>
      <c r="Q1304" s="160"/>
      <c r="R1304" s="96"/>
      <c r="S1304" s="96">
        <v>43</v>
      </c>
      <c r="T1304" s="175"/>
      <c r="U1304" s="99" t="s">
        <v>1772</v>
      </c>
      <c r="V1304" s="99"/>
      <c r="W1304" s="97">
        <v>9</v>
      </c>
      <c r="X1304" s="99"/>
      <c r="Y1304" s="99"/>
      <c r="Z1304" s="160"/>
      <c r="AE1304" s="150">
        <f>IF(A1304="","",(IFERROR(VLOOKUP(A1304,Projecten!A$4:W$2618,5,FALSE),"niet bekend")))</f>
        <v>1</v>
      </c>
      <c r="AF1304" s="972">
        <f>IF(AE1304="","",(IF(E1304=0,AH1304,(E1304/AE1304*AH1304))))</f>
        <v>2004.32</v>
      </c>
      <c r="AG1304" s="1028">
        <f>IF(A1304="","",(IFERROR(VLOOKUP(A1304,Projecten!A$4:W$2618,23,FALSE),"niet bekend")))</f>
        <v>2004.32</v>
      </c>
      <c r="AH1304" s="1028">
        <f>IF(A1304="","",(IFERROR(VLOOKUP(A1304,Projecten!A$4:W$2618,12,FALSE),"niet bekend")))</f>
        <v>2004.32</v>
      </c>
      <c r="AI1304" s="1028">
        <f>IF(AF1304="","",(AH1304-AF1304))</f>
        <v>0</v>
      </c>
    </row>
    <row r="1305" spans="1:35" s="38" customFormat="1" ht="12.75" customHeight="1" x14ac:dyDescent="0.2">
      <c r="A1305" s="30"/>
      <c r="B1305" s="1500"/>
      <c r="C1305" s="31"/>
      <c r="D1305" s="31"/>
      <c r="E1305" s="32"/>
      <c r="F1305" s="31"/>
      <c r="G1305" s="31"/>
      <c r="H1305" s="31"/>
      <c r="I1305" s="811"/>
      <c r="J1305" s="811"/>
      <c r="K1305" s="32"/>
      <c r="L1305" s="32"/>
      <c r="M1305" s="32"/>
      <c r="N1305" s="32"/>
      <c r="O1305" s="32"/>
      <c r="P1305" s="32"/>
      <c r="Q1305" s="527"/>
      <c r="R1305" s="33"/>
      <c r="S1305" s="1198"/>
      <c r="T1305" s="176"/>
      <c r="U1305" s="35"/>
      <c r="V1305" s="35"/>
      <c r="W1305" s="35"/>
      <c r="X1305" s="83"/>
      <c r="Y1305" s="84"/>
      <c r="Z1305" s="36"/>
      <c r="AA1305" s="608"/>
      <c r="AB1305" s="608"/>
      <c r="AC1305" s="608"/>
      <c r="AF1305" s="983"/>
      <c r="AG1305" s="1030"/>
      <c r="AH1305" s="1030"/>
      <c r="AI1305" s="1030"/>
    </row>
    <row r="1306" spans="1:35" s="957" customFormat="1" ht="12.75" customHeight="1" x14ac:dyDescent="0.2">
      <c r="A1306" s="1007"/>
      <c r="B1306" s="1498"/>
      <c r="C1306" s="1008">
        <f>SUM(F1306:H1306)</f>
        <v>582</v>
      </c>
      <c r="D1306" s="1009"/>
      <c r="E1306" s="1010">
        <f>SUM(E1307:E1335)</f>
        <v>32</v>
      </c>
      <c r="F1306" s="1009">
        <f>SUM(F1307:F1335)</f>
        <v>376</v>
      </c>
      <c r="G1306" s="1009">
        <f>SUM(G1307:G1335)</f>
        <v>141</v>
      </c>
      <c r="H1306" s="1009">
        <f>SUM(H1307:H1335)</f>
        <v>65</v>
      </c>
      <c r="I1306" s="1011"/>
      <c r="J1306" s="1011"/>
      <c r="K1306" s="1010"/>
      <c r="L1306" s="1010"/>
      <c r="M1306" s="1010"/>
      <c r="N1306" s="1010"/>
      <c r="O1306" s="1010"/>
      <c r="P1306" s="1010"/>
      <c r="Q1306" s="1012">
        <v>42</v>
      </c>
      <c r="R1306" s="1043"/>
      <c r="S1306" s="1199"/>
      <c r="T1306" s="1013"/>
      <c r="U1306" s="1014"/>
      <c r="V1306" s="1015">
        <f>SUM(W1306:W1335)</f>
        <v>546.45000000000005</v>
      </c>
      <c r="W1306" s="960"/>
      <c r="X1306" s="960">
        <v>340.5</v>
      </c>
      <c r="Y1306" s="961">
        <f>V1306-X1306</f>
        <v>205.95000000000005</v>
      </c>
      <c r="Z1306" s="956"/>
      <c r="AA1306" s="964" t="s">
        <v>1332</v>
      </c>
      <c r="AB1306" s="964" t="s">
        <v>1269</v>
      </c>
      <c r="AC1306" s="964" t="s">
        <v>1333</v>
      </c>
      <c r="AD1306" s="959" t="s">
        <v>2590</v>
      </c>
      <c r="AE1306" s="1038" t="str">
        <f>IF(A1306="","",(IFERROR(VLOOKUP(A1306,Projecten!A$4:W$2618,5,FALSE),"niet bekend")))</f>
        <v/>
      </c>
      <c r="AF1306" s="1037">
        <f>SUM(AF1307:AF1335)</f>
        <v>74031.19</v>
      </c>
      <c r="AG1306" s="1027"/>
      <c r="AH1306" s="1027"/>
      <c r="AI1306" s="1027"/>
    </row>
    <row r="1307" spans="1:35" ht="12.75" customHeight="1" x14ac:dyDescent="0.2">
      <c r="A1307" s="347"/>
      <c r="B1307" s="1539"/>
      <c r="C1307" s="284" t="s">
        <v>1658</v>
      </c>
      <c r="D1307" s="347"/>
      <c r="E1307" s="999"/>
      <c r="F1307" s="347"/>
      <c r="G1307" s="347"/>
      <c r="H1307" s="347"/>
      <c r="I1307" s="805"/>
      <c r="J1307" s="805"/>
      <c r="K1307" s="29"/>
      <c r="L1307" s="29"/>
      <c r="M1307" s="29"/>
      <c r="N1307" s="29"/>
      <c r="O1307" s="29"/>
      <c r="P1307" s="29"/>
      <c r="Q1307" s="5" t="s">
        <v>1690</v>
      </c>
      <c r="S1307" s="23"/>
      <c r="V1307" s="600" t="s">
        <v>1397</v>
      </c>
      <c r="W1307" s="25"/>
      <c r="X1307" s="6"/>
      <c r="Y1307" s="6"/>
      <c r="Z1307" s="5"/>
      <c r="AA1307" s="468">
        <v>531.5</v>
      </c>
      <c r="AB1307" s="468">
        <v>244.5</v>
      </c>
      <c r="AC1307" s="468">
        <f>AA1307-AB1307</f>
        <v>287</v>
      </c>
      <c r="AD1307" s="537">
        <v>16.75</v>
      </c>
      <c r="AE1307" s="4"/>
      <c r="AF1307" s="973"/>
      <c r="AG1307" s="1028"/>
      <c r="AH1307" s="1028"/>
    </row>
    <row r="1308" spans="1:35" s="288" customFormat="1" ht="12.75" customHeight="1" x14ac:dyDescent="0.2">
      <c r="A1308" s="433"/>
      <c r="B1308" s="1550"/>
      <c r="C1308" s="284" t="s">
        <v>1813</v>
      </c>
      <c r="D1308" s="433"/>
      <c r="E1308" s="563"/>
      <c r="F1308" s="433"/>
      <c r="G1308" s="433"/>
      <c r="H1308" s="433"/>
      <c r="I1308" s="812"/>
      <c r="J1308" s="812"/>
      <c r="K1308" s="287"/>
      <c r="L1308" s="287"/>
      <c r="M1308" s="287"/>
      <c r="N1308" s="287"/>
      <c r="O1308" s="287"/>
      <c r="P1308" s="287"/>
      <c r="Q1308" s="279"/>
      <c r="R1308" s="23"/>
      <c r="S1308" s="289"/>
      <c r="T1308" s="285"/>
      <c r="U1308" s="284"/>
      <c r="V1308" s="600"/>
      <c r="W1308" s="472">
        <v>29.75</v>
      </c>
      <c r="X1308" s="284"/>
      <c r="Y1308" s="284"/>
      <c r="Z1308" s="279"/>
      <c r="AE1308" s="383"/>
      <c r="AF1308" s="974"/>
      <c r="AG1308" s="1028"/>
      <c r="AH1308" s="1028"/>
      <c r="AI1308" s="1026"/>
    </row>
    <row r="1309" spans="1:35" s="775" customFormat="1" ht="12.75" customHeight="1" x14ac:dyDescent="0.2">
      <c r="B1309" s="1551"/>
      <c r="C1309" s="774" t="s">
        <v>2106</v>
      </c>
      <c r="E1309" s="764"/>
      <c r="I1309" s="830"/>
      <c r="J1309" s="830"/>
      <c r="K1309" s="701"/>
      <c r="L1309" s="701"/>
      <c r="M1309" s="701"/>
      <c r="N1309" s="701"/>
      <c r="O1309" s="701"/>
      <c r="P1309" s="701"/>
      <c r="Q1309" s="434"/>
      <c r="R1309" s="418"/>
      <c r="S1309" s="772"/>
      <c r="T1309" s="773"/>
      <c r="U1309" s="774"/>
      <c r="V1309" s="263"/>
      <c r="W1309" s="610">
        <v>5</v>
      </c>
      <c r="X1309" s="774"/>
      <c r="Y1309" s="774"/>
      <c r="Z1309" s="434"/>
      <c r="AE1309" s="430"/>
      <c r="AF1309" s="981"/>
      <c r="AG1309" s="1028"/>
      <c r="AH1309" s="1028"/>
      <c r="AI1309" s="1028"/>
    </row>
    <row r="1310" spans="1:35" s="150" customFormat="1" ht="12.75" customHeight="1" x14ac:dyDescent="0.2">
      <c r="A1310" s="117"/>
      <c r="B1310" s="446"/>
      <c r="C1310" s="117"/>
      <c r="D1310" s="448"/>
      <c r="E1310" s="1972"/>
      <c r="F1310" s="448"/>
      <c r="G1310" s="448"/>
      <c r="H1310" s="448"/>
      <c r="I1310" s="810"/>
      <c r="J1310" s="810"/>
      <c r="K1310" s="74"/>
      <c r="L1310" s="74"/>
      <c r="M1310" s="74"/>
      <c r="N1310" s="74"/>
      <c r="O1310" s="74"/>
      <c r="P1310" s="74"/>
      <c r="Q1310" s="160"/>
      <c r="R1310" s="96"/>
      <c r="S1310" s="96"/>
      <c r="T1310" s="175"/>
      <c r="U1310" s="99"/>
      <c r="V1310" s="263"/>
      <c r="W1310" s="97"/>
      <c r="X1310" s="99"/>
      <c r="Y1310" s="99"/>
      <c r="Z1310" s="819"/>
      <c r="AF1310" s="972"/>
      <c r="AG1310" s="1028"/>
      <c r="AH1310" s="1028"/>
      <c r="AI1310" s="1028"/>
    </row>
    <row r="1311" spans="1:35" s="150" customFormat="1" ht="12.75" customHeight="1" x14ac:dyDescent="0.2">
      <c r="A1311" s="117">
        <v>2016561</v>
      </c>
      <c r="B1311" s="446">
        <v>120922</v>
      </c>
      <c r="C1311" s="117" t="s">
        <v>1997</v>
      </c>
      <c r="D1311" s="448" t="s">
        <v>68</v>
      </c>
      <c r="E1311" s="1972">
        <v>5</v>
      </c>
      <c r="F1311" s="448">
        <v>40</v>
      </c>
      <c r="G1311" s="448">
        <f>E1311*5</f>
        <v>25</v>
      </c>
      <c r="H1311" s="448">
        <f>E1311*3</f>
        <v>15</v>
      </c>
      <c r="I1311" s="810">
        <v>42657</v>
      </c>
      <c r="J1311" s="810" t="s">
        <v>1737</v>
      </c>
      <c r="K1311" s="74" t="s">
        <v>1737</v>
      </c>
      <c r="L1311" s="74" t="s">
        <v>1737</v>
      </c>
      <c r="M1311" s="74" t="s">
        <v>89</v>
      </c>
      <c r="N1311" s="74" t="s">
        <v>89</v>
      </c>
      <c r="O1311" s="74" t="s">
        <v>89</v>
      </c>
      <c r="P1311" s="74" t="s">
        <v>89</v>
      </c>
      <c r="Q1311" s="160"/>
      <c r="R1311" s="96"/>
      <c r="S1311" s="96">
        <v>43</v>
      </c>
      <c r="T1311" s="175"/>
      <c r="U1311" s="99" t="s">
        <v>444</v>
      </c>
      <c r="V1311" s="263"/>
      <c r="W1311" s="97">
        <f>E1311*15</f>
        <v>75</v>
      </c>
      <c r="X1311" s="99"/>
      <c r="Y1311" s="99"/>
      <c r="Z1311" s="819">
        <v>42643</v>
      </c>
      <c r="AE1311" s="150">
        <f>IF(A1311="","",(IFERROR(VLOOKUP(A1311,Projecten!A$4:W$2618,5,FALSE),"niet bekend")))</f>
        <v>10</v>
      </c>
      <c r="AF1311" s="972">
        <f>IF(AE1311="","",(IF(E1311=0,AH1311,(E1311/AE1311*AH1311))))</f>
        <v>10977.75</v>
      </c>
      <c r="AG1311" s="1028">
        <f>IF(A1311="","",(IFERROR(VLOOKUP(A1311,Projecten!A$4:W$2618,23,FALSE),"niet bekend")))</f>
        <v>21955.5</v>
      </c>
      <c r="AH1311" s="1028">
        <f>IF(A1311="","",(IFERROR(VLOOKUP(A1311,Projecten!A$4:W$2618,12,FALSE),"niet bekend")))</f>
        <v>21955.5</v>
      </c>
      <c r="AI1311" s="1028">
        <f>IF(AF1311="","",(AH1311-AF1311))</f>
        <v>10977.75</v>
      </c>
    </row>
    <row r="1312" spans="1:35" s="150" customFormat="1" x14ac:dyDescent="0.2">
      <c r="A1312" s="117">
        <v>2016561</v>
      </c>
      <c r="B1312" s="446">
        <v>120923</v>
      </c>
      <c r="C1312" s="118" t="s">
        <v>1997</v>
      </c>
      <c r="D1312" s="119" t="s">
        <v>68</v>
      </c>
      <c r="E1312" s="1972">
        <v>5</v>
      </c>
      <c r="F1312" s="738">
        <f>E1312*8</f>
        <v>40</v>
      </c>
      <c r="G1312" s="738">
        <f>E1312*5</f>
        <v>25</v>
      </c>
      <c r="H1312" s="738">
        <f>E1312*3</f>
        <v>15</v>
      </c>
      <c r="I1312" s="810">
        <v>42657</v>
      </c>
      <c r="J1312" s="810" t="s">
        <v>1737</v>
      </c>
      <c r="K1312" s="74" t="s">
        <v>1737</v>
      </c>
      <c r="L1312" s="74" t="s">
        <v>1737</v>
      </c>
      <c r="M1312" s="74" t="s">
        <v>89</v>
      </c>
      <c r="N1312" s="74" t="s">
        <v>89</v>
      </c>
      <c r="O1312" s="74" t="s">
        <v>89</v>
      </c>
      <c r="P1312" s="74" t="s">
        <v>89</v>
      </c>
      <c r="Q1312" s="160"/>
      <c r="R1312" s="96"/>
      <c r="S1312" s="96">
        <v>44</v>
      </c>
      <c r="T1312" s="175"/>
      <c r="U1312" s="99" t="s">
        <v>444</v>
      </c>
      <c r="V1312" s="263"/>
      <c r="W1312" s="97">
        <f>E1312*15</f>
        <v>75</v>
      </c>
      <c r="X1312" s="99"/>
      <c r="Y1312" s="765"/>
      <c r="Z1312" s="819">
        <v>42643</v>
      </c>
      <c r="AE1312" s="150">
        <f>IF(A1312="","",(IFERROR(VLOOKUP(A1312,Projecten!A$4:W$2618,5,FALSE),"niet bekend")))</f>
        <v>10</v>
      </c>
      <c r="AF1312" s="972">
        <f>IF(AE1312="","",(IF(E1312=0,AH1312,(E1312/AE1312*AH1312))))</f>
        <v>10977.75</v>
      </c>
      <c r="AG1312" s="1028">
        <f>IF(A1312="","",(IFERROR(VLOOKUP(A1312,Projecten!A$4:W$2618,23,FALSE),"niet bekend")))</f>
        <v>21955.5</v>
      </c>
      <c r="AH1312" s="1028">
        <f>IF(A1312="","",(IFERROR(VLOOKUP(A1312,Projecten!A$4:W$2618,12,FALSE),"niet bekend")))</f>
        <v>21955.5</v>
      </c>
      <c r="AI1312" s="1028">
        <f>IF(AF1312="","",(AH1312-AF1312))</f>
        <v>10977.75</v>
      </c>
    </row>
    <row r="1313" spans="1:35" s="150" customFormat="1" ht="12.75" customHeight="1" x14ac:dyDescent="0.2">
      <c r="A1313" s="117"/>
      <c r="B1313" s="446"/>
      <c r="C1313" s="117"/>
      <c r="D1313" s="448"/>
      <c r="E1313" s="1972"/>
      <c r="F1313" s="448"/>
      <c r="G1313" s="448"/>
      <c r="H1313" s="448"/>
      <c r="I1313" s="810"/>
      <c r="J1313" s="810"/>
      <c r="K1313" s="74"/>
      <c r="L1313" s="74"/>
      <c r="M1313" s="74"/>
      <c r="N1313" s="74"/>
      <c r="O1313" s="74"/>
      <c r="P1313" s="74"/>
      <c r="Q1313" s="160"/>
      <c r="R1313" s="96"/>
      <c r="S1313" s="96"/>
      <c r="T1313" s="175"/>
      <c r="U1313" s="99"/>
      <c r="V1313" s="263"/>
      <c r="W1313" s="97"/>
      <c r="X1313" s="99"/>
      <c r="Y1313" s="99"/>
      <c r="Z1313" s="819"/>
      <c r="AF1313" s="972"/>
      <c r="AG1313" s="1028"/>
      <c r="AH1313" s="1028"/>
      <c r="AI1313" s="1028"/>
    </row>
    <row r="1314" spans="1:35" s="150" customFormat="1" ht="12.75" customHeight="1" x14ac:dyDescent="0.2">
      <c r="A1314" s="117">
        <v>2016459</v>
      </c>
      <c r="B1314" s="1189">
        <v>120931</v>
      </c>
      <c r="C1314" s="117" t="s">
        <v>1817</v>
      </c>
      <c r="D1314" s="448" t="s">
        <v>1575</v>
      </c>
      <c r="E1314" s="91">
        <v>1</v>
      </c>
      <c r="F1314" s="94">
        <v>1</v>
      </c>
      <c r="G1314" s="94">
        <v>0</v>
      </c>
      <c r="H1314" s="94">
        <v>1</v>
      </c>
      <c r="I1314" s="808">
        <v>42650</v>
      </c>
      <c r="J1314" s="810" t="s">
        <v>1737</v>
      </c>
      <c r="K1314" s="74" t="s">
        <v>1737</v>
      </c>
      <c r="L1314" s="74" t="s">
        <v>1737</v>
      </c>
      <c r="M1314" s="75" t="s">
        <v>89</v>
      </c>
      <c r="N1314" s="75" t="s">
        <v>89</v>
      </c>
      <c r="O1314" s="75" t="s">
        <v>89</v>
      </c>
      <c r="P1314" s="75" t="s">
        <v>89</v>
      </c>
      <c r="Q1314" s="160"/>
      <c r="R1314" s="96"/>
      <c r="S1314" s="96">
        <v>43</v>
      </c>
      <c r="T1314" s="175"/>
      <c r="U1314" s="99"/>
      <c r="V1314" s="99"/>
      <c r="W1314" s="612">
        <v>3</v>
      </c>
      <c r="X1314" s="99"/>
      <c r="Y1314" s="99"/>
      <c r="Z1314" s="160"/>
      <c r="AE1314" s="150">
        <f>IF(A1314="","",(IFERROR(VLOOKUP(A1314,Projecten!A$4:W$2618,5,FALSE),"niet bekend")))</f>
        <v>1</v>
      </c>
      <c r="AF1314" s="972">
        <f>IF(AE1314="","",(IF(E1314=0,AH1314,(E1314/AE1314*AH1314))))</f>
        <v>584.72</v>
      </c>
      <c r="AG1314" s="1028">
        <f>IF(A1314="","",(IFERROR(VLOOKUP(A1314,Projecten!A$4:W$2618,23,FALSE),"niet bekend")))</f>
        <v>584.72</v>
      </c>
      <c r="AH1314" s="1028">
        <f>IF(A1314="","",(IFERROR(VLOOKUP(A1314,Projecten!A$4:W$2618,12,FALSE),"niet bekend")))</f>
        <v>584.72</v>
      </c>
      <c r="AI1314" s="1028">
        <f>IF(AF1314="","",(AH1314-AF1314))</f>
        <v>0</v>
      </c>
    </row>
    <row r="1315" spans="1:35" s="150" customFormat="1" ht="12.75" customHeight="1" x14ac:dyDescent="0.2">
      <c r="A1315" s="117">
        <v>2016462</v>
      </c>
      <c r="B1315" s="1189">
        <v>120932</v>
      </c>
      <c r="C1315" s="117" t="s">
        <v>1819</v>
      </c>
      <c r="D1315" s="448" t="s">
        <v>1575</v>
      </c>
      <c r="E1315" s="2014">
        <v>1</v>
      </c>
      <c r="F1315" s="789">
        <v>12</v>
      </c>
      <c r="G1315" s="789">
        <v>8</v>
      </c>
      <c r="H1315" s="789">
        <v>2</v>
      </c>
      <c r="I1315" s="829">
        <v>42655</v>
      </c>
      <c r="J1315" s="810" t="s">
        <v>89</v>
      </c>
      <c r="K1315" s="74" t="s">
        <v>1737</v>
      </c>
      <c r="L1315" s="74" t="s">
        <v>1737</v>
      </c>
      <c r="M1315" s="75" t="s">
        <v>89</v>
      </c>
      <c r="N1315" s="75" t="s">
        <v>89</v>
      </c>
      <c r="O1315" s="75" t="s">
        <v>89</v>
      </c>
      <c r="P1315" s="75" t="s">
        <v>89</v>
      </c>
      <c r="Q1315" s="160"/>
      <c r="R1315" s="96"/>
      <c r="S1315" s="96">
        <v>43</v>
      </c>
      <c r="T1315" s="175"/>
      <c r="U1315" s="99"/>
      <c r="V1315" s="99"/>
      <c r="W1315" s="612">
        <v>17.5</v>
      </c>
      <c r="X1315" s="99"/>
      <c r="Y1315" s="99"/>
      <c r="Z1315" s="160"/>
      <c r="AE1315" s="150">
        <f>IF(A1315="","",(IFERROR(VLOOKUP(A1315,Projecten!A$4:W$2618,5,FALSE),"niet bekend")))</f>
        <v>1</v>
      </c>
      <c r="AF1315" s="972">
        <f>IF(AE1315="","",(IF(E1315=0,AH1315,(E1315/AE1315*AH1315))))</f>
        <v>2654.78</v>
      </c>
      <c r="AG1315" s="1028">
        <f>IF(A1315="","",(IFERROR(VLOOKUP(A1315,Projecten!A$4:W$2618,23,FALSE),"niet bekend")))</f>
        <v>2654.78</v>
      </c>
      <c r="AH1315" s="1028">
        <f>IF(A1315="","",(IFERROR(VLOOKUP(A1315,Projecten!A$4:W$2618,12,FALSE),"niet bekend")))</f>
        <v>2654.78</v>
      </c>
      <c r="AI1315" s="1028">
        <f>IF(AF1315="","",(AH1315-AF1315))</f>
        <v>0</v>
      </c>
    </row>
    <row r="1316" spans="1:35" s="150" customFormat="1" ht="12.75" customHeight="1" x14ac:dyDescent="0.2">
      <c r="A1316" s="117">
        <v>2016463</v>
      </c>
      <c r="B1316" s="1189">
        <v>120932</v>
      </c>
      <c r="C1316" s="117" t="s">
        <v>1820</v>
      </c>
      <c r="D1316" s="448" t="s">
        <v>1575</v>
      </c>
      <c r="E1316" s="1002">
        <v>1</v>
      </c>
      <c r="F1316" s="448">
        <v>9</v>
      </c>
      <c r="G1316" s="448">
        <v>6</v>
      </c>
      <c r="H1316" s="448">
        <v>1</v>
      </c>
      <c r="I1316" s="829">
        <v>42655</v>
      </c>
      <c r="J1316" s="810" t="s">
        <v>1737</v>
      </c>
      <c r="K1316" s="74" t="s">
        <v>1737</v>
      </c>
      <c r="L1316" s="74" t="s">
        <v>1737</v>
      </c>
      <c r="M1316" s="75" t="s">
        <v>89</v>
      </c>
      <c r="N1316" s="75" t="s">
        <v>89</v>
      </c>
      <c r="O1316" s="75" t="s">
        <v>89</v>
      </c>
      <c r="P1316" s="75" t="s">
        <v>89</v>
      </c>
      <c r="Q1316" s="160"/>
      <c r="R1316" s="96"/>
      <c r="S1316" s="96">
        <v>43</v>
      </c>
      <c r="T1316" s="175"/>
      <c r="U1316" s="99"/>
      <c r="V1316" s="99"/>
      <c r="W1316" s="612">
        <v>11.5</v>
      </c>
      <c r="X1316" s="99"/>
      <c r="Y1316" s="99"/>
      <c r="Z1316" s="160"/>
      <c r="AE1316" s="150">
        <f>IF(A1316="","",(IFERROR(VLOOKUP(A1316,Projecten!A$4:W$2618,5,FALSE),"niet bekend")))</f>
        <v>1</v>
      </c>
      <c r="AF1316" s="972">
        <f>IF(AE1316="","",(IF(E1316=0,AH1316,(E1316/AE1316*AH1316))))</f>
        <v>1707.4</v>
      </c>
      <c r="AG1316" s="1028">
        <f>IF(A1316="","",(IFERROR(VLOOKUP(A1316,Projecten!A$4:W$2618,23,FALSE),"niet bekend")))</f>
        <v>1707.4</v>
      </c>
      <c r="AH1316" s="1028">
        <f>IF(A1316="","",(IFERROR(VLOOKUP(A1316,Projecten!A$4:W$2618,12,FALSE),"niet bekend")))</f>
        <v>1707.4</v>
      </c>
      <c r="AI1316" s="1028">
        <f>IF(AF1316="","",(AH1316-AF1316))</f>
        <v>0</v>
      </c>
    </row>
    <row r="1317" spans="1:35" s="150" customFormat="1" ht="12.75" customHeight="1" x14ac:dyDescent="0.2">
      <c r="A1317" s="117">
        <v>2016464</v>
      </c>
      <c r="B1317" s="1189">
        <v>120931</v>
      </c>
      <c r="C1317" s="117" t="s">
        <v>1821</v>
      </c>
      <c r="D1317" s="448" t="s">
        <v>1575</v>
      </c>
      <c r="E1317" s="1002">
        <v>1</v>
      </c>
      <c r="F1317" s="448">
        <v>9</v>
      </c>
      <c r="G1317" s="448">
        <v>6</v>
      </c>
      <c r="H1317" s="448">
        <v>1</v>
      </c>
      <c r="I1317" s="829">
        <v>42655</v>
      </c>
      <c r="J1317" s="810" t="s">
        <v>1737</v>
      </c>
      <c r="K1317" s="74" t="s">
        <v>1737</v>
      </c>
      <c r="L1317" s="74" t="s">
        <v>1737</v>
      </c>
      <c r="M1317" s="75" t="s">
        <v>89</v>
      </c>
      <c r="N1317" s="75" t="s">
        <v>89</v>
      </c>
      <c r="O1317" s="75" t="s">
        <v>89</v>
      </c>
      <c r="P1317" s="75" t="s">
        <v>89</v>
      </c>
      <c r="Q1317" s="160"/>
      <c r="R1317" s="96"/>
      <c r="S1317" s="96">
        <v>43</v>
      </c>
      <c r="T1317" s="175"/>
      <c r="U1317" s="99"/>
      <c r="V1317" s="99"/>
      <c r="W1317" s="612">
        <v>13.5</v>
      </c>
      <c r="X1317" s="99"/>
      <c r="Y1317" s="99"/>
      <c r="Z1317" s="160"/>
      <c r="AE1317" s="150">
        <f>IF(A1317="","",(IFERROR(VLOOKUP(A1317,Projecten!A$4:W$2618,5,FALSE),"niet bekend")))</f>
        <v>1</v>
      </c>
      <c r="AF1317" s="972">
        <f>IF(AE1317="","",(IF(E1317=0,AH1317,(E1317/AE1317*AH1317))))</f>
        <v>1919.19</v>
      </c>
      <c r="AG1317" s="1028">
        <f>IF(A1317="","",(IFERROR(VLOOKUP(A1317,Projecten!A$4:W$2618,23,FALSE),"niet bekend")))</f>
        <v>1919.19</v>
      </c>
      <c r="AH1317" s="1028">
        <f>IF(A1317="","",(IFERROR(VLOOKUP(A1317,Projecten!A$4:W$2618,12,FALSE),"niet bekend")))</f>
        <v>1919.19</v>
      </c>
      <c r="AI1317" s="1028">
        <f>IF(AF1317="","",(AH1317-AF1317))</f>
        <v>0</v>
      </c>
    </row>
    <row r="1318" spans="1:35" s="150" customFormat="1" ht="12.75" customHeight="1" x14ac:dyDescent="0.2">
      <c r="A1318" s="117">
        <v>2016465</v>
      </c>
      <c r="B1318" s="1189">
        <v>120931</v>
      </c>
      <c r="C1318" s="117" t="s">
        <v>1822</v>
      </c>
      <c r="D1318" s="448" t="s">
        <v>1575</v>
      </c>
      <c r="E1318" s="1002">
        <v>1</v>
      </c>
      <c r="F1318" s="448">
        <v>9</v>
      </c>
      <c r="G1318" s="448">
        <v>7</v>
      </c>
      <c r="H1318" s="448">
        <v>1</v>
      </c>
      <c r="I1318" s="829">
        <v>42655</v>
      </c>
      <c r="J1318" s="810" t="s">
        <v>1737</v>
      </c>
      <c r="K1318" s="74" t="s">
        <v>1737</v>
      </c>
      <c r="L1318" s="74" t="s">
        <v>1737</v>
      </c>
      <c r="M1318" s="75" t="s">
        <v>89</v>
      </c>
      <c r="N1318" s="75" t="s">
        <v>89</v>
      </c>
      <c r="O1318" s="75" t="s">
        <v>89</v>
      </c>
      <c r="P1318" s="75" t="s">
        <v>89</v>
      </c>
      <c r="Q1318" s="160"/>
      <c r="R1318" s="96"/>
      <c r="S1318" s="96">
        <v>43</v>
      </c>
      <c r="T1318" s="175"/>
      <c r="U1318" s="99"/>
      <c r="V1318" s="99"/>
      <c r="W1318" s="612">
        <v>14</v>
      </c>
      <c r="X1318" s="99"/>
      <c r="Y1318" s="99"/>
      <c r="Z1318" s="160"/>
      <c r="AE1318" s="150">
        <f>IF(A1318="","",(IFERROR(VLOOKUP(A1318,Projecten!A$4:W$2618,5,FALSE),"niet bekend")))</f>
        <v>1</v>
      </c>
      <c r="AF1318" s="972">
        <f>IF(AE1318="","",(IF(E1318=0,AH1318,(E1318/AE1318*AH1318))))</f>
        <v>1975.85</v>
      </c>
      <c r="AG1318" s="1028">
        <f>IF(A1318="","",(IFERROR(VLOOKUP(A1318,Projecten!A$4:W$2618,23,FALSE),"niet bekend")))</f>
        <v>1975.85</v>
      </c>
      <c r="AH1318" s="1028">
        <f>IF(A1318="","",(IFERROR(VLOOKUP(A1318,Projecten!A$4:W$2618,12,FALSE),"niet bekend")))</f>
        <v>1975.85</v>
      </c>
      <c r="AI1318" s="1028">
        <f>IF(AF1318="","",(AH1318-AF1318))</f>
        <v>0</v>
      </c>
    </row>
    <row r="1319" spans="1:35" s="150" customFormat="1" ht="12.75" customHeight="1" x14ac:dyDescent="0.2">
      <c r="A1319" s="117"/>
      <c r="B1319" s="1189"/>
      <c r="C1319" s="117"/>
      <c r="D1319" s="448"/>
      <c r="E1319" s="1002"/>
      <c r="F1319" s="448"/>
      <c r="G1319" s="448"/>
      <c r="H1319" s="448"/>
      <c r="I1319" s="808"/>
      <c r="J1319" s="808"/>
      <c r="K1319" s="74"/>
      <c r="L1319" s="74"/>
      <c r="M1319" s="75"/>
      <c r="N1319" s="75"/>
      <c r="O1319" s="75"/>
      <c r="P1319" s="75"/>
      <c r="Q1319" s="160"/>
      <c r="R1319" s="96"/>
      <c r="S1319" s="96"/>
      <c r="T1319" s="175"/>
      <c r="U1319" s="99"/>
      <c r="V1319" s="99"/>
      <c r="W1319" s="612"/>
      <c r="X1319" s="99"/>
      <c r="Y1319" s="99"/>
      <c r="Z1319" s="160"/>
      <c r="AF1319" s="972"/>
      <c r="AG1319" s="1028"/>
      <c r="AH1319" s="1028"/>
      <c r="AI1319" s="1028"/>
    </row>
    <row r="1320" spans="1:35" s="150" customFormat="1" ht="12.75" customHeight="1" x14ac:dyDescent="0.2">
      <c r="A1320" s="117">
        <v>2016514</v>
      </c>
      <c r="B1320" s="1189">
        <v>120930</v>
      </c>
      <c r="C1320" s="117" t="s">
        <v>1890</v>
      </c>
      <c r="D1320" s="448" t="s">
        <v>451</v>
      </c>
      <c r="E1320" s="1002">
        <v>1</v>
      </c>
      <c r="F1320" s="448">
        <v>5</v>
      </c>
      <c r="G1320" s="448">
        <v>3</v>
      </c>
      <c r="H1320" s="448">
        <v>4</v>
      </c>
      <c r="I1320" s="808">
        <v>42657</v>
      </c>
      <c r="J1320" s="808">
        <v>42653</v>
      </c>
      <c r="K1320" s="74" t="s">
        <v>1737</v>
      </c>
      <c r="L1320" s="74" t="s">
        <v>1737</v>
      </c>
      <c r="M1320" s="75" t="s">
        <v>89</v>
      </c>
      <c r="N1320" s="75" t="s">
        <v>89</v>
      </c>
      <c r="O1320" s="75" t="s">
        <v>89</v>
      </c>
      <c r="P1320" s="75" t="s">
        <v>89</v>
      </c>
      <c r="Q1320" s="160"/>
      <c r="R1320" s="96"/>
      <c r="S1320" s="96">
        <v>43</v>
      </c>
      <c r="T1320" s="175"/>
      <c r="U1320" s="99" t="s">
        <v>934</v>
      </c>
      <c r="V1320" s="99"/>
      <c r="W1320" s="612">
        <v>14</v>
      </c>
      <c r="X1320" s="99"/>
      <c r="Y1320" s="99"/>
      <c r="Z1320" s="160"/>
      <c r="AE1320" s="150">
        <f>IF(A1320="","",(IFERROR(VLOOKUP(A1320,Projecten!A$4:W$2618,5,FALSE),"niet bekend")))</f>
        <v>1</v>
      </c>
      <c r="AF1320" s="972">
        <f>IF(AE1320="","",(IF(E1320=0,AH1320,(E1320/AE1320*AH1320))))</f>
        <v>2225.88</v>
      </c>
      <c r="AG1320" s="1028">
        <f>IF(A1320="","",(IFERROR(VLOOKUP(A1320,Projecten!A$4:W$2618,23,FALSE),"niet bekend")))</f>
        <v>2225.88</v>
      </c>
      <c r="AH1320" s="1028">
        <f>IF(A1320="","",(IFERROR(VLOOKUP(A1320,Projecten!A$4:W$2618,12,FALSE),"niet bekend")))</f>
        <v>2225.88</v>
      </c>
      <c r="AI1320" s="1028">
        <f>IF(AF1320="","",(AH1320-AF1320))</f>
        <v>0</v>
      </c>
    </row>
    <row r="1321" spans="1:35" s="150" customFormat="1" x14ac:dyDescent="0.2">
      <c r="A1321" s="90"/>
      <c r="B1321" s="1504"/>
      <c r="C1321" s="160"/>
      <c r="D1321" s="99"/>
      <c r="E1321" s="75"/>
      <c r="F1321" s="99"/>
      <c r="G1321" s="99"/>
      <c r="H1321" s="99"/>
      <c r="I1321" s="808"/>
      <c r="J1321" s="808"/>
      <c r="K1321" s="75"/>
      <c r="L1321" s="75"/>
      <c r="M1321" s="75"/>
      <c r="N1321" s="75"/>
      <c r="O1321" s="75"/>
      <c r="P1321" s="75"/>
      <c r="Q1321" s="160"/>
      <c r="R1321" s="96"/>
      <c r="S1321" s="75"/>
      <c r="T1321" s="175"/>
      <c r="U1321" s="99"/>
      <c r="V1321" s="99"/>
      <c r="W1321" s="97"/>
      <c r="X1321" s="99"/>
      <c r="Y1321" s="99"/>
      <c r="Z1321" s="160"/>
      <c r="AF1321" s="972"/>
      <c r="AG1321" s="1028"/>
      <c r="AH1321" s="1028"/>
      <c r="AI1321" s="1028"/>
    </row>
    <row r="1322" spans="1:35" s="150" customFormat="1" ht="12.75" customHeight="1" x14ac:dyDescent="0.2">
      <c r="A1322" s="690">
        <v>2016506</v>
      </c>
      <c r="B1322" s="1189">
        <v>120934</v>
      </c>
      <c r="C1322" s="690" t="s">
        <v>1881</v>
      </c>
      <c r="D1322" s="692" t="s">
        <v>489</v>
      </c>
      <c r="E1322" s="2003">
        <v>1</v>
      </c>
      <c r="F1322" s="692">
        <v>11</v>
      </c>
      <c r="G1322" s="692">
        <v>6</v>
      </c>
      <c r="H1322" s="692">
        <v>3</v>
      </c>
      <c r="I1322" s="829">
        <v>42655</v>
      </c>
      <c r="J1322" s="829" t="s">
        <v>89</v>
      </c>
      <c r="K1322" s="74" t="s">
        <v>1737</v>
      </c>
      <c r="L1322" s="74" t="s">
        <v>1737</v>
      </c>
      <c r="M1322" s="75" t="s">
        <v>89</v>
      </c>
      <c r="N1322" s="75" t="s">
        <v>89</v>
      </c>
      <c r="O1322" s="75" t="s">
        <v>89</v>
      </c>
      <c r="P1322" s="75" t="s">
        <v>89</v>
      </c>
      <c r="Q1322" s="160"/>
      <c r="R1322" s="96"/>
      <c r="S1322" s="96">
        <v>43</v>
      </c>
      <c r="T1322" s="175"/>
      <c r="U1322" s="99" t="s">
        <v>681</v>
      </c>
      <c r="V1322" s="99"/>
      <c r="W1322" s="612">
        <v>21</v>
      </c>
      <c r="X1322" s="99"/>
      <c r="Y1322" s="99"/>
      <c r="Z1322" s="160"/>
      <c r="AE1322" s="150">
        <f>IF(A1322="","",(IFERROR(VLOOKUP(A1322,Projecten!A$4:W$2618,5,FALSE),"niet bekend")))</f>
        <v>1</v>
      </c>
      <c r="AF1322" s="972">
        <f t="shared" ref="AF1322:AF1328" si="138">IF(AE1322="","",(IF(E1322=0,AH1322,(E1322/AE1322*AH1322))))</f>
        <v>2914.47</v>
      </c>
      <c r="AG1322" s="1028">
        <f>IF(A1322="","",(IFERROR(VLOOKUP(A1322,Projecten!A$4:W$2618,23,FALSE),"niet bekend")))</f>
        <v>2914.47</v>
      </c>
      <c r="AH1322" s="1028">
        <f>IF(A1322="","",(IFERROR(VLOOKUP(A1322,Projecten!A$4:W$2618,12,FALSE),"niet bekend")))</f>
        <v>2914.47</v>
      </c>
      <c r="AI1322" s="1028">
        <f t="shared" ref="AI1322:AI1328" si="139">IF(AF1322="","",(AH1322-AF1322))</f>
        <v>0</v>
      </c>
    </row>
    <row r="1323" spans="1:35" s="150" customFormat="1" ht="12.75" customHeight="1" x14ac:dyDescent="0.2">
      <c r="A1323" s="690">
        <v>2016507</v>
      </c>
      <c r="B1323" s="1189">
        <v>120934</v>
      </c>
      <c r="C1323" s="690" t="s">
        <v>1882</v>
      </c>
      <c r="D1323" s="692" t="s">
        <v>489</v>
      </c>
      <c r="E1323" s="2003">
        <v>1</v>
      </c>
      <c r="F1323" s="692">
        <v>5</v>
      </c>
      <c r="G1323" s="692">
        <v>3</v>
      </c>
      <c r="H1323" s="692">
        <v>2</v>
      </c>
      <c r="I1323" s="829">
        <v>42655</v>
      </c>
      <c r="J1323" s="829" t="s">
        <v>89</v>
      </c>
      <c r="K1323" s="74" t="s">
        <v>1737</v>
      </c>
      <c r="L1323" s="74" t="s">
        <v>1737</v>
      </c>
      <c r="M1323" s="75" t="s">
        <v>89</v>
      </c>
      <c r="N1323" s="75" t="s">
        <v>89</v>
      </c>
      <c r="O1323" s="75" t="s">
        <v>89</v>
      </c>
      <c r="P1323" s="75" t="s">
        <v>89</v>
      </c>
      <c r="Q1323" s="160"/>
      <c r="R1323" s="96"/>
      <c r="S1323" s="96">
        <v>43</v>
      </c>
      <c r="T1323" s="175"/>
      <c r="U1323" s="99" t="s">
        <v>681</v>
      </c>
      <c r="V1323" s="99"/>
      <c r="W1323" s="612">
        <v>9.5</v>
      </c>
      <c r="X1323" s="99"/>
      <c r="Y1323" s="99"/>
      <c r="Z1323" s="160"/>
      <c r="AE1323" s="150">
        <f>IF(A1323="","",(IFERROR(VLOOKUP(A1323,Projecten!A$4:W$2618,5,FALSE),"niet bekend")))</f>
        <v>1</v>
      </c>
      <c r="AF1323" s="972">
        <f t="shared" si="138"/>
        <v>1468.66</v>
      </c>
      <c r="AG1323" s="1028">
        <f>IF(A1323="","",(IFERROR(VLOOKUP(A1323,Projecten!A$4:W$2618,23,FALSE),"niet bekend")))</f>
        <v>1468.66</v>
      </c>
      <c r="AH1323" s="1028">
        <f>IF(A1323="","",(IFERROR(VLOOKUP(A1323,Projecten!A$4:W$2618,12,FALSE),"niet bekend")))</f>
        <v>1468.66</v>
      </c>
      <c r="AI1323" s="1028">
        <f t="shared" si="139"/>
        <v>0</v>
      </c>
    </row>
    <row r="1324" spans="1:35" s="150" customFormat="1" ht="12.75" customHeight="1" x14ac:dyDescent="0.2">
      <c r="A1324" s="690">
        <v>2016508</v>
      </c>
      <c r="B1324" s="1189">
        <v>120934</v>
      </c>
      <c r="C1324" s="690" t="s">
        <v>1883</v>
      </c>
      <c r="D1324" s="692" t="s">
        <v>489</v>
      </c>
      <c r="E1324" s="2003">
        <v>1</v>
      </c>
      <c r="F1324" s="692">
        <v>9</v>
      </c>
      <c r="G1324" s="692">
        <v>6</v>
      </c>
      <c r="H1324" s="692">
        <v>5</v>
      </c>
      <c r="I1324" s="829">
        <v>42655</v>
      </c>
      <c r="J1324" s="829" t="s">
        <v>89</v>
      </c>
      <c r="K1324" s="74" t="s">
        <v>1737</v>
      </c>
      <c r="L1324" s="74" t="s">
        <v>1737</v>
      </c>
      <c r="M1324" s="75" t="s">
        <v>89</v>
      </c>
      <c r="N1324" s="75" t="s">
        <v>89</v>
      </c>
      <c r="O1324" s="75" t="s">
        <v>89</v>
      </c>
      <c r="P1324" s="75" t="s">
        <v>89</v>
      </c>
      <c r="Q1324" s="160"/>
      <c r="R1324" s="96"/>
      <c r="S1324" s="96">
        <v>43</v>
      </c>
      <c r="T1324" s="175"/>
      <c r="U1324" s="99" t="s">
        <v>681</v>
      </c>
      <c r="V1324" s="99"/>
      <c r="W1324" s="612">
        <v>22.2</v>
      </c>
      <c r="X1324" s="99"/>
      <c r="Y1324" s="99"/>
      <c r="Z1324" s="160"/>
      <c r="AE1324" s="150">
        <f>IF(A1324="","",(IFERROR(VLOOKUP(A1324,Projecten!A$4:W$2618,5,FALSE),"niet bekend")))</f>
        <v>1</v>
      </c>
      <c r="AF1324" s="972">
        <f t="shared" si="138"/>
        <v>3148.42</v>
      </c>
      <c r="AG1324" s="1028">
        <f>IF(A1324="","",(IFERROR(VLOOKUP(A1324,Projecten!A$4:W$2618,23,FALSE),"niet bekend")))</f>
        <v>3148.42</v>
      </c>
      <c r="AH1324" s="1028">
        <f>IF(A1324="","",(IFERROR(VLOOKUP(A1324,Projecten!A$4:W$2618,12,FALSE),"niet bekend")))</f>
        <v>3148.42</v>
      </c>
      <c r="AI1324" s="1028">
        <f t="shared" si="139"/>
        <v>0</v>
      </c>
    </row>
    <row r="1325" spans="1:35" s="150" customFormat="1" ht="12.75" customHeight="1" x14ac:dyDescent="0.2">
      <c r="A1325" s="690">
        <v>2016510</v>
      </c>
      <c r="B1325" s="1189">
        <v>120934</v>
      </c>
      <c r="C1325" s="690" t="s">
        <v>1884</v>
      </c>
      <c r="D1325" s="692" t="s">
        <v>489</v>
      </c>
      <c r="E1325" s="2003">
        <v>1</v>
      </c>
      <c r="F1325" s="692">
        <v>9</v>
      </c>
      <c r="G1325" s="692">
        <v>6</v>
      </c>
      <c r="H1325" s="692">
        <v>3</v>
      </c>
      <c r="I1325" s="829">
        <v>42655</v>
      </c>
      <c r="J1325" s="829" t="s">
        <v>89</v>
      </c>
      <c r="K1325" s="74" t="s">
        <v>1737</v>
      </c>
      <c r="L1325" s="74" t="s">
        <v>1737</v>
      </c>
      <c r="M1325" s="74" t="s">
        <v>89</v>
      </c>
      <c r="N1325" s="74" t="s">
        <v>89</v>
      </c>
      <c r="O1325" s="74" t="s">
        <v>89</v>
      </c>
      <c r="P1325" s="74" t="s">
        <v>89</v>
      </c>
      <c r="Q1325" s="160"/>
      <c r="R1325" s="96"/>
      <c r="S1325" s="96">
        <v>43</v>
      </c>
      <c r="T1325" s="175"/>
      <c r="U1325" s="99" t="s">
        <v>681</v>
      </c>
      <c r="V1325" s="786"/>
      <c r="W1325" s="97">
        <v>20</v>
      </c>
      <c r="X1325" s="99"/>
      <c r="Y1325" s="99"/>
      <c r="Z1325" s="160"/>
      <c r="AE1325" s="150">
        <f>IF(A1325="","",(IFERROR(VLOOKUP(A1325,Projecten!A$4:W$2618,5,FALSE),"niet bekend")))</f>
        <v>1</v>
      </c>
      <c r="AF1325" s="972">
        <f t="shared" si="138"/>
        <v>2745.16</v>
      </c>
      <c r="AG1325" s="1028">
        <f>IF(A1325="","",(IFERROR(VLOOKUP(A1325,Projecten!A$4:W$2618,23,FALSE),"niet bekend")))</f>
        <v>2745.16</v>
      </c>
      <c r="AH1325" s="1028">
        <f>IF(A1325="","",(IFERROR(VLOOKUP(A1325,Projecten!A$4:W$2618,12,FALSE),"niet bekend")))</f>
        <v>2745.16</v>
      </c>
      <c r="AI1325" s="1028">
        <f t="shared" si="139"/>
        <v>0</v>
      </c>
    </row>
    <row r="1326" spans="1:35" s="150" customFormat="1" ht="12.75" customHeight="1" x14ac:dyDescent="0.2">
      <c r="A1326" s="117">
        <v>2016524</v>
      </c>
      <c r="B1326" s="1189">
        <v>120935</v>
      </c>
      <c r="C1326" s="117" t="s">
        <v>1913</v>
      </c>
      <c r="D1326" s="448" t="s">
        <v>489</v>
      </c>
      <c r="E1326" s="1002">
        <v>6</v>
      </c>
      <c r="F1326" s="448">
        <v>42</v>
      </c>
      <c r="G1326" s="448">
        <v>36</v>
      </c>
      <c r="H1326" s="448">
        <v>12</v>
      </c>
      <c r="I1326" s="829">
        <v>42655</v>
      </c>
      <c r="J1326" s="829" t="s">
        <v>89</v>
      </c>
      <c r="K1326" s="74" t="s">
        <v>1737</v>
      </c>
      <c r="L1326" s="74" t="s">
        <v>1737</v>
      </c>
      <c r="M1326" s="74" t="s">
        <v>89</v>
      </c>
      <c r="N1326" s="74" t="s">
        <v>89</v>
      </c>
      <c r="O1326" s="74" t="s">
        <v>89</v>
      </c>
      <c r="P1326" s="74" t="s">
        <v>89</v>
      </c>
      <c r="Q1326" s="160"/>
      <c r="R1326" s="96"/>
      <c r="S1326" s="96">
        <v>43</v>
      </c>
      <c r="T1326" s="175"/>
      <c r="U1326" s="99" t="s">
        <v>681</v>
      </c>
      <c r="V1326" s="786" t="s">
        <v>1951</v>
      </c>
      <c r="W1326" s="97">
        <v>83</v>
      </c>
      <c r="X1326" s="99"/>
      <c r="Y1326" s="99"/>
      <c r="Z1326" s="160"/>
      <c r="AE1326" s="150">
        <f>IF(A1326="","",(IFERROR(VLOOKUP(A1326,Projecten!A$4:W$2618,5,FALSE),"niet bekend")))</f>
        <v>6</v>
      </c>
      <c r="AF1326" s="972">
        <f t="shared" si="138"/>
        <v>11460.08</v>
      </c>
      <c r="AG1326" s="1028">
        <f>IF(A1326="","",(IFERROR(VLOOKUP(A1326,Projecten!A$4:W$2618,23,FALSE),"niet bekend")))</f>
        <v>11460.08</v>
      </c>
      <c r="AH1326" s="1028">
        <f>IF(A1326="","",(IFERROR(VLOOKUP(A1326,Projecten!A$4:W$2618,12,FALSE),"niet bekend")))</f>
        <v>11460.08</v>
      </c>
      <c r="AI1326" s="1028">
        <f t="shared" si="139"/>
        <v>0</v>
      </c>
    </row>
    <row r="1327" spans="1:35" s="150" customFormat="1" ht="12.75" customHeight="1" x14ac:dyDescent="0.2">
      <c r="A1327" s="117" t="s">
        <v>1824</v>
      </c>
      <c r="B1327" s="1189">
        <v>120537</v>
      </c>
      <c r="C1327" s="778" t="s">
        <v>1780</v>
      </c>
      <c r="D1327" s="448" t="s">
        <v>489</v>
      </c>
      <c r="E1327" s="1002">
        <v>0</v>
      </c>
      <c r="F1327" s="448">
        <v>112</v>
      </c>
      <c r="G1327" s="448">
        <v>0</v>
      </c>
      <c r="H1327" s="448">
        <v>0</v>
      </c>
      <c r="I1327" s="829">
        <v>42655</v>
      </c>
      <c r="J1327" s="810" t="s">
        <v>1737</v>
      </c>
      <c r="K1327" s="74" t="s">
        <v>1737</v>
      </c>
      <c r="L1327" s="74" t="s">
        <v>1737</v>
      </c>
      <c r="M1327" s="75" t="s">
        <v>89</v>
      </c>
      <c r="N1327" s="75" t="s">
        <v>89</v>
      </c>
      <c r="O1327" s="75" t="s">
        <v>89</v>
      </c>
      <c r="P1327" s="75" t="s">
        <v>89</v>
      </c>
      <c r="Q1327" s="160"/>
      <c r="R1327" s="96"/>
      <c r="S1327" s="96">
        <v>43</v>
      </c>
      <c r="T1327" s="175">
        <v>42667</v>
      </c>
      <c r="U1327" s="99" t="s">
        <v>681</v>
      </c>
      <c r="V1327" s="99"/>
      <c r="W1327" s="612">
        <v>69</v>
      </c>
      <c r="X1327" s="99"/>
      <c r="Y1327" s="99"/>
      <c r="Z1327" s="160"/>
      <c r="AE1327" s="150">
        <f>IF(A1327="","",(IFERROR(VLOOKUP(A1327,Projecten!A$4:W$2618,5,FALSE),"niet bekend")))</f>
        <v>1</v>
      </c>
      <c r="AF1327" s="972">
        <f t="shared" si="138"/>
        <v>12500</v>
      </c>
      <c r="AG1327" s="1028">
        <f>IF(A1327="","",(IFERROR(VLOOKUP(A1327,Projecten!A$4:W$2618,23,FALSE),"niet bekend")))</f>
        <v>12500</v>
      </c>
      <c r="AH1327" s="1028">
        <f>IF(A1327="","",(IFERROR(VLOOKUP(A1327,Projecten!A$4:W$2618,12,FALSE),"niet bekend")))</f>
        <v>12500</v>
      </c>
      <c r="AI1327" s="1028">
        <f t="shared" si="139"/>
        <v>0</v>
      </c>
    </row>
    <row r="1328" spans="1:35" s="150" customFormat="1" ht="12.75" customHeight="1" x14ac:dyDescent="0.2">
      <c r="A1328" s="117" t="s">
        <v>1936</v>
      </c>
      <c r="B1328" s="1189">
        <v>120537</v>
      </c>
      <c r="C1328" s="117" t="s">
        <v>1914</v>
      </c>
      <c r="D1328" s="448" t="s">
        <v>489</v>
      </c>
      <c r="E1328" s="1002">
        <v>6</v>
      </c>
      <c r="F1328" s="448">
        <v>60</v>
      </c>
      <c r="G1328" s="448">
        <v>0</v>
      </c>
      <c r="H1328" s="448">
        <v>0</v>
      </c>
      <c r="I1328" s="808" t="s">
        <v>89</v>
      </c>
      <c r="J1328" s="810" t="s">
        <v>1737</v>
      </c>
      <c r="K1328" s="74" t="s">
        <v>1737</v>
      </c>
      <c r="L1328" s="74" t="s">
        <v>1737</v>
      </c>
      <c r="M1328" s="74" t="s">
        <v>89</v>
      </c>
      <c r="N1328" s="74" t="s">
        <v>89</v>
      </c>
      <c r="O1328" s="74" t="s">
        <v>89</v>
      </c>
      <c r="P1328" s="74" t="s">
        <v>89</v>
      </c>
      <c r="Q1328" s="160"/>
      <c r="R1328" s="96"/>
      <c r="S1328" s="96">
        <v>43</v>
      </c>
      <c r="T1328" s="175">
        <v>42667</v>
      </c>
      <c r="U1328" s="99" t="s">
        <v>681</v>
      </c>
      <c r="V1328" s="778"/>
      <c r="W1328" s="97">
        <v>35</v>
      </c>
      <c r="X1328" s="99"/>
      <c r="Y1328" s="99"/>
      <c r="Z1328" s="160"/>
      <c r="AE1328" s="150">
        <f>IF(A1328="","",(IFERROR(VLOOKUP(A1328,Projecten!A$4:W$2618,5,FALSE),"niet bekend")))</f>
        <v>6</v>
      </c>
      <c r="AF1328" s="972">
        <f t="shared" si="138"/>
        <v>6255.8</v>
      </c>
      <c r="AG1328" s="1028">
        <f>IF(A1328="","",(IFERROR(VLOOKUP(A1328,Projecten!A$4:W$2618,23,FALSE),"niet bekend")))</f>
        <v>6255.8</v>
      </c>
      <c r="AH1328" s="1028">
        <f>IF(A1328="","",(IFERROR(VLOOKUP(A1328,Projecten!A$4:W$2618,12,FALSE),"niet bekend")))</f>
        <v>6255.8</v>
      </c>
      <c r="AI1328" s="1028">
        <f t="shared" si="139"/>
        <v>0</v>
      </c>
    </row>
    <row r="1329" spans="1:35" s="150" customFormat="1" ht="12.75" customHeight="1" x14ac:dyDescent="0.2">
      <c r="A1329" s="117"/>
      <c r="B1329" s="1189"/>
      <c r="C1329" s="117"/>
      <c r="D1329" s="448"/>
      <c r="E1329" s="1002"/>
      <c r="F1329" s="448"/>
      <c r="G1329" s="448"/>
      <c r="H1329" s="448"/>
      <c r="I1329" s="808"/>
      <c r="J1329" s="810"/>
      <c r="K1329" s="74"/>
      <c r="L1329" s="74"/>
      <c r="M1329" s="74"/>
      <c r="N1329" s="74"/>
      <c r="O1329" s="74"/>
      <c r="P1329" s="74"/>
      <c r="Q1329" s="160"/>
      <c r="R1329" s="96"/>
      <c r="S1329" s="96"/>
      <c r="T1329" s="175"/>
      <c r="U1329" s="99"/>
      <c r="V1329" s="778"/>
      <c r="W1329" s="97"/>
      <c r="X1329" s="99"/>
      <c r="Y1329" s="99"/>
      <c r="Z1329" s="160"/>
      <c r="AF1329" s="972"/>
      <c r="AG1329" s="1028"/>
      <c r="AH1329" s="1028"/>
      <c r="AI1329" s="1028"/>
    </row>
    <row r="1330" spans="1:35" s="150" customFormat="1" x14ac:dyDescent="0.2">
      <c r="A1330" s="93"/>
      <c r="B1330" s="1499"/>
      <c r="C1330" s="93"/>
      <c r="D1330" s="94"/>
      <c r="E1330" s="91"/>
      <c r="F1330" s="94"/>
      <c r="G1330" s="94"/>
      <c r="H1330" s="94"/>
      <c r="I1330" s="808"/>
      <c r="J1330" s="810"/>
      <c r="K1330" s="74"/>
      <c r="L1330" s="74"/>
      <c r="M1330" s="75"/>
      <c r="N1330" s="75"/>
      <c r="O1330" s="75"/>
      <c r="P1330" s="75"/>
      <c r="Q1330" s="160"/>
      <c r="R1330" s="96"/>
      <c r="S1330" s="96"/>
      <c r="T1330" s="175"/>
      <c r="U1330" s="99"/>
      <c r="V1330" s="99"/>
      <c r="W1330" s="612"/>
      <c r="X1330" s="99"/>
      <c r="Y1330" s="99"/>
      <c r="Z1330" s="819"/>
      <c r="AF1330" s="972"/>
      <c r="AG1330" s="1028"/>
      <c r="AH1330" s="1028"/>
      <c r="AI1330" s="1028"/>
    </row>
    <row r="1331" spans="1:35" s="150" customFormat="1" ht="12.75" customHeight="1" x14ac:dyDescent="0.2">
      <c r="A1331" s="117"/>
      <c r="B1331" s="1189"/>
      <c r="C1331" s="690"/>
      <c r="D1331" s="692"/>
      <c r="E1331" s="2003"/>
      <c r="F1331" s="692"/>
      <c r="G1331" s="692"/>
      <c r="H1331" s="692"/>
      <c r="I1331" s="808"/>
      <c r="J1331" s="810"/>
      <c r="K1331" s="74"/>
      <c r="L1331" s="74"/>
      <c r="M1331" s="75"/>
      <c r="N1331" s="75"/>
      <c r="O1331" s="75"/>
      <c r="P1331" s="75"/>
      <c r="Q1331" s="160"/>
      <c r="R1331" s="96"/>
      <c r="S1331" s="96"/>
      <c r="T1331" s="175"/>
      <c r="U1331" s="99"/>
      <c r="V1331" s="99"/>
      <c r="W1331" s="612"/>
      <c r="X1331" s="99"/>
      <c r="Y1331" s="99"/>
      <c r="Z1331" s="160"/>
      <c r="AF1331" s="972"/>
      <c r="AG1331" s="1028"/>
      <c r="AH1331" s="1028"/>
      <c r="AI1331" s="1028"/>
    </row>
    <row r="1332" spans="1:35" ht="12.75" customHeight="1" x14ac:dyDescent="0.2">
      <c r="A1332" s="117" t="s">
        <v>1941</v>
      </c>
      <c r="B1332" s="1515">
        <v>120939</v>
      </c>
      <c r="C1332" s="290" t="s">
        <v>1900</v>
      </c>
      <c r="D1332" s="347" t="s">
        <v>1901</v>
      </c>
      <c r="E1332" s="999">
        <v>0</v>
      </c>
      <c r="F1332" s="347">
        <v>1</v>
      </c>
      <c r="G1332" s="347">
        <v>2</v>
      </c>
      <c r="H1332" s="347">
        <v>0</v>
      </c>
      <c r="I1332" s="810" t="s">
        <v>1737</v>
      </c>
      <c r="J1332" s="810" t="s">
        <v>1737</v>
      </c>
      <c r="K1332" s="74" t="s">
        <v>1737</v>
      </c>
      <c r="L1332" s="74" t="s">
        <v>1737</v>
      </c>
      <c r="M1332" s="7" t="s">
        <v>89</v>
      </c>
      <c r="N1332" s="7" t="s">
        <v>89</v>
      </c>
      <c r="O1332" s="7" t="s">
        <v>89</v>
      </c>
      <c r="P1332" s="7" t="s">
        <v>89</v>
      </c>
      <c r="Q1332" s="5"/>
      <c r="S1332" s="96">
        <v>43</v>
      </c>
      <c r="V1332" s="6" t="s">
        <v>1983</v>
      </c>
      <c r="W1332" s="497">
        <v>3.5</v>
      </c>
      <c r="X1332" s="6"/>
      <c r="Y1332" s="6"/>
      <c r="Z1332" s="160"/>
      <c r="AE1332" s="4">
        <f>IF(A1332="","",(IFERROR(VLOOKUP(A1332,Projecten!A$4:W$2618,5,FALSE),"niet bekend")))</f>
        <v>0</v>
      </c>
      <c r="AF1332" s="973">
        <f>IF(AE1332="","",(IF(E1332=0,AH1332,(E1332/AE1332*AH1332))))</f>
        <v>515.28</v>
      </c>
      <c r="AG1332" s="1028">
        <f>IF(A1332="","",(IFERROR(VLOOKUP(A1332,Projecten!A$4:W$2618,23,FALSE),"niet bekend")))</f>
        <v>515.28</v>
      </c>
      <c r="AH1332" s="1028">
        <f>IF(A1332="","",(IFERROR(VLOOKUP(A1332,Projecten!A$4:W$2618,12,FALSE),"niet bekend")))</f>
        <v>515.28</v>
      </c>
      <c r="AI1332" s="1026">
        <f>IF(AF1332="","",(AH1332-AF1332))</f>
        <v>0</v>
      </c>
    </row>
    <row r="1333" spans="1:35" ht="12.75" customHeight="1" x14ac:dyDescent="0.2">
      <c r="A1333" s="290" t="s">
        <v>1991</v>
      </c>
      <c r="B1333" s="314">
        <v>120921</v>
      </c>
      <c r="C1333" s="351" t="s">
        <v>1990</v>
      </c>
      <c r="D1333" s="349" t="s">
        <v>1901</v>
      </c>
      <c r="E1333" s="999">
        <v>0</v>
      </c>
      <c r="F1333" s="292">
        <v>2</v>
      </c>
      <c r="G1333" s="292">
        <v>2</v>
      </c>
      <c r="H1333" s="292">
        <v>0</v>
      </c>
      <c r="I1333" s="806"/>
      <c r="J1333" s="806"/>
      <c r="M1333" s="7" t="s">
        <v>89</v>
      </c>
      <c r="N1333" s="7" t="s">
        <v>89</v>
      </c>
      <c r="O1333" s="7" t="s">
        <v>89</v>
      </c>
      <c r="P1333" s="7" t="s">
        <v>89</v>
      </c>
      <c r="Q1333" s="5"/>
      <c r="S1333" s="23">
        <v>41</v>
      </c>
      <c r="W1333" s="25">
        <v>5</v>
      </c>
      <c r="X1333" s="6"/>
      <c r="Y1333" s="6"/>
      <c r="Z1333" s="5"/>
      <c r="AE1333" s="4">
        <f>IF(A1333="","",(IFERROR(VLOOKUP(A1333,Projecten!A$4:W$2618,5,FALSE),"niet bekend")))</f>
        <v>0</v>
      </c>
      <c r="AF1333" s="973">
        <f>IF(AE1333="","",(IF(E1333=0,AH1333,(E1333/AE1333*AH1333))))</f>
        <v>0</v>
      </c>
      <c r="AG1333" s="1028">
        <f>IF(A1333="","",(IFERROR(VLOOKUP(A1333,Projecten!A$4:W$2618,23,FALSE),"niet bekend")))</f>
        <v>0</v>
      </c>
      <c r="AH1333" s="1028">
        <f>IF(A1333="","",(IFERROR(VLOOKUP(A1333,Projecten!A$4:W$2618,12,FALSE),"niet bekend")))</f>
        <v>0</v>
      </c>
      <c r="AI1333" s="1026">
        <f>IF(AF1333="","",(AH1333-AF1333))</f>
        <v>0</v>
      </c>
    </row>
    <row r="1334" spans="1:35" s="642" customFormat="1" ht="12.75" customHeight="1" x14ac:dyDescent="0.2">
      <c r="A1334" s="760"/>
      <c r="B1334" s="1542">
        <v>120888</v>
      </c>
      <c r="C1334" s="758" t="s">
        <v>1471</v>
      </c>
      <c r="D1334" s="759" t="s">
        <v>68</v>
      </c>
      <c r="E1334" s="2015"/>
      <c r="F1334" s="760"/>
      <c r="G1334" s="760"/>
      <c r="H1334" s="760"/>
      <c r="I1334" s="809"/>
      <c r="J1334" s="809"/>
      <c r="K1334" s="262"/>
      <c r="L1334" s="262"/>
      <c r="M1334" s="262" t="s">
        <v>89</v>
      </c>
      <c r="N1334" s="262" t="s">
        <v>89</v>
      </c>
      <c r="O1334" s="262" t="s">
        <v>612</v>
      </c>
      <c r="P1334" s="262"/>
      <c r="Q1334" s="270"/>
      <c r="R1334" s="637"/>
      <c r="S1334" s="637"/>
      <c r="T1334" s="638"/>
      <c r="U1334" s="639"/>
      <c r="V1334" s="639"/>
      <c r="W1334" s="640">
        <v>20</v>
      </c>
      <c r="X1334" s="639"/>
      <c r="Y1334" s="641"/>
      <c r="Z1334" s="270"/>
      <c r="AF1334" s="993"/>
      <c r="AG1334" s="1080"/>
      <c r="AH1334" s="1080"/>
      <c r="AI1334" s="1080"/>
    </row>
    <row r="1335" spans="1:35" s="38" customFormat="1" x14ac:dyDescent="0.2">
      <c r="A1335" s="30"/>
      <c r="B1335" s="1500"/>
      <c r="C1335" s="31"/>
      <c r="D1335" s="31"/>
      <c r="E1335" s="32"/>
      <c r="F1335" s="31"/>
      <c r="G1335" s="31"/>
      <c r="H1335" s="31"/>
      <c r="I1335" s="811"/>
      <c r="J1335" s="811"/>
      <c r="K1335" s="32"/>
      <c r="L1335" s="32"/>
      <c r="M1335" s="32"/>
      <c r="N1335" s="32"/>
      <c r="O1335" s="32"/>
      <c r="P1335" s="32"/>
      <c r="Q1335" s="527"/>
      <c r="R1335" s="33"/>
      <c r="S1335" s="1198"/>
      <c r="T1335" s="176"/>
      <c r="U1335" s="35"/>
      <c r="V1335" s="35"/>
      <c r="W1335" s="35"/>
      <c r="X1335" s="83"/>
      <c r="Y1335" s="84"/>
      <c r="Z1335" s="36"/>
      <c r="AA1335" s="608"/>
      <c r="AB1335" s="608"/>
      <c r="AC1335" s="608"/>
      <c r="AF1335" s="983"/>
      <c r="AG1335" s="1030"/>
      <c r="AH1335" s="1030"/>
      <c r="AI1335" s="1030"/>
    </row>
    <row r="1336" spans="1:35" s="957" customFormat="1" x14ac:dyDescent="0.2">
      <c r="A1336" s="1007"/>
      <c r="B1336" s="1498"/>
      <c r="C1336" s="1008">
        <f>SUM(F1336:H1336)</f>
        <v>321</v>
      </c>
      <c r="D1336" s="1009"/>
      <c r="E1336" s="1010">
        <f>SUM(E1337:E1366)</f>
        <v>20</v>
      </c>
      <c r="F1336" s="1009">
        <f>SUM(F1337:F1366)</f>
        <v>184</v>
      </c>
      <c r="G1336" s="1009">
        <f>SUM(G1337:G1366)</f>
        <v>86</v>
      </c>
      <c r="H1336" s="1009">
        <f>SUM(H1337:H1366)</f>
        <v>51</v>
      </c>
      <c r="I1336" s="1011"/>
      <c r="J1336" s="1011"/>
      <c r="K1336" s="1010"/>
      <c r="L1336" s="1010"/>
      <c r="M1336" s="1010"/>
      <c r="N1336" s="1010"/>
      <c r="O1336" s="1010"/>
      <c r="P1336" s="1010"/>
      <c r="Q1336" s="1039">
        <v>43</v>
      </c>
      <c r="R1336" s="1043"/>
      <c r="S1336" s="1205"/>
      <c r="T1336" s="1040"/>
      <c r="U1336" s="1041"/>
      <c r="V1336" s="1042">
        <f>SUM(W1336:W1366)</f>
        <v>440.45</v>
      </c>
      <c r="W1336" s="960"/>
      <c r="X1336" s="960">
        <v>340.5</v>
      </c>
      <c r="Y1336" s="968">
        <f>V1336-X1336</f>
        <v>99.949999999999989</v>
      </c>
      <c r="Z1336" s="969"/>
      <c r="AA1336" s="964" t="s">
        <v>1332</v>
      </c>
      <c r="AB1336" s="964" t="s">
        <v>1269</v>
      </c>
      <c r="AC1336" s="964" t="s">
        <v>1333</v>
      </c>
      <c r="AD1336" s="959" t="s">
        <v>2590</v>
      </c>
      <c r="AE1336" s="1038" t="str">
        <f>IF(A1336="","",(IFERROR(VLOOKUP(A1336,Projecten!A$4:W$2618,5,FALSE),"niet bekend")))</f>
        <v/>
      </c>
      <c r="AF1336" s="1037">
        <f>SUM(AF1337:AF1366)</f>
        <v>64854.820000000014</v>
      </c>
      <c r="AG1336" s="1027"/>
      <c r="AH1336" s="1027"/>
      <c r="AI1336" s="1027"/>
    </row>
    <row r="1337" spans="1:35" x14ac:dyDescent="0.2">
      <c r="A1337" s="818"/>
      <c r="B1337" s="1552"/>
      <c r="C1337" s="850"/>
      <c r="D1337" s="818"/>
      <c r="E1337" s="1001"/>
      <c r="F1337" s="818"/>
      <c r="G1337" s="818"/>
      <c r="H1337" s="818"/>
      <c r="I1337" s="805"/>
      <c r="J1337" s="805"/>
      <c r="K1337" s="29"/>
      <c r="L1337" s="29"/>
      <c r="M1337" s="29"/>
      <c r="N1337" s="29"/>
      <c r="O1337" s="29"/>
      <c r="P1337" s="29"/>
      <c r="Q1337" s="5" t="s">
        <v>1691</v>
      </c>
      <c r="S1337" s="23"/>
      <c r="V1337" s="851" t="s">
        <v>1397</v>
      </c>
      <c r="W1337" s="25"/>
      <c r="X1337" s="6"/>
      <c r="Z1337" s="26"/>
      <c r="AA1337" s="468">
        <v>523.75</v>
      </c>
      <c r="AB1337" s="468">
        <v>244.5</v>
      </c>
      <c r="AC1337" s="468">
        <f>AA1337-AB1337</f>
        <v>279.25</v>
      </c>
      <c r="AD1337" s="537">
        <v>59.75</v>
      </c>
      <c r="AE1337" s="4"/>
      <c r="AF1337" s="973"/>
      <c r="AG1337" s="1028"/>
      <c r="AH1337" s="1028"/>
    </row>
    <row r="1338" spans="1:35" s="540" customFormat="1" x14ac:dyDescent="0.2">
      <c r="B1338" s="1549"/>
      <c r="C1338" s="546" t="s">
        <v>1998</v>
      </c>
      <c r="E1338" s="542"/>
      <c r="I1338" s="874"/>
      <c r="J1338" s="874"/>
      <c r="K1338" s="541"/>
      <c r="L1338" s="541"/>
      <c r="M1338" s="541"/>
      <c r="N1338" s="541"/>
      <c r="O1338" s="541"/>
      <c r="P1338" s="541"/>
      <c r="Q1338" s="539"/>
      <c r="R1338" s="384"/>
      <c r="S1338" s="543"/>
      <c r="T1338" s="544"/>
      <c r="U1338" s="546"/>
      <c r="V1338" s="761"/>
      <c r="W1338" s="545">
        <v>8.25</v>
      </c>
      <c r="X1338" s="546"/>
      <c r="Y1338" s="546"/>
      <c r="Z1338" s="539"/>
      <c r="AE1338" s="383"/>
      <c r="AF1338" s="975"/>
      <c r="AG1338" s="1028"/>
      <c r="AH1338" s="1028"/>
      <c r="AI1338" s="1026"/>
    </row>
    <row r="1339" spans="1:35" s="540" customFormat="1" x14ac:dyDescent="0.2">
      <c r="B1339" s="1549"/>
      <c r="C1339" s="546" t="s">
        <v>2358</v>
      </c>
      <c r="E1339" s="542"/>
      <c r="I1339" s="874"/>
      <c r="J1339" s="874"/>
      <c r="K1339" s="541"/>
      <c r="L1339" s="541"/>
      <c r="M1339" s="541"/>
      <c r="N1339" s="541"/>
      <c r="O1339" s="541"/>
      <c r="P1339" s="541"/>
      <c r="Q1339" s="539"/>
      <c r="R1339" s="384"/>
      <c r="S1339" s="543"/>
      <c r="T1339" s="544"/>
      <c r="U1339" s="546"/>
      <c r="V1339" s="761"/>
      <c r="W1339" s="545">
        <v>38</v>
      </c>
      <c r="X1339" s="546"/>
      <c r="Y1339" s="546"/>
      <c r="Z1339" s="539"/>
      <c r="AE1339" s="383"/>
      <c r="AF1339" s="975"/>
      <c r="AG1339" s="1028"/>
      <c r="AH1339" s="1028"/>
      <c r="AI1339" s="1026"/>
    </row>
    <row r="1340" spans="1:35" s="540" customFormat="1" x14ac:dyDescent="0.2">
      <c r="B1340" s="1525"/>
      <c r="C1340" s="539" t="s">
        <v>2380</v>
      </c>
      <c r="D1340" s="546"/>
      <c r="E1340" s="542"/>
      <c r="F1340" s="546"/>
      <c r="G1340" s="546"/>
      <c r="H1340" s="546"/>
      <c r="I1340" s="827"/>
      <c r="J1340" s="827"/>
      <c r="K1340" s="542"/>
      <c r="L1340" s="542"/>
      <c r="M1340" s="542"/>
      <c r="N1340" s="542"/>
      <c r="O1340" s="542"/>
      <c r="P1340" s="542"/>
      <c r="Q1340" s="539"/>
      <c r="R1340" s="384"/>
      <c r="S1340" s="542"/>
      <c r="T1340" s="544"/>
      <c r="U1340" s="546"/>
      <c r="V1340" s="546"/>
      <c r="W1340" s="545">
        <v>2</v>
      </c>
      <c r="X1340" s="546"/>
      <c r="Y1340" s="546"/>
      <c r="Z1340" s="539"/>
      <c r="AE1340" s="383"/>
      <c r="AF1340" s="975"/>
      <c r="AG1340" s="1028"/>
      <c r="AH1340" s="1028"/>
      <c r="AI1340" s="1026"/>
    </row>
    <row r="1341" spans="1:35" x14ac:dyDescent="0.2">
      <c r="A1341" s="4"/>
      <c r="AE1341" s="4"/>
      <c r="AF1341" s="973"/>
      <c r="AG1341" s="1028"/>
      <c r="AH1341" s="1028"/>
    </row>
    <row r="1342" spans="1:35" s="433" customFormat="1" x14ac:dyDescent="0.2">
      <c r="B1342" s="1553"/>
      <c r="C1342" s="452" t="s">
        <v>2405</v>
      </c>
      <c r="D1342" s="566"/>
      <c r="E1342" s="563"/>
      <c r="F1342" s="566"/>
      <c r="G1342" s="566"/>
      <c r="H1342" s="566"/>
      <c r="I1342" s="872"/>
      <c r="J1342" s="872"/>
      <c r="K1342" s="563"/>
      <c r="L1342" s="563"/>
      <c r="M1342" s="563"/>
      <c r="N1342" s="563"/>
      <c r="O1342" s="563"/>
      <c r="P1342" s="563"/>
      <c r="Q1342" s="452"/>
      <c r="R1342" s="384"/>
      <c r="S1342" s="563"/>
      <c r="T1342" s="565"/>
      <c r="U1342" s="566"/>
      <c r="V1342" s="566"/>
      <c r="W1342" s="469">
        <v>16.5</v>
      </c>
      <c r="X1342" s="566"/>
      <c r="Y1342" s="566"/>
      <c r="Z1342" s="452"/>
      <c r="AE1342" s="383"/>
      <c r="AF1342" s="978"/>
      <c r="AG1342" s="1028"/>
      <c r="AH1342" s="1028"/>
      <c r="AI1342" s="1026"/>
    </row>
    <row r="1343" spans="1:35" x14ac:dyDescent="0.2">
      <c r="A1343" s="4"/>
      <c r="C1343" s="452" t="s">
        <v>2404</v>
      </c>
      <c r="I1343" s="806"/>
      <c r="J1343" s="806"/>
      <c r="Q1343" s="5"/>
      <c r="W1343" s="472">
        <v>32</v>
      </c>
      <c r="X1343" s="6"/>
      <c r="Y1343" s="6"/>
      <c r="Z1343" s="5"/>
      <c r="AE1343" s="4"/>
      <c r="AF1343" s="973"/>
      <c r="AG1343" s="1028"/>
      <c r="AH1343" s="1028"/>
    </row>
    <row r="1344" spans="1:35" s="150" customFormat="1" x14ac:dyDescent="0.2">
      <c r="A1344" s="825"/>
      <c r="B1344" s="1554"/>
      <c r="C1344" s="852"/>
      <c r="D1344" s="825"/>
      <c r="E1344" s="1003"/>
      <c r="F1344" s="825"/>
      <c r="G1344" s="825"/>
      <c r="H1344" s="825"/>
      <c r="I1344" s="810"/>
      <c r="J1344" s="810"/>
      <c r="K1344" s="74"/>
      <c r="L1344" s="74"/>
      <c r="M1344" s="74"/>
      <c r="N1344" s="74"/>
      <c r="O1344" s="74"/>
      <c r="P1344" s="74"/>
      <c r="Q1344" s="160"/>
      <c r="R1344" s="96"/>
      <c r="S1344" s="96"/>
      <c r="T1344" s="175"/>
      <c r="U1344" s="99"/>
      <c r="V1344" s="853"/>
      <c r="W1344" s="854"/>
      <c r="X1344" s="99"/>
      <c r="Z1344" s="122"/>
      <c r="AF1344" s="972"/>
      <c r="AG1344" s="1028"/>
      <c r="AH1344" s="1028"/>
      <c r="AI1344" s="1028"/>
    </row>
    <row r="1345" spans="1:35" s="150" customFormat="1" x14ac:dyDescent="0.2">
      <c r="A1345" s="93" t="s">
        <v>1979</v>
      </c>
      <c r="B1345" s="1499">
        <v>120538</v>
      </c>
      <c r="C1345" s="93" t="s">
        <v>1978</v>
      </c>
      <c r="D1345" s="94" t="s">
        <v>489</v>
      </c>
      <c r="E1345" s="91">
        <v>1</v>
      </c>
      <c r="F1345" s="94">
        <v>13</v>
      </c>
      <c r="G1345" s="94">
        <v>0</v>
      </c>
      <c r="H1345" s="94">
        <v>0</v>
      </c>
      <c r="I1345" s="808">
        <v>42663</v>
      </c>
      <c r="J1345" s="810" t="s">
        <v>1737</v>
      </c>
      <c r="K1345" s="74" t="s">
        <v>1737</v>
      </c>
      <c r="L1345" s="74" t="s">
        <v>1737</v>
      </c>
      <c r="M1345" s="75" t="s">
        <v>89</v>
      </c>
      <c r="N1345" s="75" t="s">
        <v>89</v>
      </c>
      <c r="O1345" s="75" t="s">
        <v>89</v>
      </c>
      <c r="P1345" s="75" t="s">
        <v>89</v>
      </c>
      <c r="Q1345" s="160"/>
      <c r="R1345" s="96"/>
      <c r="S1345" s="96">
        <v>44</v>
      </c>
      <c r="T1345" s="175"/>
      <c r="U1345" s="99" t="s">
        <v>681</v>
      </c>
      <c r="V1345" s="99" t="s">
        <v>2044</v>
      </c>
      <c r="W1345" s="612">
        <v>7</v>
      </c>
      <c r="X1345" s="99"/>
      <c r="Y1345" s="99"/>
      <c r="Z1345" s="831">
        <v>42641</v>
      </c>
      <c r="AE1345" s="150">
        <f>IF(A1345="","",(IFERROR(VLOOKUP(A1345,Projecten!A$4:W$2618,5,FALSE),"niet bekend")))</f>
        <v>1</v>
      </c>
      <c r="AF1345" s="972">
        <f>IF(AE1345="","",(IF(E1345=0,AH1345,(E1345/AE1345*AH1345))))</f>
        <v>1418.09</v>
      </c>
      <c r="AG1345" s="1028">
        <f>IF(A1345="","",(IFERROR(VLOOKUP(A1345,Projecten!A$4:W$2618,23,FALSE),"niet bekend")))</f>
        <v>1418.09</v>
      </c>
      <c r="AH1345" s="1028">
        <f>IF(A1345="","",(IFERROR(VLOOKUP(A1345,Projecten!A$4:W$2618,12,FALSE),"niet bekend")))</f>
        <v>1418.09</v>
      </c>
      <c r="AI1345" s="1028">
        <f>IF(AF1345="","",(AH1345-AF1345))</f>
        <v>0</v>
      </c>
    </row>
    <row r="1346" spans="1:35" s="150" customFormat="1" ht="12.75" customHeight="1" x14ac:dyDescent="0.2">
      <c r="A1346" s="117" t="s">
        <v>2088</v>
      </c>
      <c r="B1346" s="1189">
        <v>120538</v>
      </c>
      <c r="C1346" s="690" t="s">
        <v>1886</v>
      </c>
      <c r="D1346" s="692" t="s">
        <v>489</v>
      </c>
      <c r="E1346" s="2003">
        <v>1</v>
      </c>
      <c r="F1346" s="692">
        <v>14</v>
      </c>
      <c r="G1346" s="692">
        <v>0</v>
      </c>
      <c r="H1346" s="692">
        <v>0</v>
      </c>
      <c r="I1346" s="808" t="s">
        <v>89</v>
      </c>
      <c r="J1346" s="810" t="s">
        <v>1737</v>
      </c>
      <c r="K1346" s="74" t="s">
        <v>1737</v>
      </c>
      <c r="L1346" s="74" t="s">
        <v>1737</v>
      </c>
      <c r="M1346" s="75" t="s">
        <v>89</v>
      </c>
      <c r="N1346" s="75" t="s">
        <v>89</v>
      </c>
      <c r="O1346" s="75" t="s">
        <v>89</v>
      </c>
      <c r="P1346" s="75" t="s">
        <v>89</v>
      </c>
      <c r="Q1346" s="160"/>
      <c r="R1346" s="96"/>
      <c r="S1346" s="96">
        <v>43</v>
      </c>
      <c r="T1346" s="175"/>
      <c r="U1346" s="99" t="s">
        <v>681</v>
      </c>
      <c r="V1346" s="99" t="s">
        <v>1963</v>
      </c>
      <c r="W1346" s="612">
        <v>7.6</v>
      </c>
      <c r="X1346" s="99"/>
      <c r="Y1346" s="99"/>
      <c r="Z1346" s="160"/>
      <c r="AE1346" s="150">
        <f>IF(A1346="","",(IFERROR(VLOOKUP(A1346,Projecten!A$4:W$2618,5,FALSE),"niet bekend")))</f>
        <v>1</v>
      </c>
      <c r="AF1346" s="972">
        <f>IF(AE1346="","",(IF(E1346=0,AH1346,(E1346/AE1346*AH1346))))</f>
        <v>1690.4</v>
      </c>
      <c r="AG1346" s="1028">
        <f>IF(A1346="","",(IFERROR(VLOOKUP(A1346,Projecten!A$4:W$2618,23,FALSE),"niet bekend")))</f>
        <v>1690.4</v>
      </c>
      <c r="AH1346" s="1028">
        <f>IF(A1346="","",(IFERROR(VLOOKUP(A1346,Projecten!A$4:W$2618,12,FALSE),"niet bekend")))</f>
        <v>1690.4</v>
      </c>
      <c r="AI1346" s="1028">
        <f>IF(AF1346="","",(AH1346-AF1346))</f>
        <v>0</v>
      </c>
    </row>
    <row r="1347" spans="1:35" s="150" customFormat="1" ht="12.75" customHeight="1" x14ac:dyDescent="0.2">
      <c r="A1347" s="117" t="s">
        <v>2089</v>
      </c>
      <c r="B1347" s="1189">
        <v>120538</v>
      </c>
      <c r="C1347" s="690" t="s">
        <v>1887</v>
      </c>
      <c r="D1347" s="692" t="s">
        <v>489</v>
      </c>
      <c r="E1347" s="2003">
        <v>1</v>
      </c>
      <c r="F1347" s="692">
        <v>14</v>
      </c>
      <c r="G1347" s="692">
        <v>0</v>
      </c>
      <c r="H1347" s="692">
        <v>0</v>
      </c>
      <c r="I1347" s="808" t="s">
        <v>89</v>
      </c>
      <c r="J1347" s="810" t="s">
        <v>1737</v>
      </c>
      <c r="K1347" s="74" t="s">
        <v>1737</v>
      </c>
      <c r="L1347" s="74" t="s">
        <v>1737</v>
      </c>
      <c r="M1347" s="75" t="s">
        <v>89</v>
      </c>
      <c r="N1347" s="75" t="s">
        <v>89</v>
      </c>
      <c r="O1347" s="75" t="s">
        <v>89</v>
      </c>
      <c r="P1347" s="75" t="s">
        <v>89</v>
      </c>
      <c r="Q1347" s="160"/>
      <c r="R1347" s="96"/>
      <c r="S1347" s="96">
        <v>43</v>
      </c>
      <c r="T1347" s="175"/>
      <c r="U1347" s="99" t="s">
        <v>681</v>
      </c>
      <c r="V1347" s="99" t="s">
        <v>1963</v>
      </c>
      <c r="W1347" s="612">
        <v>7.6</v>
      </c>
      <c r="X1347" s="99"/>
      <c r="Y1347" s="99"/>
      <c r="Z1347" s="160"/>
      <c r="AE1347" s="150">
        <f>IF(A1347="","",(IFERROR(VLOOKUP(A1347,Projecten!A$4:W$2618,5,FALSE),"niet bekend")))</f>
        <v>1</v>
      </c>
      <c r="AF1347" s="972">
        <f>IF(AE1347="","",(IF(E1347=0,AH1347,(E1347/AE1347*AH1347))))</f>
        <v>1617.86</v>
      </c>
      <c r="AG1347" s="1028">
        <f>IF(A1347="","",(IFERROR(VLOOKUP(A1347,Projecten!A$4:W$2618,23,FALSE),"niet bekend")))</f>
        <v>1617.86</v>
      </c>
      <c r="AH1347" s="1028">
        <f>IF(A1347="","",(IFERROR(VLOOKUP(A1347,Projecten!A$4:W$2618,12,FALSE),"niet bekend")))</f>
        <v>1617.86</v>
      </c>
      <c r="AI1347" s="1028">
        <f>IF(AF1347="","",(AH1347-AF1347))</f>
        <v>0</v>
      </c>
    </row>
    <row r="1348" spans="1:35" s="150" customFormat="1" x14ac:dyDescent="0.2">
      <c r="A1348" s="859"/>
      <c r="B1348" s="855"/>
      <c r="C1348" s="855"/>
      <c r="D1348" s="855"/>
      <c r="E1348" s="2016"/>
      <c r="F1348" s="855"/>
      <c r="G1348" s="855"/>
      <c r="H1348" s="855"/>
      <c r="I1348" s="808"/>
      <c r="J1348" s="808"/>
      <c r="K1348" s="75"/>
      <c r="L1348" s="75"/>
      <c r="M1348" s="75"/>
      <c r="N1348" s="75"/>
      <c r="O1348" s="75"/>
      <c r="P1348" s="75"/>
      <c r="Q1348" s="160"/>
      <c r="R1348" s="96"/>
      <c r="S1348" s="96"/>
      <c r="T1348" s="175"/>
      <c r="U1348" s="99"/>
      <c r="V1348" s="99"/>
      <c r="W1348" s="856"/>
      <c r="X1348" s="99"/>
      <c r="Z1348" s="857"/>
      <c r="AF1348" s="972"/>
      <c r="AG1348" s="1028"/>
      <c r="AH1348" s="1028"/>
      <c r="AI1348" s="1028"/>
    </row>
    <row r="1349" spans="1:35" s="150" customFormat="1" x14ac:dyDescent="0.2">
      <c r="A1349" s="93">
        <v>2016538</v>
      </c>
      <c r="B1349" s="1499">
        <v>120940</v>
      </c>
      <c r="C1349" s="93">
        <v>606916</v>
      </c>
      <c r="D1349" s="94" t="s">
        <v>68</v>
      </c>
      <c r="E1349" s="91">
        <v>1</v>
      </c>
      <c r="F1349" s="94">
        <v>9</v>
      </c>
      <c r="G1349" s="94">
        <v>5</v>
      </c>
      <c r="H1349" s="94">
        <v>4</v>
      </c>
      <c r="I1349" s="808">
        <v>42657</v>
      </c>
      <c r="J1349" s="808">
        <v>42653</v>
      </c>
      <c r="K1349" s="75" t="s">
        <v>1737</v>
      </c>
      <c r="L1349" s="75" t="s">
        <v>1737</v>
      </c>
      <c r="M1349" s="75" t="s">
        <v>89</v>
      </c>
      <c r="N1349" s="75" t="s">
        <v>89</v>
      </c>
      <c r="O1349" s="75" t="s">
        <v>89</v>
      </c>
      <c r="P1349" s="75" t="s">
        <v>89</v>
      </c>
      <c r="Q1349" s="160"/>
      <c r="R1349" s="96">
        <v>42678</v>
      </c>
      <c r="S1349" s="96">
        <v>43</v>
      </c>
      <c r="T1349" s="175">
        <v>42670</v>
      </c>
      <c r="U1349" s="99" t="s">
        <v>278</v>
      </c>
      <c r="V1349" s="99"/>
      <c r="W1349" s="612">
        <v>20</v>
      </c>
      <c r="X1349" s="99"/>
      <c r="Y1349" s="99"/>
      <c r="Z1349" s="831">
        <v>42632</v>
      </c>
      <c r="AE1349" s="150">
        <f>IF(A1349="","",(IFERROR(VLOOKUP(A1349,Projecten!A$4:W$2618,5,FALSE),"niet bekend")))</f>
        <v>1</v>
      </c>
      <c r="AF1349" s="972">
        <f t="shared" ref="AF1349:AF1365" si="140">IF(AE1349="","",(IF(E1349=0,AH1349,(E1349/AE1349*AH1349))))</f>
        <v>3666.28</v>
      </c>
      <c r="AG1349" s="1028">
        <f>IF(A1349="","",(IFERROR(VLOOKUP(A1349,Projecten!A$4:W$2618,23,FALSE),"niet bekend")))</f>
        <v>3666.28</v>
      </c>
      <c r="AH1349" s="1028">
        <f>IF(A1349="","",(IFERROR(VLOOKUP(A1349,Projecten!A$4:W$2618,12,FALSE),"niet bekend")))</f>
        <v>3666.28</v>
      </c>
      <c r="AI1349" s="1028">
        <f t="shared" ref="AI1349:AI1365" si="141">IF(AF1349="","",(AH1349-AF1349))</f>
        <v>0</v>
      </c>
    </row>
    <row r="1350" spans="1:35" s="150" customFormat="1" x14ac:dyDescent="0.2">
      <c r="A1350" s="93">
        <v>2016535</v>
      </c>
      <c r="B1350" s="1499">
        <v>120929</v>
      </c>
      <c r="C1350" s="93">
        <v>606716</v>
      </c>
      <c r="D1350" s="94" t="s">
        <v>68</v>
      </c>
      <c r="E1350" s="91">
        <v>1</v>
      </c>
      <c r="F1350" s="94">
        <v>10</v>
      </c>
      <c r="G1350" s="94">
        <v>7</v>
      </c>
      <c r="H1350" s="94">
        <v>4</v>
      </c>
      <c r="I1350" s="808">
        <v>42657</v>
      </c>
      <c r="J1350" s="808">
        <v>42653</v>
      </c>
      <c r="K1350" s="75" t="s">
        <v>1737</v>
      </c>
      <c r="L1350" s="75" t="s">
        <v>1737</v>
      </c>
      <c r="M1350" s="75" t="s">
        <v>89</v>
      </c>
      <c r="N1350" s="75" t="s">
        <v>89</v>
      </c>
      <c r="O1350" s="75" t="s">
        <v>89</v>
      </c>
      <c r="P1350" s="75" t="s">
        <v>89</v>
      </c>
      <c r="Q1350" s="160"/>
      <c r="R1350" s="96">
        <v>42676</v>
      </c>
      <c r="S1350" s="96">
        <v>43</v>
      </c>
      <c r="T1350" s="175">
        <v>42670</v>
      </c>
      <c r="U1350" s="99" t="s">
        <v>278</v>
      </c>
      <c r="V1350" s="99"/>
      <c r="W1350" s="612">
        <v>21.4</v>
      </c>
      <c r="X1350" s="99"/>
      <c r="Y1350" s="99"/>
      <c r="Z1350" s="831">
        <v>42632</v>
      </c>
      <c r="AE1350" s="150">
        <f>IF(A1350="","",(IFERROR(VLOOKUP(A1350,Projecten!A$4:W$2618,5,FALSE),"niet bekend")))</f>
        <v>1</v>
      </c>
      <c r="AF1350" s="972">
        <f t="shared" si="140"/>
        <v>3318.95</v>
      </c>
      <c r="AG1350" s="1028">
        <f>IF(A1350="","",(IFERROR(VLOOKUP(A1350,Projecten!A$4:W$2618,23,FALSE),"niet bekend")))</f>
        <v>3318.95</v>
      </c>
      <c r="AH1350" s="1028">
        <f>IF(A1350="","",(IFERROR(VLOOKUP(A1350,Projecten!A$4:W$2618,12,FALSE),"niet bekend")))</f>
        <v>3318.95</v>
      </c>
      <c r="AI1350" s="1028">
        <f t="shared" si="141"/>
        <v>0</v>
      </c>
    </row>
    <row r="1351" spans="1:35" s="150" customFormat="1" x14ac:dyDescent="0.2">
      <c r="A1351" s="93">
        <v>2016536</v>
      </c>
      <c r="B1351" s="1499">
        <v>120940</v>
      </c>
      <c r="C1351" s="93" t="s">
        <v>1932</v>
      </c>
      <c r="D1351" s="94" t="s">
        <v>68</v>
      </c>
      <c r="E1351" s="91">
        <v>1</v>
      </c>
      <c r="F1351" s="94">
        <v>2</v>
      </c>
      <c r="G1351" s="94">
        <v>1</v>
      </c>
      <c r="H1351" s="94">
        <v>1</v>
      </c>
      <c r="I1351" s="808">
        <v>42657</v>
      </c>
      <c r="J1351" s="808" t="s">
        <v>1737</v>
      </c>
      <c r="K1351" s="75" t="s">
        <v>1737</v>
      </c>
      <c r="L1351" s="75" t="s">
        <v>1737</v>
      </c>
      <c r="M1351" s="75" t="s">
        <v>89</v>
      </c>
      <c r="N1351" s="75" t="s">
        <v>89</v>
      </c>
      <c r="O1351" s="75" t="s">
        <v>89</v>
      </c>
      <c r="P1351" s="75" t="s">
        <v>89</v>
      </c>
      <c r="Q1351" s="160"/>
      <c r="R1351" s="96">
        <v>42676</v>
      </c>
      <c r="S1351" s="96">
        <v>43</v>
      </c>
      <c r="T1351" s="175">
        <v>42670</v>
      </c>
      <c r="U1351" s="99" t="s">
        <v>278</v>
      </c>
      <c r="V1351" s="99"/>
      <c r="W1351" s="612">
        <v>5</v>
      </c>
      <c r="X1351" s="99"/>
      <c r="Y1351" s="99"/>
      <c r="Z1351" s="831">
        <v>42632</v>
      </c>
      <c r="AE1351" s="150">
        <f>IF(A1351="","",(IFERROR(VLOOKUP(A1351,Projecten!A$4:W$2618,5,FALSE),"niet bekend")))</f>
        <v>1</v>
      </c>
      <c r="AF1351" s="972">
        <f t="shared" si="140"/>
        <v>536.08000000000004</v>
      </c>
      <c r="AG1351" s="1028">
        <f>IF(A1351="","",(IFERROR(VLOOKUP(A1351,Projecten!A$4:W$2618,23,FALSE),"niet bekend")))</f>
        <v>536.08000000000004</v>
      </c>
      <c r="AH1351" s="1028">
        <f>IF(A1351="","",(IFERROR(VLOOKUP(A1351,Projecten!A$4:W$2618,12,FALSE),"niet bekend")))</f>
        <v>536.08000000000004</v>
      </c>
      <c r="AI1351" s="1028">
        <f t="shared" si="141"/>
        <v>0</v>
      </c>
    </row>
    <row r="1352" spans="1:35" s="150" customFormat="1" x14ac:dyDescent="0.2">
      <c r="A1352" s="93">
        <v>2016541</v>
      </c>
      <c r="B1352" s="1499">
        <v>120941</v>
      </c>
      <c r="C1352" s="93">
        <v>515316</v>
      </c>
      <c r="D1352" s="94" t="s">
        <v>68</v>
      </c>
      <c r="E1352" s="91">
        <v>1</v>
      </c>
      <c r="F1352" s="94">
        <v>8</v>
      </c>
      <c r="G1352" s="94">
        <v>5</v>
      </c>
      <c r="H1352" s="94">
        <v>3</v>
      </c>
      <c r="I1352" s="808">
        <v>42657</v>
      </c>
      <c r="J1352" s="808" t="s">
        <v>1737</v>
      </c>
      <c r="K1352" s="75" t="s">
        <v>1737</v>
      </c>
      <c r="L1352" s="75" t="s">
        <v>1737</v>
      </c>
      <c r="M1352" s="75" t="s">
        <v>89</v>
      </c>
      <c r="N1352" s="75" t="s">
        <v>89</v>
      </c>
      <c r="O1352" s="75" t="s">
        <v>89</v>
      </c>
      <c r="P1352" s="75" t="s">
        <v>89</v>
      </c>
      <c r="Q1352" s="160"/>
      <c r="R1352" s="96">
        <v>42677</v>
      </c>
      <c r="S1352" s="96">
        <v>43</v>
      </c>
      <c r="T1352" s="175">
        <v>42670</v>
      </c>
      <c r="U1352" s="99" t="s">
        <v>278</v>
      </c>
      <c r="V1352" s="99"/>
      <c r="W1352" s="612">
        <v>15</v>
      </c>
      <c r="X1352" s="99"/>
      <c r="Y1352" s="99"/>
      <c r="Z1352" s="831">
        <v>42632</v>
      </c>
      <c r="AE1352" s="150">
        <f>IF(A1352="","",(IFERROR(VLOOKUP(A1352,Projecten!A$4:W$2618,5,FALSE),"niet bekend")))</f>
        <v>1</v>
      </c>
      <c r="AF1352" s="972">
        <f t="shared" si="140"/>
        <v>2161.73</v>
      </c>
      <c r="AG1352" s="1028">
        <f>IF(A1352="","",(IFERROR(VLOOKUP(A1352,Projecten!A$4:W$2618,23,FALSE),"niet bekend")))</f>
        <v>2161.73</v>
      </c>
      <c r="AH1352" s="1028">
        <f>IF(A1352="","",(IFERROR(VLOOKUP(A1352,Projecten!A$4:W$2618,12,FALSE),"niet bekend")))</f>
        <v>2161.73</v>
      </c>
      <c r="AI1352" s="1028">
        <f t="shared" si="141"/>
        <v>0</v>
      </c>
    </row>
    <row r="1353" spans="1:35" s="150" customFormat="1" x14ac:dyDescent="0.2">
      <c r="A1353" s="93">
        <v>2016540</v>
      </c>
      <c r="B1353" s="1499">
        <v>120941</v>
      </c>
      <c r="C1353" s="93">
        <v>515216</v>
      </c>
      <c r="D1353" s="94" t="s">
        <v>68</v>
      </c>
      <c r="E1353" s="91">
        <v>1</v>
      </c>
      <c r="F1353" s="94">
        <v>8</v>
      </c>
      <c r="G1353" s="94">
        <v>5</v>
      </c>
      <c r="H1353" s="94">
        <v>3</v>
      </c>
      <c r="I1353" s="808">
        <v>42657</v>
      </c>
      <c r="J1353" s="808" t="s">
        <v>1737</v>
      </c>
      <c r="K1353" s="75" t="s">
        <v>1737</v>
      </c>
      <c r="L1353" s="75" t="s">
        <v>1737</v>
      </c>
      <c r="M1353" s="75" t="s">
        <v>89</v>
      </c>
      <c r="N1353" s="75" t="s">
        <v>89</v>
      </c>
      <c r="O1353" s="75" t="s">
        <v>89</v>
      </c>
      <c r="P1353" s="75" t="s">
        <v>89</v>
      </c>
      <c r="Q1353" s="160"/>
      <c r="R1353" s="96">
        <v>42675</v>
      </c>
      <c r="S1353" s="96">
        <v>43</v>
      </c>
      <c r="T1353" s="175">
        <v>42670</v>
      </c>
      <c r="U1353" s="99" t="s">
        <v>278</v>
      </c>
      <c r="V1353" s="99"/>
      <c r="W1353" s="612">
        <v>15</v>
      </c>
      <c r="X1353" s="99"/>
      <c r="Y1353" s="99"/>
      <c r="Z1353" s="831">
        <v>42632</v>
      </c>
      <c r="AE1353" s="150">
        <f>IF(A1353="","",(IFERROR(VLOOKUP(A1353,Projecten!A$4:W$2618,5,FALSE),"niet bekend")))</f>
        <v>1</v>
      </c>
      <c r="AF1353" s="972">
        <f t="shared" si="140"/>
        <v>2161.73</v>
      </c>
      <c r="AG1353" s="1028">
        <f>IF(A1353="","",(IFERROR(VLOOKUP(A1353,Projecten!A$4:W$2618,23,FALSE),"niet bekend")))</f>
        <v>2161.73</v>
      </c>
      <c r="AH1353" s="1028">
        <f>IF(A1353="","",(IFERROR(VLOOKUP(A1353,Projecten!A$4:W$2618,12,FALSE),"niet bekend")))</f>
        <v>2161.73</v>
      </c>
      <c r="AI1353" s="1028">
        <f t="shared" si="141"/>
        <v>0</v>
      </c>
    </row>
    <row r="1354" spans="1:35" s="150" customFormat="1" x14ac:dyDescent="0.2">
      <c r="A1354" s="93">
        <v>2016539</v>
      </c>
      <c r="B1354" s="1499">
        <v>120942</v>
      </c>
      <c r="C1354" s="93">
        <v>607316</v>
      </c>
      <c r="D1354" s="94" t="s">
        <v>68</v>
      </c>
      <c r="E1354" s="91">
        <v>1</v>
      </c>
      <c r="F1354" s="94">
        <v>8</v>
      </c>
      <c r="G1354" s="94">
        <v>5</v>
      </c>
      <c r="H1354" s="94">
        <v>3</v>
      </c>
      <c r="I1354" s="808">
        <v>42657</v>
      </c>
      <c r="J1354" s="808" t="s">
        <v>1737</v>
      </c>
      <c r="K1354" s="75" t="s">
        <v>1737</v>
      </c>
      <c r="L1354" s="75" t="s">
        <v>1737</v>
      </c>
      <c r="M1354" s="75" t="s">
        <v>89</v>
      </c>
      <c r="N1354" s="75" t="s">
        <v>89</v>
      </c>
      <c r="O1354" s="75" t="s">
        <v>89</v>
      </c>
      <c r="P1354" s="75" t="s">
        <v>89</v>
      </c>
      <c r="Q1354" s="160"/>
      <c r="R1354" s="96">
        <v>42681</v>
      </c>
      <c r="S1354" s="96">
        <v>44</v>
      </c>
      <c r="T1354" s="175"/>
      <c r="U1354" s="99" t="s">
        <v>278</v>
      </c>
      <c r="V1354" s="99"/>
      <c r="W1354" s="612">
        <v>15</v>
      </c>
      <c r="X1354" s="99"/>
      <c r="Y1354" s="99"/>
      <c r="Z1354" s="831">
        <v>42632</v>
      </c>
      <c r="AE1354" s="150">
        <f>IF(A1354="","",(IFERROR(VLOOKUP(A1354,Projecten!A$4:W$2618,5,FALSE),"niet bekend")))</f>
        <v>1</v>
      </c>
      <c r="AF1354" s="972">
        <f t="shared" si="140"/>
        <v>2537.9</v>
      </c>
      <c r="AG1354" s="1028">
        <f>IF(A1354="","",(IFERROR(VLOOKUP(A1354,Projecten!A$4:W$2618,23,FALSE),"niet bekend")))</f>
        <v>2537.9</v>
      </c>
      <c r="AH1354" s="1028">
        <f>IF(A1354="","",(IFERROR(VLOOKUP(A1354,Projecten!A$4:W$2618,12,FALSE),"niet bekend")))</f>
        <v>2537.9</v>
      </c>
      <c r="AI1354" s="1028">
        <f t="shared" si="141"/>
        <v>0</v>
      </c>
    </row>
    <row r="1355" spans="1:35" s="150" customFormat="1" ht="12.75" customHeight="1" x14ac:dyDescent="0.2">
      <c r="A1355" s="117" t="s">
        <v>1931</v>
      </c>
      <c r="B1355" s="1189">
        <v>120943</v>
      </c>
      <c r="C1355" s="117">
        <v>596116</v>
      </c>
      <c r="D1355" s="448" t="s">
        <v>68</v>
      </c>
      <c r="E1355" s="1002">
        <v>1</v>
      </c>
      <c r="F1355" s="448">
        <v>8</v>
      </c>
      <c r="G1355" s="448">
        <v>5</v>
      </c>
      <c r="H1355" s="448">
        <v>2</v>
      </c>
      <c r="I1355" s="829">
        <v>42657</v>
      </c>
      <c r="J1355" s="829">
        <v>42655</v>
      </c>
      <c r="K1355" s="76" t="s">
        <v>1737</v>
      </c>
      <c r="L1355" s="76" t="s">
        <v>1737</v>
      </c>
      <c r="M1355" s="76" t="s">
        <v>89</v>
      </c>
      <c r="N1355" s="76" t="s">
        <v>89</v>
      </c>
      <c r="O1355" s="76" t="s">
        <v>89</v>
      </c>
      <c r="P1355" s="76" t="s">
        <v>89</v>
      </c>
      <c r="Q1355" s="160"/>
      <c r="R1355" s="96">
        <v>42671</v>
      </c>
      <c r="S1355" s="96">
        <v>43</v>
      </c>
      <c r="T1355" s="175">
        <v>42670</v>
      </c>
      <c r="U1355" s="99" t="s">
        <v>278</v>
      </c>
      <c r="V1355" s="778" t="s">
        <v>2020</v>
      </c>
      <c r="W1355" s="97">
        <v>22</v>
      </c>
      <c r="X1355" s="99"/>
      <c r="Y1355" s="99"/>
      <c r="Z1355" s="831">
        <v>42632</v>
      </c>
      <c r="AE1355" s="150">
        <f>IF(A1355="","",(IFERROR(VLOOKUP(A1355,Projecten!A$4:W$2618,5,FALSE),"niet bekend")))</f>
        <v>1</v>
      </c>
      <c r="AF1355" s="972">
        <f t="shared" si="140"/>
        <v>5531</v>
      </c>
      <c r="AG1355" s="1028">
        <f>IF(A1355="","",(IFERROR(VLOOKUP(A1355,Projecten!A$4:W$2618,23,FALSE),"niet bekend")))</f>
        <v>5531</v>
      </c>
      <c r="AH1355" s="1028">
        <f>IF(A1355="","",(IFERROR(VLOOKUP(A1355,Projecten!A$4:W$2618,12,FALSE),"niet bekend")))</f>
        <v>5531</v>
      </c>
      <c r="AI1355" s="1028">
        <f t="shared" si="141"/>
        <v>0</v>
      </c>
    </row>
    <row r="1356" spans="1:35" s="150" customFormat="1" x14ac:dyDescent="0.2">
      <c r="A1356" s="160" t="s">
        <v>1996</v>
      </c>
      <c r="B1356" s="1504">
        <v>120943</v>
      </c>
      <c r="C1356" s="858">
        <v>596216</v>
      </c>
      <c r="D1356" s="215" t="s">
        <v>68</v>
      </c>
      <c r="E1356" s="75">
        <v>1</v>
      </c>
      <c r="F1356" s="99">
        <v>8</v>
      </c>
      <c r="G1356" s="99">
        <v>5</v>
      </c>
      <c r="H1356" s="99">
        <v>2</v>
      </c>
      <c r="I1356" s="808">
        <v>42657</v>
      </c>
      <c r="J1356" s="808">
        <v>42662</v>
      </c>
      <c r="K1356" s="75" t="s">
        <v>1737</v>
      </c>
      <c r="L1356" s="75" t="s">
        <v>1737</v>
      </c>
      <c r="M1356" s="75" t="s">
        <v>89</v>
      </c>
      <c r="N1356" s="75" t="s">
        <v>89</v>
      </c>
      <c r="O1356" s="75" t="s">
        <v>89</v>
      </c>
      <c r="P1356" s="75" t="s">
        <v>89</v>
      </c>
      <c r="Q1356" s="160"/>
      <c r="R1356" s="96">
        <v>42682</v>
      </c>
      <c r="S1356" s="96">
        <v>44</v>
      </c>
      <c r="T1356" s="175"/>
      <c r="U1356" s="99" t="s">
        <v>278</v>
      </c>
      <c r="V1356" s="778" t="s">
        <v>2020</v>
      </c>
      <c r="W1356" s="612">
        <v>23</v>
      </c>
      <c r="X1356" s="99"/>
      <c r="Y1356" s="164"/>
      <c r="Z1356" s="831">
        <v>42642</v>
      </c>
      <c r="AE1356" s="150">
        <f>IF(A1356="","",(IFERROR(VLOOKUP(A1356,Projecten!A$4:W$2618,5,FALSE),"niet bekend")))</f>
        <v>1</v>
      </c>
      <c r="AF1356" s="972">
        <f t="shared" si="140"/>
        <v>5531</v>
      </c>
      <c r="AG1356" s="1028">
        <f>IF(A1356="","",(IFERROR(VLOOKUP(A1356,Projecten!A$4:W$2618,23,FALSE),"niet bekend")))</f>
        <v>5531</v>
      </c>
      <c r="AH1356" s="1028">
        <f>IF(A1356="","",(IFERROR(VLOOKUP(A1356,Projecten!A$4:W$2618,12,FALSE),"niet bekend")))</f>
        <v>5531</v>
      </c>
      <c r="AI1356" s="1028">
        <f t="shared" si="141"/>
        <v>0</v>
      </c>
    </row>
    <row r="1357" spans="1:35" s="150" customFormat="1" x14ac:dyDescent="0.2">
      <c r="A1357" s="93">
        <v>2016567</v>
      </c>
      <c r="B1357" s="1499">
        <v>120944</v>
      </c>
      <c r="C1357" s="404">
        <v>547616</v>
      </c>
      <c r="D1357" s="405" t="s">
        <v>68</v>
      </c>
      <c r="E1357" s="1977">
        <v>1</v>
      </c>
      <c r="F1357" s="94">
        <v>9</v>
      </c>
      <c r="G1357" s="94">
        <v>5</v>
      </c>
      <c r="H1357" s="94">
        <v>3</v>
      </c>
      <c r="I1357" s="808">
        <v>42664</v>
      </c>
      <c r="J1357" s="808">
        <v>42662</v>
      </c>
      <c r="K1357" s="75" t="s">
        <v>1737</v>
      </c>
      <c r="L1357" s="75" t="s">
        <v>1737</v>
      </c>
      <c r="M1357" s="75" t="s">
        <v>89</v>
      </c>
      <c r="N1357" s="75" t="s">
        <v>89</v>
      </c>
      <c r="O1357" s="75" t="s">
        <v>89</v>
      </c>
      <c r="P1357" s="75" t="s">
        <v>89</v>
      </c>
      <c r="Q1357" s="160"/>
      <c r="R1357" s="96">
        <v>42682</v>
      </c>
      <c r="S1357" s="96">
        <v>44</v>
      </c>
      <c r="T1357" s="175"/>
      <c r="U1357" s="99" t="s">
        <v>278</v>
      </c>
      <c r="V1357" s="99" t="s">
        <v>2345</v>
      </c>
      <c r="W1357" s="612">
        <v>16.5</v>
      </c>
      <c r="X1357" s="99"/>
      <c r="Y1357" s="99"/>
      <c r="Z1357" s="831">
        <v>42647</v>
      </c>
      <c r="AE1357" s="150">
        <f>IF(A1357="","",(IFERROR(VLOOKUP(A1357,Projecten!A$4:W$2618,5,FALSE),"niet bekend")))</f>
        <v>1</v>
      </c>
      <c r="AF1357" s="972">
        <f t="shared" si="140"/>
        <v>2690.63</v>
      </c>
      <c r="AG1357" s="1028">
        <f>IF(A1357="","",(IFERROR(VLOOKUP(A1357,Projecten!A$4:W$2618,23,FALSE),"niet bekend")))</f>
        <v>2690.63</v>
      </c>
      <c r="AH1357" s="1028">
        <f>IF(A1357="","",(IFERROR(VLOOKUP(A1357,Projecten!A$4:W$2618,12,FALSE),"niet bekend")))</f>
        <v>2690.63</v>
      </c>
      <c r="AI1357" s="1028">
        <f t="shared" si="141"/>
        <v>0</v>
      </c>
    </row>
    <row r="1358" spans="1:35" s="150" customFormat="1" x14ac:dyDescent="0.2">
      <c r="A1358" s="93" t="s">
        <v>2102</v>
      </c>
      <c r="B1358" s="1499">
        <v>120944</v>
      </c>
      <c r="C1358" s="93">
        <v>522816</v>
      </c>
      <c r="D1358" s="94" t="s">
        <v>68</v>
      </c>
      <c r="E1358" s="91">
        <v>1</v>
      </c>
      <c r="F1358" s="94">
        <v>8</v>
      </c>
      <c r="G1358" s="94">
        <v>5</v>
      </c>
      <c r="H1358" s="94">
        <v>2</v>
      </c>
      <c r="I1358" s="808">
        <v>42664</v>
      </c>
      <c r="J1358" s="808">
        <v>42662</v>
      </c>
      <c r="K1358" s="75" t="s">
        <v>1737</v>
      </c>
      <c r="L1358" s="75" t="s">
        <v>1737</v>
      </c>
      <c r="M1358" s="75" t="s">
        <v>89</v>
      </c>
      <c r="N1358" s="75" t="s">
        <v>89</v>
      </c>
      <c r="O1358" s="75" t="s">
        <v>89</v>
      </c>
      <c r="P1358" s="75" t="s">
        <v>89</v>
      </c>
      <c r="Q1358" s="160"/>
      <c r="R1358" s="96">
        <v>42683</v>
      </c>
      <c r="S1358" s="96">
        <v>44</v>
      </c>
      <c r="T1358" s="175"/>
      <c r="U1358" s="99" t="s">
        <v>278</v>
      </c>
      <c r="V1358" s="99" t="s">
        <v>2345</v>
      </c>
      <c r="W1358" s="612">
        <v>26</v>
      </c>
      <c r="X1358" s="99"/>
      <c r="Y1358" s="99"/>
      <c r="Z1358" s="831">
        <v>42642</v>
      </c>
      <c r="AE1358" s="150">
        <f>IF(A1358="","",(IFERROR(VLOOKUP(A1358,Projecten!A$4:W$2618,5,FALSE),"niet bekend")))</f>
        <v>1</v>
      </c>
      <c r="AF1358" s="972">
        <f t="shared" si="140"/>
        <v>5256.98</v>
      </c>
      <c r="AG1358" s="1028">
        <f>IF(A1358="","",(IFERROR(VLOOKUP(A1358,Projecten!A$4:W$2618,23,FALSE),"niet bekend")))</f>
        <v>5256.98</v>
      </c>
      <c r="AH1358" s="1028">
        <f>IF(A1358="","",(IFERROR(VLOOKUP(A1358,Projecten!A$4:W$2618,12,FALSE),"niet bekend")))</f>
        <v>5256.98</v>
      </c>
      <c r="AI1358" s="1028">
        <f t="shared" si="141"/>
        <v>0</v>
      </c>
    </row>
    <row r="1359" spans="1:35" s="150" customFormat="1" x14ac:dyDescent="0.2">
      <c r="A1359" s="93">
        <v>2016569</v>
      </c>
      <c r="B1359" s="1499">
        <v>120945</v>
      </c>
      <c r="C1359" s="404">
        <v>608116</v>
      </c>
      <c r="D1359" s="405" t="s">
        <v>68</v>
      </c>
      <c r="E1359" s="1977">
        <v>1</v>
      </c>
      <c r="F1359" s="94">
        <v>8</v>
      </c>
      <c r="G1359" s="94">
        <v>5</v>
      </c>
      <c r="H1359" s="94">
        <v>3</v>
      </c>
      <c r="I1359" s="808">
        <v>42664</v>
      </c>
      <c r="J1359" s="808" t="s">
        <v>1737</v>
      </c>
      <c r="K1359" s="75" t="s">
        <v>1737</v>
      </c>
      <c r="L1359" s="75" t="s">
        <v>1737</v>
      </c>
      <c r="M1359" s="75" t="s">
        <v>89</v>
      </c>
      <c r="N1359" s="75" t="s">
        <v>89</v>
      </c>
      <c r="O1359" s="75" t="s">
        <v>89</v>
      </c>
      <c r="P1359" s="75" t="s">
        <v>89</v>
      </c>
      <c r="Q1359" s="160"/>
      <c r="R1359" s="96">
        <v>42683</v>
      </c>
      <c r="S1359" s="96">
        <v>44</v>
      </c>
      <c r="T1359" s="175"/>
      <c r="U1359" s="99" t="s">
        <v>278</v>
      </c>
      <c r="V1359" s="99" t="s">
        <v>2345</v>
      </c>
      <c r="W1359" s="612">
        <v>15</v>
      </c>
      <c r="X1359" s="99"/>
      <c r="Y1359" s="99"/>
      <c r="Z1359" s="831">
        <v>42647</v>
      </c>
      <c r="AE1359" s="150">
        <f>IF(A1359="","",(IFERROR(VLOOKUP(A1359,Projecten!A$4:W$2618,5,FALSE),"niet bekend")))</f>
        <v>1</v>
      </c>
      <c r="AF1359" s="972">
        <f t="shared" si="140"/>
        <v>2180.9699999999998</v>
      </c>
      <c r="AG1359" s="1028">
        <f>IF(A1359="","",(IFERROR(VLOOKUP(A1359,Projecten!A$4:W$2618,23,FALSE),"niet bekend")))</f>
        <v>2180.9699999999998</v>
      </c>
      <c r="AH1359" s="1028">
        <f>IF(A1359="","",(IFERROR(VLOOKUP(A1359,Projecten!A$4:W$2618,12,FALSE),"niet bekend")))</f>
        <v>2180.9699999999998</v>
      </c>
      <c r="AI1359" s="1028">
        <f t="shared" si="141"/>
        <v>0</v>
      </c>
    </row>
    <row r="1360" spans="1:35" s="150" customFormat="1" x14ac:dyDescent="0.2">
      <c r="A1360" s="93">
        <v>2016534</v>
      </c>
      <c r="B1360" s="1499">
        <v>120929</v>
      </c>
      <c r="C1360" s="93">
        <v>598016</v>
      </c>
      <c r="D1360" s="94" t="s">
        <v>68</v>
      </c>
      <c r="E1360" s="91">
        <v>1</v>
      </c>
      <c r="F1360" s="94">
        <v>9</v>
      </c>
      <c r="G1360" s="94">
        <v>4</v>
      </c>
      <c r="H1360" s="94">
        <v>3</v>
      </c>
      <c r="I1360" s="808">
        <v>42657</v>
      </c>
      <c r="J1360" s="808">
        <v>42653</v>
      </c>
      <c r="K1360" s="75" t="s">
        <v>1737</v>
      </c>
      <c r="L1360" s="75" t="s">
        <v>1737</v>
      </c>
      <c r="M1360" s="75" t="s">
        <v>89</v>
      </c>
      <c r="N1360" s="75" t="s">
        <v>89</v>
      </c>
      <c r="O1360" s="75" t="s">
        <v>612</v>
      </c>
      <c r="P1360" s="75"/>
      <c r="Q1360" s="160"/>
      <c r="R1360" s="96">
        <v>42676</v>
      </c>
      <c r="S1360" s="96">
        <v>43</v>
      </c>
      <c r="T1360" s="175">
        <v>42670</v>
      </c>
      <c r="U1360" s="99" t="s">
        <v>278</v>
      </c>
      <c r="V1360" s="99"/>
      <c r="W1360" s="612">
        <v>18</v>
      </c>
      <c r="X1360" s="99"/>
      <c r="Y1360" s="99"/>
      <c r="Z1360" s="831">
        <v>42632</v>
      </c>
      <c r="AE1360" s="150">
        <f>IF(A1360="","",(IFERROR(VLOOKUP(A1360,Projecten!A$4:W$2618,5,FALSE),"niet bekend")))</f>
        <v>1</v>
      </c>
      <c r="AF1360" s="972">
        <f t="shared" si="140"/>
        <v>3267.73</v>
      </c>
      <c r="AG1360" s="1028">
        <f>IF(A1360="","",(IFERROR(VLOOKUP(A1360,Projecten!A$4:W$2618,23,FALSE),"niet bekend")))</f>
        <v>3267.73</v>
      </c>
      <c r="AH1360" s="1028">
        <f>IF(A1360="","",(IFERROR(VLOOKUP(A1360,Projecten!A$4:W$2618,12,FALSE),"niet bekend")))</f>
        <v>3267.73</v>
      </c>
      <c r="AI1360" s="1028">
        <f t="shared" si="141"/>
        <v>0</v>
      </c>
    </row>
    <row r="1361" spans="1:35" s="150" customFormat="1" x14ac:dyDescent="0.2">
      <c r="A1361" s="93">
        <v>2016556</v>
      </c>
      <c r="B1361" s="1499">
        <v>120942</v>
      </c>
      <c r="C1361" s="93">
        <v>607616</v>
      </c>
      <c r="D1361" s="94" t="s">
        <v>68</v>
      </c>
      <c r="E1361" s="91">
        <v>1</v>
      </c>
      <c r="F1361" s="94">
        <v>8</v>
      </c>
      <c r="G1361" s="94">
        <v>5</v>
      </c>
      <c r="H1361" s="94">
        <v>3</v>
      </c>
      <c r="I1361" s="808">
        <v>42657</v>
      </c>
      <c r="J1361" s="808" t="s">
        <v>1737</v>
      </c>
      <c r="K1361" s="75" t="s">
        <v>1737</v>
      </c>
      <c r="L1361" s="75" t="s">
        <v>1737</v>
      </c>
      <c r="M1361" s="75" t="s">
        <v>89</v>
      </c>
      <c r="N1361" s="75" t="s">
        <v>89</v>
      </c>
      <c r="O1361" s="75" t="s">
        <v>612</v>
      </c>
      <c r="P1361" s="75"/>
      <c r="Q1361" s="160"/>
      <c r="R1361" s="96">
        <v>42681</v>
      </c>
      <c r="S1361" s="96">
        <v>44</v>
      </c>
      <c r="T1361" s="175"/>
      <c r="U1361" s="99" t="s">
        <v>278</v>
      </c>
      <c r="V1361" s="99"/>
      <c r="W1361" s="612">
        <v>15.2</v>
      </c>
      <c r="X1361" s="99"/>
      <c r="Y1361" s="99"/>
      <c r="Z1361" s="831">
        <v>42641</v>
      </c>
      <c r="AE1361" s="150">
        <f>IF(A1361="","",(IFERROR(VLOOKUP(A1361,Projecten!A$4:W$2618,5,FALSE),"niet bekend")))</f>
        <v>1</v>
      </c>
      <c r="AF1361" s="972">
        <f t="shared" si="140"/>
        <v>2421.0500000000002</v>
      </c>
      <c r="AG1361" s="1028">
        <f>IF(A1361="","",(IFERROR(VLOOKUP(A1361,Projecten!A$4:W$2618,23,FALSE),"niet bekend")))</f>
        <v>2421.0500000000002</v>
      </c>
      <c r="AH1361" s="1028">
        <f>IF(A1361="","",(IFERROR(VLOOKUP(A1361,Projecten!A$4:W$2618,12,FALSE),"niet bekend")))</f>
        <v>2421.0500000000002</v>
      </c>
      <c r="AI1361" s="1028">
        <f t="shared" si="141"/>
        <v>0</v>
      </c>
    </row>
    <row r="1362" spans="1:35" s="150" customFormat="1" ht="12.75" customHeight="1" x14ac:dyDescent="0.2">
      <c r="A1362" s="117" t="s">
        <v>1837</v>
      </c>
      <c r="B1362" s="1189">
        <v>120946</v>
      </c>
      <c r="C1362" s="117" t="s">
        <v>2103</v>
      </c>
      <c r="D1362" s="448" t="s">
        <v>68</v>
      </c>
      <c r="E1362" s="1002">
        <v>1</v>
      </c>
      <c r="F1362" s="448">
        <v>11</v>
      </c>
      <c r="G1362" s="448">
        <v>4</v>
      </c>
      <c r="H1362" s="448">
        <v>7</v>
      </c>
      <c r="I1362" s="810">
        <v>42664</v>
      </c>
      <c r="J1362" s="810">
        <v>42662</v>
      </c>
      <c r="K1362" s="76" t="s">
        <v>1737</v>
      </c>
      <c r="L1362" s="74" t="s">
        <v>165</v>
      </c>
      <c r="M1362" s="74" t="s">
        <v>89</v>
      </c>
      <c r="N1362" s="74" t="s">
        <v>89</v>
      </c>
      <c r="O1362" s="74" t="s">
        <v>612</v>
      </c>
      <c r="P1362" s="74"/>
      <c r="Q1362" s="160"/>
      <c r="R1362" s="96">
        <v>42674</v>
      </c>
      <c r="S1362" s="96">
        <v>43</v>
      </c>
      <c r="T1362" s="175">
        <v>42670</v>
      </c>
      <c r="U1362" s="99" t="s">
        <v>278</v>
      </c>
      <c r="V1362" s="778" t="s">
        <v>2377</v>
      </c>
      <c r="W1362" s="97">
        <v>44</v>
      </c>
      <c r="X1362" s="99"/>
      <c r="Y1362" s="99"/>
      <c r="Z1362" s="831">
        <v>42641</v>
      </c>
      <c r="AE1362" s="150">
        <f>IF(A1362="","",(IFERROR(VLOOKUP(A1362,Projecten!A$4:W$2618,5,FALSE),"niet bekend")))</f>
        <v>1</v>
      </c>
      <c r="AF1362" s="972">
        <f t="shared" si="140"/>
        <v>10578.33</v>
      </c>
      <c r="AG1362" s="1028">
        <f>IF(A1362="","",(IFERROR(VLOOKUP(A1362,Projecten!A$4:W$2618,23,FALSE),"niet bekend")))</f>
        <v>10578.33</v>
      </c>
      <c r="AH1362" s="1028">
        <f>IF(A1362="","",(IFERROR(VLOOKUP(A1362,Projecten!A$4:W$2618,12,FALSE),"niet bekend")))</f>
        <v>10578.33</v>
      </c>
      <c r="AI1362" s="1028">
        <f t="shared" si="141"/>
        <v>0</v>
      </c>
    </row>
    <row r="1363" spans="1:35" s="150" customFormat="1" x14ac:dyDescent="0.2">
      <c r="A1363" s="93">
        <v>2016570</v>
      </c>
      <c r="B1363" s="1499">
        <v>120945</v>
      </c>
      <c r="C1363" s="404">
        <v>602616</v>
      </c>
      <c r="D1363" s="405" t="s">
        <v>68</v>
      </c>
      <c r="E1363" s="1977">
        <v>1</v>
      </c>
      <c r="F1363" s="94">
        <v>11</v>
      </c>
      <c r="G1363" s="94">
        <v>6</v>
      </c>
      <c r="H1363" s="94">
        <v>2</v>
      </c>
      <c r="I1363" s="808">
        <v>42664</v>
      </c>
      <c r="J1363" s="808" t="s">
        <v>1737</v>
      </c>
      <c r="K1363" s="75" t="s">
        <v>1737</v>
      </c>
      <c r="L1363" s="75" t="s">
        <v>1737</v>
      </c>
      <c r="M1363" s="75" t="s">
        <v>89</v>
      </c>
      <c r="N1363" s="75" t="s">
        <v>89</v>
      </c>
      <c r="O1363" s="75" t="s">
        <v>612</v>
      </c>
      <c r="P1363" s="75"/>
      <c r="Q1363" s="160"/>
      <c r="R1363" s="96">
        <v>42684</v>
      </c>
      <c r="S1363" s="96">
        <v>44</v>
      </c>
      <c r="T1363" s="175"/>
      <c r="U1363" s="99" t="s">
        <v>278</v>
      </c>
      <c r="V1363" s="99" t="s">
        <v>2346</v>
      </c>
      <c r="W1363" s="612">
        <v>15.4</v>
      </c>
      <c r="X1363" s="99"/>
      <c r="Y1363" s="99"/>
      <c r="Z1363" s="831">
        <v>42647</v>
      </c>
      <c r="AE1363" s="150">
        <f>IF(A1363="","",(IFERROR(VLOOKUP(A1363,Projecten!A$4:W$2618,5,FALSE),"niet bekend")))</f>
        <v>1</v>
      </c>
      <c r="AF1363" s="972">
        <f t="shared" si="140"/>
        <v>2847.25</v>
      </c>
      <c r="AG1363" s="1028">
        <f>IF(A1363="","",(IFERROR(VLOOKUP(A1363,Projecten!A$4:W$2618,23,FALSE),"niet bekend")))</f>
        <v>2847.25</v>
      </c>
      <c r="AH1363" s="1028">
        <f>IF(A1363="","",(IFERROR(VLOOKUP(A1363,Projecten!A$4:W$2618,12,FALSE),"niet bekend")))</f>
        <v>2847.25</v>
      </c>
      <c r="AI1363" s="1028">
        <f t="shared" si="141"/>
        <v>0</v>
      </c>
    </row>
    <row r="1364" spans="1:35" s="150" customFormat="1" x14ac:dyDescent="0.2">
      <c r="A1364" s="93">
        <v>2016537</v>
      </c>
      <c r="B1364" s="1499">
        <v>120940</v>
      </c>
      <c r="C1364" s="93">
        <v>606816</v>
      </c>
      <c r="D1364" s="94" t="s">
        <v>68</v>
      </c>
      <c r="E1364" s="91">
        <v>1</v>
      </c>
      <c r="F1364" s="94">
        <v>11</v>
      </c>
      <c r="G1364" s="94">
        <v>8</v>
      </c>
      <c r="H1364" s="94">
        <v>4</v>
      </c>
      <c r="I1364" s="808">
        <v>42657</v>
      </c>
      <c r="J1364" s="808">
        <v>42653</v>
      </c>
      <c r="K1364" s="75" t="s">
        <v>1737</v>
      </c>
      <c r="L1364" s="75" t="s">
        <v>1737</v>
      </c>
      <c r="M1364" s="75" t="s">
        <v>89</v>
      </c>
      <c r="N1364" s="75" t="s">
        <v>89</v>
      </c>
      <c r="O1364" s="75" t="s">
        <v>89</v>
      </c>
      <c r="P1364" s="75" t="s">
        <v>89</v>
      </c>
      <c r="Q1364" s="160"/>
      <c r="R1364" s="96">
        <v>42677</v>
      </c>
      <c r="S1364" s="161">
        <v>44</v>
      </c>
      <c r="T1364" s="175">
        <v>42670</v>
      </c>
      <c r="U1364" s="99" t="s">
        <v>278</v>
      </c>
      <c r="V1364" s="99" t="s">
        <v>2324</v>
      </c>
      <c r="W1364" s="612">
        <v>23</v>
      </c>
      <c r="X1364" s="99"/>
      <c r="Y1364" s="99"/>
      <c r="Z1364" s="831">
        <v>42632</v>
      </c>
      <c r="AE1364" s="150">
        <f>IF(A1364="","",(IFERROR(VLOOKUP(A1364,Projecten!A$4:W$2618,5,FALSE),"niet bekend")))</f>
        <v>1</v>
      </c>
      <c r="AF1364" s="972">
        <f t="shared" si="140"/>
        <v>3906.43</v>
      </c>
      <c r="AG1364" s="1028">
        <f>IF(A1364="","",(IFERROR(VLOOKUP(A1364,Projecten!A$4:W$2618,23,FALSE),"niet bekend")))</f>
        <v>3906.43</v>
      </c>
      <c r="AH1364" s="1028">
        <f>IF(A1364="","",(IFERROR(VLOOKUP(A1364,Projecten!A$4:W$2618,12,FALSE),"niet bekend")))</f>
        <v>3906.43</v>
      </c>
      <c r="AI1364" s="1028">
        <f t="shared" si="141"/>
        <v>0</v>
      </c>
    </row>
    <row r="1365" spans="1:35" s="150" customFormat="1" x14ac:dyDescent="0.2">
      <c r="A1365" s="93">
        <v>2016533</v>
      </c>
      <c r="B1365" s="1499">
        <v>120929</v>
      </c>
      <c r="C1365" s="93">
        <v>546216</v>
      </c>
      <c r="D1365" s="94" t="s">
        <v>68</v>
      </c>
      <c r="E1365" s="91">
        <v>1</v>
      </c>
      <c r="F1365" s="94">
        <v>7</v>
      </c>
      <c r="G1365" s="94">
        <v>6</v>
      </c>
      <c r="H1365" s="94">
        <v>2</v>
      </c>
      <c r="I1365" s="808">
        <v>42657</v>
      </c>
      <c r="J1365" s="808" t="s">
        <v>1737</v>
      </c>
      <c r="K1365" s="75" t="s">
        <v>1737</v>
      </c>
      <c r="L1365" s="75" t="s">
        <v>1737</v>
      </c>
      <c r="M1365" s="75" t="s">
        <v>89</v>
      </c>
      <c r="N1365" s="75" t="s">
        <v>89</v>
      </c>
      <c r="O1365" s="75" t="s">
        <v>89</v>
      </c>
      <c r="P1365" s="75" t="s">
        <v>89</v>
      </c>
      <c r="Q1365" s="160"/>
      <c r="R1365" s="96">
        <v>42674</v>
      </c>
      <c r="S1365" s="96">
        <v>43</v>
      </c>
      <c r="T1365" s="175">
        <v>42670</v>
      </c>
      <c r="U1365" s="99" t="s">
        <v>278</v>
      </c>
      <c r="V1365" s="99" t="s">
        <v>2359</v>
      </c>
      <c r="W1365" s="612">
        <v>12</v>
      </c>
      <c r="X1365" s="99"/>
      <c r="Y1365" s="99"/>
      <c r="Z1365" s="831">
        <v>42632</v>
      </c>
      <c r="AE1365" s="150">
        <f>IF(A1365="","",(IFERROR(VLOOKUP(A1365,Projecten!A$4:W$2618,5,FALSE),"niet bekend")))</f>
        <v>1</v>
      </c>
      <c r="AF1365" s="972">
        <f t="shared" si="140"/>
        <v>1534.43</v>
      </c>
      <c r="AG1365" s="1028">
        <f>IF(A1365="","",(IFERROR(VLOOKUP(A1365,Projecten!A$4:W$2618,23,FALSE),"niet bekend")))</f>
        <v>1534.43</v>
      </c>
      <c r="AH1365" s="1028">
        <f>IF(A1365="","",(IFERROR(VLOOKUP(A1365,Projecten!A$4:W$2618,12,FALSE),"niet bekend")))</f>
        <v>1534.43</v>
      </c>
      <c r="AI1365" s="1028">
        <f t="shared" si="141"/>
        <v>0</v>
      </c>
    </row>
    <row r="1366" spans="1:35" s="38" customFormat="1" x14ac:dyDescent="0.2">
      <c r="A1366" s="826"/>
      <c r="B1366" s="1500"/>
      <c r="C1366" s="31"/>
      <c r="D1366" s="31"/>
      <c r="E1366" s="32"/>
      <c r="F1366" s="31"/>
      <c r="G1366" s="31"/>
      <c r="H1366" s="31"/>
      <c r="I1366" s="811"/>
      <c r="J1366" s="811"/>
      <c r="K1366" s="32"/>
      <c r="L1366" s="32"/>
      <c r="M1366" s="32"/>
      <c r="N1366" s="32"/>
      <c r="O1366" s="32"/>
      <c r="P1366" s="32"/>
      <c r="Q1366" s="527"/>
      <c r="R1366" s="33"/>
      <c r="S1366" s="1198"/>
      <c r="T1366" s="176"/>
      <c r="U1366" s="35"/>
      <c r="V1366" s="35"/>
      <c r="W1366" s="35"/>
      <c r="X1366" s="83"/>
      <c r="Y1366" s="37"/>
      <c r="Z1366" s="312"/>
      <c r="AA1366" s="608"/>
      <c r="AB1366" s="608"/>
      <c r="AC1366" s="608"/>
      <c r="AF1366" s="983"/>
      <c r="AG1366" s="1030"/>
      <c r="AH1366" s="1030"/>
      <c r="AI1366" s="1030"/>
    </row>
    <row r="1367" spans="1:35" s="957" customFormat="1" x14ac:dyDescent="0.2">
      <c r="A1367" s="1007"/>
      <c r="B1367" s="1498"/>
      <c r="C1367" s="1008">
        <f>SUM(F1367:H1367)</f>
        <v>506</v>
      </c>
      <c r="D1367" s="1009"/>
      <c r="E1367" s="1010">
        <f>SUM(E1368:E1398)</f>
        <v>31</v>
      </c>
      <c r="F1367" s="1009">
        <f>SUM(F1368:F1398)</f>
        <v>276</v>
      </c>
      <c r="G1367" s="1009">
        <f>SUM(G1368:G1398)</f>
        <v>177</v>
      </c>
      <c r="H1367" s="1009">
        <f>SUM(H1368:H1398)</f>
        <v>53</v>
      </c>
      <c r="I1367" s="1011"/>
      <c r="J1367" s="1011"/>
      <c r="K1367" s="1010"/>
      <c r="L1367" s="1010"/>
      <c r="M1367" s="1010"/>
      <c r="N1367" s="1010"/>
      <c r="O1367" s="1010"/>
      <c r="P1367" s="1010"/>
      <c r="Q1367" s="1012">
        <v>44</v>
      </c>
      <c r="R1367" s="1043"/>
      <c r="S1367" s="1199"/>
      <c r="T1367" s="1013"/>
      <c r="U1367" s="1014"/>
      <c r="V1367" s="1015">
        <f>SUM(W1367:W1398)</f>
        <v>502.25</v>
      </c>
      <c r="W1367" s="960"/>
      <c r="X1367" s="960">
        <v>376.5</v>
      </c>
      <c r="Y1367" s="961">
        <f>V1367-X1367</f>
        <v>125.75</v>
      </c>
      <c r="Z1367" s="956"/>
      <c r="AA1367" s="964" t="s">
        <v>1332</v>
      </c>
      <c r="AB1367" s="964" t="s">
        <v>1269</v>
      </c>
      <c r="AC1367" s="964" t="s">
        <v>1333</v>
      </c>
      <c r="AD1367" s="959" t="s">
        <v>2590</v>
      </c>
      <c r="AE1367" s="1038" t="str">
        <f>IF(A1367="","",(IFERROR(VLOOKUP(A1367,Projecten!A$4:W$2618,5,FALSE),"niet bekend")))</f>
        <v/>
      </c>
      <c r="AF1367" s="1037">
        <f>SUM(AF1368:AF1397)</f>
        <v>101901.66</v>
      </c>
      <c r="AG1367" s="1027"/>
      <c r="AH1367" s="1027"/>
      <c r="AI1367" s="1027"/>
    </row>
    <row r="1368" spans="1:35" x14ac:dyDescent="0.2">
      <c r="A1368" s="347"/>
      <c r="B1368" s="1539"/>
      <c r="C1368" s="6"/>
      <c r="D1368" s="347"/>
      <c r="E1368" s="999"/>
      <c r="F1368" s="347"/>
      <c r="G1368" s="347"/>
      <c r="H1368" s="347"/>
      <c r="I1368" s="805"/>
      <c r="J1368" s="805"/>
      <c r="K1368" s="29"/>
      <c r="L1368" s="29"/>
      <c r="M1368" s="29"/>
      <c r="N1368" s="29"/>
      <c r="O1368" s="29"/>
      <c r="P1368" s="29"/>
      <c r="Q1368" s="5" t="s">
        <v>1692</v>
      </c>
      <c r="S1368" s="23"/>
      <c r="V1368" s="600" t="s">
        <v>1397</v>
      </c>
      <c r="W1368" s="25"/>
      <c r="X1368" s="6"/>
      <c r="Y1368" s="6"/>
      <c r="Z1368" s="5"/>
      <c r="AA1368" s="8">
        <v>489.5</v>
      </c>
      <c r="AB1368" s="8">
        <v>170.25</v>
      </c>
      <c r="AC1368" s="8">
        <f>AA1368-AB1368</f>
        <v>319.25</v>
      </c>
      <c r="AD1368" s="4">
        <v>57.75</v>
      </c>
      <c r="AE1368" s="4" t="str">
        <f>IF(A1368="","",(IFERROR(VLOOKUP(A1368,Projecten!A$4:W$2618,5,FALSE),"niet bekend")))</f>
        <v/>
      </c>
      <c r="AF1368" s="973"/>
      <c r="AG1368" s="1028"/>
      <c r="AH1368" s="1028"/>
    </row>
    <row r="1369" spans="1:35" x14ac:dyDescent="0.2">
      <c r="A1369" s="347"/>
      <c r="B1369" s="1539"/>
      <c r="C1369" s="6"/>
      <c r="D1369" s="347"/>
      <c r="E1369" s="999"/>
      <c r="F1369" s="347"/>
      <c r="G1369" s="347"/>
      <c r="H1369" s="347"/>
      <c r="I1369" s="805"/>
      <c r="J1369" s="805"/>
      <c r="K1369" s="29"/>
      <c r="L1369" s="29"/>
      <c r="M1369" s="29"/>
      <c r="N1369" s="29"/>
      <c r="O1369" s="29"/>
      <c r="P1369" s="29"/>
      <c r="Q1369" s="5"/>
      <c r="S1369" s="23"/>
      <c r="V1369" s="600"/>
      <c r="W1369" s="25"/>
      <c r="X1369" s="6"/>
      <c r="Y1369" s="6"/>
      <c r="Z1369" s="5"/>
      <c r="AD1369" s="4"/>
      <c r="AE1369" s="4"/>
      <c r="AF1369" s="973"/>
      <c r="AG1369" s="1028"/>
      <c r="AH1369" s="1028"/>
    </row>
    <row r="1370" spans="1:35" x14ac:dyDescent="0.2">
      <c r="A1370" s="347"/>
      <c r="B1370" s="1539"/>
      <c r="C1370" s="1104" t="s">
        <v>2573</v>
      </c>
      <c r="D1370" s="347"/>
      <c r="E1370" s="999"/>
      <c r="F1370" s="347"/>
      <c r="G1370" s="347"/>
      <c r="H1370" s="347"/>
      <c r="I1370" s="805"/>
      <c r="J1370" s="805"/>
      <c r="K1370" s="29"/>
      <c r="L1370" s="29"/>
      <c r="M1370" s="29"/>
      <c r="N1370" s="29"/>
      <c r="O1370" s="29"/>
      <c r="P1370" s="29"/>
      <c r="Q1370" s="5"/>
      <c r="S1370" s="23"/>
      <c r="V1370" s="600"/>
      <c r="W1370" s="472">
        <v>20</v>
      </c>
      <c r="X1370" s="6"/>
      <c r="Y1370" s="6"/>
      <c r="Z1370" s="5"/>
      <c r="AD1370" s="4"/>
      <c r="AE1370" s="4"/>
      <c r="AF1370" s="973"/>
      <c r="AG1370" s="1028"/>
      <c r="AH1370" s="1028"/>
    </row>
    <row r="1371" spans="1:35" x14ac:dyDescent="0.2">
      <c r="A1371" s="347"/>
      <c r="B1371" s="1539"/>
      <c r="C1371" s="6"/>
      <c r="D1371" s="347"/>
      <c r="E1371" s="999"/>
      <c r="F1371" s="347"/>
      <c r="G1371" s="347"/>
      <c r="H1371" s="347"/>
      <c r="I1371" s="805"/>
      <c r="J1371" s="805"/>
      <c r="K1371" s="29"/>
      <c r="L1371" s="29"/>
      <c r="M1371" s="29"/>
      <c r="N1371" s="29"/>
      <c r="O1371" s="29"/>
      <c r="P1371" s="29"/>
      <c r="Q1371" s="5"/>
      <c r="S1371" s="23"/>
      <c r="V1371" s="600"/>
      <c r="W1371" s="25"/>
      <c r="X1371" s="6"/>
      <c r="Y1371" s="6"/>
      <c r="Z1371" s="5"/>
      <c r="AD1371" s="4"/>
      <c r="AE1371" s="4" t="str">
        <f>IF(A1371="","",(IFERROR(VLOOKUP(A1371,Projecten!A$4:W$2618,5,FALSE),"niet bekend")))</f>
        <v/>
      </c>
      <c r="AF1371" s="973"/>
      <c r="AG1371" s="1028"/>
      <c r="AH1371" s="1028"/>
    </row>
    <row r="1372" spans="1:35" ht="12.75" customHeight="1" x14ac:dyDescent="0.2">
      <c r="A1372" s="290" t="s">
        <v>1991</v>
      </c>
      <c r="B1372" s="1515">
        <v>120921</v>
      </c>
      <c r="C1372" s="351" t="s">
        <v>1990</v>
      </c>
      <c r="D1372" s="349" t="s">
        <v>1901</v>
      </c>
      <c r="E1372" s="999">
        <v>0</v>
      </c>
      <c r="F1372" s="292">
        <v>2</v>
      </c>
      <c r="G1372" s="292">
        <v>2</v>
      </c>
      <c r="H1372" s="292">
        <v>0</v>
      </c>
      <c r="I1372" s="806"/>
      <c r="J1372" s="806"/>
      <c r="M1372" s="7" t="s">
        <v>89</v>
      </c>
      <c r="N1372" s="7" t="s">
        <v>89</v>
      </c>
      <c r="O1372" s="7" t="s">
        <v>89</v>
      </c>
      <c r="P1372" s="7" t="s">
        <v>89</v>
      </c>
      <c r="Q1372" s="5"/>
      <c r="S1372" s="23">
        <v>41</v>
      </c>
      <c r="W1372" s="25">
        <v>5</v>
      </c>
      <c r="X1372" s="6"/>
      <c r="Y1372" s="6"/>
      <c r="Z1372" s="5"/>
      <c r="AD1372" s="4"/>
      <c r="AE1372" s="4">
        <f>IF(A1372="","",(IFERROR(VLOOKUP(A1372,Projecten!A$4:W$2618,5,FALSE),"niet bekend")))</f>
        <v>0</v>
      </c>
      <c r="AF1372" s="973">
        <f>IF(AE1372="","",(IF(E1372=0,AH1372,(E1372/AE1372*AH1372))))</f>
        <v>0</v>
      </c>
      <c r="AG1372" s="1028">
        <f>IF(A1372="","",(IFERROR(VLOOKUP(A1372,Projecten!A$4:W$2618,23,FALSE),"niet bekend")))</f>
        <v>0</v>
      </c>
      <c r="AH1372" s="1028">
        <f>IF(A1372="","",(IFERROR(VLOOKUP(A1372,Projecten!A$4:W$2618,12,FALSE),"niet bekend")))</f>
        <v>0</v>
      </c>
      <c r="AI1372" s="1026">
        <f>IF(AF1372="","",(AH1372-AF1372))</f>
        <v>0</v>
      </c>
    </row>
    <row r="1373" spans="1:35" s="150" customFormat="1" ht="12.75" customHeight="1" x14ac:dyDescent="0.2">
      <c r="A1373" s="738"/>
      <c r="B1373" s="1189"/>
      <c r="C1373" s="118"/>
      <c r="D1373" s="119"/>
      <c r="E1373" s="1002"/>
      <c r="F1373" s="738"/>
      <c r="G1373" s="738"/>
      <c r="H1373" s="738"/>
      <c r="I1373" s="808"/>
      <c r="J1373" s="808"/>
      <c r="K1373" s="75"/>
      <c r="L1373" s="75"/>
      <c r="M1373" s="75"/>
      <c r="N1373" s="75"/>
      <c r="O1373" s="75"/>
      <c r="P1373" s="75"/>
      <c r="Q1373" s="160"/>
      <c r="R1373" s="96"/>
      <c r="S1373" s="96"/>
      <c r="T1373" s="175"/>
      <c r="U1373" s="99"/>
      <c r="V1373" s="99"/>
      <c r="W1373" s="612"/>
      <c r="X1373" s="99"/>
      <c r="Y1373" s="164"/>
      <c r="Z1373" s="160"/>
      <c r="AF1373" s="972"/>
      <c r="AG1373" s="1028"/>
      <c r="AH1373" s="1028"/>
      <c r="AI1373" s="1028"/>
    </row>
    <row r="1374" spans="1:35" x14ac:dyDescent="0.2">
      <c r="A1374" s="117">
        <v>2016583</v>
      </c>
      <c r="B1374" s="1189">
        <v>120949</v>
      </c>
      <c r="C1374" s="778" t="s">
        <v>2048</v>
      </c>
      <c r="D1374" s="430" t="s">
        <v>68</v>
      </c>
      <c r="E1374" s="415">
        <v>5</v>
      </c>
      <c r="F1374" s="448">
        <v>50</v>
      </c>
      <c r="G1374" s="448">
        <v>35</v>
      </c>
      <c r="H1374" s="448">
        <v>10</v>
      </c>
      <c r="I1374" s="810">
        <v>42668</v>
      </c>
      <c r="J1374" s="810">
        <v>42669</v>
      </c>
      <c r="K1374" s="806" t="s">
        <v>1737</v>
      </c>
      <c r="L1374" s="806" t="s">
        <v>1737</v>
      </c>
      <c r="M1374" s="7" t="s">
        <v>89</v>
      </c>
      <c r="N1374" s="7" t="s">
        <v>89</v>
      </c>
      <c r="O1374" s="7" t="s">
        <v>89</v>
      </c>
      <c r="P1374" s="7" t="s">
        <v>89</v>
      </c>
      <c r="Q1374" s="160" t="s">
        <v>1163</v>
      </c>
      <c r="S1374" s="23">
        <v>46</v>
      </c>
      <c r="U1374" s="6" t="s">
        <v>444</v>
      </c>
      <c r="V1374" s="600"/>
      <c r="W1374" s="497">
        <v>100</v>
      </c>
      <c r="X1374" s="6"/>
      <c r="Y1374" s="6"/>
      <c r="Z1374" s="832">
        <v>42649</v>
      </c>
      <c r="AE1374" s="4">
        <f>IF(A1374="","",(IFERROR(VLOOKUP(A1374,Projecten!A$4:W$2618,5,FALSE),"niet bekend")))</f>
        <v>10</v>
      </c>
      <c r="AF1374" s="973">
        <f t="shared" ref="AF1374:AF1383" si="142">IF(AE1374="","",(IF(E1374=0,AH1374,(E1374/AE1374*AH1374))))</f>
        <v>17230.5</v>
      </c>
      <c r="AG1374" s="1028">
        <f>IF(A1374="","",(IFERROR(VLOOKUP(A1374,Projecten!A$4:W$2618,23,FALSE),"niet bekend")))</f>
        <v>34461</v>
      </c>
      <c r="AH1374" s="1028">
        <f>IF(A1374="","",(IFERROR(VLOOKUP(A1374,Projecten!A$4:W$2618,12,FALSE),"niet bekend")))</f>
        <v>34461</v>
      </c>
      <c r="AI1374" s="1026">
        <f t="shared" ref="AI1374:AI1383" si="143">IF(AF1374="","",(AH1374-AF1374))</f>
        <v>17230.5</v>
      </c>
    </row>
    <row r="1375" spans="1:35" s="150" customFormat="1" x14ac:dyDescent="0.2">
      <c r="A1375" s="117">
        <v>2016583</v>
      </c>
      <c r="B1375" s="1189">
        <v>120948</v>
      </c>
      <c r="C1375" s="117" t="s">
        <v>2047</v>
      </c>
      <c r="D1375" s="448" t="s">
        <v>68</v>
      </c>
      <c r="E1375" s="1002">
        <v>5</v>
      </c>
      <c r="F1375" s="448">
        <v>50</v>
      </c>
      <c r="G1375" s="448">
        <v>35</v>
      </c>
      <c r="H1375" s="448">
        <v>10</v>
      </c>
      <c r="I1375" s="810">
        <v>42668</v>
      </c>
      <c r="J1375" s="810">
        <v>42669</v>
      </c>
      <c r="K1375" s="829" t="s">
        <v>1737</v>
      </c>
      <c r="L1375" s="829" t="s">
        <v>1737</v>
      </c>
      <c r="M1375" s="74" t="s">
        <v>89</v>
      </c>
      <c r="N1375" s="74" t="s">
        <v>89</v>
      </c>
      <c r="O1375" s="74" t="s">
        <v>89</v>
      </c>
      <c r="P1375" s="74" t="s">
        <v>89</v>
      </c>
      <c r="Q1375" s="160" t="s">
        <v>1163</v>
      </c>
      <c r="R1375" s="96"/>
      <c r="S1375" s="96">
        <v>45</v>
      </c>
      <c r="T1375" s="175"/>
      <c r="U1375" s="99" t="s">
        <v>444</v>
      </c>
      <c r="V1375" s="263"/>
      <c r="W1375" s="97">
        <v>100</v>
      </c>
      <c r="X1375" s="99"/>
      <c r="Y1375" s="99"/>
      <c r="Z1375" s="831">
        <v>42649</v>
      </c>
      <c r="AE1375" s="150">
        <f>IF(A1375="","",(IFERROR(VLOOKUP(A1375,Projecten!A$4:W$2618,5,FALSE),"niet bekend")))</f>
        <v>10</v>
      </c>
      <c r="AF1375" s="972">
        <f t="shared" si="142"/>
        <v>17230.5</v>
      </c>
      <c r="AG1375" s="1028">
        <f>IF(A1375="","",(IFERROR(VLOOKUP(A1375,Projecten!A$4:W$2618,23,FALSE),"niet bekend")))</f>
        <v>34461</v>
      </c>
      <c r="AH1375" s="1028">
        <f>IF(A1375="","",(IFERROR(VLOOKUP(A1375,Projecten!A$4:W$2618,12,FALSE),"niet bekend")))</f>
        <v>34461</v>
      </c>
      <c r="AI1375" s="1028">
        <f t="shared" si="143"/>
        <v>17230.5</v>
      </c>
    </row>
    <row r="1376" spans="1:35" s="150" customFormat="1" x14ac:dyDescent="0.2">
      <c r="A1376" s="117">
        <v>2016571</v>
      </c>
      <c r="B1376" s="1540">
        <v>120956</v>
      </c>
      <c r="C1376" s="118" t="s">
        <v>2013</v>
      </c>
      <c r="D1376" s="119" t="s">
        <v>68</v>
      </c>
      <c r="E1376" s="1002">
        <v>3</v>
      </c>
      <c r="F1376" s="738">
        <v>33</v>
      </c>
      <c r="G1376" s="738">
        <v>18</v>
      </c>
      <c r="H1376" s="738">
        <v>6</v>
      </c>
      <c r="I1376" s="808">
        <v>42671</v>
      </c>
      <c r="J1376" s="808" t="s">
        <v>1737</v>
      </c>
      <c r="K1376" s="75" t="s">
        <v>1737</v>
      </c>
      <c r="L1376" s="75" t="s">
        <v>1737</v>
      </c>
      <c r="M1376" s="75" t="s">
        <v>89</v>
      </c>
      <c r="N1376" s="75" t="s">
        <v>89</v>
      </c>
      <c r="O1376" s="75" t="s">
        <v>89</v>
      </c>
      <c r="P1376" s="75" t="s">
        <v>89</v>
      </c>
      <c r="Q1376" s="160" t="s">
        <v>2392</v>
      </c>
      <c r="R1376" s="96">
        <v>42688</v>
      </c>
      <c r="S1376" s="96">
        <v>45</v>
      </c>
      <c r="T1376" s="175"/>
      <c r="U1376" s="99" t="s">
        <v>278</v>
      </c>
      <c r="V1376" s="99" t="s">
        <v>2033</v>
      </c>
      <c r="W1376" s="97">
        <v>47</v>
      </c>
      <c r="X1376" s="99"/>
      <c r="Y1376" s="99"/>
      <c r="Z1376" s="831">
        <v>42647</v>
      </c>
      <c r="AE1376" s="150">
        <f>IF(A1376="","",(IFERROR(VLOOKUP(A1376,Projecten!A$4:W$2618,5,FALSE),"niet bekend")))</f>
        <v>3</v>
      </c>
      <c r="AF1376" s="972">
        <f t="shared" si="142"/>
        <v>8541.76</v>
      </c>
      <c r="AG1376" s="1028">
        <f>IF(A1376="","",(IFERROR(VLOOKUP(A1376,Projecten!A$4:W$2618,23,FALSE),"niet bekend")))</f>
        <v>8541.76</v>
      </c>
      <c r="AH1376" s="1028">
        <f>IF(A1376="","",(IFERROR(VLOOKUP(A1376,Projecten!A$4:W$2618,12,FALSE),"niet bekend")))</f>
        <v>8541.76</v>
      </c>
      <c r="AI1376" s="1028">
        <f t="shared" si="143"/>
        <v>0</v>
      </c>
    </row>
    <row r="1377" spans="1:35" s="150" customFormat="1" x14ac:dyDescent="0.2">
      <c r="A1377" s="117">
        <v>2016573</v>
      </c>
      <c r="B1377" s="1540">
        <v>120957</v>
      </c>
      <c r="C1377" s="118" t="s">
        <v>2014</v>
      </c>
      <c r="D1377" s="119" t="s">
        <v>68</v>
      </c>
      <c r="E1377" s="1002">
        <v>2</v>
      </c>
      <c r="F1377" s="738">
        <v>12</v>
      </c>
      <c r="G1377" s="738">
        <v>10</v>
      </c>
      <c r="H1377" s="738">
        <v>4</v>
      </c>
      <c r="I1377" s="808">
        <v>42671</v>
      </c>
      <c r="J1377" s="808" t="s">
        <v>1737</v>
      </c>
      <c r="K1377" s="75" t="s">
        <v>1737</v>
      </c>
      <c r="L1377" s="75" t="s">
        <v>1737</v>
      </c>
      <c r="M1377" s="75" t="s">
        <v>89</v>
      </c>
      <c r="N1377" s="75" t="s">
        <v>89</v>
      </c>
      <c r="O1377" s="75" t="s">
        <v>89</v>
      </c>
      <c r="P1377" s="75" t="s">
        <v>89</v>
      </c>
      <c r="Q1377" s="160" t="s">
        <v>1163</v>
      </c>
      <c r="R1377" s="96">
        <v>42688</v>
      </c>
      <c r="S1377" s="96">
        <v>45</v>
      </c>
      <c r="T1377" s="175"/>
      <c r="U1377" s="99" t="s">
        <v>278</v>
      </c>
      <c r="V1377" s="778" t="s">
        <v>2033</v>
      </c>
      <c r="W1377" s="97">
        <v>23</v>
      </c>
      <c r="X1377" s="99"/>
      <c r="Y1377" s="99"/>
      <c r="Z1377" s="831">
        <v>42647</v>
      </c>
      <c r="AE1377" s="150">
        <f>IF(A1377="","",(IFERROR(VLOOKUP(A1377,Projecten!A$4:W$2618,5,FALSE),"niet bekend")))</f>
        <v>2</v>
      </c>
      <c r="AF1377" s="972">
        <f t="shared" si="142"/>
        <v>3353.8</v>
      </c>
      <c r="AG1377" s="1028">
        <f>IF(A1377="","",(IFERROR(VLOOKUP(A1377,Projecten!A$4:W$2618,23,FALSE),"niet bekend")))</f>
        <v>3353.8</v>
      </c>
      <c r="AH1377" s="1028">
        <f>IF(A1377="","",(IFERROR(VLOOKUP(A1377,Projecten!A$4:W$2618,12,FALSE),"niet bekend")))</f>
        <v>3353.8</v>
      </c>
      <c r="AI1377" s="1028">
        <f t="shared" si="143"/>
        <v>0</v>
      </c>
    </row>
    <row r="1378" spans="1:35" s="150" customFormat="1" x14ac:dyDescent="0.2">
      <c r="A1378" s="117">
        <v>2016577</v>
      </c>
      <c r="B1378" s="1189">
        <v>120958</v>
      </c>
      <c r="C1378" s="118">
        <v>587716</v>
      </c>
      <c r="D1378" s="119" t="s">
        <v>68</v>
      </c>
      <c r="E1378" s="1002">
        <v>1</v>
      </c>
      <c r="F1378" s="738">
        <v>10</v>
      </c>
      <c r="G1378" s="738">
        <v>6</v>
      </c>
      <c r="H1378" s="738">
        <v>5</v>
      </c>
      <c r="I1378" s="808">
        <v>42671</v>
      </c>
      <c r="J1378" s="808" t="s">
        <v>1737</v>
      </c>
      <c r="K1378" s="808" t="s">
        <v>1737</v>
      </c>
      <c r="L1378" s="808" t="s">
        <v>1737</v>
      </c>
      <c r="M1378" s="75" t="s">
        <v>89</v>
      </c>
      <c r="N1378" s="75" t="s">
        <v>89</v>
      </c>
      <c r="O1378" s="75" t="s">
        <v>89</v>
      </c>
      <c r="P1378" s="75" t="s">
        <v>89</v>
      </c>
      <c r="Q1378" s="160" t="s">
        <v>2392</v>
      </c>
      <c r="R1378" s="96">
        <v>42691</v>
      </c>
      <c r="S1378" s="96">
        <v>45</v>
      </c>
      <c r="T1378" s="175"/>
      <c r="U1378" s="99" t="s">
        <v>278</v>
      </c>
      <c r="V1378" s="99"/>
      <c r="W1378" s="612">
        <v>21</v>
      </c>
      <c r="X1378" s="99"/>
      <c r="Y1378" s="99"/>
      <c r="Z1378" s="831">
        <v>42647</v>
      </c>
      <c r="AE1378" s="150">
        <f>IF(A1378="","",(IFERROR(VLOOKUP(A1378,Projecten!A$4:W$2618,5,FALSE),"niet bekend")))</f>
        <v>1</v>
      </c>
      <c r="AF1378" s="972">
        <f t="shared" si="142"/>
        <v>3795.94</v>
      </c>
      <c r="AG1378" s="1028">
        <f>IF(A1378="","",(IFERROR(VLOOKUP(A1378,Projecten!A$4:W$2618,23,FALSE),"niet bekend")))</f>
        <v>3795.94</v>
      </c>
      <c r="AH1378" s="1028">
        <f>IF(A1378="","",(IFERROR(VLOOKUP(A1378,Projecten!A$4:W$2618,12,FALSE),"niet bekend")))</f>
        <v>3795.94</v>
      </c>
      <c r="AI1378" s="1028">
        <f t="shared" si="143"/>
        <v>0</v>
      </c>
    </row>
    <row r="1379" spans="1:35" s="150" customFormat="1" x14ac:dyDescent="0.2">
      <c r="A1379" s="93">
        <v>2016572</v>
      </c>
      <c r="B1379" s="1499">
        <v>120944</v>
      </c>
      <c r="C1379" s="404">
        <v>595516</v>
      </c>
      <c r="D1379" s="405" t="s">
        <v>68</v>
      </c>
      <c r="E1379" s="1977">
        <v>1</v>
      </c>
      <c r="F1379" s="94">
        <v>6</v>
      </c>
      <c r="G1379" s="94">
        <v>5</v>
      </c>
      <c r="H1379" s="94">
        <v>2</v>
      </c>
      <c r="I1379" s="808">
        <v>42671</v>
      </c>
      <c r="J1379" s="808" t="s">
        <v>1737</v>
      </c>
      <c r="K1379" s="75" t="s">
        <v>1737</v>
      </c>
      <c r="L1379" s="75" t="s">
        <v>1737</v>
      </c>
      <c r="M1379" s="75" t="s">
        <v>89</v>
      </c>
      <c r="N1379" s="75" t="s">
        <v>89</v>
      </c>
      <c r="O1379" s="75" t="s">
        <v>89</v>
      </c>
      <c r="P1379" s="75" t="s">
        <v>89</v>
      </c>
      <c r="Q1379" s="160" t="s">
        <v>2568</v>
      </c>
      <c r="R1379" s="96">
        <v>42685</v>
      </c>
      <c r="S1379" s="96">
        <v>44</v>
      </c>
      <c r="T1379" s="175"/>
      <c r="U1379" s="99" t="s">
        <v>278</v>
      </c>
      <c r="V1379" s="99" t="s">
        <v>2132</v>
      </c>
      <c r="W1379" s="612">
        <v>11.3</v>
      </c>
      <c r="X1379" s="99"/>
      <c r="Y1379" s="99"/>
      <c r="Z1379" s="831">
        <v>42647</v>
      </c>
      <c r="AE1379" s="150">
        <f>IF(A1379="","",(IFERROR(VLOOKUP(A1379,Projecten!A$4:W$2618,5,FALSE),"niet bekend")))</f>
        <v>1</v>
      </c>
      <c r="AF1379" s="972">
        <f t="shared" si="142"/>
        <v>1676.9</v>
      </c>
      <c r="AG1379" s="1028">
        <f>IF(A1379="","",(IFERROR(VLOOKUP(A1379,Projecten!A$4:W$2618,23,FALSE),"niet bekend")))</f>
        <v>1676.9</v>
      </c>
      <c r="AH1379" s="1028">
        <f>IF(A1379="","",(IFERROR(VLOOKUP(A1379,Projecten!A$4:W$2618,12,FALSE),"niet bekend")))</f>
        <v>1676.9</v>
      </c>
      <c r="AI1379" s="1028">
        <f t="shared" si="143"/>
        <v>0</v>
      </c>
    </row>
    <row r="1380" spans="1:35" s="150" customFormat="1" x14ac:dyDescent="0.2">
      <c r="A1380" s="117">
        <v>2016576</v>
      </c>
      <c r="B1380" s="1540">
        <v>120959</v>
      </c>
      <c r="C1380" s="118" t="s">
        <v>2085</v>
      </c>
      <c r="D1380" s="119" t="s">
        <v>68</v>
      </c>
      <c r="E1380" s="1002">
        <v>5</v>
      </c>
      <c r="F1380" s="738">
        <v>30</v>
      </c>
      <c r="G1380" s="738">
        <v>30</v>
      </c>
      <c r="H1380" s="738">
        <v>0</v>
      </c>
      <c r="I1380" s="810">
        <v>42671</v>
      </c>
      <c r="J1380" s="829" t="s">
        <v>1737</v>
      </c>
      <c r="K1380" s="829" t="s">
        <v>1737</v>
      </c>
      <c r="L1380" s="829" t="s">
        <v>1737</v>
      </c>
      <c r="M1380" s="74" t="s">
        <v>89</v>
      </c>
      <c r="N1380" s="74" t="s">
        <v>89</v>
      </c>
      <c r="O1380" s="74" t="s">
        <v>89</v>
      </c>
      <c r="P1380" s="74" t="s">
        <v>89</v>
      </c>
      <c r="Q1380" s="160" t="s">
        <v>1163</v>
      </c>
      <c r="R1380" s="96"/>
      <c r="S1380" s="96">
        <v>46</v>
      </c>
      <c r="T1380" s="175"/>
      <c r="U1380" s="99" t="s">
        <v>561</v>
      </c>
      <c r="V1380" s="875"/>
      <c r="W1380" s="612">
        <v>42</v>
      </c>
      <c r="X1380" s="99"/>
      <c r="Y1380" s="99"/>
      <c r="Z1380" s="831">
        <v>42647</v>
      </c>
      <c r="AE1380" s="150">
        <f>IF(A1380="","",(IFERROR(VLOOKUP(A1380,Projecten!A$4:W$2618,5,FALSE),"niet bekend")))</f>
        <v>8</v>
      </c>
      <c r="AF1380" s="972">
        <f t="shared" si="142"/>
        <v>19511.262500000001</v>
      </c>
      <c r="AG1380" s="1028">
        <f>IF(A1380="","",(IFERROR(VLOOKUP(A1380,Projecten!A$4:W$2618,23,FALSE),"niet bekend")))</f>
        <v>31218.02</v>
      </c>
      <c r="AH1380" s="1028">
        <f>IF(A1380="","",(IFERROR(VLOOKUP(A1380,Projecten!A$4:W$2618,12,FALSE),"niet bekend")))</f>
        <v>31218.02</v>
      </c>
      <c r="AI1380" s="1028">
        <f t="shared" si="143"/>
        <v>11706.7575</v>
      </c>
    </row>
    <row r="1381" spans="1:35" s="150" customFormat="1" x14ac:dyDescent="0.2">
      <c r="A1381" s="117">
        <v>2016576</v>
      </c>
      <c r="B1381" s="1189">
        <v>120959</v>
      </c>
      <c r="C1381" s="118" t="s">
        <v>2127</v>
      </c>
      <c r="D1381" s="119" t="s">
        <v>68</v>
      </c>
      <c r="E1381" s="1002">
        <v>3</v>
      </c>
      <c r="F1381" s="738">
        <v>18</v>
      </c>
      <c r="G1381" s="738">
        <v>18</v>
      </c>
      <c r="H1381" s="738">
        <v>0</v>
      </c>
      <c r="I1381" s="810">
        <v>42671</v>
      </c>
      <c r="J1381" s="829" t="s">
        <v>1737</v>
      </c>
      <c r="K1381" s="829" t="s">
        <v>1737</v>
      </c>
      <c r="L1381" s="829" t="s">
        <v>1737</v>
      </c>
      <c r="M1381" s="74" t="s">
        <v>89</v>
      </c>
      <c r="N1381" s="74" t="s">
        <v>89</v>
      </c>
      <c r="O1381" s="74" t="s">
        <v>89</v>
      </c>
      <c r="P1381" s="74" t="s">
        <v>89</v>
      </c>
      <c r="Q1381" s="160" t="s">
        <v>1163</v>
      </c>
      <c r="R1381" s="96"/>
      <c r="S1381" s="96">
        <v>45</v>
      </c>
      <c r="T1381" s="175"/>
      <c r="U1381" s="99" t="s">
        <v>561</v>
      </c>
      <c r="V1381" s="875"/>
      <c r="W1381" s="612">
        <v>25</v>
      </c>
      <c r="X1381" s="99"/>
      <c r="Y1381" s="99"/>
      <c r="Z1381" s="831">
        <v>42647</v>
      </c>
      <c r="AE1381" s="150">
        <f>IF(A1381="","",(IFERROR(VLOOKUP(A1381,Projecten!A$4:W$2618,5,FALSE),"niet bekend")))</f>
        <v>8</v>
      </c>
      <c r="AF1381" s="972">
        <f t="shared" si="142"/>
        <v>11706.7575</v>
      </c>
      <c r="AG1381" s="1028"/>
      <c r="AH1381" s="1028">
        <f>IF(A1381="","",(IFERROR(VLOOKUP(A1381,Projecten!A$4:W$2618,12,FALSE),"niet bekend")))</f>
        <v>31218.02</v>
      </c>
      <c r="AI1381" s="1028">
        <f t="shared" si="143"/>
        <v>19511.262500000001</v>
      </c>
    </row>
    <row r="1382" spans="1:35" s="150" customFormat="1" x14ac:dyDescent="0.2">
      <c r="A1382" s="833">
        <v>2016640</v>
      </c>
      <c r="B1382" s="893">
        <v>120961</v>
      </c>
      <c r="C1382" s="890" t="s">
        <v>2387</v>
      </c>
      <c r="D1382" s="891" t="s">
        <v>68</v>
      </c>
      <c r="E1382" s="2017">
        <v>0</v>
      </c>
      <c r="F1382" s="892">
        <v>0</v>
      </c>
      <c r="G1382" s="892">
        <v>0</v>
      </c>
      <c r="H1382" s="892">
        <v>1</v>
      </c>
      <c r="I1382" s="865" t="s">
        <v>1737</v>
      </c>
      <c r="J1382" s="865" t="s">
        <v>1737</v>
      </c>
      <c r="K1382" s="866" t="s">
        <v>1737</v>
      </c>
      <c r="L1382" s="866" t="s">
        <v>1737</v>
      </c>
      <c r="M1382" s="866" t="s">
        <v>89</v>
      </c>
      <c r="N1382" s="866" t="s">
        <v>89</v>
      </c>
      <c r="O1382" s="866" t="s">
        <v>89</v>
      </c>
      <c r="P1382" s="866" t="s">
        <v>89</v>
      </c>
      <c r="Q1382" s="743"/>
      <c r="R1382" s="867"/>
      <c r="S1382" s="867">
        <v>45</v>
      </c>
      <c r="T1382" s="868"/>
      <c r="U1382" s="869" t="s">
        <v>278</v>
      </c>
      <c r="V1382" s="869" t="s">
        <v>2437</v>
      </c>
      <c r="W1382" s="97">
        <v>3</v>
      </c>
      <c r="X1382" s="99"/>
      <c r="Y1382" s="164"/>
      <c r="Z1382" s="871">
        <v>42667</v>
      </c>
      <c r="AE1382" s="150">
        <f>IF(A1382="","",(IFERROR(VLOOKUP(A1382,Projecten!A$4:W$2618,5,FALSE),"niet bekend")))</f>
        <v>0</v>
      </c>
      <c r="AF1382" s="972">
        <f t="shared" si="142"/>
        <v>496.5</v>
      </c>
      <c r="AG1382" s="1028">
        <f>IF(A1382="","",(IFERROR(VLOOKUP(A1382,Projecten!A$4:W$2618,23,FALSE),"niet bekend")))</f>
        <v>496.5</v>
      </c>
      <c r="AH1382" s="1028">
        <f>IF(A1382="","",(IFERROR(VLOOKUP(A1382,Projecten!A$4:W$2618,12,FALSE),"niet bekend")))</f>
        <v>496.5</v>
      </c>
      <c r="AI1382" s="1028">
        <f t="shared" si="143"/>
        <v>0</v>
      </c>
    </row>
    <row r="1383" spans="1:35" s="150" customFormat="1" x14ac:dyDescent="0.2">
      <c r="A1383" s="117">
        <v>2016575</v>
      </c>
      <c r="B1383" s="1540">
        <v>120958</v>
      </c>
      <c r="C1383" s="118">
        <v>613616</v>
      </c>
      <c r="D1383" s="119" t="s">
        <v>68</v>
      </c>
      <c r="E1383" s="1002">
        <v>1</v>
      </c>
      <c r="F1383" s="738">
        <v>8</v>
      </c>
      <c r="G1383" s="738">
        <v>5</v>
      </c>
      <c r="H1383" s="738">
        <v>3</v>
      </c>
      <c r="I1383" s="808">
        <v>42671</v>
      </c>
      <c r="J1383" s="808" t="s">
        <v>1737</v>
      </c>
      <c r="K1383" s="75" t="s">
        <v>1737</v>
      </c>
      <c r="L1383" s="75" t="s">
        <v>1737</v>
      </c>
      <c r="M1383" s="75" t="s">
        <v>89</v>
      </c>
      <c r="N1383" s="75" t="s">
        <v>89</v>
      </c>
      <c r="O1383" s="75" t="s">
        <v>89</v>
      </c>
      <c r="P1383" s="75" t="s">
        <v>89</v>
      </c>
      <c r="Q1383" s="160" t="s">
        <v>2392</v>
      </c>
      <c r="R1383" s="96">
        <v>42690</v>
      </c>
      <c r="S1383" s="96">
        <v>45</v>
      </c>
      <c r="T1383" s="175"/>
      <c r="U1383" s="99" t="s">
        <v>278</v>
      </c>
      <c r="V1383" s="99"/>
      <c r="W1383" s="97">
        <v>15</v>
      </c>
      <c r="X1383" s="99"/>
      <c r="Y1383" s="99"/>
      <c r="Z1383" s="831">
        <v>42647</v>
      </c>
      <c r="AE1383" s="150">
        <f>IF(A1383="","",(IFERROR(VLOOKUP(A1383,Projecten!A$4:W$2618,5,FALSE),"niet bekend")))</f>
        <v>1</v>
      </c>
      <c r="AF1383" s="972">
        <f t="shared" si="142"/>
        <v>2132.0500000000002</v>
      </c>
      <c r="AG1383" s="1028">
        <f>IF(A1383="","",(IFERROR(VLOOKUP(A1383,Projecten!A$4:W$2618,23,FALSE),"niet bekend")))</f>
        <v>2132.0500000000002</v>
      </c>
      <c r="AH1383" s="1028">
        <f>IF(A1383="","",(IFERROR(VLOOKUP(A1383,Projecten!A$4:W$2618,12,FALSE),"niet bekend")))</f>
        <v>2132.0500000000002</v>
      </c>
      <c r="AI1383" s="1028">
        <f t="shared" si="143"/>
        <v>0</v>
      </c>
    </row>
    <row r="1384" spans="1:35" s="150" customFormat="1" x14ac:dyDescent="0.2">
      <c r="A1384" s="117"/>
      <c r="B1384" s="1189"/>
      <c r="C1384" s="118"/>
      <c r="D1384" s="119"/>
      <c r="E1384" s="1002"/>
      <c r="F1384" s="738"/>
      <c r="G1384" s="738"/>
      <c r="H1384" s="738"/>
      <c r="I1384" s="810"/>
      <c r="J1384" s="829"/>
      <c r="K1384" s="829"/>
      <c r="L1384" s="829"/>
      <c r="M1384" s="74"/>
      <c r="N1384" s="74"/>
      <c r="O1384" s="74"/>
      <c r="P1384" s="74"/>
      <c r="Q1384" s="160"/>
      <c r="R1384" s="96"/>
      <c r="S1384" s="96"/>
      <c r="T1384" s="175"/>
      <c r="U1384" s="99"/>
      <c r="V1384" s="875"/>
      <c r="W1384" s="612"/>
      <c r="X1384" s="99"/>
      <c r="Y1384" s="99"/>
      <c r="Z1384" s="831"/>
      <c r="AF1384" s="972"/>
      <c r="AG1384" s="1028"/>
      <c r="AH1384" s="1028"/>
      <c r="AI1384" s="1028"/>
    </row>
    <row r="1385" spans="1:35" s="150" customFormat="1" x14ac:dyDescent="0.2">
      <c r="A1385" s="822" t="s">
        <v>2067</v>
      </c>
      <c r="B1385" s="1189">
        <v>120962</v>
      </c>
      <c r="C1385" s="823" t="s">
        <v>2071</v>
      </c>
      <c r="D1385" s="824" t="s">
        <v>489</v>
      </c>
      <c r="E1385" s="1002">
        <v>1</v>
      </c>
      <c r="F1385" s="738">
        <v>7</v>
      </c>
      <c r="G1385" s="738">
        <v>2</v>
      </c>
      <c r="H1385" s="738">
        <v>3</v>
      </c>
      <c r="I1385" s="808">
        <v>42671</v>
      </c>
      <c r="J1385" s="808">
        <v>42669</v>
      </c>
      <c r="K1385" s="808" t="s">
        <v>1737</v>
      </c>
      <c r="L1385" s="808" t="s">
        <v>1737</v>
      </c>
      <c r="M1385" s="75" t="s">
        <v>89</v>
      </c>
      <c r="N1385" s="75" t="s">
        <v>89</v>
      </c>
      <c r="O1385" s="75" t="s">
        <v>89</v>
      </c>
      <c r="P1385" s="75" t="s">
        <v>89</v>
      </c>
      <c r="Q1385" s="160"/>
      <c r="R1385" s="96"/>
      <c r="S1385" s="96">
        <v>45</v>
      </c>
      <c r="T1385" s="175"/>
      <c r="U1385" s="99" t="s">
        <v>681</v>
      </c>
      <c r="V1385" s="99" t="s">
        <v>2096</v>
      </c>
      <c r="W1385" s="612">
        <v>16</v>
      </c>
      <c r="X1385" s="99"/>
      <c r="Y1385" s="99"/>
      <c r="Z1385" s="831">
        <v>42650</v>
      </c>
      <c r="AE1385" s="150">
        <f>IF(A1385="","",(IFERROR(VLOOKUP(A1385,Projecten!A$4:W$2618,5,FALSE),"niet bekend")))</f>
        <v>1</v>
      </c>
      <c r="AF1385" s="972">
        <f t="shared" ref="AF1385:AF1393" si="144">IF(AE1385="","",(IF(E1385=0,AH1385,(E1385/AE1385*AH1385))))</f>
        <v>3086.35</v>
      </c>
      <c r="AG1385" s="1028">
        <f>IF(A1385="","",(IFERROR(VLOOKUP(A1385,Projecten!A$4:W$2618,23,FALSE),"niet bekend")))</f>
        <v>3086.35</v>
      </c>
      <c r="AH1385" s="1028">
        <f>IF(A1385="","",(IFERROR(VLOOKUP(A1385,Projecten!A$4:W$2618,12,FALSE),"niet bekend")))</f>
        <v>3086.35</v>
      </c>
      <c r="AI1385" s="1028">
        <f t="shared" ref="AI1385:AI1393" si="145">IF(AF1385="","",(AH1385-AF1385))</f>
        <v>0</v>
      </c>
    </row>
    <row r="1386" spans="1:35" s="150" customFormat="1" x14ac:dyDescent="0.2">
      <c r="A1386" s="117" t="s">
        <v>2576</v>
      </c>
      <c r="B1386" s="1189">
        <v>120962</v>
      </c>
      <c r="C1386" s="823" t="s">
        <v>2072</v>
      </c>
      <c r="D1386" s="824" t="s">
        <v>489</v>
      </c>
      <c r="E1386" s="1002">
        <v>0</v>
      </c>
      <c r="F1386" s="738">
        <v>1</v>
      </c>
      <c r="G1386" s="738">
        <v>0</v>
      </c>
      <c r="H1386" s="738">
        <v>1</v>
      </c>
      <c r="I1386" s="808" t="s">
        <v>1737</v>
      </c>
      <c r="J1386" s="808" t="s">
        <v>1737</v>
      </c>
      <c r="K1386" s="808" t="s">
        <v>1737</v>
      </c>
      <c r="L1386" s="808" t="s">
        <v>1737</v>
      </c>
      <c r="M1386" s="75" t="s">
        <v>89</v>
      </c>
      <c r="N1386" s="75" t="s">
        <v>89</v>
      </c>
      <c r="O1386" s="75" t="s">
        <v>89</v>
      </c>
      <c r="P1386" s="75" t="s">
        <v>89</v>
      </c>
      <c r="Q1386" s="160"/>
      <c r="R1386" s="96"/>
      <c r="S1386" s="96">
        <v>45</v>
      </c>
      <c r="T1386" s="175"/>
      <c r="U1386" s="99" t="s">
        <v>681</v>
      </c>
      <c r="V1386" s="99"/>
      <c r="W1386" s="612">
        <v>3.5</v>
      </c>
      <c r="X1386" s="99"/>
      <c r="Y1386" s="99"/>
      <c r="Z1386" s="831">
        <v>42650</v>
      </c>
      <c r="AE1386" s="150">
        <f>IF(A1386="","",(IFERROR(VLOOKUP(A1386,Projecten!A$4:W$2618,5,FALSE),"niet bekend")))</f>
        <v>0</v>
      </c>
      <c r="AF1386" s="994">
        <f t="shared" si="144"/>
        <v>502.39</v>
      </c>
      <c r="AG1386" s="1028">
        <f>IF(A1386="","",(IFERROR(VLOOKUP(A1386,Projecten!A$4:W$2618,23,FALSE),"niet bekend")))</f>
        <v>502.39</v>
      </c>
      <c r="AH1386" s="1028">
        <f>IF(A1386="","",(IFERROR(VLOOKUP(A1386,Projecten!A$4:W$2618,12,FALSE),"niet bekend")))</f>
        <v>502.39</v>
      </c>
      <c r="AI1386" s="1028">
        <f t="shared" si="145"/>
        <v>0</v>
      </c>
    </row>
    <row r="1387" spans="1:35" s="150" customFormat="1" x14ac:dyDescent="0.2">
      <c r="A1387" s="822" t="s">
        <v>2068</v>
      </c>
      <c r="B1387" s="1189">
        <v>120963</v>
      </c>
      <c r="C1387" s="823" t="s">
        <v>2073</v>
      </c>
      <c r="D1387" s="824" t="s">
        <v>489</v>
      </c>
      <c r="E1387" s="1002">
        <v>1</v>
      </c>
      <c r="F1387" s="738">
        <v>7</v>
      </c>
      <c r="G1387" s="738">
        <v>2</v>
      </c>
      <c r="H1387" s="738">
        <v>3</v>
      </c>
      <c r="I1387" s="808">
        <v>42671</v>
      </c>
      <c r="J1387" s="808">
        <v>42669</v>
      </c>
      <c r="K1387" s="808" t="s">
        <v>1737</v>
      </c>
      <c r="L1387" s="808" t="s">
        <v>1737</v>
      </c>
      <c r="M1387" s="75" t="s">
        <v>89</v>
      </c>
      <c r="N1387" s="75" t="s">
        <v>89</v>
      </c>
      <c r="O1387" s="75" t="s">
        <v>89</v>
      </c>
      <c r="P1387" s="75" t="s">
        <v>89</v>
      </c>
      <c r="Q1387" s="160"/>
      <c r="R1387" s="96"/>
      <c r="S1387" s="96">
        <v>45</v>
      </c>
      <c r="T1387" s="175"/>
      <c r="U1387" s="99" t="s">
        <v>681</v>
      </c>
      <c r="V1387" s="99" t="s">
        <v>2096</v>
      </c>
      <c r="W1387" s="612">
        <v>16</v>
      </c>
      <c r="X1387" s="99"/>
      <c r="Y1387" s="99"/>
      <c r="Z1387" s="831">
        <v>42650</v>
      </c>
      <c r="AE1387" s="150">
        <f>IF(A1387="","",(IFERROR(VLOOKUP(A1387,Projecten!A$4:W$2618,5,FALSE),"niet bekend")))</f>
        <v>1</v>
      </c>
      <c r="AF1387" s="972">
        <f t="shared" si="144"/>
        <v>3119.54</v>
      </c>
      <c r="AG1387" s="1028">
        <f>IF(A1387="","",(IFERROR(VLOOKUP(A1387,Projecten!A$4:W$2618,23,FALSE),"niet bekend")))</f>
        <v>3119.54</v>
      </c>
      <c r="AH1387" s="1028">
        <f>IF(A1387="","",(IFERROR(VLOOKUP(A1387,Projecten!A$4:W$2618,12,FALSE),"niet bekend")))</f>
        <v>3119.54</v>
      </c>
      <c r="AI1387" s="1028">
        <f t="shared" si="145"/>
        <v>0</v>
      </c>
    </row>
    <row r="1388" spans="1:35" s="150" customFormat="1" x14ac:dyDescent="0.2">
      <c r="A1388" s="117" t="s">
        <v>2578</v>
      </c>
      <c r="B1388" s="1189">
        <v>120963</v>
      </c>
      <c r="C1388" s="823" t="s">
        <v>2074</v>
      </c>
      <c r="D1388" s="824" t="s">
        <v>489</v>
      </c>
      <c r="E1388" s="1002">
        <v>0</v>
      </c>
      <c r="F1388" s="738">
        <v>1</v>
      </c>
      <c r="G1388" s="738">
        <v>0</v>
      </c>
      <c r="H1388" s="738">
        <v>1</v>
      </c>
      <c r="I1388" s="808" t="s">
        <v>1737</v>
      </c>
      <c r="J1388" s="808" t="s">
        <v>1737</v>
      </c>
      <c r="K1388" s="808" t="s">
        <v>1737</v>
      </c>
      <c r="L1388" s="808" t="s">
        <v>1737</v>
      </c>
      <c r="M1388" s="75" t="s">
        <v>89</v>
      </c>
      <c r="N1388" s="75" t="s">
        <v>89</v>
      </c>
      <c r="O1388" s="75" t="s">
        <v>89</v>
      </c>
      <c r="P1388" s="75" t="s">
        <v>89</v>
      </c>
      <c r="Q1388" s="160"/>
      <c r="R1388" s="96"/>
      <c r="S1388" s="96">
        <v>45</v>
      </c>
      <c r="T1388" s="175"/>
      <c r="U1388" s="99" t="s">
        <v>681</v>
      </c>
      <c r="V1388" s="99"/>
      <c r="W1388" s="612">
        <v>3.5</v>
      </c>
      <c r="X1388" s="99"/>
      <c r="Y1388" s="99"/>
      <c r="Z1388" s="831">
        <v>42650</v>
      </c>
      <c r="AE1388" s="150">
        <f>IF(A1388="","",(IFERROR(VLOOKUP(A1388,Projecten!A$4:W$2618,5,FALSE),"niet bekend")))</f>
        <v>0</v>
      </c>
      <c r="AF1388" s="994">
        <f t="shared" si="144"/>
        <v>502.39</v>
      </c>
      <c r="AG1388" s="1028">
        <f>IF(A1388="","",(IFERROR(VLOOKUP(A1388,Projecten!A$4:W$2618,23,FALSE),"niet bekend")))</f>
        <v>502.39</v>
      </c>
      <c r="AH1388" s="1028">
        <f>IF(A1388="","",(IFERROR(VLOOKUP(A1388,Projecten!A$4:W$2618,12,FALSE),"niet bekend")))</f>
        <v>502.39</v>
      </c>
      <c r="AI1388" s="1028">
        <f t="shared" si="145"/>
        <v>0</v>
      </c>
    </row>
    <row r="1389" spans="1:35" s="150" customFormat="1" x14ac:dyDescent="0.2">
      <c r="A1389" s="117">
        <v>2016580</v>
      </c>
      <c r="B1389" s="1189">
        <v>120947</v>
      </c>
      <c r="C1389" s="118" t="s">
        <v>2019</v>
      </c>
      <c r="D1389" s="119" t="s">
        <v>489</v>
      </c>
      <c r="E1389" s="1002">
        <v>1</v>
      </c>
      <c r="F1389" s="738">
        <v>11</v>
      </c>
      <c r="G1389" s="738">
        <v>0</v>
      </c>
      <c r="H1389" s="738">
        <v>0</v>
      </c>
      <c r="I1389" s="808">
        <v>42671</v>
      </c>
      <c r="J1389" s="808" t="s">
        <v>1737</v>
      </c>
      <c r="K1389" s="808" t="s">
        <v>1737</v>
      </c>
      <c r="L1389" s="808" t="s">
        <v>1737</v>
      </c>
      <c r="M1389" s="75" t="s">
        <v>89</v>
      </c>
      <c r="N1389" s="75" t="s">
        <v>89</v>
      </c>
      <c r="O1389" s="75" t="s">
        <v>89</v>
      </c>
      <c r="P1389" s="75" t="s">
        <v>89</v>
      </c>
      <c r="Q1389" s="160"/>
      <c r="R1389" s="96"/>
      <c r="S1389" s="96">
        <v>45</v>
      </c>
      <c r="T1389" s="175"/>
      <c r="U1389" s="99" t="s">
        <v>681</v>
      </c>
      <c r="V1389" s="99" t="s">
        <v>2095</v>
      </c>
      <c r="W1389" s="97">
        <v>6</v>
      </c>
      <c r="X1389" s="99"/>
      <c r="Y1389" s="164"/>
      <c r="Z1389" s="831">
        <v>42648</v>
      </c>
      <c r="AE1389" s="150">
        <f>IF(A1389="","",(IFERROR(VLOOKUP(A1389,Projecten!A$4:W$2618,5,FALSE),"niet bekend")))</f>
        <v>1</v>
      </c>
      <c r="AF1389" s="972">
        <f t="shared" si="144"/>
        <v>1290.26</v>
      </c>
      <c r="AG1389" s="1028">
        <f>IF(A1389="","",(IFERROR(VLOOKUP(A1389,Projecten!A$4:W$2618,23,FALSE),"niet bekend")))</f>
        <v>1290.26</v>
      </c>
      <c r="AH1389" s="1028">
        <f>IF(A1389="","",(IFERROR(VLOOKUP(A1389,Projecten!A$4:W$2618,12,FALSE),"niet bekend")))</f>
        <v>1290.26</v>
      </c>
      <c r="AI1389" s="1028">
        <f t="shared" si="145"/>
        <v>0</v>
      </c>
    </row>
    <row r="1390" spans="1:35" s="150" customFormat="1" x14ac:dyDescent="0.2">
      <c r="A1390" s="117">
        <v>2016586</v>
      </c>
      <c r="B1390" s="1555">
        <v>120947</v>
      </c>
      <c r="C1390" s="823" t="s">
        <v>2050</v>
      </c>
      <c r="D1390" s="824" t="s">
        <v>489</v>
      </c>
      <c r="E1390" s="1003">
        <v>1</v>
      </c>
      <c r="F1390" s="825">
        <v>15</v>
      </c>
      <c r="G1390" s="825">
        <v>0</v>
      </c>
      <c r="H1390" s="825">
        <v>0</v>
      </c>
      <c r="I1390" s="808">
        <v>42671</v>
      </c>
      <c r="J1390" s="808" t="s">
        <v>1737</v>
      </c>
      <c r="K1390" s="808" t="s">
        <v>1737</v>
      </c>
      <c r="L1390" s="808" t="s">
        <v>1737</v>
      </c>
      <c r="M1390" s="75" t="s">
        <v>89</v>
      </c>
      <c r="N1390" s="75" t="s">
        <v>89</v>
      </c>
      <c r="O1390" s="75" t="s">
        <v>89</v>
      </c>
      <c r="P1390" s="75" t="s">
        <v>89</v>
      </c>
      <c r="Q1390" s="160"/>
      <c r="R1390" s="96"/>
      <c r="S1390" s="96">
        <v>45</v>
      </c>
      <c r="T1390" s="175"/>
      <c r="U1390" s="99" t="s">
        <v>681</v>
      </c>
      <c r="V1390" s="99" t="s">
        <v>2095</v>
      </c>
      <c r="W1390" s="612">
        <v>10</v>
      </c>
      <c r="X1390" s="99"/>
      <c r="Y1390" s="99"/>
      <c r="Z1390" s="831">
        <v>42650</v>
      </c>
      <c r="AE1390" s="150">
        <f>IF(A1390="","",(IFERROR(VLOOKUP(A1390,Projecten!A$4:W$2618,5,FALSE),"niet bekend")))</f>
        <v>1</v>
      </c>
      <c r="AF1390" s="972">
        <f t="shared" si="144"/>
        <v>1647.73</v>
      </c>
      <c r="AG1390" s="1028">
        <f>IF(A1390="","",(IFERROR(VLOOKUP(A1390,Projecten!A$4:W$2618,23,FALSE),"niet bekend")))</f>
        <v>1647.73</v>
      </c>
      <c r="AH1390" s="1028">
        <f>IF(A1390="","",(IFERROR(VLOOKUP(A1390,Projecten!A$4:W$2618,12,FALSE),"niet bekend")))</f>
        <v>1647.73</v>
      </c>
      <c r="AI1390" s="1028">
        <f t="shared" si="145"/>
        <v>0</v>
      </c>
    </row>
    <row r="1391" spans="1:35" s="150" customFormat="1" x14ac:dyDescent="0.2">
      <c r="A1391" s="117"/>
      <c r="B1391" s="1189"/>
      <c r="C1391" s="118"/>
      <c r="D1391" s="119"/>
      <c r="E1391" s="1002"/>
      <c r="F1391" s="738"/>
      <c r="G1391" s="738"/>
      <c r="H1391" s="738"/>
      <c r="I1391" s="808"/>
      <c r="J1391" s="808"/>
      <c r="K1391" s="808"/>
      <c r="L1391" s="808"/>
      <c r="M1391" s="75"/>
      <c r="N1391" s="75"/>
      <c r="O1391" s="75"/>
      <c r="P1391" s="75"/>
      <c r="Q1391" s="160"/>
      <c r="R1391" s="96"/>
      <c r="S1391" s="96"/>
      <c r="T1391" s="175"/>
      <c r="U1391" s="99"/>
      <c r="V1391" s="99"/>
      <c r="W1391" s="97"/>
      <c r="X1391" s="99"/>
      <c r="Y1391" s="99"/>
      <c r="Z1391" s="831"/>
      <c r="AE1391" s="150" t="str">
        <f>IF(A1391="","",(IFERROR(VLOOKUP(A1391,Projecten!A$4:W$2618,5,FALSE),"niet bekend")))</f>
        <v/>
      </c>
      <c r="AF1391" s="972" t="str">
        <f t="shared" si="144"/>
        <v/>
      </c>
      <c r="AG1391" s="1028" t="str">
        <f>IF(A1391="","",(IFERROR(VLOOKUP(A1391,Projecten!A$4:W$2618,23,FALSE),"niet bekend")))</f>
        <v/>
      </c>
      <c r="AH1391" s="1028" t="str">
        <f>IF(A1391="","",(IFERROR(VLOOKUP(A1391,Projecten!A$4:W$2618,12,FALSE),"niet bekend")))</f>
        <v/>
      </c>
      <c r="AI1391" s="1028" t="str">
        <f t="shared" si="145"/>
        <v/>
      </c>
    </row>
    <row r="1392" spans="1:35" s="150" customFormat="1" x14ac:dyDescent="0.2">
      <c r="A1392" s="876" t="s">
        <v>2064</v>
      </c>
      <c r="B1392" s="1189">
        <v>120960</v>
      </c>
      <c r="C1392" s="877" t="s">
        <v>2065</v>
      </c>
      <c r="D1392" s="824" t="s">
        <v>489</v>
      </c>
      <c r="E1392" s="1002">
        <v>1</v>
      </c>
      <c r="F1392" s="738">
        <v>8</v>
      </c>
      <c r="G1392" s="738">
        <v>4</v>
      </c>
      <c r="H1392" s="738">
        <v>3</v>
      </c>
      <c r="I1392" s="808">
        <v>42671</v>
      </c>
      <c r="J1392" s="808">
        <v>42669</v>
      </c>
      <c r="K1392" s="808" t="s">
        <v>1737</v>
      </c>
      <c r="L1392" s="808" t="s">
        <v>1737</v>
      </c>
      <c r="M1392" s="75" t="s">
        <v>89</v>
      </c>
      <c r="N1392" s="75" t="s">
        <v>89</v>
      </c>
      <c r="O1392" s="75" t="s">
        <v>89</v>
      </c>
      <c r="P1392" s="75" t="s">
        <v>89</v>
      </c>
      <c r="Q1392" s="160"/>
      <c r="R1392" s="96"/>
      <c r="S1392" s="96">
        <v>45</v>
      </c>
      <c r="T1392" s="175"/>
      <c r="U1392" s="99" t="s">
        <v>681</v>
      </c>
      <c r="V1392" s="99" t="s">
        <v>2096</v>
      </c>
      <c r="W1392" s="612">
        <v>19</v>
      </c>
      <c r="X1392" s="99"/>
      <c r="Y1392" s="99"/>
      <c r="Z1392" s="831">
        <v>42650</v>
      </c>
      <c r="AE1392" s="150">
        <f>IF(A1392="","",(IFERROR(VLOOKUP(A1392,Projecten!A$4:W$2618,5,FALSE),"niet bekend")))</f>
        <v>1</v>
      </c>
      <c r="AF1392" s="972">
        <f t="shared" si="144"/>
        <v>3413.06</v>
      </c>
      <c r="AG1392" s="1028">
        <f>IF(A1392="","",(IFERROR(VLOOKUP(A1392,Projecten!A$4:W$2618,23,FALSE),"niet bekend")))</f>
        <v>3413.06</v>
      </c>
      <c r="AH1392" s="1028">
        <f>IF(A1392="","",(IFERROR(VLOOKUP(A1392,Projecten!A$4:W$2618,12,FALSE),"niet bekend")))</f>
        <v>3413.06</v>
      </c>
      <c r="AI1392" s="1028">
        <f t="shared" si="145"/>
        <v>0</v>
      </c>
    </row>
    <row r="1393" spans="1:35" s="150" customFormat="1" x14ac:dyDescent="0.2">
      <c r="A1393" s="117" t="s">
        <v>2577</v>
      </c>
      <c r="B1393" s="1189">
        <v>120960</v>
      </c>
      <c r="C1393" s="823" t="s">
        <v>2066</v>
      </c>
      <c r="D1393" s="824" t="s">
        <v>489</v>
      </c>
      <c r="E1393" s="1002">
        <v>0</v>
      </c>
      <c r="F1393" s="738">
        <v>1</v>
      </c>
      <c r="G1393" s="738">
        <v>0</v>
      </c>
      <c r="H1393" s="738">
        <v>1</v>
      </c>
      <c r="I1393" s="808" t="s">
        <v>1737</v>
      </c>
      <c r="J1393" s="808" t="s">
        <v>1737</v>
      </c>
      <c r="K1393" s="808" t="s">
        <v>1737</v>
      </c>
      <c r="L1393" s="808" t="s">
        <v>1737</v>
      </c>
      <c r="M1393" s="75" t="s">
        <v>89</v>
      </c>
      <c r="N1393" s="75" t="s">
        <v>89</v>
      </c>
      <c r="O1393" s="75" t="s">
        <v>89</v>
      </c>
      <c r="P1393" s="75" t="s">
        <v>89</v>
      </c>
      <c r="Q1393" s="160"/>
      <c r="R1393" s="96"/>
      <c r="S1393" s="96">
        <v>45</v>
      </c>
      <c r="T1393" s="175"/>
      <c r="U1393" s="99" t="s">
        <v>681</v>
      </c>
      <c r="V1393" s="99"/>
      <c r="W1393" s="612">
        <v>3.5</v>
      </c>
      <c r="X1393" s="99"/>
      <c r="Y1393" s="99"/>
      <c r="Z1393" s="831">
        <v>42650</v>
      </c>
      <c r="AE1393" s="150">
        <f>IF(A1393="","",(IFERROR(VLOOKUP(A1393,Projecten!A$4:W$2618,5,FALSE),"niet bekend")))</f>
        <v>1</v>
      </c>
      <c r="AF1393" s="972">
        <f t="shared" si="144"/>
        <v>502.39</v>
      </c>
      <c r="AG1393" s="1028">
        <f>IF(A1393="","",(IFERROR(VLOOKUP(A1393,Projecten!A$4:W$2618,23,FALSE),"niet bekend")))</f>
        <v>502.39</v>
      </c>
      <c r="AH1393" s="1028">
        <f>IF(A1393="","",(IFERROR(VLOOKUP(A1393,Projecten!A$4:W$2618,12,FALSE),"niet bekend")))</f>
        <v>502.39</v>
      </c>
      <c r="AI1393" s="1028">
        <f t="shared" si="145"/>
        <v>0</v>
      </c>
    </row>
    <row r="1394" spans="1:35" s="150" customFormat="1" x14ac:dyDescent="0.2">
      <c r="A1394" s="822"/>
      <c r="B1394" s="1189"/>
      <c r="C1394" s="823"/>
      <c r="D1394" s="824"/>
      <c r="E1394" s="1003"/>
      <c r="F1394" s="825"/>
      <c r="G1394" s="825"/>
      <c r="H1394" s="825"/>
      <c r="I1394" s="808"/>
      <c r="J1394" s="808"/>
      <c r="K1394" s="808"/>
      <c r="L1394" s="808"/>
      <c r="M1394" s="75"/>
      <c r="N1394" s="75"/>
      <c r="O1394" s="75"/>
      <c r="P1394" s="75"/>
      <c r="Q1394" s="160"/>
      <c r="R1394" s="96"/>
      <c r="S1394" s="96"/>
      <c r="T1394" s="175"/>
      <c r="U1394" s="99"/>
      <c r="V1394" s="99"/>
      <c r="W1394" s="97"/>
      <c r="X1394" s="99"/>
      <c r="Y1394" s="164"/>
      <c r="Z1394" s="831"/>
      <c r="AF1394" s="972"/>
      <c r="AG1394" s="1028"/>
      <c r="AH1394" s="1028"/>
      <c r="AI1394" s="1028"/>
    </row>
    <row r="1395" spans="1:35" x14ac:dyDescent="0.2">
      <c r="A1395" s="290">
        <v>2016480</v>
      </c>
      <c r="B1395" s="1515">
        <v>120967</v>
      </c>
      <c r="C1395" s="788" t="s">
        <v>1955</v>
      </c>
      <c r="D1395" s="785" t="s">
        <v>441</v>
      </c>
      <c r="E1395" s="2018">
        <v>0</v>
      </c>
      <c r="F1395" s="785">
        <v>1</v>
      </c>
      <c r="G1395" s="785">
        <v>2</v>
      </c>
      <c r="H1395" s="785">
        <v>0</v>
      </c>
      <c r="I1395" s="821" t="s">
        <v>1737</v>
      </c>
      <c r="J1395" s="821" t="s">
        <v>1737</v>
      </c>
      <c r="K1395" s="821" t="s">
        <v>1737</v>
      </c>
      <c r="L1395" s="821" t="s">
        <v>1737</v>
      </c>
      <c r="M1395" s="29" t="s">
        <v>89</v>
      </c>
      <c r="N1395" s="29" t="s">
        <v>89</v>
      </c>
      <c r="O1395" s="29" t="s">
        <v>89</v>
      </c>
      <c r="P1395" s="29" t="s">
        <v>89</v>
      </c>
      <c r="Q1395" s="5"/>
      <c r="S1395" s="23">
        <v>45</v>
      </c>
      <c r="U1395" s="6" t="s">
        <v>683</v>
      </c>
      <c r="V1395" s="696" t="s">
        <v>1975</v>
      </c>
      <c r="W1395" s="25">
        <v>3.25</v>
      </c>
      <c r="X1395" s="6"/>
      <c r="Y1395" s="6"/>
      <c r="Z1395" s="832">
        <v>42640</v>
      </c>
      <c r="AE1395" s="4">
        <f>IF(A1395="","",(IFERROR(VLOOKUP(A1395,Projecten!A$4:W$2618,5,FALSE),"niet bekend")))</f>
        <v>0</v>
      </c>
      <c r="AF1395" s="973">
        <f>IF(AE1395="","",(IF(E1395=0,AH1395,(E1395/AE1395*AH1395))))</f>
        <v>591.59</v>
      </c>
      <c r="AG1395" s="1028">
        <f>IF(A1395="","",(IFERROR(VLOOKUP(A1395,Projecten!A$4:W$2618,23,FALSE),"niet bekend")))</f>
        <v>591.59</v>
      </c>
      <c r="AH1395" s="1028">
        <f>IF(A1395="","",(IFERROR(VLOOKUP(A1395,Projecten!A$4:W$2618,12,FALSE),"niet bekend")))</f>
        <v>591.59</v>
      </c>
      <c r="AI1395" s="1026">
        <f>IF(AF1395="","",(AH1395-AF1395))</f>
        <v>0</v>
      </c>
    </row>
    <row r="1396" spans="1:35" s="150" customFormat="1" x14ac:dyDescent="0.2">
      <c r="A1396" s="117">
        <v>2016625</v>
      </c>
      <c r="B1396" s="446">
        <v>120975</v>
      </c>
      <c r="C1396" s="117" t="s">
        <v>2131</v>
      </c>
      <c r="D1396" s="448" t="s">
        <v>1901</v>
      </c>
      <c r="E1396" s="1002">
        <v>0</v>
      </c>
      <c r="F1396" s="333">
        <v>3</v>
      </c>
      <c r="G1396" s="448">
        <v>0</v>
      </c>
      <c r="H1396" s="448">
        <v>0</v>
      </c>
      <c r="I1396" s="808" t="s">
        <v>1737</v>
      </c>
      <c r="J1396" s="808" t="s">
        <v>1737</v>
      </c>
      <c r="K1396" s="808" t="s">
        <v>1737</v>
      </c>
      <c r="L1396" s="808" t="s">
        <v>1737</v>
      </c>
      <c r="M1396" s="75" t="s">
        <v>89</v>
      </c>
      <c r="N1396" s="75" t="s">
        <v>89</v>
      </c>
      <c r="O1396" s="75" t="s">
        <v>89</v>
      </c>
      <c r="P1396" s="75" t="s">
        <v>89</v>
      </c>
      <c r="Q1396" s="160"/>
      <c r="R1396" s="96"/>
      <c r="S1396" s="96">
        <v>47</v>
      </c>
      <c r="T1396" s="175"/>
      <c r="U1396" s="99" t="s">
        <v>683</v>
      </c>
      <c r="V1396" s="99" t="s">
        <v>2381</v>
      </c>
      <c r="W1396" s="612">
        <v>4</v>
      </c>
      <c r="X1396" s="99"/>
      <c r="Y1396" s="99"/>
      <c r="Z1396" s="831">
        <v>42669</v>
      </c>
      <c r="AE1396" s="150">
        <f>IF(A1396="","",(IFERROR(VLOOKUP(A1396,Projecten!A$4:W$2618,5,FALSE),"niet bekend")))</f>
        <v>0</v>
      </c>
      <c r="AF1396" s="972">
        <f>IF(AE1396="","",(IF(E1396=0,AH1396,(E1396/AE1396*AH1396))))</f>
        <v>599.58000000000004</v>
      </c>
      <c r="AG1396" s="1028">
        <f>IF(A1396="","",(IFERROR(VLOOKUP(A1396,Projecten!A$4:W$2618,23,FALSE),"niet bekend")))</f>
        <v>599.58000000000004</v>
      </c>
      <c r="AH1396" s="1028">
        <f>IF(A1396="","",(IFERROR(VLOOKUP(A1396,Projecten!A$4:W$2618,12,FALSE),"niet bekend")))</f>
        <v>599.58000000000004</v>
      </c>
      <c r="AI1396" s="1028">
        <f>IF(AF1396="","",(AH1396-AF1396))</f>
        <v>0</v>
      </c>
    </row>
    <row r="1397" spans="1:35" x14ac:dyDescent="0.2">
      <c r="A1397" s="290">
        <v>2016598</v>
      </c>
      <c r="B1397" s="1515">
        <v>120975</v>
      </c>
      <c r="C1397" s="290" t="s">
        <v>2062</v>
      </c>
      <c r="D1397" s="347" t="s">
        <v>1901</v>
      </c>
      <c r="E1397" s="999">
        <v>0</v>
      </c>
      <c r="F1397" s="347">
        <v>2</v>
      </c>
      <c r="G1397" s="347">
        <v>3</v>
      </c>
      <c r="H1397" s="347">
        <v>0</v>
      </c>
      <c r="I1397" s="805"/>
      <c r="J1397" s="805"/>
      <c r="K1397" s="29"/>
      <c r="L1397" s="29"/>
      <c r="M1397" s="29" t="s">
        <v>89</v>
      </c>
      <c r="N1397" s="29" t="s">
        <v>89</v>
      </c>
      <c r="O1397" s="7" t="s">
        <v>89</v>
      </c>
      <c r="P1397" s="29" t="s">
        <v>89</v>
      </c>
      <c r="Q1397" s="5"/>
      <c r="S1397" s="23">
        <v>47</v>
      </c>
      <c r="U1397" s="6" t="s">
        <v>683</v>
      </c>
      <c r="V1397" s="696" t="s">
        <v>2063</v>
      </c>
      <c r="W1397" s="25">
        <v>5.2</v>
      </c>
      <c r="X1397" s="6"/>
      <c r="Y1397" s="6"/>
      <c r="Z1397" s="832">
        <v>42653</v>
      </c>
      <c r="AE1397" s="4">
        <f>IF(A1397="","",(IFERROR(VLOOKUP(A1397,Projecten!A$4:W$2618,5,FALSE),"niet bekend")))</f>
        <v>0</v>
      </c>
      <c r="AF1397" s="973">
        <f>IF(AE1397="","",(IF(E1397=0,AH1397,(E1397/AE1397*AH1397))))</f>
        <v>970.41</v>
      </c>
      <c r="AG1397" s="1028">
        <f>IF(A1397="","",(IFERROR(VLOOKUP(A1397,Projecten!A$4:W$2618,23,FALSE),"niet bekend")))</f>
        <v>970.41</v>
      </c>
      <c r="AH1397" s="1028">
        <f>IF(A1397="","",(IFERROR(VLOOKUP(A1397,Projecten!A$4:W$2618,12,FALSE),"niet bekend")))</f>
        <v>970.41</v>
      </c>
      <c r="AI1397" s="1026">
        <f>IF(AF1397="","",(AH1397-AF1397))</f>
        <v>0</v>
      </c>
    </row>
    <row r="1398" spans="1:35" s="38" customFormat="1" x14ac:dyDescent="0.2">
      <c r="A1398" s="30"/>
      <c r="B1398" s="1500"/>
      <c r="C1398" s="31"/>
      <c r="D1398" s="31"/>
      <c r="E1398" s="32"/>
      <c r="F1398" s="31"/>
      <c r="G1398" s="31"/>
      <c r="H1398" s="31"/>
      <c r="I1398" s="811"/>
      <c r="J1398" s="811"/>
      <c r="K1398" s="32"/>
      <c r="L1398" s="32"/>
      <c r="M1398" s="32"/>
      <c r="N1398" s="32"/>
      <c r="O1398" s="32"/>
      <c r="P1398" s="32"/>
      <c r="Q1398" s="527"/>
      <c r="R1398" s="33"/>
      <c r="S1398" s="1198"/>
      <c r="T1398" s="176"/>
      <c r="U1398" s="35"/>
      <c r="V1398" s="35"/>
      <c r="W1398" s="35"/>
      <c r="X1398" s="83"/>
      <c r="Y1398" s="84"/>
      <c r="Z1398" s="36"/>
      <c r="AA1398" s="608"/>
      <c r="AB1398" s="608"/>
      <c r="AC1398" s="608"/>
      <c r="AF1398" s="983"/>
      <c r="AG1398" s="1030"/>
      <c r="AH1398" s="1030"/>
      <c r="AI1398" s="1030"/>
    </row>
    <row r="1399" spans="1:35" s="957" customFormat="1" x14ac:dyDescent="0.2">
      <c r="A1399" s="1007"/>
      <c r="B1399" s="1498"/>
      <c r="C1399" s="1008">
        <f>SUM(F1399:H1399)</f>
        <v>222</v>
      </c>
      <c r="D1399" s="1009"/>
      <c r="E1399" s="1010">
        <f>SUM(E1400:E1425)</f>
        <v>12</v>
      </c>
      <c r="F1399" s="1009">
        <f>SUM(F1400:F1425)</f>
        <v>112</v>
      </c>
      <c r="G1399" s="1009">
        <f>SUM(G1400:G1425)</f>
        <v>57</v>
      </c>
      <c r="H1399" s="1009">
        <f>SUM(H1400:H1425)</f>
        <v>53</v>
      </c>
      <c r="I1399" s="1011"/>
      <c r="J1399" s="1011"/>
      <c r="K1399" s="1010"/>
      <c r="L1399" s="1010"/>
      <c r="M1399" s="1010"/>
      <c r="N1399" s="1010"/>
      <c r="O1399" s="1010"/>
      <c r="P1399" s="1010"/>
      <c r="Q1399" s="1012">
        <v>45</v>
      </c>
      <c r="R1399" s="1043"/>
      <c r="S1399" s="1199"/>
      <c r="T1399" s="1013"/>
      <c r="U1399" s="1014"/>
      <c r="V1399" s="1015">
        <f>SUM(W1399:W1425)</f>
        <v>413.75</v>
      </c>
      <c r="W1399" s="960"/>
      <c r="X1399" s="960">
        <v>376.5</v>
      </c>
      <c r="Y1399" s="961">
        <f>V1399-X1399</f>
        <v>37.25</v>
      </c>
      <c r="Z1399" s="956"/>
      <c r="AA1399" s="964" t="s">
        <v>1332</v>
      </c>
      <c r="AB1399" s="964" t="s">
        <v>1269</v>
      </c>
      <c r="AC1399" s="964" t="s">
        <v>1333</v>
      </c>
      <c r="AD1399" s="959" t="s">
        <v>2590</v>
      </c>
      <c r="AE1399" s="1038" t="str">
        <f>IF(A1399="","",(IFERROR(VLOOKUP(A1399,Projecten!A$4:W$2618,5,FALSE),"niet bekend")))</f>
        <v/>
      </c>
      <c r="AF1399" s="1037">
        <f>SUM(AF1400:AF1425)</f>
        <v>56673.94</v>
      </c>
      <c r="AG1399" s="1027">
        <f>SUM(AG1400:AG1425)</f>
        <v>57774.380000000005</v>
      </c>
      <c r="AH1399" s="1027">
        <f>SUM(AH1400:AH1425)</f>
        <v>57774.380000000005</v>
      </c>
      <c r="AI1399" s="1027">
        <f>IF(AF1399="","",(AH1399-AF1399))</f>
        <v>1100.4400000000023</v>
      </c>
    </row>
    <row r="1400" spans="1:35" x14ac:dyDescent="0.2">
      <c r="A1400" s="347"/>
      <c r="B1400" s="1515"/>
      <c r="C1400" s="6"/>
      <c r="D1400" s="347"/>
      <c r="E1400" s="999"/>
      <c r="F1400" s="347"/>
      <c r="G1400" s="347"/>
      <c r="H1400" s="347"/>
      <c r="I1400" s="805"/>
      <c r="J1400" s="805"/>
      <c r="K1400" s="29"/>
      <c r="L1400" s="29"/>
      <c r="M1400" s="29"/>
      <c r="N1400" s="29"/>
      <c r="O1400" s="29"/>
      <c r="P1400" s="29"/>
      <c r="Q1400" s="5" t="s">
        <v>1693</v>
      </c>
      <c r="S1400" s="23"/>
      <c r="V1400" s="600" t="s">
        <v>1397</v>
      </c>
      <c r="W1400" s="25"/>
      <c r="X1400" s="6"/>
      <c r="Y1400" s="6"/>
      <c r="Z1400" s="5"/>
      <c r="AA1400" s="468">
        <v>425.25</v>
      </c>
      <c r="AB1400" s="468">
        <v>170.25</v>
      </c>
      <c r="AC1400" s="468">
        <f>AA1400-AB1400</f>
        <v>255</v>
      </c>
      <c r="AD1400" s="537">
        <v>56.75</v>
      </c>
      <c r="AE1400" s="4"/>
      <c r="AF1400" s="973"/>
      <c r="AG1400" s="1028"/>
      <c r="AH1400" s="1028"/>
    </row>
    <row r="1401" spans="1:35" x14ac:dyDescent="0.2">
      <c r="A1401" s="347"/>
      <c r="B1401" s="1515"/>
      <c r="C1401" s="557" t="s">
        <v>1994</v>
      </c>
      <c r="D1401" s="555"/>
      <c r="E1401" s="552"/>
      <c r="F1401" s="555"/>
      <c r="G1401" s="555"/>
      <c r="H1401" s="555"/>
      <c r="I1401" s="966"/>
      <c r="J1401" s="966"/>
      <c r="K1401" s="550"/>
      <c r="L1401" s="550"/>
      <c r="M1401" s="550"/>
      <c r="N1401" s="550"/>
      <c r="O1401" s="550"/>
      <c r="P1401" s="550"/>
      <c r="Q1401" s="551"/>
      <c r="R1401" s="195"/>
      <c r="S1401" s="1206"/>
      <c r="T1401" s="995"/>
      <c r="U1401" s="551"/>
      <c r="V1401" s="551"/>
      <c r="W1401" s="1105">
        <v>16.5</v>
      </c>
      <c r="X1401" s="539"/>
      <c r="Y1401" s="539"/>
      <c r="Z1401" s="539"/>
      <c r="AA1401" s="571"/>
      <c r="AB1401" s="996"/>
      <c r="AC1401" s="571"/>
      <c r="AD1401" s="571"/>
      <c r="AE1401" s="4"/>
      <c r="AF1401" s="973"/>
      <c r="AG1401" s="1028"/>
      <c r="AH1401" s="1028"/>
    </row>
    <row r="1402" spans="1:35" x14ac:dyDescent="0.2">
      <c r="A1402" s="347"/>
      <c r="B1402" s="1515"/>
      <c r="C1402" s="557" t="s">
        <v>2509</v>
      </c>
      <c r="D1402" s="555"/>
      <c r="E1402" s="552"/>
      <c r="F1402" s="555"/>
      <c r="G1402" s="555"/>
      <c r="H1402" s="555"/>
      <c r="I1402" s="967"/>
      <c r="J1402" s="967"/>
      <c r="K1402" s="552"/>
      <c r="L1402" s="552"/>
      <c r="M1402" s="552"/>
      <c r="N1402" s="552"/>
      <c r="O1402" s="552"/>
      <c r="P1402" s="552"/>
      <c r="Q1402" s="551"/>
      <c r="R1402" s="195"/>
      <c r="S1402" s="1206"/>
      <c r="T1402" s="995"/>
      <c r="U1402" s="551"/>
      <c r="V1402" s="551"/>
      <c r="W1402" s="1105">
        <v>38</v>
      </c>
      <c r="X1402" s="539"/>
      <c r="Y1402" s="539"/>
      <c r="Z1402" s="539"/>
      <c r="AA1402" s="571"/>
      <c r="AB1402" s="996"/>
      <c r="AC1402" s="571"/>
      <c r="AD1402" s="571"/>
      <c r="AE1402" s="4"/>
      <c r="AF1402" s="973"/>
      <c r="AG1402" s="1028"/>
      <c r="AH1402" s="1028"/>
    </row>
    <row r="1403" spans="1:35" x14ac:dyDescent="0.2">
      <c r="A1403" s="347"/>
      <c r="B1403" s="1515"/>
      <c r="C1403" s="557" t="s">
        <v>2512</v>
      </c>
      <c r="D1403" s="555"/>
      <c r="E1403" s="552"/>
      <c r="F1403" s="555"/>
      <c r="G1403" s="555"/>
      <c r="H1403" s="555"/>
      <c r="I1403" s="967"/>
      <c r="J1403" s="967"/>
      <c r="K1403" s="552"/>
      <c r="L1403" s="552"/>
      <c r="M1403" s="552"/>
      <c r="N1403" s="552"/>
      <c r="O1403" s="552"/>
      <c r="P1403" s="552"/>
      <c r="Q1403" s="551"/>
      <c r="R1403" s="195"/>
      <c r="S1403" s="1206"/>
      <c r="T1403" s="995"/>
      <c r="U1403" s="551"/>
      <c r="V1403" s="551"/>
      <c r="W1403" s="1105">
        <v>8.25</v>
      </c>
      <c r="X1403" s="539"/>
      <c r="Y1403" s="539"/>
      <c r="Z1403" s="539"/>
      <c r="AA1403" s="571"/>
      <c r="AB1403" s="996"/>
      <c r="AC1403" s="571"/>
      <c r="AD1403" s="571"/>
      <c r="AE1403" s="4"/>
      <c r="AF1403" s="973"/>
      <c r="AG1403" s="1028"/>
      <c r="AH1403" s="1028"/>
    </row>
    <row r="1404" spans="1:35" x14ac:dyDescent="0.2">
      <c r="A1404" s="347"/>
      <c r="B1404" s="1515"/>
      <c r="C1404" s="557" t="s">
        <v>2510</v>
      </c>
      <c r="D1404" s="555"/>
      <c r="E1404" s="552"/>
      <c r="F1404" s="555"/>
      <c r="G1404" s="555"/>
      <c r="H1404" s="555"/>
      <c r="I1404" s="967"/>
      <c r="J1404" s="967"/>
      <c r="K1404" s="552"/>
      <c r="L1404" s="552"/>
      <c r="M1404" s="552"/>
      <c r="N1404" s="552" t="s">
        <v>350</v>
      </c>
      <c r="O1404" s="552"/>
      <c r="P1404" s="552"/>
      <c r="Q1404" s="551"/>
      <c r="R1404" s="195"/>
      <c r="S1404" s="1206"/>
      <c r="T1404" s="995"/>
      <c r="U1404" s="551"/>
      <c r="V1404" s="551"/>
      <c r="W1404" s="1105">
        <v>10</v>
      </c>
      <c r="X1404" s="539"/>
      <c r="Y1404" s="539"/>
      <c r="Z1404" s="539"/>
      <c r="AA1404" s="571"/>
      <c r="AB1404" s="996"/>
      <c r="AC1404" s="571"/>
      <c r="AD1404" s="571"/>
      <c r="AE1404" s="4"/>
      <c r="AF1404" s="973"/>
      <c r="AG1404" s="1028"/>
      <c r="AH1404" s="1028"/>
    </row>
    <row r="1405" spans="1:35" x14ac:dyDescent="0.2">
      <c r="A1405" s="347"/>
      <c r="B1405" s="1515"/>
      <c r="C1405" s="566"/>
      <c r="D1405" s="347"/>
      <c r="E1405" s="999"/>
      <c r="F1405" s="347"/>
      <c r="G1405" s="347"/>
      <c r="H1405" s="347"/>
      <c r="I1405" s="806"/>
      <c r="J1405" s="806"/>
      <c r="Q1405" s="5"/>
      <c r="R1405" s="195"/>
      <c r="S1405" s="1207"/>
      <c r="T1405" s="997"/>
      <c r="U1405" s="5"/>
      <c r="V1405" s="5"/>
      <c r="W1405" s="1106"/>
      <c r="Y1405" s="5"/>
      <c r="Z1405" s="5"/>
      <c r="AA1405" s="26"/>
      <c r="AB1405" s="998"/>
      <c r="AC1405" s="26"/>
      <c r="AD1405" s="414"/>
      <c r="AE1405" s="4"/>
      <c r="AF1405" s="973"/>
      <c r="AG1405" s="1028"/>
      <c r="AH1405" s="1028"/>
    </row>
    <row r="1406" spans="1:35" x14ac:dyDescent="0.2">
      <c r="A1406" s="347"/>
      <c r="B1406" s="1515"/>
      <c r="C1406" s="566" t="s">
        <v>2513</v>
      </c>
      <c r="D1406" s="347"/>
      <c r="E1406" s="999"/>
      <c r="F1406" s="347"/>
      <c r="G1406" s="347"/>
      <c r="H1406" s="347"/>
      <c r="I1406" s="806"/>
      <c r="J1406" s="806"/>
      <c r="Q1406" s="5"/>
      <c r="R1406" s="195"/>
      <c r="S1406" s="1207"/>
      <c r="T1406" s="997"/>
      <c r="U1406" s="5"/>
      <c r="V1406" s="5"/>
      <c r="W1406" s="1107">
        <v>6.25</v>
      </c>
      <c r="Y1406" s="5"/>
      <c r="Z1406" s="5"/>
      <c r="AA1406" s="26"/>
      <c r="AB1406" s="998"/>
      <c r="AC1406" s="26"/>
      <c r="AD1406" s="414"/>
      <c r="AE1406" s="4"/>
      <c r="AF1406" s="973"/>
      <c r="AG1406" s="1028"/>
      <c r="AH1406" s="1028"/>
    </row>
    <row r="1407" spans="1:35" x14ac:dyDescent="0.2">
      <c r="A1407" s="347"/>
      <c r="B1407" s="1515"/>
      <c r="C1407" s="1104" t="s">
        <v>2573</v>
      </c>
      <c r="D1407" s="347"/>
      <c r="E1407" s="999"/>
      <c r="F1407" s="347"/>
      <c r="G1407" s="347"/>
      <c r="H1407" s="347"/>
      <c r="I1407" s="806"/>
      <c r="J1407" s="806"/>
      <c r="Q1407" s="5"/>
      <c r="R1407" s="195"/>
      <c r="S1407" s="1207"/>
      <c r="T1407" s="997"/>
      <c r="U1407" s="5"/>
      <c r="V1407" s="5"/>
      <c r="W1407" s="1107">
        <v>20</v>
      </c>
      <c r="Y1407" s="5"/>
      <c r="Z1407" s="5"/>
      <c r="AA1407" s="26"/>
      <c r="AB1407" s="998"/>
      <c r="AC1407" s="26"/>
      <c r="AD1407" s="414"/>
      <c r="AE1407" s="4"/>
      <c r="AF1407" s="973"/>
      <c r="AG1407" s="1028"/>
      <c r="AH1407" s="1028"/>
    </row>
    <row r="1408" spans="1:35" x14ac:dyDescent="0.2">
      <c r="A1408" s="347"/>
      <c r="B1408" s="1515"/>
      <c r="C1408" s="8"/>
      <c r="D1408" s="347"/>
      <c r="E1408" s="999"/>
      <c r="F1408" s="347"/>
      <c r="G1408" s="347"/>
      <c r="H1408" s="347"/>
      <c r="I1408" s="806"/>
      <c r="J1408" s="806"/>
      <c r="Q1408" s="5"/>
      <c r="R1408" s="195"/>
      <c r="S1408" s="1207"/>
      <c r="T1408" s="997"/>
      <c r="U1408" s="5"/>
      <c r="V1408" s="5"/>
      <c r="W1408" s="1107"/>
      <c r="Y1408" s="5"/>
      <c r="Z1408" s="5"/>
      <c r="AA1408" s="26"/>
      <c r="AB1408" s="998"/>
      <c r="AC1408" s="26"/>
      <c r="AD1408" s="414"/>
      <c r="AE1408" s="4"/>
      <c r="AF1408" s="973"/>
      <c r="AG1408" s="1028"/>
      <c r="AH1408" s="1028"/>
    </row>
    <row r="1409" spans="1:35" x14ac:dyDescent="0.2">
      <c r="A1409" s="822">
        <v>2016585</v>
      </c>
      <c r="B1409" s="1556">
        <v>120965</v>
      </c>
      <c r="C1409" s="2" t="s">
        <v>2049</v>
      </c>
      <c r="D1409" s="815" t="s">
        <v>489</v>
      </c>
      <c r="E1409" s="1001">
        <v>1</v>
      </c>
      <c r="F1409" s="818">
        <v>9</v>
      </c>
      <c r="G1409" s="818">
        <v>7</v>
      </c>
      <c r="H1409" s="818">
        <v>3</v>
      </c>
      <c r="I1409" s="808">
        <v>42671</v>
      </c>
      <c r="J1409" s="808">
        <v>42669</v>
      </c>
      <c r="K1409" s="806" t="s">
        <v>1737</v>
      </c>
      <c r="L1409" s="806" t="s">
        <v>1737</v>
      </c>
      <c r="M1409" s="7" t="s">
        <v>89</v>
      </c>
      <c r="N1409" s="7" t="s">
        <v>89</v>
      </c>
      <c r="O1409" s="7" t="s">
        <v>89</v>
      </c>
      <c r="P1409" s="7" t="s">
        <v>89</v>
      </c>
      <c r="Q1409" s="160"/>
      <c r="S1409" s="23">
        <v>45</v>
      </c>
      <c r="U1409" s="6" t="s">
        <v>681</v>
      </c>
      <c r="W1409" s="497">
        <v>22</v>
      </c>
      <c r="X1409" s="6"/>
      <c r="Y1409" s="6"/>
      <c r="Z1409" s="878">
        <v>42650</v>
      </c>
      <c r="AB1409" s="895"/>
      <c r="AC1409" s="895"/>
      <c r="AE1409" s="4">
        <f>IF(A1409="","",(IFERROR(VLOOKUP(A1409,Projecten!A$4:W$2618,5,FALSE),"niet bekend")))</f>
        <v>1</v>
      </c>
      <c r="AF1409" s="973">
        <f>IF(AE1409="","",(IF(E1409=0,AH1409,(E1409/AE1409*AH1409))))</f>
        <v>2824.73</v>
      </c>
      <c r="AG1409" s="1028">
        <f>IF(A1409="","",(IFERROR(VLOOKUP(A1409,Projecten!A$4:W$2618,23,FALSE),"niet bekend")))</f>
        <v>2824.73</v>
      </c>
      <c r="AH1409" s="1028">
        <f>IF(A1409="","",(IFERROR(VLOOKUP(A1409,Projecten!A$4:W$2618,12,FALSE),"niet bekend")))</f>
        <v>2824.73</v>
      </c>
      <c r="AI1409" s="1026">
        <f>IF(AF1409="","",(AH1409-AF1409))</f>
        <v>0</v>
      </c>
    </row>
    <row r="1410" spans="1:35" s="150" customFormat="1" x14ac:dyDescent="0.2">
      <c r="A1410" s="117">
        <v>2016579</v>
      </c>
      <c r="B1410" s="1189">
        <v>120965</v>
      </c>
      <c r="C1410" s="118" t="s">
        <v>2018</v>
      </c>
      <c r="D1410" s="119" t="s">
        <v>489</v>
      </c>
      <c r="E1410" s="1002">
        <v>1</v>
      </c>
      <c r="F1410" s="738">
        <v>9</v>
      </c>
      <c r="G1410" s="738">
        <v>4</v>
      </c>
      <c r="H1410" s="738">
        <v>3</v>
      </c>
      <c r="I1410" s="808">
        <v>42671</v>
      </c>
      <c r="J1410" s="808">
        <v>42669</v>
      </c>
      <c r="K1410" s="808" t="s">
        <v>1737</v>
      </c>
      <c r="L1410" s="808" t="s">
        <v>1737</v>
      </c>
      <c r="M1410" s="75" t="s">
        <v>89</v>
      </c>
      <c r="N1410" s="75" t="s">
        <v>89</v>
      </c>
      <c r="O1410" s="75" t="s">
        <v>89</v>
      </c>
      <c r="P1410" s="75" t="s">
        <v>89</v>
      </c>
      <c r="Q1410" s="160"/>
      <c r="R1410" s="96"/>
      <c r="S1410" s="96">
        <v>45</v>
      </c>
      <c r="T1410" s="175"/>
      <c r="U1410" s="99" t="s">
        <v>681</v>
      </c>
      <c r="V1410" s="99"/>
      <c r="W1410" s="97">
        <v>19</v>
      </c>
      <c r="X1410" s="99"/>
      <c r="Y1410" s="99"/>
      <c r="Z1410" s="871">
        <v>42648</v>
      </c>
      <c r="AB1410" s="895"/>
      <c r="AC1410" s="895"/>
      <c r="AE1410" s="150">
        <f>IF(A1410="","",(IFERROR(VLOOKUP(A1410,Projecten!A$4:W$2618,5,FALSE),"niet bekend")))</f>
        <v>1</v>
      </c>
      <c r="AF1410" s="972">
        <f>IF(AE1410="","",(IF(E1410=0,AH1410,(E1410/AE1410*AH1410))))</f>
        <v>2420.02</v>
      </c>
      <c r="AG1410" s="1028">
        <f>IF(A1410="","",(IFERROR(VLOOKUP(A1410,Projecten!A$4:W$2618,23,FALSE),"niet bekend")))</f>
        <v>2420.02</v>
      </c>
      <c r="AH1410" s="1028">
        <f>IF(A1410="","",(IFERROR(VLOOKUP(A1410,Projecten!A$4:W$2618,12,FALSE),"niet bekend")))</f>
        <v>2420.02</v>
      </c>
      <c r="AI1410" s="1028">
        <f>IF(AF1410="","",(AH1410-AF1410))</f>
        <v>0</v>
      </c>
    </row>
    <row r="1411" spans="1:35" x14ac:dyDescent="0.2">
      <c r="A1411" s="290" t="s">
        <v>2070</v>
      </c>
      <c r="B1411" s="1189">
        <v>120984</v>
      </c>
      <c r="C1411" s="290" t="s">
        <v>2384</v>
      </c>
      <c r="D1411" s="820" t="s">
        <v>489</v>
      </c>
      <c r="E1411" s="1001">
        <v>1</v>
      </c>
      <c r="F1411" s="820">
        <v>12</v>
      </c>
      <c r="G1411" s="820">
        <v>7</v>
      </c>
      <c r="H1411" s="820">
        <v>3</v>
      </c>
      <c r="I1411" s="899">
        <v>42678</v>
      </c>
      <c r="J1411" s="808">
        <v>42676</v>
      </c>
      <c r="K1411" s="806" t="s">
        <v>1737</v>
      </c>
      <c r="L1411" s="806" t="s">
        <v>1737</v>
      </c>
      <c r="M1411" s="7" t="s">
        <v>89</v>
      </c>
      <c r="N1411" s="7" t="s">
        <v>89</v>
      </c>
      <c r="O1411" s="7" t="s">
        <v>89</v>
      </c>
      <c r="P1411" s="7" t="s">
        <v>89</v>
      </c>
      <c r="Q1411" s="5"/>
      <c r="S1411" s="23">
        <v>46</v>
      </c>
      <c r="U1411" s="6" t="s">
        <v>681</v>
      </c>
      <c r="W1411" s="497">
        <v>32</v>
      </c>
      <c r="X1411" s="6"/>
      <c r="Y1411" s="6"/>
      <c r="Z1411" s="902">
        <v>42654</v>
      </c>
      <c r="AB1411" s="894"/>
      <c r="AC1411" s="894"/>
      <c r="AD1411" s="894"/>
      <c r="AE1411" s="965">
        <f>IF(A1411="","",(IFERROR(VLOOKUP(A1411,Projecten!A$4:W$2618,5,FALSE),"niet bekend")))</f>
        <v>1</v>
      </c>
      <c r="AF1411" s="973">
        <f>IF(AE1411="","",(IF(E1411=0,AH1411,(E1411/AE1411*AH1411))))</f>
        <v>4321.22</v>
      </c>
      <c r="AG1411" s="1028">
        <f>IF(A1411="","",(IFERROR(VLOOKUP(A1411,Projecten!A$4:W$2618,23,FALSE),"niet bekend")))</f>
        <v>4321.22</v>
      </c>
      <c r="AH1411" s="1026">
        <f>IF(A1411="","",(IFERROR(VLOOKUP(A1411,Projecten!A$4:W$2618,12,FALSE),"niet bekend")))</f>
        <v>4321.22</v>
      </c>
      <c r="AI1411" s="1026">
        <f>IF(AF1411="","",(AH1411-AF1411))</f>
        <v>0</v>
      </c>
    </row>
    <row r="1412" spans="1:35" x14ac:dyDescent="0.2">
      <c r="A1412" s="290" t="s">
        <v>2582</v>
      </c>
      <c r="B1412" s="1189">
        <v>120984</v>
      </c>
      <c r="C1412" s="816" t="s">
        <v>2078</v>
      </c>
      <c r="D1412" s="820" t="s">
        <v>489</v>
      </c>
      <c r="E1412" s="1001">
        <v>0</v>
      </c>
      <c r="F1412" s="820">
        <v>1</v>
      </c>
      <c r="G1412" s="820">
        <v>0</v>
      </c>
      <c r="H1412" s="820">
        <v>1</v>
      </c>
      <c r="I1412" s="806" t="s">
        <v>1737</v>
      </c>
      <c r="J1412" s="806" t="s">
        <v>1737</v>
      </c>
      <c r="K1412" s="806" t="s">
        <v>1737</v>
      </c>
      <c r="L1412" s="806" t="s">
        <v>1737</v>
      </c>
      <c r="M1412" s="7" t="s">
        <v>89</v>
      </c>
      <c r="N1412" s="7" t="s">
        <v>89</v>
      </c>
      <c r="O1412" s="7" t="s">
        <v>89</v>
      </c>
      <c r="P1412" s="7" t="s">
        <v>89</v>
      </c>
      <c r="Q1412" s="5"/>
      <c r="S1412" s="23">
        <v>46</v>
      </c>
      <c r="U1412" s="6" t="s">
        <v>681</v>
      </c>
      <c r="W1412" s="497">
        <v>3.5</v>
      </c>
      <c r="X1412" s="6"/>
      <c r="Y1412" s="6"/>
      <c r="Z1412" s="902">
        <v>42654</v>
      </c>
      <c r="AB1412" s="894"/>
      <c r="AC1412" s="894"/>
      <c r="AD1412" s="894"/>
      <c r="AE1412" s="965">
        <f>IF(A1412="","",(IFERROR(VLOOKUP(A1412,Projecten!A$4:W$2618,5,FALSE),"niet bekend")))</f>
        <v>0</v>
      </c>
      <c r="AF1412" s="973">
        <f>IF(AE1412="","",(IF(E1412=0,AH1412,(E1412/AE1412*AH1412))))</f>
        <v>502.39</v>
      </c>
      <c r="AG1412" s="1028">
        <f>IF(A1412="","",(IFERROR(VLOOKUP(A1412,Projecten!A$4:W$2618,23,FALSE),"niet bekend")))</f>
        <v>502.39</v>
      </c>
      <c r="AH1412" s="1026">
        <f>IF(A1412="","",(IFERROR(VLOOKUP(A1412,Projecten!A$4:W$2618,12,FALSE),"niet bekend")))</f>
        <v>502.39</v>
      </c>
      <c r="AI1412" s="1026">
        <f>IF(AF1412="","",(AH1412-AF1412))</f>
        <v>0</v>
      </c>
    </row>
    <row r="1413" spans="1:35" s="150" customFormat="1" x14ac:dyDescent="0.2">
      <c r="A1413" s="117"/>
      <c r="B1413" s="1189"/>
      <c r="C1413" s="118"/>
      <c r="D1413" s="119"/>
      <c r="E1413" s="1002"/>
      <c r="F1413" s="738"/>
      <c r="G1413" s="738"/>
      <c r="H1413" s="738"/>
      <c r="I1413" s="808"/>
      <c r="J1413" s="808"/>
      <c r="K1413" s="808"/>
      <c r="L1413" s="808"/>
      <c r="M1413" s="75"/>
      <c r="N1413" s="75"/>
      <c r="O1413" s="75"/>
      <c r="P1413" s="75"/>
      <c r="Q1413" s="160"/>
      <c r="R1413" s="96"/>
      <c r="S1413" s="96"/>
      <c r="T1413" s="175"/>
      <c r="U1413" s="99"/>
      <c r="V1413" s="99"/>
      <c r="W1413" s="97"/>
      <c r="X1413" s="99"/>
      <c r="Y1413" s="99"/>
      <c r="Z1413" s="871"/>
      <c r="AB1413" s="895"/>
      <c r="AF1413" s="972"/>
      <c r="AG1413" s="1028"/>
      <c r="AH1413" s="1028"/>
      <c r="AI1413" s="1028"/>
    </row>
    <row r="1414" spans="1:35" s="150" customFormat="1" x14ac:dyDescent="0.2">
      <c r="A1414" s="117">
        <v>2016638</v>
      </c>
      <c r="B1414" s="1189">
        <v>120968</v>
      </c>
      <c r="C1414" s="118" t="s">
        <v>2382</v>
      </c>
      <c r="D1414" s="119" t="s">
        <v>2383</v>
      </c>
      <c r="E1414" s="1002">
        <v>1</v>
      </c>
      <c r="F1414" s="738">
        <v>3</v>
      </c>
      <c r="G1414" s="738">
        <v>0</v>
      </c>
      <c r="H1414" s="738">
        <v>1</v>
      </c>
      <c r="I1414" s="808">
        <v>42671</v>
      </c>
      <c r="J1414" s="808">
        <v>42676</v>
      </c>
      <c r="K1414" s="870" t="s">
        <v>1737</v>
      </c>
      <c r="L1414" s="870" t="s">
        <v>1737</v>
      </c>
      <c r="M1414" s="75" t="s">
        <v>89</v>
      </c>
      <c r="N1414" s="75" t="s">
        <v>89</v>
      </c>
      <c r="O1414" s="75" t="s">
        <v>89</v>
      </c>
      <c r="P1414" s="75" t="s">
        <v>89</v>
      </c>
      <c r="Q1414" s="160"/>
      <c r="R1414" s="96"/>
      <c r="S1414" s="96">
        <v>45</v>
      </c>
      <c r="T1414" s="175"/>
      <c r="U1414" s="99" t="s">
        <v>2386</v>
      </c>
      <c r="V1414" s="99" t="s">
        <v>2385</v>
      </c>
      <c r="W1414" s="97">
        <v>9.25</v>
      </c>
      <c r="X1414" s="99"/>
      <c r="Y1414" s="164"/>
      <c r="Z1414" s="871">
        <v>42669</v>
      </c>
      <c r="AB1414" s="895"/>
      <c r="AC1414" s="895"/>
      <c r="AE1414" s="150">
        <f>IF(A1414="","",(IFERROR(VLOOKUP(A1414,Projecten!A$4:W$2618,5,FALSE),"niet bekend")))</f>
        <v>3</v>
      </c>
      <c r="AF1414" s="972">
        <f>IF(AE1414="","",(IF(E1414=0,AH1414,(E1414/AE1414*AH1414))))</f>
        <v>550.22</v>
      </c>
      <c r="AG1414" s="1028">
        <f>IF(A1414="","",(IFERROR(VLOOKUP(A1414,Projecten!A$4:W$2618,23,FALSE),"niet bekend")))</f>
        <v>1650.66</v>
      </c>
      <c r="AH1414" s="1028">
        <f>IF(A1414="","",(IFERROR(VLOOKUP(A1414,Projecten!A$4:W$2618,12,FALSE),"niet bekend")))</f>
        <v>1650.66</v>
      </c>
      <c r="AI1414" s="1028">
        <f>IF(AF1414="","",(AH1414-AF1414))</f>
        <v>1100.44</v>
      </c>
    </row>
    <row r="1415" spans="1:35" s="150" customFormat="1" x14ac:dyDescent="0.2">
      <c r="A1415" s="117"/>
      <c r="B1415" s="1189"/>
      <c r="C1415" s="117"/>
      <c r="D1415" s="448"/>
      <c r="E1415" s="1002"/>
      <c r="F1415" s="448"/>
      <c r="G1415" s="448"/>
      <c r="H1415" s="448"/>
      <c r="I1415" s="899"/>
      <c r="J1415" s="808"/>
      <c r="K1415" s="808"/>
      <c r="L1415" s="808"/>
      <c r="M1415" s="75"/>
      <c r="N1415" s="75"/>
      <c r="O1415" s="75"/>
      <c r="P1415" s="75"/>
      <c r="Q1415" s="160"/>
      <c r="R1415" s="96"/>
      <c r="S1415" s="96"/>
      <c r="T1415" s="175"/>
      <c r="U1415" s="99"/>
      <c r="V1415" s="99"/>
      <c r="W1415" s="612"/>
      <c r="X1415" s="99"/>
      <c r="Y1415" s="99"/>
      <c r="Z1415" s="871"/>
      <c r="AB1415" s="897"/>
      <c r="AF1415" s="972"/>
      <c r="AG1415" s="1028"/>
      <c r="AH1415" s="1028"/>
      <c r="AI1415" s="1028"/>
    </row>
    <row r="1416" spans="1:35" x14ac:dyDescent="0.2">
      <c r="A1416" s="290" t="s">
        <v>2059</v>
      </c>
      <c r="B1416" s="1189">
        <v>120974</v>
      </c>
      <c r="C1416" s="290">
        <v>597216</v>
      </c>
      <c r="D1416" s="347" t="s">
        <v>68</v>
      </c>
      <c r="E1416" s="999">
        <v>1</v>
      </c>
      <c r="F1416" s="347">
        <v>8</v>
      </c>
      <c r="G1416" s="347">
        <v>5</v>
      </c>
      <c r="H1416" s="347">
        <v>2</v>
      </c>
      <c r="I1416" s="808">
        <v>42678</v>
      </c>
      <c r="J1416" s="808">
        <v>42676</v>
      </c>
      <c r="K1416" s="806" t="s">
        <v>1737</v>
      </c>
      <c r="L1416" s="806" t="s">
        <v>1737</v>
      </c>
      <c r="M1416" s="7" t="s">
        <v>89</v>
      </c>
      <c r="N1416" s="7" t="s">
        <v>89</v>
      </c>
      <c r="O1416" s="7" t="s">
        <v>89</v>
      </c>
      <c r="P1416" s="7" t="s">
        <v>89</v>
      </c>
      <c r="Q1416" s="5"/>
      <c r="R1416" s="23">
        <v>42698</v>
      </c>
      <c r="S1416" s="23">
        <v>46</v>
      </c>
      <c r="U1416" s="6" t="s">
        <v>278</v>
      </c>
      <c r="V1416" s="6" t="s">
        <v>2016</v>
      </c>
      <c r="W1416" s="497">
        <v>23</v>
      </c>
      <c r="X1416" s="6"/>
      <c r="Y1416" s="6"/>
      <c r="Z1416" s="902">
        <v>42654</v>
      </c>
      <c r="AB1416" s="894"/>
      <c r="AC1416" s="894"/>
      <c r="AD1416" s="894"/>
      <c r="AE1416" s="965">
        <f>IF(A1416="","",(IFERROR(VLOOKUP(A1416,Projecten!A$4:W$2618,5,FALSE),"niet bekend")))</f>
        <v>1</v>
      </c>
      <c r="AF1416" s="973">
        <f t="shared" ref="AF1416:AF1424" si="146">IF(AE1416="","",(IF(E1416=0,AH1416,(E1416/AE1416*AH1416))))</f>
        <v>5256.98</v>
      </c>
      <c r="AG1416" s="1028">
        <f>IF(A1416="","",(IFERROR(VLOOKUP(A1416,Projecten!A$4:W$2618,23,FALSE),"niet bekend")))</f>
        <v>5256.98</v>
      </c>
      <c r="AH1416" s="1026">
        <f>IF(A1416="","",(IFERROR(VLOOKUP(A1416,Projecten!A$4:W$2618,12,FALSE),"niet bekend")))</f>
        <v>5256.98</v>
      </c>
      <c r="AI1416" s="1026">
        <f t="shared" ref="AI1416:AI1424" si="147">IF(AF1416="","",(AH1416-AF1416))</f>
        <v>0</v>
      </c>
    </row>
    <row r="1417" spans="1:35" x14ac:dyDescent="0.2">
      <c r="A1417" s="117" t="s">
        <v>2015</v>
      </c>
      <c r="B1417" s="1189">
        <v>120967</v>
      </c>
      <c r="C1417" s="351">
        <v>524316</v>
      </c>
      <c r="D1417" s="349" t="s">
        <v>68</v>
      </c>
      <c r="E1417" s="999">
        <v>1</v>
      </c>
      <c r="F1417" s="292">
        <v>8</v>
      </c>
      <c r="G1417" s="292">
        <v>5</v>
      </c>
      <c r="H1417" s="292">
        <v>2</v>
      </c>
      <c r="I1417" s="808">
        <v>42671</v>
      </c>
      <c r="J1417" s="808">
        <v>42669</v>
      </c>
      <c r="K1417" s="7" t="s">
        <v>1737</v>
      </c>
      <c r="L1417" s="7" t="s">
        <v>1737</v>
      </c>
      <c r="M1417" s="7" t="s">
        <v>89</v>
      </c>
      <c r="N1417" s="7" t="s">
        <v>89</v>
      </c>
      <c r="O1417" s="7" t="s">
        <v>89</v>
      </c>
      <c r="P1417" s="7" t="s">
        <v>89</v>
      </c>
      <c r="Q1417" s="5"/>
      <c r="R1417" s="23">
        <v>42691</v>
      </c>
      <c r="S1417" s="23">
        <v>45</v>
      </c>
      <c r="U1417" s="6" t="s">
        <v>278</v>
      </c>
      <c r="V1417" s="6" t="s">
        <v>2347</v>
      </c>
      <c r="W1417" s="25">
        <v>23</v>
      </c>
      <c r="X1417" s="6"/>
      <c r="Y1417" s="6"/>
      <c r="Z1417" s="902">
        <v>42647</v>
      </c>
      <c r="AB1417" s="895"/>
      <c r="AC1417" s="895"/>
      <c r="AD1417" s="895"/>
      <c r="AE1417" s="765">
        <f>IF(A1417="","",(IFERROR(VLOOKUP(A1417,Projecten!A$4:W$2618,5,FALSE),"niet bekend")))</f>
        <v>1</v>
      </c>
      <c r="AF1417" s="973">
        <f t="shared" si="146"/>
        <v>5256.98</v>
      </c>
      <c r="AG1417" s="1028">
        <f>IF(A1417="","",(IFERROR(VLOOKUP(A1417,Projecten!A$4:W$2618,23,FALSE),"niet bekend")))</f>
        <v>5256.98</v>
      </c>
      <c r="AH1417" s="1026">
        <f>IF(A1417="","",(IFERROR(VLOOKUP(A1417,Projecten!A$4:W$2618,12,FALSE),"niet bekend")))</f>
        <v>5256.98</v>
      </c>
      <c r="AI1417" s="1026">
        <f t="shared" si="147"/>
        <v>0</v>
      </c>
    </row>
    <row r="1418" spans="1:35" x14ac:dyDescent="0.2">
      <c r="A1418" s="117">
        <v>2016581</v>
      </c>
      <c r="B1418" s="1189">
        <v>120946</v>
      </c>
      <c r="C1418" s="118" t="s">
        <v>2105</v>
      </c>
      <c r="D1418" s="119" t="s">
        <v>68</v>
      </c>
      <c r="E1418" s="1002">
        <v>1</v>
      </c>
      <c r="F1418" s="738">
        <v>11</v>
      </c>
      <c r="G1418" s="738">
        <v>4</v>
      </c>
      <c r="H1418" s="738">
        <v>12</v>
      </c>
      <c r="I1418" s="808">
        <v>42682</v>
      </c>
      <c r="J1418" s="808">
        <v>42674</v>
      </c>
      <c r="K1418" s="808" t="s">
        <v>1737</v>
      </c>
      <c r="L1418" s="808" t="s">
        <v>89</v>
      </c>
      <c r="M1418" s="75" t="s">
        <v>89</v>
      </c>
      <c r="N1418" s="75" t="s">
        <v>89</v>
      </c>
      <c r="O1418" s="75" t="s">
        <v>89</v>
      </c>
      <c r="P1418" s="75" t="s">
        <v>89</v>
      </c>
      <c r="Q1418" s="160"/>
      <c r="R1418" s="23">
        <v>42695</v>
      </c>
      <c r="S1418" s="289">
        <v>48</v>
      </c>
      <c r="U1418" s="6" t="s">
        <v>278</v>
      </c>
      <c r="V1418" s="5" t="s">
        <v>2391</v>
      </c>
      <c r="W1418" s="497">
        <v>45</v>
      </c>
      <c r="X1418" s="6"/>
      <c r="Y1418" s="6"/>
      <c r="Z1418" s="902">
        <v>42647</v>
      </c>
      <c r="AB1418" s="894"/>
      <c r="AC1418" s="894"/>
      <c r="AD1418" s="894"/>
      <c r="AE1418" s="965">
        <f>IF(A1418="","",(IFERROR(VLOOKUP(A1418,Projecten!A$4:W$2618,5,FALSE),"niet bekend")))</f>
        <v>1</v>
      </c>
      <c r="AF1418" s="973">
        <f t="shared" si="146"/>
        <v>10578.33</v>
      </c>
      <c r="AG1418" s="1028">
        <f>IF(A1418="","",(IFERROR(VLOOKUP(A1418,Projecten!A$4:W$2618,23,FALSE),"niet bekend")))</f>
        <v>10578.33</v>
      </c>
      <c r="AH1418" s="1026">
        <f>IF(A1418="","",(IFERROR(VLOOKUP(A1418,Projecten!A$4:W$2618,12,FALSE),"niet bekend")))</f>
        <v>10578.33</v>
      </c>
      <c r="AI1418" s="1026">
        <f t="shared" si="147"/>
        <v>0</v>
      </c>
    </row>
    <row r="1419" spans="1:35" s="150" customFormat="1" x14ac:dyDescent="0.2">
      <c r="A1419" s="93" t="s">
        <v>2009</v>
      </c>
      <c r="B1419" s="1189">
        <v>120946</v>
      </c>
      <c r="C1419" s="404" t="s">
        <v>2104</v>
      </c>
      <c r="D1419" s="405" t="s">
        <v>68</v>
      </c>
      <c r="E1419" s="1977">
        <v>1</v>
      </c>
      <c r="F1419" s="94">
        <v>11</v>
      </c>
      <c r="G1419" s="94">
        <v>4</v>
      </c>
      <c r="H1419" s="94">
        <v>12</v>
      </c>
      <c r="I1419" s="810">
        <v>42664</v>
      </c>
      <c r="J1419" s="810">
        <v>42662</v>
      </c>
      <c r="K1419" s="75" t="s">
        <v>1737</v>
      </c>
      <c r="L1419" s="74" t="s">
        <v>166</v>
      </c>
      <c r="M1419" s="75" t="s">
        <v>89</v>
      </c>
      <c r="N1419" s="75" t="s">
        <v>89</v>
      </c>
      <c r="O1419" s="75" t="s">
        <v>89</v>
      </c>
      <c r="P1419" s="75" t="s">
        <v>89</v>
      </c>
      <c r="Q1419" s="160"/>
      <c r="R1419" s="96">
        <v>42683</v>
      </c>
      <c r="S1419" s="96">
        <v>44</v>
      </c>
      <c r="T1419" s="175"/>
      <c r="U1419" s="99" t="s">
        <v>278</v>
      </c>
      <c r="V1419" s="778" t="s">
        <v>2032</v>
      </c>
      <c r="W1419" s="612">
        <v>45</v>
      </c>
      <c r="X1419" s="99"/>
      <c r="Y1419" s="99"/>
      <c r="Z1419" s="871">
        <v>42647</v>
      </c>
      <c r="AB1419" s="895"/>
      <c r="AC1419" s="895"/>
      <c r="AD1419" s="895"/>
      <c r="AE1419" s="765">
        <f>IF(A1419="","",(IFERROR(VLOOKUP(A1419,Projecten!A$4:W$2618,5,FALSE),"niet bekend")))</f>
        <v>1</v>
      </c>
      <c r="AF1419" s="972">
        <f t="shared" si="146"/>
        <v>10578.33</v>
      </c>
      <c r="AG1419" s="1028">
        <f>IF(A1419="","",(IFERROR(VLOOKUP(A1419,Projecten!A$4:W$2618,23,FALSE),"niet bekend")))</f>
        <v>10578.33</v>
      </c>
      <c r="AH1419" s="1028">
        <f>IF(A1419="","",(IFERROR(VLOOKUP(A1419,Projecten!A$4:W$2618,12,FALSE),"niet bekend")))</f>
        <v>10578.33</v>
      </c>
      <c r="AI1419" s="1028">
        <f t="shared" si="147"/>
        <v>0</v>
      </c>
    </row>
    <row r="1420" spans="1:35" x14ac:dyDescent="0.2">
      <c r="A1420" s="117">
        <v>2016602</v>
      </c>
      <c r="B1420" s="1189">
        <v>120970</v>
      </c>
      <c r="C1420" s="117">
        <v>519116</v>
      </c>
      <c r="D1420" s="448" t="s">
        <v>68</v>
      </c>
      <c r="E1420" s="1002">
        <v>1</v>
      </c>
      <c r="F1420" s="448">
        <v>7</v>
      </c>
      <c r="G1420" s="448">
        <v>5</v>
      </c>
      <c r="H1420" s="448">
        <v>3</v>
      </c>
      <c r="I1420" s="899">
        <v>42678</v>
      </c>
      <c r="J1420" s="808" t="s">
        <v>1737</v>
      </c>
      <c r="K1420" s="808" t="s">
        <v>1737</v>
      </c>
      <c r="L1420" s="808" t="s">
        <v>1737</v>
      </c>
      <c r="M1420" s="808" t="s">
        <v>89</v>
      </c>
      <c r="N1420" s="808" t="s">
        <v>89</v>
      </c>
      <c r="O1420" s="75" t="s">
        <v>89</v>
      </c>
      <c r="P1420" s="75" t="s">
        <v>89</v>
      </c>
      <c r="Q1420" s="160"/>
      <c r="R1420" s="23">
        <v>42698</v>
      </c>
      <c r="S1420" s="23">
        <v>46</v>
      </c>
      <c r="U1420" s="6" t="s">
        <v>278</v>
      </c>
      <c r="W1420" s="497">
        <v>15</v>
      </c>
      <c r="X1420" s="6"/>
      <c r="Y1420" s="6"/>
      <c r="Z1420" s="902">
        <v>42656</v>
      </c>
      <c r="AB1420" s="894"/>
      <c r="AC1420" s="894"/>
      <c r="AD1420" s="894"/>
      <c r="AE1420" s="965">
        <f>IF(A1420="","",(IFERROR(VLOOKUP(A1420,Projecten!A$4:W$2618,5,FALSE),"niet bekend")))</f>
        <v>1</v>
      </c>
      <c r="AF1420" s="973">
        <f t="shared" si="146"/>
        <v>2288.16</v>
      </c>
      <c r="AG1420" s="1028">
        <f>IF(A1420="","",(IFERROR(VLOOKUP(A1420,Projecten!A$4:W$2618,23,FALSE),"niet bekend")))</f>
        <v>2288.16</v>
      </c>
      <c r="AH1420" s="1026">
        <f>IF(A1420="","",(IFERROR(VLOOKUP(A1420,Projecten!A$4:W$2618,12,FALSE),"niet bekend")))</f>
        <v>2288.16</v>
      </c>
      <c r="AI1420" s="1026">
        <f t="shared" si="147"/>
        <v>0</v>
      </c>
    </row>
    <row r="1421" spans="1:35" x14ac:dyDescent="0.2">
      <c r="A1421" s="117">
        <v>2016603</v>
      </c>
      <c r="B1421" s="1189">
        <v>120970</v>
      </c>
      <c r="C1421" s="117">
        <v>611116</v>
      </c>
      <c r="D1421" s="448" t="s">
        <v>68</v>
      </c>
      <c r="E1421" s="1002">
        <v>1</v>
      </c>
      <c r="F1421" s="448">
        <v>8</v>
      </c>
      <c r="G1421" s="448">
        <v>5</v>
      </c>
      <c r="H1421" s="448">
        <v>3</v>
      </c>
      <c r="I1421" s="808">
        <v>42678</v>
      </c>
      <c r="J1421" s="808" t="s">
        <v>1737</v>
      </c>
      <c r="K1421" s="808" t="s">
        <v>1737</v>
      </c>
      <c r="L1421" s="808" t="s">
        <v>1737</v>
      </c>
      <c r="M1421" s="75" t="s">
        <v>89</v>
      </c>
      <c r="N1421" s="75" t="s">
        <v>89</v>
      </c>
      <c r="O1421" s="75" t="s">
        <v>89</v>
      </c>
      <c r="P1421" s="75" t="s">
        <v>89</v>
      </c>
      <c r="Q1421" s="160"/>
      <c r="R1421" s="23">
        <v>42699</v>
      </c>
      <c r="S1421" s="23">
        <v>46</v>
      </c>
      <c r="U1421" s="6" t="s">
        <v>278</v>
      </c>
      <c r="W1421" s="497">
        <v>15</v>
      </c>
      <c r="X1421" s="6"/>
      <c r="Y1421" s="6"/>
      <c r="Z1421" s="902">
        <v>42656</v>
      </c>
      <c r="AB1421" s="894"/>
      <c r="AC1421" s="894"/>
      <c r="AD1421" s="894"/>
      <c r="AE1421" s="965">
        <f>IF(A1421="","",(IFERROR(VLOOKUP(A1421,Projecten!A$4:W$2618,5,FALSE),"niet bekend")))</f>
        <v>1</v>
      </c>
      <c r="AF1421" s="973">
        <f t="shared" si="146"/>
        <v>2165.94</v>
      </c>
      <c r="AG1421" s="1028">
        <f>IF(A1421="","",(IFERROR(VLOOKUP(A1421,Projecten!A$4:W$2618,23,FALSE),"niet bekend")))</f>
        <v>2165.94</v>
      </c>
      <c r="AH1421" s="1026">
        <f>IF(A1421="","",(IFERROR(VLOOKUP(A1421,Projecten!A$4:W$2618,12,FALSE),"niet bekend")))</f>
        <v>2165.94</v>
      </c>
      <c r="AI1421" s="1026">
        <f t="shared" si="147"/>
        <v>0</v>
      </c>
    </row>
    <row r="1422" spans="1:35" x14ac:dyDescent="0.2">
      <c r="A1422" s="117">
        <v>2016606</v>
      </c>
      <c r="B1422" s="1189">
        <v>120970</v>
      </c>
      <c r="C1422" s="117" t="s">
        <v>2107</v>
      </c>
      <c r="D1422" s="448" t="s">
        <v>68</v>
      </c>
      <c r="E1422" s="1002">
        <v>0</v>
      </c>
      <c r="F1422" s="448">
        <v>2</v>
      </c>
      <c r="G1422" s="448">
        <v>1</v>
      </c>
      <c r="H1422" s="448">
        <v>1</v>
      </c>
      <c r="I1422" s="808">
        <v>42678</v>
      </c>
      <c r="J1422" s="808" t="s">
        <v>1737</v>
      </c>
      <c r="K1422" s="808" t="s">
        <v>1737</v>
      </c>
      <c r="L1422" s="808" t="s">
        <v>1737</v>
      </c>
      <c r="M1422" s="75" t="s">
        <v>89</v>
      </c>
      <c r="N1422" s="75" t="s">
        <v>89</v>
      </c>
      <c r="O1422" s="75" t="s">
        <v>89</v>
      </c>
      <c r="P1422" s="75" t="s">
        <v>89</v>
      </c>
      <c r="Q1422" s="160" t="s">
        <v>1305</v>
      </c>
      <c r="R1422" s="23">
        <v>42692</v>
      </c>
      <c r="S1422" s="23">
        <v>46</v>
      </c>
      <c r="U1422" s="6" t="s">
        <v>278</v>
      </c>
      <c r="W1422" s="497">
        <v>5</v>
      </c>
      <c r="X1422" s="6"/>
      <c r="Y1422" s="6"/>
      <c r="Z1422" s="902">
        <v>42660</v>
      </c>
      <c r="AB1422" s="894"/>
      <c r="AC1422" s="894"/>
      <c r="AD1422" s="894"/>
      <c r="AE1422" s="965">
        <f>IF(A1422="","",(IFERROR(VLOOKUP(A1422,Projecten!A$4:W$2618,5,FALSE),"niet bekend")))</f>
        <v>1</v>
      </c>
      <c r="AF1422" s="973">
        <f t="shared" si="146"/>
        <v>568.96</v>
      </c>
      <c r="AG1422" s="1028">
        <f>IF(A1422="","",(IFERROR(VLOOKUP(A1422,Projecten!A$4:W$2618,23,FALSE),"niet bekend")))</f>
        <v>568.96</v>
      </c>
      <c r="AH1422" s="1026">
        <f>IF(A1422="","",(IFERROR(VLOOKUP(A1422,Projecten!A$4:W$2618,12,FALSE),"niet bekend")))</f>
        <v>568.96</v>
      </c>
      <c r="AI1422" s="1026">
        <f t="shared" si="147"/>
        <v>0</v>
      </c>
    </row>
    <row r="1423" spans="1:35" s="150" customFormat="1" x14ac:dyDescent="0.2">
      <c r="A1423" s="117">
        <v>2016600</v>
      </c>
      <c r="B1423" s="1189">
        <v>102969</v>
      </c>
      <c r="C1423" s="117">
        <v>527816</v>
      </c>
      <c r="D1423" s="448" t="s">
        <v>68</v>
      </c>
      <c r="E1423" s="1002">
        <v>1</v>
      </c>
      <c r="F1423" s="448">
        <v>10</v>
      </c>
      <c r="G1423" s="448">
        <v>5</v>
      </c>
      <c r="H1423" s="448">
        <v>3</v>
      </c>
      <c r="I1423" s="899">
        <v>42678</v>
      </c>
      <c r="J1423" s="808" t="s">
        <v>1737</v>
      </c>
      <c r="K1423" s="808" t="s">
        <v>1737</v>
      </c>
      <c r="L1423" s="808" t="s">
        <v>1737</v>
      </c>
      <c r="M1423" s="75" t="s">
        <v>89</v>
      </c>
      <c r="N1423" s="75" t="s">
        <v>89</v>
      </c>
      <c r="O1423" s="75" t="s">
        <v>89</v>
      </c>
      <c r="P1423" s="75" t="s">
        <v>89</v>
      </c>
      <c r="Q1423" s="160"/>
      <c r="R1423" s="96">
        <v>42697</v>
      </c>
      <c r="S1423" s="96">
        <v>46</v>
      </c>
      <c r="T1423" s="175"/>
      <c r="U1423" s="99" t="s">
        <v>278</v>
      </c>
      <c r="V1423" s="99"/>
      <c r="W1423" s="612">
        <v>19</v>
      </c>
      <c r="X1423" s="99"/>
      <c r="Y1423" s="99"/>
      <c r="Z1423" s="871">
        <v>42656</v>
      </c>
      <c r="AB1423" s="897"/>
      <c r="AC1423" s="897"/>
      <c r="AD1423" s="897"/>
      <c r="AE1423" s="982">
        <f>IF(A1423="","",(IFERROR(VLOOKUP(A1423,Projecten!A$4:W$2618,5,FALSE),"niet bekend")))</f>
        <v>1</v>
      </c>
      <c r="AF1423" s="972">
        <f t="shared" si="146"/>
        <v>3027.6</v>
      </c>
      <c r="AG1423" s="1028">
        <f>IF(A1423="","",(IFERROR(VLOOKUP(A1423,Projecten!A$4:W$2618,23,FALSE),"niet bekend")))</f>
        <v>3027.6</v>
      </c>
      <c r="AH1423" s="1028">
        <f>IF(A1423="","",(IFERROR(VLOOKUP(A1423,Projecten!A$4:W$2618,12,FALSE),"niet bekend")))</f>
        <v>3027.6</v>
      </c>
      <c r="AI1423" s="1028">
        <f t="shared" si="147"/>
        <v>0</v>
      </c>
    </row>
    <row r="1424" spans="1:35" x14ac:dyDescent="0.2">
      <c r="A1424" s="117">
        <v>2016601</v>
      </c>
      <c r="B1424" s="1189">
        <v>120969</v>
      </c>
      <c r="C1424" s="117">
        <v>607016</v>
      </c>
      <c r="D1424" s="448" t="s">
        <v>68</v>
      </c>
      <c r="E1424" s="1002">
        <v>1</v>
      </c>
      <c r="F1424" s="448">
        <v>13</v>
      </c>
      <c r="G1424" s="448">
        <v>5</v>
      </c>
      <c r="H1424" s="448">
        <v>4</v>
      </c>
      <c r="I1424" s="899">
        <v>42678</v>
      </c>
      <c r="J1424" s="808">
        <v>42676</v>
      </c>
      <c r="K1424" s="808" t="s">
        <v>1737</v>
      </c>
      <c r="L1424" s="808" t="s">
        <v>1737</v>
      </c>
      <c r="M1424" s="808" t="s">
        <v>89</v>
      </c>
      <c r="N1424" s="808" t="s">
        <v>89</v>
      </c>
      <c r="O1424" s="75" t="s">
        <v>89</v>
      </c>
      <c r="P1424" s="75" t="s">
        <v>89</v>
      </c>
      <c r="Q1424" s="160"/>
      <c r="R1424" s="23">
        <v>42697</v>
      </c>
      <c r="S1424" s="23">
        <v>46</v>
      </c>
      <c r="U1424" s="6" t="s">
        <v>278</v>
      </c>
      <c r="V1424" s="6" t="s">
        <v>2091</v>
      </c>
      <c r="W1424" s="497">
        <v>39</v>
      </c>
      <c r="X1424" s="6"/>
      <c r="Y1424" s="6"/>
      <c r="Z1424" s="902">
        <v>42656</v>
      </c>
      <c r="AB1424" s="894"/>
      <c r="AC1424" s="894"/>
      <c r="AD1424" s="894"/>
      <c r="AE1424" s="965">
        <f>IF(A1424="","",(IFERROR(VLOOKUP(A1424,Projecten!A$4:W$2618,5,FALSE),"niet bekend")))</f>
        <v>1</v>
      </c>
      <c r="AF1424" s="973">
        <f t="shared" si="146"/>
        <v>6334.08</v>
      </c>
      <c r="AG1424" s="1028">
        <f>IF(A1424="","",(IFERROR(VLOOKUP(A1424,Projecten!A$4:W$2618,23,FALSE),"niet bekend")))</f>
        <v>6334.08</v>
      </c>
      <c r="AH1424" s="1026">
        <f>IF(A1424="","",(IFERROR(VLOOKUP(A1424,Projecten!A$4:W$2618,12,FALSE),"niet bekend")))</f>
        <v>6334.08</v>
      </c>
      <c r="AI1424" s="1026">
        <f t="shared" si="147"/>
        <v>0</v>
      </c>
    </row>
    <row r="1425" spans="1:35" s="38" customFormat="1" x14ac:dyDescent="0.2">
      <c r="A1425" s="826"/>
      <c r="B1425" s="1500"/>
      <c r="C1425" s="31"/>
      <c r="D1425" s="31"/>
      <c r="E1425" s="32"/>
      <c r="F1425" s="31"/>
      <c r="G1425" s="31"/>
      <c r="H1425" s="31"/>
      <c r="I1425" s="811"/>
      <c r="J1425" s="811"/>
      <c r="K1425" s="32"/>
      <c r="L1425" s="32"/>
      <c r="M1425" s="32"/>
      <c r="N1425" s="32"/>
      <c r="O1425" s="32"/>
      <c r="P1425" s="32"/>
      <c r="Q1425" s="527"/>
      <c r="R1425" s="33"/>
      <c r="S1425" s="1198"/>
      <c r="T1425" s="176"/>
      <c r="U1425" s="35"/>
      <c r="V1425" s="35"/>
      <c r="W1425" s="35"/>
      <c r="X1425" s="83"/>
      <c r="Y1425" s="84"/>
      <c r="Z1425" s="36"/>
      <c r="AB1425" s="896"/>
      <c r="AF1425" s="1036"/>
      <c r="AG1425" s="1030"/>
      <c r="AH1425" s="1030"/>
      <c r="AI1425" s="1030"/>
    </row>
    <row r="1426" spans="1:35" s="957" customFormat="1" x14ac:dyDescent="0.2">
      <c r="A1426" s="1006"/>
      <c r="B1426" s="1498"/>
      <c r="C1426" s="1008">
        <f>SUM(F1426:H1426)</f>
        <v>327</v>
      </c>
      <c r="D1426" s="1009"/>
      <c r="E1426" s="1010">
        <f>SUM(E1427:E1455)</f>
        <v>21</v>
      </c>
      <c r="F1426" s="1009">
        <f>SUM(F1427:F1455)</f>
        <v>162</v>
      </c>
      <c r="G1426" s="1009">
        <f>SUM(G1427:G1455)</f>
        <v>102</v>
      </c>
      <c r="H1426" s="1009">
        <f>SUM(H1427:H1455)</f>
        <v>63</v>
      </c>
      <c r="I1426" s="1011"/>
      <c r="J1426" s="1011"/>
      <c r="K1426" s="1010"/>
      <c r="L1426" s="1010"/>
      <c r="M1426" s="1010"/>
      <c r="N1426" s="1010"/>
      <c r="O1426" s="1010"/>
      <c r="P1426" s="1010"/>
      <c r="Q1426" s="1012">
        <v>46</v>
      </c>
      <c r="R1426" s="1043"/>
      <c r="S1426" s="1199"/>
      <c r="T1426" s="1013"/>
      <c r="U1426" s="1014"/>
      <c r="V1426" s="1015">
        <f>SUM(W1426:W1455)</f>
        <v>412.5</v>
      </c>
      <c r="W1426" s="960"/>
      <c r="X1426" s="960">
        <v>376.5</v>
      </c>
      <c r="Y1426" s="961">
        <f>V1426-X1426</f>
        <v>36</v>
      </c>
      <c r="Z1426" s="956"/>
      <c r="AA1426" s="964" t="s">
        <v>1332</v>
      </c>
      <c r="AB1426" s="964" t="s">
        <v>1269</v>
      </c>
      <c r="AC1426" s="964" t="s">
        <v>1333</v>
      </c>
      <c r="AD1426" s="958" t="s">
        <v>2590</v>
      </c>
      <c r="AE1426" s="1023" t="str">
        <f>IF(A1426="","",(IFERROR(VLOOKUP(A1426,Projecten!A$4:W$2618,5,FALSE),"niet bekend")))</f>
        <v/>
      </c>
      <c r="AF1426" s="1037">
        <f>SUM(AF1427:AF1453)</f>
        <v>48716.259999999995</v>
      </c>
      <c r="AG1426" s="1027">
        <f>SUM(AG1427:AG1449)</f>
        <v>40567.819999999992</v>
      </c>
      <c r="AH1426" s="1027">
        <f>SUM(AH1427:AH1449)</f>
        <v>40567.819999999992</v>
      </c>
      <c r="AI1426" s="1027">
        <f>IF(AF1426="","",(AH1426-AF1426))</f>
        <v>-8148.4400000000023</v>
      </c>
    </row>
    <row r="1427" spans="1:35" s="150" customFormat="1" x14ac:dyDescent="0.2">
      <c r="A1427" s="448"/>
      <c r="B1427" s="1189"/>
      <c r="C1427" s="99"/>
      <c r="D1427" s="448"/>
      <c r="E1427" s="1002"/>
      <c r="F1427" s="448"/>
      <c r="G1427" s="448"/>
      <c r="H1427" s="448"/>
      <c r="I1427" s="810"/>
      <c r="J1427" s="810"/>
      <c r="K1427" s="74"/>
      <c r="L1427" s="74"/>
      <c r="M1427" s="74"/>
      <c r="N1427" s="74"/>
      <c r="O1427" s="74"/>
      <c r="P1427" s="74"/>
      <c r="Q1427" s="160" t="s">
        <v>1694</v>
      </c>
      <c r="R1427" s="96"/>
      <c r="S1427" s="96"/>
      <c r="T1427" s="175"/>
      <c r="U1427" s="99"/>
      <c r="V1427" s="263"/>
      <c r="W1427" s="97"/>
      <c r="X1427" s="99"/>
      <c r="Y1427" s="99"/>
      <c r="Z1427" s="160"/>
      <c r="AA1427" s="150">
        <v>432.75</v>
      </c>
      <c r="AB1427" s="1138">
        <v>170.25</v>
      </c>
      <c r="AC1427" s="1138">
        <f>AA1427-AB1427</f>
        <v>262.5</v>
      </c>
      <c r="AD1427" s="1138">
        <v>57</v>
      </c>
      <c r="AE1427" s="982" t="str">
        <f>IF(A1427="","",(IFERROR(VLOOKUP(A1427,Projecten!A$4:W$2618,5,FALSE),"niet bekend")))</f>
        <v/>
      </c>
      <c r="AF1427" s="994"/>
      <c r="AG1427" s="1028"/>
      <c r="AH1427" s="1028"/>
      <c r="AI1427" s="1028"/>
    </row>
    <row r="1428" spans="1:35" s="150" customFormat="1" x14ac:dyDescent="0.2">
      <c r="A1428" s="448"/>
      <c r="B1428" s="1189"/>
      <c r="C1428" s="99"/>
      <c r="D1428" s="448"/>
      <c r="E1428" s="1002"/>
      <c r="F1428" s="448"/>
      <c r="G1428" s="448"/>
      <c r="H1428" s="448"/>
      <c r="I1428" s="810"/>
      <c r="J1428" s="810"/>
      <c r="K1428" s="74"/>
      <c r="L1428" s="74"/>
      <c r="M1428" s="74"/>
      <c r="N1428" s="74"/>
      <c r="O1428" s="74"/>
      <c r="P1428" s="74"/>
      <c r="Q1428" s="160"/>
      <c r="R1428" s="96"/>
      <c r="S1428" s="96"/>
      <c r="T1428" s="175"/>
      <c r="U1428" s="99"/>
      <c r="V1428" s="263"/>
      <c r="W1428" s="97"/>
      <c r="X1428" s="99"/>
      <c r="Y1428" s="99"/>
      <c r="Z1428" s="160"/>
      <c r="AB1428" s="897"/>
      <c r="AC1428" s="897"/>
      <c r="AD1428" s="897"/>
      <c r="AE1428" s="982"/>
      <c r="AF1428" s="994"/>
      <c r="AG1428" s="1028"/>
      <c r="AH1428" s="1028"/>
      <c r="AI1428" s="1028"/>
    </row>
    <row r="1429" spans="1:35" s="150" customFormat="1" x14ac:dyDescent="0.2">
      <c r="A1429" s="448"/>
      <c r="B1429" s="1189"/>
      <c r="C1429" s="801" t="s">
        <v>2509</v>
      </c>
      <c r="D1429" s="1097"/>
      <c r="E1429" s="2019"/>
      <c r="F1429" s="1097"/>
      <c r="G1429" s="1097"/>
      <c r="H1429" s="1097"/>
      <c r="I1429" s="1098"/>
      <c r="J1429" s="1098"/>
      <c r="K1429" s="549"/>
      <c r="L1429" s="549"/>
      <c r="M1429" s="549"/>
      <c r="N1429" s="549"/>
      <c r="O1429" s="549"/>
      <c r="P1429" s="549"/>
      <c r="Q1429" s="1099"/>
      <c r="R1429" s="96"/>
      <c r="S1429" s="1100"/>
      <c r="T1429" s="1101"/>
      <c r="U1429" s="801"/>
      <c r="V1429" s="1102"/>
      <c r="W1429" s="1103">
        <v>38</v>
      </c>
      <c r="X1429" s="99"/>
      <c r="Y1429" s="99"/>
      <c r="Z1429" s="160"/>
      <c r="AB1429" s="897"/>
      <c r="AC1429" s="897"/>
      <c r="AD1429" s="897"/>
      <c r="AE1429" s="982"/>
      <c r="AF1429" s="994"/>
      <c r="AG1429" s="1028"/>
      <c r="AI1429" s="1028"/>
    </row>
    <row r="1430" spans="1:35" s="150" customFormat="1" x14ac:dyDescent="0.2">
      <c r="A1430" s="448"/>
      <c r="B1430" s="1189"/>
      <c r="C1430" s="801" t="s">
        <v>2571</v>
      </c>
      <c r="D1430" s="1097"/>
      <c r="E1430" s="2019"/>
      <c r="F1430" s="1097"/>
      <c r="G1430" s="1097"/>
      <c r="H1430" s="1097"/>
      <c r="I1430" s="1098"/>
      <c r="J1430" s="1098"/>
      <c r="K1430" s="549"/>
      <c r="L1430" s="549"/>
      <c r="M1430" s="549"/>
      <c r="N1430" s="549"/>
      <c r="O1430" s="549"/>
      <c r="P1430" s="549"/>
      <c r="Q1430" s="1099"/>
      <c r="R1430" s="96"/>
      <c r="S1430" s="1100"/>
      <c r="T1430" s="1101"/>
      <c r="U1430" s="801"/>
      <c r="V1430" s="1102"/>
      <c r="W1430" s="1103">
        <v>8.25</v>
      </c>
      <c r="X1430" s="99"/>
      <c r="Y1430" s="99"/>
      <c r="Z1430" s="160"/>
      <c r="AB1430" s="897"/>
      <c r="AC1430" s="897"/>
      <c r="AD1430" s="897"/>
      <c r="AE1430" s="982"/>
      <c r="AF1430" s="994"/>
      <c r="AG1430" s="1028"/>
      <c r="AH1430" s="1028"/>
      <c r="AI1430" s="1028"/>
    </row>
    <row r="1431" spans="1:35" s="150" customFormat="1" x14ac:dyDescent="0.2">
      <c r="A1431" s="448"/>
      <c r="B1431" s="1189"/>
      <c r="C1431" s="99"/>
      <c r="D1431" s="448"/>
      <c r="E1431" s="1002"/>
      <c r="F1431" s="448"/>
      <c r="G1431" s="448"/>
      <c r="H1431" s="448"/>
      <c r="I1431" s="810"/>
      <c r="J1431" s="810"/>
      <c r="K1431" s="74"/>
      <c r="L1431" s="74"/>
      <c r="M1431" s="74"/>
      <c r="N1431" s="74"/>
      <c r="O1431" s="74"/>
      <c r="P1431" s="74"/>
      <c r="Q1431" s="160"/>
      <c r="R1431" s="96"/>
      <c r="S1431" s="96"/>
      <c r="T1431" s="175"/>
      <c r="U1431" s="99"/>
      <c r="V1431" s="263"/>
      <c r="W1431" s="97"/>
      <c r="X1431" s="99"/>
      <c r="Y1431" s="99"/>
      <c r="Z1431" s="160"/>
      <c r="AB1431" s="897"/>
      <c r="AC1431" s="897"/>
      <c r="AD1431" s="897"/>
      <c r="AE1431" s="982"/>
      <c r="AF1431" s="994"/>
      <c r="AG1431" s="1028"/>
      <c r="AH1431" s="1028"/>
      <c r="AI1431" s="1028"/>
    </row>
    <row r="1432" spans="1:35" s="150" customFormat="1" x14ac:dyDescent="0.2">
      <c r="A1432" s="448"/>
      <c r="B1432" s="1189"/>
      <c r="C1432" s="646" t="s">
        <v>2572</v>
      </c>
      <c r="D1432" s="448"/>
      <c r="E1432" s="1002"/>
      <c r="F1432" s="448"/>
      <c r="G1432" s="448"/>
      <c r="H1432" s="448"/>
      <c r="I1432" s="810"/>
      <c r="J1432" s="810"/>
      <c r="K1432" s="74"/>
      <c r="L1432" s="74"/>
      <c r="M1432" s="74"/>
      <c r="N1432" s="74"/>
      <c r="O1432" s="74"/>
      <c r="P1432" s="74"/>
      <c r="Q1432" s="160"/>
      <c r="R1432" s="96"/>
      <c r="S1432" s="96"/>
      <c r="T1432" s="175"/>
      <c r="U1432" s="99"/>
      <c r="V1432" s="263"/>
      <c r="W1432" s="465">
        <v>2.5</v>
      </c>
      <c r="X1432" s="99"/>
      <c r="Y1432" s="99"/>
      <c r="Z1432" s="160"/>
      <c r="AB1432" s="897"/>
      <c r="AC1432" s="897"/>
      <c r="AD1432" s="897"/>
      <c r="AE1432" s="982"/>
      <c r="AF1432" s="994"/>
      <c r="AG1432" s="1028"/>
      <c r="AH1432" s="1028"/>
      <c r="AI1432" s="1028"/>
    </row>
    <row r="1433" spans="1:35" s="150" customFormat="1" x14ac:dyDescent="0.2">
      <c r="A1433" s="822"/>
      <c r="B1433" s="1189"/>
      <c r="C1433" s="1108" t="s">
        <v>2573</v>
      </c>
      <c r="D1433" s="824"/>
      <c r="E1433" s="1003"/>
      <c r="F1433" s="825"/>
      <c r="G1433" s="825"/>
      <c r="H1433" s="825"/>
      <c r="I1433" s="808"/>
      <c r="J1433" s="808"/>
      <c r="K1433" s="808"/>
      <c r="L1433" s="808"/>
      <c r="M1433" s="75"/>
      <c r="N1433" s="75"/>
      <c r="O1433" s="75"/>
      <c r="P1433" s="75"/>
      <c r="Q1433" s="160"/>
      <c r="R1433" s="96"/>
      <c r="S1433" s="96"/>
      <c r="T1433" s="175"/>
      <c r="U1433" s="99"/>
      <c r="V1433" s="99"/>
      <c r="W1433" s="465">
        <v>20</v>
      </c>
      <c r="X1433" s="99"/>
      <c r="Y1433" s="164"/>
      <c r="Z1433" s="871"/>
      <c r="AB1433" s="895"/>
      <c r="AC1433" s="895"/>
      <c r="AD1433" s="895"/>
      <c r="AE1433" s="765" t="str">
        <f>IF(A1433="","",(IFERROR(VLOOKUP(A1433,Projecten!A$4:W$2618,5,FALSE),"niet bekend")))</f>
        <v/>
      </c>
      <c r="AF1433" s="994"/>
      <c r="AG1433" s="1028"/>
      <c r="AH1433" s="1028"/>
      <c r="AI1433" s="1028"/>
    </row>
    <row r="1434" spans="1:35" s="150" customFormat="1" x14ac:dyDescent="0.2">
      <c r="A1434" s="822"/>
      <c r="B1434" s="1189"/>
      <c r="C1434" s="1108" t="s">
        <v>2574</v>
      </c>
      <c r="D1434" s="824"/>
      <c r="E1434" s="1003"/>
      <c r="F1434" s="825"/>
      <c r="G1434" s="825"/>
      <c r="H1434" s="825"/>
      <c r="I1434" s="808"/>
      <c r="J1434" s="808"/>
      <c r="K1434" s="808"/>
      <c r="L1434" s="808"/>
      <c r="M1434" s="75"/>
      <c r="N1434" s="75"/>
      <c r="O1434" s="75"/>
      <c r="P1434" s="75"/>
      <c r="Q1434" s="160"/>
      <c r="R1434" s="96"/>
      <c r="S1434" s="96"/>
      <c r="T1434" s="175"/>
      <c r="U1434" s="99"/>
      <c r="V1434" s="99"/>
      <c r="W1434" s="465">
        <v>6</v>
      </c>
      <c r="X1434" s="99"/>
      <c r="Y1434" s="164"/>
      <c r="Z1434" s="871"/>
      <c r="AB1434" s="895"/>
      <c r="AC1434" s="895"/>
      <c r="AD1434" s="895"/>
      <c r="AE1434" s="765"/>
      <c r="AF1434" s="994"/>
      <c r="AG1434" s="1028"/>
      <c r="AH1434" s="1028"/>
      <c r="AI1434" s="1028"/>
    </row>
    <row r="1435" spans="1:35" s="150" customFormat="1" x14ac:dyDescent="0.2">
      <c r="A1435" s="822"/>
      <c r="B1435" s="1189"/>
      <c r="C1435" s="823"/>
      <c r="D1435" s="824"/>
      <c r="E1435" s="1003"/>
      <c r="F1435" s="825"/>
      <c r="G1435" s="825"/>
      <c r="H1435" s="825"/>
      <c r="I1435" s="808"/>
      <c r="J1435" s="808"/>
      <c r="K1435" s="808"/>
      <c r="L1435" s="808"/>
      <c r="M1435" s="75"/>
      <c r="N1435" s="75"/>
      <c r="O1435" s="75"/>
      <c r="P1435" s="75"/>
      <c r="Q1435" s="160"/>
      <c r="R1435" s="96"/>
      <c r="S1435" s="96"/>
      <c r="T1435" s="175"/>
      <c r="U1435" s="99"/>
      <c r="V1435" s="99"/>
      <c r="W1435" s="97"/>
      <c r="X1435" s="99"/>
      <c r="Y1435" s="164"/>
      <c r="Z1435" s="871"/>
      <c r="AB1435" s="895"/>
      <c r="AC1435" s="895"/>
      <c r="AD1435" s="895"/>
      <c r="AE1435" s="765" t="str">
        <f>IF(A1435="","",(IFERROR(VLOOKUP(A1435,Projecten!A$4:W$2618,5,FALSE),"niet bekend")))</f>
        <v/>
      </c>
      <c r="AF1435" s="994"/>
      <c r="AG1435" s="1028"/>
      <c r="AH1435" s="1028"/>
      <c r="AI1435" s="1028"/>
    </row>
    <row r="1436" spans="1:35" s="150" customFormat="1" x14ac:dyDescent="0.2">
      <c r="A1436" s="822">
        <v>2016595</v>
      </c>
      <c r="B1436" s="1189">
        <v>120966</v>
      </c>
      <c r="C1436" s="118" t="s">
        <v>2060</v>
      </c>
      <c r="D1436" s="824" t="s">
        <v>451</v>
      </c>
      <c r="E1436" s="1003">
        <v>1</v>
      </c>
      <c r="F1436" s="825">
        <v>8</v>
      </c>
      <c r="G1436" s="825">
        <v>7</v>
      </c>
      <c r="H1436" s="825">
        <v>3</v>
      </c>
      <c r="I1436" s="808">
        <v>42671</v>
      </c>
      <c r="J1436" s="808" t="s">
        <v>1737</v>
      </c>
      <c r="K1436" s="808" t="s">
        <v>1737</v>
      </c>
      <c r="L1436" s="808" t="s">
        <v>1737</v>
      </c>
      <c r="M1436" s="75" t="s">
        <v>89</v>
      </c>
      <c r="N1436" s="75" t="s">
        <v>89</v>
      </c>
      <c r="O1436" s="75" t="s">
        <v>89</v>
      </c>
      <c r="P1436" s="75" t="s">
        <v>89</v>
      </c>
      <c r="Q1436" s="160"/>
      <c r="R1436" s="96"/>
      <c r="S1436" s="96">
        <v>45</v>
      </c>
      <c r="T1436" s="175"/>
      <c r="U1436" s="99" t="s">
        <v>934</v>
      </c>
      <c r="V1436" s="99"/>
      <c r="W1436" s="97">
        <v>19</v>
      </c>
      <c r="X1436" s="99"/>
      <c r="Y1436" s="164"/>
      <c r="Z1436" s="871">
        <v>42654</v>
      </c>
      <c r="AB1436" s="895"/>
      <c r="AC1436" s="895"/>
      <c r="AD1436" s="895"/>
      <c r="AE1436" s="765">
        <f>IF(A1436="","",(IFERROR(VLOOKUP(A1436,Projecten!A$4:W$2618,5,FALSE),"niet bekend")))</f>
        <v>1</v>
      </c>
      <c r="AF1436" s="1028">
        <f>IF(AE1436="","",(IF(E1436=0,AH1436,(E1436/AE1436*AH1436))))</f>
        <v>2734.39</v>
      </c>
      <c r="AG1436" s="1028">
        <f>IF(A1436="","",(IFERROR(VLOOKUP(A1436,Projecten!A$4:W$2618,23,FALSE),"niet bekend")))</f>
        <v>2734.39</v>
      </c>
      <c r="AH1436" s="1028">
        <f>IF(A1436="","",(IFERROR(VLOOKUP(A1436,Projecten!A$4:W$2618,12,FALSE),"niet bekend")))</f>
        <v>2734.39</v>
      </c>
      <c r="AI1436" s="1028">
        <f>IFERROR(IF(AF1436="","",(AH1436-AF1436)),"")</f>
        <v>0</v>
      </c>
    </row>
    <row r="1437" spans="1:35" s="150" customFormat="1" x14ac:dyDescent="0.2">
      <c r="A1437" s="822">
        <v>2016596</v>
      </c>
      <c r="B1437" s="1189">
        <v>120966</v>
      </c>
      <c r="C1437" s="823" t="s">
        <v>2061</v>
      </c>
      <c r="D1437" s="824" t="s">
        <v>451</v>
      </c>
      <c r="E1437" s="1003">
        <v>1</v>
      </c>
      <c r="F1437" s="825">
        <v>8</v>
      </c>
      <c r="G1437" s="825">
        <v>7</v>
      </c>
      <c r="H1437" s="825">
        <v>3</v>
      </c>
      <c r="I1437" s="808">
        <v>42671</v>
      </c>
      <c r="J1437" s="808" t="s">
        <v>1737</v>
      </c>
      <c r="K1437" s="808" t="s">
        <v>1737</v>
      </c>
      <c r="L1437" s="808" t="s">
        <v>1737</v>
      </c>
      <c r="M1437" s="75" t="s">
        <v>89</v>
      </c>
      <c r="N1437" s="75" t="s">
        <v>89</v>
      </c>
      <c r="O1437" s="75" t="s">
        <v>89</v>
      </c>
      <c r="P1437" s="75" t="s">
        <v>89</v>
      </c>
      <c r="Q1437" s="160"/>
      <c r="R1437" s="96"/>
      <c r="S1437" s="96">
        <v>45</v>
      </c>
      <c r="T1437" s="175"/>
      <c r="U1437" s="99" t="s">
        <v>934</v>
      </c>
      <c r="V1437" s="99"/>
      <c r="W1437" s="97">
        <v>19</v>
      </c>
      <c r="X1437" s="99"/>
      <c r="Y1437" s="164"/>
      <c r="Z1437" s="871">
        <v>42654</v>
      </c>
      <c r="AB1437" s="895"/>
      <c r="AC1437" s="895"/>
      <c r="AD1437" s="895"/>
      <c r="AE1437" s="765">
        <f>IF(A1437="","",(IFERROR(VLOOKUP(A1437,Projecten!A$4:W$2618,5,FALSE),"niet bekend")))</f>
        <v>1</v>
      </c>
      <c r="AF1437" s="994">
        <f>IF(AE1437="","",(IF(E1437=0,AH1437,(E1437/AE1437*AH1437))))</f>
        <v>2734.39</v>
      </c>
      <c r="AG1437" s="1028">
        <f>IF(A1437="","",(IFERROR(VLOOKUP(A1437,Projecten!A$4:W$2618,23,FALSE),"niet bekend")))</f>
        <v>2734.39</v>
      </c>
      <c r="AH1437" s="1028">
        <f>IF(A1437="","",(IFERROR(VLOOKUP(A1437,Projecten!A$4:W$2618,12,FALSE),"niet bekend")))</f>
        <v>2734.39</v>
      </c>
      <c r="AI1437" s="1028">
        <f>IFERROR(IF(AF1437="","",(AH1437-AF1437)),"")</f>
        <v>0</v>
      </c>
    </row>
    <row r="1438" spans="1:35" s="150" customFormat="1" x14ac:dyDescent="0.2">
      <c r="A1438" s="90"/>
      <c r="B1438" s="1504"/>
      <c r="C1438" s="160"/>
      <c r="D1438" s="99"/>
      <c r="E1438" s="75"/>
      <c r="F1438" s="99"/>
      <c r="G1438" s="99"/>
      <c r="H1438" s="99"/>
      <c r="I1438" s="808"/>
      <c r="J1438" s="808"/>
      <c r="K1438" s="75"/>
      <c r="L1438" s="75"/>
      <c r="M1438" s="75"/>
      <c r="N1438" s="75"/>
      <c r="O1438" s="75"/>
      <c r="P1438" s="75"/>
      <c r="Q1438" s="160"/>
      <c r="R1438" s="96"/>
      <c r="S1438" s="75"/>
      <c r="T1438" s="175"/>
      <c r="U1438" s="99"/>
      <c r="V1438" s="99"/>
      <c r="W1438" s="97"/>
      <c r="X1438" s="99"/>
      <c r="Y1438" s="99"/>
      <c r="Z1438" s="160"/>
      <c r="AB1438" s="897"/>
      <c r="AC1438" s="897"/>
      <c r="AD1438" s="897"/>
      <c r="AE1438" s="982"/>
      <c r="AF1438" s="994"/>
      <c r="AG1438" s="1028"/>
      <c r="AH1438" s="1028"/>
      <c r="AI1438" s="1028"/>
    </row>
    <row r="1439" spans="1:35" s="150" customFormat="1" x14ac:dyDescent="0.2">
      <c r="A1439" s="117">
        <v>2016672</v>
      </c>
      <c r="B1439" s="1189">
        <v>120991</v>
      </c>
      <c r="C1439" s="778" t="s">
        <v>2438</v>
      </c>
      <c r="D1439" s="448" t="s">
        <v>489</v>
      </c>
      <c r="E1439" s="1002">
        <v>1</v>
      </c>
      <c r="F1439" s="448">
        <v>6</v>
      </c>
      <c r="G1439" s="448">
        <v>6</v>
      </c>
      <c r="H1439" s="448">
        <v>0</v>
      </c>
      <c r="I1439" s="808">
        <v>42678</v>
      </c>
      <c r="J1439" s="808">
        <v>42681</v>
      </c>
      <c r="K1439" s="808" t="s">
        <v>1737</v>
      </c>
      <c r="L1439" s="808" t="s">
        <v>1737</v>
      </c>
      <c r="M1439" s="75" t="s">
        <v>89</v>
      </c>
      <c r="N1439" s="75" t="s">
        <v>89</v>
      </c>
      <c r="O1439" s="75" t="s">
        <v>89</v>
      </c>
      <c r="P1439" s="75" t="s">
        <v>89</v>
      </c>
      <c r="Q1439" s="160"/>
      <c r="R1439" s="96"/>
      <c r="S1439" s="96">
        <v>45</v>
      </c>
      <c r="T1439" s="175"/>
      <c r="U1439" s="99" t="s">
        <v>681</v>
      </c>
      <c r="V1439" s="99"/>
      <c r="W1439" s="612">
        <v>12</v>
      </c>
      <c r="X1439" s="99"/>
      <c r="Y1439" s="99"/>
      <c r="Z1439" s="160" t="s">
        <v>2441</v>
      </c>
      <c r="AB1439" s="897"/>
      <c r="AC1439" s="897"/>
      <c r="AD1439" s="897"/>
      <c r="AE1439" s="982">
        <f>IF(A1439="","",(IFERROR(VLOOKUP(A1439,Projecten!A$4:W$2618,5,FALSE),"niet bekend")))</f>
        <v>1</v>
      </c>
      <c r="AF1439" s="1028">
        <f t="shared" ref="AF1439:AF1446" si="148">IF(AE1439="","",(IF(E1439=0,AH1439,(E1439/AE1439*AH1439))))</f>
        <v>1378.27</v>
      </c>
      <c r="AG1439" s="1028">
        <f>IF(A1439="","",(IFERROR(VLOOKUP(A1439,Projecten!A$4:W$2618,23,FALSE),"niet bekend")))</f>
        <v>1378.27</v>
      </c>
      <c r="AH1439" s="1028">
        <f>IF(A1439="","",(IFERROR(VLOOKUP(A1439,Projecten!A$4:W$2618,12,FALSE),"niet bekend")))</f>
        <v>1378.27</v>
      </c>
      <c r="AI1439" s="1028">
        <f t="shared" ref="AI1439:AI1446" si="149">IFERROR(IF(AF1439="","",(AH1439-AF1439)),"")</f>
        <v>0</v>
      </c>
    </row>
    <row r="1440" spans="1:35" x14ac:dyDescent="0.2">
      <c r="A1440" s="822" t="s">
        <v>2069</v>
      </c>
      <c r="B1440" s="1189">
        <v>120983</v>
      </c>
      <c r="C1440" s="822" t="s">
        <v>2075</v>
      </c>
      <c r="D1440" s="859" t="s">
        <v>489</v>
      </c>
      <c r="E1440" s="1003">
        <v>1</v>
      </c>
      <c r="F1440" s="859">
        <v>8</v>
      </c>
      <c r="G1440" s="859">
        <v>4</v>
      </c>
      <c r="H1440" s="859">
        <v>3</v>
      </c>
      <c r="I1440" s="899">
        <v>42678</v>
      </c>
      <c r="J1440" s="808">
        <v>42676</v>
      </c>
      <c r="K1440" s="806" t="s">
        <v>1737</v>
      </c>
      <c r="L1440" s="806" t="s">
        <v>1737</v>
      </c>
      <c r="M1440" s="7" t="s">
        <v>89</v>
      </c>
      <c r="N1440" s="7" t="s">
        <v>89</v>
      </c>
      <c r="O1440" s="7" t="s">
        <v>89</v>
      </c>
      <c r="P1440" s="7" t="s">
        <v>89</v>
      </c>
      <c r="Q1440" s="5"/>
      <c r="S1440" s="23">
        <v>46</v>
      </c>
      <c r="U1440" s="6" t="s">
        <v>681</v>
      </c>
      <c r="W1440" s="497">
        <v>18</v>
      </c>
      <c r="X1440" s="6"/>
      <c r="Y1440" s="6"/>
      <c r="Z1440" s="902">
        <v>42654</v>
      </c>
      <c r="AB1440" s="894"/>
      <c r="AC1440" s="894"/>
      <c r="AD1440" s="894"/>
      <c r="AE1440" s="965">
        <f>IF(A1440="","",(IFERROR(VLOOKUP(A1440,Projecten!A$4:W$2618,5,FALSE),"niet bekend")))</f>
        <v>1</v>
      </c>
      <c r="AF1440" s="1026">
        <f t="shared" si="148"/>
        <v>3314.87</v>
      </c>
      <c r="AG1440" s="1028">
        <f>IF(A1440="","",(IFERROR(VLOOKUP(A1440,Projecten!A$4:W$2618,23,FALSE),"niet bekend")))</f>
        <v>3314.87</v>
      </c>
      <c r="AH1440" s="1026">
        <f>IF(A1440="","",(IFERROR(VLOOKUP(A1440,Projecten!A$4:W$2618,12,FALSE),"niet bekend")))</f>
        <v>3314.87</v>
      </c>
      <c r="AI1440" s="1026">
        <f t="shared" si="149"/>
        <v>0</v>
      </c>
    </row>
    <row r="1441" spans="1:35" x14ac:dyDescent="0.2">
      <c r="A1441" s="117" t="s">
        <v>2575</v>
      </c>
      <c r="B1441" s="1189">
        <v>120983</v>
      </c>
      <c r="C1441" s="822" t="s">
        <v>2076</v>
      </c>
      <c r="D1441" s="859" t="s">
        <v>489</v>
      </c>
      <c r="E1441" s="1003">
        <v>0</v>
      </c>
      <c r="F1441" s="859">
        <v>1</v>
      </c>
      <c r="G1441" s="859">
        <v>0</v>
      </c>
      <c r="H1441" s="859">
        <v>1</v>
      </c>
      <c r="I1441" s="808" t="s">
        <v>1737</v>
      </c>
      <c r="J1441" s="808" t="s">
        <v>1737</v>
      </c>
      <c r="K1441" s="806" t="s">
        <v>1737</v>
      </c>
      <c r="L1441" s="806" t="s">
        <v>1737</v>
      </c>
      <c r="M1441" s="7" t="s">
        <v>89</v>
      </c>
      <c r="N1441" s="7" t="s">
        <v>89</v>
      </c>
      <c r="O1441" s="7" t="s">
        <v>89</v>
      </c>
      <c r="P1441" s="7" t="s">
        <v>89</v>
      </c>
      <c r="Q1441" s="5"/>
      <c r="S1441" s="23">
        <v>46</v>
      </c>
      <c r="U1441" s="6" t="s">
        <v>681</v>
      </c>
      <c r="W1441" s="497">
        <v>3.5</v>
      </c>
      <c r="X1441" s="6"/>
      <c r="Y1441" s="6"/>
      <c r="Z1441" s="902">
        <v>42654</v>
      </c>
      <c r="AB1441" s="894"/>
      <c r="AC1441" s="894"/>
      <c r="AD1441" s="894"/>
      <c r="AE1441" s="965">
        <f>IF(A1441="","",(IFERROR(VLOOKUP(A1441,Projecten!A$4:W$2618,5,FALSE),"niet bekend")))</f>
        <v>0</v>
      </c>
      <c r="AF1441" s="1026">
        <f t="shared" si="148"/>
        <v>508.37</v>
      </c>
      <c r="AG1441" s="1028">
        <f>IF(A1441="","",(IFERROR(VLOOKUP(A1441,Projecten!A$4:W$2618,23,FALSE),"niet bekend")))</f>
        <v>508.37</v>
      </c>
      <c r="AH1441" s="1026">
        <f>IF(A1441="","",(IFERROR(VLOOKUP(A1441,Projecten!A$4:W$2618,12,FALSE),"niet bekend")))</f>
        <v>508.37</v>
      </c>
      <c r="AI1441" s="1026">
        <f t="shared" si="149"/>
        <v>0</v>
      </c>
    </row>
    <row r="1442" spans="1:35" x14ac:dyDescent="0.2">
      <c r="A1442" s="822" t="s">
        <v>2079</v>
      </c>
      <c r="B1442" s="1189">
        <v>120987</v>
      </c>
      <c r="C1442" s="822" t="s">
        <v>2082</v>
      </c>
      <c r="D1442" s="859" t="s">
        <v>489</v>
      </c>
      <c r="E1442" s="1003">
        <v>1</v>
      </c>
      <c r="F1442" s="859">
        <v>11</v>
      </c>
      <c r="G1442" s="859">
        <v>6</v>
      </c>
      <c r="H1442" s="859">
        <v>4</v>
      </c>
      <c r="I1442" s="899">
        <v>42678</v>
      </c>
      <c r="J1442" s="808">
        <v>42676</v>
      </c>
      <c r="K1442" s="806" t="s">
        <v>1737</v>
      </c>
      <c r="L1442" s="806" t="s">
        <v>1737</v>
      </c>
      <c r="M1442" s="7" t="s">
        <v>89</v>
      </c>
      <c r="N1442" s="7" t="s">
        <v>89</v>
      </c>
      <c r="O1442" s="7" t="s">
        <v>89</v>
      </c>
      <c r="P1442" s="7" t="s">
        <v>89</v>
      </c>
      <c r="Q1442" s="5"/>
      <c r="S1442" s="23">
        <v>46</v>
      </c>
      <c r="U1442" s="6" t="s">
        <v>681</v>
      </c>
      <c r="W1442" s="497">
        <v>25</v>
      </c>
      <c r="X1442" s="6"/>
      <c r="Y1442" s="6"/>
      <c r="Z1442" s="902">
        <v>42654</v>
      </c>
      <c r="AB1442" s="894"/>
      <c r="AC1442" s="894"/>
      <c r="AD1442" s="894"/>
      <c r="AE1442" s="965">
        <f>IF(A1442="","",(IFERROR(VLOOKUP(A1442,Projecten!A$4:W$2618,5,FALSE),"niet bekend")))</f>
        <v>1</v>
      </c>
      <c r="AF1442" s="1026">
        <f t="shared" si="148"/>
        <v>4128</v>
      </c>
      <c r="AG1442" s="1028">
        <f>IF(A1442="","",(IFERROR(VLOOKUP(A1442,Projecten!A$4:W$2618,23,FALSE),"niet bekend")))</f>
        <v>4128</v>
      </c>
      <c r="AH1442" s="1026">
        <f>IF(A1442="","",(IFERROR(VLOOKUP(A1442,Projecten!A$4:W$2618,12,FALSE),"niet bekend")))</f>
        <v>4128</v>
      </c>
      <c r="AI1442" s="1026">
        <f t="shared" si="149"/>
        <v>0</v>
      </c>
    </row>
    <row r="1443" spans="1:35" s="150" customFormat="1" x14ac:dyDescent="0.2">
      <c r="A1443" s="117">
        <v>2016698</v>
      </c>
      <c r="B1443" s="1557"/>
      <c r="C1443" s="117" t="s">
        <v>2523</v>
      </c>
      <c r="D1443" s="448" t="s">
        <v>489</v>
      </c>
      <c r="E1443" s="1002">
        <v>1</v>
      </c>
      <c r="F1443" s="448">
        <v>0</v>
      </c>
      <c r="G1443" s="448">
        <v>0</v>
      </c>
      <c r="H1443" s="448">
        <v>0</v>
      </c>
      <c r="I1443" s="899"/>
      <c r="J1443" s="808"/>
      <c r="K1443" s="806"/>
      <c r="L1443" s="806"/>
      <c r="M1443" s="75" t="s">
        <v>89</v>
      </c>
      <c r="N1443" s="75" t="s">
        <v>89</v>
      </c>
      <c r="O1443" s="75" t="s">
        <v>89</v>
      </c>
      <c r="P1443" s="75" t="s">
        <v>89</v>
      </c>
      <c r="Q1443" s="160"/>
      <c r="R1443" s="96"/>
      <c r="S1443" s="96">
        <v>47</v>
      </c>
      <c r="T1443" s="175"/>
      <c r="U1443" s="99" t="s">
        <v>681</v>
      </c>
      <c r="V1443" s="99"/>
      <c r="W1443" s="612">
        <v>2</v>
      </c>
      <c r="X1443" s="99"/>
      <c r="Y1443" s="99"/>
      <c r="Z1443" s="871"/>
      <c r="AB1443" s="897"/>
      <c r="AC1443" s="897"/>
      <c r="AD1443" s="897"/>
      <c r="AE1443" s="982">
        <f>IF(A1443="","",(IFERROR(VLOOKUP(A1443,Projecten!A$4:W$2618,5,FALSE),"niet bekend")))</f>
        <v>1</v>
      </c>
      <c r="AF1443" s="1028">
        <f t="shared" si="148"/>
        <v>366.6</v>
      </c>
      <c r="AG1443" s="1028">
        <f>IF(A1443="","",(IFERROR(VLOOKUP(A1443,Projecten!A$4:W$2618,23,FALSE),"niet bekend")))</f>
        <v>366.6</v>
      </c>
      <c r="AH1443" s="1028">
        <f>IF(A1443="","",(IFERROR(VLOOKUP(A1443,Projecten!A$4:W$2618,12,FALSE),"niet bekend")))</f>
        <v>366.6</v>
      </c>
      <c r="AI1443" s="1028">
        <f t="shared" si="149"/>
        <v>0</v>
      </c>
    </row>
    <row r="1444" spans="1:35" s="150" customFormat="1" x14ac:dyDescent="0.2">
      <c r="A1444" s="117">
        <v>2016699</v>
      </c>
      <c r="B1444" s="1557"/>
      <c r="C1444" s="117" t="s">
        <v>2535</v>
      </c>
      <c r="D1444" s="448" t="s">
        <v>489</v>
      </c>
      <c r="E1444" s="1002">
        <v>1</v>
      </c>
      <c r="F1444" s="448">
        <v>0</v>
      </c>
      <c r="G1444" s="448">
        <v>0</v>
      </c>
      <c r="H1444" s="448">
        <v>0</v>
      </c>
      <c r="I1444" s="899"/>
      <c r="J1444" s="808"/>
      <c r="K1444" s="806"/>
      <c r="L1444" s="806"/>
      <c r="M1444" s="75" t="s">
        <v>89</v>
      </c>
      <c r="N1444" s="75" t="s">
        <v>89</v>
      </c>
      <c r="O1444" s="75" t="s">
        <v>89</v>
      </c>
      <c r="P1444" s="75" t="s">
        <v>89</v>
      </c>
      <c r="Q1444" s="160"/>
      <c r="R1444" s="96"/>
      <c r="S1444" s="96">
        <v>47</v>
      </c>
      <c r="T1444" s="175"/>
      <c r="U1444" s="99" t="s">
        <v>681</v>
      </c>
      <c r="V1444" s="99"/>
      <c r="W1444" s="612">
        <v>2</v>
      </c>
      <c r="X1444" s="99"/>
      <c r="Y1444" s="99"/>
      <c r="Z1444" s="871"/>
      <c r="AB1444" s="897"/>
      <c r="AC1444" s="897"/>
      <c r="AD1444" s="897"/>
      <c r="AE1444" s="982">
        <f>IF(A1444="","",(IFERROR(VLOOKUP(A1444,Projecten!A$4:W$2618,5,FALSE),"niet bekend")))</f>
        <v>1</v>
      </c>
      <c r="AF1444" s="1028">
        <f t="shared" si="148"/>
        <v>366.6</v>
      </c>
      <c r="AG1444" s="1028">
        <f>IF(A1444="","",(IFERROR(VLOOKUP(A1444,Projecten!A$4:W$2618,23,FALSE),"niet bekend")))</f>
        <v>366.6</v>
      </c>
      <c r="AH1444" s="1028">
        <f>IF(A1444="","",(IFERROR(VLOOKUP(A1444,Projecten!A$4:W$2618,12,FALSE),"niet bekend")))</f>
        <v>366.6</v>
      </c>
      <c r="AI1444" s="1028">
        <f t="shared" si="149"/>
        <v>0</v>
      </c>
    </row>
    <row r="1445" spans="1:35" x14ac:dyDescent="0.2">
      <c r="A1445" s="822" t="s">
        <v>2080</v>
      </c>
      <c r="B1445" s="1189">
        <v>120988</v>
      </c>
      <c r="C1445" s="822" t="s">
        <v>2083</v>
      </c>
      <c r="D1445" s="859" t="s">
        <v>489</v>
      </c>
      <c r="E1445" s="1003">
        <v>1</v>
      </c>
      <c r="F1445" s="1003">
        <v>11</v>
      </c>
      <c r="G1445" s="1003">
        <v>6</v>
      </c>
      <c r="H1445" s="1003">
        <v>4</v>
      </c>
      <c r="I1445" s="899">
        <v>42678</v>
      </c>
      <c r="J1445" s="808">
        <v>42676</v>
      </c>
      <c r="K1445" s="806" t="s">
        <v>1737</v>
      </c>
      <c r="L1445" s="806" t="s">
        <v>1737</v>
      </c>
      <c r="M1445" s="7" t="s">
        <v>89</v>
      </c>
      <c r="N1445" s="7" t="s">
        <v>89</v>
      </c>
      <c r="O1445" s="7" t="s">
        <v>89</v>
      </c>
      <c r="P1445" s="7" t="s">
        <v>89</v>
      </c>
      <c r="Q1445" s="5"/>
      <c r="S1445" s="23">
        <v>46</v>
      </c>
      <c r="U1445" s="6" t="s">
        <v>681</v>
      </c>
      <c r="W1445" s="497">
        <v>25</v>
      </c>
      <c r="X1445" s="6"/>
      <c r="Y1445" s="6"/>
      <c r="Z1445" s="902">
        <v>42654</v>
      </c>
      <c r="AB1445" s="894"/>
      <c r="AC1445" s="894"/>
      <c r="AD1445" s="894"/>
      <c r="AE1445" s="1024">
        <f>IF(A1445="","",(IFERROR(VLOOKUP(A1445,Projecten!A$4:W$2618,5,FALSE),"niet bekend")))</f>
        <v>1</v>
      </c>
      <c r="AF1445" s="1031">
        <f t="shared" si="148"/>
        <v>4128</v>
      </c>
      <c r="AG1445" s="897">
        <f>IF(A1445="","",(IFERROR(VLOOKUP(A1445,Projecten!A$4:W$2618,23,FALSE),"niet bekend")))</f>
        <v>4128</v>
      </c>
      <c r="AH1445" s="900">
        <f>IF(A1445="","",(IFERROR(VLOOKUP(A1445,Projecten!A$4:W$2618,12,FALSE),"niet bekend")))</f>
        <v>4128</v>
      </c>
      <c r="AI1445" s="1131">
        <f t="shared" si="149"/>
        <v>0</v>
      </c>
    </row>
    <row r="1446" spans="1:35" x14ac:dyDescent="0.2">
      <c r="A1446" s="822" t="s">
        <v>2081</v>
      </c>
      <c r="B1446" s="1189">
        <v>120989</v>
      </c>
      <c r="C1446" s="117" t="s">
        <v>2402</v>
      </c>
      <c r="D1446" s="859" t="s">
        <v>489</v>
      </c>
      <c r="E1446" s="1003">
        <v>1</v>
      </c>
      <c r="F1446" s="1003">
        <v>11</v>
      </c>
      <c r="G1446" s="1003">
        <v>6</v>
      </c>
      <c r="H1446" s="1003">
        <v>4</v>
      </c>
      <c r="I1446" s="899">
        <v>42678</v>
      </c>
      <c r="J1446" s="808">
        <v>42676</v>
      </c>
      <c r="K1446" s="806" t="s">
        <v>1737</v>
      </c>
      <c r="L1446" s="806" t="s">
        <v>1737</v>
      </c>
      <c r="M1446" s="7" t="s">
        <v>89</v>
      </c>
      <c r="N1446" s="7" t="s">
        <v>89</v>
      </c>
      <c r="O1446" s="7" t="s">
        <v>89</v>
      </c>
      <c r="P1446" s="7" t="s">
        <v>89</v>
      </c>
      <c r="Q1446" s="5"/>
      <c r="S1446" s="23">
        <v>46</v>
      </c>
      <c r="U1446" s="6" t="s">
        <v>681</v>
      </c>
      <c r="W1446" s="497">
        <v>25</v>
      </c>
      <c r="X1446" s="6"/>
      <c r="Y1446" s="6"/>
      <c r="Z1446" s="902">
        <v>42654</v>
      </c>
      <c r="AB1446" s="894"/>
      <c r="AC1446" s="894"/>
      <c r="AD1446" s="894"/>
      <c r="AE1446" s="1024">
        <f>IF(A1446="","",(IFERROR(VLOOKUP(A1446,Projecten!A$4:W$2618,5,FALSE),"niet bekend")))</f>
        <v>1</v>
      </c>
      <c r="AF1446" s="1031">
        <f t="shared" si="148"/>
        <v>4128</v>
      </c>
      <c r="AG1446" s="897">
        <f>IF(A1446="","",(IFERROR(VLOOKUP(A1446,Projecten!A$4:W$2618,23,FALSE),"niet bekend")))</f>
        <v>4128</v>
      </c>
      <c r="AH1446" s="900">
        <f>IF(A1446="","",(IFERROR(VLOOKUP(A1446,Projecten!A$4:W$2618,12,FALSE),"niet bekend")))</f>
        <v>4128</v>
      </c>
      <c r="AI1446" s="1131">
        <f t="shared" si="149"/>
        <v>0</v>
      </c>
    </row>
    <row r="1447" spans="1:35" s="150" customFormat="1" x14ac:dyDescent="0.2">
      <c r="A1447" s="117"/>
      <c r="B1447" s="1557"/>
      <c r="C1447" s="118"/>
      <c r="D1447" s="119"/>
      <c r="E1447" s="1002"/>
      <c r="F1447" s="738"/>
      <c r="G1447" s="738"/>
      <c r="H1447" s="738"/>
      <c r="I1447" s="810"/>
      <c r="J1447" s="810"/>
      <c r="K1447" s="74"/>
      <c r="L1447" s="74"/>
      <c r="M1447" s="74"/>
      <c r="N1447" s="74"/>
      <c r="O1447" s="74"/>
      <c r="P1447" s="74"/>
      <c r="Q1447" s="160"/>
      <c r="R1447" s="96"/>
      <c r="S1447" s="96"/>
      <c r="T1447" s="175"/>
      <c r="U1447" s="99"/>
      <c r="V1447" s="875"/>
      <c r="W1447" s="612"/>
      <c r="X1447" s="99"/>
      <c r="Y1447" s="99"/>
      <c r="Z1447" s="871"/>
      <c r="AB1447" s="897"/>
      <c r="AC1447" s="897"/>
      <c r="AD1447" s="897"/>
      <c r="AE1447" s="982"/>
      <c r="AF1447" s="994"/>
      <c r="AG1447" s="1028"/>
      <c r="AH1447" s="1028"/>
      <c r="AI1447" s="1028"/>
    </row>
    <row r="1448" spans="1:35" x14ac:dyDescent="0.2">
      <c r="A1448" s="117">
        <v>2016594</v>
      </c>
      <c r="B1448" s="1189">
        <v>120992</v>
      </c>
      <c r="C1448" s="290">
        <v>608016</v>
      </c>
      <c r="D1448" s="347" t="s">
        <v>68</v>
      </c>
      <c r="E1448" s="999">
        <v>1</v>
      </c>
      <c r="F1448" s="999">
        <v>9</v>
      </c>
      <c r="G1448" s="999">
        <v>5</v>
      </c>
      <c r="H1448" s="999">
        <v>2</v>
      </c>
      <c r="I1448" s="808">
        <v>42678</v>
      </c>
      <c r="J1448" s="806" t="s">
        <v>1737</v>
      </c>
      <c r="K1448" s="808">
        <v>42676</v>
      </c>
      <c r="L1448" s="806" t="s">
        <v>1737</v>
      </c>
      <c r="M1448" s="7" t="s">
        <v>89</v>
      </c>
      <c r="N1448" s="7" t="s">
        <v>89</v>
      </c>
      <c r="O1448" s="7" t="s">
        <v>89</v>
      </c>
      <c r="P1448" s="7" t="s">
        <v>89</v>
      </c>
      <c r="Q1448" s="5"/>
      <c r="R1448" s="23">
        <v>42696</v>
      </c>
      <c r="S1448" s="23">
        <v>47</v>
      </c>
      <c r="U1448" s="6" t="s">
        <v>278</v>
      </c>
      <c r="V1448" s="374" t="s">
        <v>2091</v>
      </c>
      <c r="W1448" s="497">
        <v>15</v>
      </c>
      <c r="X1448" s="6"/>
      <c r="Y1448" s="6"/>
      <c r="Z1448" s="902">
        <v>42654</v>
      </c>
      <c r="AB1448" s="894"/>
      <c r="AC1448" s="894"/>
      <c r="AD1448" s="894"/>
      <c r="AE1448" s="1024">
        <f>IF(A1448="","",(IFERROR(VLOOKUP(A1448,Projecten!A$4:W$2618,5,FALSE),"niet bekend")))</f>
        <v>1</v>
      </c>
      <c r="AF1448" s="1031">
        <f t="shared" ref="AF1448:AF1454" si="150">IF(AE1448="","",(IF(E1448=0,AH1448,(E1448/AE1448*AH1448))))</f>
        <v>2799.94</v>
      </c>
      <c r="AG1448" s="897">
        <f>IF(A1448="","",(IFERROR(VLOOKUP(A1448,Projecten!A$4:W$2618,23,FALSE),"niet bekend")))</f>
        <v>2799.94</v>
      </c>
      <c r="AH1448" s="900">
        <f>IF(A1448="","",(IFERROR(VLOOKUP(A1448,Projecten!A$4:W$2618,12,FALSE),"niet bekend")))</f>
        <v>2799.94</v>
      </c>
      <c r="AI1448" s="1131">
        <f t="shared" ref="AI1448:AI1454" si="151">IFERROR(IF(AF1448="","",(AH1448-AF1448)),"")</f>
        <v>0</v>
      </c>
    </row>
    <row r="1449" spans="1:35" x14ac:dyDescent="0.2">
      <c r="A1449" s="117">
        <v>2016629</v>
      </c>
      <c r="B1449" s="1515">
        <v>120996</v>
      </c>
      <c r="C1449" s="351" t="s">
        <v>2327</v>
      </c>
      <c r="D1449" s="349" t="s">
        <v>68</v>
      </c>
      <c r="E1449" s="999">
        <v>4</v>
      </c>
      <c r="F1449" s="999">
        <f>E1449*7</f>
        <v>28</v>
      </c>
      <c r="G1449" s="999">
        <f>E1449*5</f>
        <v>20</v>
      </c>
      <c r="H1449" s="999">
        <f>E1449*3</f>
        <v>12</v>
      </c>
      <c r="I1449" s="808">
        <v>42678</v>
      </c>
      <c r="J1449" s="806" t="s">
        <v>1737</v>
      </c>
      <c r="K1449" s="806" t="s">
        <v>1737</v>
      </c>
      <c r="L1449" s="806" t="s">
        <v>1737</v>
      </c>
      <c r="M1449" s="7" t="s">
        <v>89</v>
      </c>
      <c r="N1449" s="7" t="s">
        <v>89</v>
      </c>
      <c r="O1449" s="7" t="s">
        <v>89</v>
      </c>
      <c r="P1449" s="7" t="s">
        <v>89</v>
      </c>
      <c r="Q1449" s="5"/>
      <c r="R1449" s="23">
        <v>42699</v>
      </c>
      <c r="S1449" s="23">
        <v>47</v>
      </c>
      <c r="U1449" s="6" t="s">
        <v>2326</v>
      </c>
      <c r="W1449" s="25">
        <v>50</v>
      </c>
      <c r="X1449" s="6"/>
      <c r="Y1449" s="6"/>
      <c r="Z1449" s="902">
        <v>42662</v>
      </c>
      <c r="AB1449" s="894"/>
      <c r="AC1449" s="894"/>
      <c r="AD1449" s="894"/>
      <c r="AE1449" s="1024">
        <f>IF(A1449="","",(IFERROR(VLOOKUP(A1449,Projecten!A$4:W$2618,5,FALSE),"niet bekend")))</f>
        <v>8</v>
      </c>
      <c r="AF1449" s="1031">
        <f t="shared" si="150"/>
        <v>6990.1949999999997</v>
      </c>
      <c r="AG1449" s="897">
        <f>IF(A1449="","",(IFERROR(VLOOKUP(A1449,Projecten!A$4:W$2618,23,FALSE),"niet bekend")))</f>
        <v>13980.39</v>
      </c>
      <c r="AH1449" s="900">
        <f>IF(A1449="","",(IFERROR(VLOOKUP(A1449,Projecten!A$4:W$2618,12,FALSE),"niet bekend")))</f>
        <v>13980.39</v>
      </c>
      <c r="AI1449" s="1131">
        <f t="shared" si="151"/>
        <v>6990.1949999999997</v>
      </c>
    </row>
    <row r="1450" spans="1:35" x14ac:dyDescent="0.2">
      <c r="A1450" s="117">
        <v>2016629</v>
      </c>
      <c r="B1450" s="1515">
        <v>120996</v>
      </c>
      <c r="C1450" s="347" t="s">
        <v>2328</v>
      </c>
      <c r="D1450" s="347" t="s">
        <v>68</v>
      </c>
      <c r="E1450" s="999">
        <v>4</v>
      </c>
      <c r="F1450" s="999">
        <f>E1450*7</f>
        <v>28</v>
      </c>
      <c r="G1450" s="999">
        <f>E1450*5</f>
        <v>20</v>
      </c>
      <c r="H1450" s="999">
        <f>E1450*3</f>
        <v>12</v>
      </c>
      <c r="I1450" s="829">
        <v>42678</v>
      </c>
      <c r="J1450" s="821" t="s">
        <v>1737</v>
      </c>
      <c r="K1450" s="821" t="s">
        <v>1737</v>
      </c>
      <c r="L1450" s="821" t="s">
        <v>1737</v>
      </c>
      <c r="M1450" s="41" t="s">
        <v>89</v>
      </c>
      <c r="N1450" s="41" t="s">
        <v>89</v>
      </c>
      <c r="O1450" s="41" t="s">
        <v>89</v>
      </c>
      <c r="P1450" s="41" t="s">
        <v>89</v>
      </c>
      <c r="Q1450" s="5"/>
      <c r="S1450" s="23">
        <v>48</v>
      </c>
      <c r="U1450" s="6" t="s">
        <v>2326</v>
      </c>
      <c r="V1450" s="696"/>
      <c r="W1450" s="497">
        <v>50</v>
      </c>
      <c r="X1450" s="6"/>
      <c r="Y1450" s="6"/>
      <c r="Z1450" s="902">
        <v>42662</v>
      </c>
      <c r="AB1450" s="894"/>
      <c r="AC1450" s="894"/>
      <c r="AD1450" s="894"/>
      <c r="AE1450" s="1024">
        <f>IF(A1450="","",(IFERROR(VLOOKUP(A1450,Projecten!A$4:W$2618,5,FALSE),"niet bekend")))</f>
        <v>8</v>
      </c>
      <c r="AF1450" s="1031">
        <f t="shared" si="150"/>
        <v>6990.1949999999997</v>
      </c>
      <c r="AG1450" s="897">
        <f>IF(A1450="","",(IFERROR(VLOOKUP(A1450,Projecten!A$4:W$2618,23,FALSE),"niet bekend")))</f>
        <v>13980.39</v>
      </c>
      <c r="AH1450" s="900">
        <f>IF(A1450="","",(IFERROR(VLOOKUP(A1450,Projecten!A$4:W$2618,12,FALSE),"niet bekend")))</f>
        <v>13980.39</v>
      </c>
      <c r="AI1450" s="1131">
        <f t="shared" si="151"/>
        <v>6990.1949999999997</v>
      </c>
    </row>
    <row r="1451" spans="1:35" x14ac:dyDescent="0.2">
      <c r="A1451" s="117">
        <v>2016591</v>
      </c>
      <c r="B1451" s="1515">
        <v>120992</v>
      </c>
      <c r="C1451" s="290">
        <v>580316</v>
      </c>
      <c r="D1451" s="347" t="s">
        <v>68</v>
      </c>
      <c r="E1451" s="999">
        <v>1</v>
      </c>
      <c r="F1451" s="999">
        <v>8</v>
      </c>
      <c r="G1451" s="999">
        <v>3</v>
      </c>
      <c r="H1451" s="999">
        <v>3</v>
      </c>
      <c r="I1451" s="808">
        <v>42671</v>
      </c>
      <c r="J1451" s="808">
        <v>42662</v>
      </c>
      <c r="K1451" s="806" t="s">
        <v>1737</v>
      </c>
      <c r="L1451" s="806" t="s">
        <v>1737</v>
      </c>
      <c r="M1451" s="7" t="s">
        <v>89</v>
      </c>
      <c r="N1451" s="7" t="s">
        <v>89</v>
      </c>
      <c r="O1451" s="7" t="s">
        <v>89</v>
      </c>
      <c r="P1451" s="7" t="s">
        <v>89</v>
      </c>
      <c r="Q1451" s="5"/>
      <c r="R1451" s="23">
        <v>42695</v>
      </c>
      <c r="S1451" s="23">
        <v>47</v>
      </c>
      <c r="U1451" s="6" t="s">
        <v>278</v>
      </c>
      <c r="W1451" s="497">
        <v>15</v>
      </c>
      <c r="X1451" s="6"/>
      <c r="Y1451" s="6"/>
      <c r="Z1451" s="902">
        <v>42654</v>
      </c>
      <c r="AB1451" s="894"/>
      <c r="AC1451" s="894"/>
      <c r="AD1451" s="894"/>
      <c r="AE1451" s="1024">
        <f>IF(A1451="","",(IFERROR(VLOOKUP(A1451,Projecten!A$4:W$2618,5,FALSE),"niet bekend")))</f>
        <v>1</v>
      </c>
      <c r="AF1451" s="1031">
        <f t="shared" si="150"/>
        <v>2930.5</v>
      </c>
      <c r="AG1451" s="897">
        <f>IF(A1451="","",(IFERROR(VLOOKUP(A1451,Projecten!A$4:W$2618,23,FALSE),"niet bekend")))</f>
        <v>2930.5</v>
      </c>
      <c r="AH1451" s="900">
        <f>IF(A1451="","",(IFERROR(VLOOKUP(A1451,Projecten!A$4:W$2618,12,FALSE),"niet bekend")))</f>
        <v>2930.5</v>
      </c>
      <c r="AI1451" s="1131">
        <f t="shared" si="151"/>
        <v>0</v>
      </c>
    </row>
    <row r="1452" spans="1:35" x14ac:dyDescent="0.2">
      <c r="A1452" s="117">
        <v>2016622</v>
      </c>
      <c r="B1452" s="1515">
        <v>121000</v>
      </c>
      <c r="C1452" s="351">
        <v>564316</v>
      </c>
      <c r="D1452" s="349" t="s">
        <v>68</v>
      </c>
      <c r="E1452" s="999">
        <v>1</v>
      </c>
      <c r="F1452" s="999">
        <v>8</v>
      </c>
      <c r="G1452" s="999">
        <v>7</v>
      </c>
      <c r="H1452" s="999">
        <v>2</v>
      </c>
      <c r="I1452" s="808">
        <v>42685</v>
      </c>
      <c r="J1452" s="806" t="s">
        <v>1737</v>
      </c>
      <c r="K1452" s="806" t="s">
        <v>1737</v>
      </c>
      <c r="L1452" s="806" t="s">
        <v>1737</v>
      </c>
      <c r="M1452" s="7" t="s">
        <v>89</v>
      </c>
      <c r="N1452" s="7" t="s">
        <v>89</v>
      </c>
      <c r="O1452" s="7" t="s">
        <v>89</v>
      </c>
      <c r="P1452" s="7" t="s">
        <v>89</v>
      </c>
      <c r="Q1452" s="5"/>
      <c r="R1452" s="23">
        <v>42705</v>
      </c>
      <c r="S1452" s="23">
        <v>47</v>
      </c>
      <c r="U1452" s="6" t="s">
        <v>278</v>
      </c>
      <c r="W1452" s="25">
        <v>13.25</v>
      </c>
      <c r="X1452" s="6"/>
      <c r="Y1452" s="6"/>
      <c r="Z1452" s="902">
        <v>42661</v>
      </c>
      <c r="AB1452" s="894"/>
      <c r="AC1452" s="894"/>
      <c r="AD1452" s="894"/>
      <c r="AE1452" s="1024">
        <f>IF(A1452="","",(IFERROR(VLOOKUP(A1452,Projecten!A$4:W$2618,5,FALSE),"niet bekend")))</f>
        <v>1</v>
      </c>
      <c r="AF1452" s="1031">
        <f t="shared" si="150"/>
        <v>1946.17</v>
      </c>
      <c r="AG1452" s="897">
        <f>IF(A1452="","",(IFERROR(VLOOKUP(A1452,Projecten!A$4:W$2618,23,FALSE),"niet bekend")))</f>
        <v>1946.17</v>
      </c>
      <c r="AH1452" s="900">
        <f>IF(A1452="","",(IFERROR(VLOOKUP(A1452,Projecten!A$4:W$2618,12,FALSE),"niet bekend")))</f>
        <v>1946.17</v>
      </c>
      <c r="AI1452" s="1131">
        <f t="shared" si="151"/>
        <v>0</v>
      </c>
    </row>
    <row r="1453" spans="1:35" x14ac:dyDescent="0.2">
      <c r="A1453" s="290">
        <v>2016621</v>
      </c>
      <c r="B1453" s="1515">
        <v>121000</v>
      </c>
      <c r="C1453" s="351">
        <v>607116</v>
      </c>
      <c r="D1453" s="349" t="s">
        <v>68</v>
      </c>
      <c r="E1453" s="999">
        <v>1</v>
      </c>
      <c r="F1453" s="999">
        <v>11</v>
      </c>
      <c r="G1453" s="999">
        <v>5</v>
      </c>
      <c r="H1453" s="999">
        <v>4</v>
      </c>
      <c r="I1453" s="808">
        <v>42685</v>
      </c>
      <c r="J1453" s="808">
        <v>42683</v>
      </c>
      <c r="K1453" s="806" t="s">
        <v>1737</v>
      </c>
      <c r="L1453" s="806" t="s">
        <v>1737</v>
      </c>
      <c r="M1453" s="7" t="s">
        <v>89</v>
      </c>
      <c r="N1453" s="7" t="s">
        <v>89</v>
      </c>
      <c r="O1453" s="7" t="s">
        <v>89</v>
      </c>
      <c r="P1453" s="7" t="s">
        <v>89</v>
      </c>
      <c r="Q1453" s="5" t="s">
        <v>1163</v>
      </c>
      <c r="R1453" s="23">
        <v>42704</v>
      </c>
      <c r="S1453" s="23">
        <v>47</v>
      </c>
      <c r="U1453" s="6" t="s">
        <v>278</v>
      </c>
      <c r="W1453" s="25">
        <v>20</v>
      </c>
      <c r="X1453" s="6"/>
      <c r="Y1453" s="6"/>
      <c r="Z1453" s="902">
        <v>42661</v>
      </c>
      <c r="AB1453" s="894"/>
      <c r="AC1453" s="894"/>
      <c r="AD1453" s="894"/>
      <c r="AE1453" s="1024">
        <f>IF(A1453="","",(IFERROR(VLOOKUP(A1453,Projecten!A$4:W$2618,5,FALSE),"niet bekend")))</f>
        <v>1</v>
      </c>
      <c r="AF1453" s="1031">
        <f t="shared" si="150"/>
        <v>3271.77</v>
      </c>
      <c r="AG1453" s="897">
        <f>IF(A1453="","",(IFERROR(VLOOKUP(A1453,Projecten!A$4:W$2618,23,FALSE),"niet bekend")))</f>
        <v>3271.77</v>
      </c>
      <c r="AH1453" s="900">
        <f>IF(A1453="","",(IFERROR(VLOOKUP(A1453,Projecten!A$4:W$2618,12,FALSE),"niet bekend")))</f>
        <v>3271.77</v>
      </c>
      <c r="AI1453" s="1131">
        <f t="shared" si="151"/>
        <v>0</v>
      </c>
    </row>
    <row r="1454" spans="1:35" ht="25.5" x14ac:dyDescent="0.2">
      <c r="A1454" s="290" t="s">
        <v>2569</v>
      </c>
      <c r="B1454" s="1557"/>
      <c r="C1454" s="351" t="s">
        <v>2086</v>
      </c>
      <c r="D1454" s="349" t="s">
        <v>68</v>
      </c>
      <c r="E1454" s="999">
        <v>0</v>
      </c>
      <c r="F1454" s="999">
        <v>6</v>
      </c>
      <c r="G1454" s="999">
        <v>0</v>
      </c>
      <c r="H1454" s="999">
        <v>6</v>
      </c>
      <c r="I1454" s="810">
        <v>42678</v>
      </c>
      <c r="J1454" s="821" t="s">
        <v>1737</v>
      </c>
      <c r="K1454" s="821" t="s">
        <v>1737</v>
      </c>
      <c r="L1454" s="821" t="s">
        <v>1737</v>
      </c>
      <c r="M1454" s="29" t="s">
        <v>89</v>
      </c>
      <c r="N1454" s="29" t="s">
        <v>89</v>
      </c>
      <c r="O1454" s="29" t="s">
        <v>89</v>
      </c>
      <c r="P1454" s="29" t="s">
        <v>89</v>
      </c>
      <c r="Q1454" s="5"/>
      <c r="S1454" s="96">
        <v>47</v>
      </c>
      <c r="U1454" s="6" t="s">
        <v>561</v>
      </c>
      <c r="V1454" s="814" t="s">
        <v>2087</v>
      </c>
      <c r="W1454" s="497">
        <v>24</v>
      </c>
      <c r="X1454" s="6"/>
      <c r="Y1454" s="6"/>
      <c r="Z1454" s="955">
        <v>42647</v>
      </c>
      <c r="AB1454" s="894"/>
      <c r="AC1454" s="894"/>
      <c r="AD1454" s="894"/>
      <c r="AE1454" s="1024" t="str">
        <f>IF(A1454="","",(IFERROR(VLOOKUP(A1454,Projecten!A$4:W$2618,5,FALSE),"niet bekend")))</f>
        <v>niet bekend</v>
      </c>
      <c r="AF1454" s="1031" t="str">
        <f t="shared" si="150"/>
        <v>niet bekend</v>
      </c>
      <c r="AG1454" s="897" t="str">
        <f>IF(A1454="","",(IFERROR(VLOOKUP(A1454,Projecten!A$4:W$2618,23,FALSE),"niet bekend")))</f>
        <v>niet bekend</v>
      </c>
      <c r="AH1454" s="900" t="str">
        <f>IF(A1454="","",(IFERROR(VLOOKUP(A1454,Projecten!A$4:W$2618,12,FALSE),"niet bekend")))</f>
        <v>niet bekend</v>
      </c>
      <c r="AI1454" s="1131" t="str">
        <f t="shared" si="151"/>
        <v/>
      </c>
    </row>
    <row r="1455" spans="1:35" s="38" customFormat="1" x14ac:dyDescent="0.2">
      <c r="A1455" s="826"/>
      <c r="B1455" s="1500"/>
      <c r="C1455" s="31"/>
      <c r="D1455" s="31"/>
      <c r="E1455" s="32"/>
      <c r="F1455" s="31"/>
      <c r="G1455" s="31"/>
      <c r="H1455" s="31"/>
      <c r="I1455" s="811"/>
      <c r="J1455" s="811"/>
      <c r="K1455" s="32"/>
      <c r="L1455" s="32"/>
      <c r="M1455" s="32"/>
      <c r="N1455" s="32"/>
      <c r="O1455" s="32"/>
      <c r="P1455" s="32"/>
      <c r="Q1455" s="527"/>
      <c r="R1455" s="33"/>
      <c r="S1455" s="1198"/>
      <c r="T1455" s="176"/>
      <c r="U1455" s="35"/>
      <c r="V1455" s="35"/>
      <c r="W1455" s="35"/>
      <c r="X1455" s="83"/>
      <c r="Y1455" s="84"/>
      <c r="Z1455" s="36"/>
      <c r="AB1455" s="896"/>
      <c r="AC1455" s="896"/>
      <c r="AD1455" s="896"/>
      <c r="AE1455" s="1109"/>
      <c r="AF1455" s="1110"/>
      <c r="AG1455" s="1029"/>
      <c r="AH1455" s="1029"/>
    </row>
    <row r="1456" spans="1:35" s="957" customFormat="1" x14ac:dyDescent="0.2">
      <c r="A1456" s="1006"/>
      <c r="B1456" s="1498"/>
      <c r="C1456" s="1008">
        <f>SUM(F1456:H1456)</f>
        <v>491</v>
      </c>
      <c r="D1456" s="1009"/>
      <c r="E1456" s="1010">
        <f>SUM(E1457:E1499)</f>
        <v>28</v>
      </c>
      <c r="F1456" s="1010">
        <f>SUM(F1457:F1499)</f>
        <v>274</v>
      </c>
      <c r="G1456" s="1010">
        <f>SUM(G1457:G1499)</f>
        <v>144</v>
      </c>
      <c r="H1456" s="1010">
        <f>SUM(H1457:H1499)</f>
        <v>73</v>
      </c>
      <c r="I1456" s="1011"/>
      <c r="J1456" s="1011"/>
      <c r="K1456" s="1010"/>
      <c r="L1456" s="1010"/>
      <c r="M1456" s="1010"/>
      <c r="N1456" s="1010"/>
      <c r="O1456" s="1010"/>
      <c r="P1456" s="1010"/>
      <c r="Q1456" s="1012">
        <v>47</v>
      </c>
      <c r="R1456" s="1043"/>
      <c r="S1456" s="1199"/>
      <c r="T1456" s="1013"/>
      <c r="U1456" s="1014"/>
      <c r="V1456" s="1015">
        <f>SUM(W1456:W1499)</f>
        <v>523.04999999999995</v>
      </c>
      <c r="W1456" s="960"/>
      <c r="X1456" s="960">
        <v>376.5</v>
      </c>
      <c r="Y1456" s="961">
        <f>V1456-X1456</f>
        <v>146.54999999999995</v>
      </c>
      <c r="Z1456" s="956"/>
      <c r="AA1456" s="964" t="s">
        <v>1332</v>
      </c>
      <c r="AB1456" s="964" t="s">
        <v>1269</v>
      </c>
      <c r="AC1456" s="964" t="s">
        <v>1333</v>
      </c>
      <c r="AD1456" s="958" t="s">
        <v>2590</v>
      </c>
      <c r="AE1456" s="1033"/>
      <c r="AF1456" s="1035">
        <f>SUM(AF1457:AF1499)</f>
        <v>80707.12999999999</v>
      </c>
      <c r="AG1456" s="958">
        <f>SUM(AG1462:AG1498)</f>
        <v>80707.12999999999</v>
      </c>
      <c r="AH1456" s="962">
        <f>SUM(AH1462:AH1498)</f>
        <v>80707.12999999999</v>
      </c>
    </row>
    <row r="1457" spans="1:35" x14ac:dyDescent="0.2">
      <c r="A1457" s="347"/>
      <c r="B1457" s="1515"/>
      <c r="C1457" s="6"/>
      <c r="D1457" s="347"/>
      <c r="E1457" s="999"/>
      <c r="F1457" s="999"/>
      <c r="G1457" s="999"/>
      <c r="H1457" s="999"/>
      <c r="I1457" s="805"/>
      <c r="J1457" s="805"/>
      <c r="K1457" s="29"/>
      <c r="L1457" s="29"/>
      <c r="M1457" s="29"/>
      <c r="N1457" s="29"/>
      <c r="O1457" s="29"/>
      <c r="P1457" s="29"/>
      <c r="Q1457" s="5" t="s">
        <v>1695</v>
      </c>
      <c r="S1457" s="23"/>
      <c r="V1457" s="600" t="s">
        <v>2493</v>
      </c>
      <c r="W1457" s="25"/>
      <c r="X1457" s="6"/>
      <c r="Y1457" s="6"/>
      <c r="Z1457" s="5"/>
      <c r="AA1457" s="468">
        <v>567.5</v>
      </c>
      <c r="AB1457" s="468">
        <v>170.25</v>
      </c>
      <c r="AC1457" s="468">
        <f>AA1457-AB1457</f>
        <v>397.25</v>
      </c>
      <c r="AD1457" s="468">
        <v>62</v>
      </c>
      <c r="AE1457" s="1024"/>
      <c r="AF1457" s="1031"/>
      <c r="AG1457" s="897"/>
      <c r="AH1457" s="900"/>
      <c r="AI1457" s="1131"/>
    </row>
    <row r="1458" spans="1:35" x14ac:dyDescent="0.2">
      <c r="A1458" s="347"/>
      <c r="B1458" s="1515"/>
      <c r="C1458" s="6"/>
      <c r="D1458" s="347"/>
      <c r="E1458" s="999"/>
      <c r="F1458" s="999"/>
      <c r="G1458" s="999"/>
      <c r="H1458" s="999"/>
      <c r="I1458" s="805"/>
      <c r="J1458" s="805"/>
      <c r="K1458" s="29"/>
      <c r="L1458" s="29"/>
      <c r="M1458" s="29"/>
      <c r="N1458" s="29"/>
      <c r="O1458" s="29"/>
      <c r="P1458" s="29"/>
      <c r="Q1458" s="5"/>
      <c r="S1458" s="23"/>
      <c r="V1458" s="600"/>
      <c r="W1458" s="25"/>
      <c r="X1458" s="6"/>
      <c r="Y1458" s="6"/>
      <c r="Z1458" s="5"/>
      <c r="AB1458" s="894"/>
      <c r="AC1458" s="894"/>
      <c r="AD1458" s="894"/>
      <c r="AE1458" s="1024"/>
      <c r="AF1458" s="1031"/>
      <c r="AG1458" s="897"/>
      <c r="AH1458" s="900"/>
      <c r="AI1458" s="1131"/>
    </row>
    <row r="1459" spans="1:35" x14ac:dyDescent="0.2">
      <c r="A1459" s="347"/>
      <c r="B1459" s="1515"/>
      <c r="C1459" s="284" t="s">
        <v>2635</v>
      </c>
      <c r="D1459" s="347"/>
      <c r="E1459" s="999"/>
      <c r="F1459" s="999"/>
      <c r="G1459" s="999"/>
      <c r="H1459" s="999"/>
      <c r="I1459" s="805"/>
      <c r="J1459" s="805"/>
      <c r="K1459" s="29"/>
      <c r="L1459" s="29"/>
      <c r="M1459" s="29"/>
      <c r="N1459" s="29"/>
      <c r="O1459" s="29"/>
      <c r="P1459" s="29"/>
      <c r="Q1459" s="5"/>
      <c r="S1459" s="23"/>
      <c r="V1459" s="600"/>
      <c r="W1459" s="472">
        <v>12.25</v>
      </c>
      <c r="X1459" s="6"/>
      <c r="Y1459" s="6"/>
      <c r="Z1459" s="5"/>
      <c r="AB1459" s="894"/>
      <c r="AC1459" s="894"/>
      <c r="AD1459" s="894"/>
      <c r="AE1459" s="1024"/>
      <c r="AF1459" s="1031"/>
      <c r="AG1459" s="897"/>
      <c r="AH1459" s="900"/>
      <c r="AI1459" s="1131"/>
    </row>
    <row r="1460" spans="1:35" x14ac:dyDescent="0.2">
      <c r="A1460" s="347"/>
      <c r="B1460" s="1515"/>
      <c r="C1460" s="284" t="s">
        <v>2636</v>
      </c>
      <c r="D1460" s="347"/>
      <c r="E1460" s="999"/>
      <c r="F1460" s="999"/>
      <c r="G1460" s="999"/>
      <c r="H1460" s="999"/>
      <c r="I1460" s="805"/>
      <c r="J1460" s="805"/>
      <c r="K1460" s="29"/>
      <c r="L1460" s="29"/>
      <c r="M1460" s="29"/>
      <c r="N1460" s="29"/>
      <c r="O1460" s="29"/>
      <c r="P1460" s="29"/>
      <c r="Q1460" s="5"/>
      <c r="S1460" s="23"/>
      <c r="V1460" s="600"/>
      <c r="W1460" s="472">
        <v>8.25</v>
      </c>
      <c r="X1460" s="6"/>
      <c r="Y1460" s="6"/>
      <c r="Z1460" s="5"/>
      <c r="AB1460" s="894"/>
      <c r="AC1460" s="894"/>
      <c r="AD1460" s="894"/>
      <c r="AE1460" s="1024"/>
      <c r="AF1460" s="1031"/>
      <c r="AG1460" s="897"/>
      <c r="AH1460" s="900"/>
      <c r="AI1460" s="1131"/>
    </row>
    <row r="1461" spans="1:35" x14ac:dyDescent="0.2">
      <c r="A1461" s="347"/>
      <c r="B1461" s="1515"/>
      <c r="C1461" s="6"/>
      <c r="D1461" s="347"/>
      <c r="E1461" s="999"/>
      <c r="F1461" s="999"/>
      <c r="G1461" s="999"/>
      <c r="H1461" s="999"/>
      <c r="I1461" s="805"/>
      <c r="J1461" s="805"/>
      <c r="K1461" s="29"/>
      <c r="L1461" s="29"/>
      <c r="M1461" s="29"/>
      <c r="N1461" s="29"/>
      <c r="O1461" s="29"/>
      <c r="P1461" s="29"/>
      <c r="Q1461" s="5"/>
      <c r="S1461" s="23"/>
      <c r="V1461" s="600"/>
      <c r="W1461" s="25"/>
      <c r="X1461" s="6"/>
      <c r="Y1461" s="6"/>
      <c r="Z1461" s="5"/>
      <c r="AB1461" s="894"/>
      <c r="AC1461" s="894"/>
      <c r="AD1461" s="894"/>
      <c r="AE1461" s="1024"/>
      <c r="AF1461" s="1031"/>
      <c r="AG1461" s="897"/>
      <c r="AH1461" s="900"/>
      <c r="AI1461" s="1131"/>
    </row>
    <row r="1462" spans="1:35" x14ac:dyDescent="0.2">
      <c r="A1462" s="290">
        <v>2016623</v>
      </c>
      <c r="B1462" s="1189">
        <v>121008</v>
      </c>
      <c r="C1462" s="290" t="s">
        <v>2128</v>
      </c>
      <c r="D1462" s="347" t="s">
        <v>322</v>
      </c>
      <c r="E1462" s="999">
        <v>0</v>
      </c>
      <c r="F1462" s="999">
        <v>1</v>
      </c>
      <c r="G1462" s="999">
        <v>1</v>
      </c>
      <c r="H1462" s="999">
        <v>0</v>
      </c>
      <c r="I1462" s="808">
        <v>42685</v>
      </c>
      <c r="J1462" s="806" t="s">
        <v>1737</v>
      </c>
      <c r="K1462" s="806" t="s">
        <v>1737</v>
      </c>
      <c r="L1462" s="806" t="s">
        <v>1737</v>
      </c>
      <c r="M1462" s="7" t="s">
        <v>89</v>
      </c>
      <c r="N1462" s="7" t="s">
        <v>89</v>
      </c>
      <c r="O1462" s="7" t="s">
        <v>89</v>
      </c>
      <c r="P1462" s="7" t="s">
        <v>89</v>
      </c>
      <c r="Q1462" s="5" t="s">
        <v>1163</v>
      </c>
      <c r="S1462" s="23">
        <v>47</v>
      </c>
      <c r="U1462" s="6" t="s">
        <v>2129</v>
      </c>
      <c r="V1462" s="6" t="s">
        <v>2130</v>
      </c>
      <c r="W1462" s="497">
        <v>2.5</v>
      </c>
      <c r="X1462" s="6"/>
      <c r="Y1462" s="6"/>
      <c r="Z1462" s="1092">
        <v>42661</v>
      </c>
      <c r="AB1462" s="894"/>
      <c r="AC1462" s="894"/>
      <c r="AD1462" s="894"/>
      <c r="AE1462" s="1142">
        <f>IF(A1462="","",(IFERROR(VLOOKUP(A1462,Projecten!A$4:W$2618,5,FALSE),"niet bekend")))</f>
        <v>0</v>
      </c>
      <c r="AF1462" s="1031">
        <f>IF(AE1462="","",(IF(E1462=0,AH1462,(E1462/AE1462*AH1462))))</f>
        <v>544.99</v>
      </c>
      <c r="AG1462" s="897">
        <f>IF(A1462="","",(IFERROR(VLOOKUP(A1462,Projecten!A$4:W$2618,23,FALSE),"niet bekend")))</f>
        <v>544.99</v>
      </c>
      <c r="AH1462" s="900">
        <f>IF(A1462="","",(IFERROR(VLOOKUP(A1462,Projecten!A$4:W$2618,12,FALSE),"niet bekend")))</f>
        <v>544.99</v>
      </c>
      <c r="AI1462" s="1131">
        <f>IFERROR(IF(AF1462="","",(AH1462-AF1462)),"")</f>
        <v>0</v>
      </c>
    </row>
    <row r="1463" spans="1:35" s="150" customFormat="1" x14ac:dyDescent="0.2">
      <c r="A1463" s="448"/>
      <c r="B1463" s="1558"/>
      <c r="C1463" s="162"/>
      <c r="D1463" s="1139"/>
      <c r="E1463" s="1140"/>
      <c r="F1463" s="1002"/>
      <c r="G1463" s="1002"/>
      <c r="H1463" s="1002"/>
      <c r="I1463" s="810"/>
      <c r="J1463" s="810"/>
      <c r="K1463" s="74"/>
      <c r="L1463" s="74"/>
      <c r="M1463" s="74"/>
      <c r="N1463" s="74"/>
      <c r="O1463" s="74"/>
      <c r="P1463" s="74"/>
      <c r="Q1463" s="160"/>
      <c r="R1463" s="96"/>
      <c r="S1463" s="96"/>
      <c r="T1463" s="175"/>
      <c r="U1463" s="99"/>
      <c r="V1463" s="263"/>
      <c r="W1463" s="465"/>
      <c r="X1463" s="99"/>
      <c r="Y1463" s="99"/>
      <c r="Z1463" s="160"/>
      <c r="AB1463" s="897"/>
      <c r="AC1463" s="897"/>
      <c r="AD1463" s="897"/>
      <c r="AE1463" s="1025"/>
      <c r="AF1463" s="1032"/>
      <c r="AG1463" s="897"/>
      <c r="AH1463" s="901"/>
      <c r="AI1463" s="1131"/>
    </row>
    <row r="1464" spans="1:35" x14ac:dyDescent="0.2">
      <c r="A1464" s="822">
        <v>2016588</v>
      </c>
      <c r="B1464" s="1189">
        <v>120990</v>
      </c>
      <c r="C1464" s="118" t="s">
        <v>2055</v>
      </c>
      <c r="D1464" s="824" t="s">
        <v>614</v>
      </c>
      <c r="E1464" s="1003">
        <v>1</v>
      </c>
      <c r="F1464" s="1003">
        <v>8</v>
      </c>
      <c r="G1464" s="1003">
        <v>5</v>
      </c>
      <c r="H1464" s="1003">
        <v>3</v>
      </c>
      <c r="I1464" s="808">
        <v>42678</v>
      </c>
      <c r="J1464" s="808">
        <v>42676</v>
      </c>
      <c r="K1464" s="806" t="s">
        <v>1737</v>
      </c>
      <c r="L1464" s="806" t="s">
        <v>1737</v>
      </c>
      <c r="M1464" s="7" t="s">
        <v>89</v>
      </c>
      <c r="N1464" s="7" t="s">
        <v>89</v>
      </c>
      <c r="O1464" s="7" t="s">
        <v>89</v>
      </c>
      <c r="P1464" s="7" t="s">
        <v>89</v>
      </c>
      <c r="Q1464" s="5"/>
      <c r="S1464" s="23">
        <v>46</v>
      </c>
      <c r="U1464" s="6" t="s">
        <v>986</v>
      </c>
      <c r="V1464" s="99"/>
      <c r="W1464" s="25">
        <v>17.5</v>
      </c>
      <c r="X1464" s="6"/>
      <c r="Y1464" s="6"/>
      <c r="Z1464" s="1092">
        <v>42654</v>
      </c>
      <c r="AB1464" s="894"/>
      <c r="AC1464" s="894"/>
      <c r="AD1464" s="894"/>
      <c r="AE1464" s="1024">
        <f>IF(A1464="","",(IFERROR(VLOOKUP(A1464,Projecten!A$4:W$2618,5,FALSE),"niet bekend")))</f>
        <v>1</v>
      </c>
      <c r="AF1464" s="1031">
        <f>IF(AE1464="","",(IF(E1464=0,AH1464,(E1464/AE1464*AH1464))))</f>
        <v>3086.6</v>
      </c>
      <c r="AG1464" s="897">
        <f>IF(A1464="","",(IFERROR(VLOOKUP(A1464,Projecten!A$4:W$2618,23,FALSE),"niet bekend")))</f>
        <v>3086.6</v>
      </c>
      <c r="AH1464" s="900">
        <f>IF(A1464="","",(IFERROR(VLOOKUP(A1464,Projecten!A$4:W$2618,12,FALSE),"niet bekend")))</f>
        <v>3086.6</v>
      </c>
      <c r="AI1464" s="1131">
        <f>IFERROR(IF(AF1464="","",(AH1464-AF1464)),"")</f>
        <v>0</v>
      </c>
    </row>
    <row r="1465" spans="1:35" s="150" customFormat="1" x14ac:dyDescent="0.2">
      <c r="A1465" s="117">
        <v>2016616</v>
      </c>
      <c r="B1465" s="1189">
        <v>121004</v>
      </c>
      <c r="C1465" s="117" t="s">
        <v>2120</v>
      </c>
      <c r="D1465" s="448" t="s">
        <v>614</v>
      </c>
      <c r="E1465" s="1002">
        <v>2</v>
      </c>
      <c r="F1465" s="1002">
        <v>16</v>
      </c>
      <c r="G1465" s="1002">
        <v>10</v>
      </c>
      <c r="H1465" s="1002">
        <v>6</v>
      </c>
      <c r="I1465" s="808">
        <v>42685</v>
      </c>
      <c r="J1465" s="808">
        <v>42681</v>
      </c>
      <c r="K1465" s="806" t="s">
        <v>1737</v>
      </c>
      <c r="L1465" s="806" t="s">
        <v>1737</v>
      </c>
      <c r="M1465" s="75" t="s">
        <v>89</v>
      </c>
      <c r="N1465" s="75" t="s">
        <v>89</v>
      </c>
      <c r="O1465" s="75" t="s">
        <v>89</v>
      </c>
      <c r="P1465" s="75" t="s">
        <v>89</v>
      </c>
      <c r="Q1465" s="160"/>
      <c r="R1465" s="96"/>
      <c r="S1465" s="96">
        <v>47</v>
      </c>
      <c r="T1465" s="175"/>
      <c r="U1465" s="99" t="s">
        <v>986</v>
      </c>
      <c r="V1465" s="99" t="s">
        <v>2121</v>
      </c>
      <c r="W1465" s="612">
        <v>33.75</v>
      </c>
      <c r="X1465" s="99"/>
      <c r="Y1465" s="99"/>
      <c r="Z1465" s="871">
        <v>42661</v>
      </c>
      <c r="AB1465" s="897"/>
      <c r="AC1465" s="897"/>
      <c r="AD1465" s="897"/>
      <c r="AE1465" s="1025">
        <f>IF(A1465="","",(IFERROR(VLOOKUP(A1465,Projecten!A$4:W$2618,5,FALSE),"niet bekend")))</f>
        <v>2</v>
      </c>
      <c r="AF1465" s="1032">
        <f>IF(AE1465="","",(IF(E1465=0,AH1465,(E1465/AE1465*AH1465))))</f>
        <v>5432.72</v>
      </c>
      <c r="AG1465" s="897">
        <f>IF(A1465="","",(IFERROR(VLOOKUP(A1465,Projecten!A$4:W$2618,23,FALSE),"niet bekend")))</f>
        <v>5432.72</v>
      </c>
      <c r="AH1465" s="901">
        <f>IF(A1465="","",(IFERROR(VLOOKUP(A1465,Projecten!A$4:W$2618,12,FALSE),"niet bekend")))</f>
        <v>5432.72</v>
      </c>
      <c r="AI1465" s="1131">
        <f>IFERROR(IF(AF1465="","",(AH1465-AF1465)),"")</f>
        <v>0</v>
      </c>
    </row>
    <row r="1466" spans="1:35" s="150" customFormat="1" x14ac:dyDescent="0.2">
      <c r="A1466" s="117"/>
      <c r="B1466" s="1189"/>
      <c r="C1466" s="117"/>
      <c r="D1466" s="448"/>
      <c r="E1466" s="1002"/>
      <c r="F1466" s="1002"/>
      <c r="G1466" s="1002"/>
      <c r="H1466" s="1002"/>
      <c r="I1466" s="810"/>
      <c r="J1466" s="829"/>
      <c r="K1466" s="829"/>
      <c r="L1466" s="829"/>
      <c r="M1466" s="74"/>
      <c r="N1466" s="74"/>
      <c r="O1466" s="74"/>
      <c r="P1466" s="74"/>
      <c r="Q1466" s="160"/>
      <c r="R1466" s="96"/>
      <c r="S1466" s="96"/>
      <c r="T1466" s="175"/>
      <c r="U1466" s="99"/>
      <c r="V1466" s="778"/>
      <c r="W1466" s="97"/>
      <c r="X1466" s="99"/>
      <c r="Y1466" s="99"/>
      <c r="Z1466" s="871"/>
      <c r="AB1466" s="897"/>
      <c r="AC1466" s="897"/>
      <c r="AD1466" s="897"/>
      <c r="AE1466" s="1025"/>
      <c r="AF1466" s="1032"/>
      <c r="AG1466" s="897"/>
      <c r="AH1466" s="901"/>
      <c r="AI1466" s="1131"/>
    </row>
    <row r="1467" spans="1:35" x14ac:dyDescent="0.2">
      <c r="A1467" s="117" t="s">
        <v>2093</v>
      </c>
      <c r="B1467" s="1189">
        <v>120976</v>
      </c>
      <c r="C1467" s="117" t="s">
        <v>2092</v>
      </c>
      <c r="D1467" s="448" t="s">
        <v>68</v>
      </c>
      <c r="E1467" s="1002">
        <v>1</v>
      </c>
      <c r="F1467" s="1002">
        <v>12</v>
      </c>
      <c r="G1467" s="1002">
        <v>0</v>
      </c>
      <c r="H1467" s="1002">
        <v>0</v>
      </c>
      <c r="I1467" s="810" t="s">
        <v>89</v>
      </c>
      <c r="J1467" s="829" t="s">
        <v>1737</v>
      </c>
      <c r="K1467" s="821" t="s">
        <v>1737</v>
      </c>
      <c r="L1467" s="821" t="s">
        <v>1737</v>
      </c>
      <c r="M1467" s="29" t="s">
        <v>89</v>
      </c>
      <c r="N1467" s="29" t="s">
        <v>89</v>
      </c>
      <c r="O1467" s="29" t="s">
        <v>89</v>
      </c>
      <c r="P1467" s="29" t="s">
        <v>89</v>
      </c>
      <c r="Q1467" s="5"/>
      <c r="S1467" s="23">
        <v>47</v>
      </c>
      <c r="U1467" s="6" t="s">
        <v>1794</v>
      </c>
      <c r="V1467" s="696" t="s">
        <v>2335</v>
      </c>
      <c r="W1467" s="25">
        <v>7.25</v>
      </c>
      <c r="X1467" s="6"/>
      <c r="Y1467" s="6"/>
      <c r="Z1467" s="1092">
        <v>42656</v>
      </c>
      <c r="AB1467" s="894"/>
      <c r="AC1467" s="894"/>
      <c r="AD1467" s="894"/>
      <c r="AE1467" s="1024">
        <f>IF(A1467="","",(IFERROR(VLOOKUP(A1467,Projecten!A$4:W$2618,5,FALSE),"niet bekend")))</f>
        <v>1</v>
      </c>
      <c r="AF1467" s="1031">
        <f t="shared" ref="AF1467:AF1478" si="152">IF(AE1467="","",(IF(E1467=0,AH1467,(E1467/AE1467*AH1467))))</f>
        <v>1272.5</v>
      </c>
      <c r="AG1467" s="897">
        <f>IF(A1467="","",(IFERROR(VLOOKUP(A1467,Projecten!A$4:W$2618,23,FALSE),"niet bekend")))</f>
        <v>1272.5</v>
      </c>
      <c r="AH1467" s="900">
        <f>IF(A1467="","",(IFERROR(VLOOKUP(A1467,Projecten!A$4:W$2618,12,FALSE),"niet bekend")))</f>
        <v>1272.5</v>
      </c>
      <c r="AI1467" s="1131">
        <f t="shared" ref="AI1467:AI1474" si="153">IFERROR(IF(AF1467="","",(AH1467-AF1467)),"")</f>
        <v>0</v>
      </c>
    </row>
    <row r="1468" spans="1:35" s="150" customFormat="1" x14ac:dyDescent="0.2">
      <c r="A1468" s="117">
        <v>2016690</v>
      </c>
      <c r="B1468" s="1499">
        <v>121023</v>
      </c>
      <c r="C1468" s="93" t="s">
        <v>2477</v>
      </c>
      <c r="D1468" s="448" t="s">
        <v>68</v>
      </c>
      <c r="E1468" s="1002">
        <v>0</v>
      </c>
      <c r="F1468" s="1002">
        <v>8</v>
      </c>
      <c r="G1468" s="1002">
        <v>8</v>
      </c>
      <c r="H1468" s="1002">
        <v>0</v>
      </c>
      <c r="I1468" s="808">
        <v>42692</v>
      </c>
      <c r="J1468" s="808" t="s">
        <v>1737</v>
      </c>
      <c r="K1468" s="808" t="s">
        <v>1737</v>
      </c>
      <c r="L1468" s="808" t="s">
        <v>1737</v>
      </c>
      <c r="M1468" s="75" t="s">
        <v>89</v>
      </c>
      <c r="N1468" s="75" t="s">
        <v>89</v>
      </c>
      <c r="O1468" s="75" t="s">
        <v>89</v>
      </c>
      <c r="P1468" s="75" t="s">
        <v>89</v>
      </c>
      <c r="Q1468" s="160"/>
      <c r="R1468" s="96"/>
      <c r="S1468" s="96">
        <v>47</v>
      </c>
      <c r="T1468" s="175"/>
      <c r="U1468" s="99" t="s">
        <v>561</v>
      </c>
      <c r="V1468" s="99"/>
      <c r="W1468" s="612">
        <v>10</v>
      </c>
      <c r="X1468" s="99"/>
      <c r="Y1468" s="99"/>
      <c r="Z1468" s="871"/>
      <c r="AB1468" s="897"/>
      <c r="AC1468" s="897"/>
      <c r="AD1468" s="897"/>
      <c r="AE1468" s="1025">
        <f>IF(A1468="","",(IFERROR(VLOOKUP(A1468,Projecten!A$4:W$2618,5,FALSE),"niet bekend")))</f>
        <v>0</v>
      </c>
      <c r="AF1468" s="1032">
        <f t="shared" si="152"/>
        <v>994.14</v>
      </c>
      <c r="AG1468" s="897">
        <f>IF(A1468="","",(IFERROR(VLOOKUP(A1468,Projecten!A$4:W$2618,23,FALSE),"niet bekend")))</f>
        <v>994.14</v>
      </c>
      <c r="AH1468" s="901">
        <f>IF(A1468="","",(IFERROR(VLOOKUP(A1468,Projecten!A$4:W$2618,12,FALSE),"niet bekend")))</f>
        <v>994.14</v>
      </c>
      <c r="AI1468" s="1131">
        <f t="shared" si="153"/>
        <v>0</v>
      </c>
    </row>
    <row r="1469" spans="1:35" x14ac:dyDescent="0.2">
      <c r="A1469" s="117" t="s">
        <v>2058</v>
      </c>
      <c r="B1469" s="1189">
        <v>120997</v>
      </c>
      <c r="C1469" s="290">
        <v>524416</v>
      </c>
      <c r="D1469" s="347" t="s">
        <v>68</v>
      </c>
      <c r="E1469" s="999">
        <v>1</v>
      </c>
      <c r="F1469" s="999">
        <v>8</v>
      </c>
      <c r="G1469" s="999">
        <v>5</v>
      </c>
      <c r="H1469" s="999">
        <v>2</v>
      </c>
      <c r="I1469" s="808">
        <v>42678</v>
      </c>
      <c r="J1469" s="808" t="s">
        <v>89</v>
      </c>
      <c r="K1469" s="806" t="s">
        <v>1737</v>
      </c>
      <c r="L1469" s="806" t="s">
        <v>1737</v>
      </c>
      <c r="M1469" s="7" t="s">
        <v>89</v>
      </c>
      <c r="N1469" s="7" t="s">
        <v>89</v>
      </c>
      <c r="O1469" s="7" t="s">
        <v>89</v>
      </c>
      <c r="P1469" s="7" t="s">
        <v>89</v>
      </c>
      <c r="Q1469" s="5" t="s">
        <v>1163</v>
      </c>
      <c r="R1469" s="23">
        <v>42696</v>
      </c>
      <c r="S1469" s="23">
        <v>47</v>
      </c>
      <c r="U1469" s="6" t="s">
        <v>278</v>
      </c>
      <c r="V1469" s="6" t="s">
        <v>2016</v>
      </c>
      <c r="W1469" s="497">
        <v>23</v>
      </c>
      <c r="X1469" s="6"/>
      <c r="Y1469" s="6"/>
      <c r="Z1469" s="1092">
        <v>42654</v>
      </c>
      <c r="AB1469" s="894"/>
      <c r="AC1469" s="894"/>
      <c r="AD1469" s="894"/>
      <c r="AE1469" s="1024">
        <f>IF(A1469="","",(IFERROR(VLOOKUP(A1469,Projecten!A$4:W$2618,5,FALSE),"niet bekend")))</f>
        <v>1</v>
      </c>
      <c r="AF1469" s="1031">
        <f t="shared" si="152"/>
        <v>5256.98</v>
      </c>
      <c r="AG1469" s="897">
        <f>IF(A1469="","",(IFERROR(VLOOKUP(A1469,Projecten!A$4:W$2618,23,FALSE),"niet bekend")))</f>
        <v>5256.98</v>
      </c>
      <c r="AH1469" s="900">
        <f>IF(A1469="","",(IFERROR(VLOOKUP(A1469,Projecten!A$4:W$2618,12,FALSE),"niet bekend")))</f>
        <v>5256.98</v>
      </c>
      <c r="AI1469" s="1131">
        <f t="shared" si="153"/>
        <v>0</v>
      </c>
    </row>
    <row r="1470" spans="1:35" x14ac:dyDescent="0.2">
      <c r="A1470" s="117" t="s">
        <v>2125</v>
      </c>
      <c r="B1470" s="1189">
        <v>120997</v>
      </c>
      <c r="C1470" s="351" t="s">
        <v>2124</v>
      </c>
      <c r="D1470" s="349" t="s">
        <v>68</v>
      </c>
      <c r="E1470" s="999">
        <v>1</v>
      </c>
      <c r="F1470" s="999">
        <v>8</v>
      </c>
      <c r="G1470" s="999">
        <v>5</v>
      </c>
      <c r="H1470" s="999">
        <v>2</v>
      </c>
      <c r="I1470" s="808">
        <v>42685</v>
      </c>
      <c r="J1470" s="808">
        <v>42683</v>
      </c>
      <c r="K1470" s="808" t="s">
        <v>89</v>
      </c>
      <c r="L1470" s="808" t="s">
        <v>1737</v>
      </c>
      <c r="M1470" s="7" t="s">
        <v>89</v>
      </c>
      <c r="N1470" s="7" t="s">
        <v>89</v>
      </c>
      <c r="O1470" s="7" t="s">
        <v>89</v>
      </c>
      <c r="P1470" s="7" t="s">
        <v>89</v>
      </c>
      <c r="Q1470" s="5" t="s">
        <v>1163</v>
      </c>
      <c r="R1470" s="23">
        <v>42703</v>
      </c>
      <c r="S1470" s="23">
        <v>47</v>
      </c>
      <c r="U1470" s="6" t="s">
        <v>278</v>
      </c>
      <c r="V1470" s="6" t="s">
        <v>1162</v>
      </c>
      <c r="W1470" s="25">
        <v>21</v>
      </c>
      <c r="X1470" s="6"/>
      <c r="Y1470" s="6"/>
      <c r="Z1470" s="1092">
        <v>42661</v>
      </c>
      <c r="AB1470" s="894"/>
      <c r="AC1470" s="894"/>
      <c r="AD1470" s="894"/>
      <c r="AE1470" s="1024">
        <f>IF(A1470="","",(IFERROR(VLOOKUP(A1470,Projecten!A$4:W$2618,5,FALSE),"niet bekend")))</f>
        <v>1</v>
      </c>
      <c r="AF1470" s="1031">
        <f t="shared" si="152"/>
        <v>4446.91</v>
      </c>
      <c r="AG1470" s="897">
        <f>IF(A1470="","",(IFERROR(VLOOKUP(A1470,Projecten!A$4:W$2618,23,FALSE),"niet bekend")))</f>
        <v>4446.91</v>
      </c>
      <c r="AH1470" s="900">
        <f>IF(A1470="","",(IFERROR(VLOOKUP(A1470,Projecten!A$4:W$2618,12,FALSE),"niet bekend")))</f>
        <v>4446.91</v>
      </c>
      <c r="AI1470" s="1131">
        <f t="shared" si="153"/>
        <v>0</v>
      </c>
    </row>
    <row r="1471" spans="1:35" x14ac:dyDescent="0.2">
      <c r="A1471" s="117">
        <v>2016628</v>
      </c>
      <c r="B1471" s="1515">
        <v>121001</v>
      </c>
      <c r="C1471" s="351">
        <v>612316</v>
      </c>
      <c r="D1471" s="349" t="s">
        <v>68</v>
      </c>
      <c r="E1471" s="999">
        <v>1</v>
      </c>
      <c r="F1471" s="999">
        <v>7</v>
      </c>
      <c r="G1471" s="999">
        <v>5</v>
      </c>
      <c r="H1471" s="999">
        <v>2</v>
      </c>
      <c r="I1471" s="808">
        <v>42685</v>
      </c>
      <c r="J1471" s="808" t="s">
        <v>1737</v>
      </c>
      <c r="K1471" s="808" t="s">
        <v>1737</v>
      </c>
      <c r="L1471" s="75" t="s">
        <v>167</v>
      </c>
      <c r="M1471" s="7" t="s">
        <v>89</v>
      </c>
      <c r="N1471" s="7" t="s">
        <v>89</v>
      </c>
      <c r="O1471" s="7" t="s">
        <v>89</v>
      </c>
      <c r="P1471" s="7" t="s">
        <v>89</v>
      </c>
      <c r="Q1471" s="5" t="s">
        <v>1163</v>
      </c>
      <c r="R1471" s="23">
        <v>42706</v>
      </c>
      <c r="S1471" s="23">
        <v>47</v>
      </c>
      <c r="U1471" s="6" t="s">
        <v>278</v>
      </c>
      <c r="V1471" s="6" t="s">
        <v>2511</v>
      </c>
      <c r="W1471" s="25">
        <v>14.2</v>
      </c>
      <c r="X1471" s="6"/>
      <c r="Y1471" s="6"/>
      <c r="Z1471" s="1092">
        <v>42662</v>
      </c>
      <c r="AB1471" s="894"/>
      <c r="AC1471" s="894"/>
      <c r="AD1471" s="894"/>
      <c r="AE1471" s="1024">
        <f>IF(A1471="","",(IFERROR(VLOOKUP(A1471,Projecten!A$4:W$2618,5,FALSE),"niet bekend")))</f>
        <v>1</v>
      </c>
      <c r="AF1471" s="1031">
        <f t="shared" si="152"/>
        <v>2189.21</v>
      </c>
      <c r="AG1471" s="897">
        <f>IF(A1471="","",(IFERROR(VLOOKUP(A1471,Projecten!A$4:W$2618,23,FALSE),"niet bekend")))</f>
        <v>2189.21</v>
      </c>
      <c r="AH1471" s="900">
        <f>IF(A1471="","",(IFERROR(VLOOKUP(A1471,Projecten!A$4:W$2618,12,FALSE),"niet bekend")))</f>
        <v>2189.21</v>
      </c>
      <c r="AI1471" s="1131">
        <f t="shared" si="153"/>
        <v>0</v>
      </c>
    </row>
    <row r="1472" spans="1:35" x14ac:dyDescent="0.2">
      <c r="A1472" s="117">
        <v>2016624</v>
      </c>
      <c r="B1472" s="1515">
        <v>121001</v>
      </c>
      <c r="C1472" s="351">
        <v>629617</v>
      </c>
      <c r="D1472" s="349" t="s">
        <v>68</v>
      </c>
      <c r="E1472" s="999">
        <v>1</v>
      </c>
      <c r="F1472" s="999">
        <v>9</v>
      </c>
      <c r="G1472" s="999">
        <v>7</v>
      </c>
      <c r="H1472" s="999">
        <v>3</v>
      </c>
      <c r="I1472" s="808">
        <v>42685</v>
      </c>
      <c r="J1472" s="806" t="s">
        <v>1737</v>
      </c>
      <c r="K1472" s="806" t="s">
        <v>1737</v>
      </c>
      <c r="L1472" s="806" t="s">
        <v>1737</v>
      </c>
      <c r="M1472" s="7" t="s">
        <v>89</v>
      </c>
      <c r="N1472" s="7" t="s">
        <v>89</v>
      </c>
      <c r="O1472" s="7" t="s">
        <v>89</v>
      </c>
      <c r="P1472" s="7" t="s">
        <v>89</v>
      </c>
      <c r="Q1472" s="5" t="s">
        <v>1163</v>
      </c>
      <c r="R1472" s="23">
        <v>42704</v>
      </c>
      <c r="S1472" s="23">
        <v>47</v>
      </c>
      <c r="U1472" s="6" t="s">
        <v>278</v>
      </c>
      <c r="W1472" s="25">
        <v>17.3</v>
      </c>
      <c r="X1472" s="6"/>
      <c r="Y1472" s="6"/>
      <c r="Z1472" s="1092">
        <v>42662</v>
      </c>
      <c r="AB1472" s="894"/>
      <c r="AC1472" s="894"/>
      <c r="AD1472" s="894"/>
      <c r="AE1472" s="1024">
        <f>IF(A1472="","",(IFERROR(VLOOKUP(A1472,Projecten!A$4:W$2618,5,FALSE),"niet bekend")))</f>
        <v>1</v>
      </c>
      <c r="AF1472" s="1031">
        <f t="shared" si="152"/>
        <v>2692.79</v>
      </c>
      <c r="AG1472" s="897">
        <f>IF(A1472="","",(IFERROR(VLOOKUP(A1472,Projecten!A$4:W$2618,23,FALSE),"niet bekend")))</f>
        <v>2692.79</v>
      </c>
      <c r="AH1472" s="900">
        <f>IF(A1472="","",(IFERROR(VLOOKUP(A1472,Projecten!A$4:W$2618,12,FALSE),"niet bekend")))</f>
        <v>2692.79</v>
      </c>
      <c r="AI1472" s="1131">
        <f t="shared" si="153"/>
        <v>0</v>
      </c>
    </row>
    <row r="1473" spans="1:35" x14ac:dyDescent="0.2">
      <c r="A1473" s="117" t="s">
        <v>2122</v>
      </c>
      <c r="B1473" s="1189">
        <v>120997</v>
      </c>
      <c r="C1473" s="351">
        <v>596316</v>
      </c>
      <c r="D1473" s="349" t="s">
        <v>68</v>
      </c>
      <c r="E1473" s="999">
        <v>1</v>
      </c>
      <c r="F1473" s="999">
        <v>8</v>
      </c>
      <c r="G1473" s="999">
        <v>5</v>
      </c>
      <c r="H1473" s="999">
        <v>2</v>
      </c>
      <c r="I1473" s="808">
        <v>42685</v>
      </c>
      <c r="J1473" s="808">
        <v>42683</v>
      </c>
      <c r="K1473" s="808">
        <v>42681</v>
      </c>
      <c r="L1473" s="806" t="s">
        <v>1737</v>
      </c>
      <c r="M1473" s="7" t="s">
        <v>89</v>
      </c>
      <c r="N1473" s="7" t="s">
        <v>89</v>
      </c>
      <c r="O1473" s="7" t="s">
        <v>89</v>
      </c>
      <c r="P1473" s="7" t="s">
        <v>89</v>
      </c>
      <c r="Q1473" s="5" t="s">
        <v>1163</v>
      </c>
      <c r="R1473" s="23">
        <v>42702</v>
      </c>
      <c r="S1473" s="23">
        <v>47</v>
      </c>
      <c r="U1473" s="6" t="s">
        <v>278</v>
      </c>
      <c r="V1473" s="6" t="s">
        <v>2393</v>
      </c>
      <c r="W1473" s="25">
        <v>21</v>
      </c>
      <c r="X1473" s="6"/>
      <c r="Y1473" s="6"/>
      <c r="Z1473" s="871">
        <v>42661</v>
      </c>
      <c r="AB1473" s="894"/>
      <c r="AC1473" s="894"/>
      <c r="AD1473" s="894"/>
      <c r="AE1473" s="1142">
        <f>IF(A1473="","",(IFERROR(VLOOKUP(A1473,Projecten!A$4:W$2618,5,FALSE),"niet bekend")))</f>
        <v>1</v>
      </c>
      <c r="AF1473" s="1031">
        <f t="shared" si="152"/>
        <v>5531</v>
      </c>
      <c r="AG1473" s="897">
        <f>IF(A1473="","",(IFERROR(VLOOKUP(A1473,Projecten!A$4:W$2618,23,FALSE),"niet bekend")))</f>
        <v>5531</v>
      </c>
      <c r="AH1473" s="900">
        <f>IF(A1473="","",(IFERROR(VLOOKUP(A1473,Projecten!A$4:W$2618,12,FALSE),"niet bekend")))</f>
        <v>5531</v>
      </c>
      <c r="AI1473" s="1131">
        <f t="shared" si="153"/>
        <v>0</v>
      </c>
    </row>
    <row r="1474" spans="1:35" ht="12.75" customHeight="1" x14ac:dyDescent="0.2">
      <c r="A1474" s="117">
        <v>2016655</v>
      </c>
      <c r="B1474" s="1515">
        <v>121010</v>
      </c>
      <c r="C1474" s="347" t="s">
        <v>2411</v>
      </c>
      <c r="D1474" s="347" t="s">
        <v>68</v>
      </c>
      <c r="E1474" s="999">
        <v>7</v>
      </c>
      <c r="F1474" s="999">
        <v>49</v>
      </c>
      <c r="G1474" s="999">
        <v>42</v>
      </c>
      <c r="H1474" s="999">
        <v>14</v>
      </c>
      <c r="I1474" s="829">
        <v>42685</v>
      </c>
      <c r="J1474" s="829">
        <v>42683</v>
      </c>
      <c r="K1474" s="821" t="s">
        <v>1737</v>
      </c>
      <c r="L1474" s="821" t="s">
        <v>1737</v>
      </c>
      <c r="M1474" s="41" t="s">
        <v>89</v>
      </c>
      <c r="N1474" s="41" t="s">
        <v>89</v>
      </c>
      <c r="O1474" s="41" t="s">
        <v>89</v>
      </c>
      <c r="P1474" s="41" t="s">
        <v>89</v>
      </c>
      <c r="Q1474" s="5"/>
      <c r="S1474" s="23">
        <v>48</v>
      </c>
      <c r="U1474" s="6" t="s">
        <v>444</v>
      </c>
      <c r="V1474" s="696"/>
      <c r="W1474" s="873">
        <v>96</v>
      </c>
      <c r="X1474" s="6"/>
      <c r="Y1474" s="6"/>
      <c r="Z1474" s="1092">
        <v>42674</v>
      </c>
      <c r="AB1474" s="894"/>
      <c r="AC1474" s="894"/>
      <c r="AD1474" s="894"/>
      <c r="AE1474" s="1142">
        <f>IF(A1474="","",(IFERROR(VLOOKUP(A1474,Projecten!A$4:W$2618,5,FALSE),"niet bekend")))</f>
        <v>7</v>
      </c>
      <c r="AF1474" s="1031">
        <f t="shared" si="152"/>
        <v>15056.39</v>
      </c>
      <c r="AG1474" s="897">
        <f>IF(A1474="","",(IFERROR(VLOOKUP(A1474,Projecten!A$4:W$2618,23,FALSE),"niet bekend")))</f>
        <v>15056.39</v>
      </c>
      <c r="AH1474" s="900">
        <f>IF(A1474="","",(IFERROR(VLOOKUP(A1474,Projecten!A$4:W$2618,12,FALSE),"niet bekend")))</f>
        <v>15056.39</v>
      </c>
      <c r="AI1474" s="1131">
        <f t="shared" si="153"/>
        <v>0</v>
      </c>
    </row>
    <row r="1475" spans="1:35" ht="12.75" customHeight="1" x14ac:dyDescent="0.2">
      <c r="A1475" s="117" t="s">
        <v>2612</v>
      </c>
      <c r="B1475" s="1557"/>
      <c r="C1475" s="351" t="s">
        <v>2086</v>
      </c>
      <c r="D1475" s="349" t="s">
        <v>68</v>
      </c>
      <c r="E1475" s="999">
        <v>0</v>
      </c>
      <c r="F1475" s="999">
        <v>10</v>
      </c>
      <c r="G1475" s="999">
        <v>0</v>
      </c>
      <c r="H1475" s="999">
        <v>10</v>
      </c>
      <c r="I1475" s="810">
        <v>42678</v>
      </c>
      <c r="J1475" s="829" t="s">
        <v>1737</v>
      </c>
      <c r="K1475" s="821" t="s">
        <v>1737</v>
      </c>
      <c r="L1475" s="821" t="s">
        <v>1737</v>
      </c>
      <c r="M1475" s="29" t="s">
        <v>89</v>
      </c>
      <c r="N1475" s="29" t="s">
        <v>89</v>
      </c>
      <c r="O1475" s="29" t="s">
        <v>89</v>
      </c>
      <c r="P1475" s="29" t="s">
        <v>89</v>
      </c>
      <c r="Q1475" s="5"/>
      <c r="S1475" s="96">
        <v>47</v>
      </c>
      <c r="U1475" s="6" t="s">
        <v>561</v>
      </c>
      <c r="V1475" s="814" t="s">
        <v>2087</v>
      </c>
      <c r="W1475" s="497">
        <v>41</v>
      </c>
      <c r="X1475" s="6"/>
      <c r="Y1475" s="6"/>
      <c r="Z1475" s="1092">
        <v>42647</v>
      </c>
      <c r="AB1475" s="894"/>
      <c r="AC1475" s="894"/>
      <c r="AD1475" s="894"/>
      <c r="AE1475" s="1142" t="str">
        <f>IF(A1475="","",(IFERROR(VLOOKUP(A1475,Projecten!A$4:W$2618,5,FALSE),"niet bekend")))</f>
        <v>niet bekend</v>
      </c>
      <c r="AF1475" s="1031" t="str">
        <f t="shared" si="152"/>
        <v>niet bekend</v>
      </c>
      <c r="AG1475" s="897" t="str">
        <f>IF(A1475="","",(IFERROR(VLOOKUP(A1475,Projecten!A$4:W$2618,23,FALSE),"niet bekend")))</f>
        <v>niet bekend</v>
      </c>
      <c r="AH1475" s="900" t="str">
        <f>IF(A1475="","",(IFERROR(VLOOKUP(A1475,Projecten!A$4:W$2618,12,FALSE),"niet bekend")))</f>
        <v>niet bekend</v>
      </c>
      <c r="AI1475" s="1131"/>
    </row>
    <row r="1476" spans="1:35" x14ac:dyDescent="0.2">
      <c r="A1476" s="117">
        <v>2016643</v>
      </c>
      <c r="B1476" s="1515">
        <v>121020</v>
      </c>
      <c r="C1476" s="290">
        <v>629317</v>
      </c>
      <c r="D1476" s="347" t="s">
        <v>68</v>
      </c>
      <c r="E1476" s="999">
        <v>1</v>
      </c>
      <c r="F1476" s="999">
        <v>9</v>
      </c>
      <c r="G1476" s="999">
        <v>4</v>
      </c>
      <c r="H1476" s="999">
        <v>3</v>
      </c>
      <c r="I1476" s="829">
        <v>42692</v>
      </c>
      <c r="J1476" s="829" t="s">
        <v>1737</v>
      </c>
      <c r="K1476" s="829" t="s">
        <v>1737</v>
      </c>
      <c r="L1476" s="821" t="s">
        <v>1737</v>
      </c>
      <c r="M1476" s="41" t="s">
        <v>89</v>
      </c>
      <c r="N1476" s="41" t="s">
        <v>89</v>
      </c>
      <c r="O1476" s="41" t="s">
        <v>89</v>
      </c>
      <c r="P1476" s="41" t="s">
        <v>89</v>
      </c>
      <c r="Q1476" s="5"/>
      <c r="R1476" s="23">
        <v>42710</v>
      </c>
      <c r="S1476" s="23">
        <v>48</v>
      </c>
      <c r="U1476" s="869" t="s">
        <v>561</v>
      </c>
      <c r="V1476" s="970" t="s">
        <v>2544</v>
      </c>
      <c r="W1476" s="497">
        <v>16</v>
      </c>
      <c r="X1476" s="6"/>
      <c r="Y1476" s="6"/>
      <c r="Z1476" s="1092">
        <v>42674</v>
      </c>
      <c r="AB1476" s="894"/>
      <c r="AC1476" s="894"/>
      <c r="AD1476" s="894"/>
      <c r="AE1476" s="1142">
        <f>IF(A1476="","",(IFERROR(VLOOKUP(A1476,Projecten!A$4:W$2618,5,FALSE),"niet bekend")))</f>
        <v>1</v>
      </c>
      <c r="AF1476" s="1031">
        <f t="shared" si="152"/>
        <v>2837.4</v>
      </c>
      <c r="AG1476" s="897">
        <f>IF(A1476="","",(IFERROR(VLOOKUP(A1476,Projecten!A$4:W$2618,23,FALSE),"niet bekend")))</f>
        <v>2837.4</v>
      </c>
      <c r="AH1476" s="900">
        <f>IF(A1476="","",(IFERROR(VLOOKUP(A1476,Projecten!A$4:W$2618,12,FALSE),"niet bekend")))</f>
        <v>2837.4</v>
      </c>
      <c r="AI1476" s="1131">
        <f>IFERROR(IF(AF1476="","",(AH1476-AF1476)),"")</f>
        <v>0</v>
      </c>
    </row>
    <row r="1477" spans="1:35" x14ac:dyDescent="0.2">
      <c r="A1477" s="117">
        <v>2016651</v>
      </c>
      <c r="B1477" s="1515">
        <v>121020</v>
      </c>
      <c r="C1477" s="290">
        <v>629517</v>
      </c>
      <c r="D1477" s="347" t="s">
        <v>68</v>
      </c>
      <c r="E1477" s="999">
        <v>1</v>
      </c>
      <c r="F1477" s="999">
        <v>8</v>
      </c>
      <c r="G1477" s="999">
        <v>5</v>
      </c>
      <c r="H1477" s="999">
        <v>3</v>
      </c>
      <c r="I1477" s="829">
        <v>42692</v>
      </c>
      <c r="J1477" s="829">
        <v>42690</v>
      </c>
      <c r="K1477" s="821" t="s">
        <v>1737</v>
      </c>
      <c r="L1477" s="821" t="s">
        <v>1737</v>
      </c>
      <c r="M1477" s="41" t="s">
        <v>89</v>
      </c>
      <c r="N1477" s="41" t="s">
        <v>89</v>
      </c>
      <c r="O1477" s="41" t="s">
        <v>89</v>
      </c>
      <c r="P1477" s="41" t="s">
        <v>89</v>
      </c>
      <c r="Q1477" s="5"/>
      <c r="R1477" s="23">
        <v>42712</v>
      </c>
      <c r="S1477" s="23">
        <v>48</v>
      </c>
      <c r="U1477" s="869" t="s">
        <v>561</v>
      </c>
      <c r="V1477" s="970" t="s">
        <v>2544</v>
      </c>
      <c r="W1477" s="497">
        <v>16</v>
      </c>
      <c r="X1477" s="6"/>
      <c r="Y1477" s="6"/>
      <c r="Z1477" s="1092">
        <v>42674</v>
      </c>
      <c r="AB1477" s="894"/>
      <c r="AC1477" s="894"/>
      <c r="AD1477" s="894"/>
      <c r="AE1477" s="1142">
        <f>IF(A1477="","",(IFERROR(VLOOKUP(A1477,Projecten!A$4:W$2618,5,FALSE),"niet bekend")))</f>
        <v>1</v>
      </c>
      <c r="AF1477" s="1031">
        <f t="shared" si="152"/>
        <v>2553.7399999999998</v>
      </c>
      <c r="AG1477" s="897">
        <f>IF(A1477="","",(IFERROR(VLOOKUP(A1477,Projecten!A$4:W$2618,23,FALSE),"niet bekend")))</f>
        <v>2553.7399999999998</v>
      </c>
      <c r="AH1477" s="900">
        <f>IF(A1477="","",(IFERROR(VLOOKUP(A1477,Projecten!A$4:W$2618,12,FALSE),"niet bekend")))</f>
        <v>2553.7399999999998</v>
      </c>
      <c r="AI1477" s="1131">
        <f>IFERROR(IF(AF1477="","",(AH1477-AF1477)),"")</f>
        <v>0</v>
      </c>
    </row>
    <row r="1478" spans="1:35" s="1133" customFormat="1" x14ac:dyDescent="0.2">
      <c r="A1478" s="1575">
        <v>2016618</v>
      </c>
      <c r="B1478" s="1134">
        <v>121019</v>
      </c>
      <c r="C1478" s="1134">
        <v>610917</v>
      </c>
      <c r="D1478" s="1133" t="s">
        <v>68</v>
      </c>
      <c r="E1478" s="1135">
        <v>1</v>
      </c>
      <c r="F1478" s="1135">
        <v>10</v>
      </c>
      <c r="G1478" s="1135">
        <v>5</v>
      </c>
      <c r="H1478" s="1135">
        <v>6</v>
      </c>
      <c r="I1478" s="1136">
        <v>42685</v>
      </c>
      <c r="J1478" s="1136">
        <v>42683</v>
      </c>
      <c r="K1478" s="1133" t="s">
        <v>1737</v>
      </c>
      <c r="L1478" s="1133" t="s">
        <v>1737</v>
      </c>
      <c r="M1478" s="1135" t="s">
        <v>89</v>
      </c>
      <c r="N1478" s="1135" t="s">
        <v>89</v>
      </c>
      <c r="P1478" s="1135"/>
      <c r="R1478" s="2136">
        <v>42702</v>
      </c>
      <c r="S1478" s="1135">
        <v>47</v>
      </c>
      <c r="U1478" s="1133" t="s">
        <v>278</v>
      </c>
      <c r="V1478" s="1133" t="s">
        <v>2548</v>
      </c>
      <c r="W1478" s="1137">
        <v>27</v>
      </c>
      <c r="Z1478" s="1133">
        <v>42661</v>
      </c>
      <c r="AE1478" s="1143">
        <f>IF(A1478="","",(IFERROR(VLOOKUP(A1478,Projecten!A$4:W$2618,5,FALSE),"niet bekend")))</f>
        <v>1</v>
      </c>
      <c r="AF1478" s="1133">
        <f t="shared" si="152"/>
        <v>4788.42</v>
      </c>
      <c r="AG1478" s="1133">
        <f>IF(A1478="","",(IFERROR(VLOOKUP(A1478,Projecten!A$4:W$2618,23,FALSE),"niet bekend")))</f>
        <v>4788.42</v>
      </c>
      <c r="AH1478" s="1133">
        <f>IF(A1478="","",(IFERROR(VLOOKUP(A1478,Projecten!A$4:W$2618,12,FALSE),"niet bekend")))</f>
        <v>4788.42</v>
      </c>
      <c r="AI1478" s="1131">
        <f>IFERROR(IF(AF1478="","",(AH1478-AF1478)),"")</f>
        <v>0</v>
      </c>
    </row>
    <row r="1479" spans="1:35" s="150" customFormat="1" x14ac:dyDescent="0.2">
      <c r="A1479" s="448"/>
      <c r="B1479" s="1189"/>
      <c r="C1479" s="99"/>
      <c r="D1479" s="448"/>
      <c r="E1479" s="1002"/>
      <c r="F1479" s="1002"/>
      <c r="G1479" s="1002"/>
      <c r="H1479" s="1002"/>
      <c r="I1479" s="810"/>
      <c r="J1479" s="810"/>
      <c r="K1479" s="74"/>
      <c r="L1479" s="74"/>
      <c r="M1479" s="74"/>
      <c r="N1479" s="74"/>
      <c r="O1479" s="74"/>
      <c r="P1479" s="74"/>
      <c r="Q1479" s="160"/>
      <c r="R1479" s="96"/>
      <c r="S1479" s="96"/>
      <c r="T1479" s="175"/>
      <c r="U1479" s="99"/>
      <c r="V1479" s="263"/>
      <c r="W1479" s="97"/>
      <c r="X1479" s="99"/>
      <c r="Y1479" s="99"/>
      <c r="Z1479" s="160"/>
      <c r="AB1479" s="897"/>
      <c r="AC1479" s="897"/>
      <c r="AD1479" s="897"/>
      <c r="AE1479" s="1025"/>
      <c r="AF1479" s="1032"/>
      <c r="AG1479" s="897"/>
      <c r="AH1479" s="901"/>
      <c r="AI1479" s="1131"/>
    </row>
    <row r="1480" spans="1:35" x14ac:dyDescent="0.2">
      <c r="A1480" s="822">
        <v>2016607</v>
      </c>
      <c r="B1480" s="1515">
        <v>121028</v>
      </c>
      <c r="C1480" s="817" t="s">
        <v>2111</v>
      </c>
      <c r="D1480" s="815" t="s">
        <v>1575</v>
      </c>
      <c r="E1480" s="1001">
        <v>1</v>
      </c>
      <c r="F1480" s="1001">
        <v>9</v>
      </c>
      <c r="G1480" s="1001">
        <v>6</v>
      </c>
      <c r="H1480" s="1001">
        <v>1</v>
      </c>
      <c r="I1480" s="808">
        <v>42692</v>
      </c>
      <c r="J1480" s="806" t="s">
        <v>1737</v>
      </c>
      <c r="K1480" s="806" t="s">
        <v>1737</v>
      </c>
      <c r="L1480" s="806" t="s">
        <v>1737</v>
      </c>
      <c r="M1480" s="7" t="s">
        <v>89</v>
      </c>
      <c r="N1480" s="7" t="s">
        <v>89</v>
      </c>
      <c r="O1480" s="7" t="s">
        <v>89</v>
      </c>
      <c r="P1480" s="7" t="s">
        <v>89</v>
      </c>
      <c r="Q1480" s="5"/>
      <c r="S1480" s="23">
        <v>48</v>
      </c>
      <c r="U1480" s="6" t="s">
        <v>2355</v>
      </c>
      <c r="W1480" s="25">
        <v>13</v>
      </c>
      <c r="X1480" s="6"/>
      <c r="Y1480" s="6"/>
      <c r="Z1480" s="1092">
        <v>42667</v>
      </c>
      <c r="AB1480" s="894"/>
      <c r="AC1480" s="894"/>
      <c r="AD1480" s="894"/>
      <c r="AE1480" s="1142">
        <f>IF(A1480="","",(IFERROR(VLOOKUP(A1480,Projecten!A$4:W$2618,5,FALSE),"niet bekend")))</f>
        <v>1</v>
      </c>
      <c r="AF1480" s="1031">
        <f>IF(AE1480="","",(IF(E1480=0,AH1480,(E1480/AE1480*AH1480))))</f>
        <v>2115.31</v>
      </c>
      <c r="AG1480" s="897">
        <f>IF(A1480="","",(IFERROR(VLOOKUP(A1480,Projecten!A$4:W$2618,23,FALSE),"niet bekend")))</f>
        <v>2115.31</v>
      </c>
      <c r="AH1480" s="900">
        <f>IF(A1480="","",(IFERROR(VLOOKUP(A1480,Projecten!A$4:W$2618,12,FALSE),"niet bekend")))</f>
        <v>2115.31</v>
      </c>
      <c r="AI1480" s="1131">
        <f>IFERROR(IF(AF1480="","",(AH1480-AF1480)),"")</f>
        <v>0</v>
      </c>
    </row>
    <row r="1481" spans="1:35" x14ac:dyDescent="0.2">
      <c r="A1481" s="822">
        <v>2016608</v>
      </c>
      <c r="B1481" s="1515">
        <v>121028</v>
      </c>
      <c r="C1481" s="817" t="s">
        <v>2112</v>
      </c>
      <c r="D1481" s="815" t="s">
        <v>1575</v>
      </c>
      <c r="E1481" s="1001">
        <v>1</v>
      </c>
      <c r="F1481" s="1001">
        <v>9</v>
      </c>
      <c r="G1481" s="1001">
        <v>6</v>
      </c>
      <c r="H1481" s="1001">
        <v>2</v>
      </c>
      <c r="I1481" s="808">
        <v>42692</v>
      </c>
      <c r="J1481" s="806" t="s">
        <v>1737</v>
      </c>
      <c r="K1481" s="806" t="s">
        <v>1737</v>
      </c>
      <c r="L1481" s="806" t="s">
        <v>1737</v>
      </c>
      <c r="M1481" s="7" t="s">
        <v>89</v>
      </c>
      <c r="N1481" s="7" t="s">
        <v>89</v>
      </c>
      <c r="O1481" s="7" t="s">
        <v>89</v>
      </c>
      <c r="P1481" s="7" t="s">
        <v>89</v>
      </c>
      <c r="Q1481" s="5"/>
      <c r="S1481" s="23">
        <v>48</v>
      </c>
      <c r="U1481" s="6" t="s">
        <v>2355</v>
      </c>
      <c r="W1481" s="25">
        <v>15</v>
      </c>
      <c r="X1481" s="6"/>
      <c r="Y1481" s="81"/>
      <c r="Z1481" s="1092">
        <v>42667</v>
      </c>
      <c r="AB1481" s="894"/>
      <c r="AC1481" s="894"/>
      <c r="AD1481" s="894"/>
      <c r="AE1481" s="1142">
        <f>IF(A1481="","",(IFERROR(VLOOKUP(A1481,Projecten!A$4:W$2618,5,FALSE),"niet bekend")))</f>
        <v>1</v>
      </c>
      <c r="AF1481" s="1031">
        <f>IF(AE1481="","",(IF(E1481=0,AH1481,(E1481/AE1481*AH1481))))</f>
        <v>2360.85</v>
      </c>
      <c r="AG1481" s="897">
        <f>IF(A1481="","",(IFERROR(VLOOKUP(A1481,Projecten!A$4:W$2618,23,FALSE),"niet bekend")))</f>
        <v>2360.85</v>
      </c>
      <c r="AH1481" s="900">
        <f>IF(A1481="","",(IFERROR(VLOOKUP(A1481,Projecten!A$4:W$2618,12,FALSE),"niet bekend")))</f>
        <v>2360.85</v>
      </c>
      <c r="AI1481" s="1131">
        <f>IFERROR(IF(AF1481="","",(AH1481-AF1481)),"")</f>
        <v>0</v>
      </c>
    </row>
    <row r="1482" spans="1:35" x14ac:dyDescent="0.2">
      <c r="A1482" s="822">
        <v>2016547</v>
      </c>
      <c r="B1482" s="1515">
        <v>121028</v>
      </c>
      <c r="C1482" s="817" t="s">
        <v>1577</v>
      </c>
      <c r="D1482" s="815" t="s">
        <v>1575</v>
      </c>
      <c r="E1482" s="1001">
        <v>0</v>
      </c>
      <c r="F1482" s="1001">
        <v>1</v>
      </c>
      <c r="G1482" s="1001">
        <v>1</v>
      </c>
      <c r="H1482" s="1001">
        <v>0</v>
      </c>
      <c r="I1482" s="808">
        <v>42692</v>
      </c>
      <c r="J1482" s="806" t="s">
        <v>1737</v>
      </c>
      <c r="K1482" s="806" t="s">
        <v>1737</v>
      </c>
      <c r="L1482" s="806" t="s">
        <v>1737</v>
      </c>
      <c r="M1482" s="7" t="s">
        <v>89</v>
      </c>
      <c r="N1482" s="7" t="s">
        <v>89</v>
      </c>
      <c r="O1482" s="7" t="s">
        <v>89</v>
      </c>
      <c r="P1482" s="7" t="s">
        <v>89</v>
      </c>
      <c r="Q1482" s="5"/>
      <c r="S1482" s="23">
        <v>48</v>
      </c>
      <c r="U1482" s="6" t="s">
        <v>2355</v>
      </c>
      <c r="W1482" s="25">
        <v>1.25</v>
      </c>
      <c r="X1482" s="6"/>
      <c r="Y1482" s="81"/>
      <c r="Z1482" s="1092">
        <v>42667</v>
      </c>
      <c r="AB1482" s="894"/>
      <c r="AC1482" s="894"/>
      <c r="AD1482" s="894"/>
      <c r="AE1482" s="1142">
        <f>IF(A1482="","",(IFERROR(VLOOKUP(A1482,Projecten!A$4:W$2618,5,FALSE),"niet bekend")))</f>
        <v>1</v>
      </c>
      <c r="AF1482" s="1031">
        <f>IF(AE1482="","",(IF(E1482=0,AH1482,(E1482/AE1482*AH1482))))</f>
        <v>178.96</v>
      </c>
      <c r="AG1482" s="897">
        <f>IF(A1482="","",(IFERROR(VLOOKUP(A1482,Projecten!A$4:W$2618,23,FALSE),"niet bekend")))</f>
        <v>178.96</v>
      </c>
      <c r="AH1482" s="900">
        <f>IF(A1482="","",(IFERROR(VLOOKUP(A1482,Projecten!A$4:W$2618,12,FALSE),"niet bekend")))</f>
        <v>178.96</v>
      </c>
      <c r="AI1482" s="1131">
        <f>IFERROR(IF(AF1482="","",(AH1482-AF1482)),"")</f>
        <v>0</v>
      </c>
    </row>
    <row r="1483" spans="1:35" x14ac:dyDescent="0.2">
      <c r="A1483" s="822">
        <v>2016548</v>
      </c>
      <c r="B1483" s="1515">
        <v>121028</v>
      </c>
      <c r="C1483" s="817" t="s">
        <v>1964</v>
      </c>
      <c r="D1483" s="815" t="s">
        <v>1575</v>
      </c>
      <c r="E1483" s="1001">
        <v>0</v>
      </c>
      <c r="F1483" s="1001">
        <v>1</v>
      </c>
      <c r="G1483" s="1001">
        <v>1</v>
      </c>
      <c r="H1483" s="1001">
        <v>0</v>
      </c>
      <c r="I1483" s="808">
        <v>42692</v>
      </c>
      <c r="J1483" s="806" t="s">
        <v>1737</v>
      </c>
      <c r="K1483" s="806" t="s">
        <v>1737</v>
      </c>
      <c r="L1483" s="806" t="s">
        <v>1737</v>
      </c>
      <c r="M1483" s="7" t="s">
        <v>89</v>
      </c>
      <c r="N1483" s="7" t="s">
        <v>89</v>
      </c>
      <c r="O1483" s="7" t="s">
        <v>89</v>
      </c>
      <c r="P1483" s="7" t="s">
        <v>89</v>
      </c>
      <c r="Q1483" s="5"/>
      <c r="S1483" s="23">
        <v>48</v>
      </c>
      <c r="U1483" s="6" t="s">
        <v>2355</v>
      </c>
      <c r="W1483" s="25">
        <v>1.25</v>
      </c>
      <c r="X1483" s="6"/>
      <c r="Y1483" s="81"/>
      <c r="Z1483" s="1092">
        <v>42667</v>
      </c>
      <c r="AB1483" s="894"/>
      <c r="AC1483" s="894"/>
      <c r="AD1483" s="894"/>
      <c r="AE1483" s="1142">
        <f>IF(A1483="","",(IFERROR(VLOOKUP(A1483,Projecten!A$4:W$2618,5,FALSE),"niet bekend")))</f>
        <v>1</v>
      </c>
      <c r="AF1483" s="1031">
        <f>IF(AE1483="","",(IF(E1483=0,AH1483,(E1483/AE1483*AH1483))))</f>
        <v>171.14</v>
      </c>
      <c r="AG1483" s="897">
        <f>IF(A1483="","",(IFERROR(VLOOKUP(A1483,Projecten!A$4:W$2618,23,FALSE),"niet bekend")))</f>
        <v>171.14</v>
      </c>
      <c r="AH1483" s="900">
        <f>IF(A1483="","",(IFERROR(VLOOKUP(A1483,Projecten!A$4:W$2618,12,FALSE),"niet bekend")))</f>
        <v>171.14</v>
      </c>
      <c r="AI1483" s="1131">
        <f>IFERROR(IF(AF1483="","",(AH1483-AF1483)),"")</f>
        <v>0</v>
      </c>
    </row>
    <row r="1484" spans="1:35" x14ac:dyDescent="0.2">
      <c r="A1484" s="822">
        <v>2016523</v>
      </c>
      <c r="B1484" s="1515">
        <v>121028</v>
      </c>
      <c r="C1484" s="817" t="s">
        <v>1912</v>
      </c>
      <c r="D1484" s="815" t="s">
        <v>1575</v>
      </c>
      <c r="E1484" s="1001">
        <v>1</v>
      </c>
      <c r="F1484" s="1001">
        <v>9</v>
      </c>
      <c r="G1484" s="1001">
        <v>5</v>
      </c>
      <c r="H1484" s="1001">
        <v>1</v>
      </c>
      <c r="I1484" s="808">
        <v>42692</v>
      </c>
      <c r="J1484" s="806" t="s">
        <v>1737</v>
      </c>
      <c r="K1484" s="806" t="s">
        <v>1737</v>
      </c>
      <c r="L1484" s="806" t="s">
        <v>1737</v>
      </c>
      <c r="M1484" s="7" t="s">
        <v>89</v>
      </c>
      <c r="N1484" s="7" t="s">
        <v>89</v>
      </c>
      <c r="O1484" s="7" t="s">
        <v>89</v>
      </c>
      <c r="P1484" s="7" t="s">
        <v>89</v>
      </c>
      <c r="Q1484" s="5"/>
      <c r="S1484" s="23">
        <v>48</v>
      </c>
      <c r="U1484" s="6" t="s">
        <v>2355</v>
      </c>
      <c r="W1484" s="25">
        <v>11</v>
      </c>
      <c r="X1484" s="6"/>
      <c r="Y1484" s="81"/>
      <c r="Z1484" s="1092">
        <v>42667</v>
      </c>
      <c r="AB1484" s="894"/>
      <c r="AC1484" s="894"/>
      <c r="AD1484" s="894"/>
      <c r="AE1484" s="1142">
        <f>IF(A1484="","",(IFERROR(VLOOKUP(A1484,Projecten!A$4:W$2618,5,FALSE),"niet bekend")))</f>
        <v>1</v>
      </c>
      <c r="AF1484" s="1031">
        <f>IF(AE1484="","",(IF(E1484=0,AH1484,(E1484/AE1484*AH1484))))</f>
        <v>1680.78</v>
      </c>
      <c r="AG1484" s="897">
        <f>IF(A1484="","",(IFERROR(VLOOKUP(A1484,Projecten!A$4:W$2618,23,FALSE),"niet bekend")))</f>
        <v>1680.78</v>
      </c>
      <c r="AH1484" s="900">
        <f>IF(A1484="","",(IFERROR(VLOOKUP(A1484,Projecten!A$4:W$2618,12,FALSE),"niet bekend")))</f>
        <v>1680.78</v>
      </c>
      <c r="AI1484" s="1131">
        <f>IFERROR(IF(AF1484="","",(AH1484-AF1484)),"")</f>
        <v>0</v>
      </c>
    </row>
    <row r="1485" spans="1:35" s="150" customFormat="1" x14ac:dyDescent="0.2">
      <c r="A1485" s="822"/>
      <c r="B1485" s="1189"/>
      <c r="C1485" s="822"/>
      <c r="D1485" s="859"/>
      <c r="E1485" s="1003"/>
      <c r="F1485" s="1003"/>
      <c r="G1485" s="1003"/>
      <c r="H1485" s="1003"/>
      <c r="I1485" s="808"/>
      <c r="J1485" s="808"/>
      <c r="K1485" s="808"/>
      <c r="L1485" s="808"/>
      <c r="M1485" s="75"/>
      <c r="N1485" s="75"/>
      <c r="O1485" s="75"/>
      <c r="P1485" s="75"/>
      <c r="Q1485" s="160"/>
      <c r="R1485" s="96"/>
      <c r="S1485" s="96"/>
      <c r="T1485" s="175"/>
      <c r="U1485" s="99"/>
      <c r="V1485" s="99"/>
      <c r="W1485" s="612"/>
      <c r="X1485" s="99"/>
      <c r="Y1485" s="99"/>
      <c r="Z1485" s="871"/>
      <c r="AB1485" s="897"/>
      <c r="AC1485" s="897"/>
      <c r="AD1485" s="897"/>
      <c r="AE1485" s="1025"/>
      <c r="AF1485" s="1032"/>
      <c r="AG1485" s="897"/>
      <c r="AH1485" s="901"/>
      <c r="AI1485" s="1131"/>
    </row>
    <row r="1486" spans="1:35" s="150" customFormat="1" x14ac:dyDescent="0.2">
      <c r="A1486" s="117">
        <v>2016672</v>
      </c>
      <c r="B1486" s="1189">
        <v>121015</v>
      </c>
      <c r="C1486" s="117" t="s">
        <v>2566</v>
      </c>
      <c r="D1486" s="738" t="s">
        <v>1724</v>
      </c>
      <c r="E1486" s="1002">
        <v>0</v>
      </c>
      <c r="F1486" s="1002">
        <v>2</v>
      </c>
      <c r="G1486" s="1002">
        <v>0</v>
      </c>
      <c r="H1486" s="1002">
        <v>0</v>
      </c>
      <c r="I1486" s="808">
        <v>42696</v>
      </c>
      <c r="J1486" s="808" t="s">
        <v>1737</v>
      </c>
      <c r="K1486" s="808" t="s">
        <v>1737</v>
      </c>
      <c r="L1486" s="808" t="s">
        <v>1737</v>
      </c>
      <c r="M1486" s="75" t="s">
        <v>89</v>
      </c>
      <c r="N1486" s="75" t="s">
        <v>89</v>
      </c>
      <c r="O1486" s="75" t="s">
        <v>89</v>
      </c>
      <c r="P1486" s="75" t="s">
        <v>89</v>
      </c>
      <c r="Q1486" s="160"/>
      <c r="R1486" s="96"/>
      <c r="S1486" s="96">
        <v>47</v>
      </c>
      <c r="T1486" s="175"/>
      <c r="U1486" s="99" t="s">
        <v>681</v>
      </c>
      <c r="V1486" s="99" t="s">
        <v>2567</v>
      </c>
      <c r="W1486" s="612">
        <v>3</v>
      </c>
      <c r="X1486" s="99"/>
      <c r="Y1486" s="99"/>
      <c r="Z1486" s="871">
        <v>42692</v>
      </c>
      <c r="AB1486" s="897"/>
      <c r="AC1486" s="897"/>
      <c r="AD1486" s="897"/>
      <c r="AE1486" s="1144">
        <f>IF(A1486="","",(IFERROR(VLOOKUP(A1486,Projecten!A$4:W$2618,5,FALSE),"niet bekend")))</f>
        <v>1</v>
      </c>
      <c r="AF1486" s="1032">
        <f t="shared" ref="AF1486:AF1494" si="154">IF(AE1486="","",(IF(E1486=0,AH1486,(E1486/AE1486*AH1486))))</f>
        <v>1378.27</v>
      </c>
      <c r="AG1486" s="897">
        <f>IF(A1486="","",(IFERROR(VLOOKUP(A1486,Projecten!A$4:W$2618,23,FALSE),"niet bekend")))</f>
        <v>1378.27</v>
      </c>
      <c r="AH1486" s="901">
        <f>IF(A1486="","",(IFERROR(VLOOKUP(A1486,Projecten!A$4:W$2618,12,FALSE),"niet bekend")))</f>
        <v>1378.27</v>
      </c>
      <c r="AI1486" s="1131">
        <f t="shared" ref="AI1486:AI1494" si="155">IFERROR(IF(AF1486="","",(AH1486-AF1486)),"")</f>
        <v>0</v>
      </c>
    </row>
    <row r="1487" spans="1:35" s="150" customFormat="1" x14ac:dyDescent="0.2">
      <c r="A1487" s="822" t="s">
        <v>2348</v>
      </c>
      <c r="B1487" s="1515">
        <v>120976</v>
      </c>
      <c r="C1487" s="822" t="s">
        <v>2117</v>
      </c>
      <c r="D1487" s="859" t="s">
        <v>489</v>
      </c>
      <c r="E1487" s="1003">
        <v>1</v>
      </c>
      <c r="F1487" s="1003">
        <v>12</v>
      </c>
      <c r="G1487" s="1003">
        <v>0</v>
      </c>
      <c r="H1487" s="1003">
        <v>0</v>
      </c>
      <c r="I1487" s="808">
        <v>42685</v>
      </c>
      <c r="J1487" s="806" t="s">
        <v>1737</v>
      </c>
      <c r="K1487" s="806" t="s">
        <v>1737</v>
      </c>
      <c r="L1487" s="806" t="s">
        <v>1737</v>
      </c>
      <c r="M1487" s="75" t="s">
        <v>89</v>
      </c>
      <c r="N1487" s="75" t="s">
        <v>89</v>
      </c>
      <c r="O1487" s="75" t="s">
        <v>89</v>
      </c>
      <c r="P1487" s="75" t="s">
        <v>89</v>
      </c>
      <c r="Q1487" s="160"/>
      <c r="R1487" s="96"/>
      <c r="S1487" s="96">
        <v>47</v>
      </c>
      <c r="T1487" s="175"/>
      <c r="U1487" s="99" t="s">
        <v>681</v>
      </c>
      <c r="V1487" s="99"/>
      <c r="W1487" s="612">
        <v>7.4</v>
      </c>
      <c r="X1487" s="99"/>
      <c r="Y1487" s="99"/>
      <c r="Z1487" s="871">
        <v>42668</v>
      </c>
      <c r="AB1487" s="897"/>
      <c r="AC1487" s="897"/>
      <c r="AD1487" s="897"/>
      <c r="AE1487" s="1144">
        <f>IF(A1487="","",(IFERROR(VLOOKUP(A1487,Projecten!A$4:W$2618,5,FALSE),"niet bekend")))</f>
        <v>1</v>
      </c>
      <c r="AF1487" s="1032">
        <f t="shared" si="154"/>
        <v>1400.4</v>
      </c>
      <c r="AG1487" s="897">
        <f>IF(A1487="","",(IFERROR(VLOOKUP(A1487,Projecten!A$4:W$2618,23,FALSE),"niet bekend")))</f>
        <v>1400.4</v>
      </c>
      <c r="AH1487" s="901">
        <f>IF(A1487="","",(IFERROR(VLOOKUP(A1487,Projecten!A$4:W$2618,12,FALSE),"niet bekend")))</f>
        <v>1400.4</v>
      </c>
      <c r="AI1487" s="1131">
        <f t="shared" si="155"/>
        <v>0</v>
      </c>
    </row>
    <row r="1488" spans="1:35" s="150" customFormat="1" x14ac:dyDescent="0.2">
      <c r="A1488" s="822" t="s">
        <v>2349</v>
      </c>
      <c r="B1488" s="1515">
        <v>120976</v>
      </c>
      <c r="C1488" s="822" t="s">
        <v>2118</v>
      </c>
      <c r="D1488" s="859" t="s">
        <v>489</v>
      </c>
      <c r="E1488" s="1003">
        <v>1</v>
      </c>
      <c r="F1488" s="1003">
        <v>17</v>
      </c>
      <c r="G1488" s="1003">
        <v>0</v>
      </c>
      <c r="H1488" s="1003">
        <v>0</v>
      </c>
      <c r="I1488" s="808">
        <v>42685</v>
      </c>
      <c r="J1488" s="806" t="s">
        <v>1737</v>
      </c>
      <c r="K1488" s="806" t="s">
        <v>1737</v>
      </c>
      <c r="L1488" s="806" t="s">
        <v>1737</v>
      </c>
      <c r="M1488" s="75" t="s">
        <v>89</v>
      </c>
      <c r="N1488" s="75" t="s">
        <v>89</v>
      </c>
      <c r="O1488" s="75" t="s">
        <v>89</v>
      </c>
      <c r="P1488" s="75" t="s">
        <v>89</v>
      </c>
      <c r="Q1488" s="160"/>
      <c r="R1488" s="96"/>
      <c r="S1488" s="96">
        <v>47</v>
      </c>
      <c r="T1488" s="175"/>
      <c r="U1488" s="99" t="s">
        <v>681</v>
      </c>
      <c r="V1488" s="99"/>
      <c r="W1488" s="612">
        <v>10.4</v>
      </c>
      <c r="X1488" s="99"/>
      <c r="Y1488" s="99"/>
      <c r="Z1488" s="871">
        <v>42668</v>
      </c>
      <c r="AB1488" s="897"/>
      <c r="AC1488" s="897"/>
      <c r="AD1488" s="897"/>
      <c r="AE1488" s="1144">
        <f>IF(A1488="","",(IFERROR(VLOOKUP(A1488,Projecten!A$4:W$2618,5,FALSE),"niet bekend")))</f>
        <v>1</v>
      </c>
      <c r="AF1488" s="1032">
        <f t="shared" si="154"/>
        <v>2052.0100000000002</v>
      </c>
      <c r="AG1488" s="897">
        <f>IF(A1488="","",(IFERROR(VLOOKUP(A1488,Projecten!A$4:W$2618,23,FALSE),"niet bekend")))</f>
        <v>2052.0100000000002</v>
      </c>
      <c r="AH1488" s="901">
        <f>IF(A1488="","",(IFERROR(VLOOKUP(A1488,Projecten!A$4:W$2618,12,FALSE),"niet bekend")))</f>
        <v>2052.0100000000002</v>
      </c>
      <c r="AI1488" s="1131">
        <f t="shared" si="155"/>
        <v>0</v>
      </c>
    </row>
    <row r="1489" spans="1:35" s="150" customFormat="1" x14ac:dyDescent="0.2">
      <c r="A1489" s="822" t="s">
        <v>2350</v>
      </c>
      <c r="B1489" s="1515">
        <v>120976</v>
      </c>
      <c r="C1489" s="822" t="s">
        <v>2119</v>
      </c>
      <c r="D1489" s="859" t="s">
        <v>489</v>
      </c>
      <c r="E1489" s="1003">
        <v>1</v>
      </c>
      <c r="F1489" s="1003">
        <v>13</v>
      </c>
      <c r="G1489" s="1003">
        <v>0</v>
      </c>
      <c r="H1489" s="1003">
        <v>0</v>
      </c>
      <c r="I1489" s="808">
        <v>42685</v>
      </c>
      <c r="J1489" s="806" t="s">
        <v>1737</v>
      </c>
      <c r="K1489" s="806" t="s">
        <v>1737</v>
      </c>
      <c r="L1489" s="806" t="s">
        <v>1737</v>
      </c>
      <c r="M1489" s="75" t="s">
        <v>89</v>
      </c>
      <c r="N1489" s="75" t="s">
        <v>89</v>
      </c>
      <c r="O1489" s="75" t="s">
        <v>89</v>
      </c>
      <c r="P1489" s="75" t="s">
        <v>89</v>
      </c>
      <c r="Q1489" s="160"/>
      <c r="R1489" s="96"/>
      <c r="S1489" s="96">
        <v>47</v>
      </c>
      <c r="T1489" s="175"/>
      <c r="U1489" s="99" t="s">
        <v>681</v>
      </c>
      <c r="V1489" s="99"/>
      <c r="W1489" s="612">
        <v>8.1999999999999993</v>
      </c>
      <c r="X1489" s="99"/>
      <c r="Y1489" s="99"/>
      <c r="Z1489" s="871">
        <v>42668</v>
      </c>
      <c r="AB1489" s="897"/>
      <c r="AC1489" s="897"/>
      <c r="AD1489" s="897"/>
      <c r="AE1489" s="1144">
        <f>IF(A1489="","",(IFERROR(VLOOKUP(A1489,Projecten!A$4:W$2618,5,FALSE),"niet bekend")))</f>
        <v>1</v>
      </c>
      <c r="AF1489" s="1032">
        <f t="shared" si="154"/>
        <v>1439.23</v>
      </c>
      <c r="AG1489" s="897">
        <f>IF(A1489="","",(IFERROR(VLOOKUP(A1489,Projecten!A$4:W$2618,23,FALSE),"niet bekend")))</f>
        <v>1439.23</v>
      </c>
      <c r="AH1489" s="901">
        <f>IF(A1489="","",(IFERROR(VLOOKUP(A1489,Projecten!A$4:W$2618,12,FALSE),"niet bekend")))</f>
        <v>1439.23</v>
      </c>
      <c r="AI1489" s="1131">
        <f t="shared" si="155"/>
        <v>0</v>
      </c>
    </row>
    <row r="1490" spans="1:35" s="150" customFormat="1" x14ac:dyDescent="0.2">
      <c r="A1490" s="822">
        <v>2016612</v>
      </c>
      <c r="B1490" s="1515">
        <v>121003</v>
      </c>
      <c r="C1490" s="822" t="s">
        <v>2116</v>
      </c>
      <c r="D1490" s="859" t="s">
        <v>489</v>
      </c>
      <c r="E1490" s="1003">
        <v>1</v>
      </c>
      <c r="F1490" s="1003">
        <v>8</v>
      </c>
      <c r="G1490" s="1003">
        <v>5</v>
      </c>
      <c r="H1490" s="1003">
        <v>3</v>
      </c>
      <c r="I1490" s="808">
        <v>42685</v>
      </c>
      <c r="J1490" s="808">
        <v>42683</v>
      </c>
      <c r="K1490" s="806" t="s">
        <v>1737</v>
      </c>
      <c r="L1490" s="806" t="s">
        <v>1737</v>
      </c>
      <c r="M1490" s="75" t="s">
        <v>89</v>
      </c>
      <c r="N1490" s="75" t="s">
        <v>89</v>
      </c>
      <c r="O1490" s="75" t="s">
        <v>89</v>
      </c>
      <c r="P1490" s="75" t="s">
        <v>89</v>
      </c>
      <c r="Q1490" s="160"/>
      <c r="R1490" s="96"/>
      <c r="S1490" s="96">
        <v>47</v>
      </c>
      <c r="T1490" s="175"/>
      <c r="U1490" s="99" t="s">
        <v>681</v>
      </c>
      <c r="V1490" s="99"/>
      <c r="W1490" s="612">
        <v>16.100000000000001</v>
      </c>
      <c r="X1490" s="99"/>
      <c r="Y1490" s="99"/>
      <c r="Z1490" s="871">
        <v>42668</v>
      </c>
      <c r="AB1490" s="897"/>
      <c r="AC1490" s="897"/>
      <c r="AD1490" s="897"/>
      <c r="AE1490" s="1144">
        <f>IF(A1490="","",(IFERROR(VLOOKUP(A1490,Projecten!A$4:W$2618,5,FALSE),"niet bekend")))</f>
        <v>1</v>
      </c>
      <c r="AF1490" s="1032">
        <f t="shared" si="154"/>
        <v>2424.3200000000002</v>
      </c>
      <c r="AG1490" s="897">
        <f>IF(A1490="","",(IFERROR(VLOOKUP(A1490,Projecten!A$4:W$2618,23,FALSE),"niet bekend")))</f>
        <v>2424.3200000000002</v>
      </c>
      <c r="AH1490" s="901">
        <f>IF(A1490="","",(IFERROR(VLOOKUP(A1490,Projecten!A$4:W$2618,12,FALSE),"niet bekend")))</f>
        <v>2424.3200000000002</v>
      </c>
      <c r="AI1490" s="1131">
        <f t="shared" si="155"/>
        <v>0</v>
      </c>
    </row>
    <row r="1491" spans="1:35" s="150" customFormat="1" x14ac:dyDescent="0.2">
      <c r="A1491" s="822">
        <v>2016626</v>
      </c>
      <c r="B1491" s="1515">
        <v>121003</v>
      </c>
      <c r="C1491" s="822" t="s">
        <v>1940</v>
      </c>
      <c r="D1491" s="859" t="s">
        <v>489</v>
      </c>
      <c r="E1491" s="1003">
        <v>0</v>
      </c>
      <c r="F1491" s="1003">
        <v>1</v>
      </c>
      <c r="G1491" s="1003">
        <v>0</v>
      </c>
      <c r="H1491" s="1003">
        <v>1</v>
      </c>
      <c r="I1491" s="808">
        <v>42685</v>
      </c>
      <c r="J1491" s="808" t="s">
        <v>1737</v>
      </c>
      <c r="K1491" s="806" t="s">
        <v>1737</v>
      </c>
      <c r="L1491" s="806" t="s">
        <v>1737</v>
      </c>
      <c r="M1491" s="75" t="s">
        <v>89</v>
      </c>
      <c r="N1491" s="75" t="s">
        <v>89</v>
      </c>
      <c r="O1491" s="75" t="s">
        <v>89</v>
      </c>
      <c r="P1491" s="75" t="s">
        <v>89</v>
      </c>
      <c r="Q1491" s="160"/>
      <c r="R1491" s="96"/>
      <c r="S1491" s="96">
        <v>47</v>
      </c>
      <c r="T1491" s="175"/>
      <c r="U1491" s="99" t="s">
        <v>681</v>
      </c>
      <c r="V1491" s="99"/>
      <c r="W1491" s="612">
        <v>3.2</v>
      </c>
      <c r="X1491" s="99"/>
      <c r="Y1491" s="99"/>
      <c r="Z1491" s="871">
        <v>42668</v>
      </c>
      <c r="AB1491" s="897"/>
      <c r="AC1491" s="897"/>
      <c r="AD1491" s="897"/>
      <c r="AE1491" s="1144">
        <f>IF(A1491="","",(IFERROR(VLOOKUP(A1491,Projecten!A$4:W$2618,5,FALSE),"niet bekend")))</f>
        <v>1</v>
      </c>
      <c r="AF1491" s="1032">
        <f t="shared" si="154"/>
        <v>621.26</v>
      </c>
      <c r="AG1491" s="897">
        <f>IF(A1491="","",(IFERROR(VLOOKUP(A1491,Projecten!A$4:W$2618,23,FALSE),"niet bekend")))</f>
        <v>621.26</v>
      </c>
      <c r="AH1491" s="901">
        <f>IF(A1491="","",(IFERROR(VLOOKUP(A1491,Projecten!A$4:W$2618,12,FALSE),"niet bekend")))</f>
        <v>621.26</v>
      </c>
      <c r="AI1491" s="1131">
        <f t="shared" si="155"/>
        <v>0</v>
      </c>
    </row>
    <row r="1492" spans="1:35" s="150" customFormat="1" x14ac:dyDescent="0.2">
      <c r="A1492" s="822">
        <v>2016610</v>
      </c>
      <c r="B1492" s="1515">
        <v>121002</v>
      </c>
      <c r="C1492" s="117" t="s">
        <v>2114</v>
      </c>
      <c r="D1492" s="859" t="s">
        <v>489</v>
      </c>
      <c r="E1492" s="1003">
        <v>0</v>
      </c>
      <c r="F1492" s="1003">
        <v>1</v>
      </c>
      <c r="G1492" s="1003">
        <v>0</v>
      </c>
      <c r="H1492" s="1003">
        <v>1</v>
      </c>
      <c r="I1492" s="808">
        <v>42685</v>
      </c>
      <c r="J1492" s="808" t="s">
        <v>1737</v>
      </c>
      <c r="K1492" s="806" t="s">
        <v>1737</v>
      </c>
      <c r="L1492" s="806" t="s">
        <v>1737</v>
      </c>
      <c r="M1492" s="75" t="s">
        <v>89</v>
      </c>
      <c r="N1492" s="75" t="s">
        <v>89</v>
      </c>
      <c r="O1492" s="75" t="s">
        <v>89</v>
      </c>
      <c r="P1492" s="75" t="s">
        <v>89</v>
      </c>
      <c r="Q1492" s="160" t="s">
        <v>1163</v>
      </c>
      <c r="R1492" s="96"/>
      <c r="S1492" s="96">
        <v>47</v>
      </c>
      <c r="T1492" s="175"/>
      <c r="U1492" s="99" t="s">
        <v>681</v>
      </c>
      <c r="V1492" s="99"/>
      <c r="W1492" s="612">
        <v>3.75</v>
      </c>
      <c r="X1492" s="99"/>
      <c r="Y1492" s="99"/>
      <c r="Z1492" s="871">
        <v>42668</v>
      </c>
      <c r="AB1492" s="897"/>
      <c r="AC1492" s="897"/>
      <c r="AD1492" s="897"/>
      <c r="AE1492" s="1144">
        <f>IF(A1492="","",(IFERROR(VLOOKUP(A1492,Projecten!A$4:W$2618,5,FALSE),"niet bekend")))</f>
        <v>1</v>
      </c>
      <c r="AF1492" s="1032">
        <f t="shared" si="154"/>
        <v>515.94000000000005</v>
      </c>
      <c r="AG1492" s="897">
        <f>IF(A1492="","",(IFERROR(VLOOKUP(A1492,Projecten!A$4:W$2618,23,FALSE),"niet bekend")))</f>
        <v>515.94000000000005</v>
      </c>
      <c r="AH1492" s="901">
        <f>IF(A1492="","",(IFERROR(VLOOKUP(A1492,Projecten!A$4:W$2618,12,FALSE),"niet bekend")))</f>
        <v>515.94000000000005</v>
      </c>
      <c r="AI1492" s="1131">
        <f t="shared" si="155"/>
        <v>0</v>
      </c>
    </row>
    <row r="1493" spans="1:35" s="150" customFormat="1" x14ac:dyDescent="0.2">
      <c r="A1493" s="822">
        <v>2016611</v>
      </c>
      <c r="B1493" s="1515">
        <v>121002</v>
      </c>
      <c r="C1493" s="822" t="s">
        <v>2115</v>
      </c>
      <c r="D1493" s="859" t="s">
        <v>489</v>
      </c>
      <c r="E1493" s="1003">
        <v>1</v>
      </c>
      <c r="F1493" s="1003">
        <v>10</v>
      </c>
      <c r="G1493" s="1003">
        <v>6</v>
      </c>
      <c r="H1493" s="1003">
        <v>3</v>
      </c>
      <c r="I1493" s="808">
        <v>42685</v>
      </c>
      <c r="J1493" s="808">
        <v>42683</v>
      </c>
      <c r="K1493" s="806" t="s">
        <v>1737</v>
      </c>
      <c r="L1493" s="806" t="s">
        <v>1737</v>
      </c>
      <c r="M1493" s="75" t="s">
        <v>89</v>
      </c>
      <c r="N1493" s="75" t="s">
        <v>89</v>
      </c>
      <c r="O1493" s="75" t="s">
        <v>89</v>
      </c>
      <c r="P1493" s="75" t="s">
        <v>89</v>
      </c>
      <c r="Q1493" s="160" t="s">
        <v>1163</v>
      </c>
      <c r="R1493" s="96"/>
      <c r="S1493" s="96">
        <v>47</v>
      </c>
      <c r="T1493" s="175"/>
      <c r="U1493" s="99" t="s">
        <v>681</v>
      </c>
      <c r="V1493" s="99"/>
      <c r="W1493" s="612">
        <v>19.5</v>
      </c>
      <c r="X1493" s="99"/>
      <c r="Y1493" s="99"/>
      <c r="Z1493" s="871">
        <v>42668</v>
      </c>
      <c r="AB1493" s="897"/>
      <c r="AC1493" s="897"/>
      <c r="AD1493" s="897"/>
      <c r="AE1493" s="1144">
        <f>IF(A1493="","",(IFERROR(VLOOKUP(A1493,Projecten!A$4:W$2618,5,FALSE),"niet bekend")))</f>
        <v>1</v>
      </c>
      <c r="AF1493" s="1032">
        <f t="shared" si="154"/>
        <v>2869.54</v>
      </c>
      <c r="AG1493" s="897">
        <f>IF(A1493="","",(IFERROR(VLOOKUP(A1493,Projecten!A$4:W$2618,23,FALSE),"niet bekend")))</f>
        <v>2869.54</v>
      </c>
      <c r="AH1493" s="901">
        <f>IF(A1493="","",(IFERROR(VLOOKUP(A1493,Projecten!A$4:W$2618,12,FALSE),"niet bekend")))</f>
        <v>2869.54</v>
      </c>
      <c r="AI1493" s="1131">
        <f t="shared" si="155"/>
        <v>0</v>
      </c>
    </row>
    <row r="1494" spans="1:35" s="150" customFormat="1" x14ac:dyDescent="0.2">
      <c r="A1494" s="822">
        <v>2016609</v>
      </c>
      <c r="B1494" s="1515">
        <v>121002</v>
      </c>
      <c r="C1494" s="822" t="s">
        <v>2113</v>
      </c>
      <c r="D1494" s="859" t="s">
        <v>489</v>
      </c>
      <c r="E1494" s="1003">
        <v>1</v>
      </c>
      <c r="F1494" s="1003">
        <v>8</v>
      </c>
      <c r="G1494" s="1003">
        <v>5</v>
      </c>
      <c r="H1494" s="1003">
        <v>3</v>
      </c>
      <c r="I1494" s="808">
        <v>42685</v>
      </c>
      <c r="J1494" s="808">
        <v>42683</v>
      </c>
      <c r="K1494" s="806" t="s">
        <v>1737</v>
      </c>
      <c r="L1494" s="806" t="s">
        <v>1737</v>
      </c>
      <c r="M1494" s="75" t="s">
        <v>89</v>
      </c>
      <c r="N1494" s="75" t="s">
        <v>89</v>
      </c>
      <c r="O1494" s="75" t="s">
        <v>89</v>
      </c>
      <c r="P1494" s="75" t="s">
        <v>89</v>
      </c>
      <c r="Q1494" s="160" t="s">
        <v>1163</v>
      </c>
      <c r="R1494" s="96"/>
      <c r="S1494" s="96">
        <v>47</v>
      </c>
      <c r="T1494" s="175"/>
      <c r="U1494" s="99" t="s">
        <v>681</v>
      </c>
      <c r="V1494" s="99"/>
      <c r="W1494" s="612">
        <v>19</v>
      </c>
      <c r="X1494" s="99"/>
      <c r="Y1494" s="99"/>
      <c r="Z1494" s="871">
        <v>42668</v>
      </c>
      <c r="AB1494" s="897"/>
      <c r="AC1494" s="897"/>
      <c r="AD1494" s="897"/>
      <c r="AE1494" s="1144">
        <f>IF(A1494="","",(IFERROR(VLOOKUP(A1494,Projecten!A$4:W$2618,5,FALSE),"niet bekend")))</f>
        <v>1</v>
      </c>
      <c r="AF1494" s="1032">
        <f t="shared" si="154"/>
        <v>3054.88</v>
      </c>
      <c r="AG1494" s="897">
        <f>IF(A1494="","",(IFERROR(VLOOKUP(A1494,Projecten!A$4:W$2618,23,FALSE),"niet bekend")))</f>
        <v>3054.88</v>
      </c>
      <c r="AH1494" s="901">
        <f>IF(A1494="","",(IFERROR(VLOOKUP(A1494,Projecten!A$4:W$2618,12,FALSE),"niet bekend")))</f>
        <v>3054.88</v>
      </c>
      <c r="AI1494" s="1131">
        <f t="shared" si="155"/>
        <v>0</v>
      </c>
    </row>
    <row r="1495" spans="1:35" s="150" customFormat="1" x14ac:dyDescent="0.2">
      <c r="A1495" s="117"/>
      <c r="B1495" s="1189"/>
      <c r="C1495" s="117"/>
      <c r="D1495" s="448"/>
      <c r="E1495" s="1002"/>
      <c r="F1495" s="1002"/>
      <c r="G1495" s="1002"/>
      <c r="H1495" s="1002"/>
      <c r="I1495" s="829"/>
      <c r="J1495" s="829"/>
      <c r="K1495" s="829"/>
      <c r="L1495" s="829"/>
      <c r="M1495" s="76"/>
      <c r="N1495" s="76"/>
      <c r="O1495" s="76"/>
      <c r="P1495" s="76"/>
      <c r="Q1495" s="160"/>
      <c r="R1495" s="96"/>
      <c r="S1495" s="96"/>
      <c r="T1495" s="175"/>
      <c r="U1495" s="99"/>
      <c r="V1495" s="778"/>
      <c r="W1495" s="612"/>
      <c r="X1495" s="99"/>
      <c r="Y1495" s="99"/>
      <c r="Z1495" s="871"/>
      <c r="AB1495" s="897"/>
      <c r="AC1495" s="897"/>
      <c r="AD1495" s="897"/>
      <c r="AE1495" s="1025"/>
      <c r="AF1495" s="1032"/>
      <c r="AG1495" s="897"/>
      <c r="AH1495" s="901"/>
      <c r="AI1495" s="1131"/>
    </row>
    <row r="1496" spans="1:35" s="150" customFormat="1" x14ac:dyDescent="0.2">
      <c r="A1496" s="117">
        <v>2016627</v>
      </c>
      <c r="B1496" s="1189">
        <v>121008</v>
      </c>
      <c r="C1496" s="117" t="s">
        <v>2323</v>
      </c>
      <c r="D1496" s="448" t="s">
        <v>793</v>
      </c>
      <c r="E1496" s="1002">
        <v>0</v>
      </c>
      <c r="F1496" s="1002">
        <v>1</v>
      </c>
      <c r="G1496" s="1002">
        <v>0</v>
      </c>
      <c r="H1496" s="1002">
        <v>2</v>
      </c>
      <c r="I1496" s="808">
        <v>42678</v>
      </c>
      <c r="J1496" s="808" t="s">
        <v>1737</v>
      </c>
      <c r="K1496" s="808" t="s">
        <v>1737</v>
      </c>
      <c r="L1496" s="808" t="s">
        <v>1737</v>
      </c>
      <c r="M1496" s="75" t="s">
        <v>89</v>
      </c>
      <c r="N1496" s="75" t="s">
        <v>89</v>
      </c>
      <c r="O1496" s="75" t="s">
        <v>89</v>
      </c>
      <c r="P1496" s="75" t="s">
        <v>89</v>
      </c>
      <c r="Q1496" s="160" t="s">
        <v>1163</v>
      </c>
      <c r="R1496" s="96"/>
      <c r="S1496" s="96">
        <v>47</v>
      </c>
      <c r="T1496" s="175"/>
      <c r="U1496" s="99" t="s">
        <v>805</v>
      </c>
      <c r="V1496" s="99" t="s">
        <v>2388</v>
      </c>
      <c r="W1496" s="612">
        <v>3.75</v>
      </c>
      <c r="X1496" s="99"/>
      <c r="Y1496" s="99"/>
      <c r="Z1496" s="871">
        <v>42664</v>
      </c>
      <c r="AB1496" s="897"/>
      <c r="AC1496" s="897"/>
      <c r="AD1496" s="897"/>
      <c r="AE1496" s="1144">
        <f>IF(A1496="","",(IFERROR(VLOOKUP(A1496,Projecten!A$4:W$2618,5,FALSE),"niet bekend")))</f>
        <v>1</v>
      </c>
      <c r="AF1496" s="1032">
        <f>IF(AE1496="","",(IF(E1496=0,AH1496,(E1496/AE1496*AH1496))))</f>
        <v>700.71</v>
      </c>
      <c r="AG1496" s="897">
        <f>IF(A1496="","",(IFERROR(VLOOKUP(A1496,Projecten!A$4:W$2618,23,FALSE),"niet bekend")))</f>
        <v>700.71</v>
      </c>
      <c r="AH1496" s="901">
        <f>IF(A1496="","",(IFERROR(VLOOKUP(A1496,Projecten!A$4:W$2618,12,FALSE),"niet bekend")))</f>
        <v>700.71</v>
      </c>
      <c r="AI1496" s="1131">
        <f>IFERROR(IF(AF1496="","",(AH1496-AF1496)),"")</f>
        <v>0</v>
      </c>
    </row>
    <row r="1497" spans="1:35" s="150" customFormat="1" x14ac:dyDescent="0.2">
      <c r="A1497" s="117"/>
      <c r="B1497" s="1189"/>
      <c r="C1497" s="117"/>
      <c r="D1497" s="448"/>
      <c r="E1497" s="1002"/>
      <c r="F1497" s="1002"/>
      <c r="G1497" s="1002"/>
      <c r="H1497" s="1002"/>
      <c r="I1497" s="829"/>
      <c r="J1497" s="829"/>
      <c r="K1497" s="829"/>
      <c r="L1497" s="829"/>
      <c r="M1497" s="76"/>
      <c r="N1497" s="76"/>
      <c r="O1497" s="76"/>
      <c r="P1497" s="76"/>
      <c r="Q1497" s="160"/>
      <c r="R1497" s="96"/>
      <c r="S1497" s="96"/>
      <c r="T1497" s="175"/>
      <c r="U1497" s="99"/>
      <c r="V1497" s="778"/>
      <c r="W1497" s="612"/>
      <c r="X1497" s="99"/>
      <c r="Y1497" s="99"/>
      <c r="Z1497" s="871"/>
      <c r="AB1497" s="897"/>
      <c r="AC1497" s="897"/>
      <c r="AD1497" s="897"/>
      <c r="AE1497" s="1025"/>
      <c r="AF1497" s="1032"/>
      <c r="AG1497" s="897"/>
      <c r="AH1497" s="901"/>
      <c r="AI1497" s="1131"/>
    </row>
    <row r="1498" spans="1:35" x14ac:dyDescent="0.2">
      <c r="A1498" s="117" t="s">
        <v>2613</v>
      </c>
      <c r="B1498" s="1515">
        <v>121024</v>
      </c>
      <c r="C1498" s="351" t="s">
        <v>2340</v>
      </c>
      <c r="D1498" s="349" t="s">
        <v>441</v>
      </c>
      <c r="E1498" s="999">
        <v>0</v>
      </c>
      <c r="F1498" s="999">
        <v>1</v>
      </c>
      <c r="G1498" s="999">
        <v>2</v>
      </c>
      <c r="H1498" s="999">
        <v>0</v>
      </c>
      <c r="I1498" s="806" t="s">
        <v>1737</v>
      </c>
      <c r="J1498" s="806" t="s">
        <v>1737</v>
      </c>
      <c r="K1498" s="806" t="s">
        <v>1737</v>
      </c>
      <c r="L1498" s="806" t="s">
        <v>1737</v>
      </c>
      <c r="M1498" s="7" t="s">
        <v>89</v>
      </c>
      <c r="N1498" s="7" t="s">
        <v>89</v>
      </c>
      <c r="O1498" s="7" t="s">
        <v>89</v>
      </c>
      <c r="P1498" s="7" t="s">
        <v>89</v>
      </c>
      <c r="Q1498" s="5"/>
      <c r="S1498" s="23">
        <v>47</v>
      </c>
      <c r="U1498" s="6" t="s">
        <v>683</v>
      </c>
      <c r="V1498" s="6" t="s">
        <v>2341</v>
      </c>
      <c r="W1498" s="25">
        <v>3.25</v>
      </c>
      <c r="X1498" s="6"/>
      <c r="Y1498" s="6"/>
      <c r="Z1498" s="1092">
        <v>42662</v>
      </c>
      <c r="AB1498" s="894"/>
      <c r="AC1498" s="894"/>
      <c r="AD1498" s="894"/>
      <c r="AE1498" s="1142">
        <v>1</v>
      </c>
      <c r="AF1498" s="1031">
        <f>IF(AE1498="","",(IF(E1498=0,AH1498,(E1498/AE1498*AH1498))))</f>
        <v>1059.74</v>
      </c>
      <c r="AG1498" s="897">
        <f>IF(A1498="","",(IFERROR(VLOOKUP(A1498,Projecten!A$4:W$2618,23,FALSE),"niet bekend")))</f>
        <v>1059.74</v>
      </c>
      <c r="AH1498" s="900">
        <f>IF(A1498="","",(IFERROR(VLOOKUP(A1498,Projecten!A$4:W$2618,12,FALSE),"niet bekend")))</f>
        <v>1059.74</v>
      </c>
      <c r="AI1498" s="1131">
        <f>IFERROR(IF(AF1498="","",(AH1498-AF1498)),"")</f>
        <v>0</v>
      </c>
    </row>
    <row r="1499" spans="1:35" s="38" customFormat="1" x14ac:dyDescent="0.2">
      <c r="A1499" s="826"/>
      <c r="B1499" s="1500"/>
      <c r="C1499" s="31"/>
      <c r="D1499" s="31"/>
      <c r="E1499" s="32"/>
      <c r="F1499" s="32"/>
      <c r="G1499" s="32"/>
      <c r="H1499" s="32"/>
      <c r="I1499" s="811"/>
      <c r="J1499" s="811"/>
      <c r="K1499" s="32"/>
      <c r="L1499" s="32"/>
      <c r="M1499" s="32"/>
      <c r="N1499" s="32"/>
      <c r="O1499" s="32"/>
      <c r="P1499" s="32"/>
      <c r="Q1499" s="527"/>
      <c r="R1499" s="33"/>
      <c r="S1499" s="1198"/>
      <c r="T1499" s="176"/>
      <c r="U1499" s="35"/>
      <c r="V1499" s="35"/>
      <c r="W1499" s="35"/>
      <c r="X1499" s="83"/>
      <c r="Y1499" s="84"/>
      <c r="Z1499" s="36"/>
      <c r="AB1499" s="896"/>
      <c r="AC1499" s="896"/>
      <c r="AD1499" s="896"/>
      <c r="AE1499" s="1005"/>
      <c r="AF1499" s="1034"/>
      <c r="AG1499" s="898"/>
      <c r="AH1499" s="903"/>
    </row>
    <row r="1500" spans="1:35" s="957" customFormat="1" x14ac:dyDescent="0.2">
      <c r="A1500" s="1006"/>
      <c r="B1500" s="1498"/>
      <c r="C1500" s="1008">
        <f>SUM(F1500:H1500)</f>
        <v>394</v>
      </c>
      <c r="D1500" s="1009"/>
      <c r="E1500" s="1010">
        <f>SUM(E1501:E1529)</f>
        <v>26</v>
      </c>
      <c r="F1500" s="1010">
        <f>SUM(F1501:F1529)</f>
        <v>185</v>
      </c>
      <c r="G1500" s="1010">
        <f>SUM(G1501:G1529)</f>
        <v>137</v>
      </c>
      <c r="H1500" s="1010">
        <f>SUM(H1501:H1529)</f>
        <v>72</v>
      </c>
      <c r="I1500" s="1011"/>
      <c r="J1500" s="1011"/>
      <c r="K1500" s="1010"/>
      <c r="L1500" s="1010"/>
      <c r="M1500" s="1010"/>
      <c r="N1500" s="1010"/>
      <c r="O1500" s="1010"/>
      <c r="P1500" s="1010"/>
      <c r="Q1500" s="1012">
        <v>48</v>
      </c>
      <c r="R1500" s="1043"/>
      <c r="S1500" s="1199"/>
      <c r="T1500" s="1013"/>
      <c r="U1500" s="1014"/>
      <c r="V1500" s="1015">
        <f>SUM(W1500:W1529)</f>
        <v>446.75</v>
      </c>
      <c r="W1500" s="960"/>
      <c r="X1500" s="960">
        <f>Productiemedewerkers!C1660</f>
        <v>0</v>
      </c>
      <c r="Y1500" s="961">
        <f>V1500-X1500</f>
        <v>446.75</v>
      </c>
      <c r="Z1500" s="956"/>
      <c r="AA1500" s="964" t="s">
        <v>1332</v>
      </c>
      <c r="AB1500" s="964" t="s">
        <v>1269</v>
      </c>
      <c r="AC1500" s="964" t="s">
        <v>1333</v>
      </c>
      <c r="AD1500" s="958" t="s">
        <v>2590</v>
      </c>
      <c r="AE1500" s="1141" t="s">
        <v>2738</v>
      </c>
      <c r="AF1500" s="1035">
        <f>SUM(AF1501:AF1529)</f>
        <v>78860.24000000002</v>
      </c>
      <c r="AG1500" s="958"/>
      <c r="AH1500" s="962"/>
    </row>
    <row r="1501" spans="1:35" x14ac:dyDescent="0.2">
      <c r="A1501" s="347"/>
      <c r="B1501" s="1515"/>
      <c r="C1501" s="6"/>
      <c r="D1501" s="347"/>
      <c r="E1501" s="999"/>
      <c r="F1501" s="999"/>
      <c r="G1501" s="999"/>
      <c r="H1501" s="999"/>
      <c r="I1501" s="805"/>
      <c r="J1501" s="805"/>
      <c r="K1501" s="29"/>
      <c r="L1501" s="29"/>
      <c r="M1501" s="29"/>
      <c r="N1501" s="29"/>
      <c r="O1501" s="29"/>
      <c r="P1501" s="29"/>
      <c r="Q1501" s="5" t="s">
        <v>1696</v>
      </c>
      <c r="S1501" s="23"/>
      <c r="V1501" s="600" t="s">
        <v>2493</v>
      </c>
      <c r="W1501" s="25"/>
      <c r="X1501" s="6"/>
      <c r="Y1501" s="6"/>
      <c r="Z1501" s="5"/>
      <c r="AA1501" s="468">
        <v>526.75</v>
      </c>
      <c r="AB1501" s="468">
        <v>149.25</v>
      </c>
      <c r="AC1501" s="468">
        <f>AA1501-AB1501</f>
        <v>377.5</v>
      </c>
      <c r="AD1501" s="468">
        <v>61.5</v>
      </c>
      <c r="AE1501" s="1142" t="str">
        <f>IF(A1501="","",(IFERROR(VLOOKUP(A1501,Projecten!A$4:W$2618,5,FALSE),"niet bekend")))</f>
        <v/>
      </c>
      <c r="AF1501" s="1031"/>
      <c r="AG1501" s="897"/>
      <c r="AH1501" s="900"/>
      <c r="AI1501" s="8"/>
    </row>
    <row r="1502" spans="1:35" x14ac:dyDescent="0.2">
      <c r="A1502" s="347"/>
      <c r="B1502" s="1515"/>
      <c r="C1502" s="284" t="s">
        <v>2659</v>
      </c>
      <c r="D1502" s="347"/>
      <c r="E1502" s="999"/>
      <c r="F1502" s="999"/>
      <c r="G1502" s="999"/>
      <c r="H1502" s="999"/>
      <c r="I1502" s="805"/>
      <c r="J1502" s="805"/>
      <c r="K1502" s="29"/>
      <c r="L1502" s="29"/>
      <c r="M1502" s="29"/>
      <c r="N1502" s="29"/>
      <c r="O1502" s="29"/>
      <c r="P1502" s="29"/>
      <c r="Q1502" s="5"/>
      <c r="S1502" s="23"/>
      <c r="V1502" s="600"/>
      <c r="W1502" s="25"/>
      <c r="X1502" s="6"/>
      <c r="Y1502" s="6"/>
      <c r="Z1502" s="5"/>
      <c r="AB1502" s="894"/>
      <c r="AC1502" s="894"/>
      <c r="AD1502" s="894"/>
      <c r="AE1502" s="1142"/>
      <c r="AF1502" s="1031"/>
      <c r="AG1502" s="897"/>
      <c r="AH1502" s="900"/>
      <c r="AI1502" s="8"/>
    </row>
    <row r="1503" spans="1:35" x14ac:dyDescent="0.2">
      <c r="A1503" s="347"/>
      <c r="B1503" s="1515"/>
      <c r="C1503" s="284"/>
      <c r="D1503" s="347"/>
      <c r="E1503" s="999"/>
      <c r="F1503" s="999"/>
      <c r="G1503" s="999"/>
      <c r="H1503" s="999"/>
      <c r="I1503" s="805"/>
      <c r="J1503" s="805"/>
      <c r="K1503" s="29"/>
      <c r="L1503" s="29"/>
      <c r="M1503" s="29"/>
      <c r="N1503" s="29"/>
      <c r="O1503" s="29"/>
      <c r="P1503" s="29"/>
      <c r="Q1503" s="5"/>
      <c r="S1503" s="23"/>
      <c r="V1503" s="600"/>
      <c r="W1503" s="25"/>
      <c r="X1503" s="6"/>
      <c r="Y1503" s="6"/>
      <c r="Z1503" s="5"/>
      <c r="AB1503" s="894"/>
      <c r="AC1503" s="894"/>
      <c r="AD1503" s="894"/>
      <c r="AE1503" s="1142"/>
      <c r="AF1503" s="1031"/>
      <c r="AG1503" s="897"/>
      <c r="AH1503" s="900"/>
      <c r="AI1503" s="8"/>
    </row>
    <row r="1504" spans="1:35" x14ac:dyDescent="0.2">
      <c r="A1504" s="117">
        <v>2016650</v>
      </c>
      <c r="B1504" s="1515">
        <v>121022</v>
      </c>
      <c r="C1504" s="290">
        <v>559617</v>
      </c>
      <c r="D1504" s="347" t="s">
        <v>68</v>
      </c>
      <c r="E1504" s="999">
        <v>1</v>
      </c>
      <c r="F1504" s="999">
        <v>8</v>
      </c>
      <c r="G1504" s="999">
        <v>6</v>
      </c>
      <c r="H1504" s="999">
        <v>4</v>
      </c>
      <c r="I1504" s="829">
        <v>42692</v>
      </c>
      <c r="J1504" s="829">
        <v>42690</v>
      </c>
      <c r="K1504" s="829" t="s">
        <v>1737</v>
      </c>
      <c r="L1504" s="829" t="s">
        <v>1737</v>
      </c>
      <c r="M1504" s="41" t="s">
        <v>89</v>
      </c>
      <c r="N1504" s="41" t="s">
        <v>89</v>
      </c>
      <c r="O1504" s="41" t="s">
        <v>89</v>
      </c>
      <c r="P1504" s="41" t="s">
        <v>89</v>
      </c>
      <c r="Q1504" s="5"/>
      <c r="R1504" s="23">
        <v>42712</v>
      </c>
      <c r="S1504" s="23">
        <v>48</v>
      </c>
      <c r="U1504" s="6" t="s">
        <v>278</v>
      </c>
      <c r="V1504" s="696" t="s">
        <v>1162</v>
      </c>
      <c r="W1504" s="497">
        <v>19</v>
      </c>
      <c r="X1504" s="6"/>
      <c r="Y1504" s="6"/>
      <c r="Z1504" s="1092">
        <v>42674</v>
      </c>
      <c r="AB1504" s="894"/>
      <c r="AC1504" s="894"/>
      <c r="AD1504" s="894"/>
      <c r="AE1504" s="1142">
        <f>IF(A1504="","",(IFERROR(VLOOKUP(A1504,Projecten!A$4:W$2618,5,FALSE),"niet bekend")))</f>
        <v>1</v>
      </c>
      <c r="AF1504" s="1031">
        <f t="shared" ref="AF1504:AF1516" si="156">IF(AE1504="","",(IF(E1504=0,AH1504,(E1504/AE1504*AH1504))))</f>
        <v>3752.33</v>
      </c>
      <c r="AG1504" s="897">
        <f>IF(A1504="","",(IFERROR(VLOOKUP(A1504,Projecten!A$4:W$2618,23,FALSE),"niet bekend")))</f>
        <v>3752.33</v>
      </c>
      <c r="AH1504" s="900">
        <f>IF(A1504="","",(IFERROR(VLOOKUP(A1504,Projecten!A$4:W$2618,12,FALSE),"niet bekend")))</f>
        <v>3752.33</v>
      </c>
      <c r="AI1504" s="8"/>
    </row>
    <row r="1505" spans="1:35" x14ac:dyDescent="0.2">
      <c r="A1505" s="117">
        <v>2016645</v>
      </c>
      <c r="B1505" s="1515">
        <v>121021</v>
      </c>
      <c r="C1505" s="290">
        <v>621717</v>
      </c>
      <c r="D1505" s="347" t="s">
        <v>68</v>
      </c>
      <c r="E1505" s="999">
        <v>1</v>
      </c>
      <c r="F1505" s="999">
        <v>8</v>
      </c>
      <c r="G1505" s="999">
        <v>5</v>
      </c>
      <c r="H1505" s="999">
        <v>3</v>
      </c>
      <c r="I1505" s="829">
        <v>42692</v>
      </c>
      <c r="J1505" s="829" t="s">
        <v>1737</v>
      </c>
      <c r="K1505" s="829" t="s">
        <v>1737</v>
      </c>
      <c r="L1505" s="829" t="s">
        <v>1737</v>
      </c>
      <c r="M1505" s="41" t="s">
        <v>89</v>
      </c>
      <c r="N1505" s="41" t="s">
        <v>89</v>
      </c>
      <c r="O1505" s="41" t="s">
        <v>89</v>
      </c>
      <c r="P1505" s="41" t="s">
        <v>89</v>
      </c>
      <c r="Q1505" s="5"/>
      <c r="R1505" s="23">
        <v>42711</v>
      </c>
      <c r="S1505" s="23">
        <v>48</v>
      </c>
      <c r="U1505" s="6" t="s">
        <v>278</v>
      </c>
      <c r="V1505" s="696"/>
      <c r="W1505" s="497">
        <v>15</v>
      </c>
      <c r="X1505" s="6"/>
      <c r="Y1505" s="6"/>
      <c r="Z1505" s="1092">
        <v>42674</v>
      </c>
      <c r="AB1505" s="894"/>
      <c r="AC1505" s="894"/>
      <c r="AD1505" s="894"/>
      <c r="AE1505" s="1142">
        <f>IF(A1505="","",(IFERROR(VLOOKUP(A1505,Projecten!A$4:W$2618,5,FALSE),"niet bekend")))</f>
        <v>1</v>
      </c>
      <c r="AF1505" s="1031">
        <f t="shared" si="156"/>
        <v>2180.94</v>
      </c>
      <c r="AG1505" s="897">
        <f>IF(A1505="","",(IFERROR(VLOOKUP(A1505,Projecten!A$4:W$2618,23,FALSE),"niet bekend")))</f>
        <v>2180.94</v>
      </c>
      <c r="AH1505" s="900">
        <f>IF(A1505="","",(IFERROR(VLOOKUP(A1505,Projecten!A$4:W$2618,12,FALSE),"niet bekend")))</f>
        <v>2180.94</v>
      </c>
      <c r="AI1505" s="8"/>
    </row>
    <row r="1506" spans="1:35" x14ac:dyDescent="0.2">
      <c r="A1506" s="117">
        <v>2016642</v>
      </c>
      <c r="B1506" s="1515">
        <v>121021</v>
      </c>
      <c r="C1506" s="290">
        <v>623517</v>
      </c>
      <c r="D1506" s="347" t="s">
        <v>68</v>
      </c>
      <c r="E1506" s="999">
        <v>1</v>
      </c>
      <c r="F1506" s="999">
        <v>8</v>
      </c>
      <c r="G1506" s="999">
        <v>5</v>
      </c>
      <c r="H1506" s="999">
        <v>3</v>
      </c>
      <c r="I1506" s="829">
        <v>42692</v>
      </c>
      <c r="J1506" s="829" t="s">
        <v>1737</v>
      </c>
      <c r="K1506" s="829" t="s">
        <v>1737</v>
      </c>
      <c r="L1506" s="829" t="s">
        <v>1737</v>
      </c>
      <c r="M1506" s="41" t="s">
        <v>89</v>
      </c>
      <c r="N1506" s="41" t="s">
        <v>89</v>
      </c>
      <c r="O1506" s="41" t="s">
        <v>89</v>
      </c>
      <c r="P1506" s="41" t="s">
        <v>89</v>
      </c>
      <c r="Q1506" s="5"/>
      <c r="R1506" s="23">
        <v>42709</v>
      </c>
      <c r="S1506" s="23">
        <v>48</v>
      </c>
      <c r="U1506" s="6" t="s">
        <v>278</v>
      </c>
      <c r="V1506" s="696"/>
      <c r="W1506" s="497">
        <v>15</v>
      </c>
      <c r="X1506" s="6"/>
      <c r="Y1506" s="6"/>
      <c r="Z1506" s="1092">
        <v>42674</v>
      </c>
      <c r="AB1506" s="894"/>
      <c r="AC1506" s="894"/>
      <c r="AD1506" s="894"/>
      <c r="AE1506" s="1142">
        <f>IF(A1506="","",(IFERROR(VLOOKUP(A1506,Projecten!A$4:W$2618,5,FALSE),"niet bekend")))</f>
        <v>1</v>
      </c>
      <c r="AF1506" s="1031">
        <f t="shared" si="156"/>
        <v>2480.83</v>
      </c>
      <c r="AG1506" s="897">
        <f>IF(A1506="","",(IFERROR(VLOOKUP(A1506,Projecten!A$4:W$2618,23,FALSE),"niet bekend")))</f>
        <v>2480.83</v>
      </c>
      <c r="AH1506" s="900">
        <f>IF(A1506="","",(IFERROR(VLOOKUP(A1506,Projecten!A$4:W$2618,12,FALSE),"niet bekend")))</f>
        <v>2480.83</v>
      </c>
      <c r="AI1506" s="8"/>
    </row>
    <row r="1507" spans="1:35" x14ac:dyDescent="0.2">
      <c r="A1507" s="117">
        <v>2016753</v>
      </c>
      <c r="B1507" s="291" t="s">
        <v>237</v>
      </c>
      <c r="C1507" s="290" t="s">
        <v>2650</v>
      </c>
      <c r="D1507" s="347" t="s">
        <v>68</v>
      </c>
      <c r="E1507" s="999">
        <v>0</v>
      </c>
      <c r="F1507" s="999">
        <v>0</v>
      </c>
      <c r="G1507" s="999">
        <v>0</v>
      </c>
      <c r="H1507" s="999">
        <v>0</v>
      </c>
      <c r="I1507" s="829" t="s">
        <v>1737</v>
      </c>
      <c r="J1507" s="829" t="s">
        <v>1737</v>
      </c>
      <c r="K1507" s="829" t="s">
        <v>1737</v>
      </c>
      <c r="L1507" s="829" t="s">
        <v>1737</v>
      </c>
      <c r="M1507" s="29" t="s">
        <v>89</v>
      </c>
      <c r="N1507" s="29" t="s">
        <v>89</v>
      </c>
      <c r="O1507" s="29" t="s">
        <v>89</v>
      </c>
      <c r="P1507" s="29" t="s">
        <v>89</v>
      </c>
      <c r="Q1507" s="5"/>
      <c r="S1507" s="23">
        <v>48</v>
      </c>
      <c r="U1507" s="6" t="s">
        <v>278</v>
      </c>
      <c r="V1507" s="600"/>
      <c r="W1507" s="25">
        <v>5</v>
      </c>
      <c r="X1507" s="6"/>
      <c r="Y1507" s="6"/>
      <c r="Z1507" s="1150">
        <v>42703</v>
      </c>
      <c r="AB1507" s="894"/>
      <c r="AC1507" s="894"/>
      <c r="AD1507" s="894"/>
      <c r="AE1507" s="1142">
        <f>IF(A1507="","",(IFERROR(VLOOKUP(A1507,Projecten!A$4:W$2618,5,FALSE),"niet bekend")))</f>
        <v>0</v>
      </c>
      <c r="AF1507" s="1031">
        <f t="shared" si="156"/>
        <v>805</v>
      </c>
      <c r="AG1507" s="897">
        <f>IF(A1507="","",(IFERROR(VLOOKUP(A1507,Projecten!A$4:W$2618,23,FALSE),"niet bekend")))</f>
        <v>805</v>
      </c>
      <c r="AH1507" s="900">
        <f>IF(A1507="","",(IFERROR(VLOOKUP(A1507,Projecten!A$4:W$2618,12,FALSE),"niet bekend")))</f>
        <v>805</v>
      </c>
      <c r="AI1507" s="8"/>
    </row>
    <row r="1508" spans="1:35" x14ac:dyDescent="0.2">
      <c r="A1508" s="117">
        <v>2016649</v>
      </c>
      <c r="B1508" s="1515">
        <v>121022</v>
      </c>
      <c r="C1508" s="290">
        <v>559517</v>
      </c>
      <c r="D1508" s="347" t="s">
        <v>68</v>
      </c>
      <c r="E1508" s="999">
        <v>1</v>
      </c>
      <c r="F1508" s="999">
        <v>8</v>
      </c>
      <c r="G1508" s="999">
        <v>5</v>
      </c>
      <c r="H1508" s="999">
        <v>3</v>
      </c>
      <c r="I1508" s="829">
        <v>42692</v>
      </c>
      <c r="J1508" s="829">
        <v>42690</v>
      </c>
      <c r="K1508" s="829" t="s">
        <v>1737</v>
      </c>
      <c r="L1508" s="829" t="s">
        <v>1737</v>
      </c>
      <c r="M1508" s="41" t="s">
        <v>89</v>
      </c>
      <c r="N1508" s="41" t="s">
        <v>89</v>
      </c>
      <c r="O1508" s="41" t="s">
        <v>89</v>
      </c>
      <c r="P1508" s="41" t="s">
        <v>89</v>
      </c>
      <c r="Q1508" s="5"/>
      <c r="R1508" s="23">
        <v>42711</v>
      </c>
      <c r="S1508" s="23">
        <v>48</v>
      </c>
      <c r="U1508" s="6" t="s">
        <v>278</v>
      </c>
      <c r="V1508" s="696" t="s">
        <v>1162</v>
      </c>
      <c r="W1508" s="497">
        <v>19</v>
      </c>
      <c r="X1508" s="6"/>
      <c r="Y1508" s="6"/>
      <c r="Z1508" s="1092">
        <v>42674</v>
      </c>
      <c r="AB1508" s="894"/>
      <c r="AC1508" s="894"/>
      <c r="AD1508" s="894"/>
      <c r="AE1508" s="1142">
        <f>IF(A1508="","",(IFERROR(VLOOKUP(A1508,Projecten!A$4:W$2618,5,FALSE),"niet bekend")))</f>
        <v>1</v>
      </c>
      <c r="AF1508" s="1031">
        <f t="shared" si="156"/>
        <v>3898.33</v>
      </c>
      <c r="AG1508" s="897">
        <f>IF(A1508="","",(IFERROR(VLOOKUP(A1508,Projecten!A$4:W$2618,23,FALSE),"niet bekend")))</f>
        <v>3898.33</v>
      </c>
      <c r="AH1508" s="900">
        <f>IF(A1508="","",(IFERROR(VLOOKUP(A1508,Projecten!A$4:W$2618,12,FALSE),"niet bekend")))</f>
        <v>3898.33</v>
      </c>
      <c r="AI1508" s="8"/>
    </row>
    <row r="1509" spans="1:35" x14ac:dyDescent="0.2">
      <c r="A1509" s="117" t="s">
        <v>2432</v>
      </c>
      <c r="B1509" s="1189">
        <v>121024</v>
      </c>
      <c r="C1509" s="290" t="s">
        <v>2448</v>
      </c>
      <c r="D1509" s="347" t="s">
        <v>68</v>
      </c>
      <c r="E1509" s="999">
        <v>1</v>
      </c>
      <c r="F1509" s="999">
        <v>8</v>
      </c>
      <c r="G1509" s="999">
        <v>8</v>
      </c>
      <c r="H1509" s="999">
        <v>2</v>
      </c>
      <c r="I1509" s="829">
        <v>42692</v>
      </c>
      <c r="J1509" s="829">
        <v>42690</v>
      </c>
      <c r="K1509" s="829">
        <v>42688</v>
      </c>
      <c r="L1509" s="829" t="s">
        <v>1737</v>
      </c>
      <c r="M1509" s="41" t="s">
        <v>89</v>
      </c>
      <c r="N1509" s="41" t="s">
        <v>89</v>
      </c>
      <c r="O1509" s="41" t="s">
        <v>89</v>
      </c>
      <c r="P1509" s="41" t="s">
        <v>89</v>
      </c>
      <c r="Q1509" s="5" t="s">
        <v>2593</v>
      </c>
      <c r="R1509" s="23">
        <v>42710</v>
      </c>
      <c r="S1509" s="23">
        <v>48</v>
      </c>
      <c r="U1509" s="6" t="s">
        <v>278</v>
      </c>
      <c r="V1509" s="696" t="s">
        <v>1162</v>
      </c>
      <c r="W1509" s="497">
        <v>21</v>
      </c>
      <c r="X1509" s="6"/>
      <c r="Y1509" s="6"/>
      <c r="Z1509" s="1092">
        <v>42674</v>
      </c>
      <c r="AB1509" s="894"/>
      <c r="AC1509" s="894"/>
      <c r="AD1509" s="894"/>
      <c r="AE1509" s="1142">
        <f>IF(A1509="","",(IFERROR(VLOOKUP(A1509,Projecten!A$4:W$2618,5,FALSE),"niet bekend")))</f>
        <v>1</v>
      </c>
      <c r="AF1509" s="1031">
        <f t="shared" si="156"/>
        <v>4892.6899999999996</v>
      </c>
      <c r="AG1509" s="897">
        <f>IF(A1509="","",(IFERROR(VLOOKUP(A1509,Projecten!A$4:W$2618,23,FALSE),"niet bekend")))</f>
        <v>4892.6899999999996</v>
      </c>
      <c r="AH1509" s="900">
        <f>IF(A1509="","",(IFERROR(VLOOKUP(A1509,Projecten!A$4:W$2618,12,FALSE),"niet bekend")))</f>
        <v>4892.6899999999996</v>
      </c>
      <c r="AI1509" s="8"/>
    </row>
    <row r="1510" spans="1:35" x14ac:dyDescent="0.2">
      <c r="A1510" s="117" t="s">
        <v>2126</v>
      </c>
      <c r="B1510" s="1189">
        <v>121006</v>
      </c>
      <c r="C1510" s="351" t="s">
        <v>2123</v>
      </c>
      <c r="D1510" s="349" t="s">
        <v>68</v>
      </c>
      <c r="E1510" s="999">
        <v>1</v>
      </c>
      <c r="F1510" s="999">
        <v>11</v>
      </c>
      <c r="G1510" s="999">
        <v>4</v>
      </c>
      <c r="H1510" s="999">
        <v>12</v>
      </c>
      <c r="I1510" s="808">
        <v>42685</v>
      </c>
      <c r="J1510" s="808">
        <v>42683</v>
      </c>
      <c r="K1510" s="808" t="s">
        <v>1737</v>
      </c>
      <c r="L1510" s="808" t="s">
        <v>167</v>
      </c>
      <c r="M1510" s="7" t="s">
        <v>89</v>
      </c>
      <c r="N1510" s="7" t="s">
        <v>89</v>
      </c>
      <c r="O1510" s="7" t="s">
        <v>89</v>
      </c>
      <c r="P1510" s="7" t="s">
        <v>89</v>
      </c>
      <c r="Q1510" s="5"/>
      <c r="R1510" s="23">
        <v>42699</v>
      </c>
      <c r="S1510" s="23">
        <v>47</v>
      </c>
      <c r="U1510" s="6" t="s">
        <v>278</v>
      </c>
      <c r="V1510" s="6" t="s">
        <v>2032</v>
      </c>
      <c r="W1510" s="25">
        <v>45</v>
      </c>
      <c r="X1510" s="6"/>
      <c r="Y1510" s="6"/>
      <c r="Z1510" s="871">
        <v>42661</v>
      </c>
      <c r="AB1510" s="894"/>
      <c r="AC1510" s="894"/>
      <c r="AD1510" s="894"/>
      <c r="AE1510" s="1142">
        <f>IF(A1510="","",(IFERROR(VLOOKUP(A1510,Projecten!A$4:W$2618,5,FALSE),"niet bekend")))</f>
        <v>1</v>
      </c>
      <c r="AF1510" s="1031">
        <f t="shared" si="156"/>
        <v>10578.33</v>
      </c>
      <c r="AG1510" s="897">
        <f>IF(A1510="","",(IFERROR(VLOOKUP(A1510,Projecten!A$4:W$2618,23,FALSE),"niet bekend")))</f>
        <v>10578.33</v>
      </c>
      <c r="AH1510" s="900">
        <f>IF(A1510="","",(IFERROR(VLOOKUP(A1510,Projecten!A$4:W$2618,12,FALSE),"niet bekend")))</f>
        <v>10578.33</v>
      </c>
      <c r="AI1510" s="8"/>
    </row>
    <row r="1511" spans="1:35" x14ac:dyDescent="0.2">
      <c r="A1511" s="117">
        <v>2016654</v>
      </c>
      <c r="B1511" s="1189">
        <v>121032</v>
      </c>
      <c r="C1511" s="290" t="s">
        <v>2403</v>
      </c>
      <c r="D1511" s="347" t="s">
        <v>68</v>
      </c>
      <c r="E1511" s="999">
        <v>1</v>
      </c>
      <c r="F1511" s="999">
        <v>2</v>
      </c>
      <c r="G1511" s="999">
        <v>0</v>
      </c>
      <c r="H1511" s="999">
        <v>2</v>
      </c>
      <c r="I1511" s="829">
        <v>42692</v>
      </c>
      <c r="J1511" s="829" t="s">
        <v>1737</v>
      </c>
      <c r="K1511" s="829" t="s">
        <v>1737</v>
      </c>
      <c r="L1511" s="829" t="s">
        <v>1737</v>
      </c>
      <c r="M1511" s="29" t="s">
        <v>89</v>
      </c>
      <c r="N1511" s="29" t="s">
        <v>89</v>
      </c>
      <c r="O1511" s="29" t="s">
        <v>89</v>
      </c>
      <c r="P1511" s="29" t="s">
        <v>89</v>
      </c>
      <c r="Q1511" s="5"/>
      <c r="R1511" s="23">
        <v>42711</v>
      </c>
      <c r="S1511" s="23">
        <v>48</v>
      </c>
      <c r="U1511" s="6" t="s">
        <v>278</v>
      </c>
      <c r="V1511" s="696" t="s">
        <v>1162</v>
      </c>
      <c r="W1511" s="25">
        <v>7.5</v>
      </c>
      <c r="X1511" s="6"/>
      <c r="Y1511" s="6"/>
      <c r="Z1511" s="1092">
        <v>42674</v>
      </c>
      <c r="AB1511" s="894"/>
      <c r="AC1511" s="894"/>
      <c r="AD1511" s="894"/>
      <c r="AE1511" s="1142">
        <f>IF(A1511="","",(IFERROR(VLOOKUP(A1511,Projecten!A$4:W$2618,5,FALSE),"niet bekend")))</f>
        <v>1</v>
      </c>
      <c r="AF1511" s="1031">
        <f t="shared" si="156"/>
        <v>1120</v>
      </c>
      <c r="AG1511" s="897">
        <f>IF(A1511="","",(IFERROR(VLOOKUP(A1511,Projecten!A$4:W$2618,23,FALSE),"niet bekend")))</f>
        <v>1120</v>
      </c>
      <c r="AH1511" s="900">
        <f>IF(A1511="","",(IFERROR(VLOOKUP(A1511,Projecten!A$4:W$2618,12,FALSE),"niet bekend")))</f>
        <v>1120</v>
      </c>
      <c r="AI1511" s="8"/>
    </row>
    <row r="1512" spans="1:35" x14ac:dyDescent="0.2">
      <c r="A1512" s="117">
        <v>2016652</v>
      </c>
      <c r="B1512" s="1189">
        <v>121032</v>
      </c>
      <c r="C1512" s="290">
        <v>616317</v>
      </c>
      <c r="D1512" s="347" t="s">
        <v>68</v>
      </c>
      <c r="E1512" s="999">
        <v>1</v>
      </c>
      <c r="F1512" s="999">
        <v>7</v>
      </c>
      <c r="G1512" s="999">
        <v>5</v>
      </c>
      <c r="H1512" s="999">
        <v>2</v>
      </c>
      <c r="I1512" s="808">
        <v>42692</v>
      </c>
      <c r="J1512" s="808">
        <v>42690</v>
      </c>
      <c r="K1512" s="808" t="s">
        <v>1737</v>
      </c>
      <c r="L1512" s="808" t="s">
        <v>1737</v>
      </c>
      <c r="M1512" s="7" t="s">
        <v>89</v>
      </c>
      <c r="N1512" s="7" t="s">
        <v>89</v>
      </c>
      <c r="O1512" s="7" t="s">
        <v>89</v>
      </c>
      <c r="P1512" s="7" t="s">
        <v>89</v>
      </c>
      <c r="Q1512" s="5"/>
      <c r="R1512" s="23">
        <v>42713</v>
      </c>
      <c r="S1512" s="23">
        <v>48</v>
      </c>
      <c r="U1512" s="6" t="s">
        <v>278</v>
      </c>
      <c r="V1512" s="6" t="s">
        <v>1162</v>
      </c>
      <c r="W1512" s="497">
        <v>14</v>
      </c>
      <c r="X1512" s="6"/>
      <c r="Y1512" s="6"/>
      <c r="Z1512" s="1092">
        <v>42674</v>
      </c>
      <c r="AB1512" s="894"/>
      <c r="AC1512" s="894"/>
      <c r="AD1512" s="894"/>
      <c r="AE1512" s="1142">
        <f>IF(A1512="","",(IFERROR(VLOOKUP(A1512,Projecten!A$4:W$2618,5,FALSE),"niet bekend")))</f>
        <v>1</v>
      </c>
      <c r="AF1512" s="1031">
        <f t="shared" si="156"/>
        <v>2856.27</v>
      </c>
      <c r="AG1512" s="897">
        <f>IF(A1512="","",(IFERROR(VLOOKUP(A1512,Projecten!A$4:W$2618,23,FALSE),"niet bekend")))</f>
        <v>2856.27</v>
      </c>
      <c r="AH1512" s="900">
        <f>IF(A1512="","",(IFERROR(VLOOKUP(A1512,Projecten!A$4:W$2618,12,FALSE),"niet bekend")))</f>
        <v>2856.27</v>
      </c>
      <c r="AI1512" s="8"/>
    </row>
    <row r="1513" spans="1:35" x14ac:dyDescent="0.2">
      <c r="A1513" s="117" t="s">
        <v>2442</v>
      </c>
      <c r="B1513" s="1189">
        <v>121024</v>
      </c>
      <c r="C1513" s="290">
        <v>595817</v>
      </c>
      <c r="D1513" s="347" t="s">
        <v>68</v>
      </c>
      <c r="E1513" s="999">
        <v>1</v>
      </c>
      <c r="F1513" s="999">
        <v>8</v>
      </c>
      <c r="G1513" s="999">
        <v>5</v>
      </c>
      <c r="H1513" s="999">
        <v>2</v>
      </c>
      <c r="I1513" s="829">
        <v>42692</v>
      </c>
      <c r="J1513" s="829">
        <v>42690</v>
      </c>
      <c r="K1513" s="829">
        <v>42688</v>
      </c>
      <c r="L1513" s="829" t="s">
        <v>1737</v>
      </c>
      <c r="M1513" s="41" t="s">
        <v>89</v>
      </c>
      <c r="N1513" s="41" t="s">
        <v>89</v>
      </c>
      <c r="O1513" s="41" t="s">
        <v>89</v>
      </c>
      <c r="P1513" s="41" t="s">
        <v>89</v>
      </c>
      <c r="Q1513" s="5"/>
      <c r="R1513" s="23">
        <v>42709</v>
      </c>
      <c r="S1513" s="23">
        <v>48</v>
      </c>
      <c r="U1513" s="6" t="s">
        <v>278</v>
      </c>
      <c r="V1513" s="696" t="s">
        <v>2443</v>
      </c>
      <c r="W1513" s="497">
        <v>23</v>
      </c>
      <c r="X1513" s="6"/>
      <c r="Y1513" s="6"/>
      <c r="Z1513" s="1092">
        <v>42674</v>
      </c>
      <c r="AB1513" s="894"/>
      <c r="AC1513" s="894"/>
      <c r="AD1513" s="894"/>
      <c r="AE1513" s="1142">
        <f>IF(A1513="","",(IFERROR(VLOOKUP(A1513,Projecten!A$4:W$2618,5,FALSE),"niet bekend")))</f>
        <v>1</v>
      </c>
      <c r="AF1513" s="1031">
        <f t="shared" si="156"/>
        <v>5256.98</v>
      </c>
      <c r="AG1513" s="897">
        <f>IF(A1513="","",(IFERROR(VLOOKUP(A1513,Projecten!A$4:W$2618,23,FALSE),"niet bekend")))</f>
        <v>5256.98</v>
      </c>
      <c r="AH1513" s="900">
        <f>IF(A1513="","",(IFERROR(VLOOKUP(A1513,Projecten!A$4:W$2618,12,FALSE),"niet bekend")))</f>
        <v>5256.98</v>
      </c>
      <c r="AI1513" s="8"/>
    </row>
    <row r="1514" spans="1:35" x14ac:dyDescent="0.2">
      <c r="A1514" s="117">
        <v>2016661</v>
      </c>
      <c r="B1514" s="1515">
        <v>121037</v>
      </c>
      <c r="C1514" s="290" t="s">
        <v>2421</v>
      </c>
      <c r="D1514" s="347" t="s">
        <v>68</v>
      </c>
      <c r="E1514" s="999">
        <v>3</v>
      </c>
      <c r="F1514" s="999">
        <v>24</v>
      </c>
      <c r="G1514" s="999">
        <v>18</v>
      </c>
      <c r="H1514" s="999">
        <v>6</v>
      </c>
      <c r="I1514" s="808">
        <v>42696</v>
      </c>
      <c r="J1514" s="808">
        <v>42695</v>
      </c>
      <c r="K1514" s="808" t="s">
        <v>1737</v>
      </c>
      <c r="L1514" s="808" t="s">
        <v>1737</v>
      </c>
      <c r="M1514" s="7" t="s">
        <v>89</v>
      </c>
      <c r="N1514" s="7" t="s">
        <v>89</v>
      </c>
      <c r="O1514" s="7" t="s">
        <v>89</v>
      </c>
      <c r="P1514" s="7" t="s">
        <v>89</v>
      </c>
      <c r="Q1514" s="5"/>
      <c r="R1514" s="23">
        <v>42716</v>
      </c>
      <c r="S1514" s="23">
        <v>49</v>
      </c>
      <c r="U1514" s="6" t="s">
        <v>278</v>
      </c>
      <c r="V1514" s="696"/>
      <c r="W1514" s="873">
        <v>44</v>
      </c>
      <c r="X1514" s="6"/>
      <c r="Y1514" s="6"/>
      <c r="Z1514" s="1092">
        <v>42674</v>
      </c>
      <c r="AB1514" s="894"/>
      <c r="AC1514" s="894"/>
      <c r="AD1514" s="894"/>
      <c r="AE1514" s="1142">
        <f>IF(A1514="","",(IFERROR(VLOOKUP(A1514,Projecten!A$4:W$2618,5,FALSE),"niet bekend")))</f>
        <v>3</v>
      </c>
      <c r="AF1514" s="1031">
        <f t="shared" si="156"/>
        <v>6561.01</v>
      </c>
      <c r="AG1514" s="897">
        <f>IF(A1514="","",(IFERROR(VLOOKUP(A1514,Projecten!A$4:W$2618,23,FALSE),"niet bekend")))</f>
        <v>6561.01</v>
      </c>
      <c r="AH1514" s="900">
        <f>IF(A1514="","",(IFERROR(VLOOKUP(A1514,Projecten!A$4:W$2618,12,FALSE),"niet bekend")))</f>
        <v>6561.01</v>
      </c>
      <c r="AI1514" s="8"/>
    </row>
    <row r="1515" spans="1:35" x14ac:dyDescent="0.2">
      <c r="A1515" s="117">
        <v>2016656</v>
      </c>
      <c r="B1515" s="1515">
        <v>121037</v>
      </c>
      <c r="C1515" s="290" t="s">
        <v>2412</v>
      </c>
      <c r="D1515" s="347" t="s">
        <v>68</v>
      </c>
      <c r="E1515" s="999">
        <v>3</v>
      </c>
      <c r="F1515" s="999">
        <v>24</v>
      </c>
      <c r="G1515" s="999">
        <v>21</v>
      </c>
      <c r="H1515" s="999">
        <v>6</v>
      </c>
      <c r="I1515" s="808">
        <v>42699</v>
      </c>
      <c r="J1515" s="808">
        <v>42695</v>
      </c>
      <c r="K1515" s="808" t="s">
        <v>1737</v>
      </c>
      <c r="L1515" s="808" t="s">
        <v>1737</v>
      </c>
      <c r="M1515" s="7" t="s">
        <v>89</v>
      </c>
      <c r="N1515" s="7" t="s">
        <v>89</v>
      </c>
      <c r="O1515" s="7" t="s">
        <v>89</v>
      </c>
      <c r="P1515" s="7" t="s">
        <v>89</v>
      </c>
      <c r="Q1515" s="5"/>
      <c r="S1515" s="23">
        <v>49</v>
      </c>
      <c r="U1515" s="6" t="s">
        <v>444</v>
      </c>
      <c r="V1515" s="696"/>
      <c r="W1515" s="497">
        <v>46</v>
      </c>
      <c r="X1515" s="6"/>
      <c r="Y1515" s="6"/>
      <c r="Z1515" s="1092">
        <v>42674</v>
      </c>
      <c r="AB1515" s="894"/>
      <c r="AC1515" s="894"/>
      <c r="AD1515" s="894"/>
      <c r="AE1515" s="1142">
        <f>IF(A1515="","",(IFERROR(VLOOKUP(A1515,Projecten!A$4:W$2618,5,FALSE),"niet bekend")))</f>
        <v>3</v>
      </c>
      <c r="AF1515" s="1031">
        <f t="shared" si="156"/>
        <v>6587.67</v>
      </c>
      <c r="AG1515" s="897">
        <f>IF(A1515="","",(IFERROR(VLOOKUP(A1515,Projecten!A$4:W$2618,23,FALSE),"niet bekend")))</f>
        <v>6587.67</v>
      </c>
      <c r="AH1515" s="900">
        <f>IF(A1515="","",(IFERROR(VLOOKUP(A1515,Projecten!A$4:W$2618,12,FALSE),"niet bekend")))</f>
        <v>6587.67</v>
      </c>
      <c r="AI1515" s="8"/>
    </row>
    <row r="1516" spans="1:35" x14ac:dyDescent="0.2">
      <c r="A1516" s="1149">
        <v>2016673</v>
      </c>
      <c r="B1516" s="1515">
        <v>121006</v>
      </c>
      <c r="C1516" s="290" t="s">
        <v>2439</v>
      </c>
      <c r="D1516" s="347" t="s">
        <v>68</v>
      </c>
      <c r="E1516" s="999">
        <v>1</v>
      </c>
      <c r="F1516" s="999">
        <v>11</v>
      </c>
      <c r="G1516" s="999">
        <v>4</v>
      </c>
      <c r="H1516" s="999">
        <v>12</v>
      </c>
      <c r="I1516" s="809">
        <v>42696</v>
      </c>
      <c r="J1516" s="809">
        <v>42690</v>
      </c>
      <c r="K1516" s="806" t="s">
        <v>1737</v>
      </c>
      <c r="L1516" s="262" t="s">
        <v>168</v>
      </c>
      <c r="M1516" s="7" t="s">
        <v>89</v>
      </c>
      <c r="N1516" s="7" t="s">
        <v>89</v>
      </c>
      <c r="O1516" s="7" t="s">
        <v>89</v>
      </c>
      <c r="P1516" s="7" t="s">
        <v>89</v>
      </c>
      <c r="Q1516" s="5"/>
      <c r="S1516" s="23">
        <v>49</v>
      </c>
      <c r="U1516" s="6" t="s">
        <v>278</v>
      </c>
      <c r="V1516" s="6" t="s">
        <v>2504</v>
      </c>
      <c r="W1516" s="497">
        <v>45</v>
      </c>
      <c r="X1516" s="6"/>
      <c r="Y1516" s="6"/>
      <c r="Z1516" s="1152">
        <v>42681</v>
      </c>
      <c r="AB1516" s="894"/>
      <c r="AC1516" s="894"/>
      <c r="AD1516" s="894"/>
      <c r="AE1516" s="1142">
        <f>IF(A1516="","",(IFERROR(VLOOKUP(A1516,Projecten!A$4:W$2618,5,FALSE),"niet bekend")))</f>
        <v>1</v>
      </c>
      <c r="AF1516" s="1031">
        <f t="shared" si="156"/>
        <v>10578.33</v>
      </c>
      <c r="AG1516" s="897">
        <f>IF(A1516="","",(IFERROR(VLOOKUP(A1516,Projecten!A$4:W$2618,23,FALSE),"niet bekend")))</f>
        <v>10578.33</v>
      </c>
      <c r="AH1516" s="900">
        <f>IF(A1516="","",(IFERROR(VLOOKUP(A1516,Projecten!A$4:W$2618,12,FALSE),"niet bekend")))</f>
        <v>10578.33</v>
      </c>
      <c r="AI1516" s="8"/>
    </row>
    <row r="1517" spans="1:35" s="150" customFormat="1" x14ac:dyDescent="0.2">
      <c r="A1517" s="448"/>
      <c r="B1517" s="1189"/>
      <c r="C1517" s="646"/>
      <c r="D1517" s="448"/>
      <c r="E1517" s="1002"/>
      <c r="F1517" s="1002"/>
      <c r="G1517" s="1002"/>
      <c r="H1517" s="1002"/>
      <c r="I1517" s="810"/>
      <c r="J1517" s="810"/>
      <c r="K1517" s="74"/>
      <c r="L1517" s="74"/>
      <c r="M1517" s="74"/>
      <c r="N1517" s="74"/>
      <c r="O1517" s="74"/>
      <c r="P1517" s="74"/>
      <c r="Q1517" s="160"/>
      <c r="R1517" s="96"/>
      <c r="S1517" s="96"/>
      <c r="T1517" s="175"/>
      <c r="U1517" s="99"/>
      <c r="V1517" s="263"/>
      <c r="W1517" s="97"/>
      <c r="X1517" s="99"/>
      <c r="Y1517" s="99"/>
      <c r="Z1517" s="160"/>
      <c r="AB1517" s="897"/>
      <c r="AC1517" s="897"/>
      <c r="AD1517" s="897"/>
      <c r="AE1517" s="1144"/>
      <c r="AF1517" s="1032"/>
      <c r="AG1517" s="897"/>
      <c r="AH1517" s="901"/>
    </row>
    <row r="1518" spans="1:35" x14ac:dyDescent="0.2">
      <c r="A1518" s="290">
        <v>2016667</v>
      </c>
      <c r="B1518" s="1515">
        <v>121042</v>
      </c>
      <c r="C1518" s="347" t="s">
        <v>2427</v>
      </c>
      <c r="D1518" s="347" t="s">
        <v>451</v>
      </c>
      <c r="E1518" s="999">
        <v>1</v>
      </c>
      <c r="F1518" s="999">
        <v>8</v>
      </c>
      <c r="G1518" s="999">
        <v>7</v>
      </c>
      <c r="H1518" s="999">
        <v>3</v>
      </c>
      <c r="I1518" s="807">
        <v>42699</v>
      </c>
      <c r="J1518" s="806" t="s">
        <v>1737</v>
      </c>
      <c r="K1518" s="806" t="s">
        <v>1737</v>
      </c>
      <c r="L1518" s="806" t="s">
        <v>1737</v>
      </c>
      <c r="M1518" s="7" t="s">
        <v>89</v>
      </c>
      <c r="N1518" s="7" t="s">
        <v>89</v>
      </c>
      <c r="O1518" s="7" t="s">
        <v>89</v>
      </c>
      <c r="P1518" s="7" t="s">
        <v>89</v>
      </c>
      <c r="Q1518" s="5"/>
      <c r="S1518" s="23">
        <v>49</v>
      </c>
      <c r="U1518" s="6" t="s">
        <v>934</v>
      </c>
      <c r="V1518" s="374"/>
      <c r="W1518" s="873">
        <v>19</v>
      </c>
      <c r="X1518" s="6"/>
      <c r="Y1518" s="6"/>
      <c r="Z1518" s="1152">
        <v>42681</v>
      </c>
      <c r="AB1518" s="894"/>
      <c r="AC1518" s="894"/>
      <c r="AD1518" s="894"/>
      <c r="AE1518" s="1142">
        <f>IF(A1518="","",(IFERROR(VLOOKUP(A1518,Projecten!A$4:W$2618,5,FALSE),"niet bekend")))</f>
        <v>1</v>
      </c>
      <c r="AF1518" s="1031">
        <f>IF(AE1518="","",(IF(E1518=0,AH1518,(E1518/AE1518*AH1518))))</f>
        <v>2762.58</v>
      </c>
      <c r="AG1518" s="897">
        <f>IF(A1518="","",(IFERROR(VLOOKUP(A1518,Projecten!A$4:W$2618,23,FALSE),"niet bekend")))</f>
        <v>2762.58</v>
      </c>
      <c r="AH1518" s="900">
        <f>IF(A1518="","",(IFERROR(VLOOKUP(A1518,Projecten!A$4:W$2618,12,FALSE),"niet bekend")))</f>
        <v>2762.58</v>
      </c>
      <c r="AI1518" s="8"/>
    </row>
    <row r="1519" spans="1:35" x14ac:dyDescent="0.2">
      <c r="A1519" s="1149">
        <v>2016697</v>
      </c>
      <c r="B1519" s="1515">
        <v>121043</v>
      </c>
      <c r="C1519" s="290" t="s">
        <v>2522</v>
      </c>
      <c r="D1519" s="347" t="s">
        <v>451</v>
      </c>
      <c r="E1519" s="999">
        <v>1</v>
      </c>
      <c r="F1519" s="999">
        <v>1</v>
      </c>
      <c r="G1519" s="999">
        <v>1</v>
      </c>
      <c r="H1519" s="999">
        <v>0</v>
      </c>
      <c r="I1519" s="809">
        <v>42699</v>
      </c>
      <c r="J1519" s="806" t="s">
        <v>1737</v>
      </c>
      <c r="K1519" s="806" t="s">
        <v>1737</v>
      </c>
      <c r="L1519" s="806" t="s">
        <v>1737</v>
      </c>
      <c r="M1519" s="7" t="s">
        <v>89</v>
      </c>
      <c r="N1519" s="7" t="s">
        <v>89</v>
      </c>
      <c r="O1519" s="7" t="s">
        <v>89</v>
      </c>
      <c r="P1519" s="7" t="s">
        <v>89</v>
      </c>
      <c r="Q1519" s="5"/>
      <c r="S1519" s="23">
        <v>49</v>
      </c>
      <c r="U1519" s="6" t="s">
        <v>934</v>
      </c>
      <c r="V1519" s="374"/>
      <c r="W1519" s="873">
        <v>1.5</v>
      </c>
      <c r="X1519" s="6"/>
      <c r="Y1519" s="6"/>
      <c r="Z1519" s="1152">
        <v>42688</v>
      </c>
      <c r="AB1519" s="894"/>
      <c r="AC1519" s="894"/>
      <c r="AD1519" s="894"/>
      <c r="AE1519" s="1142">
        <f>IF(A1519="","",(IFERROR(VLOOKUP(A1519,Projecten!A$4:W$2618,5,FALSE),"niet bekend")))</f>
        <v>1</v>
      </c>
      <c r="AF1519" s="1031">
        <f>IF(AE1519="","",(IF(E1519=0,AH1519,(E1519/AE1519*AH1519))))</f>
        <v>195.81</v>
      </c>
      <c r="AG1519" s="897">
        <f>IF(A1519="","",(IFERROR(VLOOKUP(A1519,Projecten!A$4:W$2618,23,FALSE),"niet bekend")))</f>
        <v>222.42</v>
      </c>
      <c r="AH1519" s="900">
        <f>IF(A1519="","",(IFERROR(VLOOKUP(A1519,Projecten!A$4:W$2618,12,FALSE),"niet bekend")))</f>
        <v>195.81</v>
      </c>
      <c r="AI1519" s="8"/>
    </row>
    <row r="1520" spans="1:35" x14ac:dyDescent="0.2">
      <c r="A1520" s="1149">
        <v>2016666</v>
      </c>
      <c r="B1520" s="1515">
        <v>121043</v>
      </c>
      <c r="C1520" s="290" t="s">
        <v>2430</v>
      </c>
      <c r="D1520" s="347" t="s">
        <v>451</v>
      </c>
      <c r="E1520" s="999">
        <v>1</v>
      </c>
      <c r="F1520" s="999">
        <v>3</v>
      </c>
      <c r="G1520" s="999">
        <v>3</v>
      </c>
      <c r="H1520" s="999">
        <v>0</v>
      </c>
      <c r="I1520" s="807">
        <v>42699</v>
      </c>
      <c r="J1520" s="809">
        <v>42695</v>
      </c>
      <c r="K1520" s="806" t="s">
        <v>1737</v>
      </c>
      <c r="L1520" s="806" t="s">
        <v>1737</v>
      </c>
      <c r="M1520" s="7" t="s">
        <v>89</v>
      </c>
      <c r="N1520" s="7" t="s">
        <v>89</v>
      </c>
      <c r="O1520" s="7" t="s">
        <v>89</v>
      </c>
      <c r="P1520" s="7" t="s">
        <v>89</v>
      </c>
      <c r="Q1520" s="5"/>
      <c r="S1520" s="23">
        <v>49</v>
      </c>
      <c r="U1520" s="6" t="s">
        <v>934</v>
      </c>
      <c r="V1520" s="374"/>
      <c r="W1520" s="497">
        <v>5</v>
      </c>
      <c r="X1520" s="6"/>
      <c r="Y1520" s="6"/>
      <c r="Z1520" s="1152">
        <v>42681</v>
      </c>
      <c r="AB1520" s="894"/>
      <c r="AC1520" s="894"/>
      <c r="AD1520" s="894"/>
      <c r="AE1520" s="1142">
        <f>IF(A1520="","",(IFERROR(VLOOKUP(A1520,Projecten!A$4:W$2618,5,FALSE),"niet bekend")))</f>
        <v>1</v>
      </c>
      <c r="AF1520" s="1031">
        <f>IF(AE1520="","",(IF(E1520=0,AH1520,(E1520/AE1520*AH1520))))</f>
        <v>938.91</v>
      </c>
      <c r="AG1520" s="897">
        <f>IF(A1520="","",(IFERROR(VLOOKUP(A1520,Projecten!A$4:W$2618,23,FALSE),"niet bekend")))</f>
        <v>938.91</v>
      </c>
      <c r="AH1520" s="900">
        <f>IF(A1520="","",(IFERROR(VLOOKUP(A1520,Projecten!A$4:W$2618,12,FALSE),"niet bekend")))</f>
        <v>938.91</v>
      </c>
      <c r="AI1520" s="8"/>
    </row>
    <row r="1521" spans="1:35" s="150" customFormat="1" x14ac:dyDescent="0.2">
      <c r="A1521" s="117"/>
      <c r="B1521" s="1189"/>
      <c r="C1521" s="117"/>
      <c r="D1521" s="448"/>
      <c r="E1521" s="1002"/>
      <c r="F1521" s="1002"/>
      <c r="G1521" s="1002"/>
      <c r="H1521" s="1002"/>
      <c r="I1521" s="808"/>
      <c r="J1521" s="808"/>
      <c r="K1521" s="808"/>
      <c r="L1521" s="75"/>
      <c r="M1521" s="75"/>
      <c r="N1521" s="75"/>
      <c r="O1521" s="75"/>
      <c r="P1521" s="75"/>
      <c r="Q1521" s="160"/>
      <c r="R1521" s="96"/>
      <c r="S1521" s="96"/>
      <c r="T1521" s="175"/>
      <c r="U1521" s="99"/>
      <c r="V1521" s="99"/>
      <c r="W1521" s="612"/>
      <c r="X1521" s="99"/>
      <c r="Y1521" s="99"/>
      <c r="Z1521" s="1147"/>
      <c r="AB1521" s="897"/>
      <c r="AC1521" s="897"/>
      <c r="AD1521" s="897"/>
      <c r="AE1521" s="1144"/>
      <c r="AF1521" s="1032"/>
      <c r="AG1521" s="897"/>
      <c r="AH1521" s="901"/>
    </row>
    <row r="1522" spans="1:35" s="150" customFormat="1" x14ac:dyDescent="0.2">
      <c r="A1522" s="117" t="s">
        <v>2617</v>
      </c>
      <c r="B1522" s="446">
        <v>121041</v>
      </c>
      <c r="C1522" s="117" t="s">
        <v>2616</v>
      </c>
      <c r="D1522" s="448" t="s">
        <v>441</v>
      </c>
      <c r="E1522" s="1002">
        <v>0</v>
      </c>
      <c r="F1522" s="1002">
        <v>2</v>
      </c>
      <c r="G1522" s="1002">
        <v>4</v>
      </c>
      <c r="H1522" s="1002">
        <v>0</v>
      </c>
      <c r="I1522" s="808" t="s">
        <v>1737</v>
      </c>
      <c r="J1522" s="808" t="s">
        <v>1737</v>
      </c>
      <c r="K1522" s="808" t="s">
        <v>1737</v>
      </c>
      <c r="L1522" s="808" t="s">
        <v>1737</v>
      </c>
      <c r="M1522" s="75" t="s">
        <v>89</v>
      </c>
      <c r="N1522" s="75" t="s">
        <v>89</v>
      </c>
      <c r="O1522" s="75" t="s">
        <v>89</v>
      </c>
      <c r="P1522" s="75" t="s">
        <v>89</v>
      </c>
      <c r="Q1522" s="160"/>
      <c r="R1522" s="96"/>
      <c r="S1522" s="96">
        <v>50</v>
      </c>
      <c r="T1522" s="175"/>
      <c r="U1522" s="99" t="s">
        <v>683</v>
      </c>
      <c r="V1522" s="99" t="s">
        <v>2618</v>
      </c>
      <c r="W1522" s="612">
        <v>7</v>
      </c>
      <c r="X1522" s="99"/>
      <c r="Y1522" s="99"/>
      <c r="Z1522" s="1147">
        <v>42697</v>
      </c>
      <c r="AB1522" s="897"/>
      <c r="AC1522" s="897"/>
      <c r="AD1522" s="897"/>
      <c r="AE1522" s="1144">
        <v>1</v>
      </c>
      <c r="AF1522" s="1032">
        <f>IF(AE1522="","",(IF(E1522=0,AH1522,(E1522/AE1522*AH1522))))</f>
        <v>662</v>
      </c>
      <c r="AG1522" s="897">
        <f>IF(A1522="","",(IFERROR(VLOOKUP(A1522,Projecten!A$4:W$2618,23,FALSE),"niet bekend")))</f>
        <v>662</v>
      </c>
      <c r="AH1522" s="901">
        <f>IF(A1522="","",(IFERROR(VLOOKUP(A1522,Projecten!A$4:W$2618,12,FALSE),"niet bekend")))</f>
        <v>662</v>
      </c>
    </row>
    <row r="1523" spans="1:35" x14ac:dyDescent="0.2">
      <c r="A1523" s="4"/>
    </row>
    <row r="1524" spans="1:35" x14ac:dyDescent="0.2">
      <c r="A1524" s="117">
        <v>2016636</v>
      </c>
      <c r="B1524" s="1189">
        <v>121033</v>
      </c>
      <c r="C1524" s="351" t="s">
        <v>2378</v>
      </c>
      <c r="D1524" s="349" t="s">
        <v>489</v>
      </c>
      <c r="E1524" s="999">
        <v>1</v>
      </c>
      <c r="F1524" s="999">
        <v>8</v>
      </c>
      <c r="G1524" s="999">
        <v>6</v>
      </c>
      <c r="H1524" s="999">
        <v>1</v>
      </c>
      <c r="I1524" s="808">
        <v>42692</v>
      </c>
      <c r="J1524" s="808">
        <v>42690</v>
      </c>
      <c r="K1524" s="806" t="s">
        <v>1737</v>
      </c>
      <c r="L1524" s="806" t="s">
        <v>1737</v>
      </c>
      <c r="M1524" s="7" t="s">
        <v>89</v>
      </c>
      <c r="N1524" s="7" t="s">
        <v>89</v>
      </c>
      <c r="O1524" s="7" t="s">
        <v>89</v>
      </c>
      <c r="P1524" s="7" t="s">
        <v>89</v>
      </c>
      <c r="Q1524" s="5"/>
      <c r="S1524" s="23">
        <v>48</v>
      </c>
      <c r="V1524" s="6" t="s">
        <v>2628</v>
      </c>
      <c r="W1524" s="25">
        <v>15</v>
      </c>
      <c r="X1524" s="6"/>
      <c r="Y1524" s="6"/>
      <c r="Z1524" s="1092">
        <v>42671</v>
      </c>
      <c r="AB1524" s="894"/>
      <c r="AC1524" s="894"/>
      <c r="AD1524" s="894"/>
      <c r="AE1524" s="1142">
        <f>IF(A1524="","",(IFERROR(VLOOKUP(A1524,Projecten!A$4:W$2618,5,FALSE),"niet bekend")))</f>
        <v>1</v>
      </c>
      <c r="AF1524" s="1031">
        <f>IF(AE1524="","",(IF(E1524=0,AH1524,(E1524/AE1524*AH1524))))</f>
        <v>2044.16</v>
      </c>
      <c r="AG1524" s="897">
        <f>IF(A1524="","",(IFERROR(VLOOKUP(A1524,Projecten!A$4:W$2618,23,FALSE),"niet bekend")))</f>
        <v>2044.16</v>
      </c>
      <c r="AH1524" s="900">
        <f>IF(A1524="","",(IFERROR(VLOOKUP(A1524,Projecten!A$4:W$2618,12,FALSE),"niet bekend")))</f>
        <v>2044.16</v>
      </c>
      <c r="AI1524" s="8"/>
    </row>
    <row r="1525" spans="1:35" x14ac:dyDescent="0.2">
      <c r="A1525" s="117">
        <v>2016637</v>
      </c>
      <c r="B1525" s="1515">
        <v>121030</v>
      </c>
      <c r="C1525" s="351" t="s">
        <v>2379</v>
      </c>
      <c r="D1525" s="349" t="s">
        <v>489</v>
      </c>
      <c r="E1525" s="999">
        <v>5</v>
      </c>
      <c r="F1525" s="999">
        <v>35</v>
      </c>
      <c r="G1525" s="999">
        <v>30</v>
      </c>
      <c r="H1525" s="999">
        <v>10</v>
      </c>
      <c r="I1525" s="808">
        <v>42692</v>
      </c>
      <c r="J1525" s="808">
        <v>42690</v>
      </c>
      <c r="K1525" s="806" t="s">
        <v>1737</v>
      </c>
      <c r="L1525" s="806" t="s">
        <v>1737</v>
      </c>
      <c r="M1525" s="7" t="s">
        <v>89</v>
      </c>
      <c r="N1525" s="7" t="s">
        <v>89</v>
      </c>
      <c r="O1525" s="7" t="s">
        <v>89</v>
      </c>
      <c r="P1525" s="7" t="s">
        <v>89</v>
      </c>
      <c r="Q1525" s="5"/>
      <c r="S1525" s="23">
        <v>48</v>
      </c>
      <c r="W1525" s="25">
        <v>74</v>
      </c>
      <c r="X1525" s="6"/>
      <c r="Y1525" s="6"/>
      <c r="Z1525" s="1092">
        <v>42671</v>
      </c>
      <c r="AB1525" s="894"/>
      <c r="AC1525" s="894"/>
      <c r="AD1525" s="894"/>
      <c r="AE1525" s="1142">
        <f>IF(A1525="","",(IFERROR(VLOOKUP(A1525,Projecten!A$4:W$2618,5,FALSE),"niet bekend")))</f>
        <v>5</v>
      </c>
      <c r="AF1525" s="1031">
        <f>IF(AE1525="","",(IF(E1525=0,AH1525,(E1525/AE1525*AH1525))))</f>
        <v>10185.75</v>
      </c>
      <c r="AG1525" s="897">
        <f>IF(A1525="","",(IFERROR(VLOOKUP(A1525,Projecten!A$4:W$2618,23,FALSE),"niet bekend")))</f>
        <v>10185.75</v>
      </c>
      <c r="AH1525" s="900">
        <f>IF(A1525="","",(IFERROR(VLOOKUP(A1525,Projecten!A$4:W$2618,12,FALSE),"niet bekend")))</f>
        <v>10185.75</v>
      </c>
      <c r="AI1525" s="8"/>
    </row>
    <row r="1526" spans="1:35" x14ac:dyDescent="0.2">
      <c r="A1526" s="117" t="s">
        <v>2565</v>
      </c>
      <c r="B1526" s="314">
        <v>121035</v>
      </c>
      <c r="C1526" s="314" t="s">
        <v>2649</v>
      </c>
      <c r="D1526" s="347" t="s">
        <v>489</v>
      </c>
      <c r="E1526" s="999">
        <v>0</v>
      </c>
      <c r="F1526" s="999">
        <v>0</v>
      </c>
      <c r="G1526" s="999">
        <v>0</v>
      </c>
      <c r="H1526" s="999">
        <v>0</v>
      </c>
      <c r="I1526" s="829" t="s">
        <v>1737</v>
      </c>
      <c r="J1526" s="829" t="s">
        <v>1737</v>
      </c>
      <c r="K1526" s="821" t="s">
        <v>1737</v>
      </c>
      <c r="L1526" s="821" t="s">
        <v>1737</v>
      </c>
      <c r="M1526" s="29" t="s">
        <v>89</v>
      </c>
      <c r="N1526" s="29" t="s">
        <v>89</v>
      </c>
      <c r="O1526" s="29" t="s">
        <v>89</v>
      </c>
      <c r="P1526" s="29" t="s">
        <v>89</v>
      </c>
      <c r="Q1526" s="5"/>
      <c r="S1526" s="23">
        <v>48</v>
      </c>
      <c r="U1526" s="6" t="s">
        <v>681</v>
      </c>
      <c r="V1526" s="600"/>
      <c r="W1526" s="25">
        <v>3</v>
      </c>
      <c r="X1526" s="6"/>
      <c r="Y1526" s="6"/>
      <c r="Z1526" s="1150">
        <v>42703</v>
      </c>
      <c r="AB1526" s="894"/>
      <c r="AC1526" s="894"/>
      <c r="AD1526" s="894"/>
      <c r="AE1526" s="1142">
        <f>IF(A1526="","",(IFERROR(VLOOKUP(A1526,Projecten!A$4:W$2618,5,FALSE),"niet bekend")))</f>
        <v>1</v>
      </c>
      <c r="AF1526" s="1031">
        <f>IF(AE1526="","",(IF(E1526=0,AH1526,(E1526/AE1526*AH1526))))</f>
        <v>0</v>
      </c>
      <c r="AG1526" s="897">
        <f>IF(A1526="","",(IFERROR(VLOOKUP(A1526,Projecten!A$4:W$2618,23,FALSE),"niet bekend")))</f>
        <v>0</v>
      </c>
      <c r="AH1526" s="900">
        <f>IF(A1526="","",(IFERROR(VLOOKUP(A1526,Projecten!A$4:W$2618,12,FALSE),"niet bekend")))</f>
        <v>0</v>
      </c>
      <c r="AI1526" s="8"/>
    </row>
    <row r="1527" spans="1:35" x14ac:dyDescent="0.2">
      <c r="A1527" s="117"/>
      <c r="B1527" s="314"/>
      <c r="C1527" s="314"/>
      <c r="D1527" s="347"/>
      <c r="E1527" s="999"/>
      <c r="F1527" s="999"/>
      <c r="G1527" s="999"/>
      <c r="H1527" s="999"/>
      <c r="I1527" s="829"/>
      <c r="J1527" s="829"/>
      <c r="K1527" s="821"/>
      <c r="L1527" s="821"/>
      <c r="M1527" s="29"/>
      <c r="N1527" s="29"/>
      <c r="O1527" s="29"/>
      <c r="P1527" s="29"/>
      <c r="Q1527" s="5"/>
      <c r="S1527" s="23"/>
      <c r="V1527" s="600"/>
      <c r="W1527" s="25"/>
      <c r="X1527" s="6"/>
      <c r="Y1527" s="6"/>
      <c r="Z1527" s="1172"/>
      <c r="AB1527" s="894"/>
      <c r="AC1527" s="894"/>
      <c r="AD1527" s="894"/>
      <c r="AE1527" s="1142"/>
      <c r="AF1527" s="1031"/>
      <c r="AG1527" s="897"/>
      <c r="AH1527" s="900"/>
      <c r="AI1527" s="8"/>
    </row>
    <row r="1528" spans="1:35" s="150" customFormat="1" x14ac:dyDescent="0.2">
      <c r="A1528" s="117">
        <v>2016720</v>
      </c>
      <c r="B1528" s="1189">
        <v>121044</v>
      </c>
      <c r="C1528" s="117" t="s">
        <v>2564</v>
      </c>
      <c r="D1528" s="448" t="s">
        <v>489</v>
      </c>
      <c r="E1528" s="1002">
        <v>1</v>
      </c>
      <c r="F1528" s="1002">
        <v>1</v>
      </c>
      <c r="G1528" s="1002">
        <v>0</v>
      </c>
      <c r="H1528" s="1002">
        <v>1</v>
      </c>
      <c r="I1528" s="808">
        <v>42696</v>
      </c>
      <c r="J1528" s="808" t="s">
        <v>1737</v>
      </c>
      <c r="K1528" s="808" t="s">
        <v>1737</v>
      </c>
      <c r="L1528" s="808" t="s">
        <v>1737</v>
      </c>
      <c r="M1528" s="75" t="s">
        <v>89</v>
      </c>
      <c r="N1528" s="75" t="s">
        <v>89</v>
      </c>
      <c r="O1528" s="75" t="s">
        <v>89</v>
      </c>
      <c r="P1528" s="75" t="s">
        <v>89</v>
      </c>
      <c r="Q1528" s="160"/>
      <c r="R1528" s="96"/>
      <c r="S1528" s="96">
        <v>50</v>
      </c>
      <c r="T1528" s="175"/>
      <c r="U1528" s="99" t="s">
        <v>681</v>
      </c>
      <c r="V1528" s="99"/>
      <c r="W1528" s="612">
        <v>3.75</v>
      </c>
      <c r="X1528" s="99"/>
      <c r="Y1528" s="99"/>
      <c r="Z1528" s="871">
        <v>42692</v>
      </c>
      <c r="AB1528" s="897"/>
      <c r="AC1528" s="897"/>
      <c r="AD1528" s="897"/>
      <c r="AE1528" s="1144">
        <f>IF(A1528="","",(IFERROR(VLOOKUP(A1528,Projecten!A$4:W$2618,5,FALSE),"niet bekend")))</f>
        <v>1</v>
      </c>
      <c r="AF1528" s="1032">
        <f>IF(AE1528="","",(IF(E1528=0,AH1528,(E1528/AE1528*AH1528))))</f>
        <v>522.32000000000005</v>
      </c>
      <c r="AG1528" s="897">
        <f>IF(A1528="","",(IFERROR(VLOOKUP(A1528,Projecten!A$4:W$2618,23,FALSE),"niet bekend")))</f>
        <v>522.32000000000005</v>
      </c>
      <c r="AH1528" s="901">
        <f>IF(A1528="","",(IFERROR(VLOOKUP(A1528,Projecten!A$4:W$2618,12,FALSE),"niet bekend")))</f>
        <v>522.32000000000005</v>
      </c>
    </row>
    <row r="1529" spans="1:35" s="38" customFormat="1" x14ac:dyDescent="0.2">
      <c r="A1529" s="826"/>
      <c r="B1529" s="1500"/>
      <c r="C1529" s="31"/>
      <c r="D1529" s="31"/>
      <c r="E1529" s="32"/>
      <c r="F1529" s="32"/>
      <c r="G1529" s="32"/>
      <c r="H1529" s="32"/>
      <c r="I1529" s="811"/>
      <c r="J1529" s="811"/>
      <c r="K1529" s="32"/>
      <c r="L1529" s="32"/>
      <c r="M1529" s="32"/>
      <c r="N1529" s="32"/>
      <c r="O1529" s="32"/>
      <c r="P1529" s="32"/>
      <c r="Q1529" s="527"/>
      <c r="R1529" s="33"/>
      <c r="S1529" s="1198"/>
      <c r="T1529" s="176"/>
      <c r="U1529" s="35"/>
      <c r="V1529" s="35"/>
      <c r="W1529" s="35"/>
      <c r="X1529" s="83"/>
      <c r="Y1529" s="84"/>
      <c r="Z1529" s="36"/>
      <c r="AB1529" s="896"/>
      <c r="AC1529" s="896"/>
      <c r="AD1529" s="896"/>
      <c r="AE1529" s="1145"/>
      <c r="AF1529" s="1034"/>
      <c r="AG1529" s="898"/>
      <c r="AH1529" s="903"/>
    </row>
    <row r="1530" spans="1:35" s="957" customFormat="1" x14ac:dyDescent="0.2">
      <c r="A1530" s="1006"/>
      <c r="B1530" s="1498"/>
      <c r="C1530" s="1008">
        <f>SUM(F1530:H1530)</f>
        <v>332</v>
      </c>
      <c r="D1530" s="1009"/>
      <c r="E1530" s="1010">
        <f>SUM(E1531:E1565)</f>
        <v>19</v>
      </c>
      <c r="F1530" s="1010">
        <f>SUM(F1531:F1565)</f>
        <v>167</v>
      </c>
      <c r="G1530" s="1010">
        <f>SUM(G1531:G1565)</f>
        <v>97</v>
      </c>
      <c r="H1530" s="1010">
        <f>SUM(H1531:H1565)</f>
        <v>68</v>
      </c>
      <c r="I1530" s="1011"/>
      <c r="J1530" s="1011"/>
      <c r="K1530" s="1011"/>
      <c r="L1530" s="1010"/>
      <c r="M1530" s="1010"/>
      <c r="N1530" s="1010"/>
      <c r="O1530" s="1010"/>
      <c r="P1530" s="1010"/>
      <c r="Q1530" s="1012">
        <v>49</v>
      </c>
      <c r="R1530" s="1043"/>
      <c r="S1530" s="1199"/>
      <c r="T1530" s="1013"/>
      <c r="U1530" s="1014"/>
      <c r="V1530" s="1015">
        <f>SUM(W1530:W1565)</f>
        <v>456.46</v>
      </c>
      <c r="W1530" s="960"/>
      <c r="X1530" s="960">
        <f>Productiemedewerkers!C1695</f>
        <v>0</v>
      </c>
      <c r="Y1530" s="961">
        <f>V1530-X1530</f>
        <v>456.46</v>
      </c>
      <c r="Z1530" s="956"/>
      <c r="AA1530" s="964" t="s">
        <v>1332</v>
      </c>
      <c r="AB1530" s="964" t="s">
        <v>1269</v>
      </c>
      <c r="AC1530" s="964" t="s">
        <v>1333</v>
      </c>
      <c r="AD1530" s="958" t="s">
        <v>2590</v>
      </c>
      <c r="AE1530" s="1141" t="s">
        <v>2736</v>
      </c>
      <c r="AF1530" s="1035">
        <f>SUM(AF1531:AF1565)</f>
        <v>73302.320000000007</v>
      </c>
      <c r="AG1530" s="958"/>
      <c r="AH1530" s="962"/>
    </row>
    <row r="1531" spans="1:35" x14ac:dyDescent="0.2">
      <c r="A1531" s="290"/>
      <c r="B1531" s="1515"/>
      <c r="C1531" s="6"/>
      <c r="D1531" s="347"/>
      <c r="E1531" s="999"/>
      <c r="F1531" s="999"/>
      <c r="G1531" s="999"/>
      <c r="H1531" s="999"/>
      <c r="I1531" s="805"/>
      <c r="J1531" s="805"/>
      <c r="K1531" s="805"/>
      <c r="L1531" s="29"/>
      <c r="M1531" s="29"/>
      <c r="N1531" s="29"/>
      <c r="O1531" s="29"/>
      <c r="P1531" s="29"/>
      <c r="Q1531" s="5" t="s">
        <v>1697</v>
      </c>
      <c r="S1531" s="23"/>
      <c r="V1531" s="600" t="s">
        <v>2493</v>
      </c>
      <c r="W1531" s="25"/>
      <c r="X1531" s="6"/>
      <c r="Y1531" s="6"/>
      <c r="Z1531" s="5"/>
      <c r="AB1531" s="894">
        <v>149.25</v>
      </c>
      <c r="AC1531" s="894"/>
      <c r="AD1531" s="894"/>
      <c r="AE1531" s="1142"/>
      <c r="AF1531" s="1031"/>
      <c r="AG1531" s="897"/>
      <c r="AH1531" s="900"/>
      <c r="AI1531" s="8"/>
    </row>
    <row r="1532" spans="1:35" x14ac:dyDescent="0.2">
      <c r="A1532" s="290"/>
      <c r="B1532" s="1515"/>
      <c r="C1532" s="566" t="s">
        <v>1490</v>
      </c>
      <c r="D1532" s="347"/>
      <c r="E1532" s="999"/>
      <c r="F1532" s="999"/>
      <c r="G1532" s="999"/>
      <c r="H1532" s="999"/>
      <c r="I1532" s="806"/>
      <c r="J1532" s="806"/>
      <c r="K1532" s="806"/>
      <c r="Q1532" s="5"/>
      <c r="S1532" s="23"/>
      <c r="W1532" s="469">
        <v>40</v>
      </c>
      <c r="X1532" s="6"/>
      <c r="Y1532" s="6"/>
      <c r="Z1532" s="5"/>
      <c r="AB1532" s="894"/>
      <c r="AC1532" s="894"/>
      <c r="AD1532" s="894"/>
      <c r="AE1532" s="1142"/>
      <c r="AF1532" s="1031"/>
      <c r="AG1532" s="897"/>
      <c r="AH1532" s="900"/>
      <c r="AI1532" s="8"/>
    </row>
    <row r="1533" spans="1:35" x14ac:dyDescent="0.2">
      <c r="A1533" s="290"/>
      <c r="B1533" s="1515"/>
      <c r="C1533" s="566" t="s">
        <v>2643</v>
      </c>
      <c r="D1533" s="347"/>
      <c r="E1533" s="999"/>
      <c r="F1533" s="999"/>
      <c r="G1533" s="999"/>
      <c r="H1533" s="999"/>
      <c r="I1533" s="806"/>
      <c r="J1533" s="806"/>
      <c r="K1533" s="806"/>
      <c r="Q1533" s="5"/>
      <c r="S1533" s="23"/>
      <c r="W1533" s="469">
        <v>8.25</v>
      </c>
      <c r="X1533" s="6"/>
      <c r="Y1533" s="6"/>
      <c r="Z1533" s="5"/>
      <c r="AB1533" s="894"/>
      <c r="AC1533" s="894"/>
      <c r="AD1533" s="894"/>
      <c r="AE1533" s="1142"/>
      <c r="AF1533" s="1031"/>
      <c r="AG1533" s="897"/>
      <c r="AH1533" s="900"/>
      <c r="AI1533" s="8"/>
    </row>
    <row r="1534" spans="1:35" x14ac:dyDescent="0.2">
      <c r="A1534" s="290"/>
      <c r="B1534" s="1515"/>
      <c r="C1534" s="566" t="s">
        <v>2654</v>
      </c>
      <c r="D1534" s="347"/>
      <c r="E1534" s="999"/>
      <c r="F1534" s="999"/>
      <c r="G1534" s="999"/>
      <c r="H1534" s="999"/>
      <c r="I1534" s="806"/>
      <c r="J1534" s="806"/>
      <c r="K1534" s="806"/>
      <c r="Q1534" s="5"/>
      <c r="S1534" s="23"/>
      <c r="W1534" s="469"/>
      <c r="X1534" s="6"/>
      <c r="Y1534" s="6"/>
      <c r="Z1534" s="5"/>
      <c r="AB1534" s="894"/>
      <c r="AC1534" s="894"/>
      <c r="AD1534" s="894"/>
      <c r="AE1534" s="1142"/>
      <c r="AF1534" s="1031"/>
      <c r="AG1534" s="897"/>
      <c r="AH1534" s="900"/>
      <c r="AI1534" s="8"/>
    </row>
    <row r="1535" spans="1:35" x14ac:dyDescent="0.2">
      <c r="A1535" s="290"/>
      <c r="B1535" s="1515"/>
      <c r="C1535" s="566"/>
      <c r="D1535" s="347"/>
      <c r="E1535" s="999"/>
      <c r="F1535" s="999"/>
      <c r="G1535" s="999"/>
      <c r="H1535" s="999"/>
      <c r="I1535" s="806"/>
      <c r="J1535" s="806"/>
      <c r="K1535" s="806"/>
      <c r="Q1535" s="5"/>
      <c r="S1535" s="23"/>
      <c r="W1535" s="469"/>
      <c r="X1535" s="6"/>
      <c r="Y1535" s="6"/>
      <c r="Z1535" s="5"/>
      <c r="AB1535" s="894"/>
      <c r="AC1535" s="894"/>
      <c r="AD1535" s="894"/>
      <c r="AE1535" s="1142"/>
      <c r="AF1535" s="1031"/>
      <c r="AG1535" s="897"/>
      <c r="AH1535" s="900"/>
      <c r="AI1535" s="8"/>
    </row>
    <row r="1536" spans="1:35" x14ac:dyDescent="0.2">
      <c r="A1536" s="117">
        <v>2016668</v>
      </c>
      <c r="B1536" s="1189">
        <v>121042</v>
      </c>
      <c r="C1536" s="448" t="s">
        <v>2428</v>
      </c>
      <c r="D1536" s="448" t="s">
        <v>451</v>
      </c>
      <c r="E1536" s="1002">
        <v>1</v>
      </c>
      <c r="F1536" s="1002">
        <v>8</v>
      </c>
      <c r="G1536" s="1002">
        <v>7</v>
      </c>
      <c r="H1536" s="1002">
        <v>3</v>
      </c>
      <c r="I1536" s="810">
        <v>42699</v>
      </c>
      <c r="J1536" s="808" t="s">
        <v>1737</v>
      </c>
      <c r="K1536" s="808" t="s">
        <v>1737</v>
      </c>
      <c r="L1536" s="808" t="s">
        <v>1737</v>
      </c>
      <c r="M1536" s="7" t="s">
        <v>89</v>
      </c>
      <c r="N1536" s="7" t="s">
        <v>89</v>
      </c>
      <c r="O1536" s="7" t="s">
        <v>89</v>
      </c>
      <c r="P1536" s="7" t="s">
        <v>89</v>
      </c>
      <c r="Q1536" s="5"/>
      <c r="S1536" s="23">
        <v>49</v>
      </c>
      <c r="U1536" s="6" t="s">
        <v>934</v>
      </c>
      <c r="V1536" s="374"/>
      <c r="W1536" s="873">
        <v>19</v>
      </c>
      <c r="X1536" s="6"/>
      <c r="Y1536" s="6"/>
      <c r="Z1536" s="1152">
        <v>42681</v>
      </c>
      <c r="AB1536" s="894"/>
      <c r="AC1536" s="894"/>
      <c r="AD1536" s="894"/>
      <c r="AE1536" s="1142">
        <f>IF(A1536="","",(IFERROR(VLOOKUP(A1536,Projecten!A$4:W$2618,5,FALSE),"niet bekend")))</f>
        <v>1</v>
      </c>
      <c r="AF1536" s="1031">
        <f>IF(AE1536="","",(IF(E1536=0,AH1536,(E1536/AE1536*AH1536))))</f>
        <v>2762.58</v>
      </c>
      <c r="AG1536" s="897">
        <f>IF(A1536="","",(IFERROR(VLOOKUP(A1536,Projecten!A$4:W$2618,23,FALSE),"niet bekend")))</f>
        <v>2762.58</v>
      </c>
      <c r="AH1536" s="900">
        <f>IF(A1536="","",(IFERROR(VLOOKUP(A1536,Projecten!A$4:W$2618,12,FALSE),"niet bekend")))</f>
        <v>2762.58</v>
      </c>
      <c r="AI1536" s="8"/>
    </row>
    <row r="1537" spans="1:35" x14ac:dyDescent="0.2">
      <c r="A1537" s="905">
        <v>2016688</v>
      </c>
      <c r="B1537" s="1515">
        <v>121051</v>
      </c>
      <c r="C1537" s="910" t="s">
        <v>2475</v>
      </c>
      <c r="D1537" s="911" t="s">
        <v>451</v>
      </c>
      <c r="E1537" s="1000">
        <v>1</v>
      </c>
      <c r="F1537" s="1000">
        <v>8</v>
      </c>
      <c r="G1537" s="1000">
        <v>7</v>
      </c>
      <c r="H1537" s="1000">
        <v>3</v>
      </c>
      <c r="I1537" s="808">
        <v>42706</v>
      </c>
      <c r="J1537" s="806" t="s">
        <v>1737</v>
      </c>
      <c r="K1537" s="806" t="s">
        <v>1737</v>
      </c>
      <c r="L1537" s="806" t="s">
        <v>1737</v>
      </c>
      <c r="M1537" s="7" t="s">
        <v>89</v>
      </c>
      <c r="N1537" s="7" t="s">
        <v>89</v>
      </c>
      <c r="O1537" s="7" t="s">
        <v>612</v>
      </c>
      <c r="Q1537" s="5"/>
      <c r="S1537" s="23">
        <v>51</v>
      </c>
      <c r="U1537" s="6" t="s">
        <v>934</v>
      </c>
      <c r="W1537" s="25">
        <v>19</v>
      </c>
      <c r="X1537" s="6"/>
      <c r="Y1537" s="6"/>
      <c r="Z1537" s="1152">
        <v>42682</v>
      </c>
      <c r="AB1537" s="894"/>
      <c r="AC1537" s="894"/>
      <c r="AD1537" s="894"/>
      <c r="AE1537" s="1142">
        <f>IF(A1537="","",(IFERROR(VLOOKUP(A1537,Projecten!A$4:W$2618,5,FALSE),"niet bekend")))</f>
        <v>1</v>
      </c>
      <c r="AF1537" s="1031">
        <f>IF(AE1537="","",(IF(E1537=0,AH1537,(E1537/AE1537*AH1537))))</f>
        <v>2766.88</v>
      </c>
      <c r="AG1537" s="897">
        <f>IF(A1537="","",(IFERROR(VLOOKUP(A1537,Projecten!A$4:W$2618,23,FALSE),"niet bekend")))</f>
        <v>2766.88</v>
      </c>
      <c r="AH1537" s="900">
        <f>IF(A1537="","",(IFERROR(VLOOKUP(A1537,Projecten!A$4:W$2618,12,FALSE),"niet bekend")))</f>
        <v>2766.88</v>
      </c>
      <c r="AI1537" s="8"/>
    </row>
    <row r="1538" spans="1:35" x14ac:dyDescent="0.2">
      <c r="A1538" s="905">
        <v>2016689</v>
      </c>
      <c r="B1538" s="1515">
        <v>121051</v>
      </c>
      <c r="C1538" s="910" t="s">
        <v>2476</v>
      </c>
      <c r="D1538" s="911" t="s">
        <v>451</v>
      </c>
      <c r="E1538" s="1000">
        <v>1</v>
      </c>
      <c r="F1538" s="1000">
        <v>8</v>
      </c>
      <c r="G1538" s="1000">
        <v>7</v>
      </c>
      <c r="H1538" s="1000">
        <v>3</v>
      </c>
      <c r="I1538" s="808">
        <v>42706</v>
      </c>
      <c r="J1538" s="806" t="s">
        <v>1737</v>
      </c>
      <c r="K1538" s="806" t="s">
        <v>1737</v>
      </c>
      <c r="L1538" s="806" t="s">
        <v>1737</v>
      </c>
      <c r="M1538" s="7" t="s">
        <v>89</v>
      </c>
      <c r="N1538" s="7" t="s">
        <v>89</v>
      </c>
      <c r="O1538" s="7" t="s">
        <v>612</v>
      </c>
      <c r="Q1538" s="5"/>
      <c r="S1538" s="23">
        <v>51</v>
      </c>
      <c r="U1538" s="6" t="s">
        <v>934</v>
      </c>
      <c r="W1538" s="25">
        <v>19</v>
      </c>
      <c r="X1538" s="6"/>
      <c r="Y1538" s="6"/>
      <c r="Z1538" s="1152">
        <v>42682</v>
      </c>
      <c r="AB1538" s="894"/>
      <c r="AC1538" s="894"/>
      <c r="AD1538" s="894"/>
      <c r="AE1538" s="1142">
        <f>IF(A1538="","",(IFERROR(VLOOKUP(A1538,Projecten!A$4:W$2618,5,FALSE),"niet bekend")))</f>
        <v>1</v>
      </c>
      <c r="AF1538" s="1031">
        <f>IF(AE1538="","",(IF(E1538=0,AH1538,(E1538/AE1538*AH1538))))</f>
        <v>2766.88</v>
      </c>
      <c r="AG1538" s="897">
        <f>IF(A1538="","",(IFERROR(VLOOKUP(A1538,Projecten!A$4:W$2618,23,FALSE),"niet bekend")))</f>
        <v>2766.88</v>
      </c>
      <c r="AH1538" s="900">
        <f>IF(A1538="","",(IFERROR(VLOOKUP(A1538,Projecten!A$4:W$2618,12,FALSE),"niet bekend")))</f>
        <v>2766.88</v>
      </c>
      <c r="AI1538" s="8"/>
    </row>
    <row r="1539" spans="1:35" x14ac:dyDescent="0.2">
      <c r="A1539" s="1021">
        <v>2016713</v>
      </c>
      <c r="B1539" s="1559">
        <v>121052</v>
      </c>
      <c r="C1539" s="1021" t="s">
        <v>2549</v>
      </c>
      <c r="D1539" s="1020" t="s">
        <v>451</v>
      </c>
      <c r="E1539" s="1022">
        <v>1</v>
      </c>
      <c r="F1539" s="1022">
        <v>8</v>
      </c>
      <c r="G1539" s="1022">
        <v>7</v>
      </c>
      <c r="H1539" s="1022">
        <v>3</v>
      </c>
      <c r="I1539" s="808">
        <v>42706</v>
      </c>
      <c r="J1539" s="806" t="s">
        <v>1737</v>
      </c>
      <c r="K1539" s="806" t="s">
        <v>1737</v>
      </c>
      <c r="L1539" s="806" t="s">
        <v>1737</v>
      </c>
      <c r="M1539" s="7" t="s">
        <v>89</v>
      </c>
      <c r="N1539" s="7" t="s">
        <v>89</v>
      </c>
      <c r="O1539" s="7" t="s">
        <v>612</v>
      </c>
      <c r="Q1539" s="5"/>
      <c r="S1539" s="23">
        <v>2</v>
      </c>
      <c r="U1539" s="6" t="s">
        <v>934</v>
      </c>
      <c r="W1539" s="1091">
        <v>19</v>
      </c>
      <c r="X1539" s="6"/>
      <c r="Y1539" s="6"/>
      <c r="Z1539" s="1152">
        <v>42690</v>
      </c>
      <c r="AB1539" s="894"/>
      <c r="AC1539" s="894"/>
      <c r="AD1539" s="894"/>
      <c r="AE1539" s="1142">
        <v>1</v>
      </c>
      <c r="AF1539" s="1146">
        <f>IF(AE1539="","",(IF(E1539=0,AH1539,(E1539/AE1539*AH1539))))</f>
        <v>2766.88</v>
      </c>
      <c r="AG1539" s="897">
        <f>IF(A1539="","",(IFERROR(VLOOKUP(A1539,Projecten!A$4:W$2618,23,FALSE),"niet bekend")))</f>
        <v>2766.88</v>
      </c>
      <c r="AH1539" s="900">
        <f>IF(A1539="","",(IFERROR(VLOOKUP(A1539,Projecten!A$4:W$2618,12,FALSE),"niet bekend")))</f>
        <v>2766.88</v>
      </c>
      <c r="AI1539" s="8"/>
    </row>
    <row r="1540" spans="1:35" s="150" customFormat="1" x14ac:dyDescent="0.2">
      <c r="A1540" s="117"/>
      <c r="B1540" s="1189"/>
      <c r="C1540" s="117"/>
      <c r="D1540" s="448"/>
      <c r="E1540" s="1002"/>
      <c r="F1540" s="1002"/>
      <c r="G1540" s="1002"/>
      <c r="H1540" s="1002"/>
      <c r="I1540" s="808"/>
      <c r="J1540" s="808"/>
      <c r="K1540" s="808"/>
      <c r="L1540" s="808"/>
      <c r="M1540" s="75"/>
      <c r="N1540" s="75"/>
      <c r="O1540" s="75"/>
      <c r="P1540" s="75"/>
      <c r="Q1540" s="160"/>
      <c r="R1540" s="96"/>
      <c r="S1540" s="96"/>
      <c r="T1540" s="175"/>
      <c r="U1540" s="99"/>
      <c r="V1540" s="778"/>
      <c r="W1540" s="1167"/>
      <c r="X1540" s="99"/>
      <c r="Y1540" s="99"/>
      <c r="Z1540" s="1147"/>
      <c r="AB1540" s="897"/>
      <c r="AC1540" s="897"/>
      <c r="AD1540" s="897"/>
      <c r="AE1540" s="1144"/>
      <c r="AF1540" s="1032"/>
      <c r="AG1540" s="897"/>
      <c r="AH1540" s="901"/>
    </row>
    <row r="1541" spans="1:35" x14ac:dyDescent="0.2">
      <c r="A1541" s="117">
        <v>2016635</v>
      </c>
      <c r="B1541" s="1189">
        <v>121050</v>
      </c>
      <c r="C1541" s="117" t="s">
        <v>2357</v>
      </c>
      <c r="D1541" s="448" t="s">
        <v>614</v>
      </c>
      <c r="E1541" s="1002">
        <v>1</v>
      </c>
      <c r="F1541" s="1002">
        <v>10</v>
      </c>
      <c r="G1541" s="1002">
        <v>7</v>
      </c>
      <c r="H1541" s="1002">
        <v>3</v>
      </c>
      <c r="I1541" s="810">
        <v>42692</v>
      </c>
      <c r="J1541" s="810">
        <v>42690</v>
      </c>
      <c r="K1541" s="829" t="s">
        <v>1737</v>
      </c>
      <c r="L1541" s="829" t="s">
        <v>1737</v>
      </c>
      <c r="M1541" s="29" t="s">
        <v>89</v>
      </c>
      <c r="N1541" s="29" t="s">
        <v>89</v>
      </c>
      <c r="O1541" s="29" t="s">
        <v>89</v>
      </c>
      <c r="P1541" s="29" t="s">
        <v>89</v>
      </c>
      <c r="Q1541" s="5"/>
      <c r="S1541" s="23">
        <v>49</v>
      </c>
      <c r="U1541" s="6" t="s">
        <v>278</v>
      </c>
      <c r="V1541" s="696" t="s">
        <v>2389</v>
      </c>
      <c r="W1541" s="25">
        <v>24.5</v>
      </c>
      <c r="X1541" s="6"/>
      <c r="Y1541" s="6"/>
      <c r="Z1541" s="1152">
        <v>42669</v>
      </c>
      <c r="AB1541" s="894"/>
      <c r="AC1541" s="894"/>
      <c r="AD1541" s="894"/>
      <c r="AE1541" s="1142">
        <f>IF(A1541="","",(IFERROR(VLOOKUP(A1541,Projecten!A$4:W$2618,5,FALSE),"niet bekend")))</f>
        <v>1</v>
      </c>
      <c r="AF1541" s="1031">
        <f>IF(AE1541="","",(IF(E1541=0,AH1541,(E1541/AE1541*AH1541))))</f>
        <v>4210.1099999999997</v>
      </c>
      <c r="AG1541" s="897">
        <f>IF(A1541="","",(IFERROR(VLOOKUP(A1541,Projecten!A$4:W$2618,23,FALSE),"niet bekend")))</f>
        <v>4210.1099999999997</v>
      </c>
      <c r="AH1541" s="900">
        <f>IF(A1541="","",(IFERROR(VLOOKUP(A1541,Projecten!A$4:W$2618,12,FALSE),"niet bekend")))</f>
        <v>4210.1099999999997</v>
      </c>
      <c r="AI1541" s="8"/>
    </row>
    <row r="1542" spans="1:35" s="150" customFormat="1" x14ac:dyDescent="0.2">
      <c r="A1542" s="117"/>
      <c r="B1542" s="1189"/>
      <c r="C1542" s="117"/>
      <c r="D1542" s="448"/>
      <c r="E1542" s="1002"/>
      <c r="F1542" s="1002"/>
      <c r="G1542" s="1002"/>
      <c r="H1542" s="1002"/>
      <c r="I1542" s="808"/>
      <c r="J1542" s="808"/>
      <c r="K1542" s="808"/>
      <c r="L1542" s="808"/>
      <c r="M1542" s="75"/>
      <c r="N1542" s="75"/>
      <c r="O1542" s="75"/>
      <c r="P1542" s="75"/>
      <c r="Q1542" s="160"/>
      <c r="R1542" s="96"/>
      <c r="S1542" s="96"/>
      <c r="T1542" s="175"/>
      <c r="U1542" s="99"/>
      <c r="V1542" s="99"/>
      <c r="W1542" s="612"/>
      <c r="X1542" s="99"/>
      <c r="Y1542" s="99"/>
      <c r="Z1542" s="1147"/>
      <c r="AB1542" s="897"/>
      <c r="AC1542" s="897"/>
      <c r="AD1542" s="897"/>
      <c r="AE1542" s="1144"/>
      <c r="AF1542" s="1032"/>
      <c r="AG1542" s="897"/>
      <c r="AH1542" s="901"/>
    </row>
    <row r="1543" spans="1:35" s="150" customFormat="1" x14ac:dyDescent="0.2">
      <c r="A1543" s="117">
        <v>2016718</v>
      </c>
      <c r="B1543" s="1189">
        <v>121039</v>
      </c>
      <c r="C1543" s="118" t="s">
        <v>2555</v>
      </c>
      <c r="D1543" s="119" t="s">
        <v>356</v>
      </c>
      <c r="E1543" s="1002">
        <v>1</v>
      </c>
      <c r="F1543" s="1002">
        <v>14</v>
      </c>
      <c r="G1543" s="1002">
        <v>5</v>
      </c>
      <c r="H1543" s="1002">
        <v>3</v>
      </c>
      <c r="I1543" s="808">
        <v>42706</v>
      </c>
      <c r="J1543" s="808">
        <v>42704</v>
      </c>
      <c r="K1543" s="808" t="s">
        <v>1737</v>
      </c>
      <c r="L1543" s="808" t="s">
        <v>1737</v>
      </c>
      <c r="M1543" s="75" t="s">
        <v>89</v>
      </c>
      <c r="N1543" s="75" t="s">
        <v>89</v>
      </c>
      <c r="O1543" s="75" t="s">
        <v>89</v>
      </c>
      <c r="P1543" s="75" t="s">
        <v>89</v>
      </c>
      <c r="Q1543" s="160"/>
      <c r="R1543" s="96"/>
      <c r="S1543" s="96">
        <v>50</v>
      </c>
      <c r="T1543" s="175"/>
      <c r="U1543" s="99" t="s">
        <v>2627</v>
      </c>
      <c r="V1543" s="99" t="s">
        <v>2631</v>
      </c>
      <c r="W1543" s="97">
        <v>21</v>
      </c>
      <c r="X1543" s="99"/>
      <c r="Y1543" s="164"/>
      <c r="Z1543" s="1147">
        <v>42692</v>
      </c>
      <c r="AB1543" s="897"/>
      <c r="AC1543" s="897"/>
      <c r="AD1543" s="897"/>
      <c r="AE1543" s="1144">
        <f>IF(A1543="","",(IFERROR(VLOOKUP(A1543,Projecten!A$4:W$2618,5,FALSE),"niet bekend")))</f>
        <v>1</v>
      </c>
      <c r="AF1543" s="1032">
        <f>IF(AE1543="","",(IF(E1543=0,AH1543,(E1543/AE1543*AH1543))))</f>
        <v>3618.95</v>
      </c>
      <c r="AG1543" s="897">
        <f>IF(A1543="","",(IFERROR(VLOOKUP(A1543,Projecten!A$4:W$2618,23,FALSE),"niet bekend")))</f>
        <v>3618.95</v>
      </c>
      <c r="AH1543" s="901">
        <f>IF(A1543="","",(IFERROR(VLOOKUP(A1543,Projecten!A$4:W$2618,12,FALSE),"niet bekend")))</f>
        <v>3618.95</v>
      </c>
    </row>
    <row r="1544" spans="1:35" s="150" customFormat="1" x14ac:dyDescent="0.2">
      <c r="A1544" s="117">
        <v>2016737</v>
      </c>
      <c r="B1544" s="1189">
        <v>121039</v>
      </c>
      <c r="C1544" s="117" t="s">
        <v>2626</v>
      </c>
      <c r="D1544" s="448" t="s">
        <v>356</v>
      </c>
      <c r="E1544" s="1002">
        <v>1</v>
      </c>
      <c r="F1544" s="1002">
        <v>14</v>
      </c>
      <c r="G1544" s="1002">
        <v>8</v>
      </c>
      <c r="H1544" s="1002">
        <v>5</v>
      </c>
      <c r="I1544" s="808">
        <v>42710</v>
      </c>
      <c r="J1544" s="808">
        <v>42704</v>
      </c>
      <c r="K1544" s="808">
        <v>42709</v>
      </c>
      <c r="L1544" s="808" t="s">
        <v>1737</v>
      </c>
      <c r="M1544" s="75" t="s">
        <v>89</v>
      </c>
      <c r="N1544" s="75" t="s">
        <v>89</v>
      </c>
      <c r="O1544" s="75" t="s">
        <v>89</v>
      </c>
      <c r="P1544" s="75" t="s">
        <v>89</v>
      </c>
      <c r="Q1544" s="160"/>
      <c r="R1544" s="96"/>
      <c r="S1544" s="96">
        <v>50</v>
      </c>
      <c r="T1544" s="175"/>
      <c r="U1544" s="99" t="s">
        <v>2627</v>
      </c>
      <c r="V1544" s="99" t="s">
        <v>2632</v>
      </c>
      <c r="W1544" s="612">
        <v>33.25</v>
      </c>
      <c r="X1544" s="99"/>
      <c r="Y1544" s="99"/>
      <c r="Z1544" s="1147">
        <v>42698</v>
      </c>
      <c r="AB1544" s="897"/>
      <c r="AC1544" s="897"/>
      <c r="AD1544" s="897"/>
      <c r="AE1544" s="1144">
        <v>1</v>
      </c>
      <c r="AF1544" s="1032">
        <f>IF(AE1544="","",(IF(E1544=0,AH1544,(E1544/AE1544*AH1544))))</f>
        <v>6087.47</v>
      </c>
      <c r="AG1544" s="897">
        <f>IF(A1544="","",(IFERROR(VLOOKUP(A1544,Projecten!A$4:W$2618,23,FALSE),"niet bekend")))</f>
        <v>6087.47</v>
      </c>
      <c r="AH1544" s="901">
        <f>IF(A1544="","",(IFERROR(VLOOKUP(A1544,Projecten!A$4:W$2618,12,FALSE),"niet bekend")))</f>
        <v>6087.47</v>
      </c>
    </row>
    <row r="1545" spans="1:35" s="150" customFormat="1" x14ac:dyDescent="0.2">
      <c r="A1545" s="117"/>
      <c r="B1545" s="1189"/>
      <c r="C1545" s="774"/>
      <c r="D1545" s="448"/>
      <c r="E1545" s="1002"/>
      <c r="F1545" s="1002"/>
      <c r="G1545" s="1002"/>
      <c r="H1545" s="1002"/>
      <c r="I1545" s="808"/>
      <c r="J1545" s="808"/>
      <c r="K1545" s="808"/>
      <c r="L1545" s="75"/>
      <c r="M1545" s="75"/>
      <c r="N1545" s="75"/>
      <c r="O1545" s="75"/>
      <c r="P1545" s="75"/>
      <c r="Q1545" s="160"/>
      <c r="R1545" s="96"/>
      <c r="S1545" s="96"/>
      <c r="T1545" s="175"/>
      <c r="U1545" s="99"/>
      <c r="V1545" s="99"/>
      <c r="W1545" s="610"/>
      <c r="X1545" s="99"/>
      <c r="Y1545" s="99"/>
      <c r="Z1545" s="160"/>
      <c r="AB1545" s="897"/>
      <c r="AC1545" s="897"/>
      <c r="AD1545" s="897"/>
      <c r="AE1545" s="1144"/>
      <c r="AF1545" s="1032"/>
      <c r="AG1545" s="897"/>
      <c r="AH1545" s="901"/>
    </row>
    <row r="1546" spans="1:35" x14ac:dyDescent="0.2">
      <c r="A1546" s="117" t="s">
        <v>2600</v>
      </c>
      <c r="B1546" s="1189">
        <v>121046</v>
      </c>
      <c r="C1546" s="419" t="s">
        <v>2602</v>
      </c>
      <c r="D1546" s="448" t="s">
        <v>489</v>
      </c>
      <c r="E1546" s="1002">
        <v>1</v>
      </c>
      <c r="F1546" s="1002">
        <v>7</v>
      </c>
      <c r="G1546" s="1002">
        <v>2</v>
      </c>
      <c r="H1546" s="1002">
        <v>3</v>
      </c>
      <c r="I1546" s="808">
        <v>42706</v>
      </c>
      <c r="J1546" s="808">
        <v>42704</v>
      </c>
      <c r="K1546" s="808" t="s">
        <v>1737</v>
      </c>
      <c r="L1546" s="808" t="s">
        <v>1737</v>
      </c>
      <c r="M1546" s="7" t="s">
        <v>89</v>
      </c>
      <c r="N1546" s="7" t="s">
        <v>89</v>
      </c>
      <c r="O1546" s="7" t="s">
        <v>89</v>
      </c>
      <c r="P1546" s="7" t="s">
        <v>89</v>
      </c>
      <c r="Q1546" s="5"/>
      <c r="S1546" s="23">
        <v>50</v>
      </c>
      <c r="U1546" s="6" t="s">
        <v>681</v>
      </c>
      <c r="W1546" s="497">
        <v>16</v>
      </c>
      <c r="X1546" s="6"/>
      <c r="Y1546" s="6"/>
      <c r="Z1546" s="1152">
        <v>42683</v>
      </c>
      <c r="AB1546" s="894"/>
      <c r="AC1546" s="894"/>
      <c r="AD1546" s="894"/>
      <c r="AE1546" s="1142">
        <f>IF(A1546="","",(IFERROR(VLOOKUP(A1546,Projecten!A$4:W$2618,5,FALSE),"niet bekend")))</f>
        <v>1</v>
      </c>
      <c r="AF1546" s="1031">
        <f t="shared" ref="AF1546:AF1555" si="157">IF(AE1546="","",(IF(E1546=0,AH1546,(E1546/AE1546*AH1546))))</f>
        <v>3086.35</v>
      </c>
      <c r="AG1546" s="897">
        <f>IF(A1546="","",(IFERROR(VLOOKUP(A1546,Projecten!A$4:W$2618,23,FALSE),"niet bekend")))</f>
        <v>3086.35</v>
      </c>
      <c r="AH1546" s="900">
        <f>IF(A1546="","",(IFERROR(VLOOKUP(A1546,Projecten!A$4:W$2618,12,FALSE),"niet bekend")))</f>
        <v>3086.35</v>
      </c>
      <c r="AI1546" s="8"/>
    </row>
    <row r="1547" spans="1:35" x14ac:dyDescent="0.2">
      <c r="A1547" s="117" t="s">
        <v>2601</v>
      </c>
      <c r="B1547" s="1189">
        <v>121046</v>
      </c>
      <c r="C1547" s="419" t="s">
        <v>2603</v>
      </c>
      <c r="D1547" s="448" t="s">
        <v>489</v>
      </c>
      <c r="E1547" s="1002">
        <v>0</v>
      </c>
      <c r="F1547" s="1002">
        <v>1</v>
      </c>
      <c r="G1547" s="1002">
        <v>0</v>
      </c>
      <c r="H1547" s="1002">
        <v>1</v>
      </c>
      <c r="I1547" s="808" t="s">
        <v>1737</v>
      </c>
      <c r="J1547" s="808" t="s">
        <v>1737</v>
      </c>
      <c r="K1547" s="808" t="s">
        <v>1737</v>
      </c>
      <c r="L1547" s="808" t="s">
        <v>1737</v>
      </c>
      <c r="M1547" s="7" t="s">
        <v>89</v>
      </c>
      <c r="N1547" s="7" t="s">
        <v>89</v>
      </c>
      <c r="O1547" s="7" t="s">
        <v>89</v>
      </c>
      <c r="P1547" s="7" t="s">
        <v>89</v>
      </c>
      <c r="Q1547" s="5"/>
      <c r="S1547" s="23">
        <v>50</v>
      </c>
      <c r="U1547" s="6" t="s">
        <v>681</v>
      </c>
      <c r="W1547" s="497">
        <v>3.32</v>
      </c>
      <c r="X1547" s="6"/>
      <c r="Y1547" s="6"/>
      <c r="Z1547" s="1152">
        <v>42683</v>
      </c>
      <c r="AB1547" s="894"/>
      <c r="AC1547" s="894"/>
      <c r="AD1547" s="894"/>
      <c r="AE1547" s="1142">
        <f>IF(A1547="","",(IFERROR(VLOOKUP(A1547,Projecten!A$4:W$2618,5,FALSE),"niet bekend")))</f>
        <v>1</v>
      </c>
      <c r="AF1547" s="1031">
        <f t="shared" si="157"/>
        <v>502.39</v>
      </c>
      <c r="AG1547" s="897">
        <f>IF(A1547="","",(IFERROR(VLOOKUP(A1547,Projecten!A$4:W$2618,23,FALSE),"niet bekend")))</f>
        <v>502.39</v>
      </c>
      <c r="AH1547" s="900">
        <f>IF(A1547="","",(IFERROR(VLOOKUP(A1547,Projecten!A$4:W$2618,12,FALSE),"niet bekend")))</f>
        <v>502.39</v>
      </c>
      <c r="AI1547" s="8"/>
    </row>
    <row r="1548" spans="1:35" x14ac:dyDescent="0.2">
      <c r="A1548" s="117" t="s">
        <v>2461</v>
      </c>
      <c r="B1548" s="1189">
        <v>121045</v>
      </c>
      <c r="C1548" s="419" t="s">
        <v>2459</v>
      </c>
      <c r="D1548" s="448" t="s">
        <v>489</v>
      </c>
      <c r="E1548" s="1002">
        <v>1</v>
      </c>
      <c r="F1548" s="1002">
        <v>8</v>
      </c>
      <c r="G1548" s="1002">
        <v>4</v>
      </c>
      <c r="H1548" s="1002">
        <v>3</v>
      </c>
      <c r="I1548" s="808">
        <v>42706</v>
      </c>
      <c r="J1548" s="808">
        <v>42704</v>
      </c>
      <c r="K1548" s="808" t="s">
        <v>1737</v>
      </c>
      <c r="L1548" s="808" t="s">
        <v>1737</v>
      </c>
      <c r="M1548" s="7" t="s">
        <v>89</v>
      </c>
      <c r="N1548" s="7" t="s">
        <v>89</v>
      </c>
      <c r="O1548" s="7" t="s">
        <v>89</v>
      </c>
      <c r="P1548" s="7" t="s">
        <v>89</v>
      </c>
      <c r="Q1548" s="5"/>
      <c r="S1548" s="23">
        <v>50</v>
      </c>
      <c r="U1548" s="6" t="s">
        <v>681</v>
      </c>
      <c r="W1548" s="497">
        <v>19</v>
      </c>
      <c r="X1548" s="6"/>
      <c r="Y1548" s="6"/>
      <c r="Z1548" s="1152">
        <v>42683</v>
      </c>
      <c r="AB1548" s="894"/>
      <c r="AC1548" s="894"/>
      <c r="AD1548" s="894"/>
      <c r="AE1548" s="1142">
        <f>IF(A1548="","",(IFERROR(VLOOKUP(A1548,Projecten!A$4:W$2618,5,FALSE),"niet bekend")))</f>
        <v>1</v>
      </c>
      <c r="AF1548" s="1031">
        <f t="shared" si="157"/>
        <v>3314.87</v>
      </c>
      <c r="AG1548" s="897">
        <f>IF(A1548="","",(IFERROR(VLOOKUP(A1548,Projecten!A$4:W$2618,23,FALSE),"niet bekend")))</f>
        <v>3314.87</v>
      </c>
      <c r="AH1548" s="900">
        <f>IF(A1548="","",(IFERROR(VLOOKUP(A1548,Projecten!A$4:W$2618,12,FALSE),"niet bekend")))</f>
        <v>3314.87</v>
      </c>
      <c r="AI1548" s="8"/>
    </row>
    <row r="1549" spans="1:35" x14ac:dyDescent="0.2">
      <c r="A1549" s="117" t="s">
        <v>2596</v>
      </c>
      <c r="B1549" s="1189">
        <v>121045</v>
      </c>
      <c r="C1549" s="419" t="s">
        <v>2460</v>
      </c>
      <c r="D1549" s="448" t="s">
        <v>489</v>
      </c>
      <c r="E1549" s="1002">
        <v>0</v>
      </c>
      <c r="F1549" s="1002">
        <v>1</v>
      </c>
      <c r="G1549" s="1002">
        <v>0</v>
      </c>
      <c r="H1549" s="1002">
        <v>1</v>
      </c>
      <c r="I1549" s="808" t="s">
        <v>1737</v>
      </c>
      <c r="J1549" s="808" t="s">
        <v>1737</v>
      </c>
      <c r="K1549" s="808" t="s">
        <v>1737</v>
      </c>
      <c r="L1549" s="808" t="s">
        <v>1737</v>
      </c>
      <c r="M1549" s="7" t="s">
        <v>89</v>
      </c>
      <c r="N1549" s="7" t="s">
        <v>89</v>
      </c>
      <c r="O1549" s="7" t="s">
        <v>89</v>
      </c>
      <c r="P1549" s="7" t="s">
        <v>89</v>
      </c>
      <c r="Q1549" s="5"/>
      <c r="S1549" s="23">
        <v>50</v>
      </c>
      <c r="U1549" s="6" t="s">
        <v>681</v>
      </c>
      <c r="W1549" s="497">
        <v>3.32</v>
      </c>
      <c r="X1549" s="6"/>
      <c r="Y1549" s="6"/>
      <c r="Z1549" s="1152">
        <v>42683</v>
      </c>
      <c r="AB1549" s="894"/>
      <c r="AC1549" s="894"/>
      <c r="AD1549" s="894"/>
      <c r="AE1549" s="1142">
        <f>IF(A1549="","",(IFERROR(VLOOKUP(A1549,Projecten!A$4:W$2618,5,FALSE),"niet bekend")))</f>
        <v>1</v>
      </c>
      <c r="AF1549" s="1031">
        <f t="shared" si="157"/>
        <v>508.37</v>
      </c>
      <c r="AG1549" s="897">
        <f>IF(A1549="","",(IFERROR(VLOOKUP(A1549,Projecten!A$4:W$2618,23,FALSE),"niet bekend")))</f>
        <v>508.37</v>
      </c>
      <c r="AH1549" s="900">
        <f>IF(A1549="","",(IFERROR(VLOOKUP(A1549,Projecten!A$4:W$2618,12,FALSE),"niet bekend")))</f>
        <v>508.37</v>
      </c>
      <c r="AI1549" s="8"/>
    </row>
    <row r="1550" spans="1:35" x14ac:dyDescent="0.2">
      <c r="A1550" s="117" t="s">
        <v>2598</v>
      </c>
      <c r="B1550" s="1189">
        <v>121047</v>
      </c>
      <c r="C1550" s="419" t="s">
        <v>2604</v>
      </c>
      <c r="D1550" s="448" t="s">
        <v>489</v>
      </c>
      <c r="E1550" s="1002">
        <v>1</v>
      </c>
      <c r="F1550" s="1002">
        <v>8</v>
      </c>
      <c r="G1550" s="1002">
        <v>4</v>
      </c>
      <c r="H1550" s="1002">
        <v>3</v>
      </c>
      <c r="I1550" s="808">
        <v>42706</v>
      </c>
      <c r="J1550" s="808">
        <v>42704</v>
      </c>
      <c r="K1550" s="808" t="s">
        <v>1737</v>
      </c>
      <c r="L1550" s="808" t="s">
        <v>1737</v>
      </c>
      <c r="M1550" s="7" t="s">
        <v>89</v>
      </c>
      <c r="N1550" s="7" t="s">
        <v>89</v>
      </c>
      <c r="O1550" s="7" t="s">
        <v>89</v>
      </c>
      <c r="P1550" s="7" t="s">
        <v>89</v>
      </c>
      <c r="Q1550" s="5"/>
      <c r="S1550" s="23">
        <v>50</v>
      </c>
      <c r="U1550" s="6" t="s">
        <v>681</v>
      </c>
      <c r="W1550" s="497">
        <v>19</v>
      </c>
      <c r="X1550" s="6"/>
      <c r="Y1550" s="6"/>
      <c r="Z1550" s="1152">
        <v>42683</v>
      </c>
      <c r="AB1550" s="894"/>
      <c r="AC1550" s="894"/>
      <c r="AD1550" s="894"/>
      <c r="AE1550" s="1142">
        <f>IF(A1550="","",(IFERROR(VLOOKUP(A1550,Projecten!A$4:W$2618,5,FALSE),"niet bekend")))</f>
        <v>1</v>
      </c>
      <c r="AF1550" s="1031">
        <f t="shared" si="157"/>
        <v>3440.14</v>
      </c>
      <c r="AG1550" s="897">
        <f>IF(A1550="","",(IFERROR(VLOOKUP(A1550,Projecten!A$4:W$2618,23,FALSE),"niet bekend")))</f>
        <v>3440.14</v>
      </c>
      <c r="AH1550" s="900">
        <f>IF(A1550="","",(IFERROR(VLOOKUP(A1550,Projecten!A$4:W$2618,12,FALSE),"niet bekend")))</f>
        <v>3440.14</v>
      </c>
      <c r="AI1550" s="8"/>
    </row>
    <row r="1551" spans="1:35" x14ac:dyDescent="0.2">
      <c r="A1551" s="117" t="s">
        <v>2599</v>
      </c>
      <c r="B1551" s="1189">
        <v>121047</v>
      </c>
      <c r="C1551" s="419" t="s">
        <v>2605</v>
      </c>
      <c r="D1551" s="448" t="s">
        <v>489</v>
      </c>
      <c r="E1551" s="1002">
        <v>0</v>
      </c>
      <c r="F1551" s="1002">
        <v>1</v>
      </c>
      <c r="G1551" s="1002">
        <v>0</v>
      </c>
      <c r="H1551" s="1002">
        <v>1</v>
      </c>
      <c r="I1551" s="808" t="s">
        <v>1737</v>
      </c>
      <c r="J1551" s="808" t="s">
        <v>1737</v>
      </c>
      <c r="K1551" s="808" t="s">
        <v>1737</v>
      </c>
      <c r="L1551" s="808" t="s">
        <v>1737</v>
      </c>
      <c r="M1551" s="7" t="s">
        <v>89</v>
      </c>
      <c r="N1551" s="7" t="s">
        <v>89</v>
      </c>
      <c r="O1551" s="7" t="s">
        <v>89</v>
      </c>
      <c r="P1551" s="7" t="s">
        <v>89</v>
      </c>
      <c r="Q1551" s="5"/>
      <c r="S1551" s="23">
        <v>50</v>
      </c>
      <c r="U1551" s="6" t="s">
        <v>681</v>
      </c>
      <c r="W1551" s="497">
        <v>3.32</v>
      </c>
      <c r="X1551" s="6"/>
      <c r="Y1551" s="6"/>
      <c r="Z1551" s="1152">
        <v>42683</v>
      </c>
      <c r="AB1551" s="894"/>
      <c r="AC1551" s="894"/>
      <c r="AD1551" s="894"/>
      <c r="AE1551" s="1142">
        <f>IF(A1551="","",(IFERROR(VLOOKUP(A1551,Projecten!A$4:W$2618,5,FALSE),"niet bekend")))</f>
        <v>1</v>
      </c>
      <c r="AF1551" s="1031">
        <f t="shared" si="157"/>
        <v>502.39</v>
      </c>
      <c r="AG1551" s="897">
        <f>IF(A1551="","",(IFERROR(VLOOKUP(A1551,Projecten!A$4:W$2618,23,FALSE),"niet bekend")))</f>
        <v>502.39</v>
      </c>
      <c r="AH1551" s="900">
        <f>IF(A1551="","",(IFERROR(VLOOKUP(A1551,Projecten!A$4:W$2618,12,FALSE),"niet bekend")))</f>
        <v>502.39</v>
      </c>
      <c r="AI1551" s="8"/>
    </row>
    <row r="1552" spans="1:35" s="150" customFormat="1" x14ac:dyDescent="0.2">
      <c r="A1552" s="1168">
        <v>2016677</v>
      </c>
      <c r="B1552" s="1189">
        <v>121048</v>
      </c>
      <c r="C1552" s="1168" t="s">
        <v>2454</v>
      </c>
      <c r="D1552" s="1169" t="s">
        <v>489</v>
      </c>
      <c r="E1552" s="1170">
        <v>1</v>
      </c>
      <c r="F1552" s="1170">
        <v>9</v>
      </c>
      <c r="G1552" s="1170">
        <v>5</v>
      </c>
      <c r="H1552" s="1170">
        <v>3</v>
      </c>
      <c r="I1552" s="829">
        <v>42706</v>
      </c>
      <c r="J1552" s="829">
        <v>42704</v>
      </c>
      <c r="K1552" s="829" t="s">
        <v>1737</v>
      </c>
      <c r="L1552" s="829" t="s">
        <v>1737</v>
      </c>
      <c r="M1552" s="74" t="s">
        <v>89</v>
      </c>
      <c r="N1552" s="74" t="s">
        <v>89</v>
      </c>
      <c r="O1552" s="74" t="s">
        <v>89</v>
      </c>
      <c r="P1552" s="74" t="s">
        <v>89</v>
      </c>
      <c r="Q1552" s="160"/>
      <c r="R1552" s="96"/>
      <c r="S1552" s="96">
        <v>2</v>
      </c>
      <c r="T1552" s="175"/>
      <c r="U1552" s="99" t="s">
        <v>681</v>
      </c>
      <c r="V1552" s="263"/>
      <c r="W1552" s="97">
        <v>24</v>
      </c>
      <c r="X1552" s="99"/>
      <c r="Y1552" s="99"/>
      <c r="Z1552" s="1147">
        <v>42681</v>
      </c>
      <c r="AB1552" s="897"/>
      <c r="AC1552" s="897"/>
      <c r="AD1552" s="897"/>
      <c r="AE1552" s="1144">
        <f>IF(A1552="","",(IFERROR(VLOOKUP(A1552,Projecten!A$4:W$2618,5,FALSE),"niet bekend")))</f>
        <v>1</v>
      </c>
      <c r="AF1552" s="1032">
        <f t="shared" si="157"/>
        <v>3423.18</v>
      </c>
      <c r="AG1552" s="897">
        <f>IF(A1552="","",(IFERROR(VLOOKUP(A1552,Projecten!A$4:W$2618,23,FALSE),"niet bekend")))</f>
        <v>3423.18</v>
      </c>
      <c r="AH1552" s="901">
        <f>IF(A1552="","",(IFERROR(VLOOKUP(A1552,Projecten!A$4:W$2618,12,FALSE),"niet bekend")))</f>
        <v>3423.18</v>
      </c>
    </row>
    <row r="1553" spans="1:35" s="150" customFormat="1" x14ac:dyDescent="0.2">
      <c r="A1553" s="1168">
        <v>2016678</v>
      </c>
      <c r="B1553" s="1189">
        <v>121049</v>
      </c>
      <c r="C1553" s="1168" t="s">
        <v>2455</v>
      </c>
      <c r="D1553" s="1169" t="s">
        <v>489</v>
      </c>
      <c r="E1553" s="1170">
        <v>1</v>
      </c>
      <c r="F1553" s="1170">
        <v>4</v>
      </c>
      <c r="G1553" s="1170">
        <v>1</v>
      </c>
      <c r="H1553" s="1170">
        <v>3</v>
      </c>
      <c r="I1553" s="829">
        <v>42706</v>
      </c>
      <c r="J1553" s="829">
        <v>42704</v>
      </c>
      <c r="K1553" s="829" t="s">
        <v>1737</v>
      </c>
      <c r="L1553" s="829" t="s">
        <v>1737</v>
      </c>
      <c r="M1553" s="74" t="s">
        <v>89</v>
      </c>
      <c r="N1553" s="74" t="s">
        <v>89</v>
      </c>
      <c r="O1553" s="74" t="s">
        <v>89</v>
      </c>
      <c r="P1553" s="74" t="s">
        <v>89</v>
      </c>
      <c r="Q1553" s="160"/>
      <c r="R1553" s="96"/>
      <c r="S1553" s="96">
        <v>2</v>
      </c>
      <c r="T1553" s="175"/>
      <c r="U1553" s="99" t="s">
        <v>681</v>
      </c>
      <c r="V1553" s="263"/>
      <c r="W1553" s="97">
        <v>11</v>
      </c>
      <c r="X1553" s="99"/>
      <c r="Y1553" s="99"/>
      <c r="Z1553" s="1147">
        <v>42681</v>
      </c>
      <c r="AB1553" s="897"/>
      <c r="AC1553" s="897"/>
      <c r="AD1553" s="897"/>
      <c r="AE1553" s="1144">
        <f>IF(A1553="","",(IFERROR(VLOOKUP(A1553,Projecten!A$4:W$2618,5,FALSE),"niet bekend")))</f>
        <v>1</v>
      </c>
      <c r="AF1553" s="1032">
        <f t="shared" si="157"/>
        <v>1570.76</v>
      </c>
      <c r="AG1553" s="897">
        <f>IF(A1553="","",(IFERROR(VLOOKUP(A1553,Projecten!A$4:W$2618,23,FALSE),"niet bekend")))</f>
        <v>1570.76</v>
      </c>
      <c r="AH1553" s="901">
        <f>IF(A1553="","",(IFERROR(VLOOKUP(A1553,Projecten!A$4:W$2618,12,FALSE),"niet bekend")))</f>
        <v>1570.76</v>
      </c>
    </row>
    <row r="1554" spans="1:35" s="150" customFormat="1" x14ac:dyDescent="0.2">
      <c r="A1554" s="1168">
        <v>2016679</v>
      </c>
      <c r="B1554" s="1189">
        <v>121049</v>
      </c>
      <c r="C1554" s="1168" t="s">
        <v>2456</v>
      </c>
      <c r="D1554" s="1169" t="s">
        <v>489</v>
      </c>
      <c r="E1554" s="1171">
        <v>1</v>
      </c>
      <c r="F1554" s="1171">
        <v>8</v>
      </c>
      <c r="G1554" s="1171">
        <v>3</v>
      </c>
      <c r="H1554" s="1171">
        <v>4</v>
      </c>
      <c r="I1554" s="829">
        <v>42706</v>
      </c>
      <c r="J1554" s="829">
        <v>42704</v>
      </c>
      <c r="K1554" s="829" t="s">
        <v>1737</v>
      </c>
      <c r="L1554" s="829" t="s">
        <v>1737</v>
      </c>
      <c r="M1554" s="74" t="s">
        <v>89</v>
      </c>
      <c r="N1554" s="74" t="s">
        <v>89</v>
      </c>
      <c r="O1554" s="74" t="s">
        <v>89</v>
      </c>
      <c r="P1554" s="74" t="s">
        <v>89</v>
      </c>
      <c r="Q1554" s="160"/>
      <c r="R1554" s="96"/>
      <c r="S1554" s="96">
        <v>2</v>
      </c>
      <c r="T1554" s="175"/>
      <c r="U1554" s="99" t="s">
        <v>681</v>
      </c>
      <c r="V1554" s="263"/>
      <c r="W1554" s="97">
        <v>20</v>
      </c>
      <c r="X1554" s="99"/>
      <c r="Y1554" s="99"/>
      <c r="Z1554" s="1147">
        <v>42681</v>
      </c>
      <c r="AB1554" s="897"/>
      <c r="AC1554" s="897"/>
      <c r="AD1554" s="897"/>
      <c r="AE1554" s="1144">
        <f>IF(A1554="","",(IFERROR(VLOOKUP(A1554,Projecten!A$4:W$2618,5,FALSE),"niet bekend")))</f>
        <v>1</v>
      </c>
      <c r="AF1554" s="1032">
        <f t="shared" si="157"/>
        <v>2973.37</v>
      </c>
      <c r="AG1554" s="897">
        <f>IF(A1554="","",(IFERROR(VLOOKUP(A1554,Projecten!A$4:W$2618,23,FALSE),"niet bekend")))</f>
        <v>2973.37</v>
      </c>
      <c r="AH1554" s="901">
        <f>IF(A1554="","",(IFERROR(VLOOKUP(A1554,Projecten!A$4:W$2618,12,FALSE),"niet bekend")))</f>
        <v>2973.37</v>
      </c>
    </row>
    <row r="1555" spans="1:35" s="150" customFormat="1" x14ac:dyDescent="0.2">
      <c r="A1555" s="1168">
        <v>2016680</v>
      </c>
      <c r="B1555" s="1189">
        <v>121049</v>
      </c>
      <c r="C1555" s="1168" t="s">
        <v>2457</v>
      </c>
      <c r="D1555" s="1169" t="s">
        <v>489</v>
      </c>
      <c r="E1555" s="1171">
        <v>1</v>
      </c>
      <c r="F1555" s="1171">
        <v>8</v>
      </c>
      <c r="G1555" s="1171">
        <v>5</v>
      </c>
      <c r="H1555" s="1171">
        <v>3</v>
      </c>
      <c r="I1555" s="808">
        <v>42706</v>
      </c>
      <c r="J1555" s="808">
        <v>42704</v>
      </c>
      <c r="K1555" s="808" t="s">
        <v>1737</v>
      </c>
      <c r="L1555" s="808" t="s">
        <v>1737</v>
      </c>
      <c r="M1555" s="75" t="s">
        <v>89</v>
      </c>
      <c r="N1555" s="75" t="s">
        <v>89</v>
      </c>
      <c r="O1555" s="75" t="s">
        <v>89</v>
      </c>
      <c r="P1555" s="75" t="s">
        <v>89</v>
      </c>
      <c r="Q1555" s="160"/>
      <c r="R1555" s="96"/>
      <c r="S1555" s="96">
        <v>2</v>
      </c>
      <c r="T1555" s="175"/>
      <c r="U1555" s="99" t="s">
        <v>681</v>
      </c>
      <c r="V1555" s="99"/>
      <c r="W1555" s="612">
        <v>16.5</v>
      </c>
      <c r="X1555" s="99"/>
      <c r="Y1555" s="99"/>
      <c r="Z1555" s="1147">
        <v>42681</v>
      </c>
      <c r="AB1555" s="897"/>
      <c r="AC1555" s="897"/>
      <c r="AD1555" s="897"/>
      <c r="AE1555" s="1144">
        <f>IF(A1555="","",(IFERROR(VLOOKUP(A1555,Projecten!A$4:W$2618,5,FALSE),"niet bekend")))</f>
        <v>1</v>
      </c>
      <c r="AF1555" s="1032">
        <f t="shared" si="157"/>
        <v>2510.25</v>
      </c>
      <c r="AG1555" s="897">
        <f>IF(A1555="","",(IFERROR(VLOOKUP(A1555,Projecten!A$4:W$2618,23,FALSE),"niet bekend")))</f>
        <v>2510.25</v>
      </c>
      <c r="AH1555" s="901">
        <f>IF(A1555="","",(IFERROR(VLOOKUP(A1555,Projecten!A$4:W$2618,12,FALSE),"niet bekend")))</f>
        <v>2510.25</v>
      </c>
    </row>
    <row r="1556" spans="1:35" s="150" customFormat="1" x14ac:dyDescent="0.2">
      <c r="A1556" s="1168"/>
      <c r="B1556" s="1189"/>
      <c r="C1556" s="1168"/>
      <c r="D1556" s="1169"/>
      <c r="E1556" s="1170"/>
      <c r="F1556" s="1170"/>
      <c r="G1556" s="1170"/>
      <c r="H1556" s="1170"/>
      <c r="I1556" s="829"/>
      <c r="J1556" s="829"/>
      <c r="K1556" s="829"/>
      <c r="L1556" s="829"/>
      <c r="M1556" s="74"/>
      <c r="N1556" s="74"/>
      <c r="O1556" s="74"/>
      <c r="P1556" s="74"/>
      <c r="Q1556" s="160"/>
      <c r="R1556" s="96"/>
      <c r="S1556" s="96"/>
      <c r="T1556" s="175"/>
      <c r="U1556" s="99"/>
      <c r="V1556" s="263"/>
      <c r="W1556" s="97"/>
      <c r="X1556" s="99"/>
      <c r="Y1556" s="99"/>
      <c r="Z1556" s="1147"/>
      <c r="AB1556" s="897"/>
      <c r="AC1556" s="897"/>
      <c r="AD1556" s="897"/>
      <c r="AE1556" s="1144"/>
      <c r="AF1556" s="1032"/>
      <c r="AG1556" s="897"/>
      <c r="AH1556" s="901"/>
    </row>
    <row r="1557" spans="1:35" s="150" customFormat="1" x14ac:dyDescent="0.2">
      <c r="A1557" s="117">
        <v>2016685</v>
      </c>
      <c r="B1557" s="1189">
        <v>121038</v>
      </c>
      <c r="C1557" s="117" t="s">
        <v>2469</v>
      </c>
      <c r="D1557" s="448" t="s">
        <v>68</v>
      </c>
      <c r="E1557" s="1002">
        <v>0</v>
      </c>
      <c r="F1557" s="1002">
        <v>1</v>
      </c>
      <c r="G1557" s="1002">
        <v>0</v>
      </c>
      <c r="H1557" s="1002">
        <v>2</v>
      </c>
      <c r="I1557" s="808">
        <v>42699</v>
      </c>
      <c r="J1557" s="808" t="s">
        <v>1737</v>
      </c>
      <c r="K1557" s="808" t="s">
        <v>1737</v>
      </c>
      <c r="L1557" s="808" t="s">
        <v>1737</v>
      </c>
      <c r="M1557" s="75" t="s">
        <v>89</v>
      </c>
      <c r="N1557" s="75" t="s">
        <v>89</v>
      </c>
      <c r="O1557" s="75" t="s">
        <v>89</v>
      </c>
      <c r="P1557" s="75" t="s">
        <v>89</v>
      </c>
      <c r="Q1557" s="160"/>
      <c r="R1557" s="96"/>
      <c r="S1557" s="96">
        <v>49</v>
      </c>
      <c r="T1557" s="175"/>
      <c r="U1557" s="99" t="s">
        <v>278</v>
      </c>
      <c r="V1557" s="162"/>
      <c r="W1557" s="612">
        <v>5</v>
      </c>
      <c r="X1557" s="99"/>
      <c r="Y1557" s="99"/>
      <c r="Z1557" s="1147">
        <v>42683</v>
      </c>
      <c r="AB1557" s="897"/>
      <c r="AC1557" s="897"/>
      <c r="AD1557" s="897"/>
      <c r="AE1557" s="1144">
        <f>IF(A1557="","",(IFERROR(VLOOKUP(A1557,Projecten!A$4:W$2618,5,FALSE),"niet bekend")))</f>
        <v>0</v>
      </c>
      <c r="AF1557" s="1032">
        <f>IF(AE1557="","",(IF(E1557=0,AH1557,(E1557/AE1557*AH1557))))</f>
        <v>809.28</v>
      </c>
      <c r="AG1557" s="897">
        <f>IF(A1557="","",(IFERROR(VLOOKUP(A1557,Projecten!A$4:W$2618,23,FALSE),"niet bekend")))</f>
        <v>809.28</v>
      </c>
      <c r="AH1557" s="901">
        <f>IF(A1557="","",(IFERROR(VLOOKUP(A1557,Projecten!A$4:W$2618,12,FALSE),"niet bekend")))</f>
        <v>809.28</v>
      </c>
    </row>
    <row r="1558" spans="1:35" s="150" customFormat="1" x14ac:dyDescent="0.2">
      <c r="A1558" s="1168"/>
      <c r="B1558" s="1189"/>
      <c r="C1558" s="1168"/>
      <c r="D1558" s="1169"/>
      <c r="E1558" s="1171"/>
      <c r="F1558" s="1171"/>
      <c r="G1558" s="1171"/>
      <c r="H1558" s="1171"/>
      <c r="I1558" s="808"/>
      <c r="J1558" s="808"/>
      <c r="K1558" s="808"/>
      <c r="L1558" s="808"/>
      <c r="M1558" s="75"/>
      <c r="N1558" s="75"/>
      <c r="O1558" s="75"/>
      <c r="P1558" s="75"/>
      <c r="Q1558" s="160"/>
      <c r="R1558" s="96"/>
      <c r="S1558" s="96"/>
      <c r="T1558" s="175"/>
      <c r="U1558" s="99"/>
      <c r="V1558" s="99"/>
      <c r="W1558" s="612"/>
      <c r="X1558" s="99"/>
      <c r="Y1558" s="99"/>
      <c r="Z1558" s="1147"/>
      <c r="AB1558" s="897"/>
      <c r="AC1558" s="897"/>
      <c r="AD1558" s="897"/>
      <c r="AE1558" s="1144"/>
      <c r="AF1558" s="1032"/>
      <c r="AG1558" s="897"/>
      <c r="AH1558" s="901"/>
    </row>
    <row r="1559" spans="1:35" s="150" customFormat="1" x14ac:dyDescent="0.2">
      <c r="A1559" s="117" t="s">
        <v>2507</v>
      </c>
      <c r="B1559" s="1189">
        <v>121041</v>
      </c>
      <c r="C1559" s="117">
        <v>596017</v>
      </c>
      <c r="D1559" s="448" t="s">
        <v>68</v>
      </c>
      <c r="E1559" s="1002">
        <v>1</v>
      </c>
      <c r="F1559" s="1002">
        <v>8</v>
      </c>
      <c r="G1559" s="1002">
        <v>5</v>
      </c>
      <c r="H1559" s="1002">
        <v>2</v>
      </c>
      <c r="I1559" s="808">
        <v>42699</v>
      </c>
      <c r="J1559" s="808">
        <v>42697</v>
      </c>
      <c r="K1559" s="808">
        <v>42695</v>
      </c>
      <c r="L1559" s="808" t="s">
        <v>1737</v>
      </c>
      <c r="M1559" s="75" t="s">
        <v>89</v>
      </c>
      <c r="N1559" s="75" t="s">
        <v>89</v>
      </c>
      <c r="O1559" s="75" t="s">
        <v>89</v>
      </c>
      <c r="P1559" s="75" t="s">
        <v>89</v>
      </c>
      <c r="Q1559" s="160"/>
      <c r="R1559" s="96"/>
      <c r="S1559" s="96">
        <v>49</v>
      </c>
      <c r="T1559" s="175"/>
      <c r="U1559" s="99" t="s">
        <v>278</v>
      </c>
      <c r="V1559" s="778" t="s">
        <v>2496</v>
      </c>
      <c r="W1559" s="612">
        <v>23</v>
      </c>
      <c r="X1559" s="99"/>
      <c r="Y1559" s="99"/>
      <c r="Z1559" s="1147">
        <v>42674</v>
      </c>
      <c r="AB1559" s="897"/>
      <c r="AC1559" s="897"/>
      <c r="AD1559" s="897"/>
      <c r="AE1559" s="1144">
        <f>IF(A1559="","",(IFERROR(VLOOKUP(A1559,Projecten!A$4:W$2618,5,FALSE),"niet bekend")))</f>
        <v>1</v>
      </c>
      <c r="AF1559" s="1032">
        <f t="shared" ref="AF1559:AF1564" si="158">IF(AE1559="","",(IF(E1559=0,AH1559,(E1559/AE1559*AH1559))))</f>
        <v>5256.98</v>
      </c>
      <c r="AG1559" s="897">
        <f>IF(A1559="","",(IFERROR(VLOOKUP(A1559,Projecten!A$4:W$2618,23,FALSE),"niet bekend")))</f>
        <v>5256.98</v>
      </c>
      <c r="AH1559" s="901">
        <f>IF(A1559="","",(IFERROR(VLOOKUP(A1559,Projecten!A$4:W$2618,12,FALSE),"niet bekend")))</f>
        <v>5256.98</v>
      </c>
    </row>
    <row r="1560" spans="1:35" s="150" customFormat="1" x14ac:dyDescent="0.2">
      <c r="A1560" s="117">
        <v>2016695</v>
      </c>
      <c r="B1560" s="1189">
        <v>121038</v>
      </c>
      <c r="C1560" s="117">
        <v>614217</v>
      </c>
      <c r="D1560" s="448" t="s">
        <v>68</v>
      </c>
      <c r="E1560" s="1002">
        <v>1</v>
      </c>
      <c r="F1560" s="1002">
        <v>8</v>
      </c>
      <c r="G1560" s="1002">
        <v>5</v>
      </c>
      <c r="H1560" s="1002">
        <v>3</v>
      </c>
      <c r="I1560" s="808">
        <v>42699</v>
      </c>
      <c r="J1560" s="808" t="s">
        <v>1737</v>
      </c>
      <c r="K1560" s="808" t="s">
        <v>1737</v>
      </c>
      <c r="L1560" s="808" t="s">
        <v>1737</v>
      </c>
      <c r="M1560" s="75" t="s">
        <v>89</v>
      </c>
      <c r="N1560" s="75" t="s">
        <v>89</v>
      </c>
      <c r="O1560" s="75" t="s">
        <v>89</v>
      </c>
      <c r="P1560" s="75" t="s">
        <v>89</v>
      </c>
      <c r="Q1560" s="160"/>
      <c r="R1560" s="96"/>
      <c r="S1560" s="96">
        <v>49</v>
      </c>
      <c r="T1560" s="175"/>
      <c r="U1560" s="99" t="s">
        <v>561</v>
      </c>
      <c r="V1560" s="99" t="s">
        <v>2545</v>
      </c>
      <c r="W1560" s="612">
        <v>15</v>
      </c>
      <c r="X1560" s="99"/>
      <c r="Y1560" s="99"/>
      <c r="Z1560" s="1147">
        <v>42684</v>
      </c>
      <c r="AB1560" s="897"/>
      <c r="AC1560" s="897"/>
      <c r="AD1560" s="897"/>
      <c r="AE1560" s="1144">
        <f>IF(A1560="","",(IFERROR(VLOOKUP(A1560,Projecten!A$4:W$2618,5,FALSE),"niet bekend")))</f>
        <v>1</v>
      </c>
      <c r="AF1560" s="1032">
        <f t="shared" si="158"/>
        <v>2545.5300000000002</v>
      </c>
      <c r="AG1560" s="897">
        <f>IF(A1560="","",(IFERROR(VLOOKUP(A1560,Projecten!A$4:W$2618,23,FALSE),"niet bekend")))</f>
        <v>2545.5300000000002</v>
      </c>
      <c r="AH1560" s="901">
        <f>IF(A1560="","",(IFERROR(VLOOKUP(A1560,Projecten!A$4:W$2618,12,FALSE),"niet bekend")))</f>
        <v>2545.5300000000002</v>
      </c>
    </row>
    <row r="1561" spans="1:35" x14ac:dyDescent="0.2">
      <c r="A1561" s="117" t="s">
        <v>2422</v>
      </c>
      <c r="B1561" s="1189">
        <v>121040</v>
      </c>
      <c r="C1561" s="117" t="s">
        <v>2451</v>
      </c>
      <c r="D1561" s="448" t="s">
        <v>68</v>
      </c>
      <c r="E1561" s="1002">
        <v>1</v>
      </c>
      <c r="F1561" s="1002">
        <v>8</v>
      </c>
      <c r="G1561" s="1002">
        <v>5</v>
      </c>
      <c r="H1561" s="1002">
        <v>3</v>
      </c>
      <c r="I1561" s="808">
        <v>42699</v>
      </c>
      <c r="J1561" s="808">
        <v>42697</v>
      </c>
      <c r="K1561" s="808">
        <v>42695</v>
      </c>
      <c r="L1561" s="806" t="s">
        <v>1737</v>
      </c>
      <c r="M1561" s="7" t="s">
        <v>89</v>
      </c>
      <c r="N1561" s="7" t="s">
        <v>89</v>
      </c>
      <c r="O1561" s="7" t="s">
        <v>89</v>
      </c>
      <c r="P1561" s="7" t="s">
        <v>89</v>
      </c>
      <c r="Q1561" s="5"/>
      <c r="R1561" s="23">
        <v>42717</v>
      </c>
      <c r="S1561" s="23">
        <v>49</v>
      </c>
      <c r="U1561" s="6" t="s">
        <v>278</v>
      </c>
      <c r="V1561" s="696" t="s">
        <v>1162</v>
      </c>
      <c r="W1561" s="873">
        <v>21</v>
      </c>
      <c r="X1561" s="6"/>
      <c r="Y1561" s="6"/>
      <c r="Z1561" s="1152">
        <v>42674</v>
      </c>
      <c r="AB1561" s="894"/>
      <c r="AC1561" s="894"/>
      <c r="AD1561" s="894"/>
      <c r="AE1561" s="1142">
        <f>IF(A1561="","",(IFERROR(VLOOKUP(A1561,Projecten!A$4:W$2618,5,FALSE),"niet bekend")))</f>
        <v>1</v>
      </c>
      <c r="AF1561" s="1031">
        <f t="shared" si="158"/>
        <v>4892.6899999999996</v>
      </c>
      <c r="AG1561" s="897">
        <f>IF(A1561="","",(IFERROR(VLOOKUP(A1561,Projecten!A$4:W$2618,23,FALSE),"niet bekend")))</f>
        <v>4892.6899999999996</v>
      </c>
      <c r="AH1561" s="900">
        <f>IF(A1561="","",(IFERROR(VLOOKUP(A1561,Projecten!A$4:W$2618,12,FALSE),"niet bekend")))</f>
        <v>4892.6899999999996</v>
      </c>
      <c r="AI1561" s="8"/>
    </row>
    <row r="1562" spans="1:35" x14ac:dyDescent="0.2">
      <c r="A1562" s="117" t="s">
        <v>2423</v>
      </c>
      <c r="B1562" s="1189">
        <v>121041</v>
      </c>
      <c r="C1562" s="117" t="s">
        <v>2452</v>
      </c>
      <c r="D1562" s="448" t="s">
        <v>68</v>
      </c>
      <c r="E1562" s="1002">
        <v>1</v>
      </c>
      <c r="F1562" s="1002">
        <v>8</v>
      </c>
      <c r="G1562" s="1002">
        <v>5</v>
      </c>
      <c r="H1562" s="1002">
        <v>3</v>
      </c>
      <c r="I1562" s="808">
        <v>42699</v>
      </c>
      <c r="J1562" s="808">
        <v>42697</v>
      </c>
      <c r="K1562" s="808">
        <v>42695</v>
      </c>
      <c r="L1562" s="806" t="s">
        <v>1737</v>
      </c>
      <c r="M1562" s="7" t="s">
        <v>89</v>
      </c>
      <c r="N1562" s="7" t="s">
        <v>89</v>
      </c>
      <c r="O1562" s="7" t="s">
        <v>89</v>
      </c>
      <c r="P1562" s="7" t="s">
        <v>89</v>
      </c>
      <c r="Q1562" s="5"/>
      <c r="S1562" s="23">
        <v>49</v>
      </c>
      <c r="U1562" s="6" t="s">
        <v>278</v>
      </c>
      <c r="V1562" s="696" t="s">
        <v>1162</v>
      </c>
      <c r="W1562" s="873">
        <v>21</v>
      </c>
      <c r="X1562" s="6"/>
      <c r="Y1562" s="6"/>
      <c r="Z1562" s="1152">
        <v>42674</v>
      </c>
      <c r="AB1562" s="894"/>
      <c r="AC1562" s="894"/>
      <c r="AD1562" s="894"/>
      <c r="AE1562" s="1142">
        <f>IF(A1562="","",(IFERROR(VLOOKUP(A1562,Projecten!A$4:W$2618,5,FALSE),"niet bekend")))</f>
        <v>1</v>
      </c>
      <c r="AF1562" s="1031">
        <f t="shared" si="158"/>
        <v>4892.6899999999996</v>
      </c>
      <c r="AG1562" s="897">
        <f>IF(A1562="","",(IFERROR(VLOOKUP(A1562,Projecten!A$4:W$2618,23,FALSE),"niet bekend")))</f>
        <v>4892.6899999999996</v>
      </c>
      <c r="AH1562" s="900">
        <f>IF(A1562="","",(IFERROR(VLOOKUP(A1562,Projecten!A$4:W$2618,12,FALSE),"niet bekend")))</f>
        <v>4892.6899999999996</v>
      </c>
      <c r="AI1562" s="8"/>
    </row>
    <row r="1563" spans="1:35" x14ac:dyDescent="0.2">
      <c r="A1563" s="117" t="s">
        <v>2449</v>
      </c>
      <c r="B1563" s="1189">
        <v>121040</v>
      </c>
      <c r="C1563" s="117" t="s">
        <v>2450</v>
      </c>
      <c r="D1563" s="448" t="s">
        <v>68</v>
      </c>
      <c r="E1563" s="1002">
        <v>1</v>
      </c>
      <c r="F1563" s="1002">
        <v>8</v>
      </c>
      <c r="G1563" s="1002">
        <v>5</v>
      </c>
      <c r="H1563" s="1002">
        <v>3</v>
      </c>
      <c r="I1563" s="808">
        <v>42699</v>
      </c>
      <c r="J1563" s="808">
        <v>42697</v>
      </c>
      <c r="K1563" s="808">
        <v>42695</v>
      </c>
      <c r="L1563" s="806" t="s">
        <v>1737</v>
      </c>
      <c r="M1563" s="7" t="s">
        <v>89</v>
      </c>
      <c r="N1563" s="7" t="s">
        <v>89</v>
      </c>
      <c r="O1563" s="7" t="s">
        <v>89</v>
      </c>
      <c r="P1563" s="7" t="s">
        <v>89</v>
      </c>
      <c r="Q1563" s="5"/>
      <c r="R1563" s="23">
        <v>42716</v>
      </c>
      <c r="S1563" s="23">
        <v>49</v>
      </c>
      <c r="U1563" s="6" t="s">
        <v>278</v>
      </c>
      <c r="V1563" s="696" t="s">
        <v>1162</v>
      </c>
      <c r="W1563" s="873">
        <v>21</v>
      </c>
      <c r="X1563" s="6"/>
      <c r="Y1563" s="6"/>
      <c r="Z1563" s="1152">
        <v>42674</v>
      </c>
      <c r="AB1563" s="894"/>
      <c r="AC1563" s="894"/>
      <c r="AD1563" s="894"/>
      <c r="AE1563" s="1142">
        <f>IF(A1563="","",(IFERROR(VLOOKUP(A1563,Projecten!A$4:W$2618,5,FALSE),"niet bekend")))</f>
        <v>1</v>
      </c>
      <c r="AF1563" s="1031">
        <f t="shared" si="158"/>
        <v>4892.6899999999996</v>
      </c>
      <c r="AG1563" s="897">
        <f>IF(A1563="","",(IFERROR(VLOOKUP(A1563,Projecten!A$4:W$2618,23,FALSE),"niet bekend")))</f>
        <v>4892.6899999999996</v>
      </c>
      <c r="AH1563" s="900">
        <f>IF(A1563="","",(IFERROR(VLOOKUP(A1563,Projecten!A$4:W$2618,12,FALSE),"niet bekend")))</f>
        <v>4892.6899999999996</v>
      </c>
      <c r="AI1563" s="8"/>
    </row>
    <row r="1564" spans="1:35" x14ac:dyDescent="0.2">
      <c r="A1564" s="117">
        <v>2016694</v>
      </c>
      <c r="B1564" s="1189">
        <v>121006</v>
      </c>
      <c r="C1564" s="117" t="s">
        <v>2503</v>
      </c>
      <c r="D1564" s="448" t="s">
        <v>68</v>
      </c>
      <c r="E1564" s="1002">
        <v>0</v>
      </c>
      <c r="F1564" s="1002">
        <v>1</v>
      </c>
      <c r="G1564" s="1002">
        <v>0</v>
      </c>
      <c r="H1564" s="1002">
        <v>4</v>
      </c>
      <c r="I1564" s="808">
        <v>42696</v>
      </c>
      <c r="J1564" s="808" t="s">
        <v>1737</v>
      </c>
      <c r="K1564" s="808" t="s">
        <v>1737</v>
      </c>
      <c r="L1564" s="806" t="s">
        <v>1737</v>
      </c>
      <c r="M1564" s="7" t="s">
        <v>89</v>
      </c>
      <c r="N1564" s="7" t="s">
        <v>89</v>
      </c>
      <c r="O1564" s="7" t="s">
        <v>89</v>
      </c>
      <c r="P1564" s="7" t="s">
        <v>89</v>
      </c>
      <c r="Q1564" s="5"/>
      <c r="S1564" s="23">
        <v>49</v>
      </c>
      <c r="U1564" s="6" t="s">
        <v>278</v>
      </c>
      <c r="V1564" s="6" t="s">
        <v>2504</v>
      </c>
      <c r="W1564" s="497">
        <v>12</v>
      </c>
      <c r="X1564" s="6"/>
      <c r="Y1564" s="6"/>
      <c r="Z1564" s="1152">
        <v>42683</v>
      </c>
      <c r="AB1564" s="894"/>
      <c r="AC1564" s="894"/>
      <c r="AD1564" s="894"/>
      <c r="AE1564" s="1142">
        <f>IF(A1564="","",(IFERROR(VLOOKUP(A1564,Projecten!A$4:W$2618,5,FALSE),"niet bekend")))</f>
        <v>0</v>
      </c>
      <c r="AF1564" s="1031">
        <f t="shared" si="158"/>
        <v>3200.64</v>
      </c>
      <c r="AG1564" s="897">
        <f>IF(A1564="","",(IFERROR(VLOOKUP(A1564,Projecten!A$4:W$2618,23,FALSE),"niet bekend")))</f>
        <v>3200.64</v>
      </c>
      <c r="AH1564" s="900">
        <f>IF(A1564="","",(IFERROR(VLOOKUP(A1564,Projecten!A$4:W$2618,12,FALSE),"niet bekend")))</f>
        <v>3200.64</v>
      </c>
      <c r="AI1564" s="8"/>
    </row>
    <row r="1565" spans="1:35" s="38" customFormat="1" x14ac:dyDescent="0.2">
      <c r="A1565" s="826"/>
      <c r="B1565" s="1500"/>
      <c r="C1565" s="31"/>
      <c r="D1565" s="31"/>
      <c r="E1565" s="32"/>
      <c r="F1565" s="32"/>
      <c r="G1565" s="32"/>
      <c r="H1565" s="32"/>
      <c r="I1565" s="811"/>
      <c r="J1565" s="811"/>
      <c r="K1565" s="811"/>
      <c r="L1565" s="32"/>
      <c r="M1565" s="32"/>
      <c r="N1565" s="32"/>
      <c r="O1565" s="32"/>
      <c r="P1565" s="32"/>
      <c r="Q1565" s="527"/>
      <c r="R1565" s="33"/>
      <c r="S1565" s="1198"/>
      <c r="T1565" s="176"/>
      <c r="U1565" s="35"/>
      <c r="V1565" s="35"/>
      <c r="W1565" s="35"/>
      <c r="X1565" s="83"/>
      <c r="Y1565" s="84"/>
      <c r="Z1565" s="36"/>
      <c r="AB1565" s="896"/>
      <c r="AC1565" s="896"/>
      <c r="AD1565" s="896"/>
      <c r="AE1565" s="1145"/>
      <c r="AF1565" s="1034"/>
      <c r="AG1565" s="898" t="str">
        <f>IF(A1565="","",(IFERROR(VLOOKUP(A1565,Projecten!A$4:W$2618,23,FALSE),"niet bekend")))</f>
        <v/>
      </c>
      <c r="AH1565" s="903" t="str">
        <f>IF(A1565="","",(IFERROR(VLOOKUP(A1565,Projecten!A$4:W$2618,12,FALSE),"niet bekend")))</f>
        <v/>
      </c>
    </row>
    <row r="1566" spans="1:35" s="957" customFormat="1" x14ac:dyDescent="0.2">
      <c r="A1566" s="1006"/>
      <c r="B1566" s="1498"/>
      <c r="C1566" s="1008">
        <f>SUM(F1566:H1566)</f>
        <v>433</v>
      </c>
      <c r="D1566" s="1009"/>
      <c r="E1566" s="1010">
        <f>SUM(E1567:E1585)</f>
        <v>26</v>
      </c>
      <c r="F1566" s="1010">
        <f>SUM(F1567:F1585)</f>
        <v>230</v>
      </c>
      <c r="G1566" s="1010">
        <f>SUM(G1567:G1585)</f>
        <v>144</v>
      </c>
      <c r="H1566" s="1010">
        <f>SUM(H1567:H1585)</f>
        <v>59</v>
      </c>
      <c r="I1566" s="1011"/>
      <c r="J1566" s="1011"/>
      <c r="K1566" s="1011"/>
      <c r="L1566" s="1010"/>
      <c r="M1566" s="1010"/>
      <c r="N1566" s="1010"/>
      <c r="O1566" s="1010"/>
      <c r="P1566" s="1010"/>
      <c r="Q1566" s="1012">
        <v>50</v>
      </c>
      <c r="R1566" s="1043"/>
      <c r="S1566" s="1199"/>
      <c r="T1566" s="1013"/>
      <c r="U1566" s="1014"/>
      <c r="V1566" s="1015">
        <f>SUM(W1566:W1585)</f>
        <v>410.45</v>
      </c>
      <c r="W1566" s="960"/>
      <c r="X1566" s="960">
        <f>Productiemedewerkers!C1741</f>
        <v>0</v>
      </c>
      <c r="Y1566" s="961">
        <f>V1566-X1566</f>
        <v>410.45</v>
      </c>
      <c r="Z1566" s="956"/>
      <c r="AA1566" s="964" t="s">
        <v>1332</v>
      </c>
      <c r="AB1566" s="964" t="s">
        <v>1269</v>
      </c>
      <c r="AC1566" s="964" t="s">
        <v>1333</v>
      </c>
      <c r="AD1566" s="958" t="s">
        <v>2590</v>
      </c>
      <c r="AE1566" s="1141" t="s">
        <v>2737</v>
      </c>
      <c r="AF1566" s="1035">
        <f>SUM(AF1567:AF1585)</f>
        <v>71797.5</v>
      </c>
      <c r="AG1566" s="958" t="str">
        <f>IF(A1566="","",(IFERROR(VLOOKUP(A1566,Projecten!A$4:W$2618,23,FALSE),"niet bekend")))</f>
        <v/>
      </c>
      <c r="AH1566" s="962" t="str">
        <f>IF(A1566="","",(IFERROR(VLOOKUP(A1566,Projecten!A$4:W$2618,12,FALSE),"niet bekend")))</f>
        <v/>
      </c>
    </row>
    <row r="1567" spans="1:35" x14ac:dyDescent="0.2">
      <c r="A1567" s="347"/>
      <c r="B1567" s="1515"/>
      <c r="C1567" s="6"/>
      <c r="D1567" s="347"/>
      <c r="E1567" s="999"/>
      <c r="F1567" s="999"/>
      <c r="G1567" s="999"/>
      <c r="H1567" s="999"/>
      <c r="I1567" s="805"/>
      <c r="J1567" s="805"/>
      <c r="K1567" s="805"/>
      <c r="L1567" s="29"/>
      <c r="M1567" s="29"/>
      <c r="N1567" s="29"/>
      <c r="O1567" s="29"/>
      <c r="P1567" s="29"/>
      <c r="Q1567" s="5" t="s">
        <v>1698</v>
      </c>
      <c r="S1567" s="23"/>
      <c r="V1567" s="600" t="s">
        <v>2493</v>
      </c>
      <c r="W1567" s="25"/>
      <c r="X1567" s="6"/>
      <c r="Y1567" s="6"/>
      <c r="Z1567" s="5"/>
      <c r="AB1567" s="894"/>
      <c r="AC1567" s="894"/>
      <c r="AD1567" s="894"/>
      <c r="AE1567" s="1142"/>
      <c r="AF1567" s="1031"/>
      <c r="AG1567" s="897"/>
      <c r="AH1567" s="900"/>
      <c r="AI1567" s="8"/>
    </row>
    <row r="1568" spans="1:35" x14ac:dyDescent="0.2">
      <c r="A1568" s="347"/>
      <c r="B1568" s="1515"/>
      <c r="C1568" s="6"/>
      <c r="D1568" s="347"/>
      <c r="E1568" s="999"/>
      <c r="F1568" s="999"/>
      <c r="G1568" s="999"/>
      <c r="H1568" s="999"/>
      <c r="I1568" s="805"/>
      <c r="J1568" s="805"/>
      <c r="K1568" s="805"/>
      <c r="L1568" s="29"/>
      <c r="M1568" s="29"/>
      <c r="N1568" s="29"/>
      <c r="O1568" s="29"/>
      <c r="P1568" s="29"/>
      <c r="Q1568" s="5"/>
      <c r="S1568" s="23"/>
      <c r="V1568" s="600"/>
      <c r="W1568" s="25"/>
      <c r="X1568" s="6"/>
      <c r="Y1568" s="6"/>
      <c r="Z1568" s="5"/>
      <c r="AB1568" s="894"/>
      <c r="AC1568" s="894"/>
      <c r="AD1568" s="894"/>
      <c r="AE1568" s="1142"/>
      <c r="AF1568" s="1031"/>
      <c r="AG1568" s="897"/>
      <c r="AH1568" s="900"/>
      <c r="AI1568" s="8"/>
    </row>
    <row r="1569" spans="1:35" x14ac:dyDescent="0.2">
      <c r="A1569" s="1174">
        <v>2016714</v>
      </c>
      <c r="B1569" s="1559">
        <v>121052</v>
      </c>
      <c r="C1569" s="1021" t="s">
        <v>2550</v>
      </c>
      <c r="D1569" s="1020" t="s">
        <v>451</v>
      </c>
      <c r="E1569" s="1022">
        <v>1</v>
      </c>
      <c r="F1569" s="1022">
        <v>8</v>
      </c>
      <c r="G1569" s="1022">
        <v>7</v>
      </c>
      <c r="H1569" s="1022">
        <v>3</v>
      </c>
      <c r="I1569" s="808">
        <v>42706</v>
      </c>
      <c r="J1569" s="806" t="s">
        <v>1737</v>
      </c>
      <c r="K1569" s="806" t="s">
        <v>1737</v>
      </c>
      <c r="L1569" s="806" t="s">
        <v>1737</v>
      </c>
      <c r="M1569" s="7" t="s">
        <v>89</v>
      </c>
      <c r="N1569" s="7" t="s">
        <v>89</v>
      </c>
      <c r="O1569" s="7" t="s">
        <v>89</v>
      </c>
      <c r="P1569" s="7" t="s">
        <v>89</v>
      </c>
      <c r="Q1569" s="5"/>
      <c r="S1569" s="23">
        <v>2</v>
      </c>
      <c r="U1569" s="6" t="s">
        <v>934</v>
      </c>
      <c r="W1569" s="1091">
        <v>19</v>
      </c>
      <c r="X1569" s="6"/>
      <c r="Y1569" s="6"/>
      <c r="Z1569" s="1172">
        <v>42690</v>
      </c>
      <c r="AB1569" s="894"/>
      <c r="AC1569" s="894"/>
      <c r="AD1569" s="894"/>
      <c r="AE1569" s="1142">
        <v>1</v>
      </c>
      <c r="AF1569" s="1146">
        <f>IF(AE1569="","",(IF(E1569=0,AH1569,(E1569/AE1569*AH1569))))</f>
        <v>2766.88</v>
      </c>
      <c r="AG1569" s="897">
        <f>IF(A1569="","",(IFERROR(VLOOKUP(A1569,Projecten!A$4:W$2618,23,FALSE),"niet bekend")))</f>
        <v>2766.88</v>
      </c>
      <c r="AH1569" s="900">
        <f>IF(A1569="","",(IFERROR(VLOOKUP(A1569,Projecten!A$4:W$2618,12,FALSE),"niet bekend")))</f>
        <v>2766.88</v>
      </c>
      <c r="AI1569" s="8"/>
    </row>
    <row r="1570" spans="1:35" s="150" customFormat="1" x14ac:dyDescent="0.2">
      <c r="A1570" s="117">
        <v>2016723</v>
      </c>
      <c r="B1570" s="1189">
        <v>121062</v>
      </c>
      <c r="C1570" s="118" t="s">
        <v>2570</v>
      </c>
      <c r="D1570" s="449" t="s">
        <v>451</v>
      </c>
      <c r="E1570" s="1002">
        <v>1</v>
      </c>
      <c r="F1570" s="1002">
        <v>7</v>
      </c>
      <c r="G1570" s="1002">
        <v>6</v>
      </c>
      <c r="H1570" s="1002">
        <v>3</v>
      </c>
      <c r="I1570" s="808">
        <v>42713</v>
      </c>
      <c r="J1570" s="808">
        <v>42711</v>
      </c>
      <c r="K1570" s="808">
        <v>42704</v>
      </c>
      <c r="L1570" s="808" t="s">
        <v>1737</v>
      </c>
      <c r="M1570" s="75" t="s">
        <v>89</v>
      </c>
      <c r="N1570" s="75" t="s">
        <v>89</v>
      </c>
      <c r="O1570" s="75" t="s">
        <v>89</v>
      </c>
      <c r="P1570" s="75" t="s">
        <v>89</v>
      </c>
      <c r="Q1570" s="160"/>
      <c r="R1570" s="96"/>
      <c r="S1570" s="96">
        <v>2</v>
      </c>
      <c r="T1570" s="175"/>
      <c r="U1570" s="99" t="s">
        <v>934</v>
      </c>
      <c r="V1570" s="99" t="s">
        <v>2615</v>
      </c>
      <c r="W1570" s="97">
        <v>18</v>
      </c>
      <c r="X1570" s="99"/>
      <c r="Y1570" s="164"/>
      <c r="Z1570" s="1147">
        <v>42695</v>
      </c>
      <c r="AB1570" s="897"/>
      <c r="AC1570" s="897"/>
      <c r="AD1570" s="897"/>
      <c r="AE1570" s="1144">
        <f>IF(A1570="","",(IFERROR(VLOOKUP(A1570,Projecten!A$4:W$2618,5,FALSE),"niet bekend")))</f>
        <v>1</v>
      </c>
      <c r="AF1570" s="1032">
        <f>IF(AE1570="","",(IF(E1570=0,AH1570,(E1570/AE1570*AH1570))))</f>
        <v>3027.89</v>
      </c>
      <c r="AG1570" s="897">
        <f>IF(A1570="","",(IFERROR(VLOOKUP(A1570,Projecten!A$4:W$2618,23,FALSE),"niet bekend")))</f>
        <v>3027.89</v>
      </c>
      <c r="AH1570" s="901">
        <f>IF(A1570="","",(IFERROR(VLOOKUP(A1570,Projecten!A$4:W$2618,12,FALSE),"niet bekend")))</f>
        <v>3027.89</v>
      </c>
    </row>
    <row r="1571" spans="1:35" s="150" customFormat="1" x14ac:dyDescent="0.2">
      <c r="A1571" s="117"/>
      <c r="B1571" s="1189"/>
      <c r="C1571" s="117"/>
      <c r="D1571" s="448"/>
      <c r="E1571" s="1002"/>
      <c r="F1571" s="1002"/>
      <c r="G1571" s="1002"/>
      <c r="H1571" s="1002"/>
      <c r="I1571" s="810"/>
      <c r="J1571" s="810"/>
      <c r="K1571" s="829"/>
      <c r="L1571" s="829"/>
      <c r="M1571" s="74"/>
      <c r="N1571" s="74"/>
      <c r="O1571" s="74"/>
      <c r="P1571" s="74"/>
      <c r="Q1571" s="160"/>
      <c r="R1571" s="96"/>
      <c r="S1571" s="96"/>
      <c r="T1571" s="175"/>
      <c r="U1571" s="99"/>
      <c r="V1571" s="263"/>
      <c r="W1571" s="97"/>
      <c r="X1571" s="99"/>
      <c r="Y1571" s="99"/>
      <c r="Z1571" s="1147"/>
      <c r="AB1571" s="897"/>
      <c r="AC1571" s="897"/>
      <c r="AD1571" s="897"/>
      <c r="AE1571" s="1144"/>
      <c r="AF1571" s="1032"/>
      <c r="AG1571" s="897"/>
      <c r="AH1571" s="901"/>
    </row>
    <row r="1572" spans="1:35" s="150" customFormat="1" x14ac:dyDescent="0.2">
      <c r="A1572" s="1168" t="s">
        <v>2488</v>
      </c>
      <c r="B1572" s="1189">
        <v>121055</v>
      </c>
      <c r="C1572" s="1168" t="s">
        <v>2466</v>
      </c>
      <c r="D1572" s="1169" t="s">
        <v>489</v>
      </c>
      <c r="E1572" s="1171">
        <v>1</v>
      </c>
      <c r="F1572" s="1171">
        <v>13</v>
      </c>
      <c r="G1572" s="1171">
        <v>0</v>
      </c>
      <c r="H1572" s="1171">
        <v>0</v>
      </c>
      <c r="I1572" s="808">
        <v>42704</v>
      </c>
      <c r="J1572" s="808" t="s">
        <v>1737</v>
      </c>
      <c r="K1572" s="808" t="s">
        <v>1737</v>
      </c>
      <c r="L1572" s="808" t="s">
        <v>1737</v>
      </c>
      <c r="M1572" s="75" t="s">
        <v>89</v>
      </c>
      <c r="N1572" s="75" t="s">
        <v>89</v>
      </c>
      <c r="O1572" s="75" t="s">
        <v>89</v>
      </c>
      <c r="P1572" s="75" t="s">
        <v>89</v>
      </c>
      <c r="Q1572" s="160"/>
      <c r="R1572" s="96"/>
      <c r="S1572" s="96">
        <v>2</v>
      </c>
      <c r="T1572" s="175"/>
      <c r="U1572" s="99" t="s">
        <v>681</v>
      </c>
      <c r="V1572" s="99"/>
      <c r="W1572" s="612">
        <v>8.5</v>
      </c>
      <c r="X1572" s="99"/>
      <c r="Y1572" s="99"/>
      <c r="Z1572" s="1147">
        <v>42681</v>
      </c>
      <c r="AB1572" s="897"/>
      <c r="AC1572" s="897"/>
      <c r="AD1572" s="897"/>
      <c r="AE1572" s="1144">
        <f>IF(A1572="","",(IFERROR(VLOOKUP(A1572,Projecten!A$4:W$2618,5,FALSE),"niet bekend")))</f>
        <v>1</v>
      </c>
      <c r="AF1572" s="1032">
        <f>IF(AE1572="","",(IF(E1572=0,AH1572,(E1572/AE1572*AH1572))))</f>
        <v>1437.15</v>
      </c>
      <c r="AG1572" s="897">
        <f>IF(A1572="","",(IFERROR(VLOOKUP(A1572,Projecten!A$4:W$2618,23,FALSE),"niet bekend")))</f>
        <v>1437.15</v>
      </c>
      <c r="AH1572" s="901">
        <f>IF(A1572="","",(IFERROR(VLOOKUP(A1572,Projecten!A$4:W$2618,12,FALSE),"niet bekend")))</f>
        <v>1437.15</v>
      </c>
    </row>
    <row r="1573" spans="1:35" s="150" customFormat="1" x14ac:dyDescent="0.2">
      <c r="A1573" s="1168" t="s">
        <v>2489</v>
      </c>
      <c r="B1573" s="1189">
        <v>121055</v>
      </c>
      <c r="C1573" s="1181" t="s">
        <v>2467</v>
      </c>
      <c r="D1573" s="1182" t="s">
        <v>489</v>
      </c>
      <c r="E1573" s="1171">
        <v>1</v>
      </c>
      <c r="F1573" s="1171">
        <v>14</v>
      </c>
      <c r="G1573" s="1171">
        <v>0</v>
      </c>
      <c r="H1573" s="1171">
        <v>0</v>
      </c>
      <c r="I1573" s="808">
        <v>42704</v>
      </c>
      <c r="J1573" s="808" t="s">
        <v>1737</v>
      </c>
      <c r="K1573" s="808" t="s">
        <v>1737</v>
      </c>
      <c r="L1573" s="808" t="s">
        <v>1737</v>
      </c>
      <c r="M1573" s="75" t="s">
        <v>89</v>
      </c>
      <c r="N1573" s="75" t="s">
        <v>89</v>
      </c>
      <c r="O1573" s="75" t="s">
        <v>89</v>
      </c>
      <c r="P1573" s="75" t="s">
        <v>89</v>
      </c>
      <c r="Q1573" s="160"/>
      <c r="R1573" s="96"/>
      <c r="S1573" s="96">
        <v>2</v>
      </c>
      <c r="T1573" s="175"/>
      <c r="U1573" s="99" t="s">
        <v>681</v>
      </c>
      <c r="V1573" s="99"/>
      <c r="W1573" s="97">
        <v>9.1</v>
      </c>
      <c r="X1573" s="99"/>
      <c r="Y1573" s="99"/>
      <c r="Z1573" s="1147">
        <v>42681</v>
      </c>
      <c r="AB1573" s="897"/>
      <c r="AC1573" s="897"/>
      <c r="AD1573" s="897"/>
      <c r="AE1573" s="1144">
        <f>IF(A1573="","",(IFERROR(VLOOKUP(A1573,Projecten!A$4:W$2618,5,FALSE),"niet bekend")))</f>
        <v>1</v>
      </c>
      <c r="AF1573" s="1032">
        <f>IF(AE1573="","",(IF(E1573=0,AH1573,(E1573/AE1573*AH1573))))</f>
        <v>1540.12</v>
      </c>
      <c r="AG1573" s="897">
        <f>IF(A1573="","",(IFERROR(VLOOKUP(A1573,Projecten!A$4:W$2618,23,FALSE),"niet bekend")))</f>
        <v>1540.12</v>
      </c>
      <c r="AH1573" s="901">
        <f>IF(A1573="","",(IFERROR(VLOOKUP(A1573,Projecten!A$4:W$2618,12,FALSE),"niet bekend")))</f>
        <v>1540.12</v>
      </c>
    </row>
    <row r="1574" spans="1:35" s="150" customFormat="1" x14ac:dyDescent="0.2">
      <c r="A1574" s="1168">
        <v>2016681</v>
      </c>
      <c r="B1574" s="1189">
        <v>121062</v>
      </c>
      <c r="C1574" s="93" t="s">
        <v>2458</v>
      </c>
      <c r="D1574" s="1182" t="s">
        <v>489</v>
      </c>
      <c r="E1574" s="1171">
        <v>1</v>
      </c>
      <c r="F1574" s="1002">
        <v>9</v>
      </c>
      <c r="G1574" s="1002">
        <v>5</v>
      </c>
      <c r="H1574" s="1183">
        <v>4</v>
      </c>
      <c r="I1574" s="808">
        <v>42706</v>
      </c>
      <c r="J1574" s="808">
        <v>42704</v>
      </c>
      <c r="K1574" s="808" t="s">
        <v>1737</v>
      </c>
      <c r="L1574" s="808" t="s">
        <v>1737</v>
      </c>
      <c r="M1574" s="75" t="s">
        <v>89</v>
      </c>
      <c r="N1574" s="75" t="s">
        <v>89</v>
      </c>
      <c r="O1574" s="75" t="s">
        <v>89</v>
      </c>
      <c r="P1574" s="75" t="s">
        <v>89</v>
      </c>
      <c r="Q1574" s="160"/>
      <c r="R1574" s="96"/>
      <c r="S1574" s="96">
        <v>2</v>
      </c>
      <c r="T1574" s="175"/>
      <c r="U1574" s="99" t="s">
        <v>681</v>
      </c>
      <c r="V1574" s="99" t="s">
        <v>1495</v>
      </c>
      <c r="W1574" s="97">
        <v>21.3</v>
      </c>
      <c r="X1574" s="99"/>
      <c r="Y1574" s="99"/>
      <c r="Z1574" s="1147">
        <v>42682</v>
      </c>
      <c r="AB1574" s="897"/>
      <c r="AC1574" s="897"/>
      <c r="AD1574" s="897"/>
      <c r="AE1574" s="1144">
        <f>IF(A1574="","",(IFERROR(VLOOKUP(A1574,Projecten!A$4:W$2618,5,FALSE),"niet bekend")))</f>
        <v>1</v>
      </c>
      <c r="AF1574" s="1032">
        <f>IF(AE1574="","",(IF(E1574=0,AH1574,(E1574/AE1574*AH1574))))</f>
        <v>3360.86</v>
      </c>
      <c r="AG1574" s="897">
        <f>IF(A1574="","",(IFERROR(VLOOKUP(A1574,Projecten!A$4:W$2618,23,FALSE),"niet bekend")))</f>
        <v>3360.86</v>
      </c>
      <c r="AH1574" s="901">
        <f>IF(A1574="","",(IFERROR(VLOOKUP(A1574,Projecten!A$4:W$2618,12,FALSE),"niet bekend")))</f>
        <v>3360.86</v>
      </c>
    </row>
    <row r="1575" spans="1:35" s="150" customFormat="1" x14ac:dyDescent="0.2">
      <c r="A1575" s="117">
        <v>2016712</v>
      </c>
      <c r="B1575" s="1189">
        <v>121048</v>
      </c>
      <c r="C1575" s="117" t="s">
        <v>2543</v>
      </c>
      <c r="D1575" s="448" t="s">
        <v>489</v>
      </c>
      <c r="E1575" s="1002">
        <v>1</v>
      </c>
      <c r="F1575" s="1002">
        <v>1</v>
      </c>
      <c r="G1575" s="1002">
        <v>0</v>
      </c>
      <c r="H1575" s="1002">
        <v>1</v>
      </c>
      <c r="I1575" s="808">
        <v>42706</v>
      </c>
      <c r="J1575" s="808" t="s">
        <v>1737</v>
      </c>
      <c r="K1575" s="808" t="s">
        <v>1737</v>
      </c>
      <c r="L1575" s="808" t="s">
        <v>1737</v>
      </c>
      <c r="M1575" s="75" t="s">
        <v>89</v>
      </c>
      <c r="N1575" s="75" t="s">
        <v>89</v>
      </c>
      <c r="O1575" s="75" t="s">
        <v>89</v>
      </c>
      <c r="P1575" s="75" t="s">
        <v>89</v>
      </c>
      <c r="Q1575" s="160"/>
      <c r="R1575" s="96"/>
      <c r="S1575" s="96">
        <v>50</v>
      </c>
      <c r="T1575" s="175"/>
      <c r="U1575" s="99" t="s">
        <v>681</v>
      </c>
      <c r="V1575" s="99"/>
      <c r="W1575" s="612">
        <v>3.75</v>
      </c>
      <c r="X1575" s="99"/>
      <c r="Y1575" s="99"/>
      <c r="Z1575" s="1147">
        <v>42690</v>
      </c>
      <c r="AB1575" s="897"/>
      <c r="AC1575" s="897"/>
      <c r="AD1575" s="897"/>
      <c r="AE1575" s="1144">
        <f>IF(A1575="","",(IFERROR(VLOOKUP(A1575,Projecten!A$4:W$2618,5,FALSE),"niet bekend")))</f>
        <v>1</v>
      </c>
      <c r="AF1575" s="1032">
        <f>IF(AE1575="","",(IF(E1575=0,AH1575,(E1575/AE1575*AH1575))))</f>
        <v>515.94000000000005</v>
      </c>
      <c r="AG1575" s="897">
        <f>IF(A1575="","",(IFERROR(VLOOKUP(A1575,Projecten!A$4:W$2618,23,FALSE),"niet bekend")))</f>
        <v>515.94000000000005</v>
      </c>
      <c r="AH1575" s="901">
        <f>IF(A1575="","",(IFERROR(VLOOKUP(A1575,Projecten!A$4:W$2618,12,FALSE),"niet bekend")))</f>
        <v>515.94000000000005</v>
      </c>
    </row>
    <row r="1576" spans="1:35" s="150" customFormat="1" x14ac:dyDescent="0.2">
      <c r="A1576" s="93"/>
      <c r="B1576" s="1499"/>
      <c r="C1576" s="93"/>
      <c r="D1576" s="94"/>
      <c r="E1576" s="91"/>
      <c r="F1576" s="91"/>
      <c r="G1576" s="91"/>
      <c r="H1576" s="91"/>
      <c r="I1576" s="808"/>
      <c r="J1576" s="808"/>
      <c r="K1576" s="808"/>
      <c r="L1576" s="808"/>
      <c r="M1576" s="75"/>
      <c r="N1576" s="75"/>
      <c r="O1576" s="75"/>
      <c r="P1576" s="75"/>
      <c r="Q1576" s="160"/>
      <c r="R1576" s="96"/>
      <c r="S1576" s="96"/>
      <c r="T1576" s="175"/>
      <c r="U1576" s="99"/>
      <c r="V1576" s="99"/>
      <c r="W1576" s="97"/>
      <c r="X1576" s="99"/>
      <c r="Y1576" s="164"/>
      <c r="Z1576" s="1147"/>
      <c r="AB1576" s="897"/>
      <c r="AC1576" s="897"/>
      <c r="AD1576" s="897"/>
      <c r="AE1576" s="1144"/>
      <c r="AF1576" s="1032"/>
      <c r="AG1576" s="897"/>
      <c r="AH1576" s="901"/>
    </row>
    <row r="1577" spans="1:35" s="150" customFormat="1" x14ac:dyDescent="0.2">
      <c r="A1577" s="117">
        <v>2016632</v>
      </c>
      <c r="B1577" s="1189">
        <v>121038</v>
      </c>
      <c r="C1577" s="117">
        <v>487500</v>
      </c>
      <c r="D1577" s="448" t="s">
        <v>68</v>
      </c>
      <c r="E1577" s="1002">
        <v>1</v>
      </c>
      <c r="F1577" s="1002">
        <v>7</v>
      </c>
      <c r="G1577" s="1002">
        <v>5</v>
      </c>
      <c r="H1577" s="1002">
        <v>5</v>
      </c>
      <c r="I1577" s="810">
        <v>42692</v>
      </c>
      <c r="J1577" s="810">
        <v>42697</v>
      </c>
      <c r="K1577" s="829" t="s">
        <v>1737</v>
      </c>
      <c r="L1577" s="829" t="s">
        <v>1737</v>
      </c>
      <c r="M1577" s="74" t="s">
        <v>89</v>
      </c>
      <c r="N1577" s="74" t="s">
        <v>89</v>
      </c>
      <c r="O1577" s="74" t="s">
        <v>89</v>
      </c>
      <c r="P1577" s="74" t="s">
        <v>89</v>
      </c>
      <c r="Q1577" s="160"/>
      <c r="R1577" s="96"/>
      <c r="S1577" s="96"/>
      <c r="T1577" s="175"/>
      <c r="U1577" s="99"/>
      <c r="V1577" s="263"/>
      <c r="W1577" s="97">
        <v>17</v>
      </c>
      <c r="X1577" s="99"/>
      <c r="Y1577" s="99"/>
      <c r="Z1577" s="1147">
        <v>42674</v>
      </c>
      <c r="AB1577" s="897"/>
      <c r="AC1577" s="897"/>
      <c r="AD1577" s="897"/>
      <c r="AE1577" s="1144">
        <f>IF(A1577="","",(IFERROR(VLOOKUP(A1577,Projecten!A$4:W$2618,5,FALSE),"niet bekend")))</f>
        <v>1</v>
      </c>
      <c r="AF1577" s="1032">
        <f>IF(AE1577="","",(IF(E1577=0,AH1577,(E1577/AE1577*AH1577))))</f>
        <v>4392.34</v>
      </c>
      <c r="AG1577" s="897">
        <f>IF(A1577="","",(IFERROR(VLOOKUP(A1577,Projecten!A$4:W$2618,23,FALSE),"niet bekend")))</f>
        <v>4392.34</v>
      </c>
      <c r="AH1577" s="901">
        <f>IF(A1577="","",(IFERROR(VLOOKUP(A1577,Projecten!A$4:W$2618,12,FALSE),"niet bekend")))</f>
        <v>4392.34</v>
      </c>
    </row>
    <row r="1578" spans="1:35" s="150" customFormat="1" x14ac:dyDescent="0.2">
      <c r="A1578" s="93">
        <v>2016719</v>
      </c>
      <c r="B1578" s="1499">
        <v>121053</v>
      </c>
      <c r="C1578" s="93" t="s">
        <v>2562</v>
      </c>
      <c r="D1578" s="94" t="s">
        <v>68</v>
      </c>
      <c r="E1578" s="91">
        <v>5</v>
      </c>
      <c r="F1578" s="91">
        <f>E1578*10</f>
        <v>50</v>
      </c>
      <c r="G1578" s="91">
        <f>E1578*7</f>
        <v>35</v>
      </c>
      <c r="H1578" s="91">
        <f>E1578*2</f>
        <v>10</v>
      </c>
      <c r="I1578" s="808">
        <v>42710</v>
      </c>
      <c r="J1578" s="808">
        <v>42711</v>
      </c>
      <c r="K1578" s="808" t="s">
        <v>1737</v>
      </c>
      <c r="L1578" s="808" t="s">
        <v>1737</v>
      </c>
      <c r="M1578" s="75" t="s">
        <v>89</v>
      </c>
      <c r="N1578" s="75" t="s">
        <v>89</v>
      </c>
      <c r="O1578" s="75" t="s">
        <v>89</v>
      </c>
      <c r="P1578" s="75" t="s">
        <v>89</v>
      </c>
      <c r="Q1578" s="160"/>
      <c r="R1578" s="96"/>
      <c r="S1578" s="96">
        <v>1</v>
      </c>
      <c r="T1578" s="175">
        <v>42739</v>
      </c>
      <c r="U1578" s="99" t="s">
        <v>444</v>
      </c>
      <c r="V1578" s="99" t="s">
        <v>2592</v>
      </c>
      <c r="W1578" s="1178">
        <f>E1578*18</f>
        <v>90</v>
      </c>
      <c r="X1578" s="99"/>
      <c r="Y1578" s="765"/>
      <c r="Z1578" s="1147">
        <v>42691</v>
      </c>
      <c r="AB1578" s="897"/>
      <c r="AC1578" s="897"/>
      <c r="AD1578" s="897"/>
      <c r="AE1578" s="1144">
        <f>IF(A1578="","",(IFERROR(VLOOKUP(A1578,Projecten!A$4:W$2618,5,FALSE),"niet bekend")))</f>
        <v>9</v>
      </c>
      <c r="AF1578" s="1032">
        <f>IF(AE1578="","",(IF(E1578=0,AH1578,(E1578/AE1578*AH1578))))</f>
        <v>17739.544444444444</v>
      </c>
      <c r="AG1578" s="897">
        <f>IF(A1578="","",(IFERROR(VLOOKUP(A1578,Projecten!A$4:W$2618,23,FALSE),"niet bekend")))</f>
        <v>31931.18</v>
      </c>
      <c r="AH1578" s="901">
        <f>IF(A1578="","",(IFERROR(VLOOKUP(A1578,Projecten!A$4:W$2618,12,FALSE),"niet bekend")))</f>
        <v>31931.18</v>
      </c>
    </row>
    <row r="1579" spans="1:35" s="150" customFormat="1" x14ac:dyDescent="0.2">
      <c r="A1579" s="1174">
        <v>2016719</v>
      </c>
      <c r="B1579" s="1189">
        <v>121063</v>
      </c>
      <c r="C1579" s="1174" t="s">
        <v>2562</v>
      </c>
      <c r="D1579" s="1179" t="s">
        <v>68</v>
      </c>
      <c r="E1579" s="1170">
        <v>4</v>
      </c>
      <c r="F1579" s="1170">
        <f>E1579*10</f>
        <v>40</v>
      </c>
      <c r="G1579" s="1170">
        <f>E1579*7</f>
        <v>28</v>
      </c>
      <c r="H1579" s="1170">
        <f>E1579*2</f>
        <v>8</v>
      </c>
      <c r="I1579" s="808">
        <v>42710</v>
      </c>
      <c r="J1579" s="808">
        <v>42711</v>
      </c>
      <c r="K1579" s="808" t="s">
        <v>1737</v>
      </c>
      <c r="L1579" s="808" t="s">
        <v>1737</v>
      </c>
      <c r="M1579" s="75" t="s">
        <v>89</v>
      </c>
      <c r="N1579" s="75" t="s">
        <v>89</v>
      </c>
      <c r="O1579" s="75" t="s">
        <v>89</v>
      </c>
      <c r="P1579" s="75" t="s">
        <v>89</v>
      </c>
      <c r="Q1579" s="160"/>
      <c r="R1579" s="96"/>
      <c r="S1579" s="96">
        <v>2</v>
      </c>
      <c r="T1579" s="175"/>
      <c r="U1579" s="99" t="s">
        <v>444</v>
      </c>
      <c r="V1579" s="99" t="s">
        <v>2592</v>
      </c>
      <c r="W1579" s="612">
        <f>E1579*18</f>
        <v>72</v>
      </c>
      <c r="X1579" s="99"/>
      <c r="Y1579" s="99"/>
      <c r="Z1579" s="1147">
        <v>42691</v>
      </c>
      <c r="AB1579" s="897"/>
      <c r="AC1579" s="897"/>
      <c r="AD1579" s="897"/>
      <c r="AE1579" s="1144">
        <f>IF(A1579="","",(IFERROR(VLOOKUP(A1579,Projecten!A$4:W$2618,5,FALSE),"niet bekend")))</f>
        <v>9</v>
      </c>
      <c r="AF1579" s="1032">
        <f>IF(AE1579="","",(IF(E1579=0,AH1579,(E1579/AE1579*AH1579))))</f>
        <v>14191.635555555555</v>
      </c>
      <c r="AG1579" s="897">
        <f>IF(A1579="","",(IFERROR(VLOOKUP(A1579,Projecten!A$4:W$2618,23,FALSE),"niet bekend")))</f>
        <v>31931.18</v>
      </c>
      <c r="AH1579" s="901">
        <f>IF(A1579="","",(IFERROR(VLOOKUP(A1579,Projecten!A$4:W$2618,12,FALSE),"niet bekend")))</f>
        <v>31931.18</v>
      </c>
    </row>
    <row r="1580" spans="1:35" s="150" customFormat="1" x14ac:dyDescent="0.2">
      <c r="A1580" s="117">
        <v>2016725</v>
      </c>
      <c r="B1580" s="1189">
        <v>121057</v>
      </c>
      <c r="C1580" s="118" t="s">
        <v>2591</v>
      </c>
      <c r="D1580" s="119" t="s">
        <v>68</v>
      </c>
      <c r="E1580" s="1002">
        <v>8</v>
      </c>
      <c r="F1580" s="1002">
        <f>E1580*8</f>
        <v>64</v>
      </c>
      <c r="G1580" s="1002">
        <f>E1580*6</f>
        <v>48</v>
      </c>
      <c r="H1580" s="1002">
        <f>E1580*2</f>
        <v>16</v>
      </c>
      <c r="I1580" s="808">
        <v>42713</v>
      </c>
      <c r="J1580" s="808" t="s">
        <v>1737</v>
      </c>
      <c r="K1580" s="808" t="s">
        <v>1737</v>
      </c>
      <c r="L1580" s="808" t="s">
        <v>1737</v>
      </c>
      <c r="M1580" s="75" t="s">
        <v>89</v>
      </c>
      <c r="N1580" s="75" t="s">
        <v>89</v>
      </c>
      <c r="O1580" s="75" t="s">
        <v>89</v>
      </c>
      <c r="P1580" s="75" t="s">
        <v>89</v>
      </c>
      <c r="Q1580" s="160"/>
      <c r="R1580" s="96"/>
      <c r="S1580" s="96">
        <v>1</v>
      </c>
      <c r="T1580" s="175">
        <v>42740</v>
      </c>
      <c r="U1580" s="99" t="s">
        <v>561</v>
      </c>
      <c r="V1580" s="99"/>
      <c r="W1580" s="97">
        <v>105</v>
      </c>
      <c r="X1580" s="99"/>
      <c r="Y1580" s="99"/>
      <c r="Z1580" s="1147">
        <v>42696</v>
      </c>
      <c r="AB1580" s="897"/>
      <c r="AC1580" s="897"/>
      <c r="AD1580" s="897"/>
      <c r="AE1580" s="1144">
        <f>IF(A1580="","",(IFERROR(VLOOKUP(A1580,Projecten!A$4:W$2618,5,FALSE),"niet bekend")))</f>
        <v>8</v>
      </c>
      <c r="AF1580" s="1032">
        <f>IF(AE1580="","",(IF(E1580=0,AH1580,(E1580/AE1580*AH1580))))</f>
        <v>15093.3</v>
      </c>
      <c r="AG1580" s="897">
        <f>IF(A1580="","",(IFERROR(VLOOKUP(A1580,Projecten!A$4:W$2618,23,FALSE),"niet bekend")))</f>
        <v>15093.3</v>
      </c>
      <c r="AH1580" s="901">
        <f>IF(A1580="","",(IFERROR(VLOOKUP(A1580,Projecten!A$4:W$2618,12,FALSE),"niet bekend")))</f>
        <v>15093.3</v>
      </c>
    </row>
    <row r="1581" spans="1:35" s="150" customFormat="1" x14ac:dyDescent="0.2">
      <c r="A1581" s="93">
        <v>2016786</v>
      </c>
      <c r="B1581" s="1499">
        <v>121069</v>
      </c>
      <c r="C1581" s="93" t="s">
        <v>2718</v>
      </c>
      <c r="D1581" s="94" t="s">
        <v>68</v>
      </c>
      <c r="E1581" s="91">
        <v>0</v>
      </c>
      <c r="F1581" s="91">
        <v>0</v>
      </c>
      <c r="G1581" s="91">
        <v>0</v>
      </c>
      <c r="H1581" s="1185">
        <v>0</v>
      </c>
      <c r="I1581" s="808"/>
      <c r="J1581" s="808"/>
      <c r="K1581" s="808"/>
      <c r="L1581" s="808"/>
      <c r="M1581" s="75" t="s">
        <v>1737</v>
      </c>
      <c r="N1581" s="75" t="s">
        <v>1737</v>
      </c>
      <c r="O1581" s="75" t="s">
        <v>1737</v>
      </c>
      <c r="P1581" s="75" t="s">
        <v>89</v>
      </c>
      <c r="Q1581" s="160"/>
      <c r="R1581" s="96"/>
      <c r="S1581" s="96">
        <v>1</v>
      </c>
      <c r="T1581" s="175">
        <v>42739</v>
      </c>
      <c r="U1581" s="99" t="s">
        <v>278</v>
      </c>
      <c r="V1581" s="99" t="s">
        <v>2719</v>
      </c>
      <c r="W1581" s="97">
        <v>3</v>
      </c>
      <c r="X1581" s="99"/>
      <c r="Y1581" s="164"/>
      <c r="Z1581" s="1147">
        <v>42716</v>
      </c>
      <c r="AB1581" s="897"/>
      <c r="AC1581" s="897"/>
      <c r="AD1581" s="897"/>
      <c r="AE1581" s="1144"/>
      <c r="AF1581" s="1032"/>
      <c r="AG1581" s="897"/>
      <c r="AH1581" s="901"/>
    </row>
    <row r="1582" spans="1:35" s="150" customFormat="1" x14ac:dyDescent="0.2">
      <c r="A1582" s="117">
        <v>2016665</v>
      </c>
      <c r="B1582" s="1189">
        <v>121054</v>
      </c>
      <c r="C1582" s="117">
        <v>545517</v>
      </c>
      <c r="D1582" s="448" t="s">
        <v>68</v>
      </c>
      <c r="E1582" s="1002">
        <v>1</v>
      </c>
      <c r="F1582" s="1002">
        <v>8</v>
      </c>
      <c r="G1582" s="1002">
        <v>5</v>
      </c>
      <c r="H1582" s="1002">
        <v>3</v>
      </c>
      <c r="I1582" s="808">
        <v>42706</v>
      </c>
      <c r="J1582" s="808" t="s">
        <v>1737</v>
      </c>
      <c r="K1582" s="808" t="s">
        <v>1737</v>
      </c>
      <c r="L1582" s="808" t="s">
        <v>1737</v>
      </c>
      <c r="M1582" s="75" t="s">
        <v>89</v>
      </c>
      <c r="N1582" s="75" t="s">
        <v>89</v>
      </c>
      <c r="O1582" s="75" t="s">
        <v>89</v>
      </c>
      <c r="P1582" s="75" t="s">
        <v>89</v>
      </c>
      <c r="Q1582" s="160"/>
      <c r="R1582" s="96"/>
      <c r="S1582" s="96">
        <v>1</v>
      </c>
      <c r="T1582" s="175">
        <v>42739</v>
      </c>
      <c r="U1582" s="99" t="s">
        <v>278</v>
      </c>
      <c r="V1582" s="162"/>
      <c r="W1582" s="612">
        <v>15</v>
      </c>
      <c r="X1582" s="99"/>
      <c r="Y1582" s="99"/>
      <c r="Z1582" s="1147">
        <v>42682</v>
      </c>
      <c r="AB1582" s="897"/>
      <c r="AC1582" s="897"/>
      <c r="AD1582" s="897"/>
      <c r="AE1582" s="1144">
        <f>IF(A1582="","",(IFERROR(VLOOKUP(A1582,Projecten!A$4:W$2618,5,FALSE),"niet bekend")))</f>
        <v>1</v>
      </c>
      <c r="AF1582" s="1032">
        <f>IF(AE1582="","",(IF(E1582=0,AH1582,(E1582/AE1582*AH1582))))</f>
        <v>2480.83</v>
      </c>
      <c r="AG1582" s="897">
        <f>IF(A1582="","",(IFERROR(VLOOKUP(A1582,Projecten!A$4:W$2618,23,FALSE),"niet bekend")))</f>
        <v>2480.83</v>
      </c>
      <c r="AH1582" s="901">
        <f>IF(A1582="","",(IFERROR(VLOOKUP(A1582,Projecten!A$4:W$2618,12,FALSE),"niet bekend")))</f>
        <v>2480.83</v>
      </c>
    </row>
    <row r="1583" spans="1:35" s="150" customFormat="1" x14ac:dyDescent="0.2">
      <c r="A1583" s="117">
        <v>2016710</v>
      </c>
      <c r="B1583" s="1189">
        <v>121056</v>
      </c>
      <c r="C1583" s="118" t="s">
        <v>2540</v>
      </c>
      <c r="D1583" s="119" t="s">
        <v>68</v>
      </c>
      <c r="E1583" s="1002">
        <v>0</v>
      </c>
      <c r="F1583" s="1002">
        <v>1</v>
      </c>
      <c r="G1583" s="1002">
        <v>0</v>
      </c>
      <c r="H1583" s="1002">
        <v>1</v>
      </c>
      <c r="I1583" s="808">
        <v>42706</v>
      </c>
      <c r="J1583" s="808" t="s">
        <v>1737</v>
      </c>
      <c r="K1583" s="808" t="s">
        <v>1737</v>
      </c>
      <c r="L1583" s="808" t="s">
        <v>1737</v>
      </c>
      <c r="M1583" s="75" t="s">
        <v>89</v>
      </c>
      <c r="N1583" s="75" t="s">
        <v>89</v>
      </c>
      <c r="O1583" s="75" t="s">
        <v>89</v>
      </c>
      <c r="P1583" s="75" t="s">
        <v>89</v>
      </c>
      <c r="Q1583" s="160"/>
      <c r="R1583" s="96"/>
      <c r="S1583" s="96">
        <v>1</v>
      </c>
      <c r="T1583" s="175">
        <v>42739</v>
      </c>
      <c r="U1583" s="99" t="s">
        <v>278</v>
      </c>
      <c r="V1583" s="99" t="s">
        <v>1162</v>
      </c>
      <c r="W1583" s="612">
        <v>3.8</v>
      </c>
      <c r="X1583" s="99"/>
      <c r="Y1583" s="164"/>
      <c r="Z1583" s="160" t="s">
        <v>2541</v>
      </c>
      <c r="AB1583" s="897"/>
      <c r="AC1583" s="897"/>
      <c r="AD1583" s="897"/>
      <c r="AE1583" s="1144">
        <v>1</v>
      </c>
      <c r="AF1583" s="1032">
        <f>IF(AE1583="","",(IF(E1583=0,AH1583,(E1583/AE1583*AH1583))))</f>
        <v>560</v>
      </c>
      <c r="AG1583" s="897">
        <f>IF(A1583="","",(IFERROR(VLOOKUP(A1583,Projecten!A$4:W$2618,23,FALSE),"niet bekend")))</f>
        <v>560</v>
      </c>
      <c r="AH1583" s="901">
        <f>IF(A1583="","",(IFERROR(VLOOKUP(A1583,Projecten!A$4:W$2618,12,FALSE),"niet bekend")))</f>
        <v>560</v>
      </c>
    </row>
    <row r="1584" spans="1:35" s="150" customFormat="1" x14ac:dyDescent="0.2">
      <c r="A1584" s="117">
        <v>2016684</v>
      </c>
      <c r="B1584" s="1189">
        <v>121056</v>
      </c>
      <c r="C1584" s="419">
        <v>568117</v>
      </c>
      <c r="D1584" s="448" t="s">
        <v>68</v>
      </c>
      <c r="E1584" s="1002">
        <v>1</v>
      </c>
      <c r="F1584" s="1002">
        <v>8</v>
      </c>
      <c r="G1584" s="1002">
        <v>5</v>
      </c>
      <c r="H1584" s="1002">
        <v>5</v>
      </c>
      <c r="I1584" s="808">
        <v>42699</v>
      </c>
      <c r="J1584" s="808">
        <v>42697</v>
      </c>
      <c r="K1584" s="808" t="s">
        <v>1737</v>
      </c>
      <c r="L1584" s="808" t="s">
        <v>1737</v>
      </c>
      <c r="M1584" s="75" t="s">
        <v>89</v>
      </c>
      <c r="N1584" s="75" t="s">
        <v>89</v>
      </c>
      <c r="O1584" s="75" t="s">
        <v>89</v>
      </c>
      <c r="P1584" s="75" t="s">
        <v>89</v>
      </c>
      <c r="Q1584" s="160"/>
      <c r="R1584" s="96"/>
      <c r="S1584" s="96">
        <v>1</v>
      </c>
      <c r="T1584" s="175">
        <v>42739</v>
      </c>
      <c r="U1584" s="99" t="s">
        <v>278</v>
      </c>
      <c r="V1584" s="99" t="s">
        <v>1162</v>
      </c>
      <c r="W1584" s="612">
        <v>25</v>
      </c>
      <c r="X1584" s="99"/>
      <c r="Y1584" s="99"/>
      <c r="Z1584" s="1147">
        <v>42682</v>
      </c>
      <c r="AB1584" s="897"/>
      <c r="AC1584" s="897"/>
      <c r="AD1584" s="897"/>
      <c r="AE1584" s="1144">
        <f>IF(A1584="","",(IFERROR(VLOOKUP(A1584,Projecten!A$4:W$2618,5,FALSE),"niet bekend")))</f>
        <v>1</v>
      </c>
      <c r="AF1584" s="1032">
        <f>IF(AE1584="","",(IF(E1584=0,AH1584,(E1584/AE1584*AH1584))))</f>
        <v>4691.01</v>
      </c>
      <c r="AG1584" s="897">
        <f>IF(A1584="","",(IFERROR(VLOOKUP(A1584,Projecten!A$4:W$2618,23,FALSE),"niet bekend")))</f>
        <v>4691.01</v>
      </c>
      <c r="AH1584" s="901">
        <f>IF(A1584="","",(IFERROR(VLOOKUP(A1584,Projecten!A$4:W$2618,12,FALSE),"niet bekend")))</f>
        <v>4691.01</v>
      </c>
    </row>
    <row r="1585" spans="1:35" s="38" customFormat="1" x14ac:dyDescent="0.2">
      <c r="A1585" s="826"/>
      <c r="B1585" s="1500"/>
      <c r="C1585" s="31"/>
      <c r="D1585" s="31"/>
      <c r="E1585" s="32"/>
      <c r="F1585" s="32"/>
      <c r="G1585" s="32"/>
      <c r="H1585" s="32"/>
      <c r="I1585" s="811"/>
      <c r="J1585" s="811"/>
      <c r="K1585" s="811"/>
      <c r="L1585" s="32"/>
      <c r="M1585" s="32"/>
      <c r="N1585" s="32"/>
      <c r="O1585" s="32"/>
      <c r="P1585" s="32"/>
      <c r="Q1585" s="527"/>
      <c r="R1585" s="33"/>
      <c r="S1585" s="1198"/>
      <c r="T1585" s="176"/>
      <c r="U1585" s="35"/>
      <c r="V1585" s="35"/>
      <c r="W1585" s="35"/>
      <c r="X1585" s="83"/>
      <c r="Y1585" s="84"/>
      <c r="Z1585" s="36"/>
      <c r="AB1585" s="896"/>
      <c r="AC1585" s="896"/>
      <c r="AD1585" s="896"/>
      <c r="AE1585" s="1145"/>
      <c r="AF1585" s="1034"/>
      <c r="AG1585" s="898" t="str">
        <f>IF(A1585="","",(IFERROR(VLOOKUP(A1585,Projecten!A$4:W$2618,23,FALSE),"niet bekend")))</f>
        <v/>
      </c>
      <c r="AH1585" s="903" t="str">
        <f>IF(A1585="","",(IFERROR(VLOOKUP(A1585,Projecten!A$4:W$2618,12,FALSE),"niet bekend")))</f>
        <v/>
      </c>
    </row>
    <row r="1586" spans="1:35" s="957" customFormat="1" x14ac:dyDescent="0.2">
      <c r="A1586" s="1006"/>
      <c r="B1586" s="1498"/>
      <c r="C1586" s="1008">
        <f>SUM(F1586:H1586)</f>
        <v>231</v>
      </c>
      <c r="D1586" s="1009"/>
      <c r="E1586" s="1010">
        <f>SUM(E1587:E1606)</f>
        <v>13</v>
      </c>
      <c r="F1586" s="1010">
        <f>SUM(F1587:F1606)</f>
        <v>118</v>
      </c>
      <c r="G1586" s="1010">
        <f>SUM(G1587:G1606)</f>
        <v>78</v>
      </c>
      <c r="H1586" s="1010">
        <f>SUM(H1587:H1606)</f>
        <v>35</v>
      </c>
      <c r="I1586" s="1011"/>
      <c r="J1586" s="1011"/>
      <c r="K1586" s="1011"/>
      <c r="L1586" s="1010"/>
      <c r="M1586" s="1010"/>
      <c r="N1586" s="1010"/>
      <c r="O1586" s="1010"/>
      <c r="P1586" s="1010"/>
      <c r="Q1586" s="1012">
        <v>51</v>
      </c>
      <c r="R1586" s="1043"/>
      <c r="S1586" s="1199"/>
      <c r="T1586" s="1013"/>
      <c r="U1586" s="1014"/>
      <c r="V1586" s="1015">
        <f>SUM(W1586:W1606)</f>
        <v>392.3</v>
      </c>
      <c r="W1586" s="960"/>
      <c r="X1586" s="960">
        <f>Productiemedewerkers!C1768</f>
        <v>0</v>
      </c>
      <c r="Y1586" s="961">
        <f>V1586-X1586</f>
        <v>392.3</v>
      </c>
      <c r="Z1586" s="956"/>
      <c r="AB1586" s="958"/>
      <c r="AC1586" s="958"/>
      <c r="AD1586" s="1132" t="str">
        <f>CONCATENATE("week ",Q1586)</f>
        <v>week 51</v>
      </c>
      <c r="AE1586" s="1141"/>
      <c r="AF1586" s="1035">
        <f>SUM(AF1587:AF1606)</f>
        <v>54231.130000000005</v>
      </c>
      <c r="AG1586" s="958" t="str">
        <f>IF(A1586="","",(IFERROR(VLOOKUP(A1586,Projecten!A$4:W$2618,23,FALSE),"niet bekend")))</f>
        <v/>
      </c>
      <c r="AH1586" s="962" t="str">
        <f>IF(A1586="","",(IFERROR(VLOOKUP(A1586,Projecten!A$4:W$2618,12,FALSE),"niet bekend")))</f>
        <v/>
      </c>
    </row>
    <row r="1587" spans="1:35" x14ac:dyDescent="0.2">
      <c r="A1587" s="347"/>
      <c r="B1587" s="1515" t="s">
        <v>2560</v>
      </c>
      <c r="C1587" s="284" t="s">
        <v>1658</v>
      </c>
      <c r="D1587" s="347"/>
      <c r="E1587" s="999"/>
      <c r="F1587" s="999"/>
      <c r="G1587" s="999"/>
      <c r="H1587" s="999"/>
      <c r="I1587" s="805"/>
      <c r="J1587" s="805"/>
      <c r="K1587" s="805"/>
      <c r="L1587" s="29"/>
      <c r="M1587" s="29"/>
      <c r="N1587" s="29"/>
      <c r="O1587" s="29"/>
      <c r="P1587" s="29"/>
      <c r="Q1587" s="5" t="s">
        <v>1699</v>
      </c>
      <c r="S1587" s="23"/>
      <c r="V1587" s="600" t="s">
        <v>2478</v>
      </c>
      <c r="W1587" s="25"/>
      <c r="X1587" s="6"/>
      <c r="Y1587" s="6"/>
      <c r="Z1587" s="5"/>
      <c r="AB1587" s="894"/>
      <c r="AC1587" s="894"/>
      <c r="AD1587" s="894"/>
      <c r="AE1587" s="1142"/>
      <c r="AF1587" s="1031"/>
      <c r="AG1587" s="897"/>
      <c r="AH1587" s="900"/>
      <c r="AI1587" s="8"/>
    </row>
    <row r="1588" spans="1:35" x14ac:dyDescent="0.2">
      <c r="A1588" s="347"/>
      <c r="B1588" s="1515"/>
      <c r="C1588" s="566" t="s">
        <v>2479</v>
      </c>
      <c r="D1588" s="347"/>
      <c r="E1588" s="999"/>
      <c r="F1588" s="999"/>
      <c r="G1588" s="999"/>
      <c r="H1588" s="999"/>
      <c r="I1588" s="806"/>
      <c r="J1588" s="806"/>
      <c r="K1588" s="806"/>
      <c r="Q1588" s="5"/>
      <c r="S1588" s="23"/>
      <c r="W1588" s="469"/>
      <c r="X1588" s="6"/>
      <c r="Y1588" s="6"/>
      <c r="Z1588" s="5"/>
      <c r="AB1588" s="894"/>
      <c r="AC1588" s="894"/>
      <c r="AD1588" s="894"/>
      <c r="AE1588" s="1142"/>
      <c r="AF1588" s="1031"/>
      <c r="AG1588" s="897"/>
      <c r="AH1588" s="900"/>
      <c r="AI1588" s="8"/>
    </row>
    <row r="1589" spans="1:35" x14ac:dyDescent="0.2">
      <c r="A1589" s="347"/>
      <c r="B1589" s="1515"/>
      <c r="C1589" s="566" t="s">
        <v>2491</v>
      </c>
      <c r="D1589" s="347"/>
      <c r="E1589" s="999"/>
      <c r="F1589" s="999"/>
      <c r="G1589" s="999"/>
      <c r="H1589" s="999"/>
      <c r="I1589" s="806"/>
      <c r="J1589" s="806"/>
      <c r="K1589" s="806"/>
      <c r="Q1589" s="5"/>
      <c r="S1589" s="23"/>
      <c r="W1589" s="469">
        <v>60</v>
      </c>
      <c r="X1589" s="6"/>
      <c r="Y1589" s="6"/>
      <c r="Z1589" s="5"/>
      <c r="AB1589" s="894"/>
      <c r="AC1589" s="894"/>
      <c r="AD1589" s="894"/>
      <c r="AE1589" s="1142"/>
      <c r="AF1589" s="1031"/>
      <c r="AG1589" s="897"/>
      <c r="AH1589" s="900"/>
      <c r="AI1589" s="8"/>
    </row>
    <row r="1590" spans="1:35" x14ac:dyDescent="0.2">
      <c r="A1590" s="347"/>
      <c r="B1590" s="1515"/>
      <c r="C1590" s="566" t="s">
        <v>2492</v>
      </c>
      <c r="D1590" s="347"/>
      <c r="E1590" s="999"/>
      <c r="F1590" s="999"/>
      <c r="G1590" s="999"/>
      <c r="H1590" s="999"/>
      <c r="I1590" s="806"/>
      <c r="J1590" s="806"/>
      <c r="K1590" s="806"/>
      <c r="Q1590" s="5"/>
      <c r="S1590" s="23"/>
      <c r="W1590" s="469">
        <v>60</v>
      </c>
      <c r="X1590" s="6"/>
      <c r="Y1590" s="6"/>
      <c r="Z1590" s="5"/>
      <c r="AB1590" s="894"/>
      <c r="AC1590" s="894"/>
      <c r="AD1590" s="894"/>
      <c r="AE1590" s="1142"/>
      <c r="AF1590" s="1031"/>
      <c r="AG1590" s="897"/>
      <c r="AH1590" s="900"/>
      <c r="AI1590" s="8"/>
    </row>
    <row r="1591" spans="1:35" s="150" customFormat="1" x14ac:dyDescent="0.2">
      <c r="A1591" s="93"/>
      <c r="B1591" s="1499"/>
      <c r="C1591" s="93"/>
      <c r="D1591" s="94"/>
      <c r="E1591" s="91"/>
      <c r="F1591" s="91"/>
      <c r="G1591" s="91"/>
      <c r="H1591" s="91"/>
      <c r="I1591" s="808"/>
      <c r="J1591" s="808"/>
      <c r="K1591" s="808"/>
      <c r="L1591" s="808"/>
      <c r="M1591" s="75"/>
      <c r="N1591" s="75"/>
      <c r="O1591" s="75"/>
      <c r="P1591" s="75"/>
      <c r="Q1591" s="160"/>
      <c r="R1591" s="96"/>
      <c r="S1591" s="96"/>
      <c r="T1591" s="175"/>
      <c r="U1591" s="99"/>
      <c r="V1591" s="99"/>
      <c r="W1591" s="97"/>
      <c r="X1591" s="99"/>
      <c r="Y1591" s="164"/>
      <c r="Z1591" s="1180"/>
      <c r="AB1591" s="897"/>
      <c r="AC1591" s="897"/>
      <c r="AD1591" s="897"/>
      <c r="AE1591" s="1144"/>
      <c r="AF1591" s="1032"/>
      <c r="AG1591" s="897"/>
      <c r="AH1591" s="901"/>
    </row>
    <row r="1592" spans="1:35" s="150" customFormat="1" x14ac:dyDescent="0.2">
      <c r="A1592" s="117">
        <v>2016705</v>
      </c>
      <c r="B1592" s="1189">
        <v>121059</v>
      </c>
      <c r="C1592" s="118">
        <v>618617</v>
      </c>
      <c r="D1592" s="119" t="s">
        <v>68</v>
      </c>
      <c r="E1592" s="1002">
        <v>1</v>
      </c>
      <c r="F1592" s="1002">
        <v>8</v>
      </c>
      <c r="G1592" s="1002">
        <v>5</v>
      </c>
      <c r="H1592" s="1002">
        <v>3</v>
      </c>
      <c r="I1592" s="808">
        <v>42706</v>
      </c>
      <c r="J1592" s="808">
        <v>42704</v>
      </c>
      <c r="K1592" s="808" t="s">
        <v>1737</v>
      </c>
      <c r="L1592" s="808" t="s">
        <v>1737</v>
      </c>
      <c r="M1592" s="75" t="s">
        <v>89</v>
      </c>
      <c r="N1592" s="75" t="s">
        <v>89</v>
      </c>
      <c r="O1592" s="75" t="s">
        <v>89</v>
      </c>
      <c r="P1592" s="75" t="s">
        <v>89</v>
      </c>
      <c r="Q1592" s="160"/>
      <c r="R1592" s="96"/>
      <c r="S1592" s="96">
        <v>1</v>
      </c>
      <c r="T1592" s="175">
        <v>42740</v>
      </c>
      <c r="U1592" s="99" t="s">
        <v>278</v>
      </c>
      <c r="V1592" s="99" t="s">
        <v>1162</v>
      </c>
      <c r="W1592" s="97">
        <v>18.5</v>
      </c>
      <c r="X1592" s="99"/>
      <c r="Y1592" s="164"/>
      <c r="Z1592" s="1180">
        <v>42688</v>
      </c>
      <c r="AB1592" s="897"/>
      <c r="AC1592" s="897"/>
      <c r="AD1592" s="897"/>
      <c r="AE1592" s="1144">
        <f>IF(A1592="","",(IFERROR(VLOOKUP(A1592,Projecten!A$4:W$2618,5,FALSE),"niet bekend")))</f>
        <v>1</v>
      </c>
      <c r="AF1592" s="1032">
        <f>IF(AE1592="","",(IF(E1592=0,AH1592,(E1592/AE1592*AH1592))))</f>
        <v>3761.43</v>
      </c>
      <c r="AG1592" s="897">
        <f>IF(A1592="","",(IFERROR(VLOOKUP(A1592,Projecten!A$4:W$2618,23,FALSE),"niet bekend")))</f>
        <v>3761.43</v>
      </c>
      <c r="AH1592" s="901">
        <f>IF(A1592="","",(IFERROR(VLOOKUP(A1592,Projecten!A$4:W$2618,12,FALSE),"niet bekend")))</f>
        <v>3761.43</v>
      </c>
    </row>
    <row r="1593" spans="1:35" s="150" customFormat="1" x14ac:dyDescent="0.2">
      <c r="A1593" s="93">
        <v>2016692</v>
      </c>
      <c r="B1593" s="1499">
        <v>121056</v>
      </c>
      <c r="C1593" s="93">
        <v>507516</v>
      </c>
      <c r="D1593" s="94" t="s">
        <v>68</v>
      </c>
      <c r="E1593" s="91">
        <v>1</v>
      </c>
      <c r="F1593" s="91">
        <v>11</v>
      </c>
      <c r="G1593" s="91">
        <v>8</v>
      </c>
      <c r="H1593" s="91">
        <v>3</v>
      </c>
      <c r="I1593" s="808">
        <v>42699</v>
      </c>
      <c r="J1593" s="808">
        <v>42697</v>
      </c>
      <c r="K1593" s="808" t="s">
        <v>1737</v>
      </c>
      <c r="L1593" s="808" t="s">
        <v>1737</v>
      </c>
      <c r="M1593" s="75" t="s">
        <v>89</v>
      </c>
      <c r="N1593" s="75" t="s">
        <v>89</v>
      </c>
      <c r="O1593" s="75" t="s">
        <v>89</v>
      </c>
      <c r="P1593" s="75" t="s">
        <v>89</v>
      </c>
      <c r="Q1593" s="160"/>
      <c r="R1593" s="96"/>
      <c r="S1593" s="96">
        <v>1</v>
      </c>
      <c r="T1593" s="175">
        <v>42739</v>
      </c>
      <c r="U1593" s="99" t="s">
        <v>278</v>
      </c>
      <c r="V1593" s="99" t="s">
        <v>2542</v>
      </c>
      <c r="W1593" s="97">
        <v>28</v>
      </c>
      <c r="X1593" s="99"/>
      <c r="Y1593" s="164"/>
      <c r="Z1593" s="1180">
        <v>42682</v>
      </c>
      <c r="AB1593" s="897"/>
      <c r="AC1593" s="897"/>
      <c r="AD1593" s="897"/>
      <c r="AE1593" s="1144">
        <f>IF(A1593="","",(IFERROR(VLOOKUP(A1593,Projecten!A$4:W$2618,5,FALSE),"niet bekend")))</f>
        <v>1</v>
      </c>
      <c r="AF1593" s="1032">
        <f>IF(AE1593="","",(IF(E1593=0,AH1593,(E1593/AE1593*AH1593))))</f>
        <v>5471.23</v>
      </c>
      <c r="AG1593" s="897">
        <f>IF(A1593="","",(IFERROR(VLOOKUP(A1593,Projecten!A$4:W$2618,23,FALSE),"niet bekend")))</f>
        <v>5471.23</v>
      </c>
      <c r="AH1593" s="901">
        <f>IF(A1593="","",(IFERROR(VLOOKUP(A1593,Projecten!A$4:W$2618,12,FALSE),"niet bekend")))</f>
        <v>5471.23</v>
      </c>
    </row>
    <row r="1594" spans="1:35" s="150" customFormat="1" x14ac:dyDescent="0.2">
      <c r="A1594" s="117">
        <v>2016708</v>
      </c>
      <c r="B1594" s="1189">
        <v>121059</v>
      </c>
      <c r="C1594" s="118">
        <v>623317</v>
      </c>
      <c r="D1594" s="119" t="s">
        <v>68</v>
      </c>
      <c r="E1594" s="1002">
        <v>1</v>
      </c>
      <c r="F1594" s="1002">
        <v>8</v>
      </c>
      <c r="G1594" s="1002">
        <v>5</v>
      </c>
      <c r="H1594" s="1002">
        <v>3</v>
      </c>
      <c r="I1594" s="808">
        <v>42706</v>
      </c>
      <c r="J1594" s="808">
        <v>42704</v>
      </c>
      <c r="K1594" s="808" t="s">
        <v>1737</v>
      </c>
      <c r="L1594" s="808" t="s">
        <v>1737</v>
      </c>
      <c r="M1594" s="75" t="s">
        <v>89</v>
      </c>
      <c r="N1594" s="75" t="s">
        <v>89</v>
      </c>
      <c r="O1594" s="75" t="s">
        <v>89</v>
      </c>
      <c r="P1594" s="75" t="s">
        <v>89</v>
      </c>
      <c r="Q1594" s="160"/>
      <c r="R1594" s="96"/>
      <c r="S1594" s="96">
        <v>1</v>
      </c>
      <c r="T1594" s="175">
        <v>42740</v>
      </c>
      <c r="U1594" s="99" t="s">
        <v>278</v>
      </c>
      <c r="V1594" s="99"/>
      <c r="W1594" s="612">
        <v>16.2</v>
      </c>
      <c r="X1594" s="99"/>
      <c r="Y1594" s="164"/>
      <c r="Z1594" s="1180">
        <v>42688</v>
      </c>
      <c r="AB1594" s="897"/>
      <c r="AC1594" s="897"/>
      <c r="AD1594" s="897"/>
      <c r="AE1594" s="1144">
        <f>IF(A1594="","",(IFERROR(VLOOKUP(A1594,Projecten!A$4:W$2618,5,FALSE),"niet bekend")))</f>
        <v>1</v>
      </c>
      <c r="AF1594" s="1032">
        <f>IF(AE1594="","",(IF(E1594=0,AH1594,(E1594/AE1594*AH1594))))</f>
        <v>2589.69</v>
      </c>
      <c r="AG1594" s="897">
        <f>IF(A1594="","",(IFERROR(VLOOKUP(A1594,Projecten!A$4:W$2618,23,FALSE),"niet bekend")))</f>
        <v>2589.69</v>
      </c>
      <c r="AH1594" s="901">
        <f>IF(A1594="","",(IFERROR(VLOOKUP(A1594,Projecten!A$4:W$2618,12,FALSE),"niet bekend")))</f>
        <v>2589.69</v>
      </c>
    </row>
    <row r="1595" spans="1:35" s="150" customFormat="1" x14ac:dyDescent="0.2">
      <c r="A1595" s="117">
        <v>2016721</v>
      </c>
      <c r="B1595" s="1504">
        <v>121061</v>
      </c>
      <c r="C1595" s="117">
        <v>614317</v>
      </c>
      <c r="D1595" s="448" t="s">
        <v>68</v>
      </c>
      <c r="E1595" s="1002">
        <v>1</v>
      </c>
      <c r="F1595" s="1002">
        <v>10</v>
      </c>
      <c r="G1595" s="1002">
        <v>7</v>
      </c>
      <c r="H1595" s="1002">
        <v>3</v>
      </c>
      <c r="I1595" s="808">
        <v>42706</v>
      </c>
      <c r="J1595" s="808"/>
      <c r="K1595" s="808" t="s">
        <v>1737</v>
      </c>
      <c r="L1595" s="808" t="s">
        <v>1737</v>
      </c>
      <c r="M1595" s="808" t="s">
        <v>89</v>
      </c>
      <c r="N1595" s="75" t="s">
        <v>89</v>
      </c>
      <c r="O1595" s="75" t="s">
        <v>89</v>
      </c>
      <c r="P1595" s="75" t="s">
        <v>89</v>
      </c>
      <c r="Q1595" s="117" t="s">
        <v>2670</v>
      </c>
      <c r="R1595" s="96"/>
      <c r="S1595" s="96">
        <v>1</v>
      </c>
      <c r="T1595" s="175">
        <v>42740</v>
      </c>
      <c r="U1595" s="99" t="s">
        <v>278</v>
      </c>
      <c r="V1595" s="99" t="s">
        <v>2671</v>
      </c>
      <c r="W1595" s="612">
        <v>17.2</v>
      </c>
      <c r="X1595" s="99"/>
      <c r="Y1595" s="164"/>
      <c r="Z1595" s="1180">
        <v>42692</v>
      </c>
      <c r="AB1595" s="897"/>
      <c r="AC1595" s="897"/>
      <c r="AD1595" s="897"/>
      <c r="AE1595" s="1144">
        <f>IF(A1595="","",(IFERROR(VLOOKUP(A1595,Projecten!A$4:W$2618,5,FALSE),"niet bekend")))</f>
        <v>1</v>
      </c>
      <c r="AF1595" s="1032">
        <f>IF(AE1595="","",(IF(E1595=0,AH1595,(E1595/AE1595*AH1595))))</f>
        <v>2781.74</v>
      </c>
      <c r="AG1595" s="897">
        <f>IF(A1595="","",(IFERROR(VLOOKUP(A1595,Projecten!A$4:W$2618,23,FALSE),"niet bekend")))</f>
        <v>2781.74</v>
      </c>
      <c r="AH1595" s="901">
        <f>IF(A1595="","",(IFERROR(VLOOKUP(A1595,Projecten!A$4:W$2618,12,FALSE),"niet bekend")))</f>
        <v>2781.74</v>
      </c>
    </row>
    <row r="1596" spans="1:35" s="150" customFormat="1" x14ac:dyDescent="0.2">
      <c r="A1596" s="117">
        <v>2016711</v>
      </c>
      <c r="B1596" s="1189">
        <v>121060</v>
      </c>
      <c r="C1596" s="118">
        <v>547517</v>
      </c>
      <c r="D1596" s="119" t="s">
        <v>68</v>
      </c>
      <c r="E1596" s="1002">
        <v>1</v>
      </c>
      <c r="F1596" s="1002">
        <v>11</v>
      </c>
      <c r="G1596" s="1002">
        <v>6</v>
      </c>
      <c r="H1596" s="1002">
        <v>3</v>
      </c>
      <c r="I1596" s="808">
        <v>42706</v>
      </c>
      <c r="J1596" s="808" t="s">
        <v>1737</v>
      </c>
      <c r="K1596" s="808" t="s">
        <v>1737</v>
      </c>
      <c r="L1596" s="808" t="s">
        <v>1737</v>
      </c>
      <c r="M1596" s="75" t="s">
        <v>89</v>
      </c>
      <c r="N1596" s="75" t="s">
        <v>89</v>
      </c>
      <c r="O1596" s="75" t="s">
        <v>89</v>
      </c>
      <c r="P1596" s="75" t="s">
        <v>89</v>
      </c>
      <c r="Q1596" s="160"/>
      <c r="R1596" s="96"/>
      <c r="S1596" s="96">
        <v>1</v>
      </c>
      <c r="T1596" s="175">
        <v>42740</v>
      </c>
      <c r="U1596" s="99" t="s">
        <v>278</v>
      </c>
      <c r="V1596" s="99" t="s">
        <v>2665</v>
      </c>
      <c r="W1596" s="97">
        <v>20.6</v>
      </c>
      <c r="X1596" s="99"/>
      <c r="Y1596" s="164"/>
      <c r="Z1596" s="1180">
        <v>42690</v>
      </c>
      <c r="AB1596" s="897"/>
      <c r="AC1596" s="897"/>
      <c r="AD1596" s="897"/>
      <c r="AE1596" s="1144">
        <f>IF(A1596="","",(IFERROR(VLOOKUP(A1596,Projecten!A$4:W$2618,5,FALSE),"niet bekend")))</f>
        <v>1</v>
      </c>
      <c r="AF1596" s="1032">
        <f>IF(AE1596="","",(IF(E1596=0,AH1596,(E1596/AE1596*AH1596))))</f>
        <v>3798.35</v>
      </c>
      <c r="AG1596" s="897">
        <f>IF(A1596="","",(IFERROR(VLOOKUP(A1596,Projecten!A$4:W$2618,23,FALSE),"niet bekend")))</f>
        <v>3798.35</v>
      </c>
      <c r="AH1596" s="901">
        <f>IF(A1596="","",(IFERROR(VLOOKUP(A1596,Projecten!A$4:W$2618,12,FALSE),"niet bekend")))</f>
        <v>3798.35</v>
      </c>
    </row>
    <row r="1597" spans="1:35" s="150" customFormat="1" x14ac:dyDescent="0.2">
      <c r="A1597" s="117">
        <v>2016761</v>
      </c>
      <c r="B1597" s="1189">
        <v>121060</v>
      </c>
      <c r="C1597" s="118" t="s">
        <v>2664</v>
      </c>
      <c r="D1597" s="119" t="s">
        <v>68</v>
      </c>
      <c r="E1597" s="1002">
        <v>0</v>
      </c>
      <c r="F1597" s="1002">
        <v>2</v>
      </c>
      <c r="G1597" s="1002">
        <v>0</v>
      </c>
      <c r="H1597" s="1002">
        <v>0</v>
      </c>
      <c r="I1597" s="808">
        <v>42720</v>
      </c>
      <c r="J1597" s="808" t="s">
        <v>1737</v>
      </c>
      <c r="K1597" s="808" t="s">
        <v>1737</v>
      </c>
      <c r="L1597" s="808" t="s">
        <v>1737</v>
      </c>
      <c r="M1597" s="75" t="s">
        <v>89</v>
      </c>
      <c r="N1597" s="75" t="s">
        <v>89</v>
      </c>
      <c r="O1597" s="75" t="s">
        <v>89</v>
      </c>
      <c r="P1597" s="75" t="s">
        <v>89</v>
      </c>
      <c r="Q1597" s="160"/>
      <c r="R1597" s="96"/>
      <c r="S1597" s="96">
        <v>1</v>
      </c>
      <c r="T1597" s="175">
        <v>42740</v>
      </c>
      <c r="U1597" s="99" t="s">
        <v>278</v>
      </c>
      <c r="V1597" s="99" t="s">
        <v>2666</v>
      </c>
      <c r="W1597" s="97">
        <v>2</v>
      </c>
      <c r="X1597" s="99"/>
      <c r="Y1597" s="164"/>
      <c r="Z1597" s="1180">
        <v>42709</v>
      </c>
      <c r="AB1597" s="897"/>
      <c r="AC1597" s="897"/>
      <c r="AD1597" s="897"/>
      <c r="AE1597" s="1144"/>
      <c r="AF1597" s="1032"/>
      <c r="AG1597" s="897"/>
      <c r="AH1597" s="901"/>
    </row>
    <row r="1598" spans="1:35" s="150" customFormat="1" x14ac:dyDescent="0.2">
      <c r="A1598" s="117" t="s">
        <v>2623</v>
      </c>
      <c r="B1598" s="1189">
        <v>121064</v>
      </c>
      <c r="C1598" s="118" t="s">
        <v>2530</v>
      </c>
      <c r="D1598" s="119" t="s">
        <v>68</v>
      </c>
      <c r="E1598" s="1002">
        <v>2</v>
      </c>
      <c r="F1598" s="1002">
        <v>16</v>
      </c>
      <c r="G1598" s="1002">
        <v>10</v>
      </c>
      <c r="H1598" s="1002">
        <v>6</v>
      </c>
      <c r="I1598" s="808">
        <v>42706</v>
      </c>
      <c r="J1598" s="808">
        <v>42704</v>
      </c>
      <c r="K1598" s="808">
        <v>42711</v>
      </c>
      <c r="L1598" s="808" t="s">
        <v>1737</v>
      </c>
      <c r="M1598" s="75" t="s">
        <v>89</v>
      </c>
      <c r="N1598" s="75" t="s">
        <v>89</v>
      </c>
      <c r="O1598" s="75" t="s">
        <v>89</v>
      </c>
      <c r="P1598" s="75" t="s">
        <v>89</v>
      </c>
      <c r="Q1598" s="160"/>
      <c r="R1598" s="96"/>
      <c r="S1598" s="96">
        <v>1</v>
      </c>
      <c r="T1598" s="175">
        <v>42740</v>
      </c>
      <c r="U1598" s="99" t="s">
        <v>278</v>
      </c>
      <c r="V1598" s="99" t="s">
        <v>2662</v>
      </c>
      <c r="W1598" s="612">
        <v>46</v>
      </c>
      <c r="X1598" s="99"/>
      <c r="Y1598" s="164"/>
      <c r="Z1598" s="1180">
        <v>42688</v>
      </c>
      <c r="AB1598" s="897"/>
      <c r="AC1598" s="897"/>
      <c r="AD1598" s="897"/>
      <c r="AE1598" s="1144">
        <f>IF(A1598="","",(IFERROR(VLOOKUP(A1598,Projecten!A$4:W$2618,5,FALSE),"niet bekend")))</f>
        <v>2</v>
      </c>
      <c r="AF1598" s="1032">
        <f>IF(AE1598="","",(IF(E1598=0,AH1598,(E1598/AE1598*AH1598))))</f>
        <v>10783.95</v>
      </c>
      <c r="AG1598" s="897">
        <f>IF(A1598="","",(IFERROR(VLOOKUP(A1598,Projecten!A$4:W$2618,23,FALSE),"niet bekend")))</f>
        <v>10783.95</v>
      </c>
      <c r="AH1598" s="901">
        <f>IF(A1598="","",(IFERROR(VLOOKUP(A1598,Projecten!A$4:W$2618,12,FALSE),"niet bekend")))</f>
        <v>10783.95</v>
      </c>
    </row>
    <row r="1599" spans="1:35" s="150" customFormat="1" x14ac:dyDescent="0.2">
      <c r="A1599" s="117" t="s">
        <v>2622</v>
      </c>
      <c r="B1599" s="1189">
        <v>121064</v>
      </c>
      <c r="C1599" s="118" t="s">
        <v>2529</v>
      </c>
      <c r="D1599" s="119" t="s">
        <v>68</v>
      </c>
      <c r="E1599" s="1002">
        <v>3</v>
      </c>
      <c r="F1599" s="1002">
        <v>24</v>
      </c>
      <c r="G1599" s="1002">
        <v>15</v>
      </c>
      <c r="H1599" s="1002">
        <v>6</v>
      </c>
      <c r="I1599" s="808">
        <v>42706</v>
      </c>
      <c r="J1599" s="808">
        <v>42704</v>
      </c>
      <c r="K1599" s="808">
        <v>42711</v>
      </c>
      <c r="L1599" s="808" t="s">
        <v>1737</v>
      </c>
      <c r="M1599" s="75" t="s">
        <v>89</v>
      </c>
      <c r="N1599" s="75" t="s">
        <v>89</v>
      </c>
      <c r="O1599" s="75" t="s">
        <v>89</v>
      </c>
      <c r="P1599" s="75" t="s">
        <v>89</v>
      </c>
      <c r="Q1599" s="160"/>
      <c r="R1599" s="96"/>
      <c r="S1599" s="96">
        <v>1</v>
      </c>
      <c r="T1599" s="175">
        <v>42740</v>
      </c>
      <c r="U1599" s="99" t="s">
        <v>278</v>
      </c>
      <c r="V1599" s="99" t="s">
        <v>2661</v>
      </c>
      <c r="W1599" s="97">
        <v>69</v>
      </c>
      <c r="X1599" s="99"/>
      <c r="Y1599" s="164"/>
      <c r="Z1599" s="1180">
        <v>42688</v>
      </c>
      <c r="AB1599" s="897"/>
      <c r="AC1599" s="897"/>
      <c r="AD1599" s="897"/>
      <c r="AE1599" s="1144">
        <f>IF(A1599="","",(IFERROR(VLOOKUP(A1599,Projecten!A$4:W$2618,5,FALSE),"niet bekend")))</f>
        <v>3</v>
      </c>
      <c r="AF1599" s="1032">
        <f>IF(AE1599="","",(IF(E1599=0,AH1599,(E1599/AE1599*AH1599))))</f>
        <v>16916.189999999999</v>
      </c>
      <c r="AG1599" s="897">
        <f>IF(A1599="","",(IFERROR(VLOOKUP(A1599,Projecten!A$4:W$2618,23,FALSE),"niet bekend")))</f>
        <v>16916.189999999999</v>
      </c>
      <c r="AH1599" s="1187">
        <f>IF(A1599="","",(IFERROR(VLOOKUP(A1599,Projecten!A$4:W$2618,12,FALSE),"niet bekend")))</f>
        <v>16916.189999999999</v>
      </c>
    </row>
    <row r="1600" spans="1:35" x14ac:dyDescent="0.2">
      <c r="A1600" s="117">
        <v>2016707</v>
      </c>
      <c r="B1600" s="1189">
        <v>121058</v>
      </c>
      <c r="C1600" s="118">
        <v>607916</v>
      </c>
      <c r="D1600" s="119" t="s">
        <v>68</v>
      </c>
      <c r="E1600" s="1002">
        <v>1</v>
      </c>
      <c r="F1600" s="1002">
        <v>8</v>
      </c>
      <c r="G1600" s="1002">
        <v>5</v>
      </c>
      <c r="H1600" s="1002">
        <v>3</v>
      </c>
      <c r="I1600" s="808">
        <v>42706</v>
      </c>
      <c r="J1600" s="808" t="s">
        <v>1737</v>
      </c>
      <c r="K1600" s="806" t="s">
        <v>1737</v>
      </c>
      <c r="L1600" s="806" t="s">
        <v>1737</v>
      </c>
      <c r="M1600" s="7" t="s">
        <v>89</v>
      </c>
      <c r="N1600" s="7" t="s">
        <v>89</v>
      </c>
      <c r="O1600" s="7" t="s">
        <v>89</v>
      </c>
      <c r="P1600" s="7" t="s">
        <v>89</v>
      </c>
      <c r="Q1600" s="1184" t="s">
        <v>2690</v>
      </c>
      <c r="S1600" s="23">
        <v>1</v>
      </c>
      <c r="T1600" s="177">
        <v>42740</v>
      </c>
      <c r="U1600" s="6" t="s">
        <v>278</v>
      </c>
      <c r="W1600" s="497">
        <v>15.2</v>
      </c>
      <c r="X1600" s="6"/>
      <c r="Y1600" s="81"/>
      <c r="Z1600" s="1172">
        <v>42688</v>
      </c>
      <c r="AB1600" s="894"/>
      <c r="AC1600" s="894"/>
      <c r="AD1600" s="894"/>
      <c r="AE1600" s="1142">
        <f>IF(A1600="","",(IFERROR(VLOOKUP(A1600,Projecten!A$4:W$2618,5,FALSE),"niet bekend")))</f>
        <v>1</v>
      </c>
      <c r="AF1600" s="1031">
        <f>IF(AE1600="","",(IF(E1600=0,AH1600,(E1600/AE1600*AH1600))))</f>
        <v>2405.23</v>
      </c>
      <c r="AG1600" s="897">
        <f>IF(A1600="","",(IFERROR(VLOOKUP(A1600,Projecten!A$4:W$2618,23,FALSE),"niet bekend")))</f>
        <v>2405.23</v>
      </c>
      <c r="AH1600" s="900">
        <f>IF(A1600="","",(IFERROR(VLOOKUP(A1600,Projecten!A$4:W$2618,12,FALSE),"niet bekend")))</f>
        <v>2405.23</v>
      </c>
      <c r="AI1600" s="8"/>
    </row>
    <row r="1601" spans="1:35" x14ac:dyDescent="0.2">
      <c r="A1601" s="117">
        <v>2016733</v>
      </c>
      <c r="B1601" s="1189">
        <v>121073</v>
      </c>
      <c r="C1601" s="118">
        <v>615017</v>
      </c>
      <c r="D1601" s="119" t="s">
        <v>68</v>
      </c>
      <c r="E1601" s="1002">
        <v>1</v>
      </c>
      <c r="F1601" s="1002">
        <v>7</v>
      </c>
      <c r="G1601" s="1002">
        <v>6</v>
      </c>
      <c r="H1601" s="1002">
        <v>2</v>
      </c>
      <c r="I1601" s="808">
        <v>42713</v>
      </c>
      <c r="J1601" s="808" t="s">
        <v>1737</v>
      </c>
      <c r="K1601" s="806" t="s">
        <v>1737</v>
      </c>
      <c r="L1601" s="806" t="s">
        <v>1737</v>
      </c>
      <c r="M1601" s="7" t="s">
        <v>89</v>
      </c>
      <c r="N1601" s="7" t="s">
        <v>89</v>
      </c>
      <c r="O1601" s="7" t="s">
        <v>89</v>
      </c>
      <c r="P1601" s="7" t="s">
        <v>89</v>
      </c>
      <c r="Q1601" s="5"/>
      <c r="S1601" s="23">
        <v>2</v>
      </c>
      <c r="U1601" s="6" t="s">
        <v>278</v>
      </c>
      <c r="W1601" s="25">
        <v>12</v>
      </c>
      <c r="X1601" s="6"/>
      <c r="Y1601" s="81"/>
      <c r="Z1601" s="1172">
        <v>42697</v>
      </c>
      <c r="AB1601" s="894"/>
      <c r="AC1601" s="894"/>
      <c r="AD1601" s="894"/>
      <c r="AE1601" s="1142">
        <f>IF(A1601="","",(IFERROR(VLOOKUP(A1601,Projecten!A$4:W$2618,5,FALSE),"niet bekend")))</f>
        <v>1</v>
      </c>
      <c r="AF1601" s="1031">
        <f>IF(AE1601="","",(IF(E1601=0,AH1601,(E1601/AE1601*AH1601))))</f>
        <v>1800.33</v>
      </c>
      <c r="AG1601" s="897">
        <f>IF(A1601="","",(IFERROR(VLOOKUP(A1601,Projecten!A$4:W$2618,23,FALSE),"niet bekend")))</f>
        <v>1800.33</v>
      </c>
      <c r="AH1601" s="900">
        <f>IF(A1601="","",(IFERROR(VLOOKUP(A1601,Projecten!A$4:W$2618,12,FALSE),"niet bekend")))</f>
        <v>1800.33</v>
      </c>
      <c r="AI1601" s="8"/>
    </row>
    <row r="1602" spans="1:35" x14ac:dyDescent="0.2">
      <c r="A1602" s="117">
        <v>2016736</v>
      </c>
      <c r="B1602" s="1189">
        <v>121074</v>
      </c>
      <c r="C1602" s="118">
        <v>601517</v>
      </c>
      <c r="D1602" s="119" t="s">
        <v>68</v>
      </c>
      <c r="E1602" s="1002">
        <v>1</v>
      </c>
      <c r="F1602" s="1002">
        <v>9</v>
      </c>
      <c r="G1602" s="1002">
        <v>5</v>
      </c>
      <c r="H1602" s="1002">
        <v>3</v>
      </c>
      <c r="I1602" s="808">
        <v>42713</v>
      </c>
      <c r="J1602" s="808" t="s">
        <v>1737</v>
      </c>
      <c r="K1602" s="806" t="s">
        <v>1737</v>
      </c>
      <c r="L1602" s="806" t="s">
        <v>1737</v>
      </c>
      <c r="M1602" s="7" t="s">
        <v>89</v>
      </c>
      <c r="N1602" s="7" t="s">
        <v>89</v>
      </c>
      <c r="O1602" s="7" t="s">
        <v>89</v>
      </c>
      <c r="P1602" s="7" t="s">
        <v>89</v>
      </c>
      <c r="Q1602" s="5"/>
      <c r="S1602" s="23">
        <v>2</v>
      </c>
      <c r="U1602" s="6" t="s">
        <v>278</v>
      </c>
      <c r="W1602" s="25">
        <v>17</v>
      </c>
      <c r="X1602" s="6"/>
      <c r="Y1602" s="81"/>
      <c r="Z1602" s="1172">
        <v>42697</v>
      </c>
      <c r="AB1602" s="894"/>
      <c r="AC1602" s="894"/>
      <c r="AD1602" s="894"/>
      <c r="AE1602" s="1142">
        <f>IF(A1602="","",(IFERROR(VLOOKUP(A1602,Projecten!A$4:W$2618,5,FALSE),"niet bekend")))</f>
        <v>1</v>
      </c>
      <c r="AF1602" s="1031">
        <f>IF(AE1602="","",(IF(E1602=0,AH1602,(E1602/AE1602*AH1602))))</f>
        <v>2760.07</v>
      </c>
      <c r="AG1602" s="897">
        <f>IF(A1602="","",(IFERROR(VLOOKUP(A1602,Projecten!A$4:W$2618,23,FALSE),"niet bekend")))</f>
        <v>2760.07</v>
      </c>
      <c r="AH1602" s="900">
        <f>IF(A1602="","",(IFERROR(VLOOKUP(A1602,Projecten!A$4:W$2618,12,FALSE),"niet bekend")))</f>
        <v>2760.07</v>
      </c>
      <c r="AI1602" s="8"/>
    </row>
    <row r="1603" spans="1:35" s="150" customFormat="1" x14ac:dyDescent="0.2">
      <c r="A1603" s="117"/>
      <c r="B1603" s="1189"/>
      <c r="C1603" s="118"/>
      <c r="D1603" s="119"/>
      <c r="E1603" s="1002"/>
      <c r="F1603" s="1002"/>
      <c r="G1603" s="1002"/>
      <c r="H1603" s="1002"/>
      <c r="I1603" s="808"/>
      <c r="J1603" s="808"/>
      <c r="K1603" s="808"/>
      <c r="L1603" s="808"/>
      <c r="M1603" s="75"/>
      <c r="N1603" s="75"/>
      <c r="O1603" s="75"/>
      <c r="P1603" s="75"/>
      <c r="Q1603" s="160"/>
      <c r="R1603" s="96"/>
      <c r="S1603" s="96"/>
      <c r="T1603" s="175"/>
      <c r="U1603" s="99"/>
      <c r="V1603" s="99"/>
      <c r="W1603" s="97"/>
      <c r="X1603" s="99"/>
      <c r="Y1603" s="164"/>
      <c r="Z1603" s="1180"/>
      <c r="AB1603" s="897"/>
      <c r="AC1603" s="897"/>
      <c r="AD1603" s="897"/>
      <c r="AE1603" s="1144"/>
      <c r="AF1603" s="1032"/>
      <c r="AG1603" s="897"/>
      <c r="AH1603" s="901"/>
    </row>
    <row r="1604" spans="1:35" s="150" customFormat="1" x14ac:dyDescent="0.2">
      <c r="A1604" s="117" t="s">
        <v>2657</v>
      </c>
      <c r="B1604" s="1189">
        <v>121064</v>
      </c>
      <c r="C1604" s="117" t="s">
        <v>2656</v>
      </c>
      <c r="D1604" s="448" t="s">
        <v>441</v>
      </c>
      <c r="E1604" s="1002">
        <v>0</v>
      </c>
      <c r="F1604" s="1002">
        <v>2</v>
      </c>
      <c r="G1604" s="1002">
        <v>3</v>
      </c>
      <c r="H1604" s="1002">
        <v>0</v>
      </c>
      <c r="I1604" s="829" t="s">
        <v>1737</v>
      </c>
      <c r="J1604" s="829" t="s">
        <v>1737</v>
      </c>
      <c r="K1604" s="829" t="s">
        <v>1737</v>
      </c>
      <c r="L1604" s="829" t="s">
        <v>1737</v>
      </c>
      <c r="M1604" s="74" t="s">
        <v>89</v>
      </c>
      <c r="N1604" s="74" t="s">
        <v>89</v>
      </c>
      <c r="O1604" s="74" t="s">
        <v>89</v>
      </c>
      <c r="P1604" s="74" t="s">
        <v>89</v>
      </c>
      <c r="Q1604" s="160"/>
      <c r="R1604" s="96"/>
      <c r="S1604" s="96">
        <v>2</v>
      </c>
      <c r="T1604" s="175"/>
      <c r="U1604" s="99" t="s">
        <v>683</v>
      </c>
      <c r="V1604" s="263" t="s">
        <v>1588</v>
      </c>
      <c r="W1604" s="97">
        <v>5.3</v>
      </c>
      <c r="X1604" s="99"/>
      <c r="Y1604" s="99"/>
      <c r="Z1604" s="1180">
        <v>42705</v>
      </c>
      <c r="AB1604" s="897"/>
      <c r="AC1604" s="897"/>
      <c r="AD1604" s="897"/>
      <c r="AE1604" s="1144">
        <f>IF(A1604="","",(IFERROR(VLOOKUP(A1604,Projecten!A$4:W$2618,5,FALSE),"niet bekend")))</f>
        <v>0</v>
      </c>
      <c r="AF1604" s="1032">
        <f>IF(AE1604="","",(IF(E1604=0,AH1604,(E1604/AE1604*AH1604))))</f>
        <v>570</v>
      </c>
      <c r="AG1604" s="897">
        <f>IF(A1604="","",(IFERROR(VLOOKUP(A1604,Projecten!A$4:W$2618,23,FALSE),"niet bekend")))</f>
        <v>570</v>
      </c>
      <c r="AH1604" s="901">
        <f>IF(A1604="","",(IFERROR(VLOOKUP(A1604,Projecten!A$4:W$2618,12,FALSE),"niet bekend")))</f>
        <v>570</v>
      </c>
    </row>
    <row r="1605" spans="1:35" s="150" customFormat="1" x14ac:dyDescent="0.2">
      <c r="A1605" s="117" t="s">
        <v>2679</v>
      </c>
      <c r="B1605" s="1189">
        <v>121064</v>
      </c>
      <c r="C1605" s="118" t="s">
        <v>2675</v>
      </c>
      <c r="D1605" s="119" t="s">
        <v>441</v>
      </c>
      <c r="E1605" s="1002">
        <v>0</v>
      </c>
      <c r="F1605" s="1002">
        <v>2</v>
      </c>
      <c r="G1605" s="1002">
        <v>3</v>
      </c>
      <c r="H1605" s="1002">
        <v>0</v>
      </c>
      <c r="I1605" s="808" t="s">
        <v>1737</v>
      </c>
      <c r="J1605" s="808" t="s">
        <v>1737</v>
      </c>
      <c r="K1605" s="808" t="s">
        <v>1737</v>
      </c>
      <c r="L1605" s="808" t="s">
        <v>1737</v>
      </c>
      <c r="M1605" s="75" t="s">
        <v>89</v>
      </c>
      <c r="N1605" s="75" t="s">
        <v>89</v>
      </c>
      <c r="O1605" s="75" t="s">
        <v>89</v>
      </c>
      <c r="P1605" s="75" t="s">
        <v>89</v>
      </c>
      <c r="Q1605" s="160"/>
      <c r="R1605" s="96"/>
      <c r="S1605" s="96">
        <v>2</v>
      </c>
      <c r="T1605" s="175"/>
      <c r="U1605" s="99" t="s">
        <v>683</v>
      </c>
      <c r="V1605" s="263" t="s">
        <v>2680</v>
      </c>
      <c r="W1605" s="97">
        <v>5.3</v>
      </c>
      <c r="X1605" s="99"/>
      <c r="Y1605" s="765"/>
      <c r="Z1605" s="1180">
        <v>42711</v>
      </c>
      <c r="AB1605" s="897"/>
      <c r="AC1605" s="897"/>
      <c r="AD1605" s="897"/>
      <c r="AE1605" s="1144">
        <f>IF(A1605="","",(IFERROR(VLOOKUP(A1605,Projecten!A$4:W$2618,5,FALSE),"niet bekend")))</f>
        <v>0</v>
      </c>
      <c r="AF1605" s="1032">
        <f>IF(AE1605="","",(IF(E1605=0,AH1605,(E1605/AE1605*AH1605))))</f>
        <v>592.91999999999996</v>
      </c>
      <c r="AG1605" s="897">
        <f>IF(A1605="","",(IFERROR(VLOOKUP(A1605,Projecten!A$4:W$2618,23,FALSE),"niet bekend")))</f>
        <v>592.91999999999996</v>
      </c>
      <c r="AH1605" s="901">
        <f>IF(A1605="","",(IFERROR(VLOOKUP(A1605,Projecten!A$4:W$2618,12,FALSE),"niet bekend")))</f>
        <v>592.91999999999996</v>
      </c>
    </row>
    <row r="1606" spans="1:35" s="38" customFormat="1" x14ac:dyDescent="0.2">
      <c r="A1606" s="826"/>
      <c r="B1606" s="1500"/>
      <c r="C1606" s="31"/>
      <c r="D1606" s="31"/>
      <c r="E1606" s="32"/>
      <c r="F1606" s="32"/>
      <c r="G1606" s="32"/>
      <c r="H1606" s="32"/>
      <c r="I1606" s="811"/>
      <c r="J1606" s="811"/>
      <c r="K1606" s="811"/>
      <c r="L1606" s="32"/>
      <c r="M1606" s="32"/>
      <c r="N1606" s="32"/>
      <c r="O1606" s="32"/>
      <c r="P1606" s="32"/>
      <c r="Q1606" s="527"/>
      <c r="R1606" s="33"/>
      <c r="S1606" s="1198"/>
      <c r="T1606" s="176"/>
      <c r="U1606" s="35"/>
      <c r="V1606" s="35"/>
      <c r="W1606" s="35"/>
      <c r="X1606" s="83"/>
      <c r="Y1606" s="84"/>
      <c r="Z1606" s="36"/>
      <c r="AB1606" s="896"/>
      <c r="AC1606" s="896"/>
      <c r="AD1606" s="896"/>
      <c r="AE1606" s="1145"/>
      <c r="AF1606" s="1034"/>
      <c r="AG1606" s="898" t="str">
        <f>IF(A1606="","",(IFERROR(VLOOKUP(A1606,Projecten!A$4:W$2618,23,FALSE),"niet bekend")))</f>
        <v/>
      </c>
      <c r="AH1606" s="903" t="str">
        <f>IF(A1606="","",(IFERROR(VLOOKUP(A1606,Projecten!A$4:W$2618,12,FALSE),"niet bekend")))</f>
        <v/>
      </c>
    </row>
    <row r="1607" spans="1:35" s="1239" customFormat="1" ht="30" x14ac:dyDescent="0.4">
      <c r="A1607" s="1228"/>
      <c r="B1607" s="1560"/>
      <c r="C1607" s="1245">
        <v>2017</v>
      </c>
      <c r="D1607" s="1229"/>
      <c r="E1607" s="1230"/>
      <c r="F1607" s="1230"/>
      <c r="G1607" s="1230"/>
      <c r="H1607" s="1230"/>
      <c r="I1607" s="1231"/>
      <c r="J1607" s="1231"/>
      <c r="K1607" s="1231"/>
      <c r="L1607" s="1230"/>
      <c r="M1607" s="1230"/>
      <c r="N1607" s="1230"/>
      <c r="O1607" s="1230"/>
      <c r="P1607" s="1230"/>
      <c r="Q1607" s="1232"/>
      <c r="R1607" s="2152"/>
      <c r="S1607" s="1233"/>
      <c r="T1607" s="1234"/>
      <c r="U1607" s="1235"/>
      <c r="V1607" s="1235"/>
      <c r="W1607" s="1235"/>
      <c r="X1607" s="1236"/>
      <c r="Y1607" s="1237"/>
      <c r="Z1607" s="1238"/>
      <c r="AB1607" s="1240"/>
      <c r="AC1607" s="1240"/>
      <c r="AD1607" s="1240"/>
      <c r="AE1607" s="1241"/>
      <c r="AF1607" s="1242"/>
      <c r="AG1607" s="1243"/>
      <c r="AH1607" s="1244"/>
    </row>
    <row r="1608" spans="1:35" s="957" customFormat="1" x14ac:dyDescent="0.2">
      <c r="A1608" s="1006"/>
      <c r="B1608" s="1498"/>
      <c r="C1608" s="1008">
        <f>SUM(F1608:H1608)</f>
        <v>121</v>
      </c>
      <c r="D1608" s="1009"/>
      <c r="E1608" s="1010">
        <f>SUM(E1609:E1622)</f>
        <v>7</v>
      </c>
      <c r="F1608" s="1010">
        <f>SUM(F1609:F1622)</f>
        <v>61</v>
      </c>
      <c r="G1608" s="1010">
        <f>SUM(G1609:G1622)</f>
        <v>35</v>
      </c>
      <c r="H1608" s="1010">
        <f>SUM(H1609:H1622)</f>
        <v>25</v>
      </c>
      <c r="I1608" s="1011"/>
      <c r="J1608" s="1011"/>
      <c r="K1608" s="1011"/>
      <c r="L1608" s="1010"/>
      <c r="M1608" s="1010"/>
      <c r="N1608" s="1010"/>
      <c r="O1608" s="1010"/>
      <c r="P1608" s="1010"/>
      <c r="Q1608" s="1016">
        <v>1</v>
      </c>
      <c r="R1608" s="1043"/>
      <c r="S1608" s="1208"/>
      <c r="T1608" s="1017"/>
      <c r="U1608" s="1018"/>
      <c r="V1608" s="1019">
        <f>SUM(W1608:W1622)</f>
        <v>190.20000000000002</v>
      </c>
      <c r="W1608" s="960"/>
      <c r="X1608" s="960">
        <f>Productiemedewerkers!C1803</f>
        <v>0</v>
      </c>
      <c r="Y1608" s="961">
        <f>V1608-X1608</f>
        <v>190.20000000000002</v>
      </c>
      <c r="Z1608" s="956"/>
      <c r="AB1608" s="958"/>
      <c r="AC1608" s="958"/>
      <c r="AD1608" s="1132" t="str">
        <f>CONCATENATE("week ",Q1608)</f>
        <v>week 1</v>
      </c>
      <c r="AE1608" s="1141"/>
      <c r="AF1608" s="1035">
        <f>SUM(AF1609:AF1622)</f>
        <v>32286.219999999998</v>
      </c>
      <c r="AG1608" s="958"/>
      <c r="AH1608" s="962"/>
    </row>
    <row r="1609" spans="1:35" x14ac:dyDescent="0.2">
      <c r="A1609" s="904"/>
      <c r="B1609" s="1561"/>
      <c r="C1609" s="906" t="s">
        <v>2479</v>
      </c>
      <c r="D1609" s="907"/>
      <c r="E1609" s="1000"/>
      <c r="F1609" s="1000"/>
      <c r="G1609" s="1000"/>
      <c r="H1609" s="1000"/>
      <c r="I1609" s="805"/>
      <c r="J1609" s="805"/>
      <c r="K1609" s="805"/>
      <c r="L1609" s="29"/>
      <c r="M1609" s="29"/>
      <c r="N1609" s="29"/>
      <c r="O1609" s="29"/>
      <c r="P1609" s="29"/>
      <c r="Q1609" s="5" t="s">
        <v>2481</v>
      </c>
      <c r="S1609" s="23"/>
      <c r="V1609" s="909" t="s">
        <v>2480</v>
      </c>
      <c r="W1609" s="25"/>
      <c r="X1609" s="6"/>
      <c r="Y1609" s="6"/>
      <c r="Z1609" s="5"/>
      <c r="AB1609" s="894"/>
      <c r="AC1609" s="894"/>
      <c r="AD1609" s="894"/>
      <c r="AE1609" s="1142"/>
      <c r="AF1609" s="1031"/>
      <c r="AG1609" s="897"/>
      <c r="AH1609" s="900"/>
      <c r="AI1609" s="8"/>
    </row>
    <row r="1610" spans="1:35" x14ac:dyDescent="0.2">
      <c r="A1610" s="904"/>
      <c r="B1610" s="1561"/>
      <c r="C1610" s="906" t="s">
        <v>2487</v>
      </c>
      <c r="D1610" s="907"/>
      <c r="E1610" s="1000"/>
      <c r="F1610" s="1000"/>
      <c r="G1610" s="1000"/>
      <c r="H1610" s="1000"/>
      <c r="I1610" s="805"/>
      <c r="J1610" s="805"/>
      <c r="K1610" s="805"/>
      <c r="L1610" s="29"/>
      <c r="M1610" s="29"/>
      <c r="N1610" s="29"/>
      <c r="O1610" s="29"/>
      <c r="P1610" s="29"/>
      <c r="Q1610" s="5"/>
      <c r="S1610" s="23"/>
      <c r="V1610" s="909"/>
      <c r="W1610" s="25"/>
      <c r="X1610" s="6"/>
      <c r="Y1610" s="6"/>
      <c r="Z1610" s="5"/>
      <c r="AB1610" s="894"/>
      <c r="AC1610" s="894"/>
      <c r="AD1610" s="894"/>
      <c r="AE1610" s="1142"/>
      <c r="AF1610" s="1031"/>
      <c r="AG1610" s="897"/>
      <c r="AH1610" s="900"/>
      <c r="AI1610" s="8"/>
    </row>
    <row r="1611" spans="1:35" x14ac:dyDescent="0.2">
      <c r="A1611" s="912"/>
      <c r="B1611" s="1561"/>
      <c r="C1611" s="906" t="s">
        <v>1490</v>
      </c>
      <c r="D1611" s="907"/>
      <c r="E1611" s="1000"/>
      <c r="F1611" s="1000"/>
      <c r="G1611" s="1000"/>
      <c r="H1611" s="1000"/>
      <c r="I1611" s="821"/>
      <c r="J1611" s="821"/>
      <c r="K1611" s="821"/>
      <c r="L1611" s="41"/>
      <c r="M1611" s="41"/>
      <c r="N1611" s="41"/>
      <c r="O1611" s="41"/>
      <c r="P1611" s="41"/>
      <c r="Q1611" s="5"/>
      <c r="S1611" s="23"/>
      <c r="V1611" s="913"/>
      <c r="W1611" s="914">
        <v>40</v>
      </c>
      <c r="X1611" s="6"/>
      <c r="Y1611" s="6"/>
      <c r="Z1611" s="5"/>
      <c r="AB1611" s="894"/>
      <c r="AC1611" s="894"/>
      <c r="AD1611" s="894"/>
      <c r="AE1611" s="1142"/>
      <c r="AF1611" s="1031"/>
      <c r="AG1611" s="897"/>
      <c r="AH1611" s="900"/>
      <c r="AI1611" s="8"/>
    </row>
    <row r="1612" spans="1:35" s="90" customFormat="1" x14ac:dyDescent="0.2">
      <c r="A1612" s="117"/>
      <c r="B1612" s="1189"/>
      <c r="C1612" s="448"/>
      <c r="D1612" s="448"/>
      <c r="E1612" s="1002"/>
      <c r="F1612" s="738"/>
      <c r="G1612" s="738"/>
      <c r="H1612" s="738"/>
      <c r="I1612" s="127"/>
      <c r="J1612" s="127"/>
      <c r="K1612" s="808"/>
      <c r="L1612" s="808"/>
      <c r="O1612" s="127"/>
      <c r="P1612" s="127"/>
      <c r="R1612" s="2132"/>
      <c r="S1612" s="127"/>
      <c r="W1612" s="1190"/>
      <c r="Z1612" s="500"/>
      <c r="AE1612" s="1144"/>
      <c r="AF1612" s="1032"/>
      <c r="AG1612" s="897"/>
      <c r="AH1612" s="1187"/>
    </row>
    <row r="1613" spans="1:35" s="150" customFormat="1" x14ac:dyDescent="0.2">
      <c r="A1613" s="117">
        <v>2016735</v>
      </c>
      <c r="B1613" s="1189">
        <v>121075</v>
      </c>
      <c r="C1613" s="118" t="s">
        <v>2625</v>
      </c>
      <c r="D1613" s="119" t="s">
        <v>68</v>
      </c>
      <c r="E1613" s="1002">
        <v>2</v>
      </c>
      <c r="F1613" s="1002">
        <v>18</v>
      </c>
      <c r="G1613" s="1002">
        <v>10</v>
      </c>
      <c r="H1613" s="1002">
        <v>4</v>
      </c>
      <c r="I1613" s="808">
        <v>42713</v>
      </c>
      <c r="J1613" s="808" t="s">
        <v>1737</v>
      </c>
      <c r="K1613" s="808" t="s">
        <v>1737</v>
      </c>
      <c r="L1613" s="808" t="s">
        <v>1737</v>
      </c>
      <c r="M1613" s="75" t="s">
        <v>89</v>
      </c>
      <c r="N1613" s="75" t="s">
        <v>89</v>
      </c>
      <c r="O1613" s="75" t="s">
        <v>89</v>
      </c>
      <c r="P1613" s="75" t="s">
        <v>89</v>
      </c>
      <c r="Q1613" s="160"/>
      <c r="R1613" s="96"/>
      <c r="S1613" s="96">
        <v>2</v>
      </c>
      <c r="T1613" s="175"/>
      <c r="U1613" s="99" t="s">
        <v>278</v>
      </c>
      <c r="V1613" s="99" t="s">
        <v>756</v>
      </c>
      <c r="W1613" s="97">
        <v>26</v>
      </c>
      <c r="X1613" s="99"/>
      <c r="Y1613" s="164"/>
      <c r="Z1613" s="1180">
        <v>42697</v>
      </c>
      <c r="AB1613" s="897"/>
      <c r="AC1613" s="897"/>
      <c r="AD1613" s="897"/>
      <c r="AE1613" s="1144">
        <f>IF(A1613="","",(IFERROR(VLOOKUP(A1613,Projecten!A$4:W$2618,5,FALSE),"niet bekend")))</f>
        <v>2</v>
      </c>
      <c r="AF1613" s="1032">
        <f t="shared" ref="AF1613:AF1618" si="159">IF(AE1613="","",(IF(E1613=0,AH1613,(E1613/AE1613*AH1613))))</f>
        <v>5222.05</v>
      </c>
      <c r="AG1613" s="897">
        <f>IF(A1613="","",(IFERROR(VLOOKUP(A1613,Projecten!A$4:W$2618,23,FALSE),"niet bekend")))</f>
        <v>5222.05</v>
      </c>
      <c r="AH1613" s="1187">
        <f>IF(A1613="","",(IFERROR(VLOOKUP(A1613,Projecten!A$4:W$2618,12,FALSE),"niet bekend")))</f>
        <v>5222.05</v>
      </c>
    </row>
    <row r="1614" spans="1:35" s="150" customFormat="1" x14ac:dyDescent="0.2">
      <c r="A1614" s="117" t="s">
        <v>2620</v>
      </c>
      <c r="B1614" s="1189">
        <v>121070</v>
      </c>
      <c r="C1614" s="118">
        <v>596817</v>
      </c>
      <c r="D1614" s="119" t="s">
        <v>68</v>
      </c>
      <c r="E1614" s="1002">
        <v>1</v>
      </c>
      <c r="F1614" s="1002">
        <v>8</v>
      </c>
      <c r="G1614" s="1002">
        <v>5</v>
      </c>
      <c r="H1614" s="1002">
        <v>2</v>
      </c>
      <c r="I1614" s="810">
        <v>42713</v>
      </c>
      <c r="J1614" s="810">
        <v>42717</v>
      </c>
      <c r="K1614" s="810">
        <v>42711</v>
      </c>
      <c r="L1614" s="808" t="s">
        <v>1737</v>
      </c>
      <c r="M1614" s="75" t="s">
        <v>89</v>
      </c>
      <c r="N1614" s="75" t="s">
        <v>89</v>
      </c>
      <c r="O1614" s="75" t="s">
        <v>89</v>
      </c>
      <c r="P1614" s="75" t="s">
        <v>89</v>
      </c>
      <c r="Q1614" s="160"/>
      <c r="R1614" s="96"/>
      <c r="S1614" s="96">
        <v>2</v>
      </c>
      <c r="T1614" s="175"/>
      <c r="U1614" s="99" t="s">
        <v>278</v>
      </c>
      <c r="V1614" s="778" t="s">
        <v>2624</v>
      </c>
      <c r="W1614" s="97">
        <v>22.4</v>
      </c>
      <c r="X1614" s="99"/>
      <c r="Y1614" s="99"/>
      <c r="Z1614" s="1180">
        <v>42697</v>
      </c>
      <c r="AB1614" s="897"/>
      <c r="AC1614" s="897"/>
      <c r="AD1614" s="897"/>
      <c r="AE1614" s="1144">
        <f>IF(A1614="","",(IFERROR(VLOOKUP(A1614,Projecten!A$4:W$2618,5,FALSE),"niet bekend")))</f>
        <v>1</v>
      </c>
      <c r="AF1614" s="1032">
        <f t="shared" si="159"/>
        <v>5474.94</v>
      </c>
      <c r="AG1614" s="897">
        <f>IF(A1614="","",(IFERROR(VLOOKUP(A1614,Projecten!A$4:W$2618,23,FALSE),"niet bekend")))</f>
        <v>5474.94</v>
      </c>
      <c r="AH1614" s="1187">
        <f>IF(A1614="","",(IFERROR(VLOOKUP(A1614,Projecten!A$4:W$2618,12,FALSE),"niet bekend")))</f>
        <v>5474.94</v>
      </c>
    </row>
    <row r="1615" spans="1:35" s="150" customFormat="1" x14ac:dyDescent="0.2">
      <c r="A1615" s="117">
        <v>2016727</v>
      </c>
      <c r="B1615" s="1189">
        <v>121073</v>
      </c>
      <c r="C1615" s="117">
        <v>624317</v>
      </c>
      <c r="D1615" s="738" t="s">
        <v>68</v>
      </c>
      <c r="E1615" s="1002">
        <v>1</v>
      </c>
      <c r="F1615" s="1002">
        <v>8</v>
      </c>
      <c r="G1615" s="1002">
        <v>5</v>
      </c>
      <c r="H1615" s="1002">
        <v>3</v>
      </c>
      <c r="I1615" s="808">
        <v>42713</v>
      </c>
      <c r="J1615" s="808">
        <v>42711</v>
      </c>
      <c r="K1615" s="808" t="s">
        <v>1737</v>
      </c>
      <c r="L1615" s="808" t="s">
        <v>1737</v>
      </c>
      <c r="M1615" s="75" t="s">
        <v>89</v>
      </c>
      <c r="N1615" s="75" t="s">
        <v>89</v>
      </c>
      <c r="O1615" s="75" t="s">
        <v>89</v>
      </c>
      <c r="P1615" s="75" t="s">
        <v>89</v>
      </c>
      <c r="Q1615" s="160"/>
      <c r="R1615" s="96"/>
      <c r="S1615" s="96">
        <v>2</v>
      </c>
      <c r="T1615" s="175"/>
      <c r="U1615" s="99" t="s">
        <v>278</v>
      </c>
      <c r="V1615" s="99"/>
      <c r="W1615" s="612">
        <v>16.2</v>
      </c>
      <c r="X1615" s="99"/>
      <c r="Y1615" s="99"/>
      <c r="Z1615" s="1180">
        <v>42697</v>
      </c>
      <c r="AB1615" s="897"/>
      <c r="AC1615" s="897"/>
      <c r="AD1615" s="897"/>
      <c r="AE1615" s="1144">
        <f>IF(A1615="","",(IFERROR(VLOOKUP(A1615,Projecten!A$4:W$2618,5,FALSE),"niet bekend")))</f>
        <v>1</v>
      </c>
      <c r="AF1615" s="1032">
        <f t="shared" si="159"/>
        <v>2553.7399999999998</v>
      </c>
      <c r="AG1615" s="897">
        <f>IF(A1615="","",(IFERROR(VLOOKUP(A1615,Projecten!A$4:W$2618,23,FALSE),"niet bekend")))</f>
        <v>2553.7399999999998</v>
      </c>
      <c r="AH1615" s="1187">
        <f>IF(A1615="","",(IFERROR(VLOOKUP(A1615,Projecten!A$4:W$2618,12,FALSE),"niet bekend")))</f>
        <v>2553.7399999999998</v>
      </c>
    </row>
    <row r="1616" spans="1:35" s="150" customFormat="1" x14ac:dyDescent="0.2">
      <c r="A1616" s="117">
        <v>2016732</v>
      </c>
      <c r="B1616" s="1189">
        <v>121073</v>
      </c>
      <c r="C1616" s="118">
        <v>600517</v>
      </c>
      <c r="D1616" s="119" t="s">
        <v>68</v>
      </c>
      <c r="E1616" s="1002">
        <v>1</v>
      </c>
      <c r="F1616" s="1002">
        <v>6</v>
      </c>
      <c r="G1616" s="1002">
        <v>4</v>
      </c>
      <c r="H1616" s="1002">
        <v>2</v>
      </c>
      <c r="I1616" s="808">
        <v>42713</v>
      </c>
      <c r="J1616" s="808">
        <v>42711</v>
      </c>
      <c r="K1616" s="808" t="s">
        <v>1737</v>
      </c>
      <c r="L1616" s="808" t="s">
        <v>1737</v>
      </c>
      <c r="M1616" s="75" t="s">
        <v>89</v>
      </c>
      <c r="N1616" s="75" t="s">
        <v>89</v>
      </c>
      <c r="O1616" s="75" t="s">
        <v>89</v>
      </c>
      <c r="P1616" s="75" t="s">
        <v>89</v>
      </c>
      <c r="Q1616" s="160"/>
      <c r="R1616" s="96"/>
      <c r="S1616" s="96">
        <v>2</v>
      </c>
      <c r="T1616" s="175"/>
      <c r="U1616" s="99" t="s">
        <v>278</v>
      </c>
      <c r="V1616" s="99"/>
      <c r="W1616" s="97">
        <v>11.2</v>
      </c>
      <c r="X1616" s="99"/>
      <c r="Y1616" s="164"/>
      <c r="Z1616" s="1180">
        <v>42697</v>
      </c>
      <c r="AB1616" s="897"/>
      <c r="AC1616" s="897"/>
      <c r="AD1616" s="897"/>
      <c r="AE1616" s="1144">
        <f>IF(A1616="","",(IFERROR(VLOOKUP(A1616,Projecten!A$4:W$2618,5,FALSE),"niet bekend")))</f>
        <v>1</v>
      </c>
      <c r="AF1616" s="1032">
        <f t="shared" si="159"/>
        <v>1986.91</v>
      </c>
      <c r="AG1616" s="897">
        <f>IF(A1616="","",(IFERROR(VLOOKUP(A1616,Projecten!A$4:W$2618,23,FALSE),"niet bekend")))</f>
        <v>1986.91</v>
      </c>
      <c r="AH1616" s="1187">
        <f>IF(A1616="","",(IFERROR(VLOOKUP(A1616,Projecten!A$4:W$2618,12,FALSE),"niet bekend")))</f>
        <v>1986.91</v>
      </c>
    </row>
    <row r="1617" spans="1:35" s="150" customFormat="1" x14ac:dyDescent="0.2">
      <c r="A1617" s="117" t="s">
        <v>2621</v>
      </c>
      <c r="B1617" s="1189">
        <v>121071</v>
      </c>
      <c r="C1617" s="118" t="s">
        <v>2606</v>
      </c>
      <c r="D1617" s="119" t="s">
        <v>68</v>
      </c>
      <c r="E1617" s="1002">
        <v>1</v>
      </c>
      <c r="F1617" s="1002">
        <v>11</v>
      </c>
      <c r="G1617" s="1002">
        <v>4</v>
      </c>
      <c r="H1617" s="1002">
        <v>12</v>
      </c>
      <c r="I1617" s="810">
        <v>42713</v>
      </c>
      <c r="J1617" s="810">
        <v>42717</v>
      </c>
      <c r="K1617" s="808" t="s">
        <v>1737</v>
      </c>
      <c r="L1617" s="74" t="s">
        <v>2642</v>
      </c>
      <c r="M1617" s="75" t="s">
        <v>89</v>
      </c>
      <c r="N1617" s="75" t="s">
        <v>89</v>
      </c>
      <c r="O1617" s="75" t="s">
        <v>89</v>
      </c>
      <c r="P1617" s="75" t="s">
        <v>89</v>
      </c>
      <c r="Q1617" s="160"/>
      <c r="R1617" s="96"/>
      <c r="S1617" s="96">
        <v>2</v>
      </c>
      <c r="T1617" s="175"/>
      <c r="U1617" s="99" t="s">
        <v>278</v>
      </c>
      <c r="V1617" s="99" t="s">
        <v>2607</v>
      </c>
      <c r="W1617" s="97">
        <v>45</v>
      </c>
      <c r="X1617" s="99"/>
      <c r="Y1617" s="164"/>
      <c r="Z1617" s="1180">
        <v>42697</v>
      </c>
      <c r="AB1617" s="897"/>
      <c r="AC1617" s="897"/>
      <c r="AD1617" s="897"/>
      <c r="AE1617" s="1144">
        <f>IF(A1617="","",(IFERROR(VLOOKUP(A1617,Projecten!A$4:W$2618,5,FALSE),"niet bekend")))</f>
        <v>1</v>
      </c>
      <c r="AF1617" s="1032">
        <f t="shared" si="159"/>
        <v>10716.14</v>
      </c>
      <c r="AG1617" s="897">
        <f>IF(A1617="","",(IFERROR(VLOOKUP(A1617,Projecten!A$4:W$2618,23,FALSE),"niet bekend")))</f>
        <v>10716.14</v>
      </c>
      <c r="AH1617" s="1187">
        <f>IF(A1617="","",(IFERROR(VLOOKUP(A1617,Projecten!A$4:W$2618,12,FALSE),"niet bekend")))</f>
        <v>10716.14</v>
      </c>
    </row>
    <row r="1618" spans="1:35" s="150" customFormat="1" x14ac:dyDescent="0.2">
      <c r="A1618" s="117" t="s">
        <v>2619</v>
      </c>
      <c r="B1618" s="1189">
        <v>121070</v>
      </c>
      <c r="C1618" s="117">
        <v>596717</v>
      </c>
      <c r="D1618" s="738" t="s">
        <v>68</v>
      </c>
      <c r="E1618" s="1002">
        <v>1</v>
      </c>
      <c r="F1618" s="1002">
        <v>8</v>
      </c>
      <c r="G1618" s="1002">
        <v>5</v>
      </c>
      <c r="H1618" s="1002">
        <v>2</v>
      </c>
      <c r="I1618" s="810">
        <v>42713</v>
      </c>
      <c r="J1618" s="810">
        <v>42717</v>
      </c>
      <c r="K1618" s="810">
        <v>42711</v>
      </c>
      <c r="L1618" s="829" t="s">
        <v>1737</v>
      </c>
      <c r="M1618" s="74" t="s">
        <v>89</v>
      </c>
      <c r="N1618" s="74" t="s">
        <v>89</v>
      </c>
      <c r="O1618" s="74" t="s">
        <v>89</v>
      </c>
      <c r="P1618" s="74" t="s">
        <v>89</v>
      </c>
      <c r="Q1618" s="160"/>
      <c r="R1618" s="96"/>
      <c r="S1618" s="96">
        <v>2</v>
      </c>
      <c r="T1618" s="175"/>
      <c r="U1618" s="99" t="s">
        <v>278</v>
      </c>
      <c r="V1618" s="778" t="s">
        <v>2624</v>
      </c>
      <c r="W1618" s="97">
        <v>22.4</v>
      </c>
      <c r="X1618" s="99"/>
      <c r="Y1618" s="99"/>
      <c r="Z1618" s="1180">
        <v>42697</v>
      </c>
      <c r="AB1618" s="897"/>
      <c r="AC1618" s="897"/>
      <c r="AD1618" s="897"/>
      <c r="AE1618" s="1144">
        <f>IF(A1618="","",(IFERROR(VLOOKUP(A1618,Projecten!A$4:W$2618,5,FALSE),"niet bekend")))</f>
        <v>1</v>
      </c>
      <c r="AF1618" s="1032">
        <f t="shared" si="159"/>
        <v>5474.94</v>
      </c>
      <c r="AG1618" s="897">
        <f>IF(A1618="","",(IFERROR(VLOOKUP(A1618,Projecten!A$4:W$2618,23,FALSE),"niet bekend")))</f>
        <v>5474.94</v>
      </c>
      <c r="AH1618" s="1187">
        <f>IF(A1618="","",(IFERROR(VLOOKUP(A1618,Projecten!A$4:W$2618,12,FALSE),"niet bekend")))</f>
        <v>5474.94</v>
      </c>
    </row>
    <row r="1619" spans="1:35" s="150" customFormat="1" x14ac:dyDescent="0.2">
      <c r="A1619" s="117"/>
      <c r="B1619" s="1189"/>
      <c r="C1619" s="118"/>
      <c r="D1619" s="119"/>
      <c r="E1619" s="1002"/>
      <c r="F1619" s="1002"/>
      <c r="G1619" s="1002"/>
      <c r="H1619" s="1002"/>
      <c r="I1619" s="808"/>
      <c r="J1619" s="808"/>
      <c r="K1619" s="808"/>
      <c r="L1619" s="808"/>
      <c r="M1619" s="75"/>
      <c r="N1619" s="75"/>
      <c r="O1619" s="75"/>
      <c r="P1619" s="75"/>
      <c r="Q1619" s="160"/>
      <c r="R1619" s="96"/>
      <c r="S1619" s="96"/>
      <c r="T1619" s="175"/>
      <c r="U1619" s="99"/>
      <c r="V1619" s="99"/>
      <c r="W1619" s="97"/>
      <c r="X1619" s="99"/>
      <c r="Y1619" s="164"/>
      <c r="Z1619" s="1180"/>
      <c r="AB1619" s="897"/>
      <c r="AC1619" s="897"/>
      <c r="AD1619" s="897"/>
      <c r="AE1619" s="1144"/>
      <c r="AF1619" s="1032"/>
      <c r="AG1619" s="897"/>
      <c r="AH1619" s="1187"/>
    </row>
    <row r="1620" spans="1:35" s="150" customFormat="1" x14ac:dyDescent="0.2">
      <c r="A1620" s="117">
        <v>2016807</v>
      </c>
      <c r="B1620" s="1189">
        <v>121093</v>
      </c>
      <c r="C1620" s="118" t="s">
        <v>2771</v>
      </c>
      <c r="D1620" s="449" t="s">
        <v>614</v>
      </c>
      <c r="E1620" s="1002">
        <v>0</v>
      </c>
      <c r="F1620" s="1002">
        <v>0</v>
      </c>
      <c r="G1620" s="1002">
        <v>0</v>
      </c>
      <c r="H1620" s="1002">
        <v>0</v>
      </c>
      <c r="I1620" s="808" t="s">
        <v>1737</v>
      </c>
      <c r="J1620" s="808" t="s">
        <v>1737</v>
      </c>
      <c r="K1620" s="808" t="s">
        <v>1737</v>
      </c>
      <c r="L1620" s="808" t="s">
        <v>1737</v>
      </c>
      <c r="M1620" s="75" t="s">
        <v>1737</v>
      </c>
      <c r="N1620" s="75" t="s">
        <v>1737</v>
      </c>
      <c r="O1620" s="75" t="s">
        <v>1737</v>
      </c>
      <c r="P1620" s="75" t="s">
        <v>89</v>
      </c>
      <c r="Q1620" s="160"/>
      <c r="R1620" s="96"/>
      <c r="S1620" s="96"/>
      <c r="T1620" s="175"/>
      <c r="U1620" s="99" t="s">
        <v>2778</v>
      </c>
      <c r="V1620" s="99"/>
      <c r="W1620" s="97">
        <v>3</v>
      </c>
      <c r="X1620" s="99"/>
      <c r="Y1620" s="99"/>
      <c r="Z1620" s="1180">
        <v>42739</v>
      </c>
      <c r="AB1620" s="897"/>
      <c r="AC1620" s="897"/>
      <c r="AD1620" s="897"/>
      <c r="AE1620" s="1144">
        <f>IF(A1620="","",(IFERROR(VLOOKUP(A1620,Projecten!A$4:W$2618,5,FALSE),"niet bekend")))</f>
        <v>0</v>
      </c>
      <c r="AF1620" s="1032">
        <f>IF(AE1620="","",(IF(E1620=0,AH1620,(E1620/AE1620*AH1620))))</f>
        <v>388.56</v>
      </c>
      <c r="AG1620" s="897">
        <f>IF(A1620="","",(IFERROR(VLOOKUP(A1620,Projecten!A$4:W$2618,23,FALSE),"niet bekend")))</f>
        <v>388.56</v>
      </c>
      <c r="AH1620" s="1187">
        <f>IF(A1620="","",(IFERROR(VLOOKUP(A1620,Projecten!A$4:W$2618,12,FALSE),"niet bekend")))</f>
        <v>388.56</v>
      </c>
    </row>
    <row r="1621" spans="1:35" s="90" customFormat="1" x14ac:dyDescent="0.2">
      <c r="A1621" s="117">
        <v>2016808</v>
      </c>
      <c r="B1621" s="1189">
        <v>121092</v>
      </c>
      <c r="C1621" s="448" t="s">
        <v>2772</v>
      </c>
      <c r="D1621" s="448" t="s">
        <v>356</v>
      </c>
      <c r="E1621" s="1002">
        <v>0</v>
      </c>
      <c r="F1621" s="738">
        <v>2</v>
      </c>
      <c r="G1621" s="738">
        <v>2</v>
      </c>
      <c r="H1621" s="738">
        <v>0</v>
      </c>
      <c r="I1621" s="1221">
        <v>42741</v>
      </c>
      <c r="J1621" s="1221">
        <v>42739</v>
      </c>
      <c r="K1621" s="808" t="s">
        <v>1737</v>
      </c>
      <c r="L1621" s="808" t="s">
        <v>1737</v>
      </c>
      <c r="M1621" s="90" t="s">
        <v>89</v>
      </c>
      <c r="N1621" s="90" t="s">
        <v>89</v>
      </c>
      <c r="O1621" s="127" t="s">
        <v>89</v>
      </c>
      <c r="P1621" s="127" t="s">
        <v>89</v>
      </c>
      <c r="R1621" s="2132"/>
      <c r="S1621" s="127">
        <v>1</v>
      </c>
      <c r="U1621" s="90" t="s">
        <v>2775</v>
      </c>
      <c r="V1621" s="90" t="s">
        <v>2773</v>
      </c>
      <c r="W1621" s="1190">
        <v>4</v>
      </c>
      <c r="Z1621" s="500">
        <v>42726</v>
      </c>
      <c r="AE1621" s="1144">
        <f>IF(A1621="","",(IFERROR(VLOOKUP(A1621,Projecten!A$4:W$2618,5,FALSE),"niet bekend")))</f>
        <v>0</v>
      </c>
      <c r="AF1621" s="1032">
        <f>IF(AE1621="","",(IF(E1621=0,AH1621,(E1621/AE1621*AH1621))))</f>
        <v>468.94</v>
      </c>
      <c r="AG1621" s="897">
        <f>IF(A1621="","",(IFERROR(VLOOKUP(A1621,Projecten!A$4:W$2618,23,FALSE),"niet bekend")))</f>
        <v>468.94</v>
      </c>
      <c r="AH1621" s="1187">
        <f>IF(A1621="","",(IFERROR(VLOOKUP(A1621,Projecten!A$4:W$2618,12,FALSE),"niet bekend")))</f>
        <v>468.94</v>
      </c>
    </row>
    <row r="1622" spans="1:35" s="38" customFormat="1" x14ac:dyDescent="0.2">
      <c r="A1622" s="826"/>
      <c r="B1622" s="1500"/>
      <c r="C1622" s="31"/>
      <c r="D1622" s="31"/>
      <c r="E1622" s="32"/>
      <c r="F1622" s="32"/>
      <c r="G1622" s="32"/>
      <c r="H1622" s="32"/>
      <c r="I1622" s="811"/>
      <c r="J1622" s="811"/>
      <c r="K1622" s="811"/>
      <c r="L1622" s="32"/>
      <c r="M1622" s="32"/>
      <c r="N1622" s="32"/>
      <c r="O1622" s="32"/>
      <c r="P1622" s="32"/>
      <c r="Q1622" s="527"/>
      <c r="R1622" s="33"/>
      <c r="S1622" s="1198"/>
      <c r="T1622" s="176"/>
      <c r="U1622" s="35"/>
      <c r="V1622" s="35"/>
      <c r="W1622" s="35"/>
      <c r="X1622" s="83"/>
      <c r="Y1622" s="84"/>
      <c r="Z1622" s="36"/>
      <c r="AB1622" s="896"/>
      <c r="AC1622" s="896"/>
      <c r="AD1622" s="896"/>
      <c r="AE1622" s="1145"/>
      <c r="AF1622" s="1034"/>
      <c r="AG1622" s="896"/>
      <c r="AH1622" s="908"/>
    </row>
    <row r="1623" spans="1:35" s="957" customFormat="1" x14ac:dyDescent="0.2">
      <c r="A1623" s="1006"/>
      <c r="B1623" s="1498"/>
      <c r="C1623" s="1008">
        <f>SUM(F1623:H1623)</f>
        <v>369</v>
      </c>
      <c r="D1623" s="1009"/>
      <c r="E1623" s="1010">
        <f>SUM(E1624:E1653)</f>
        <v>22</v>
      </c>
      <c r="F1623" s="1010">
        <f>SUM(F1624:F1653)</f>
        <v>193</v>
      </c>
      <c r="G1623" s="1010">
        <f>SUM(G1624:G1653)</f>
        <v>99</v>
      </c>
      <c r="H1623" s="1010">
        <f>SUM(H1624:H1653)</f>
        <v>77</v>
      </c>
      <c r="I1623" s="1011"/>
      <c r="J1623" s="1011"/>
      <c r="K1623" s="1011"/>
      <c r="L1623" s="1010"/>
      <c r="M1623" s="1010"/>
      <c r="N1623" s="1010"/>
      <c r="O1623" s="1010"/>
      <c r="P1623" s="1010"/>
      <c r="Q1623" s="1016">
        <v>2</v>
      </c>
      <c r="R1623" s="1043"/>
      <c r="S1623" s="1017"/>
      <c r="T1623" s="1017"/>
      <c r="U1623" s="1018"/>
      <c r="V1623" s="1019">
        <f>SUM(W1623:W1653)</f>
        <v>401.54999999999995</v>
      </c>
      <c r="W1623" s="960"/>
      <c r="X1623" s="960">
        <v>379.75</v>
      </c>
      <c r="Y1623" s="961">
        <f>V1623-X1623</f>
        <v>21.799999999999955</v>
      </c>
      <c r="Z1623" s="956"/>
      <c r="AB1623" s="958"/>
      <c r="AC1623" s="958"/>
      <c r="AD1623" s="1132" t="str">
        <f>CONCATENATE("week ",Q1623)</f>
        <v>week 2</v>
      </c>
      <c r="AE1623" s="1141"/>
      <c r="AF1623" s="1481">
        <f>SUM(AF1624:AF1653)</f>
        <v>67703.010000000009</v>
      </c>
      <c r="AG1623" s="958"/>
      <c r="AH1623" s="962"/>
    </row>
    <row r="1624" spans="1:35" x14ac:dyDescent="0.2">
      <c r="A1624" s="904"/>
      <c r="B1624" s="1561"/>
      <c r="C1624" s="6"/>
      <c r="D1624" s="907"/>
      <c r="E1624" s="1000"/>
      <c r="F1624" s="1000"/>
      <c r="G1624" s="1000"/>
      <c r="H1624" s="1000"/>
      <c r="I1624" s="805"/>
      <c r="J1624" s="805"/>
      <c r="K1624" s="805"/>
      <c r="L1624" s="29"/>
      <c r="M1624" s="29"/>
      <c r="N1624" s="29"/>
      <c r="O1624" s="29"/>
      <c r="P1624" s="29"/>
      <c r="Q1624" s="5" t="s">
        <v>2482</v>
      </c>
      <c r="S1624" s="23"/>
      <c r="V1624" s="909" t="s">
        <v>2493</v>
      </c>
      <c r="W1624" s="25"/>
      <c r="X1624" s="6"/>
      <c r="Y1624" s="6"/>
      <c r="Z1624" s="5"/>
      <c r="AB1624" s="894"/>
      <c r="AC1624" s="894"/>
      <c r="AD1624" s="894"/>
      <c r="AE1624" s="1142"/>
      <c r="AF1624" s="1031"/>
      <c r="AG1624" s="897"/>
      <c r="AH1624" s="900"/>
      <c r="AI1624" s="8"/>
    </row>
    <row r="1625" spans="1:35" x14ac:dyDescent="0.2">
      <c r="A1625" s="904"/>
      <c r="B1625" s="1561"/>
      <c r="C1625" s="1227" t="s">
        <v>2789</v>
      </c>
      <c r="D1625" s="907"/>
      <c r="E1625" s="1000"/>
      <c r="F1625" s="1000"/>
      <c r="G1625" s="1000"/>
      <c r="H1625" s="1000"/>
      <c r="I1625" s="805"/>
      <c r="J1625" s="805"/>
      <c r="K1625" s="805"/>
      <c r="L1625" s="29"/>
      <c r="M1625" s="29"/>
      <c r="N1625" s="29"/>
      <c r="O1625" s="29"/>
      <c r="P1625" s="29"/>
      <c r="Q1625" s="5"/>
      <c r="S1625" s="23"/>
      <c r="V1625" s="909"/>
      <c r="W1625" s="25"/>
      <c r="X1625" s="6"/>
      <c r="Y1625" s="6"/>
      <c r="Z1625" s="5"/>
      <c r="AB1625" s="894"/>
      <c r="AC1625" s="894"/>
      <c r="AD1625" s="894"/>
      <c r="AE1625" s="1142"/>
      <c r="AF1625" s="1031"/>
      <c r="AG1625" s="897"/>
      <c r="AH1625" s="900"/>
      <c r="AI1625" s="8"/>
    </row>
    <row r="1626" spans="1:35" x14ac:dyDescent="0.2">
      <c r="A1626" s="904"/>
      <c r="B1626" s="1561"/>
      <c r="C1626" s="1227"/>
      <c r="D1626" s="907"/>
      <c r="E1626" s="1000"/>
      <c r="F1626" s="1000"/>
      <c r="G1626" s="1000"/>
      <c r="H1626" s="1000"/>
      <c r="I1626" s="805"/>
      <c r="J1626" s="805"/>
      <c r="K1626" s="805"/>
      <c r="L1626" s="29"/>
      <c r="M1626" s="29"/>
      <c r="N1626" s="29"/>
      <c r="O1626" s="29"/>
      <c r="P1626" s="29"/>
      <c r="Q1626" s="5"/>
      <c r="S1626" s="23"/>
      <c r="V1626" s="909"/>
      <c r="W1626" s="25"/>
      <c r="X1626" s="6"/>
      <c r="Y1626" s="6"/>
      <c r="Z1626" s="5"/>
      <c r="AB1626" s="894"/>
      <c r="AC1626" s="894"/>
      <c r="AD1626" s="894"/>
      <c r="AE1626" s="1142"/>
      <c r="AF1626" s="1031"/>
      <c r="AG1626" s="897"/>
      <c r="AH1626" s="900"/>
      <c r="AI1626" s="8"/>
    </row>
    <row r="1627" spans="1:35" s="150" customFormat="1" x14ac:dyDescent="0.2">
      <c r="A1627" s="117">
        <v>2016752</v>
      </c>
      <c r="B1627" s="1189">
        <v>121085</v>
      </c>
      <c r="C1627" s="118">
        <v>615617</v>
      </c>
      <c r="D1627" s="119" t="s">
        <v>68</v>
      </c>
      <c r="E1627" s="1002">
        <v>1</v>
      </c>
      <c r="F1627" s="738">
        <v>10</v>
      </c>
      <c r="G1627" s="738">
        <v>5</v>
      </c>
      <c r="H1627" s="738">
        <v>3</v>
      </c>
      <c r="I1627" s="808">
        <v>42375</v>
      </c>
      <c r="J1627" s="808" t="s">
        <v>1737</v>
      </c>
      <c r="K1627" s="808" t="s">
        <v>1737</v>
      </c>
      <c r="L1627" s="808" t="s">
        <v>1737</v>
      </c>
      <c r="M1627" s="75" t="s">
        <v>89</v>
      </c>
      <c r="N1627" s="75" t="s">
        <v>89</v>
      </c>
      <c r="O1627" s="75" t="s">
        <v>89</v>
      </c>
      <c r="P1627" s="75" t="s">
        <v>89</v>
      </c>
      <c r="Q1627" s="160"/>
      <c r="R1627" s="96"/>
      <c r="S1627" s="96">
        <v>3</v>
      </c>
      <c r="T1627" s="175"/>
      <c r="U1627" s="99" t="s">
        <v>278</v>
      </c>
      <c r="V1627" s="263"/>
      <c r="W1627" s="97">
        <v>18.5</v>
      </c>
      <c r="X1627" s="99"/>
      <c r="Y1627" s="99"/>
      <c r="Z1627" s="1180">
        <v>42705</v>
      </c>
      <c r="AB1627" s="897"/>
      <c r="AC1627" s="897"/>
      <c r="AD1627" s="897"/>
      <c r="AE1627" s="1144">
        <f>IF(A1627="","",(IFERROR(VLOOKUP(A1627,Projecten!A$4:W$2618,5,FALSE),"niet bekend")))</f>
        <v>1</v>
      </c>
      <c r="AF1627" s="1032">
        <f t="shared" ref="AF1627:AF1636" si="160">IF(AE1627="","",(IF(E1627=0,AH1627,(E1627/AE1627*AH1627))))</f>
        <v>3281.06</v>
      </c>
      <c r="AG1627" s="897">
        <f>IF(A1627="","",(IFERROR(VLOOKUP(A1627,Projecten!A$4:W$2618,23,FALSE),"niet bekend")))</f>
        <v>3281.06</v>
      </c>
      <c r="AH1627" s="1187">
        <f>IF(A1627="","",(IFERROR(VLOOKUP(A1627,Projecten!A$4:W$2618,12,FALSE),"niet bekend")))</f>
        <v>3281.06</v>
      </c>
    </row>
    <row r="1628" spans="1:35" s="150" customFormat="1" x14ac:dyDescent="0.2">
      <c r="A1628" s="117">
        <v>2016749</v>
      </c>
      <c r="B1628" s="1189">
        <v>121084</v>
      </c>
      <c r="C1628" s="117">
        <v>601917</v>
      </c>
      <c r="D1628" s="738" t="s">
        <v>68</v>
      </c>
      <c r="E1628" s="1002">
        <v>1</v>
      </c>
      <c r="F1628" s="738">
        <v>9</v>
      </c>
      <c r="G1628" s="738">
        <v>5</v>
      </c>
      <c r="H1628" s="738">
        <v>3</v>
      </c>
      <c r="I1628" s="808">
        <v>42375</v>
      </c>
      <c r="J1628" s="808" t="s">
        <v>1737</v>
      </c>
      <c r="K1628" s="808" t="s">
        <v>1737</v>
      </c>
      <c r="L1628" s="808" t="s">
        <v>1737</v>
      </c>
      <c r="M1628" s="75" t="s">
        <v>89</v>
      </c>
      <c r="N1628" s="75" t="s">
        <v>89</v>
      </c>
      <c r="O1628" s="75" t="s">
        <v>89</v>
      </c>
      <c r="P1628" s="75" t="s">
        <v>89</v>
      </c>
      <c r="Q1628" s="160"/>
      <c r="R1628" s="96"/>
      <c r="S1628" s="96">
        <v>3</v>
      </c>
      <c r="T1628" s="175"/>
      <c r="U1628" s="99" t="s">
        <v>278</v>
      </c>
      <c r="V1628" s="778" t="s">
        <v>2652</v>
      </c>
      <c r="W1628" s="612">
        <v>17</v>
      </c>
      <c r="X1628" s="99"/>
      <c r="Y1628" s="99"/>
      <c r="Z1628" s="1180">
        <v>42705</v>
      </c>
      <c r="AB1628" s="897"/>
      <c r="AC1628" s="897"/>
      <c r="AD1628" s="897"/>
      <c r="AE1628" s="1144">
        <f>IF(A1628="","",(IFERROR(VLOOKUP(A1628,Projecten!A$4:W$2618,5,FALSE),"niet bekend")))</f>
        <v>1</v>
      </c>
      <c r="AF1628" s="1032">
        <f t="shared" si="160"/>
        <v>2760.07</v>
      </c>
      <c r="AG1628" s="897">
        <f>IF(A1628="","",(IFERROR(VLOOKUP(A1628,Projecten!A$4:W$2618,23,FALSE),"niet bekend")))</f>
        <v>2760.07</v>
      </c>
      <c r="AH1628" s="1187">
        <f>IF(A1628="","",(IFERROR(VLOOKUP(A1628,Projecten!A$4:W$2618,12,FALSE),"niet bekend")))</f>
        <v>2760.07</v>
      </c>
    </row>
    <row r="1629" spans="1:35" s="150" customFormat="1" x14ac:dyDescent="0.2">
      <c r="A1629" s="117">
        <v>2016746</v>
      </c>
      <c r="B1629" s="1189">
        <v>121083</v>
      </c>
      <c r="C1629" s="117">
        <v>601617</v>
      </c>
      <c r="D1629" s="738" t="s">
        <v>68</v>
      </c>
      <c r="E1629" s="1002">
        <v>1</v>
      </c>
      <c r="F1629" s="738">
        <v>9</v>
      </c>
      <c r="G1629" s="738">
        <v>5</v>
      </c>
      <c r="H1629" s="738">
        <v>3</v>
      </c>
      <c r="I1629" s="829">
        <v>42375</v>
      </c>
      <c r="J1629" s="829" t="s">
        <v>1737</v>
      </c>
      <c r="K1629" s="829" t="s">
        <v>1737</v>
      </c>
      <c r="L1629" s="829" t="s">
        <v>1737</v>
      </c>
      <c r="M1629" s="74" t="s">
        <v>89</v>
      </c>
      <c r="N1629" s="74" t="s">
        <v>89</v>
      </c>
      <c r="O1629" s="74" t="s">
        <v>89</v>
      </c>
      <c r="P1629" s="74" t="s">
        <v>89</v>
      </c>
      <c r="Q1629" s="160"/>
      <c r="R1629" s="96"/>
      <c r="S1629" s="96">
        <v>3</v>
      </c>
      <c r="T1629" s="175"/>
      <c r="U1629" s="99" t="s">
        <v>278</v>
      </c>
      <c r="V1629" s="778" t="s">
        <v>2652</v>
      </c>
      <c r="W1629" s="97">
        <v>17</v>
      </c>
      <c r="X1629" s="99"/>
      <c r="Y1629" s="99"/>
      <c r="Z1629" s="1180">
        <v>42705</v>
      </c>
      <c r="AB1629" s="897"/>
      <c r="AC1629" s="897"/>
      <c r="AD1629" s="897"/>
      <c r="AE1629" s="1144">
        <f>IF(A1629="","",(IFERROR(VLOOKUP(A1629,Projecten!A$4:W$2618,5,FALSE),"niet bekend")))</f>
        <v>1</v>
      </c>
      <c r="AF1629" s="1032">
        <f t="shared" si="160"/>
        <v>2760.07</v>
      </c>
      <c r="AG1629" s="897">
        <f>IF(A1629="","",(IFERROR(VLOOKUP(A1629,Projecten!A$4:W$2618,23,FALSE),"niet bekend")))</f>
        <v>2760.07</v>
      </c>
      <c r="AH1629" s="1187">
        <f>IF(A1629="","",(IFERROR(VLOOKUP(A1629,Projecten!A$4:W$2618,12,FALSE),"niet bekend")))</f>
        <v>2760.07</v>
      </c>
    </row>
    <row r="1630" spans="1:35" s="150" customFormat="1" x14ac:dyDescent="0.2">
      <c r="A1630" s="117">
        <v>2016748</v>
      </c>
      <c r="B1630" s="1189">
        <v>121084</v>
      </c>
      <c r="C1630" s="117">
        <v>601817</v>
      </c>
      <c r="D1630" s="738" t="s">
        <v>68</v>
      </c>
      <c r="E1630" s="1002">
        <v>1</v>
      </c>
      <c r="F1630" s="738">
        <v>9</v>
      </c>
      <c r="G1630" s="738">
        <v>5</v>
      </c>
      <c r="H1630" s="738">
        <v>3</v>
      </c>
      <c r="I1630" s="829">
        <v>42375</v>
      </c>
      <c r="J1630" s="829" t="s">
        <v>1737</v>
      </c>
      <c r="K1630" s="829" t="s">
        <v>1737</v>
      </c>
      <c r="L1630" s="829" t="s">
        <v>1737</v>
      </c>
      <c r="M1630" s="74" t="s">
        <v>89</v>
      </c>
      <c r="N1630" s="74" t="s">
        <v>89</v>
      </c>
      <c r="O1630" s="74" t="s">
        <v>89</v>
      </c>
      <c r="P1630" s="74" t="s">
        <v>89</v>
      </c>
      <c r="Q1630" s="160"/>
      <c r="R1630" s="96"/>
      <c r="S1630" s="96">
        <v>3</v>
      </c>
      <c r="T1630" s="175"/>
      <c r="U1630" s="99" t="s">
        <v>278</v>
      </c>
      <c r="V1630" s="778" t="s">
        <v>2652</v>
      </c>
      <c r="W1630" s="97">
        <v>17</v>
      </c>
      <c r="X1630" s="99"/>
      <c r="Y1630" s="99"/>
      <c r="Z1630" s="1180">
        <v>42705</v>
      </c>
      <c r="AB1630" s="897"/>
      <c r="AC1630" s="897"/>
      <c r="AD1630" s="897"/>
      <c r="AE1630" s="1144">
        <f>IF(A1630="","",(IFERROR(VLOOKUP(A1630,Projecten!A$4:W$2618,5,FALSE),"niet bekend")))</f>
        <v>1</v>
      </c>
      <c r="AF1630" s="1032">
        <f t="shared" si="160"/>
        <v>2760.07</v>
      </c>
      <c r="AG1630" s="897">
        <f>IF(A1630="","",(IFERROR(VLOOKUP(A1630,Projecten!A$4:W$2618,23,FALSE),"niet bekend")))</f>
        <v>2760.07</v>
      </c>
      <c r="AH1630" s="1187">
        <f>IF(A1630="","",(IFERROR(VLOOKUP(A1630,Projecten!A$4:W$2618,12,FALSE),"niet bekend")))</f>
        <v>2760.07</v>
      </c>
    </row>
    <row r="1631" spans="1:35" s="150" customFormat="1" x14ac:dyDescent="0.2">
      <c r="A1631" s="117">
        <v>2016742</v>
      </c>
      <c r="B1631" s="1189">
        <v>121074</v>
      </c>
      <c r="C1631" s="117" t="s">
        <v>2639</v>
      </c>
      <c r="D1631" s="738" t="s">
        <v>68</v>
      </c>
      <c r="E1631" s="1002">
        <v>0</v>
      </c>
      <c r="F1631" s="1002">
        <v>2</v>
      </c>
      <c r="G1631" s="1002">
        <v>0</v>
      </c>
      <c r="H1631" s="1002">
        <v>2</v>
      </c>
      <c r="I1631" s="810">
        <v>42375</v>
      </c>
      <c r="J1631" s="829" t="s">
        <v>1737</v>
      </c>
      <c r="K1631" s="829" t="s">
        <v>1737</v>
      </c>
      <c r="L1631" s="829" t="s">
        <v>1737</v>
      </c>
      <c r="M1631" s="74" t="s">
        <v>89</v>
      </c>
      <c r="N1631" s="74" t="s">
        <v>89</v>
      </c>
      <c r="O1631" s="74" t="s">
        <v>89</v>
      </c>
      <c r="P1631" s="74" t="s">
        <v>89</v>
      </c>
      <c r="Q1631" s="160"/>
      <c r="R1631" s="96"/>
      <c r="S1631" s="96">
        <v>2</v>
      </c>
      <c r="T1631" s="175"/>
      <c r="U1631" s="99" t="s">
        <v>278</v>
      </c>
      <c r="V1631" s="1191"/>
      <c r="W1631" s="97">
        <v>7.25</v>
      </c>
      <c r="X1631" s="99"/>
      <c r="Y1631" s="99"/>
      <c r="Z1631" s="1180">
        <v>42705</v>
      </c>
      <c r="AB1631" s="897"/>
      <c r="AC1631" s="897"/>
      <c r="AD1631" s="897"/>
      <c r="AE1631" s="1144">
        <f>IF(A1631="","",(IFERROR(VLOOKUP(A1631,Projecten!A$4:W$2618,5,FALSE),"niet bekend")))</f>
        <v>0</v>
      </c>
      <c r="AF1631" s="1032">
        <f t="shared" si="160"/>
        <v>842.14</v>
      </c>
      <c r="AG1631" s="897">
        <f>IF(A1631="","",(IFERROR(VLOOKUP(A1631,Projecten!A$4:W$2618,23,FALSE),"niet bekend")))</f>
        <v>842.14</v>
      </c>
      <c r="AH1631" s="1187">
        <f>IF(A1631="","",(IFERROR(VLOOKUP(A1631,Projecten!A$4:W$2618,12,FALSE),"niet bekend")))</f>
        <v>842.14</v>
      </c>
    </row>
    <row r="1632" spans="1:35" s="150" customFormat="1" x14ac:dyDescent="0.2">
      <c r="A1632" s="117">
        <v>2016755</v>
      </c>
      <c r="B1632" s="1189">
        <v>121085</v>
      </c>
      <c r="C1632" s="118" t="s">
        <v>2653</v>
      </c>
      <c r="D1632" s="119" t="s">
        <v>68</v>
      </c>
      <c r="E1632" s="1002">
        <v>1</v>
      </c>
      <c r="F1632" s="738">
        <v>2</v>
      </c>
      <c r="G1632" s="738">
        <v>1</v>
      </c>
      <c r="H1632" s="738">
        <v>1</v>
      </c>
      <c r="I1632" s="808">
        <v>42375</v>
      </c>
      <c r="J1632" s="808" t="s">
        <v>1737</v>
      </c>
      <c r="K1632" s="808" t="s">
        <v>1737</v>
      </c>
      <c r="L1632" s="808" t="s">
        <v>1737</v>
      </c>
      <c r="M1632" s="75" t="s">
        <v>89</v>
      </c>
      <c r="N1632" s="75" t="s">
        <v>89</v>
      </c>
      <c r="O1632" s="75" t="s">
        <v>89</v>
      </c>
      <c r="P1632" s="75" t="s">
        <v>89</v>
      </c>
      <c r="Q1632" s="160"/>
      <c r="R1632" s="96"/>
      <c r="S1632" s="96">
        <v>3</v>
      </c>
      <c r="T1632" s="175"/>
      <c r="U1632" s="99" t="s">
        <v>278</v>
      </c>
      <c r="V1632" s="263"/>
      <c r="W1632" s="612">
        <v>4.75</v>
      </c>
      <c r="X1632" s="99"/>
      <c r="Y1632" s="99"/>
      <c r="Z1632" s="1180">
        <v>42705</v>
      </c>
      <c r="AB1632" s="897"/>
      <c r="AC1632" s="897"/>
      <c r="AD1632" s="897"/>
      <c r="AE1632" s="1144">
        <f>IF(A1632="","",(IFERROR(VLOOKUP(A1632,Projecten!A$4:W$2618,5,FALSE),"niet bekend")))</f>
        <v>1</v>
      </c>
      <c r="AF1632" s="1032">
        <f t="shared" si="160"/>
        <v>537.12</v>
      </c>
      <c r="AG1632" s="897">
        <f>IF(A1632="","",(IFERROR(VLOOKUP(A1632,Projecten!A$4:W$2618,23,FALSE),"niet bekend")))</f>
        <v>537.12</v>
      </c>
      <c r="AH1632" s="1187">
        <f>IF(A1632="","",(IFERROR(VLOOKUP(A1632,Projecten!A$4:W$2618,12,FALSE),"niet bekend")))</f>
        <v>537.12</v>
      </c>
    </row>
    <row r="1633" spans="1:34" s="150" customFormat="1" x14ac:dyDescent="0.2">
      <c r="A1633" s="117">
        <v>2016747</v>
      </c>
      <c r="B1633" s="1189">
        <v>121083</v>
      </c>
      <c r="C1633" s="117">
        <v>601717</v>
      </c>
      <c r="D1633" s="738" t="s">
        <v>68</v>
      </c>
      <c r="E1633" s="1002">
        <v>1</v>
      </c>
      <c r="F1633" s="738">
        <v>9</v>
      </c>
      <c r="G1633" s="738">
        <v>5</v>
      </c>
      <c r="H1633" s="738">
        <v>3</v>
      </c>
      <c r="I1633" s="829">
        <v>42375</v>
      </c>
      <c r="J1633" s="829" t="s">
        <v>1737</v>
      </c>
      <c r="K1633" s="829" t="s">
        <v>1737</v>
      </c>
      <c r="L1633" s="829" t="s">
        <v>1737</v>
      </c>
      <c r="M1633" s="74" t="s">
        <v>89</v>
      </c>
      <c r="N1633" s="74" t="s">
        <v>89</v>
      </c>
      <c r="O1633" s="74" t="s">
        <v>89</v>
      </c>
      <c r="P1633" s="74" t="s">
        <v>89</v>
      </c>
      <c r="Q1633" s="160"/>
      <c r="R1633" s="96"/>
      <c r="S1633" s="96">
        <v>3</v>
      </c>
      <c r="T1633" s="175"/>
      <c r="U1633" s="99" t="s">
        <v>278</v>
      </c>
      <c r="V1633" s="778" t="s">
        <v>2652</v>
      </c>
      <c r="W1633" s="97">
        <v>17</v>
      </c>
      <c r="X1633" s="99"/>
      <c r="Y1633" s="99"/>
      <c r="Z1633" s="1180">
        <v>42705</v>
      </c>
      <c r="AB1633" s="897"/>
      <c r="AC1633" s="897"/>
      <c r="AD1633" s="897"/>
      <c r="AE1633" s="1144">
        <f>IF(A1633="","",(IFERROR(VLOOKUP(A1633,Projecten!A$4:W$2618,5,FALSE),"niet bekend")))</f>
        <v>1</v>
      </c>
      <c r="AF1633" s="1032">
        <f t="shared" si="160"/>
        <v>2760.07</v>
      </c>
      <c r="AG1633" s="897">
        <f>IF(A1633="","",(IFERROR(VLOOKUP(A1633,Projecten!A$4:W$2618,23,FALSE),"niet bekend")))</f>
        <v>2760.07</v>
      </c>
      <c r="AH1633" s="1187">
        <f>IF(A1633="","",(IFERROR(VLOOKUP(A1633,Projecten!A$4:W$2618,12,FALSE),"niet bekend")))</f>
        <v>2760.07</v>
      </c>
    </row>
    <row r="1634" spans="1:34" s="150" customFormat="1" x14ac:dyDescent="0.2">
      <c r="A1634" s="117">
        <v>2016756</v>
      </c>
      <c r="B1634" s="1189">
        <v>121086</v>
      </c>
      <c r="C1634" s="118">
        <v>615417</v>
      </c>
      <c r="D1634" s="119" t="s">
        <v>68</v>
      </c>
      <c r="E1634" s="1002">
        <v>1</v>
      </c>
      <c r="F1634" s="738">
        <v>10</v>
      </c>
      <c r="G1634" s="738">
        <v>6</v>
      </c>
      <c r="H1634" s="738">
        <v>4</v>
      </c>
      <c r="I1634" s="808">
        <v>42375</v>
      </c>
      <c r="J1634" s="808" t="s">
        <v>1737</v>
      </c>
      <c r="K1634" s="808" t="s">
        <v>1737</v>
      </c>
      <c r="L1634" s="808" t="s">
        <v>1737</v>
      </c>
      <c r="M1634" s="75" t="s">
        <v>89</v>
      </c>
      <c r="N1634" s="75" t="s">
        <v>89</v>
      </c>
      <c r="O1634" s="75" t="s">
        <v>89</v>
      </c>
      <c r="P1634" s="75" t="s">
        <v>89</v>
      </c>
      <c r="Q1634" s="160"/>
      <c r="R1634" s="96"/>
      <c r="S1634" s="96">
        <v>3</v>
      </c>
      <c r="T1634" s="175"/>
      <c r="U1634" s="99" t="s">
        <v>278</v>
      </c>
      <c r="V1634" s="99"/>
      <c r="W1634" s="97">
        <v>17.2</v>
      </c>
      <c r="X1634" s="99"/>
      <c r="Y1634" s="164"/>
      <c r="Z1634" s="1180">
        <v>42705</v>
      </c>
      <c r="AB1634" s="897"/>
      <c r="AC1634" s="897"/>
      <c r="AD1634" s="897"/>
      <c r="AE1634" s="1144">
        <f>IF(A1634="","",(IFERROR(VLOOKUP(A1634,Projecten!A$4:W$2618,5,FALSE),"niet bekend")))</f>
        <v>1</v>
      </c>
      <c r="AF1634" s="1032">
        <f t="shared" si="160"/>
        <v>3149.83</v>
      </c>
      <c r="AG1634" s="897">
        <f>IF(A1634="","",(IFERROR(VLOOKUP(A1634,Projecten!A$4:W$2618,23,FALSE),"niet bekend")))</f>
        <v>3149.83</v>
      </c>
      <c r="AH1634" s="1187">
        <f>IF(A1634="","",(IFERROR(VLOOKUP(A1634,Projecten!A$4:W$2618,12,FALSE),"niet bekend")))</f>
        <v>3149.83</v>
      </c>
    </row>
    <row r="1635" spans="1:34" s="150" customFormat="1" x14ac:dyDescent="0.2">
      <c r="A1635" s="117">
        <v>2016757</v>
      </c>
      <c r="B1635" s="1189">
        <v>121086</v>
      </c>
      <c r="C1635" s="118">
        <v>615717</v>
      </c>
      <c r="D1635" s="119" t="s">
        <v>68</v>
      </c>
      <c r="E1635" s="1002">
        <v>1</v>
      </c>
      <c r="F1635" s="738">
        <v>10</v>
      </c>
      <c r="G1635" s="738">
        <v>5</v>
      </c>
      <c r="H1635" s="738">
        <v>3</v>
      </c>
      <c r="I1635" s="808">
        <v>42375</v>
      </c>
      <c r="J1635" s="808" t="s">
        <v>1737</v>
      </c>
      <c r="K1635" s="808" t="s">
        <v>1737</v>
      </c>
      <c r="L1635" s="808" t="s">
        <v>1737</v>
      </c>
      <c r="M1635" s="75" t="s">
        <v>89</v>
      </c>
      <c r="N1635" s="75" t="s">
        <v>89</v>
      </c>
      <c r="O1635" s="75" t="s">
        <v>89</v>
      </c>
      <c r="P1635" s="75" t="s">
        <v>89</v>
      </c>
      <c r="Q1635" s="160"/>
      <c r="R1635" s="96"/>
      <c r="S1635" s="96">
        <v>3</v>
      </c>
      <c r="T1635" s="175"/>
      <c r="U1635" s="99" t="s">
        <v>278</v>
      </c>
      <c r="V1635" s="263"/>
      <c r="W1635" s="97">
        <v>18.5</v>
      </c>
      <c r="X1635" s="99"/>
      <c r="Y1635" s="765"/>
      <c r="Z1635" s="1180">
        <v>42705</v>
      </c>
      <c r="AB1635" s="897"/>
      <c r="AC1635" s="897"/>
      <c r="AD1635" s="897"/>
      <c r="AE1635" s="1144">
        <f>IF(A1635="","",(IFERROR(VLOOKUP(A1635,Projecten!A$4:W$2618,5,FALSE),"niet bekend")))</f>
        <v>1</v>
      </c>
      <c r="AF1635" s="1032">
        <f t="shared" si="160"/>
        <v>3281.06</v>
      </c>
      <c r="AG1635" s="897">
        <f>IF(A1635="","",(IFERROR(VLOOKUP(A1635,Projecten!A$4:W$2618,23,FALSE),"niet bekend")))</f>
        <v>3281.06</v>
      </c>
      <c r="AH1635" s="1187">
        <f>IF(A1635="","",(IFERROR(VLOOKUP(A1635,Projecten!A$4:W$2618,12,FALSE),"niet bekend")))</f>
        <v>3281.06</v>
      </c>
    </row>
    <row r="1636" spans="1:34" s="150" customFormat="1" x14ac:dyDescent="0.2">
      <c r="A1636" s="93">
        <v>2016759</v>
      </c>
      <c r="B1636" s="1562">
        <v>121094</v>
      </c>
      <c r="C1636" s="93" t="s">
        <v>2688</v>
      </c>
      <c r="D1636" s="94" t="s">
        <v>68</v>
      </c>
      <c r="E1636" s="91">
        <v>6</v>
      </c>
      <c r="F1636" s="94">
        <v>54</v>
      </c>
      <c r="G1636" s="94">
        <v>30</v>
      </c>
      <c r="H1636" s="94">
        <v>18</v>
      </c>
      <c r="I1636" s="808">
        <v>42375</v>
      </c>
      <c r="J1636" s="808" t="s">
        <v>1737</v>
      </c>
      <c r="K1636" s="808" t="s">
        <v>1737</v>
      </c>
      <c r="L1636" s="808" t="s">
        <v>1737</v>
      </c>
      <c r="M1636" s="75" t="s">
        <v>89</v>
      </c>
      <c r="N1636" s="75" t="s">
        <v>89</v>
      </c>
      <c r="O1636" s="75" t="s">
        <v>89</v>
      </c>
      <c r="P1636" s="75"/>
      <c r="Q1636" s="1256" t="s">
        <v>2754</v>
      </c>
      <c r="R1636" s="96"/>
      <c r="S1636" s="96">
        <v>3</v>
      </c>
      <c r="T1636" s="175"/>
      <c r="U1636" s="99" t="s">
        <v>444</v>
      </c>
      <c r="V1636" s="263" t="s">
        <v>2727</v>
      </c>
      <c r="W1636" s="97">
        <v>106</v>
      </c>
      <c r="X1636" s="99"/>
      <c r="Y1636" s="765"/>
      <c r="Z1636" s="1180">
        <v>42705</v>
      </c>
      <c r="AB1636" s="897"/>
      <c r="AC1636" s="897"/>
      <c r="AD1636" s="897"/>
      <c r="AE1636" s="1144">
        <f>IF(A1636="","",(IFERROR(VLOOKUP(A1636,Projecten!A$4:W$2618,5,FALSE),"niet bekend")))</f>
        <v>6</v>
      </c>
      <c r="AF1636" s="1032">
        <f t="shared" si="160"/>
        <v>17551.419999999998</v>
      </c>
      <c r="AG1636" s="897">
        <f>IF(A1636="","",(IFERROR(VLOOKUP(A1636,Projecten!A$4:W$2618,23,FALSE),"niet bekend")))</f>
        <v>17551.419999999998</v>
      </c>
      <c r="AH1636" s="1187">
        <f>IF(A1636="","",(IFERROR(VLOOKUP(A1636,Projecten!A$4:W$2618,12,FALSE),"niet bekend")))</f>
        <v>17551.419999999998</v>
      </c>
    </row>
    <row r="1637" spans="1:34" s="150" customFormat="1" x14ac:dyDescent="0.2">
      <c r="A1637" s="117"/>
      <c r="B1637" s="1189"/>
      <c r="C1637" s="118"/>
      <c r="D1637" s="119"/>
      <c r="E1637" s="1002"/>
      <c r="F1637" s="738"/>
      <c r="G1637" s="738"/>
      <c r="H1637" s="738"/>
      <c r="I1637" s="808"/>
      <c r="J1637" s="808"/>
      <c r="K1637" s="808"/>
      <c r="L1637" s="808"/>
      <c r="M1637" s="75"/>
      <c r="N1637" s="75"/>
      <c r="O1637" s="75"/>
      <c r="P1637" s="75"/>
      <c r="Q1637" s="160"/>
      <c r="R1637" s="96"/>
      <c r="S1637" s="96"/>
      <c r="T1637" s="175"/>
      <c r="U1637" s="99"/>
      <c r="V1637" s="99"/>
      <c r="W1637" s="97"/>
      <c r="X1637" s="99"/>
      <c r="Y1637" s="164"/>
      <c r="Z1637" s="1180"/>
      <c r="AB1637" s="897"/>
      <c r="AC1637" s="897"/>
      <c r="AD1637" s="897"/>
      <c r="AE1637" s="1144"/>
      <c r="AF1637" s="1032"/>
      <c r="AG1637" s="897"/>
      <c r="AH1637" s="1187"/>
    </row>
    <row r="1638" spans="1:34" s="150" customFormat="1" x14ac:dyDescent="0.2">
      <c r="A1638" s="117">
        <v>2016765</v>
      </c>
      <c r="B1638" s="1189">
        <v>121088</v>
      </c>
      <c r="C1638" s="118" t="s">
        <v>2667</v>
      </c>
      <c r="D1638" s="119" t="s">
        <v>1064</v>
      </c>
      <c r="E1638" s="1002">
        <v>1</v>
      </c>
      <c r="F1638" s="738">
        <v>7</v>
      </c>
      <c r="G1638" s="738">
        <v>0</v>
      </c>
      <c r="H1638" s="738">
        <v>7</v>
      </c>
      <c r="I1638" s="808">
        <v>42375</v>
      </c>
      <c r="J1638" s="808" t="s">
        <v>1737</v>
      </c>
      <c r="K1638" s="808" t="s">
        <v>1737</v>
      </c>
      <c r="L1638" s="808" t="s">
        <v>1737</v>
      </c>
      <c r="M1638" s="75" t="s">
        <v>89</v>
      </c>
      <c r="N1638" s="75" t="s">
        <v>89</v>
      </c>
      <c r="O1638" s="75" t="s">
        <v>89</v>
      </c>
      <c r="P1638" s="75" t="s">
        <v>89</v>
      </c>
      <c r="Q1638" s="160"/>
      <c r="R1638" s="96"/>
      <c r="S1638" s="96">
        <v>3</v>
      </c>
      <c r="T1638" s="175"/>
      <c r="U1638" s="99" t="s">
        <v>1113</v>
      </c>
      <c r="V1638" s="263"/>
      <c r="W1638" s="97">
        <v>21</v>
      </c>
      <c r="X1638" s="99"/>
      <c r="Y1638" s="765"/>
      <c r="Z1638" s="1180">
        <v>42711</v>
      </c>
      <c r="AB1638" s="897"/>
      <c r="AC1638" s="897"/>
      <c r="AD1638" s="897"/>
      <c r="AE1638" s="1144">
        <f>IF(A1638="","",(IFERROR(VLOOKUP(A1638,Projecten!A$4:W$2618,5,FALSE),"niet bekend")))</f>
        <v>1</v>
      </c>
      <c r="AF1638" s="1032">
        <f>IF(AE1638="","",(IF(E1638=0,AH1638,(E1638/AE1638*AH1638))))</f>
        <v>3759.29</v>
      </c>
      <c r="AG1638" s="897">
        <f>IF(A1638="","",(IFERROR(VLOOKUP(A1638,Projecten!A$4:W$2618,23,FALSE),"niet bekend")))</f>
        <v>3759.29</v>
      </c>
      <c r="AH1638" s="1187">
        <f>IF(A1638="","",(IFERROR(VLOOKUP(A1638,Projecten!A$4:W$2618,12,FALSE),"niet bekend")))</f>
        <v>3759.29</v>
      </c>
    </row>
    <row r="1639" spans="1:34" s="150" customFormat="1" x14ac:dyDescent="0.2">
      <c r="A1639" s="93"/>
      <c r="B1639" s="1562"/>
      <c r="C1639" s="93"/>
      <c r="D1639" s="94"/>
      <c r="E1639" s="91"/>
      <c r="F1639" s="94"/>
      <c r="G1639" s="94"/>
      <c r="H1639" s="94"/>
      <c r="I1639" s="808"/>
      <c r="J1639" s="808"/>
      <c r="K1639" s="808"/>
      <c r="L1639" s="808"/>
      <c r="M1639" s="75"/>
      <c r="N1639" s="75"/>
      <c r="O1639" s="75"/>
      <c r="P1639" s="75"/>
      <c r="Q1639" s="1256"/>
      <c r="R1639" s="96"/>
      <c r="S1639" s="96"/>
      <c r="T1639" s="175"/>
      <c r="U1639" s="99"/>
      <c r="V1639" s="263"/>
      <c r="W1639" s="97"/>
      <c r="X1639" s="99"/>
      <c r="Y1639" s="765"/>
      <c r="Z1639" s="1180"/>
      <c r="AB1639" s="897"/>
      <c r="AC1639" s="897"/>
      <c r="AD1639" s="897"/>
      <c r="AE1639" s="1144"/>
      <c r="AF1639" s="1032"/>
      <c r="AG1639" s="897"/>
      <c r="AH1639" s="1187"/>
    </row>
    <row r="1640" spans="1:34" s="150" customFormat="1" x14ac:dyDescent="0.2">
      <c r="A1640" s="117" t="s">
        <v>2696</v>
      </c>
      <c r="B1640" s="1189">
        <v>121080</v>
      </c>
      <c r="C1640" s="117" t="s">
        <v>2715</v>
      </c>
      <c r="D1640" s="738" t="s">
        <v>489</v>
      </c>
      <c r="E1640" s="1002">
        <v>1</v>
      </c>
      <c r="F1640" s="738">
        <v>7</v>
      </c>
      <c r="G1640" s="738">
        <v>2</v>
      </c>
      <c r="H1640" s="738">
        <v>3</v>
      </c>
      <c r="I1640" s="808">
        <v>42375</v>
      </c>
      <c r="J1640" s="808">
        <v>42739</v>
      </c>
      <c r="K1640" s="808" t="s">
        <v>1737</v>
      </c>
      <c r="L1640" s="808" t="s">
        <v>1737</v>
      </c>
      <c r="M1640" s="75" t="s">
        <v>89</v>
      </c>
      <c r="N1640" s="75" t="s">
        <v>89</v>
      </c>
      <c r="O1640" s="75" t="s">
        <v>89</v>
      </c>
      <c r="P1640" s="75" t="s">
        <v>89</v>
      </c>
      <c r="Q1640" s="160" t="s">
        <v>1163</v>
      </c>
      <c r="R1640" s="96"/>
      <c r="S1640" s="96">
        <v>4</v>
      </c>
      <c r="T1640" s="175"/>
      <c r="U1640" s="99" t="s">
        <v>681</v>
      </c>
      <c r="V1640" s="99" t="s">
        <v>1294</v>
      </c>
      <c r="W1640" s="1175">
        <v>16.2</v>
      </c>
      <c r="X1640" s="99"/>
      <c r="Y1640" s="164"/>
      <c r="Z1640" s="1180">
        <v>42720</v>
      </c>
      <c r="AB1640" s="897"/>
      <c r="AC1640" s="897"/>
      <c r="AD1640" s="897"/>
      <c r="AE1640" s="1144">
        <f>IF(A1640="","",(IFERROR(VLOOKUP(A1640,Projecten!A$4:W$2618,5,FALSE),"niet bekend")))</f>
        <v>1</v>
      </c>
      <c r="AF1640" s="1032">
        <f t="shared" ref="AF1640:AF1645" si="161">IF(AE1640="","",(IF(E1640=0,AH1640,(E1640/AE1640*AH1640))))</f>
        <v>3119.59</v>
      </c>
      <c r="AG1640" s="897">
        <f>IF(A1640="","",(IFERROR(VLOOKUP(A1640,Projecten!A$4:W$2618,23,FALSE),"niet bekend")))</f>
        <v>3119.59</v>
      </c>
      <c r="AH1640" s="1187">
        <f>IF(A1640="","",(IFERROR(VLOOKUP(A1640,Projecten!A$4:W$2618,12,FALSE),"niet bekend")))</f>
        <v>3119.59</v>
      </c>
    </row>
    <row r="1641" spans="1:34" s="150" customFormat="1" x14ac:dyDescent="0.2">
      <c r="A1641" s="117" t="s">
        <v>2697</v>
      </c>
      <c r="B1641" s="1189">
        <v>121080</v>
      </c>
      <c r="C1641" s="117" t="s">
        <v>2708</v>
      </c>
      <c r="D1641" s="738" t="s">
        <v>489</v>
      </c>
      <c r="E1641" s="1002">
        <v>0</v>
      </c>
      <c r="F1641" s="738">
        <v>1</v>
      </c>
      <c r="G1641" s="738">
        <v>0</v>
      </c>
      <c r="H1641" s="738">
        <v>1</v>
      </c>
      <c r="I1641" s="808" t="s">
        <v>1737</v>
      </c>
      <c r="J1641" s="808" t="s">
        <v>1737</v>
      </c>
      <c r="K1641" s="808" t="s">
        <v>1737</v>
      </c>
      <c r="L1641" s="808" t="s">
        <v>1737</v>
      </c>
      <c r="M1641" s="75" t="s">
        <v>89</v>
      </c>
      <c r="N1641" s="75" t="s">
        <v>89</v>
      </c>
      <c r="O1641" s="75" t="s">
        <v>89</v>
      </c>
      <c r="P1641" s="75" t="s">
        <v>89</v>
      </c>
      <c r="Q1641" s="160" t="s">
        <v>1163</v>
      </c>
      <c r="R1641" s="96"/>
      <c r="S1641" s="96">
        <v>4</v>
      </c>
      <c r="T1641" s="175"/>
      <c r="U1641" s="99" t="s">
        <v>681</v>
      </c>
      <c r="V1641" s="99"/>
      <c r="W1641" s="1175">
        <v>3.25</v>
      </c>
      <c r="X1641" s="99"/>
      <c r="Y1641" s="164"/>
      <c r="Z1641" s="1180">
        <v>42720</v>
      </c>
      <c r="AB1641" s="897"/>
      <c r="AC1641" s="897"/>
      <c r="AD1641" s="897"/>
      <c r="AE1641" s="1144">
        <f>IF(A1641="","",(IFERROR(VLOOKUP(A1641,Projecten!A$4:W$2618,5,FALSE),"niet bekend")))</f>
        <v>0</v>
      </c>
      <c r="AF1641" s="1032">
        <f t="shared" si="161"/>
        <v>502.39</v>
      </c>
      <c r="AG1641" s="897">
        <f>IF(A1641="","",(IFERROR(VLOOKUP(A1641,Projecten!A$4:W$2618,23,FALSE),"niet bekend")))</f>
        <v>502.39</v>
      </c>
      <c r="AH1641" s="1187">
        <f>IF(A1641="","",(IFERROR(VLOOKUP(A1641,Projecten!A$4:W$2618,12,FALSE),"niet bekend")))</f>
        <v>502.39</v>
      </c>
    </row>
    <row r="1642" spans="1:34" s="150" customFormat="1" x14ac:dyDescent="0.2">
      <c r="A1642" s="117" t="s">
        <v>2698</v>
      </c>
      <c r="B1642" s="1189">
        <v>121081</v>
      </c>
      <c r="C1642" s="117" t="s">
        <v>2709</v>
      </c>
      <c r="D1642" s="738" t="s">
        <v>489</v>
      </c>
      <c r="E1642" s="1002">
        <v>1</v>
      </c>
      <c r="F1642" s="738">
        <v>8</v>
      </c>
      <c r="G1642" s="738">
        <v>4</v>
      </c>
      <c r="H1642" s="738">
        <v>3</v>
      </c>
      <c r="I1642" s="808">
        <v>42375</v>
      </c>
      <c r="J1642" s="808">
        <v>42739</v>
      </c>
      <c r="K1642" s="808" t="s">
        <v>1737</v>
      </c>
      <c r="L1642" s="808" t="s">
        <v>1737</v>
      </c>
      <c r="M1642" s="75" t="s">
        <v>89</v>
      </c>
      <c r="N1642" s="75" t="s">
        <v>89</v>
      </c>
      <c r="O1642" s="75" t="s">
        <v>89</v>
      </c>
      <c r="P1642" s="75" t="s">
        <v>89</v>
      </c>
      <c r="Q1642" s="160" t="s">
        <v>1163</v>
      </c>
      <c r="R1642" s="96"/>
      <c r="S1642" s="96">
        <v>4</v>
      </c>
      <c r="T1642" s="175"/>
      <c r="U1642" s="99" t="s">
        <v>681</v>
      </c>
      <c r="V1642" s="99" t="s">
        <v>1294</v>
      </c>
      <c r="W1642" s="1175">
        <v>18.25</v>
      </c>
      <c r="X1642" s="99"/>
      <c r="Y1642" s="164"/>
      <c r="Z1642" s="1180">
        <v>42720</v>
      </c>
      <c r="AB1642" s="897"/>
      <c r="AC1642" s="897"/>
      <c r="AD1642" s="897"/>
      <c r="AE1642" s="1144">
        <f>IF(A1642="","",(IFERROR(VLOOKUP(A1642,Projecten!A$4:W$2618,5,FALSE),"niet bekend")))</f>
        <v>1</v>
      </c>
      <c r="AF1642" s="1032">
        <f t="shared" si="161"/>
        <v>3314.87</v>
      </c>
      <c r="AG1642" s="897">
        <f>IF(A1642="","",(IFERROR(VLOOKUP(A1642,Projecten!A$4:W$2618,23,FALSE),"niet bekend")))</f>
        <v>3314.87</v>
      </c>
      <c r="AH1642" s="1187">
        <f>IF(A1642="","",(IFERROR(VLOOKUP(A1642,Projecten!A$4:W$2618,12,FALSE),"niet bekend")))</f>
        <v>3314.87</v>
      </c>
    </row>
    <row r="1643" spans="1:34" s="150" customFormat="1" x14ac:dyDescent="0.2">
      <c r="A1643" s="117" t="s">
        <v>2699</v>
      </c>
      <c r="B1643" s="1189">
        <v>121081</v>
      </c>
      <c r="C1643" s="117" t="s">
        <v>2710</v>
      </c>
      <c r="D1643" s="738" t="s">
        <v>489</v>
      </c>
      <c r="E1643" s="1002">
        <v>0</v>
      </c>
      <c r="F1643" s="738">
        <v>1</v>
      </c>
      <c r="G1643" s="738">
        <v>0</v>
      </c>
      <c r="H1643" s="738">
        <v>1</v>
      </c>
      <c r="I1643" s="808" t="s">
        <v>1737</v>
      </c>
      <c r="J1643" s="808" t="s">
        <v>1737</v>
      </c>
      <c r="K1643" s="808" t="s">
        <v>1737</v>
      </c>
      <c r="L1643" s="808" t="s">
        <v>1737</v>
      </c>
      <c r="M1643" s="75" t="s">
        <v>89</v>
      </c>
      <c r="N1643" s="75" t="s">
        <v>89</v>
      </c>
      <c r="O1643" s="75" t="s">
        <v>89</v>
      </c>
      <c r="P1643" s="75" t="s">
        <v>89</v>
      </c>
      <c r="Q1643" s="160" t="s">
        <v>1163</v>
      </c>
      <c r="R1643" s="96"/>
      <c r="S1643" s="96">
        <v>4</v>
      </c>
      <c r="T1643" s="175"/>
      <c r="U1643" s="99" t="s">
        <v>681</v>
      </c>
      <c r="V1643" s="99"/>
      <c r="W1643" s="1175">
        <v>3.25</v>
      </c>
      <c r="X1643" s="99"/>
      <c r="Y1643" s="164"/>
      <c r="Z1643" s="1180">
        <v>42720</v>
      </c>
      <c r="AB1643" s="897"/>
      <c r="AC1643" s="897"/>
      <c r="AD1643" s="897"/>
      <c r="AE1643" s="1144">
        <f>IF(A1643="","",(IFERROR(VLOOKUP(A1643,Projecten!A$4:W$2618,5,FALSE),"niet bekend")))</f>
        <v>0</v>
      </c>
      <c r="AF1643" s="1032">
        <f t="shared" si="161"/>
        <v>502.39</v>
      </c>
      <c r="AG1643" s="897">
        <f>IF(A1643="","",(IFERROR(VLOOKUP(A1643,Projecten!A$4:W$2618,23,FALSE),"niet bekend")))</f>
        <v>502.39</v>
      </c>
      <c r="AH1643" s="1187">
        <f>IF(A1643="","",(IFERROR(VLOOKUP(A1643,Projecten!A$4:W$2618,12,FALSE),"niet bekend")))</f>
        <v>502.39</v>
      </c>
    </row>
    <row r="1644" spans="1:34" s="150" customFormat="1" x14ac:dyDescent="0.2">
      <c r="A1644" s="117" t="s">
        <v>2700</v>
      </c>
      <c r="B1644" s="1189">
        <v>121082</v>
      </c>
      <c r="C1644" s="117" t="s">
        <v>2711</v>
      </c>
      <c r="D1644" s="738" t="s">
        <v>489</v>
      </c>
      <c r="E1644" s="1002">
        <v>1</v>
      </c>
      <c r="F1644" s="738">
        <v>7</v>
      </c>
      <c r="G1644" s="738">
        <v>2</v>
      </c>
      <c r="H1644" s="738">
        <v>3</v>
      </c>
      <c r="I1644" s="808">
        <v>42375</v>
      </c>
      <c r="J1644" s="808">
        <v>42739</v>
      </c>
      <c r="K1644" s="808" t="s">
        <v>1737</v>
      </c>
      <c r="L1644" s="808" t="s">
        <v>1737</v>
      </c>
      <c r="M1644" s="75" t="s">
        <v>89</v>
      </c>
      <c r="N1644" s="75" t="s">
        <v>89</v>
      </c>
      <c r="O1644" s="75" t="s">
        <v>89</v>
      </c>
      <c r="P1644" s="75" t="s">
        <v>89</v>
      </c>
      <c r="Q1644" s="160" t="s">
        <v>1163</v>
      </c>
      <c r="R1644" s="96"/>
      <c r="S1644" s="96">
        <v>4</v>
      </c>
      <c r="T1644" s="175"/>
      <c r="U1644" s="99" t="s">
        <v>681</v>
      </c>
      <c r="V1644" s="99" t="s">
        <v>1294</v>
      </c>
      <c r="W1644" s="1175">
        <v>16.2</v>
      </c>
      <c r="X1644" s="99"/>
      <c r="Y1644" s="164"/>
      <c r="Z1644" s="1180">
        <v>42720</v>
      </c>
      <c r="AB1644" s="897"/>
      <c r="AC1644" s="897"/>
      <c r="AD1644" s="897"/>
      <c r="AE1644" s="1144">
        <f>IF(A1644="","",(IFERROR(VLOOKUP(A1644,Projecten!A$4:W$2618,5,FALSE),"niet bekend")))</f>
        <v>1</v>
      </c>
      <c r="AF1644" s="1032">
        <f t="shared" si="161"/>
        <v>3119.59</v>
      </c>
      <c r="AG1644" s="897">
        <f>IF(A1644="","",(IFERROR(VLOOKUP(A1644,Projecten!A$4:W$2618,23,FALSE),"niet bekend")))</f>
        <v>3119.59</v>
      </c>
      <c r="AH1644" s="1187">
        <f>IF(A1644="","",(IFERROR(VLOOKUP(A1644,Projecten!A$4:W$2618,12,FALSE),"niet bekend")))</f>
        <v>3119.59</v>
      </c>
    </row>
    <row r="1645" spans="1:34" s="150" customFormat="1" x14ac:dyDescent="0.2">
      <c r="A1645" s="117" t="s">
        <v>2701</v>
      </c>
      <c r="B1645" s="1189">
        <v>121082</v>
      </c>
      <c r="C1645" s="117" t="s">
        <v>2712</v>
      </c>
      <c r="D1645" s="738" t="s">
        <v>489</v>
      </c>
      <c r="E1645" s="1002">
        <v>0</v>
      </c>
      <c r="F1645" s="738">
        <v>1</v>
      </c>
      <c r="G1645" s="738">
        <v>0</v>
      </c>
      <c r="H1645" s="738">
        <v>1</v>
      </c>
      <c r="I1645" s="808" t="s">
        <v>1737</v>
      </c>
      <c r="J1645" s="808" t="s">
        <v>1737</v>
      </c>
      <c r="K1645" s="808" t="s">
        <v>1737</v>
      </c>
      <c r="L1645" s="808" t="s">
        <v>1737</v>
      </c>
      <c r="M1645" s="75" t="s">
        <v>89</v>
      </c>
      <c r="N1645" s="75" t="s">
        <v>89</v>
      </c>
      <c r="O1645" s="75" t="s">
        <v>89</v>
      </c>
      <c r="P1645" s="75" t="s">
        <v>89</v>
      </c>
      <c r="Q1645" s="160" t="s">
        <v>1163</v>
      </c>
      <c r="R1645" s="96"/>
      <c r="S1645" s="96">
        <v>4</v>
      </c>
      <c r="T1645" s="175"/>
      <c r="U1645" s="99" t="s">
        <v>681</v>
      </c>
      <c r="V1645" s="99"/>
      <c r="W1645" s="1175">
        <v>3.25</v>
      </c>
      <c r="X1645" s="99"/>
      <c r="Y1645" s="164"/>
      <c r="Z1645" s="1180">
        <v>42720</v>
      </c>
      <c r="AB1645" s="897"/>
      <c r="AC1645" s="897"/>
      <c r="AD1645" s="897"/>
      <c r="AE1645" s="1144">
        <f>IF(A1645="","",(IFERROR(VLOOKUP(A1645,Projecten!A$4:W$2618,5,FALSE),"niet bekend")))</f>
        <v>0</v>
      </c>
      <c r="AF1645" s="1032">
        <f t="shared" si="161"/>
        <v>502.39</v>
      </c>
      <c r="AG1645" s="897">
        <f>IF(A1645="","",(IFERROR(VLOOKUP(A1645,Projecten!A$4:W$2618,23,FALSE),"niet bekend")))</f>
        <v>502.39</v>
      </c>
      <c r="AH1645" s="1187">
        <f>IF(A1645="","",(IFERROR(VLOOKUP(A1645,Projecten!A$4:W$2618,12,FALSE),"niet bekend")))</f>
        <v>502.39</v>
      </c>
    </row>
    <row r="1646" spans="1:34" s="150" customFormat="1" x14ac:dyDescent="0.2">
      <c r="A1646" s="117"/>
      <c r="B1646" s="1189"/>
      <c r="C1646" s="117"/>
      <c r="D1646" s="738"/>
      <c r="E1646" s="1002"/>
      <c r="F1646" s="738"/>
      <c r="G1646" s="738"/>
      <c r="H1646" s="738"/>
      <c r="I1646" s="808"/>
      <c r="J1646" s="808"/>
      <c r="K1646" s="808"/>
      <c r="L1646" s="808"/>
      <c r="M1646" s="75"/>
      <c r="N1646" s="75"/>
      <c r="O1646" s="75"/>
      <c r="P1646" s="75"/>
      <c r="Q1646" s="160"/>
      <c r="R1646" s="96"/>
      <c r="S1646" s="96"/>
      <c r="T1646" s="175"/>
      <c r="U1646" s="99"/>
      <c r="V1646" s="99"/>
      <c r="W1646" s="1175"/>
      <c r="X1646" s="99"/>
      <c r="Y1646" s="164"/>
      <c r="Z1646" s="1180"/>
      <c r="AB1646" s="897"/>
      <c r="AC1646" s="897"/>
      <c r="AD1646" s="897"/>
      <c r="AE1646" s="1144"/>
      <c r="AF1646" s="1032"/>
      <c r="AG1646" s="897"/>
      <c r="AH1646" s="1187"/>
    </row>
    <row r="1647" spans="1:34" s="150" customFormat="1" x14ac:dyDescent="0.2">
      <c r="A1647" s="117">
        <v>2016772</v>
      </c>
      <c r="B1647" s="1533">
        <v>121087</v>
      </c>
      <c r="C1647" s="118" t="s">
        <v>2676</v>
      </c>
      <c r="D1647" s="448" t="s">
        <v>614</v>
      </c>
      <c r="E1647" s="1002">
        <v>1</v>
      </c>
      <c r="F1647" s="738">
        <v>8</v>
      </c>
      <c r="G1647" s="738">
        <v>5</v>
      </c>
      <c r="H1647" s="738">
        <v>3</v>
      </c>
      <c r="I1647" s="808">
        <v>42375</v>
      </c>
      <c r="J1647" s="808">
        <v>42373</v>
      </c>
      <c r="K1647" s="808"/>
      <c r="L1647" s="808"/>
      <c r="M1647" s="75" t="s">
        <v>89</v>
      </c>
      <c r="N1647" s="75" t="s">
        <v>89</v>
      </c>
      <c r="O1647" s="75" t="s">
        <v>89</v>
      </c>
      <c r="P1647" s="75" t="s">
        <v>89</v>
      </c>
      <c r="Q1647" s="160"/>
      <c r="R1647" s="96" t="s">
        <v>2785</v>
      </c>
      <c r="S1647" s="96">
        <v>3</v>
      </c>
      <c r="T1647" s="175"/>
      <c r="U1647" s="99" t="s">
        <v>986</v>
      </c>
      <c r="V1647" s="778" t="s">
        <v>2774</v>
      </c>
      <c r="W1647" s="97">
        <v>18</v>
      </c>
      <c r="X1647" s="99"/>
      <c r="Y1647" s="765"/>
      <c r="Z1647" s="1180">
        <v>42711</v>
      </c>
      <c r="AB1647" s="897"/>
      <c r="AC1647" s="897"/>
      <c r="AD1647" s="897"/>
      <c r="AE1647" s="1144">
        <f>IF(A1647="","",(IFERROR(VLOOKUP(A1647,Projecten!A$4:W$2618,5,FALSE),"niet bekend")))</f>
        <v>1</v>
      </c>
      <c r="AF1647" s="1032">
        <f>IF(AE1647="","",(IF(E1647=0,AH1647,(E1647/AE1647*AH1647))))</f>
        <v>2860.19</v>
      </c>
      <c r="AG1647" s="897">
        <f>IF(A1647="","",(IFERROR(VLOOKUP(A1647,Projecten!A$4:W$2618,23,FALSE),"niet bekend")))</f>
        <v>2860.19</v>
      </c>
      <c r="AH1647" s="1187">
        <f>IF(A1647="","",(IFERROR(VLOOKUP(A1647,Projecten!A$4:W$2618,12,FALSE),"niet bekend")))</f>
        <v>2860.19</v>
      </c>
    </row>
    <row r="1648" spans="1:34" s="150" customFormat="1" x14ac:dyDescent="0.2">
      <c r="A1648" s="117"/>
      <c r="B1648" s="1189"/>
      <c r="C1648" s="117"/>
      <c r="D1648" s="738"/>
      <c r="E1648" s="1002"/>
      <c r="F1648" s="738"/>
      <c r="G1648" s="738"/>
      <c r="H1648" s="738"/>
      <c r="I1648" s="808"/>
      <c r="J1648" s="808"/>
      <c r="K1648" s="808"/>
      <c r="L1648" s="808"/>
      <c r="M1648" s="75"/>
      <c r="N1648" s="75"/>
      <c r="O1648" s="75"/>
      <c r="P1648" s="75"/>
      <c r="Q1648" s="160"/>
      <c r="R1648" s="96"/>
      <c r="S1648" s="96"/>
      <c r="T1648" s="175"/>
      <c r="U1648" s="99"/>
      <c r="V1648" s="99"/>
      <c r="W1648" s="1175"/>
      <c r="X1648" s="99"/>
      <c r="Y1648" s="164"/>
      <c r="Z1648" s="1180"/>
      <c r="AB1648" s="897"/>
      <c r="AC1648" s="897"/>
      <c r="AD1648" s="897"/>
      <c r="AE1648" s="1144"/>
      <c r="AF1648" s="1032"/>
      <c r="AG1648" s="897"/>
      <c r="AH1648" s="1187"/>
    </row>
    <row r="1649" spans="1:35" s="430" customFormat="1" x14ac:dyDescent="0.2">
      <c r="A1649" s="419">
        <v>2016731</v>
      </c>
      <c r="B1649" s="1533">
        <v>121072</v>
      </c>
      <c r="C1649" s="1262" t="s">
        <v>2595</v>
      </c>
      <c r="D1649" s="1263" t="s">
        <v>2383</v>
      </c>
      <c r="E1649" s="415">
        <v>1</v>
      </c>
      <c r="F1649" s="415">
        <v>10</v>
      </c>
      <c r="G1649" s="415">
        <v>7</v>
      </c>
      <c r="H1649" s="415">
        <v>4</v>
      </c>
      <c r="I1649" s="1264">
        <v>42717</v>
      </c>
      <c r="J1649" s="1264">
        <v>42718</v>
      </c>
      <c r="K1649" s="1264" t="s">
        <v>1737</v>
      </c>
      <c r="L1649" s="1264" t="s">
        <v>1737</v>
      </c>
      <c r="M1649" s="415" t="s">
        <v>89</v>
      </c>
      <c r="N1649" s="415" t="s">
        <v>89</v>
      </c>
      <c r="O1649" s="415" t="s">
        <v>89</v>
      </c>
      <c r="P1649" s="415" t="s">
        <v>89</v>
      </c>
      <c r="Q1649" s="419" t="s">
        <v>1163</v>
      </c>
      <c r="R1649" s="418"/>
      <c r="S1649" s="418">
        <v>2</v>
      </c>
      <c r="T1649" s="429"/>
      <c r="U1649" s="778" t="s">
        <v>2386</v>
      </c>
      <c r="V1649" s="778" t="s">
        <v>2614</v>
      </c>
      <c r="W1649" s="612">
        <v>23.25</v>
      </c>
      <c r="X1649" s="778"/>
      <c r="Y1649" s="778"/>
      <c r="Z1649" s="1265">
        <v>42697</v>
      </c>
      <c r="AB1649" s="1266"/>
      <c r="AC1649" s="1266"/>
      <c r="AD1649" s="1266"/>
      <c r="AE1649" s="1267">
        <f>IF(A1649="","",(IFERROR(VLOOKUP(A1649,Projecten!A$4:W$2618,5,FALSE),"niet bekend")))</f>
        <v>1</v>
      </c>
      <c r="AF1649" s="1268">
        <f>IF(AE1649="","",(IF(E1649=0,AH1649,(E1649/AE1649*AH1649))))</f>
        <v>3875.77</v>
      </c>
      <c r="AG1649" s="1266">
        <f>IF(A1649="","",(IFERROR(VLOOKUP(A1649,Projecten!A$4:W$2618,23,FALSE),"niet bekend")))</f>
        <v>3875.77</v>
      </c>
      <c r="AH1649" s="994">
        <f>IF(A1649="","",(IFERROR(VLOOKUP(A1649,Projecten!A$4:W$2618,12,FALSE),"niet bekend")))</f>
        <v>3875.77</v>
      </c>
    </row>
    <row r="1650" spans="1:35" s="430" customFormat="1" x14ac:dyDescent="0.2">
      <c r="A1650" s="419"/>
      <c r="B1650" s="1533"/>
      <c r="C1650" s="1262"/>
      <c r="D1650" s="1263"/>
      <c r="E1650" s="415"/>
      <c r="F1650" s="415"/>
      <c r="G1650" s="415"/>
      <c r="H1650" s="415"/>
      <c r="I1650" s="1264"/>
      <c r="J1650" s="1264"/>
      <c r="K1650" s="1264"/>
      <c r="L1650" s="1264"/>
      <c r="M1650" s="415"/>
      <c r="N1650" s="415"/>
      <c r="O1650" s="415"/>
      <c r="P1650" s="415"/>
      <c r="Q1650" s="419"/>
      <c r="R1650" s="418"/>
      <c r="S1650" s="418"/>
      <c r="T1650" s="429"/>
      <c r="U1650" s="778"/>
      <c r="V1650" s="778"/>
      <c r="W1650" s="612"/>
      <c r="X1650" s="778"/>
      <c r="Y1650" s="778"/>
      <c r="Z1650" s="1265"/>
      <c r="AB1650" s="1266"/>
      <c r="AC1650" s="1266"/>
      <c r="AD1650" s="1266"/>
      <c r="AE1650" s="1267"/>
      <c r="AF1650" s="1268"/>
      <c r="AG1650" s="1266"/>
      <c r="AH1650" s="994"/>
    </row>
    <row r="1651" spans="1:35" s="150" customFormat="1" x14ac:dyDescent="0.2">
      <c r="A1651" s="1261">
        <v>2016763</v>
      </c>
      <c r="B1651" s="1189">
        <v>121097</v>
      </c>
      <c r="C1651" s="1261">
        <v>616417</v>
      </c>
      <c r="D1651" s="1271" t="s">
        <v>68</v>
      </c>
      <c r="E1651" s="2020">
        <v>1</v>
      </c>
      <c r="F1651" s="1271">
        <v>9</v>
      </c>
      <c r="G1651" s="1271">
        <v>5</v>
      </c>
      <c r="H1651" s="1271">
        <v>4</v>
      </c>
      <c r="I1651" s="829">
        <v>42382</v>
      </c>
      <c r="J1651" s="829">
        <v>42380</v>
      </c>
      <c r="K1651" s="829" t="s">
        <v>1737</v>
      </c>
      <c r="L1651" s="829" t="s">
        <v>1737</v>
      </c>
      <c r="M1651" s="74" t="s">
        <v>89</v>
      </c>
      <c r="N1651" s="74" t="s">
        <v>89</v>
      </c>
      <c r="O1651" s="74" t="s">
        <v>89</v>
      </c>
      <c r="P1651" s="74" t="s">
        <v>89</v>
      </c>
      <c r="Q1651" s="160"/>
      <c r="R1651" s="96"/>
      <c r="S1651" s="96">
        <v>4</v>
      </c>
      <c r="T1651" s="175"/>
      <c r="U1651" s="99" t="s">
        <v>278</v>
      </c>
      <c r="V1651" s="1272"/>
      <c r="W1651" s="97">
        <v>18.5</v>
      </c>
      <c r="X1651" s="99"/>
      <c r="Y1651" s="99"/>
      <c r="Z1651" s="1180">
        <v>42711</v>
      </c>
      <c r="AB1651" s="897"/>
      <c r="AC1651" s="897"/>
      <c r="AD1651" s="897"/>
      <c r="AE1651" s="1144">
        <f>IF(A1651="","",(IFERROR(VLOOKUP(A1651,Projecten!A$4:W$2618,5,FALSE),"niet bekend")))</f>
        <v>1</v>
      </c>
      <c r="AF1651" s="1032">
        <f>IF(AE1651="","",(IF(E1651=0,AH1651,(E1651/AE1651*AH1651))))</f>
        <v>3207.94</v>
      </c>
      <c r="AG1651" s="897">
        <f>IF(A1651="","",(IFERROR(VLOOKUP(A1651,Projecten!A$4:W$2618,23,FALSE),"niet bekend")))</f>
        <v>3207.94</v>
      </c>
      <c r="AH1651" s="1187">
        <f>IF(A1651="","",(IFERROR(VLOOKUP(A1651,Projecten!A$4:W$2618,12,FALSE),"niet bekend")))</f>
        <v>3207.94</v>
      </c>
    </row>
    <row r="1652" spans="1:35" s="150" customFormat="1" x14ac:dyDescent="0.2">
      <c r="A1652" s="1261">
        <v>2016768</v>
      </c>
      <c r="B1652" s="1189">
        <v>121098</v>
      </c>
      <c r="C1652" s="1273">
        <v>612417</v>
      </c>
      <c r="D1652" s="1274" t="s">
        <v>68</v>
      </c>
      <c r="E1652" s="2020">
        <v>1</v>
      </c>
      <c r="F1652" s="1271">
        <v>10</v>
      </c>
      <c r="G1652" s="1271">
        <v>7</v>
      </c>
      <c r="H1652" s="1271">
        <v>4</v>
      </c>
      <c r="I1652" s="808">
        <v>42382</v>
      </c>
      <c r="J1652" s="808">
        <v>42380</v>
      </c>
      <c r="K1652" s="808" t="s">
        <v>1737</v>
      </c>
      <c r="L1652" s="808" t="s">
        <v>1737</v>
      </c>
      <c r="M1652" s="75" t="s">
        <v>89</v>
      </c>
      <c r="N1652" s="75" t="s">
        <v>89</v>
      </c>
      <c r="O1652" s="75" t="s">
        <v>89</v>
      </c>
      <c r="P1652" s="75" t="s">
        <v>89</v>
      </c>
      <c r="Q1652" s="160"/>
      <c r="R1652" s="96"/>
      <c r="S1652" s="96">
        <v>4</v>
      </c>
      <c r="T1652" s="175"/>
      <c r="U1652" s="99" t="s">
        <v>278</v>
      </c>
      <c r="V1652" s="99"/>
      <c r="W1652" s="612">
        <v>20.2</v>
      </c>
      <c r="X1652" s="99"/>
      <c r="Y1652" s="99"/>
      <c r="Z1652" s="1180">
        <v>42711</v>
      </c>
      <c r="AB1652" s="897"/>
      <c r="AC1652" s="897"/>
      <c r="AD1652" s="897"/>
      <c r="AE1652" s="1144">
        <f>IF(A1652="","",(IFERROR(VLOOKUP(A1652,Projecten!A$4:W$2618,5,FALSE),"niet bekend")))</f>
        <v>1</v>
      </c>
      <c r="AF1652" s="1032">
        <f>IF(AE1652="","",(IF(E1652=0,AH1652,(E1652/AE1652*AH1652))))</f>
        <v>3255.69</v>
      </c>
      <c r="AG1652" s="897">
        <f>IF(A1652="","",(IFERROR(VLOOKUP(A1652,Projecten!A$4:W$2618,23,FALSE),"niet bekend")))</f>
        <v>3255.69</v>
      </c>
      <c r="AH1652" s="1187">
        <f>IF(A1652="","",(IFERROR(VLOOKUP(A1652,Projecten!A$4:W$2618,12,FALSE),"niet bekend")))</f>
        <v>3255.69</v>
      </c>
    </row>
    <row r="1653" spans="1:35" s="38" customFormat="1" x14ac:dyDescent="0.2">
      <c r="A1653" s="826"/>
      <c r="B1653" s="1500"/>
      <c r="C1653" s="31"/>
      <c r="D1653" s="31"/>
      <c r="E1653" s="32"/>
      <c r="F1653" s="32"/>
      <c r="G1653" s="32"/>
      <c r="H1653" s="32"/>
      <c r="I1653" s="811"/>
      <c r="J1653" s="811"/>
      <c r="K1653" s="811"/>
      <c r="L1653" s="32"/>
      <c r="M1653" s="32"/>
      <c r="N1653" s="32"/>
      <c r="O1653" s="32"/>
      <c r="P1653" s="32"/>
      <c r="Q1653" s="527"/>
      <c r="R1653" s="33"/>
      <c r="S1653" s="176"/>
      <c r="T1653" s="176"/>
      <c r="U1653" s="35"/>
      <c r="V1653" s="35"/>
      <c r="W1653" s="35"/>
      <c r="X1653" s="83"/>
      <c r="Y1653" s="84"/>
      <c r="Z1653" s="36"/>
      <c r="AB1653" s="896"/>
      <c r="AC1653" s="896"/>
      <c r="AD1653" s="896"/>
      <c r="AE1653" s="1145"/>
      <c r="AF1653" s="1034"/>
      <c r="AG1653" s="896"/>
      <c r="AH1653" s="908"/>
    </row>
    <row r="1654" spans="1:35" s="957" customFormat="1" x14ac:dyDescent="0.2">
      <c r="A1654" s="1006"/>
      <c r="B1654" s="1498"/>
      <c r="C1654" s="1008">
        <f>SUM(F1654:H1654)</f>
        <v>391</v>
      </c>
      <c r="D1654" s="1009"/>
      <c r="E1654" s="1010">
        <f>SUM(E1655:E1677)</f>
        <v>24</v>
      </c>
      <c r="F1654" s="1010">
        <f>SUM(F1655:F1677)</f>
        <v>201</v>
      </c>
      <c r="G1654" s="1010">
        <f>SUM(G1655:G1677)</f>
        <v>117</v>
      </c>
      <c r="H1654" s="1010">
        <f>SUM(H1655:H1677)</f>
        <v>73</v>
      </c>
      <c r="I1654" s="1011"/>
      <c r="J1654" s="1011"/>
      <c r="K1654" s="1011"/>
      <c r="L1654" s="1010"/>
      <c r="M1654" s="1010"/>
      <c r="N1654" s="1010"/>
      <c r="O1654" s="1010"/>
      <c r="P1654" s="1010"/>
      <c r="Q1654" s="1016">
        <v>3</v>
      </c>
      <c r="R1654" s="1043"/>
      <c r="S1654" s="1017"/>
      <c r="T1654" s="1017"/>
      <c r="U1654" s="1018"/>
      <c r="V1654" s="1019">
        <f>SUM(W1654:W1677)</f>
        <v>437.09999999999997</v>
      </c>
      <c r="W1654" s="960"/>
      <c r="X1654" s="960">
        <v>379.75</v>
      </c>
      <c r="Y1654" s="961">
        <f>V1654-X1654</f>
        <v>57.349999999999966</v>
      </c>
      <c r="Z1654" s="956"/>
      <c r="AB1654" s="958"/>
      <c r="AC1654" s="958"/>
      <c r="AD1654" s="1132" t="str">
        <f>CONCATENATE("week ",Q1654)</f>
        <v>week 3</v>
      </c>
      <c r="AE1654" s="1141"/>
      <c r="AF1654" s="1481">
        <f>SUM(AF1655:AF1677)</f>
        <v>75840.63</v>
      </c>
      <c r="AG1654" s="958"/>
      <c r="AH1654" s="962"/>
    </row>
    <row r="1655" spans="1:35" x14ac:dyDescent="0.2">
      <c r="A1655" s="904"/>
      <c r="B1655" s="1561"/>
      <c r="C1655" s="6"/>
      <c r="D1655" s="907"/>
      <c r="E1655" s="1000"/>
      <c r="F1655" s="1000"/>
      <c r="G1655" s="1000"/>
      <c r="H1655" s="1000"/>
      <c r="I1655" s="805"/>
      <c r="J1655" s="805"/>
      <c r="K1655" s="805"/>
      <c r="L1655" s="29"/>
      <c r="M1655" s="29"/>
      <c r="N1655" s="29"/>
      <c r="O1655" s="29"/>
      <c r="P1655" s="29"/>
      <c r="Q1655" s="5" t="s">
        <v>2483</v>
      </c>
      <c r="S1655" s="23"/>
      <c r="V1655" s="909" t="s">
        <v>2493</v>
      </c>
      <c r="W1655" s="25"/>
      <c r="X1655" s="6"/>
      <c r="Y1655" s="6"/>
      <c r="Z1655" s="5"/>
      <c r="AB1655" s="894"/>
      <c r="AC1655" s="894"/>
      <c r="AD1655" s="894"/>
      <c r="AE1655" s="1142" t="str">
        <f>IF(A1655="","",(IFERROR(VLOOKUP(A1655,Projecten!A$4:W$2618,5,FALSE),"niet bekend")))</f>
        <v/>
      </c>
      <c r="AF1655" s="1031" t="str">
        <f t="shared" ref="AF1655:AF1664" si="162">IF(AE1655="","",(IF(E1655=0,AH1655,(E1655/AE1655*AH1655))))</f>
        <v/>
      </c>
      <c r="AG1655" s="897" t="str">
        <f>IF(A1655="","",(IFERROR(VLOOKUP(A1655,Projecten!A$4:W$2618,23,FALSE),"niet bekend")))</f>
        <v/>
      </c>
      <c r="AH1655" s="900" t="str">
        <f>IF(A1655="","",(IFERROR(VLOOKUP(A1655,Projecten!A$4:W$2618,12,FALSE),"niet bekend")))</f>
        <v/>
      </c>
      <c r="AI1655" s="8"/>
    </row>
    <row r="1656" spans="1:35" x14ac:dyDescent="0.2">
      <c r="A1656" s="904"/>
      <c r="B1656" s="1561"/>
      <c r="C1656" s="6"/>
      <c r="D1656" s="907"/>
      <c r="E1656" s="1000"/>
      <c r="F1656" s="1000"/>
      <c r="G1656" s="1000"/>
      <c r="H1656" s="1000"/>
      <c r="I1656" s="805"/>
      <c r="J1656" s="805"/>
      <c r="K1656" s="805"/>
      <c r="L1656" s="29"/>
      <c r="M1656" s="29"/>
      <c r="N1656" s="29"/>
      <c r="O1656" s="29"/>
      <c r="P1656" s="29"/>
      <c r="Q1656" s="5"/>
      <c r="S1656" s="23"/>
      <c r="V1656" s="909"/>
      <c r="W1656" s="25"/>
      <c r="X1656" s="6"/>
      <c r="Y1656" s="6"/>
      <c r="Z1656" s="5"/>
      <c r="AB1656" s="894"/>
      <c r="AC1656" s="894"/>
      <c r="AD1656" s="894"/>
      <c r="AE1656" s="1142" t="str">
        <f>IF(A1656="","",(IFERROR(VLOOKUP(A1656,Projecten!A$4:W$2618,5,FALSE),"niet bekend")))</f>
        <v/>
      </c>
      <c r="AF1656" s="1031" t="str">
        <f t="shared" si="162"/>
        <v/>
      </c>
      <c r="AG1656" s="897" t="str">
        <f>IF(A1656="","",(IFERROR(VLOOKUP(A1656,Projecten!A$4:W$2618,23,FALSE),"niet bekend")))</f>
        <v/>
      </c>
      <c r="AH1656" s="900" t="str">
        <f>IF(A1656="","",(IFERROR(VLOOKUP(A1656,Projecten!A$4:W$2618,12,FALSE),"niet bekend")))</f>
        <v/>
      </c>
      <c r="AI1656" s="8"/>
    </row>
    <row r="1657" spans="1:35" s="150" customFormat="1" x14ac:dyDescent="0.2">
      <c r="A1657" s="117">
        <v>2016769</v>
      </c>
      <c r="B1657" s="1189">
        <v>121098</v>
      </c>
      <c r="C1657" s="118">
        <v>616017</v>
      </c>
      <c r="D1657" s="119" t="s">
        <v>68</v>
      </c>
      <c r="E1657" s="1002">
        <v>1</v>
      </c>
      <c r="F1657" s="738">
        <v>10</v>
      </c>
      <c r="G1657" s="738">
        <v>4</v>
      </c>
      <c r="H1657" s="738">
        <v>4</v>
      </c>
      <c r="I1657" s="808">
        <v>42382</v>
      </c>
      <c r="J1657" s="808" t="s">
        <v>1737</v>
      </c>
      <c r="K1657" s="808" t="s">
        <v>1737</v>
      </c>
      <c r="L1657" s="808" t="s">
        <v>1737</v>
      </c>
      <c r="M1657" s="75" t="s">
        <v>89</v>
      </c>
      <c r="N1657" s="75" t="s">
        <v>89</v>
      </c>
      <c r="O1657" s="75" t="s">
        <v>89</v>
      </c>
      <c r="P1657" s="75" t="s">
        <v>89</v>
      </c>
      <c r="Q1657" s="160"/>
      <c r="R1657" s="96"/>
      <c r="S1657" s="96">
        <v>4</v>
      </c>
      <c r="T1657" s="175"/>
      <c r="U1657" s="99" t="s">
        <v>278</v>
      </c>
      <c r="V1657" s="99"/>
      <c r="W1657" s="612">
        <v>25.2</v>
      </c>
      <c r="X1657" s="99"/>
      <c r="Y1657" s="99"/>
      <c r="Z1657" s="1226">
        <v>42711</v>
      </c>
      <c r="AB1657" s="897"/>
      <c r="AC1657" s="897"/>
      <c r="AD1657" s="897"/>
      <c r="AE1657" s="1144">
        <f>IF(A1657="","",(IFERROR(VLOOKUP(A1657,Projecten!A$4:W$2618,5,FALSE),"niet bekend")))</f>
        <v>1</v>
      </c>
      <c r="AF1657" s="1032">
        <f t="shared" si="162"/>
        <v>4547.1499999999996</v>
      </c>
      <c r="AG1657" s="897">
        <f>IF(A1657="","",(IFERROR(VLOOKUP(A1657,Projecten!A$4:W$2618,23,FALSE),"niet bekend")))</f>
        <v>4547.1499999999996</v>
      </c>
      <c r="AH1657" s="1187">
        <f>IF(A1657="","",(IFERROR(VLOOKUP(A1657,Projecten!A$4:W$2618,12,FALSE),"niet bekend")))</f>
        <v>4547.1499999999996</v>
      </c>
    </row>
    <row r="1658" spans="1:35" s="150" customFormat="1" x14ac:dyDescent="0.2">
      <c r="A1658" s="1261">
        <v>2016767</v>
      </c>
      <c r="B1658" s="1189">
        <v>121097</v>
      </c>
      <c r="C1658" s="1273">
        <v>615917</v>
      </c>
      <c r="D1658" s="1274" t="s">
        <v>68</v>
      </c>
      <c r="E1658" s="2020">
        <v>1</v>
      </c>
      <c r="F1658" s="1271">
        <v>10</v>
      </c>
      <c r="G1658" s="1271">
        <v>5</v>
      </c>
      <c r="H1658" s="1271">
        <v>3</v>
      </c>
      <c r="I1658" s="808">
        <v>42382</v>
      </c>
      <c r="J1658" s="808" t="s">
        <v>1737</v>
      </c>
      <c r="K1658" s="808" t="s">
        <v>1737</v>
      </c>
      <c r="L1658" s="808" t="s">
        <v>1737</v>
      </c>
      <c r="M1658" s="75" t="s">
        <v>89</v>
      </c>
      <c r="N1658" s="75" t="s">
        <v>89</v>
      </c>
      <c r="O1658" s="75" t="s">
        <v>89</v>
      </c>
      <c r="P1658" s="75" t="s">
        <v>89</v>
      </c>
      <c r="Q1658" s="160"/>
      <c r="R1658" s="96"/>
      <c r="S1658" s="96">
        <v>4</v>
      </c>
      <c r="T1658" s="175"/>
      <c r="U1658" s="99" t="s">
        <v>278</v>
      </c>
      <c r="V1658" s="99"/>
      <c r="W1658" s="612">
        <v>18.5</v>
      </c>
      <c r="X1658" s="99"/>
      <c r="Y1658" s="99"/>
      <c r="Z1658" s="1226">
        <v>42711</v>
      </c>
      <c r="AB1658" s="897"/>
      <c r="AC1658" s="897"/>
      <c r="AD1658" s="897"/>
      <c r="AE1658" s="1144">
        <f>IF(A1658="","",(IFERROR(VLOOKUP(A1658,Projecten!A$4:W$2618,5,FALSE),"niet bekend")))</f>
        <v>1</v>
      </c>
      <c r="AF1658" s="1032">
        <f t="shared" si="162"/>
        <v>3281.06</v>
      </c>
      <c r="AG1658" s="897">
        <f>IF(A1658="","",(IFERROR(VLOOKUP(A1658,Projecten!A$4:W$2618,23,FALSE),"niet bekend")))</f>
        <v>3281.06</v>
      </c>
      <c r="AH1658" s="1187">
        <f>IF(A1658="","",(IFERROR(VLOOKUP(A1658,Projecten!A$4:W$2618,12,FALSE),"niet bekend")))</f>
        <v>3281.06</v>
      </c>
    </row>
    <row r="1659" spans="1:35" s="150" customFormat="1" x14ac:dyDescent="0.2">
      <c r="A1659" s="117">
        <v>2016777</v>
      </c>
      <c r="B1659" s="1189">
        <v>121099</v>
      </c>
      <c r="C1659" s="118" t="s">
        <v>2683</v>
      </c>
      <c r="D1659" s="119" t="s">
        <v>68</v>
      </c>
      <c r="E1659" s="1002">
        <v>4</v>
      </c>
      <c r="F1659" s="738">
        <v>32</v>
      </c>
      <c r="G1659" s="738">
        <v>20</v>
      </c>
      <c r="H1659" s="738">
        <v>12</v>
      </c>
      <c r="I1659" s="808">
        <v>42382</v>
      </c>
      <c r="J1659" s="808" t="s">
        <v>1737</v>
      </c>
      <c r="K1659" s="808" t="s">
        <v>1737</v>
      </c>
      <c r="L1659" s="808" t="s">
        <v>1737</v>
      </c>
      <c r="M1659" s="75" t="s">
        <v>89</v>
      </c>
      <c r="N1659" s="75" t="s">
        <v>89</v>
      </c>
      <c r="O1659" s="75" t="s">
        <v>89</v>
      </c>
      <c r="P1659" s="75" t="s">
        <v>89</v>
      </c>
      <c r="Q1659" s="160"/>
      <c r="R1659" s="96"/>
      <c r="S1659" s="96">
        <v>4</v>
      </c>
      <c r="T1659" s="175"/>
      <c r="U1659" s="99" t="s">
        <v>561</v>
      </c>
      <c r="V1659" s="99"/>
      <c r="W1659" s="97">
        <v>59</v>
      </c>
      <c r="X1659" s="99"/>
      <c r="Y1659" s="164"/>
      <c r="Z1659" s="1226">
        <v>42712</v>
      </c>
      <c r="AB1659" s="897"/>
      <c r="AC1659" s="897"/>
      <c r="AD1659" s="897"/>
      <c r="AE1659" s="1144">
        <f>IF(A1659="","",(IFERROR(VLOOKUP(A1659,Projecten!A$4:W$2618,5,FALSE),"niet bekend")))</f>
        <v>4</v>
      </c>
      <c r="AF1659" s="1032">
        <f t="shared" si="162"/>
        <v>8723.77</v>
      </c>
      <c r="AG1659" s="897">
        <f>IF(A1659="","",(IFERROR(VLOOKUP(A1659,Projecten!A$4:W$2618,23,FALSE),"niet bekend")))</f>
        <v>8723.77</v>
      </c>
      <c r="AH1659" s="1187">
        <f>IF(A1659="","",(IFERROR(VLOOKUP(A1659,Projecten!A$4:W$2618,12,FALSE),"niet bekend")))</f>
        <v>8723.77</v>
      </c>
    </row>
    <row r="1660" spans="1:35" s="150" customFormat="1" x14ac:dyDescent="0.2">
      <c r="A1660" s="117">
        <v>2016775</v>
      </c>
      <c r="B1660" s="1189">
        <v>121102</v>
      </c>
      <c r="C1660" s="118">
        <v>629117</v>
      </c>
      <c r="D1660" s="119" t="s">
        <v>68</v>
      </c>
      <c r="E1660" s="1002">
        <v>1</v>
      </c>
      <c r="F1660" s="738">
        <v>10</v>
      </c>
      <c r="G1660" s="738">
        <v>5</v>
      </c>
      <c r="H1660" s="738">
        <v>3</v>
      </c>
      <c r="I1660" s="808">
        <v>42382</v>
      </c>
      <c r="J1660" s="808" t="s">
        <v>1737</v>
      </c>
      <c r="K1660" s="808" t="s">
        <v>1737</v>
      </c>
      <c r="L1660" s="808" t="s">
        <v>1737</v>
      </c>
      <c r="M1660" s="75" t="s">
        <v>89</v>
      </c>
      <c r="N1660" s="75" t="s">
        <v>89</v>
      </c>
      <c r="O1660" s="75" t="s">
        <v>89</v>
      </c>
      <c r="P1660" s="75" t="s">
        <v>89</v>
      </c>
      <c r="Q1660" s="160"/>
      <c r="R1660" s="96"/>
      <c r="S1660" s="96">
        <v>4</v>
      </c>
      <c r="T1660" s="175"/>
      <c r="U1660" s="99" t="s">
        <v>278</v>
      </c>
      <c r="V1660" s="99"/>
      <c r="W1660" s="97">
        <v>18.5</v>
      </c>
      <c r="X1660" s="99"/>
      <c r="Y1660" s="164"/>
      <c r="Z1660" s="1226">
        <v>42711</v>
      </c>
      <c r="AB1660" s="897"/>
      <c r="AC1660" s="897"/>
      <c r="AD1660" s="897"/>
      <c r="AE1660" s="1144">
        <f>IF(A1660="","",(IFERROR(VLOOKUP(A1660,Projecten!A$4:W$2618,5,FALSE),"niet bekend")))</f>
        <v>1</v>
      </c>
      <c r="AF1660" s="1032">
        <f t="shared" si="162"/>
        <v>3281.06</v>
      </c>
      <c r="AG1660" s="897">
        <f>IF(A1660="","",(IFERROR(VLOOKUP(A1660,Projecten!A$4:W$2618,23,FALSE),"niet bekend")))</f>
        <v>3281.06</v>
      </c>
      <c r="AH1660" s="1187">
        <f>IF(A1660="","",(IFERROR(VLOOKUP(A1660,Projecten!A$4:W$2618,12,FALSE),"niet bekend")))</f>
        <v>3281.06</v>
      </c>
    </row>
    <row r="1661" spans="1:35" s="150" customFormat="1" x14ac:dyDescent="0.2">
      <c r="A1661" s="117" t="s">
        <v>2673</v>
      </c>
      <c r="B1661" s="1189">
        <v>121100</v>
      </c>
      <c r="C1661" s="117" t="s">
        <v>2672</v>
      </c>
      <c r="D1661" s="1271" t="s">
        <v>68</v>
      </c>
      <c r="E1661" s="2020">
        <v>1</v>
      </c>
      <c r="F1661" s="1271">
        <v>8</v>
      </c>
      <c r="G1661" s="1271">
        <v>5</v>
      </c>
      <c r="H1661" s="1271">
        <v>3</v>
      </c>
      <c r="I1661" s="829">
        <v>42382</v>
      </c>
      <c r="J1661" s="829">
        <v>42380</v>
      </c>
      <c r="K1661" s="829" t="s">
        <v>1737</v>
      </c>
      <c r="L1661" s="829" t="s">
        <v>1737</v>
      </c>
      <c r="M1661" s="74" t="s">
        <v>89</v>
      </c>
      <c r="N1661" s="74" t="s">
        <v>89</v>
      </c>
      <c r="O1661" s="74" t="s">
        <v>89</v>
      </c>
      <c r="P1661" s="74" t="s">
        <v>89</v>
      </c>
      <c r="Q1661" s="1256" t="s">
        <v>2788</v>
      </c>
      <c r="R1661" s="96"/>
      <c r="S1661" s="96">
        <v>4</v>
      </c>
      <c r="T1661" s="175"/>
      <c r="U1661" s="99" t="s">
        <v>278</v>
      </c>
      <c r="V1661" s="1272" t="s">
        <v>2674</v>
      </c>
      <c r="W1661" s="612">
        <v>21</v>
      </c>
      <c r="X1661" s="99"/>
      <c r="Y1661" s="99"/>
      <c r="Z1661" s="1226">
        <v>42711</v>
      </c>
      <c r="AB1661" s="897"/>
      <c r="AC1661" s="897"/>
      <c r="AD1661" s="897"/>
      <c r="AE1661" s="1144">
        <f>IF(A1661="","",(IFERROR(VLOOKUP(A1661,Projecten!A$4:W$2618,5,FALSE),"niet bekend")))</f>
        <v>1</v>
      </c>
      <c r="AF1661" s="1032">
        <f t="shared" si="162"/>
        <v>4892.6899999999996</v>
      </c>
      <c r="AG1661" s="897">
        <f>IF(A1661="","",(IFERROR(VLOOKUP(A1661,Projecten!A$4:W$2618,23,FALSE),"niet bekend")))</f>
        <v>4892.6899999999996</v>
      </c>
      <c r="AH1661" s="1187">
        <f>IF(A1661="","",(IFERROR(VLOOKUP(A1661,Projecten!A$4:W$2618,12,FALSE),"niet bekend")))</f>
        <v>4892.6899999999996</v>
      </c>
    </row>
    <row r="1662" spans="1:35" s="150" customFormat="1" x14ac:dyDescent="0.2">
      <c r="A1662" s="117">
        <v>2016778</v>
      </c>
      <c r="B1662" s="1189">
        <v>121102</v>
      </c>
      <c r="C1662" s="118" t="s">
        <v>2684</v>
      </c>
      <c r="D1662" s="119" t="s">
        <v>68</v>
      </c>
      <c r="E1662" s="1002">
        <v>1</v>
      </c>
      <c r="F1662" s="738">
        <v>2</v>
      </c>
      <c r="G1662" s="738">
        <v>1</v>
      </c>
      <c r="H1662" s="738">
        <v>1</v>
      </c>
      <c r="I1662" s="808">
        <v>42382</v>
      </c>
      <c r="J1662" s="808"/>
      <c r="K1662" s="808"/>
      <c r="L1662" s="808"/>
      <c r="M1662" s="75" t="s">
        <v>89</v>
      </c>
      <c r="N1662" s="75" t="s">
        <v>89</v>
      </c>
      <c r="O1662" s="75" t="s">
        <v>89</v>
      </c>
      <c r="P1662" s="75" t="s">
        <v>89</v>
      </c>
      <c r="Q1662" s="1256"/>
      <c r="R1662" s="96"/>
      <c r="S1662" s="96">
        <v>4</v>
      </c>
      <c r="T1662" s="175"/>
      <c r="U1662" s="99" t="s">
        <v>278</v>
      </c>
      <c r="V1662" s="99"/>
      <c r="W1662" s="97">
        <v>4.5</v>
      </c>
      <c r="X1662" s="99"/>
      <c r="Y1662" s="164"/>
      <c r="Z1662" s="1226">
        <v>42712</v>
      </c>
      <c r="AB1662" s="897"/>
      <c r="AC1662" s="897"/>
      <c r="AD1662" s="897"/>
      <c r="AE1662" s="1144">
        <f>IF(A1662="","",(IFERROR(VLOOKUP(A1662,Projecten!A$4:W$2618,5,FALSE),"niet bekend")))</f>
        <v>1</v>
      </c>
      <c r="AF1662" s="1032">
        <f t="shared" si="162"/>
        <v>660.36</v>
      </c>
      <c r="AG1662" s="897">
        <f>IF(A1662="","",(IFERROR(VLOOKUP(A1662,Projecten!A$4:W$2618,23,FALSE),"niet bekend")))</f>
        <v>660.36</v>
      </c>
      <c r="AH1662" s="1187">
        <f>IF(A1662="","",(IFERROR(VLOOKUP(A1662,Projecten!A$4:W$2618,12,FALSE),"niet bekend")))</f>
        <v>660.36</v>
      </c>
    </row>
    <row r="1663" spans="1:35" s="150" customFormat="1" x14ac:dyDescent="0.2">
      <c r="A1663" s="117" t="s">
        <v>2681</v>
      </c>
      <c r="B1663" s="1189">
        <v>121100</v>
      </c>
      <c r="C1663" s="118">
        <v>606417</v>
      </c>
      <c r="D1663" s="119" t="s">
        <v>68</v>
      </c>
      <c r="E1663" s="1002">
        <v>1</v>
      </c>
      <c r="F1663" s="738">
        <v>11</v>
      </c>
      <c r="G1663" s="738">
        <v>8</v>
      </c>
      <c r="H1663" s="738">
        <v>2</v>
      </c>
      <c r="I1663" s="808">
        <v>42382</v>
      </c>
      <c r="J1663" s="808">
        <v>42380</v>
      </c>
      <c r="K1663" s="808">
        <v>42378</v>
      </c>
      <c r="L1663" s="808" t="s">
        <v>1737</v>
      </c>
      <c r="M1663" s="75" t="s">
        <v>89</v>
      </c>
      <c r="N1663" s="75" t="s">
        <v>89</v>
      </c>
      <c r="O1663" s="75" t="s">
        <v>89</v>
      </c>
      <c r="P1663" s="75" t="s">
        <v>89</v>
      </c>
      <c r="Q1663" s="160"/>
      <c r="R1663" s="96"/>
      <c r="S1663" s="96">
        <v>4</v>
      </c>
      <c r="T1663" s="175"/>
      <c r="U1663" s="99" t="s">
        <v>278</v>
      </c>
      <c r="V1663" s="99" t="s">
        <v>2682</v>
      </c>
      <c r="W1663" s="97">
        <v>27.5</v>
      </c>
      <c r="X1663" s="99"/>
      <c r="Y1663" s="164"/>
      <c r="Z1663" s="1226">
        <v>42711</v>
      </c>
      <c r="AB1663" s="897"/>
      <c r="AC1663" s="897"/>
      <c r="AD1663" s="897"/>
      <c r="AE1663" s="1144">
        <f>IF(A1663="","",(IFERROR(VLOOKUP(A1663,Projecten!A$4:W$2618,5,FALSE),"niet bekend")))</f>
        <v>1</v>
      </c>
      <c r="AF1663" s="1032">
        <f t="shared" si="162"/>
        <v>6261.84</v>
      </c>
      <c r="AG1663" s="897">
        <f>IF(A1663="","",(IFERROR(VLOOKUP(A1663,Projecten!A$4:W$2618,23,FALSE),"niet bekend")))</f>
        <v>6261.84</v>
      </c>
      <c r="AH1663" s="1187">
        <f>IF(A1663="","",(IFERROR(VLOOKUP(A1663,Projecten!A$4:W$2618,12,FALSE),"niet bekend")))</f>
        <v>6261.84</v>
      </c>
    </row>
    <row r="1664" spans="1:35" x14ac:dyDescent="0.2">
      <c r="A1664" s="117">
        <v>2016766</v>
      </c>
      <c r="B1664" s="1539" t="s">
        <v>2769</v>
      </c>
      <c r="C1664" s="351" t="s">
        <v>3023</v>
      </c>
      <c r="D1664" s="349" t="s">
        <v>68</v>
      </c>
      <c r="E1664" s="999">
        <v>0</v>
      </c>
      <c r="F1664" s="292">
        <v>0</v>
      </c>
      <c r="G1664" s="292">
        <v>0</v>
      </c>
      <c r="H1664" s="292">
        <v>0</v>
      </c>
      <c r="I1664" s="806" t="s">
        <v>1737</v>
      </c>
      <c r="J1664" s="806" t="s">
        <v>1737</v>
      </c>
      <c r="K1664" s="806" t="s">
        <v>1737</v>
      </c>
      <c r="L1664" s="806" t="s">
        <v>1737</v>
      </c>
      <c r="M1664" s="7" t="s">
        <v>1737</v>
      </c>
      <c r="N1664" s="7" t="s">
        <v>1737</v>
      </c>
      <c r="O1664" s="7" t="s">
        <v>89</v>
      </c>
      <c r="P1664" s="7" t="s">
        <v>89</v>
      </c>
      <c r="Q1664" s="1173" t="s">
        <v>2770</v>
      </c>
      <c r="S1664" s="23">
        <v>4</v>
      </c>
      <c r="U1664" s="6" t="s">
        <v>278</v>
      </c>
      <c r="V1664" s="6" t="s">
        <v>3024</v>
      </c>
      <c r="W1664" s="25">
        <v>6</v>
      </c>
      <c r="X1664" s="6"/>
      <c r="Y1664" s="81"/>
      <c r="Z1664" s="1188">
        <v>42725</v>
      </c>
      <c r="AB1664" s="894"/>
      <c r="AC1664" s="894"/>
      <c r="AD1664" s="894"/>
      <c r="AE1664" s="1142">
        <f>IF(A1664="","",(IFERROR(VLOOKUP(A1664,Projecten!A$4:W$2618,5,FALSE),"niet bekend")))</f>
        <v>0</v>
      </c>
      <c r="AF1664" s="1031">
        <f t="shared" si="162"/>
        <v>782.25</v>
      </c>
      <c r="AG1664" s="894">
        <f>IF(A1664="","",(IFERROR(VLOOKUP(A1664,Projecten!A$4:W$2618,23,FALSE),"niet bekend")))</f>
        <v>782.25</v>
      </c>
      <c r="AH1664" s="900">
        <f>IF(A1664="","",(IFERROR(VLOOKUP(A1664,Projecten!A$4:W$2618,12,FALSE),"niet bekend")))</f>
        <v>782.25</v>
      </c>
      <c r="AI1664" s="8"/>
    </row>
    <row r="1665" spans="1:34" s="150" customFormat="1" x14ac:dyDescent="0.2">
      <c r="A1665" s="117"/>
      <c r="B1665" s="1189"/>
      <c r="C1665" s="118"/>
      <c r="D1665" s="119"/>
      <c r="E1665" s="1002"/>
      <c r="F1665" s="738"/>
      <c r="G1665" s="738"/>
      <c r="H1665" s="738"/>
      <c r="I1665" s="808"/>
      <c r="J1665" s="808"/>
      <c r="K1665" s="808"/>
      <c r="L1665" s="808"/>
      <c r="M1665" s="75"/>
      <c r="N1665" s="75"/>
      <c r="O1665" s="75"/>
      <c r="P1665" s="75"/>
      <c r="Q1665" s="160"/>
      <c r="R1665" s="96"/>
      <c r="S1665" s="96"/>
      <c r="T1665" s="175"/>
      <c r="U1665" s="99"/>
      <c r="V1665" s="99"/>
      <c r="W1665" s="97"/>
      <c r="X1665" s="99"/>
      <c r="Y1665" s="164"/>
      <c r="Z1665" s="1226"/>
      <c r="AB1665" s="897"/>
      <c r="AC1665" s="897"/>
      <c r="AD1665" s="897"/>
      <c r="AE1665" s="1144"/>
      <c r="AF1665" s="1032"/>
      <c r="AG1665" s="897"/>
      <c r="AH1665" s="1187"/>
    </row>
    <row r="1666" spans="1:34" s="150" customFormat="1" x14ac:dyDescent="0.2">
      <c r="A1666" s="93">
        <v>2017025</v>
      </c>
      <c r="B1666" s="1562">
        <v>121105</v>
      </c>
      <c r="C1666" s="93" t="s">
        <v>2988</v>
      </c>
      <c r="D1666" s="94" t="s">
        <v>68</v>
      </c>
      <c r="E1666" s="91">
        <v>0</v>
      </c>
      <c r="F1666" s="94">
        <v>0</v>
      </c>
      <c r="G1666" s="94">
        <v>0</v>
      </c>
      <c r="H1666" s="94">
        <v>0</v>
      </c>
      <c r="I1666" s="808" t="s">
        <v>1737</v>
      </c>
      <c r="J1666" s="808" t="s">
        <v>1737</v>
      </c>
      <c r="K1666" s="808" t="s">
        <v>1737</v>
      </c>
      <c r="L1666" s="808" t="s">
        <v>1737</v>
      </c>
      <c r="M1666" s="75" t="s">
        <v>89</v>
      </c>
      <c r="N1666" s="75" t="s">
        <v>89</v>
      </c>
      <c r="O1666" s="75" t="s">
        <v>89</v>
      </c>
      <c r="P1666" s="75" t="s">
        <v>89</v>
      </c>
      <c r="Q1666" s="1256"/>
      <c r="R1666" s="96"/>
      <c r="S1666" s="96">
        <v>4</v>
      </c>
      <c r="T1666" s="175"/>
      <c r="U1666" s="99" t="s">
        <v>2740</v>
      </c>
      <c r="V1666" s="263"/>
      <c r="W1666" s="97">
        <v>4</v>
      </c>
      <c r="X1666" s="99"/>
      <c r="Y1666" s="765"/>
      <c r="Z1666" s="1226">
        <v>42746</v>
      </c>
      <c r="AB1666" s="897"/>
      <c r="AC1666" s="897"/>
      <c r="AD1666" s="897"/>
      <c r="AE1666" s="1144">
        <f>IF(A1666="","",(IFERROR(VLOOKUP(A1666,Projecten!A$4:W$2618,5,FALSE),"niet bekend")))</f>
        <v>0</v>
      </c>
      <c r="AF1666" s="1032">
        <f>IF(AE1666="","",(IF(E1666=0,AH1666,(E1666/AE1666*AH1666))))</f>
        <v>1600</v>
      </c>
      <c r="AG1666" s="897">
        <f>IF(A1666="","",(IFERROR(VLOOKUP(A1666,Projecten!A$4:W$2618,23,FALSE),"niet bekend")))</f>
        <v>1600</v>
      </c>
      <c r="AH1666" s="1276">
        <f>IF(A1666="","",(IFERROR(VLOOKUP(A1666,Projecten!A$4:W$2618,12,FALSE),"niet bekend")))</f>
        <v>1600</v>
      </c>
    </row>
    <row r="1667" spans="1:34" s="150" customFormat="1" x14ac:dyDescent="0.2">
      <c r="A1667" s="117">
        <v>2016779</v>
      </c>
      <c r="B1667" s="1563">
        <v>121101</v>
      </c>
      <c r="C1667" s="118" t="s">
        <v>2689</v>
      </c>
      <c r="D1667" s="119" t="s">
        <v>68</v>
      </c>
      <c r="E1667" s="1002">
        <v>7</v>
      </c>
      <c r="F1667" s="738">
        <f>E1667*8</f>
        <v>56</v>
      </c>
      <c r="G1667" s="738">
        <f>E1667*5</f>
        <v>35</v>
      </c>
      <c r="H1667" s="738">
        <f>E1667*3</f>
        <v>21</v>
      </c>
      <c r="I1667" s="808">
        <v>42382</v>
      </c>
      <c r="J1667" s="808" t="s">
        <v>1737</v>
      </c>
      <c r="K1667" s="808" t="s">
        <v>1737</v>
      </c>
      <c r="L1667" s="808" t="s">
        <v>1737</v>
      </c>
      <c r="M1667" s="75" t="s">
        <v>89</v>
      </c>
      <c r="N1667" s="75" t="s">
        <v>89</v>
      </c>
      <c r="O1667" s="75" t="s">
        <v>89</v>
      </c>
      <c r="P1667" s="75" t="s">
        <v>89</v>
      </c>
      <c r="Q1667" s="1256" t="s">
        <v>2754</v>
      </c>
      <c r="R1667" s="96"/>
      <c r="S1667" s="96">
        <v>4</v>
      </c>
      <c r="T1667" s="175"/>
      <c r="U1667" s="99" t="s">
        <v>2740</v>
      </c>
      <c r="V1667" s="99"/>
      <c r="W1667" s="97">
        <f>E1667*15</f>
        <v>105</v>
      </c>
      <c r="X1667" s="99"/>
      <c r="Y1667" s="164"/>
      <c r="Z1667" s="1226">
        <v>42713</v>
      </c>
      <c r="AB1667" s="897"/>
      <c r="AC1667" s="897"/>
      <c r="AD1667" s="897"/>
      <c r="AE1667" s="1144">
        <f>IF(A1667="","",(IFERROR(VLOOKUP(A1667,Projecten!A$4:W$2618,5,FALSE),"niet bekend")))</f>
        <v>14</v>
      </c>
      <c r="AF1667" s="1032">
        <f>IF(AE1667="","",(IF(E1667=0,AH1667,(E1667/AE1667*AH1667))))</f>
        <v>16394.805</v>
      </c>
      <c r="AG1667" s="897">
        <f>IF(A1667="","",(IFERROR(VLOOKUP(A1667,Projecten!A$4:W$2618,23,FALSE),"niet bekend")))</f>
        <v>33565.910000000003</v>
      </c>
      <c r="AH1667" s="1276">
        <f>IF(A1667="","",(IFERROR(VLOOKUP(A1667,Projecten!A$4:W$2618,12,FALSE),"niet bekend")))</f>
        <v>32789.61</v>
      </c>
    </row>
    <row r="1668" spans="1:34" s="150" customFormat="1" x14ac:dyDescent="0.2">
      <c r="A1668" s="117">
        <v>2016779</v>
      </c>
      <c r="B1668" s="1563">
        <v>121101</v>
      </c>
      <c r="C1668" s="118" t="s">
        <v>2689</v>
      </c>
      <c r="D1668" s="119" t="s">
        <v>68</v>
      </c>
      <c r="E1668" s="1002">
        <v>3</v>
      </c>
      <c r="F1668" s="738">
        <f>E1668*8</f>
        <v>24</v>
      </c>
      <c r="G1668" s="738">
        <f>E1668*5</f>
        <v>15</v>
      </c>
      <c r="H1668" s="738">
        <f>E1668*3</f>
        <v>9</v>
      </c>
      <c r="I1668" s="808">
        <v>42382</v>
      </c>
      <c r="J1668" s="808" t="s">
        <v>1737</v>
      </c>
      <c r="K1668" s="808" t="s">
        <v>1737</v>
      </c>
      <c r="L1668" s="808" t="s">
        <v>1737</v>
      </c>
      <c r="M1668" s="75" t="s">
        <v>89</v>
      </c>
      <c r="N1668" s="75" t="s">
        <v>89</v>
      </c>
      <c r="O1668" s="75" t="s">
        <v>89</v>
      </c>
      <c r="P1668" s="75" t="s">
        <v>89</v>
      </c>
      <c r="Q1668" s="1256" t="s">
        <v>2754</v>
      </c>
      <c r="R1668" s="96"/>
      <c r="S1668" s="96">
        <v>4</v>
      </c>
      <c r="T1668" s="175"/>
      <c r="U1668" s="99" t="s">
        <v>2740</v>
      </c>
      <c r="V1668" s="99"/>
      <c r="W1668" s="97">
        <f>E1668*15</f>
        <v>45</v>
      </c>
      <c r="X1668" s="99"/>
      <c r="Y1668" s="164"/>
      <c r="Z1668" s="1226">
        <v>42713</v>
      </c>
      <c r="AB1668" s="897"/>
      <c r="AC1668" s="897"/>
      <c r="AD1668" s="897"/>
      <c r="AE1668" s="1144">
        <f>IF(A1668="","",(IFERROR(VLOOKUP(A1668,Projecten!A$4:W$2618,5,FALSE),"niet bekend")))</f>
        <v>14</v>
      </c>
      <c r="AF1668" s="1032">
        <f>IF(AE1668="","",(IF(E1668=0,AH1668,(E1668/AE1668*AH1668))))</f>
        <v>7026.3449999999993</v>
      </c>
      <c r="AG1668" s="897">
        <f>IF(A1668="","",(IFERROR(VLOOKUP(A1668,Projecten!A$4:W$2618,23,FALSE),"niet bekend")))</f>
        <v>33565.910000000003</v>
      </c>
      <c r="AH1668" s="1276">
        <f>IF(A1668="","",(IFERROR(VLOOKUP(A1668,Projecten!A$4:W$2618,12,FALSE),"niet bekend")))</f>
        <v>32789.61</v>
      </c>
    </row>
    <row r="1669" spans="1:34" s="150" customFormat="1" x14ac:dyDescent="0.2">
      <c r="A1669" s="117"/>
      <c r="B1669" s="1189"/>
      <c r="C1669" s="118"/>
      <c r="D1669" s="119"/>
      <c r="E1669" s="1002"/>
      <c r="F1669" s="738"/>
      <c r="G1669" s="738"/>
      <c r="H1669" s="738"/>
      <c r="I1669" s="808"/>
      <c r="J1669" s="808"/>
      <c r="K1669" s="808"/>
      <c r="L1669" s="808"/>
      <c r="M1669" s="75"/>
      <c r="N1669" s="75"/>
      <c r="O1669" s="75"/>
      <c r="P1669" s="75"/>
      <c r="Q1669" s="1256"/>
      <c r="R1669" s="96"/>
      <c r="S1669" s="96"/>
      <c r="T1669" s="175"/>
      <c r="U1669" s="99"/>
      <c r="V1669" s="99"/>
      <c r="W1669" s="97"/>
      <c r="X1669" s="99"/>
      <c r="Y1669" s="164"/>
      <c r="Z1669" s="1226"/>
      <c r="AB1669" s="897"/>
      <c r="AC1669" s="897"/>
      <c r="AD1669" s="897"/>
      <c r="AE1669" s="1144"/>
      <c r="AF1669" s="1032"/>
      <c r="AG1669" s="897"/>
      <c r="AH1669" s="1187"/>
    </row>
    <row r="1670" spans="1:34" s="150" customFormat="1" x14ac:dyDescent="0.2">
      <c r="A1670" s="117" t="s">
        <v>2720</v>
      </c>
      <c r="B1670" s="1189">
        <v>121104</v>
      </c>
      <c r="C1670" s="118" t="s">
        <v>2722</v>
      </c>
      <c r="D1670" s="119" t="s">
        <v>489</v>
      </c>
      <c r="E1670" s="1002">
        <v>1</v>
      </c>
      <c r="F1670" s="738">
        <v>9</v>
      </c>
      <c r="G1670" s="738">
        <v>4</v>
      </c>
      <c r="H1670" s="738">
        <v>4</v>
      </c>
      <c r="I1670" s="808">
        <v>42382</v>
      </c>
      <c r="J1670" s="808">
        <v>42746</v>
      </c>
      <c r="K1670" s="808" t="s">
        <v>1737</v>
      </c>
      <c r="L1670" s="808" t="s">
        <v>1737</v>
      </c>
      <c r="M1670" s="75" t="s">
        <v>89</v>
      </c>
      <c r="N1670" s="75" t="s">
        <v>89</v>
      </c>
      <c r="O1670" s="75" t="s">
        <v>89</v>
      </c>
      <c r="P1670" s="75" t="s">
        <v>89</v>
      </c>
      <c r="Q1670" s="1176"/>
      <c r="R1670" s="96"/>
      <c r="S1670" s="96">
        <v>4</v>
      </c>
      <c r="T1670" s="175"/>
      <c r="U1670" s="99" t="s">
        <v>681</v>
      </c>
      <c r="V1670" s="99" t="s">
        <v>1181</v>
      </c>
      <c r="W1670" s="1177">
        <v>25.2</v>
      </c>
      <c r="X1670" s="99"/>
      <c r="Y1670" s="164"/>
      <c r="Z1670" s="1226">
        <v>42720</v>
      </c>
      <c r="AB1670" s="897"/>
      <c r="AC1670" s="897"/>
      <c r="AD1670" s="897"/>
      <c r="AE1670" s="1144">
        <f>IF(A1670="","",(IFERROR(VLOOKUP(A1670,Projecten!A$4:W$2618,5,FALSE),"niet bekend")))</f>
        <v>1</v>
      </c>
      <c r="AF1670" s="1032">
        <f>IF(AE1670="","",(IF(E1670=0,AH1670,(E1670/AE1670*AH1670))))</f>
        <v>4200</v>
      </c>
      <c r="AG1670" s="897">
        <f>IF(A1670="","",(IFERROR(VLOOKUP(A1670,Projecten!A$4:W$2618,23,FALSE),"niet bekend")))</f>
        <v>4200</v>
      </c>
      <c r="AH1670" s="1187">
        <f>IF(A1670="","",(IFERROR(VLOOKUP(A1670,Projecten!A$4:W$2618,12,FALSE),"niet bekend")))</f>
        <v>4200</v>
      </c>
    </row>
    <row r="1671" spans="1:34" s="150" customFormat="1" x14ac:dyDescent="0.2">
      <c r="A1671" s="117" t="s">
        <v>2721</v>
      </c>
      <c r="B1671" s="1189">
        <v>121104</v>
      </c>
      <c r="C1671" s="118" t="s">
        <v>2723</v>
      </c>
      <c r="D1671" s="119" t="s">
        <v>489</v>
      </c>
      <c r="E1671" s="1002">
        <v>1</v>
      </c>
      <c r="F1671" s="738">
        <v>9</v>
      </c>
      <c r="G1671" s="738">
        <v>4</v>
      </c>
      <c r="H1671" s="738">
        <v>4</v>
      </c>
      <c r="I1671" s="808">
        <v>42382</v>
      </c>
      <c r="J1671" s="808">
        <v>42746</v>
      </c>
      <c r="K1671" s="808" t="s">
        <v>1737</v>
      </c>
      <c r="L1671" s="808" t="s">
        <v>1737</v>
      </c>
      <c r="M1671" s="75" t="s">
        <v>89</v>
      </c>
      <c r="N1671" s="75" t="s">
        <v>89</v>
      </c>
      <c r="O1671" s="75" t="s">
        <v>89</v>
      </c>
      <c r="P1671" s="75" t="s">
        <v>89</v>
      </c>
      <c r="Q1671" s="1176"/>
      <c r="R1671" s="96"/>
      <c r="S1671" s="96">
        <v>4</v>
      </c>
      <c r="T1671" s="175"/>
      <c r="U1671" s="99" t="s">
        <v>681</v>
      </c>
      <c r="V1671" s="99" t="s">
        <v>1181</v>
      </c>
      <c r="W1671" s="1177">
        <v>25.2</v>
      </c>
      <c r="X1671" s="99"/>
      <c r="Y1671" s="164"/>
      <c r="Z1671" s="1226">
        <v>42720</v>
      </c>
      <c r="AB1671" s="897"/>
      <c r="AC1671" s="897"/>
      <c r="AD1671" s="897"/>
      <c r="AE1671" s="1144">
        <f>IF(A1671="","",(IFERROR(VLOOKUP(A1671,Projecten!A$4:W$2618,5,FALSE),"niet bekend")))</f>
        <v>1</v>
      </c>
      <c r="AF1671" s="1032">
        <f>IF(AE1671="","",(IF(E1671=0,AH1671,(E1671/AE1671*AH1671))))</f>
        <v>4200</v>
      </c>
      <c r="AG1671" s="897">
        <f>IF(A1671="","",(IFERROR(VLOOKUP(A1671,Projecten!A$4:W$2618,23,FALSE),"niet bekend")))</f>
        <v>4200</v>
      </c>
      <c r="AH1671" s="1187">
        <f>IF(A1671="","",(IFERROR(VLOOKUP(A1671,Projecten!A$4:W$2618,12,FALSE),"niet bekend")))</f>
        <v>4200</v>
      </c>
    </row>
    <row r="1672" spans="1:34" s="150" customFormat="1" x14ac:dyDescent="0.2">
      <c r="A1672" s="117"/>
      <c r="B1672" s="1189"/>
      <c r="C1672" s="118"/>
      <c r="D1672" s="119"/>
      <c r="E1672" s="1002"/>
      <c r="F1672" s="738"/>
      <c r="G1672" s="738"/>
      <c r="H1672" s="738"/>
      <c r="I1672" s="808"/>
      <c r="J1672" s="808"/>
      <c r="K1672" s="808"/>
      <c r="L1672" s="808"/>
      <c r="M1672" s="75"/>
      <c r="N1672" s="75"/>
      <c r="O1672" s="75"/>
      <c r="P1672" s="75"/>
      <c r="Q1672" s="1176"/>
      <c r="R1672" s="96"/>
      <c r="S1672" s="96"/>
      <c r="T1672" s="175"/>
      <c r="U1672" s="99"/>
      <c r="V1672" s="99"/>
      <c r="W1672" s="1177"/>
      <c r="X1672" s="99"/>
      <c r="Y1672" s="164"/>
      <c r="Z1672" s="1226"/>
      <c r="AB1672" s="897"/>
      <c r="AC1672" s="897"/>
      <c r="AD1672" s="897"/>
      <c r="AE1672" s="1144"/>
      <c r="AF1672" s="1032"/>
      <c r="AG1672" s="897"/>
      <c r="AH1672" s="1187"/>
    </row>
    <row r="1673" spans="1:34" s="150" customFormat="1" x14ac:dyDescent="0.2">
      <c r="A1673" s="117">
        <v>2016790</v>
      </c>
      <c r="B1673" s="1189">
        <v>121103</v>
      </c>
      <c r="C1673" s="118" t="s">
        <v>2726</v>
      </c>
      <c r="D1673" s="119" t="s">
        <v>451</v>
      </c>
      <c r="E1673" s="1002">
        <v>1</v>
      </c>
      <c r="F1673" s="738">
        <v>7</v>
      </c>
      <c r="G1673" s="738">
        <v>4</v>
      </c>
      <c r="H1673" s="738">
        <v>3</v>
      </c>
      <c r="I1673" s="810">
        <v>42379</v>
      </c>
      <c r="J1673" s="810">
        <v>42380</v>
      </c>
      <c r="K1673" s="808" t="s">
        <v>1737</v>
      </c>
      <c r="L1673" s="808" t="s">
        <v>1737</v>
      </c>
      <c r="M1673" s="75" t="s">
        <v>89</v>
      </c>
      <c r="N1673" s="75" t="s">
        <v>89</v>
      </c>
      <c r="O1673" s="75" t="s">
        <v>89</v>
      </c>
      <c r="P1673" s="75" t="s">
        <v>89</v>
      </c>
      <c r="Q1673" s="1176"/>
      <c r="R1673" s="96"/>
      <c r="S1673" s="96">
        <v>4</v>
      </c>
      <c r="T1673" s="175"/>
      <c r="U1673" s="99" t="s">
        <v>934</v>
      </c>
      <c r="V1673" s="99" t="s">
        <v>1495</v>
      </c>
      <c r="W1673" s="1177">
        <v>17</v>
      </c>
      <c r="X1673" s="99"/>
      <c r="Y1673" s="164"/>
      <c r="Z1673" s="1226">
        <v>42718</v>
      </c>
      <c r="AB1673" s="897"/>
      <c r="AC1673" s="897"/>
      <c r="AD1673" s="897"/>
      <c r="AE1673" s="1144">
        <f>IF(A1673="","",(IFERROR(VLOOKUP(A1673,Projecten!A$4:W$2618,5,FALSE),"niet bekend")))</f>
        <v>1</v>
      </c>
      <c r="AF1673" s="1032">
        <f>IF(AE1673="","",(IF(E1673=0,AH1673,(E1673/AE1673*AH1673))))</f>
        <v>3278.12</v>
      </c>
      <c r="AG1673" s="897">
        <f>IF(A1673="","",(IFERROR(VLOOKUP(A1673,Projecten!A$4:W$2618,23,FALSE),"niet bekend")))</f>
        <v>3278.12</v>
      </c>
      <c r="AH1673" s="1187">
        <f>IF(A1673="","",(IFERROR(VLOOKUP(A1673,Projecten!A$4:W$2618,12,FALSE),"niet bekend")))</f>
        <v>3278.12</v>
      </c>
    </row>
    <row r="1674" spans="1:34" s="150" customFormat="1" x14ac:dyDescent="0.2">
      <c r="A1674" s="117">
        <v>2016789</v>
      </c>
      <c r="B1674" s="1189">
        <v>121103</v>
      </c>
      <c r="C1674" s="118" t="s">
        <v>2725</v>
      </c>
      <c r="D1674" s="448" t="s">
        <v>451</v>
      </c>
      <c r="E1674" s="1002">
        <v>1</v>
      </c>
      <c r="F1674" s="738">
        <v>12</v>
      </c>
      <c r="G1674" s="738">
        <v>6</v>
      </c>
      <c r="H1674" s="738">
        <v>4</v>
      </c>
      <c r="I1674" s="808">
        <v>42745</v>
      </c>
      <c r="J1674" s="808">
        <v>42746</v>
      </c>
      <c r="K1674" s="808" t="s">
        <v>1737</v>
      </c>
      <c r="L1674" s="870"/>
      <c r="M1674" s="75" t="s">
        <v>89</v>
      </c>
      <c r="N1674" s="75" t="s">
        <v>89</v>
      </c>
      <c r="O1674" s="75" t="s">
        <v>89</v>
      </c>
      <c r="P1674" s="75" t="s">
        <v>89</v>
      </c>
      <c r="Q1674" s="1176"/>
      <c r="R1674" s="96"/>
      <c r="S1674" s="96">
        <v>4</v>
      </c>
      <c r="T1674" s="175"/>
      <c r="U1674" s="99" t="s">
        <v>934</v>
      </c>
      <c r="V1674" s="99" t="s">
        <v>2731</v>
      </c>
      <c r="W1674" s="1177">
        <v>35.5</v>
      </c>
      <c r="X1674" s="99"/>
      <c r="Y1674" s="164"/>
      <c r="Z1674" s="1226">
        <v>42726</v>
      </c>
      <c r="AB1674" s="897"/>
      <c r="AC1674" s="897"/>
      <c r="AD1674" s="897"/>
      <c r="AE1674" s="1144">
        <f>IF(A1674="","",(IFERROR(VLOOKUP(A1674,Projecten!A$4:W$2618,5,FALSE),"niet bekend")))</f>
        <v>1</v>
      </c>
      <c r="AF1674" s="1032">
        <f>IF(AE1674="","",(IF(E1674=0,AH1674,(E1674/AE1674*AH1674))))</f>
        <v>6711.18</v>
      </c>
      <c r="AG1674" s="897">
        <f>IF(A1674="","",(IFERROR(VLOOKUP(A1674,Projecten!A$4:W$2618,23,FALSE),"niet bekend")))</f>
        <v>6711.18</v>
      </c>
      <c r="AH1674" s="1187">
        <f>IF(A1674="","",(IFERROR(VLOOKUP(A1674,Projecten!A$4:W$2618,12,FALSE),"niet bekend")))</f>
        <v>6711.18</v>
      </c>
    </row>
    <row r="1675" spans="1:34" s="150" customFormat="1" x14ac:dyDescent="0.2">
      <c r="A1675" s="117"/>
      <c r="B1675" s="1189"/>
      <c r="C1675" s="118"/>
      <c r="D1675" s="448"/>
      <c r="E1675" s="1002"/>
      <c r="F1675" s="738"/>
      <c r="G1675" s="738"/>
      <c r="H1675" s="738"/>
      <c r="I1675" s="808"/>
      <c r="J1675" s="808"/>
      <c r="K1675" s="808"/>
      <c r="L1675" s="870"/>
      <c r="M1675" s="75"/>
      <c r="N1675" s="75"/>
      <c r="O1675" s="75"/>
      <c r="P1675" s="75"/>
      <c r="Q1675" s="1176"/>
      <c r="R1675" s="96"/>
      <c r="S1675" s="96"/>
      <c r="T1675" s="175"/>
      <c r="U1675" s="99"/>
      <c r="V1675" s="99"/>
      <c r="W1675" s="1177"/>
      <c r="X1675" s="99"/>
      <c r="Y1675" s="164"/>
      <c r="Z1675" s="1226"/>
      <c r="AB1675" s="897"/>
      <c r="AC1675" s="897"/>
      <c r="AD1675" s="897"/>
      <c r="AE1675" s="1144"/>
      <c r="AF1675" s="1032"/>
      <c r="AG1675" s="897"/>
      <c r="AH1675" s="1187"/>
    </row>
    <row r="1676" spans="1:34" s="150" customFormat="1" x14ac:dyDescent="0.2">
      <c r="A1676" s="93">
        <v>2017041</v>
      </c>
      <c r="B1676" s="1562">
        <v>121109</v>
      </c>
      <c r="C1676" s="93" t="s">
        <v>3015</v>
      </c>
      <c r="D1676" s="94" t="s">
        <v>2383</v>
      </c>
      <c r="E1676" s="91">
        <v>0</v>
      </c>
      <c r="F1676" s="94">
        <v>1</v>
      </c>
      <c r="G1676" s="94">
        <v>1</v>
      </c>
      <c r="H1676" s="94">
        <v>0</v>
      </c>
      <c r="I1676" s="808" t="s">
        <v>1305</v>
      </c>
      <c r="J1676" s="808" t="s">
        <v>1737</v>
      </c>
      <c r="K1676" s="808" t="s">
        <v>1737</v>
      </c>
      <c r="L1676" s="808" t="s">
        <v>1737</v>
      </c>
      <c r="M1676" s="75" t="s">
        <v>89</v>
      </c>
      <c r="N1676" s="75" t="s">
        <v>89</v>
      </c>
      <c r="O1676" s="75" t="s">
        <v>89</v>
      </c>
      <c r="P1676" s="75" t="s">
        <v>89</v>
      </c>
      <c r="Q1676" s="1256"/>
      <c r="R1676" s="96"/>
      <c r="S1676" s="96"/>
      <c r="T1676" s="175"/>
      <c r="U1676" s="99"/>
      <c r="V1676" s="263"/>
      <c r="W1676" s="97"/>
      <c r="X1676" s="99"/>
      <c r="Y1676" s="765"/>
      <c r="Z1676" s="1226"/>
      <c r="AB1676" s="897"/>
      <c r="AC1676" s="897"/>
      <c r="AD1676" s="897"/>
      <c r="AE1676" s="1144"/>
      <c r="AF1676" s="1032"/>
      <c r="AG1676" s="897"/>
      <c r="AH1676" s="1187"/>
    </row>
    <row r="1677" spans="1:34" s="38" customFormat="1" x14ac:dyDescent="0.2">
      <c r="A1677" s="826"/>
      <c r="B1677" s="1500"/>
      <c r="C1677" s="31"/>
      <c r="D1677" s="31"/>
      <c r="E1677" s="32"/>
      <c r="F1677" s="32"/>
      <c r="G1677" s="32"/>
      <c r="H1677" s="32"/>
      <c r="I1677" s="811"/>
      <c r="J1677" s="811"/>
      <c r="K1677" s="811"/>
      <c r="L1677" s="32"/>
      <c r="M1677" s="32"/>
      <c r="N1677" s="32"/>
      <c r="O1677" s="32"/>
      <c r="P1677" s="32"/>
      <c r="Q1677" s="527"/>
      <c r="R1677" s="33"/>
      <c r="S1677" s="176"/>
      <c r="T1677" s="176"/>
      <c r="U1677" s="35"/>
      <c r="V1677" s="35"/>
      <c r="W1677" s="35"/>
      <c r="X1677" s="83"/>
      <c r="Y1677" s="84"/>
      <c r="Z1677" s="36"/>
      <c r="AB1677" s="896"/>
      <c r="AC1677" s="896"/>
      <c r="AD1677" s="896"/>
      <c r="AE1677" s="1145"/>
      <c r="AF1677" s="1034"/>
      <c r="AG1677" s="896"/>
      <c r="AH1677" s="908"/>
    </row>
    <row r="1678" spans="1:34" s="1323" customFormat="1" x14ac:dyDescent="0.2">
      <c r="A1678" s="1310"/>
      <c r="B1678" s="1564"/>
      <c r="C1678" s="1312">
        <f>SUM(F1678:H1678)</f>
        <v>313</v>
      </c>
      <c r="D1678" s="1313"/>
      <c r="E1678" s="1314">
        <f>SUM(E1679:E1702)</f>
        <v>25</v>
      </c>
      <c r="F1678" s="1314">
        <f>SUM(F1679:F1702)</f>
        <v>161</v>
      </c>
      <c r="G1678" s="1314">
        <f>SUM(G1679:G1702)</f>
        <v>93</v>
      </c>
      <c r="H1678" s="1314">
        <f>SUM(H1679:H1702)</f>
        <v>59</v>
      </c>
      <c r="I1678" s="1315"/>
      <c r="J1678" s="1315"/>
      <c r="K1678" s="1315"/>
      <c r="L1678" s="1314"/>
      <c r="M1678" s="1314"/>
      <c r="N1678" s="1314"/>
      <c r="O1678" s="1314"/>
      <c r="P1678" s="1314"/>
      <c r="Q1678" s="1316">
        <v>4</v>
      </c>
      <c r="R1678" s="2137"/>
      <c r="S1678" s="1317"/>
      <c r="T1678" s="1317"/>
      <c r="U1678" s="1318"/>
      <c r="V1678" s="1319">
        <f>SUM(W1678:W1702)</f>
        <v>331.15</v>
      </c>
      <c r="W1678" s="1320"/>
      <c r="X1678" s="1320">
        <f>Productiemedewerkers!C1908</f>
        <v>0</v>
      </c>
      <c r="Y1678" s="1321">
        <f>V1678-X1678</f>
        <v>331.15</v>
      </c>
      <c r="Z1678" s="1322"/>
      <c r="AB1678" s="1324"/>
      <c r="AC1678" s="1324"/>
      <c r="AD1678" s="1325" t="str">
        <f>CONCATENATE("week ",Q1678)</f>
        <v>week 4</v>
      </c>
      <c r="AE1678" s="1326"/>
      <c r="AF1678" s="1481">
        <f>SUM(AF1679:AF1702)</f>
        <v>51473.619999999995</v>
      </c>
      <c r="AG1678" s="1324"/>
      <c r="AH1678" s="1328"/>
    </row>
    <row r="1679" spans="1:34" s="1287" customFormat="1" ht="12" x14ac:dyDescent="0.2">
      <c r="A1679" s="1329"/>
      <c r="B1679" s="1491"/>
      <c r="C1679" s="1331"/>
      <c r="D1679" s="1332"/>
      <c r="E1679" s="1333"/>
      <c r="F1679" s="1333"/>
      <c r="G1679" s="1333"/>
      <c r="H1679" s="1333"/>
      <c r="I1679" s="1334"/>
      <c r="J1679" s="1334"/>
      <c r="K1679" s="1334"/>
      <c r="L1679" s="1335"/>
      <c r="M1679" s="1335"/>
      <c r="N1679" s="1335"/>
      <c r="O1679" s="1335"/>
      <c r="P1679" s="1335"/>
      <c r="Q1679" s="1290" t="s">
        <v>2484</v>
      </c>
      <c r="R1679" s="1337"/>
      <c r="S1679" s="1337"/>
      <c r="T1679" s="1338"/>
      <c r="U1679" s="1331"/>
      <c r="V1679" s="1339" t="s">
        <v>2493</v>
      </c>
      <c r="W1679" s="1340"/>
      <c r="X1679" s="1331"/>
      <c r="Y1679" s="1331"/>
      <c r="Z1679" s="1290"/>
      <c r="AB1679" s="1291"/>
      <c r="AC1679" s="1291"/>
      <c r="AD1679" s="1291"/>
      <c r="AE1679" s="1341" t="str">
        <f>IF(A1679="","",(IFERROR(VLOOKUP(A1679,Projecten!A$4:W$2618,5,FALSE),"niet bekend")))</f>
        <v/>
      </c>
      <c r="AF1679" s="1293" t="str">
        <f>IF(AE1679="","",(IF(E1679=0,AH1679,(E1679/AE1679*AH1679))))</f>
        <v/>
      </c>
      <c r="AG1679" s="1291" t="str">
        <f>IF(A1679="","",(IFERROR(VLOOKUP(A1679,Projecten!A$4:W$2618,23,FALSE),"niet bekend")))</f>
        <v/>
      </c>
      <c r="AH1679" s="1294" t="str">
        <f>IF(A1679="","",(IFERROR(VLOOKUP(A1679,Projecten!A$4:W$2618,12,FALSE),"niet bekend")))</f>
        <v/>
      </c>
    </row>
    <row r="1680" spans="1:34" s="1287" customFormat="1" ht="12" x14ac:dyDescent="0.2">
      <c r="A1680" s="1329"/>
      <c r="B1680" s="1491"/>
      <c r="C1680" s="1331"/>
      <c r="D1680" s="1332"/>
      <c r="E1680" s="1333"/>
      <c r="F1680" s="1333"/>
      <c r="G1680" s="1333"/>
      <c r="H1680" s="1333"/>
      <c r="I1680" s="1334"/>
      <c r="J1680" s="1334"/>
      <c r="K1680" s="1334"/>
      <c r="L1680" s="1335"/>
      <c r="M1680" s="1335"/>
      <c r="N1680" s="1335"/>
      <c r="O1680" s="1335"/>
      <c r="P1680" s="1335"/>
      <c r="Q1680" s="1290"/>
      <c r="R1680" s="1337"/>
      <c r="S1680" s="1337" t="s">
        <v>227</v>
      </c>
      <c r="T1680" s="1338"/>
      <c r="U1680" s="1331"/>
      <c r="V1680" s="1339"/>
      <c r="W1680" s="1340"/>
      <c r="X1680" s="1331"/>
      <c r="Y1680" s="1331"/>
      <c r="Z1680" s="1290"/>
      <c r="AB1680" s="1291"/>
      <c r="AC1680" s="1291"/>
      <c r="AD1680" s="1291"/>
      <c r="AE1680" s="1341" t="str">
        <f>IF(A1680="","",(IFERROR(VLOOKUP(A1680,Projecten!A$4:W$2618,5,FALSE),"niet bekend")))</f>
        <v/>
      </c>
      <c r="AF1680" s="1293" t="str">
        <f>IF(AE1680="","",(IF(E1680=0,AH1680,(E1680/AE1680*AH1680))))</f>
        <v/>
      </c>
      <c r="AG1680" s="1291" t="str">
        <f>IF(A1680="","",(IFERROR(VLOOKUP(A1680,Projecten!A$4:W$2618,23,FALSE),"niet bekend")))</f>
        <v/>
      </c>
      <c r="AH1680" s="1294" t="str">
        <f>IF(A1680="","",(IFERROR(VLOOKUP(A1680,Projecten!A$4:W$2618,12,FALSE),"niet bekend")))</f>
        <v/>
      </c>
    </row>
    <row r="1681" spans="1:34" s="1368" customFormat="1" ht="12" x14ac:dyDescent="0.2">
      <c r="A1681" s="1357">
        <v>2016779</v>
      </c>
      <c r="B1681" s="1565">
        <v>121101</v>
      </c>
      <c r="C1681" s="1357" t="s">
        <v>2689</v>
      </c>
      <c r="D1681" s="1358" t="s">
        <v>68</v>
      </c>
      <c r="E1681" s="1429">
        <v>4</v>
      </c>
      <c r="F1681" s="1358">
        <f>E1681*8</f>
        <v>32</v>
      </c>
      <c r="G1681" s="1358">
        <f>E1681*5</f>
        <v>20</v>
      </c>
      <c r="H1681" s="1358">
        <f>E1681*3</f>
        <v>12</v>
      </c>
      <c r="I1681" s="1398">
        <v>42382</v>
      </c>
      <c r="J1681" s="1398" t="s">
        <v>1737</v>
      </c>
      <c r="K1681" s="1398" t="s">
        <v>1737</v>
      </c>
      <c r="L1681" s="1398" t="s">
        <v>1737</v>
      </c>
      <c r="M1681" s="1399" t="s">
        <v>89</v>
      </c>
      <c r="N1681" s="1399" t="s">
        <v>89</v>
      </c>
      <c r="O1681" s="1399" t="s">
        <v>89</v>
      </c>
      <c r="P1681" s="1399" t="s">
        <v>89</v>
      </c>
      <c r="Q1681" s="1434" t="s">
        <v>2754</v>
      </c>
      <c r="R1681" s="1362"/>
      <c r="S1681" s="1362">
        <v>5</v>
      </c>
      <c r="T1681" s="1363"/>
      <c r="U1681" s="1364" t="s">
        <v>2740</v>
      </c>
      <c r="V1681" s="1435"/>
      <c r="W1681" s="1356">
        <f>E1681*15</f>
        <v>60</v>
      </c>
      <c r="X1681" s="1364"/>
      <c r="Y1681" s="1366"/>
      <c r="Z1681" s="1367">
        <v>42713</v>
      </c>
      <c r="AB1681" s="1369"/>
      <c r="AC1681" s="1369"/>
      <c r="AD1681" s="1369"/>
      <c r="AE1681" s="1433">
        <f>IF(A1681="","",(IFERROR(VLOOKUP(A1681,Projecten!A$4:W$2618,5,FALSE),"niet bekend")))</f>
        <v>14</v>
      </c>
      <c r="AF1681" s="1371">
        <f>IF(AE1681="","",(IF(E1681=0,AH1681,(E1681/AE1681*AH1681))))</f>
        <v>9368.4599999999991</v>
      </c>
      <c r="AG1681" s="1369">
        <f>IF(A1681="","",(IFERROR(VLOOKUP(A1681,Projecten!A$4:W$2618,23,FALSE),"niet bekend")))</f>
        <v>33565.910000000003</v>
      </c>
      <c r="AH1681" s="1372">
        <f>IF(A1681="","",(IFERROR(VLOOKUP(A1681,Projecten!A$4:W$2618,12,FALSE),"niet bekend")))</f>
        <v>32789.61</v>
      </c>
    </row>
    <row r="1682" spans="1:34" s="1368" customFormat="1" ht="12" x14ac:dyDescent="0.2">
      <c r="A1682" s="1357"/>
      <c r="B1682" s="1565"/>
      <c r="C1682" s="1357"/>
      <c r="D1682" s="1358"/>
      <c r="E1682" s="1429"/>
      <c r="F1682" s="1358"/>
      <c r="G1682" s="1358"/>
      <c r="H1682" s="1358"/>
      <c r="I1682" s="1398"/>
      <c r="J1682" s="1398"/>
      <c r="K1682" s="1398"/>
      <c r="L1682" s="1398"/>
      <c r="M1682" s="1399"/>
      <c r="N1682" s="1399"/>
      <c r="O1682" s="1399"/>
      <c r="P1682" s="1399"/>
      <c r="Q1682" s="1434"/>
      <c r="R1682" s="1362"/>
      <c r="S1682" s="1362"/>
      <c r="T1682" s="1363"/>
      <c r="U1682" s="1364"/>
      <c r="V1682" s="1435"/>
      <c r="W1682" s="1356"/>
      <c r="X1682" s="1364"/>
      <c r="Y1682" s="1366"/>
      <c r="Z1682" s="1367"/>
      <c r="AB1682" s="1369"/>
      <c r="AC1682" s="1369"/>
      <c r="AD1682" s="1369"/>
      <c r="AE1682" s="1433"/>
      <c r="AF1682" s="1371"/>
      <c r="AG1682" s="1369"/>
      <c r="AH1682" s="1372"/>
    </row>
    <row r="1683" spans="1:34" s="1368" customFormat="1" ht="12" x14ac:dyDescent="0.2">
      <c r="A1683" s="1357">
        <v>2016783</v>
      </c>
      <c r="B1683" s="1490">
        <v>121112</v>
      </c>
      <c r="C1683" s="1357" t="s">
        <v>2695</v>
      </c>
      <c r="D1683" s="1358" t="s">
        <v>68</v>
      </c>
      <c r="E1683" s="1429">
        <v>0</v>
      </c>
      <c r="F1683" s="1358">
        <v>2</v>
      </c>
      <c r="G1683" s="1358">
        <v>1</v>
      </c>
      <c r="H1683" s="1358">
        <v>1</v>
      </c>
      <c r="I1683" s="1398">
        <v>42748</v>
      </c>
      <c r="J1683" s="1398" t="s">
        <v>1737</v>
      </c>
      <c r="K1683" s="1398" t="s">
        <v>1737</v>
      </c>
      <c r="L1683" s="1398" t="s">
        <v>1737</v>
      </c>
      <c r="M1683" s="1431" t="s">
        <v>89</v>
      </c>
      <c r="N1683" s="1431" t="s">
        <v>89</v>
      </c>
      <c r="O1683" s="1431" t="s">
        <v>89</v>
      </c>
      <c r="P1683" s="1431" t="s">
        <v>89</v>
      </c>
      <c r="Q1683" s="1361"/>
      <c r="R1683" s="1362"/>
      <c r="S1683" s="1362">
        <v>5</v>
      </c>
      <c r="T1683" s="1363"/>
      <c r="U1683" s="1364" t="s">
        <v>278</v>
      </c>
      <c r="V1683" s="1432"/>
      <c r="W1683" s="1356">
        <v>5</v>
      </c>
      <c r="X1683" s="1364"/>
      <c r="Y1683" s="1364"/>
      <c r="Z1683" s="1367">
        <v>42718</v>
      </c>
      <c r="AB1683" s="1369"/>
      <c r="AC1683" s="1369"/>
      <c r="AD1683" s="1369"/>
      <c r="AE1683" s="1433">
        <f>IF(A1683="","",(IFERROR(VLOOKUP(A1683,Projecten!A$4:W$2618,5,FALSE),"niet bekend")))</f>
        <v>1</v>
      </c>
      <c r="AF1683" s="1371">
        <f t="shared" ref="AF1683:AF1694" si="163">IF(AE1683="","",(IF(E1683=0,AH1683,(E1683/AE1683*AH1683))))</f>
        <v>537.12</v>
      </c>
      <c r="AG1683" s="1369">
        <f>IF(A1683="","",(IFERROR(VLOOKUP(A1683,Projecten!A$4:W$2618,23,FALSE),"niet bekend")))</f>
        <v>537.12</v>
      </c>
      <c r="AH1683" s="1372">
        <f>IF(A1683="","",(IFERROR(VLOOKUP(A1683,Projecten!A$4:W$2618,12,FALSE),"niet bekend")))</f>
        <v>537.12</v>
      </c>
    </row>
    <row r="1684" spans="1:34" s="1368" customFormat="1" ht="12" x14ac:dyDescent="0.2">
      <c r="A1684" s="1396">
        <v>2017016</v>
      </c>
      <c r="B1684" s="1490">
        <v>121118</v>
      </c>
      <c r="C1684" s="1396" t="s">
        <v>2786</v>
      </c>
      <c r="D1684" s="1437" t="s">
        <v>68</v>
      </c>
      <c r="E1684" s="1445">
        <v>1</v>
      </c>
      <c r="F1684" s="1437">
        <v>2</v>
      </c>
      <c r="G1684" s="1437">
        <v>1</v>
      </c>
      <c r="H1684" s="1437">
        <v>1</v>
      </c>
      <c r="I1684" s="1359">
        <v>42755</v>
      </c>
      <c r="J1684" s="1359" t="s">
        <v>1737</v>
      </c>
      <c r="K1684" s="1359" t="s">
        <v>1737</v>
      </c>
      <c r="L1684" s="1359" t="s">
        <v>1737</v>
      </c>
      <c r="M1684" s="1360" t="s">
        <v>89</v>
      </c>
      <c r="N1684" s="1360" t="s">
        <v>89</v>
      </c>
      <c r="O1684" s="1360" t="s">
        <v>89</v>
      </c>
      <c r="P1684" s="1360" t="s">
        <v>89</v>
      </c>
      <c r="Q1684" s="1361"/>
      <c r="R1684" s="1362"/>
      <c r="S1684" s="1362">
        <v>5</v>
      </c>
      <c r="T1684" s="1363"/>
      <c r="U1684" s="1364" t="s">
        <v>278</v>
      </c>
      <c r="V1684" s="1364"/>
      <c r="W1684" s="1365">
        <v>5</v>
      </c>
      <c r="X1684" s="1364"/>
      <c r="Y1684" s="1364"/>
      <c r="Z1684" s="1367">
        <v>42741</v>
      </c>
      <c r="AB1684" s="1369"/>
      <c r="AC1684" s="1369"/>
      <c r="AD1684" s="1369"/>
      <c r="AE1684" s="1433">
        <f>IF(A1684="","",(IFERROR(VLOOKUP(A1684,Projecten!A$4:W$2618,5,FALSE),"niet bekend")))</f>
        <v>1</v>
      </c>
      <c r="AF1684" s="1371">
        <f t="shared" si="163"/>
        <v>537.12</v>
      </c>
      <c r="AG1684" s="1369">
        <f>IF(A1684="","",(IFERROR(VLOOKUP(A1684,Projecten!A$4:W$2618,23,FALSE),"niet bekend")))</f>
        <v>537.12</v>
      </c>
      <c r="AH1684" s="1372">
        <f>IF(A1684="","",(IFERROR(VLOOKUP(A1684,Projecten!A$4:W$2618,12,FALSE),"niet bekend")))</f>
        <v>537.12</v>
      </c>
    </row>
    <row r="1685" spans="1:34" s="1368" customFormat="1" ht="12" x14ac:dyDescent="0.2">
      <c r="A1685" s="1396">
        <v>2017017</v>
      </c>
      <c r="B1685" s="1490">
        <v>121118</v>
      </c>
      <c r="C1685" s="1396" t="s">
        <v>3009</v>
      </c>
      <c r="D1685" s="1437" t="s">
        <v>68</v>
      </c>
      <c r="E1685" s="1445">
        <v>1</v>
      </c>
      <c r="F1685" s="1437">
        <v>2</v>
      </c>
      <c r="G1685" s="1437">
        <v>1</v>
      </c>
      <c r="H1685" s="1437">
        <v>1</v>
      </c>
      <c r="I1685" s="1359">
        <v>42755</v>
      </c>
      <c r="J1685" s="1359" t="s">
        <v>1737</v>
      </c>
      <c r="K1685" s="1359" t="s">
        <v>1737</v>
      </c>
      <c r="L1685" s="1359" t="s">
        <v>1737</v>
      </c>
      <c r="M1685" s="1360" t="s">
        <v>89</v>
      </c>
      <c r="N1685" s="1360" t="s">
        <v>89</v>
      </c>
      <c r="O1685" s="1360" t="s">
        <v>89</v>
      </c>
      <c r="P1685" s="1360" t="s">
        <v>89</v>
      </c>
      <c r="Q1685" s="1361"/>
      <c r="R1685" s="1362"/>
      <c r="S1685" s="1362">
        <v>5</v>
      </c>
      <c r="T1685" s="1363"/>
      <c r="U1685" s="1364" t="s">
        <v>278</v>
      </c>
      <c r="V1685" s="1364"/>
      <c r="W1685" s="1441">
        <v>5</v>
      </c>
      <c r="X1685" s="1364"/>
      <c r="Y1685" s="1364"/>
      <c r="Z1685" s="1367">
        <v>42741</v>
      </c>
      <c r="AB1685" s="1369"/>
      <c r="AC1685" s="1369"/>
      <c r="AD1685" s="1369"/>
      <c r="AE1685" s="1433">
        <f>IF(A1685="","",(IFERROR(VLOOKUP(A1685,Projecten!A$4:W$2618,5,FALSE),"niet bekend")))</f>
        <v>1</v>
      </c>
      <c r="AF1685" s="1371">
        <f t="shared" si="163"/>
        <v>587.54</v>
      </c>
      <c r="AG1685" s="1369">
        <f>IF(A1685="","",(IFERROR(VLOOKUP(A1685,Projecten!A$4:W$2618,23,FALSE),"niet bekend")))</f>
        <v>587.54</v>
      </c>
      <c r="AH1685" s="1372">
        <f>IF(A1685="","",(IFERROR(VLOOKUP(A1685,Projecten!A$4:W$2618,12,FALSE),"niet bekend")))</f>
        <v>587.54</v>
      </c>
    </row>
    <row r="1686" spans="1:34" s="1368" customFormat="1" ht="12" x14ac:dyDescent="0.2">
      <c r="A1686" s="1396">
        <v>2016794</v>
      </c>
      <c r="B1686" s="1492">
        <v>121113</v>
      </c>
      <c r="C1686" s="1396">
        <v>647617</v>
      </c>
      <c r="D1686" s="1437" t="s">
        <v>68</v>
      </c>
      <c r="E1686" s="1445">
        <v>1</v>
      </c>
      <c r="F1686" s="1437">
        <v>10</v>
      </c>
      <c r="G1686" s="1437">
        <v>6</v>
      </c>
      <c r="H1686" s="1437">
        <v>5</v>
      </c>
      <c r="I1686" s="1359">
        <v>42748</v>
      </c>
      <c r="J1686" s="1359">
        <v>42753</v>
      </c>
      <c r="K1686" s="1359" t="s">
        <v>1737</v>
      </c>
      <c r="L1686" s="1359" t="s">
        <v>1737</v>
      </c>
      <c r="M1686" s="1360" t="s">
        <v>89</v>
      </c>
      <c r="N1686" s="1360" t="s">
        <v>89</v>
      </c>
      <c r="O1686" s="1360" t="s">
        <v>89</v>
      </c>
      <c r="P1686" s="1360" t="s">
        <v>89</v>
      </c>
      <c r="Q1686" s="1361"/>
      <c r="R1686" s="1362"/>
      <c r="S1686" s="1362">
        <v>5</v>
      </c>
      <c r="T1686" s="1363"/>
      <c r="U1686" s="1364" t="s">
        <v>278</v>
      </c>
      <c r="V1686" s="1364"/>
      <c r="W1686" s="1365">
        <v>22</v>
      </c>
      <c r="X1686" s="1364"/>
      <c r="Y1686" s="1364"/>
      <c r="Z1686" s="1367">
        <v>42718</v>
      </c>
      <c r="AB1686" s="1369"/>
      <c r="AC1686" s="1369"/>
      <c r="AD1686" s="1369"/>
      <c r="AE1686" s="1433">
        <f>IF(A1686="","",(IFERROR(VLOOKUP(A1686,Projecten!A$4:W$2618,5,FALSE),"niet bekend")))</f>
        <v>1</v>
      </c>
      <c r="AF1686" s="1371">
        <f t="shared" si="163"/>
        <v>3584.78</v>
      </c>
      <c r="AG1686" s="1369">
        <f>IF(A1686="","",(IFERROR(VLOOKUP(A1686,Projecten!A$4:W$2618,23,FALSE),"niet bekend")))</f>
        <v>3584.78</v>
      </c>
      <c r="AH1686" s="1372">
        <f>IF(A1686="","",(IFERROR(VLOOKUP(A1686,Projecten!A$4:W$2618,12,FALSE),"niet bekend")))</f>
        <v>3584.78</v>
      </c>
    </row>
    <row r="1687" spans="1:34" s="1368" customFormat="1" ht="12" x14ac:dyDescent="0.2">
      <c r="A1687" s="1396">
        <v>2016793</v>
      </c>
      <c r="B1687" s="1492">
        <v>121113</v>
      </c>
      <c r="C1687" s="1396">
        <v>631317</v>
      </c>
      <c r="D1687" s="1437" t="s">
        <v>68</v>
      </c>
      <c r="E1687" s="1445">
        <v>1</v>
      </c>
      <c r="F1687" s="1437">
        <v>10</v>
      </c>
      <c r="G1687" s="1437">
        <v>5</v>
      </c>
      <c r="H1687" s="1437">
        <v>3</v>
      </c>
      <c r="I1687" s="1359">
        <v>42748</v>
      </c>
      <c r="J1687" s="1359" t="s">
        <v>1737</v>
      </c>
      <c r="K1687" s="1359" t="s">
        <v>1737</v>
      </c>
      <c r="L1687" s="1359" t="s">
        <v>1737</v>
      </c>
      <c r="M1687" s="1360" t="s">
        <v>89</v>
      </c>
      <c r="N1687" s="1360" t="s">
        <v>89</v>
      </c>
      <c r="O1687" s="1360" t="s">
        <v>89</v>
      </c>
      <c r="P1687" s="1360" t="s">
        <v>89</v>
      </c>
      <c r="Q1687" s="1361"/>
      <c r="R1687" s="1362"/>
      <c r="S1687" s="1362">
        <v>5</v>
      </c>
      <c r="T1687" s="1363"/>
      <c r="U1687" s="1364" t="s">
        <v>278</v>
      </c>
      <c r="V1687" s="1364"/>
      <c r="W1687" s="1365">
        <v>21</v>
      </c>
      <c r="X1687" s="1364"/>
      <c r="Y1687" s="1364"/>
      <c r="Z1687" s="1367">
        <v>42718</v>
      </c>
      <c r="AB1687" s="1369"/>
      <c r="AC1687" s="1369"/>
      <c r="AD1687" s="1369"/>
      <c r="AE1687" s="1433">
        <f>IF(A1687="","",(IFERROR(VLOOKUP(A1687,Projecten!A$4:W$2618,5,FALSE),"niet bekend")))</f>
        <v>1</v>
      </c>
      <c r="AF1687" s="1371">
        <f t="shared" si="163"/>
        <v>3281.06</v>
      </c>
      <c r="AG1687" s="1369">
        <f>IF(A1687="","",(IFERROR(VLOOKUP(A1687,Projecten!A$4:W$2618,23,FALSE),"niet bekend")))</f>
        <v>3281.06</v>
      </c>
      <c r="AH1687" s="1372">
        <f>IF(A1687="","",(IFERROR(VLOOKUP(A1687,Projecten!A$4:W$2618,12,FALSE),"niet bekend")))</f>
        <v>3281.06</v>
      </c>
    </row>
    <row r="1688" spans="1:34" s="1368" customFormat="1" ht="12" x14ac:dyDescent="0.2">
      <c r="A1688" s="1357">
        <v>2016782</v>
      </c>
      <c r="B1688" s="1490">
        <v>121112</v>
      </c>
      <c r="C1688" s="1357">
        <v>570717</v>
      </c>
      <c r="D1688" s="1358" t="s">
        <v>68</v>
      </c>
      <c r="E1688" s="1429">
        <v>1</v>
      </c>
      <c r="F1688" s="1358">
        <v>11</v>
      </c>
      <c r="G1688" s="1358">
        <v>5</v>
      </c>
      <c r="H1688" s="1358">
        <v>3</v>
      </c>
      <c r="I1688" s="1398">
        <v>42748</v>
      </c>
      <c r="J1688" s="1430">
        <v>42753</v>
      </c>
      <c r="K1688" s="1398" t="s">
        <v>1737</v>
      </c>
      <c r="L1688" s="1398" t="s">
        <v>1737</v>
      </c>
      <c r="M1688" s="1431" t="s">
        <v>89</v>
      </c>
      <c r="N1688" s="1431" t="s">
        <v>89</v>
      </c>
      <c r="O1688" s="1431" t="s">
        <v>89</v>
      </c>
      <c r="P1688" s="1431" t="s">
        <v>89</v>
      </c>
      <c r="Q1688" s="1361"/>
      <c r="R1688" s="1362"/>
      <c r="S1688" s="1362">
        <v>5</v>
      </c>
      <c r="T1688" s="1363"/>
      <c r="U1688" s="1364" t="s">
        <v>278</v>
      </c>
      <c r="V1688" s="1432"/>
      <c r="W1688" s="1356">
        <v>18</v>
      </c>
      <c r="X1688" s="1364"/>
      <c r="Y1688" s="1364"/>
      <c r="Z1688" s="1367">
        <v>42718</v>
      </c>
      <c r="AB1688" s="1369"/>
      <c r="AC1688" s="1369"/>
      <c r="AD1688" s="1369"/>
      <c r="AE1688" s="1433">
        <f>IF(A1688="","",(IFERROR(VLOOKUP(A1688,Projecten!A$4:W$2618,5,FALSE),"niet bekend")))</f>
        <v>1</v>
      </c>
      <c r="AF1688" s="1371">
        <f t="shared" si="163"/>
        <v>3048.76</v>
      </c>
      <c r="AG1688" s="1369">
        <f>IF(A1688="","",(IFERROR(VLOOKUP(A1688,Projecten!A$4:W$2618,23,FALSE),"niet bekend")))</f>
        <v>3048.76</v>
      </c>
      <c r="AH1688" s="1372">
        <f>IF(A1688="","",(IFERROR(VLOOKUP(A1688,Projecten!A$4:W$2618,12,FALSE),"niet bekend")))</f>
        <v>3048.76</v>
      </c>
    </row>
    <row r="1689" spans="1:34" s="1368" customFormat="1" ht="12" x14ac:dyDescent="0.2">
      <c r="A1689" s="1396">
        <v>2016788</v>
      </c>
      <c r="B1689" s="1492">
        <v>121114</v>
      </c>
      <c r="C1689" s="1396">
        <v>590917</v>
      </c>
      <c r="D1689" s="1437" t="s">
        <v>68</v>
      </c>
      <c r="E1689" s="1445">
        <v>1</v>
      </c>
      <c r="F1689" s="1437">
        <v>8</v>
      </c>
      <c r="G1689" s="1437">
        <v>5</v>
      </c>
      <c r="H1689" s="1437">
        <v>3</v>
      </c>
      <c r="I1689" s="1398">
        <v>42748</v>
      </c>
      <c r="J1689" s="1430">
        <v>42753</v>
      </c>
      <c r="K1689" s="1359" t="s">
        <v>1737</v>
      </c>
      <c r="L1689" s="1359" t="s">
        <v>1737</v>
      </c>
      <c r="M1689" s="1360" t="s">
        <v>89</v>
      </c>
      <c r="N1689" s="1360" t="s">
        <v>89</v>
      </c>
      <c r="O1689" s="1360" t="s">
        <v>89</v>
      </c>
      <c r="P1689" s="1360" t="s">
        <v>89</v>
      </c>
      <c r="Q1689" s="1361"/>
      <c r="R1689" s="1362"/>
      <c r="S1689" s="1362">
        <v>5</v>
      </c>
      <c r="T1689" s="1363"/>
      <c r="U1689" s="1364" t="s">
        <v>278</v>
      </c>
      <c r="V1689" s="1364"/>
      <c r="W1689" s="1365">
        <v>16.25</v>
      </c>
      <c r="X1689" s="1364"/>
      <c r="Y1689" s="1364"/>
      <c r="Z1689" s="1367">
        <v>42718</v>
      </c>
      <c r="AB1689" s="1369"/>
      <c r="AC1689" s="1369"/>
      <c r="AD1689" s="1369"/>
      <c r="AE1689" s="1433">
        <f>IF(A1689="","",(IFERROR(VLOOKUP(A1689,Projecten!A$4:W$2618,5,FALSE),"niet bekend")))</f>
        <v>1</v>
      </c>
      <c r="AF1689" s="1371">
        <f t="shared" si="163"/>
        <v>2553.7399999999998</v>
      </c>
      <c r="AG1689" s="1369">
        <f>IF(A1689="","",(IFERROR(VLOOKUP(A1689,Projecten!A$4:W$2618,23,FALSE),"niet bekend")))</f>
        <v>2553.7399999999998</v>
      </c>
      <c r="AH1689" s="1372">
        <f>IF(A1689="","",(IFERROR(VLOOKUP(A1689,Projecten!A$4:W$2618,12,FALSE),"niet bekend")))</f>
        <v>2553.7399999999998</v>
      </c>
    </row>
    <row r="1690" spans="1:34" s="1368" customFormat="1" ht="12" x14ac:dyDescent="0.2">
      <c r="A1690" s="1396">
        <v>2016787</v>
      </c>
      <c r="B1690" s="1492">
        <v>121114</v>
      </c>
      <c r="C1690" s="1396">
        <v>629217</v>
      </c>
      <c r="D1690" s="1437" t="s">
        <v>68</v>
      </c>
      <c r="E1690" s="1445">
        <v>1</v>
      </c>
      <c r="F1690" s="1437">
        <v>10</v>
      </c>
      <c r="G1690" s="1437">
        <v>4</v>
      </c>
      <c r="H1690" s="1437">
        <v>4</v>
      </c>
      <c r="I1690" s="1359">
        <v>42748</v>
      </c>
      <c r="J1690" s="1359" t="s">
        <v>1737</v>
      </c>
      <c r="K1690" s="1359" t="s">
        <v>1737</v>
      </c>
      <c r="L1690" s="1359" t="s">
        <v>1737</v>
      </c>
      <c r="M1690" s="1360" t="s">
        <v>89</v>
      </c>
      <c r="N1690" s="1360" t="s">
        <v>89</v>
      </c>
      <c r="O1690" s="1360" t="s">
        <v>89</v>
      </c>
      <c r="P1690" s="1360" t="s">
        <v>89</v>
      </c>
      <c r="Q1690" s="1361"/>
      <c r="R1690" s="1362"/>
      <c r="S1690" s="1362">
        <v>5</v>
      </c>
      <c r="T1690" s="1363"/>
      <c r="U1690" s="1364" t="s">
        <v>278</v>
      </c>
      <c r="V1690" s="1364"/>
      <c r="W1690" s="1356">
        <v>25.2</v>
      </c>
      <c r="X1690" s="1364"/>
      <c r="Y1690" s="1364"/>
      <c r="Z1690" s="1367">
        <v>42718</v>
      </c>
      <c r="AB1690" s="1369"/>
      <c r="AC1690" s="1369"/>
      <c r="AD1690" s="1369"/>
      <c r="AE1690" s="1433">
        <f>IF(A1690="","",(IFERROR(VLOOKUP(A1690,Projecten!A$4:W$2618,5,FALSE),"niet bekend")))</f>
        <v>1</v>
      </c>
      <c r="AF1690" s="1371">
        <f t="shared" si="163"/>
        <v>4547.1499999999996</v>
      </c>
      <c r="AG1690" s="1369">
        <f>IF(A1690="","",(IFERROR(VLOOKUP(A1690,Projecten!A$4:W$2618,23,FALSE),"niet bekend")))</f>
        <v>4547.1499999999996</v>
      </c>
      <c r="AH1690" s="1372">
        <f>IF(A1690="","",(IFERROR(VLOOKUP(A1690,Projecten!A$4:W$2618,12,FALSE),"niet bekend")))</f>
        <v>4547.1499999999996</v>
      </c>
    </row>
    <row r="1691" spans="1:34" s="1368" customFormat="1" ht="12" x14ac:dyDescent="0.2">
      <c r="A1691" s="1357">
        <v>2016785</v>
      </c>
      <c r="B1691" s="1490">
        <v>121119</v>
      </c>
      <c r="C1691" s="1357">
        <v>616117</v>
      </c>
      <c r="D1691" s="1358" t="s">
        <v>68</v>
      </c>
      <c r="E1691" s="1429">
        <v>1</v>
      </c>
      <c r="F1691" s="1358">
        <v>9</v>
      </c>
      <c r="G1691" s="1358">
        <v>5</v>
      </c>
      <c r="H1691" s="1358">
        <v>4</v>
      </c>
      <c r="I1691" s="1359">
        <v>42386</v>
      </c>
      <c r="J1691" s="1359" t="s">
        <v>1737</v>
      </c>
      <c r="K1691" s="1359" t="s">
        <v>1737</v>
      </c>
      <c r="L1691" s="1359" t="s">
        <v>1737</v>
      </c>
      <c r="M1691" s="1360" t="s">
        <v>89</v>
      </c>
      <c r="N1691" s="1360" t="s">
        <v>89</v>
      </c>
      <c r="O1691" s="1360" t="s">
        <v>89</v>
      </c>
      <c r="P1691" s="1360" t="s">
        <v>89</v>
      </c>
      <c r="Q1691" s="1436" t="s">
        <v>2741</v>
      </c>
      <c r="R1691" s="1362"/>
      <c r="S1691" s="1362">
        <v>5</v>
      </c>
      <c r="T1691" s="1363"/>
      <c r="U1691" s="1364" t="s">
        <v>278</v>
      </c>
      <c r="V1691" s="1432"/>
      <c r="W1691" s="1365">
        <v>22.75</v>
      </c>
      <c r="X1691" s="1364"/>
      <c r="Y1691" s="1364"/>
      <c r="Z1691" s="1367">
        <v>42718</v>
      </c>
      <c r="AB1691" s="1369"/>
      <c r="AC1691" s="1369"/>
      <c r="AD1691" s="1369"/>
      <c r="AE1691" s="1433">
        <f>IF(A1691="","",(IFERROR(VLOOKUP(A1691,Projecten!A$4:W$2618,5,FALSE),"niet bekend")))</f>
        <v>1</v>
      </c>
      <c r="AF1691" s="1371">
        <f t="shared" si="163"/>
        <v>3490.76</v>
      </c>
      <c r="AG1691" s="1369">
        <f>IF(A1691="","",(IFERROR(VLOOKUP(A1691,Projecten!A$4:W$2618,23,FALSE),"niet bekend")))</f>
        <v>3490.76</v>
      </c>
      <c r="AH1691" s="1372">
        <f>IF(A1691="","",(IFERROR(VLOOKUP(A1691,Projecten!A$4:W$2618,12,FALSE),"niet bekend")))</f>
        <v>3490.76</v>
      </c>
    </row>
    <row r="1692" spans="1:34" s="1368" customFormat="1" ht="12" x14ac:dyDescent="0.2">
      <c r="A1692" s="1396">
        <v>2016791</v>
      </c>
      <c r="B1692" s="1492">
        <v>121125</v>
      </c>
      <c r="C1692" s="1396">
        <v>623017</v>
      </c>
      <c r="D1692" s="1437" t="s">
        <v>68</v>
      </c>
      <c r="E1692" s="1445">
        <v>1</v>
      </c>
      <c r="F1692" s="1437">
        <v>11</v>
      </c>
      <c r="G1692" s="1437">
        <v>7</v>
      </c>
      <c r="H1692" s="1437">
        <v>2</v>
      </c>
      <c r="I1692" s="1359">
        <v>42748</v>
      </c>
      <c r="J1692" s="1359" t="s">
        <v>1737</v>
      </c>
      <c r="K1692" s="1359" t="s">
        <v>1737</v>
      </c>
      <c r="L1692" s="1360" t="s">
        <v>2766</v>
      </c>
      <c r="M1692" s="1360" t="s">
        <v>89</v>
      </c>
      <c r="N1692" s="1360" t="s">
        <v>89</v>
      </c>
      <c r="O1692" s="1360" t="s">
        <v>89</v>
      </c>
      <c r="P1692" s="1360" t="s">
        <v>89</v>
      </c>
      <c r="Q1692" s="1361"/>
      <c r="R1692" s="1362"/>
      <c r="S1692" s="1362">
        <v>5</v>
      </c>
      <c r="T1692" s="1363"/>
      <c r="U1692" s="1364" t="s">
        <v>278</v>
      </c>
      <c r="V1692" s="1364" t="s">
        <v>2730</v>
      </c>
      <c r="W1692" s="1365">
        <v>18</v>
      </c>
      <c r="X1692" s="1364"/>
      <c r="Y1692" s="1364"/>
      <c r="Z1692" s="1367">
        <v>42718</v>
      </c>
      <c r="AB1692" s="1369"/>
      <c r="AC1692" s="1369"/>
      <c r="AD1692" s="1369"/>
      <c r="AE1692" s="1433">
        <f>IF(A1692="","",(IFERROR(VLOOKUP(A1692,Projecten!A$4:W$2618,5,FALSE),"niet bekend")))</f>
        <v>1</v>
      </c>
      <c r="AF1692" s="1371">
        <f t="shared" si="163"/>
        <v>3227.46</v>
      </c>
      <c r="AG1692" s="1369">
        <f>IF(A1692="","",(IFERROR(VLOOKUP(A1692,Projecten!A$4:W$2618,23,FALSE),"niet bekend")))</f>
        <v>3227.46</v>
      </c>
      <c r="AH1692" s="1372">
        <f>IF(A1692="","",(IFERROR(VLOOKUP(A1692,Projecten!A$4:W$2618,12,FALSE),"niet bekend")))</f>
        <v>3227.46</v>
      </c>
    </row>
    <row r="1693" spans="1:34" s="1368" customFormat="1" ht="12" x14ac:dyDescent="0.2">
      <c r="A1693" s="1396">
        <v>2016792</v>
      </c>
      <c r="B1693" s="1492">
        <v>121125</v>
      </c>
      <c r="C1693" s="1396">
        <v>623117</v>
      </c>
      <c r="D1693" s="1437" t="s">
        <v>68</v>
      </c>
      <c r="E1693" s="1445">
        <v>1</v>
      </c>
      <c r="F1693" s="1437">
        <v>11</v>
      </c>
      <c r="G1693" s="1437">
        <v>7</v>
      </c>
      <c r="H1693" s="1437">
        <v>2</v>
      </c>
      <c r="I1693" s="1359">
        <v>42748</v>
      </c>
      <c r="J1693" s="1359" t="s">
        <v>1737</v>
      </c>
      <c r="K1693" s="1359" t="s">
        <v>1737</v>
      </c>
      <c r="L1693" s="1360" t="s">
        <v>2766</v>
      </c>
      <c r="M1693" s="1360" t="s">
        <v>89</v>
      </c>
      <c r="N1693" s="1360" t="s">
        <v>89</v>
      </c>
      <c r="O1693" s="1360" t="s">
        <v>89</v>
      </c>
      <c r="P1693" s="1360" t="s">
        <v>89</v>
      </c>
      <c r="Q1693" s="1361"/>
      <c r="R1693" s="1362"/>
      <c r="S1693" s="1362">
        <v>5</v>
      </c>
      <c r="T1693" s="1363"/>
      <c r="U1693" s="1364" t="s">
        <v>278</v>
      </c>
      <c r="V1693" s="1364" t="s">
        <v>2730</v>
      </c>
      <c r="W1693" s="1365">
        <v>18</v>
      </c>
      <c r="X1693" s="1364"/>
      <c r="Y1693" s="1364"/>
      <c r="Z1693" s="1367">
        <v>42718</v>
      </c>
      <c r="AB1693" s="1369"/>
      <c r="AC1693" s="1369"/>
      <c r="AD1693" s="1369"/>
      <c r="AE1693" s="1433">
        <f>IF(A1693="","",(IFERROR(VLOOKUP(A1693,Projecten!A$4:W$2618,5,FALSE),"niet bekend")))</f>
        <v>1</v>
      </c>
      <c r="AF1693" s="1371">
        <f t="shared" si="163"/>
        <v>3227.46</v>
      </c>
      <c r="AG1693" s="1369">
        <f>IF(A1693="","",(IFERROR(VLOOKUP(A1693,Projecten!A$4:W$2618,23,FALSE),"niet bekend")))</f>
        <v>3227.46</v>
      </c>
      <c r="AH1693" s="1372">
        <f>IF(A1693="","",(IFERROR(VLOOKUP(A1693,Projecten!A$4:W$2618,12,FALSE),"niet bekend")))</f>
        <v>3227.46</v>
      </c>
    </row>
    <row r="1694" spans="1:34" s="1368" customFormat="1" ht="12" x14ac:dyDescent="0.2">
      <c r="A1694" s="1396">
        <v>2017031</v>
      </c>
      <c r="B1694" s="1490">
        <v>121118</v>
      </c>
      <c r="C1694" s="1396" t="s">
        <v>3007</v>
      </c>
      <c r="D1694" s="1437" t="s">
        <v>68</v>
      </c>
      <c r="E1694" s="1445">
        <v>0</v>
      </c>
      <c r="F1694" s="1437">
        <v>1</v>
      </c>
      <c r="G1694" s="1437">
        <v>0</v>
      </c>
      <c r="H1694" s="1437">
        <v>2</v>
      </c>
      <c r="I1694" s="1359">
        <v>42755</v>
      </c>
      <c r="J1694" s="1359" t="s">
        <v>1737</v>
      </c>
      <c r="K1694" s="1359" t="s">
        <v>1737</v>
      </c>
      <c r="L1694" s="1359" t="s">
        <v>1737</v>
      </c>
      <c r="M1694" s="1360" t="s">
        <v>89</v>
      </c>
      <c r="N1694" s="1360" t="s">
        <v>89</v>
      </c>
      <c r="O1694" s="1360" t="s">
        <v>89</v>
      </c>
      <c r="P1694" s="1360" t="s">
        <v>89</v>
      </c>
      <c r="Q1694" s="1361"/>
      <c r="R1694" s="1362"/>
      <c r="S1694" s="1362">
        <v>5</v>
      </c>
      <c r="T1694" s="1363"/>
      <c r="U1694" s="1364" t="s">
        <v>278</v>
      </c>
      <c r="V1694" s="1364"/>
      <c r="W1694" s="1365">
        <v>6</v>
      </c>
      <c r="X1694" s="1364"/>
      <c r="Y1694" s="1364"/>
      <c r="Z1694" s="1367">
        <v>42747</v>
      </c>
      <c r="AB1694" s="1369"/>
      <c r="AC1694" s="1369"/>
      <c r="AD1694" s="1369"/>
      <c r="AE1694" s="1433">
        <f>IF(A1694="","",(IFERROR(VLOOKUP(A1694,Projecten!A$4:W$2618,5,FALSE),"niet bekend")))</f>
        <v>0</v>
      </c>
      <c r="AF1694" s="1371">
        <f t="shared" si="163"/>
        <v>890.21</v>
      </c>
      <c r="AG1694" s="1369">
        <f>IF(A1694="","",(IFERROR(VLOOKUP(A1694,Projecten!A$4:W$2618,23,FALSE),"niet bekend")))</f>
        <v>890.21</v>
      </c>
      <c r="AH1694" s="1372">
        <f>IF(A1694="","",(IFERROR(VLOOKUP(A1694,Projecten!A$4:W$2618,12,FALSE),"niet bekend")))</f>
        <v>890.21</v>
      </c>
    </row>
    <row r="1695" spans="1:34" s="1368" customFormat="1" ht="12" x14ac:dyDescent="0.2">
      <c r="A1695" s="1396"/>
      <c r="B1695" s="1490"/>
      <c r="C1695" s="1396"/>
      <c r="D1695" s="1437"/>
      <c r="E1695" s="1445"/>
      <c r="F1695" s="1437"/>
      <c r="G1695" s="1437"/>
      <c r="H1695" s="1437"/>
      <c r="I1695" s="1359"/>
      <c r="J1695" s="1359"/>
      <c r="K1695" s="1359"/>
      <c r="L1695" s="1359"/>
      <c r="M1695" s="1360"/>
      <c r="N1695" s="1360"/>
      <c r="O1695" s="1360"/>
      <c r="P1695" s="1360"/>
      <c r="Q1695" s="1361"/>
      <c r="R1695" s="1362"/>
      <c r="S1695" s="1362"/>
      <c r="T1695" s="1363"/>
      <c r="U1695" s="1364"/>
      <c r="V1695" s="1364"/>
      <c r="W1695" s="1365"/>
      <c r="X1695" s="1364"/>
      <c r="Y1695" s="1364"/>
      <c r="Z1695" s="1367"/>
      <c r="AB1695" s="1369"/>
      <c r="AC1695" s="1369"/>
      <c r="AD1695" s="1369"/>
      <c r="AE1695" s="1433"/>
      <c r="AF1695" s="1371"/>
      <c r="AG1695" s="1369"/>
      <c r="AH1695" s="1372"/>
    </row>
    <row r="1696" spans="1:34" s="1368" customFormat="1" ht="12" x14ac:dyDescent="0.2">
      <c r="A1696" s="1357">
        <v>2017022</v>
      </c>
      <c r="B1696" s="1470">
        <v>121128</v>
      </c>
      <c r="C1696" s="1443" t="s">
        <v>2986</v>
      </c>
      <c r="D1696" s="1358" t="s">
        <v>2996</v>
      </c>
      <c r="E1696" s="1429">
        <v>8</v>
      </c>
      <c r="F1696" s="1373">
        <f>E1696*3</f>
        <v>24</v>
      </c>
      <c r="G1696" s="1373">
        <f>E1696*2</f>
        <v>16</v>
      </c>
      <c r="H1696" s="1373">
        <f>E1696*1</f>
        <v>8</v>
      </c>
      <c r="I1696" s="1359">
        <v>42759</v>
      </c>
      <c r="J1696" s="1359" t="s">
        <v>1737</v>
      </c>
      <c r="K1696" s="1359" t="s">
        <v>1737</v>
      </c>
      <c r="L1696" s="1359" t="s">
        <v>1737</v>
      </c>
      <c r="M1696" s="1360" t="s">
        <v>89</v>
      </c>
      <c r="N1696" s="1360" t="s">
        <v>89</v>
      </c>
      <c r="O1696" s="1360" t="s">
        <v>89</v>
      </c>
      <c r="P1696" s="1360" t="s">
        <v>89</v>
      </c>
      <c r="Q1696" s="1361"/>
      <c r="R1696" s="1362"/>
      <c r="S1696" s="1362">
        <v>6</v>
      </c>
      <c r="T1696" s="1363"/>
      <c r="U1696" s="1364" t="s">
        <v>1113</v>
      </c>
      <c r="V1696" s="1364" t="s">
        <v>3025</v>
      </c>
      <c r="W1696" s="1365">
        <f>E1696*6</f>
        <v>48</v>
      </c>
      <c r="X1696" s="1364"/>
      <c r="Y1696" s="1366"/>
      <c r="Z1696" s="1367">
        <v>42746</v>
      </c>
      <c r="AB1696" s="1369"/>
      <c r="AC1696" s="1369"/>
      <c r="AD1696" s="1369"/>
      <c r="AE1696" s="1370">
        <f>IF(A1696="","",(IFERROR(VLOOKUP(A1696,Projecten!A$4:W$2618,5,FALSE),"niet bekend")))</f>
        <v>30</v>
      </c>
      <c r="AF1696" s="1371">
        <f>IF(AE1696="","",(IF(E1696=0,AH1696,(E1696/AE1696*AH1696))))</f>
        <v>6533.92</v>
      </c>
      <c r="AG1696" s="1369">
        <f>IF(A1696="","",(IFERROR(VLOOKUP(A1696,Projecten!A$4:W$2618,23,FALSE),"niet bekend")))</f>
        <v>24502.2</v>
      </c>
      <c r="AH1696" s="1372">
        <f>IF(A1696="","",(IFERROR(VLOOKUP(A1696,Projecten!A$4:W$2618,12,FALSE),"niet bekend")))</f>
        <v>24502.2</v>
      </c>
    </row>
    <row r="1697" spans="1:34" s="1368" customFormat="1" ht="12" x14ac:dyDescent="0.2">
      <c r="A1697" s="1396"/>
      <c r="B1697" s="1492"/>
      <c r="C1697" s="1396"/>
      <c r="D1697" s="1437"/>
      <c r="E1697" s="1445"/>
      <c r="F1697" s="1437"/>
      <c r="G1697" s="1437"/>
      <c r="H1697" s="1437"/>
      <c r="I1697" s="1359"/>
      <c r="J1697" s="1359"/>
      <c r="K1697" s="1359"/>
      <c r="L1697" s="1360"/>
      <c r="M1697" s="1360"/>
      <c r="N1697" s="1360"/>
      <c r="O1697" s="1360"/>
      <c r="P1697" s="1360"/>
      <c r="Q1697" s="1361"/>
      <c r="R1697" s="1362"/>
      <c r="S1697" s="1362"/>
      <c r="T1697" s="1363"/>
      <c r="U1697" s="1364"/>
      <c r="V1697" s="1364"/>
      <c r="W1697" s="1441"/>
      <c r="X1697" s="1364"/>
      <c r="Y1697" s="1364"/>
      <c r="Z1697" s="1361"/>
      <c r="AB1697" s="1369"/>
      <c r="AC1697" s="1369"/>
      <c r="AD1697" s="1369"/>
      <c r="AE1697" s="1433"/>
      <c r="AF1697" s="1371"/>
      <c r="AG1697" s="1369"/>
      <c r="AH1697" s="1372"/>
    </row>
    <row r="1698" spans="1:34" s="1368" customFormat="1" ht="12" x14ac:dyDescent="0.2">
      <c r="A1698" s="1357">
        <v>2016799</v>
      </c>
      <c r="B1698" s="1490">
        <v>121118</v>
      </c>
      <c r="C1698" s="1438">
        <v>621617</v>
      </c>
      <c r="D1698" s="1439" t="s">
        <v>68</v>
      </c>
      <c r="E1698" s="1429">
        <v>1</v>
      </c>
      <c r="F1698" s="1358">
        <v>7</v>
      </c>
      <c r="G1698" s="1358">
        <v>3</v>
      </c>
      <c r="H1698" s="1358">
        <v>4</v>
      </c>
      <c r="I1698" s="1359">
        <v>42386</v>
      </c>
      <c r="J1698" s="1359" t="s">
        <v>1737</v>
      </c>
      <c r="K1698" s="1359" t="s">
        <v>1737</v>
      </c>
      <c r="L1698" s="1359" t="s">
        <v>1737</v>
      </c>
      <c r="M1698" s="1360" t="s">
        <v>89</v>
      </c>
      <c r="N1698" s="1360" t="s">
        <v>89</v>
      </c>
      <c r="O1698" s="1360" t="s">
        <v>89</v>
      </c>
      <c r="P1698" s="1360" t="s">
        <v>89</v>
      </c>
      <c r="Q1698" s="1434"/>
      <c r="R1698" s="1362"/>
      <c r="S1698" s="1362">
        <v>6</v>
      </c>
      <c r="T1698" s="1363"/>
      <c r="U1698" s="1364" t="s">
        <v>2740</v>
      </c>
      <c r="V1698" s="1440" t="s">
        <v>3046</v>
      </c>
      <c r="W1698" s="1356">
        <v>15.75</v>
      </c>
      <c r="X1698" s="1364"/>
      <c r="Y1698" s="1366"/>
      <c r="Z1698" s="1367">
        <v>42719</v>
      </c>
      <c r="AB1698" s="1369"/>
      <c r="AC1698" s="1369"/>
      <c r="AD1698" s="1369"/>
      <c r="AE1698" s="1433">
        <f>IF(A1698="","",(IFERROR(VLOOKUP(A1698,Projecten!A$4:W$2618,5,FALSE),"niet bekend")))</f>
        <v>1</v>
      </c>
      <c r="AF1698" s="1371">
        <f>IF(AE1698="","",(IF(E1698=0,AH1698,(E1698/AE1698*AH1698))))</f>
        <v>2446.31</v>
      </c>
      <c r="AG1698" s="1369">
        <f>IF(A1698="","",(IFERROR(VLOOKUP(A1698,Projecten!A$4:W$2618,23,FALSE),"niet bekend")))</f>
        <v>2446.31</v>
      </c>
      <c r="AH1698" s="1372">
        <f>IF(A1698="","",(IFERROR(VLOOKUP(A1698,Projecten!A$4:W$2618,12,FALSE),"niet bekend")))</f>
        <v>2446.31</v>
      </c>
    </row>
    <row r="1699" spans="1:34" s="1368" customFormat="1" ht="12" x14ac:dyDescent="0.2">
      <c r="A1699" s="1357"/>
      <c r="B1699" s="1490"/>
      <c r="C1699" s="1357"/>
      <c r="D1699" s="1358"/>
      <c r="E1699" s="1429"/>
      <c r="F1699" s="1358"/>
      <c r="G1699" s="1358"/>
      <c r="H1699" s="1358"/>
      <c r="I1699" s="1359"/>
      <c r="J1699" s="1359"/>
      <c r="K1699" s="1359"/>
      <c r="L1699" s="1359"/>
      <c r="M1699" s="1360"/>
      <c r="N1699" s="1360"/>
      <c r="O1699" s="1360"/>
      <c r="P1699" s="1360"/>
      <c r="Q1699" s="1361"/>
      <c r="R1699" s="1362"/>
      <c r="S1699" s="1362"/>
      <c r="T1699" s="1363"/>
      <c r="U1699" s="1364"/>
      <c r="V1699" s="1364"/>
      <c r="W1699" s="1365"/>
      <c r="X1699" s="1364"/>
      <c r="Y1699" s="1366"/>
      <c r="Z1699" s="1367"/>
      <c r="AB1699" s="1369"/>
      <c r="AC1699" s="1369"/>
      <c r="AD1699" s="1369"/>
      <c r="AE1699" s="1370"/>
      <c r="AF1699" s="1371"/>
      <c r="AG1699" s="1369"/>
      <c r="AH1699" s="1372"/>
    </row>
    <row r="1700" spans="1:34" s="1368" customFormat="1" ht="12" x14ac:dyDescent="0.2">
      <c r="A1700" s="1357">
        <v>2016795</v>
      </c>
      <c r="B1700" s="1490">
        <v>121121</v>
      </c>
      <c r="C1700" s="1357" t="s">
        <v>2728</v>
      </c>
      <c r="D1700" s="1358" t="s">
        <v>489</v>
      </c>
      <c r="E1700" s="1429">
        <v>1</v>
      </c>
      <c r="F1700" s="1358">
        <v>9</v>
      </c>
      <c r="G1700" s="1358">
        <v>6</v>
      </c>
      <c r="H1700" s="1358">
        <v>3</v>
      </c>
      <c r="I1700" s="1359">
        <v>42752</v>
      </c>
      <c r="J1700" s="1359">
        <v>42753</v>
      </c>
      <c r="K1700" s="1359" t="s">
        <v>1737</v>
      </c>
      <c r="L1700" s="1359" t="s">
        <v>1737</v>
      </c>
      <c r="M1700" s="1360" t="s">
        <v>89</v>
      </c>
      <c r="N1700" s="1360" t="s">
        <v>89</v>
      </c>
      <c r="O1700" s="1360" t="s">
        <v>89</v>
      </c>
      <c r="P1700" s="1360" t="s">
        <v>89</v>
      </c>
      <c r="Q1700" s="1361"/>
      <c r="R1700" s="1362"/>
      <c r="S1700" s="1362">
        <v>5</v>
      </c>
      <c r="T1700" s="1363"/>
      <c r="U1700" s="1364" t="s">
        <v>681</v>
      </c>
      <c r="V1700" s="1364"/>
      <c r="W1700" s="1365">
        <v>20</v>
      </c>
      <c r="X1700" s="1364"/>
      <c r="Y1700" s="1366"/>
      <c r="Z1700" s="1367">
        <v>42724</v>
      </c>
      <c r="AB1700" s="1369"/>
      <c r="AC1700" s="1369"/>
      <c r="AD1700" s="1369"/>
      <c r="AE1700" s="1370">
        <f>IF(A1700="","",(IFERROR(VLOOKUP(A1700,Projecten!A$4:W$2618,5,FALSE),"niet bekend")))</f>
        <v>1</v>
      </c>
      <c r="AF1700" s="1371">
        <f>IF(AE1700="","",(IF(E1700=0,AH1700,(E1700/AE1700*AH1700))))</f>
        <v>2939.27</v>
      </c>
      <c r="AG1700" s="1369">
        <f>IF(A1700="","",(IFERROR(VLOOKUP(A1700,Projecten!A$4:W$2618,23,FALSE),"niet bekend")))</f>
        <v>2939.27</v>
      </c>
      <c r="AH1700" s="1372">
        <f>IF(A1700="","",(IFERROR(VLOOKUP(A1700,Projecten!A$4:W$2618,12,FALSE),"niet bekend")))</f>
        <v>2939.27</v>
      </c>
    </row>
    <row r="1701" spans="1:34" s="1368" customFormat="1" ht="12" x14ac:dyDescent="0.2">
      <c r="A1701" s="1357">
        <v>2016796</v>
      </c>
      <c r="B1701" s="1490">
        <v>121121</v>
      </c>
      <c r="C1701" s="1357" t="s">
        <v>2729</v>
      </c>
      <c r="D1701" s="1358" t="s">
        <v>489</v>
      </c>
      <c r="E1701" s="1429">
        <v>1</v>
      </c>
      <c r="F1701" s="1358">
        <v>2</v>
      </c>
      <c r="G1701" s="1358">
        <v>1</v>
      </c>
      <c r="H1701" s="1358">
        <v>1</v>
      </c>
      <c r="I1701" s="1359">
        <v>42752</v>
      </c>
      <c r="J1701" s="1359" t="s">
        <v>1737</v>
      </c>
      <c r="K1701" s="1359" t="s">
        <v>1737</v>
      </c>
      <c r="L1701" s="1359" t="s">
        <v>1737</v>
      </c>
      <c r="M1701" s="1360" t="s">
        <v>89</v>
      </c>
      <c r="N1701" s="1360" t="s">
        <v>89</v>
      </c>
      <c r="O1701" s="1360" t="s">
        <v>89</v>
      </c>
      <c r="P1701" s="1360" t="s">
        <v>89</v>
      </c>
      <c r="Q1701" s="1361"/>
      <c r="R1701" s="1362"/>
      <c r="S1701" s="1362">
        <v>5</v>
      </c>
      <c r="T1701" s="1363"/>
      <c r="U1701" s="1364" t="s">
        <v>681</v>
      </c>
      <c r="V1701" s="1364"/>
      <c r="W1701" s="1365">
        <v>5.2</v>
      </c>
      <c r="X1701" s="1364"/>
      <c r="Y1701" s="1366"/>
      <c r="Z1701" s="1367">
        <v>42724</v>
      </c>
      <c r="AB1701" s="1369"/>
      <c r="AC1701" s="1369"/>
      <c r="AD1701" s="1369"/>
      <c r="AE1701" s="1370">
        <f>IF(A1701="","",(IFERROR(VLOOKUP(A1701,Projecten!A$4:W$2618,5,FALSE),"niet bekend")))</f>
        <v>1</v>
      </c>
      <c r="AF1701" s="1371">
        <f>IF(AE1701="","",(IF(E1701=0,AH1701,(E1701/AE1701*AH1701))))</f>
        <v>672.5</v>
      </c>
      <c r="AG1701" s="1369">
        <f>IF(A1701="","",(IFERROR(VLOOKUP(A1701,Projecten!A$4:W$2618,23,FALSE),"niet bekend")))</f>
        <v>672.5</v>
      </c>
      <c r="AH1701" s="1372">
        <f>IF(A1701="","",(IFERROR(VLOOKUP(A1701,Projecten!A$4:W$2618,12,FALSE),"niet bekend")))</f>
        <v>672.5</v>
      </c>
    </row>
    <row r="1702" spans="1:34" s="1386" customFormat="1" ht="12" x14ac:dyDescent="0.2">
      <c r="A1702" s="1374"/>
      <c r="B1702" s="1566"/>
      <c r="C1702" s="1376"/>
      <c r="D1702" s="1376"/>
      <c r="E1702" s="1377"/>
      <c r="F1702" s="1377"/>
      <c r="G1702" s="1377"/>
      <c r="H1702" s="1377"/>
      <c r="I1702" s="1378"/>
      <c r="J1702" s="1378"/>
      <c r="K1702" s="1378"/>
      <c r="L1702" s="1377"/>
      <c r="M1702" s="1377"/>
      <c r="N1702" s="1377"/>
      <c r="O1702" s="1377"/>
      <c r="P1702" s="1377"/>
      <c r="Q1702" s="1379"/>
      <c r="R1702" s="2138"/>
      <c r="S1702" s="1381"/>
      <c r="T1702" s="1381"/>
      <c r="U1702" s="1382"/>
      <c r="V1702" s="1382"/>
      <c r="W1702" s="1382"/>
      <c r="X1702" s="1383"/>
      <c r="Y1702" s="1384"/>
      <c r="Z1702" s="1385"/>
      <c r="AB1702" s="1387"/>
      <c r="AC1702" s="1387"/>
      <c r="AD1702" s="1387"/>
      <c r="AE1702" s="1388"/>
      <c r="AF1702" s="1389"/>
      <c r="AG1702" s="1387" t="str">
        <f>IF(A1702="","",(IFERROR(VLOOKUP(A1702,Projecten!A$4:W$2618,23,FALSE),"niet bekend")))</f>
        <v/>
      </c>
      <c r="AH1702" s="1390" t="str">
        <f>IF(A1702="","",(IFERROR(VLOOKUP(A1702,Projecten!A$4:W$2618,12,FALSE),"niet bekend")))</f>
        <v/>
      </c>
    </row>
    <row r="1703" spans="1:34" s="1323" customFormat="1" x14ac:dyDescent="0.2">
      <c r="A1703" s="1310"/>
      <c r="B1703" s="1564"/>
      <c r="C1703" s="1312">
        <f>SUM(F1703:H1703)</f>
        <v>473</v>
      </c>
      <c r="D1703" s="1313"/>
      <c r="E1703" s="1314">
        <f>SUM(E1704:E1728)</f>
        <v>42</v>
      </c>
      <c r="F1703" s="1314">
        <f>SUM(F1704:F1728)</f>
        <v>243</v>
      </c>
      <c r="G1703" s="1314">
        <f>SUM(G1704:G1728)</f>
        <v>145</v>
      </c>
      <c r="H1703" s="1314">
        <f>SUM(H1704:H1728)</f>
        <v>85</v>
      </c>
      <c r="I1703" s="1315"/>
      <c r="J1703" s="1315"/>
      <c r="K1703" s="1315"/>
      <c r="L1703" s="1314"/>
      <c r="M1703" s="1314"/>
      <c r="N1703" s="1314"/>
      <c r="O1703" s="1314"/>
      <c r="P1703" s="1314"/>
      <c r="Q1703" s="1316">
        <v>5</v>
      </c>
      <c r="R1703" s="2137"/>
      <c r="S1703" s="1317"/>
      <c r="T1703" s="1317"/>
      <c r="U1703" s="1318"/>
      <c r="V1703" s="1319">
        <f>SUM(W1703:W1728)</f>
        <v>485.25</v>
      </c>
      <c r="W1703" s="1320"/>
      <c r="X1703" s="1320">
        <f>Productiemedewerkers!C1945</f>
        <v>0</v>
      </c>
      <c r="Y1703" s="1321">
        <f>V1703-X1703</f>
        <v>485.25</v>
      </c>
      <c r="Z1703" s="1322" t="s">
        <v>3436</v>
      </c>
      <c r="AA1703" s="964" t="s">
        <v>1332</v>
      </c>
      <c r="AB1703" s="964" t="s">
        <v>1269</v>
      </c>
      <c r="AC1703" s="964" t="s">
        <v>1333</v>
      </c>
      <c r="AD1703" s="958" t="s">
        <v>2590</v>
      </c>
      <c r="AE1703" s="1326"/>
      <c r="AF1703" s="1327">
        <f>SUM(AF1704:AF1728)</f>
        <v>71479.818181818177</v>
      </c>
      <c r="AG1703" s="1324" t="str">
        <f>IF(A1703="","",(IFERROR(VLOOKUP(A1703,Projecten!A$4:W$2618,23,FALSE),"niet bekend")))</f>
        <v/>
      </c>
      <c r="AH1703" s="1328" t="str">
        <f>IF(A1703="","",(IFERROR(VLOOKUP(A1703,Projecten!A$4:W$2618,12,FALSE),"niet bekend")))</f>
        <v/>
      </c>
    </row>
    <row r="1704" spans="1:34" s="1287" customFormat="1" ht="12" x14ac:dyDescent="0.2">
      <c r="A1704" s="1329"/>
      <c r="B1704" s="1491"/>
      <c r="C1704" s="1331"/>
      <c r="D1704" s="1332"/>
      <c r="E1704" s="1333"/>
      <c r="F1704" s="1333"/>
      <c r="G1704" s="1333"/>
      <c r="H1704" s="1333"/>
      <c r="I1704" s="1334"/>
      <c r="J1704" s="1334"/>
      <c r="K1704" s="1334"/>
      <c r="L1704" s="1335"/>
      <c r="M1704" s="1335"/>
      <c r="N1704" s="1335"/>
      <c r="O1704" s="1335"/>
      <c r="P1704" s="1335"/>
      <c r="Q1704" s="1290" t="s">
        <v>2485</v>
      </c>
      <c r="R1704" s="1337"/>
      <c r="S1704" s="1337"/>
      <c r="T1704" s="1338"/>
      <c r="U1704" s="1331"/>
      <c r="V1704" s="1339" t="s">
        <v>2493</v>
      </c>
      <c r="W1704" s="1340"/>
      <c r="X1704" s="1331"/>
      <c r="Y1704" s="1331"/>
      <c r="Z1704" s="1290"/>
      <c r="AB1704" s="1291"/>
      <c r="AC1704" s="1291"/>
      <c r="AD1704" s="1291"/>
      <c r="AE1704" s="1341" t="str">
        <f>IF(A1704="","",(IFERROR(VLOOKUP(A1704,Projecten!A$4:W$2618,5,FALSE),"niet bekend")))</f>
        <v/>
      </c>
      <c r="AF1704" s="1293" t="str">
        <f>IF(AE1704="","",(IF(E1704=0,AH1704,(E1704/AE1704*AH1704))))</f>
        <v/>
      </c>
      <c r="AG1704" s="1291" t="str">
        <f>IF(A1704="","",(IFERROR(VLOOKUP(A1704,Projecten!A$4:W$2618,23,FALSE),"niet bekend")))</f>
        <v/>
      </c>
      <c r="AH1704" s="1294" t="str">
        <f>IF(A1704="","",(IFERROR(VLOOKUP(A1704,Projecten!A$4:W$2618,12,FALSE),"niet bekend")))</f>
        <v/>
      </c>
    </row>
    <row r="1705" spans="1:34" s="1368" customFormat="1" ht="12" x14ac:dyDescent="0.2">
      <c r="A1705" s="1355"/>
      <c r="B1705" s="1490"/>
      <c r="C1705" s="1482"/>
      <c r="D1705" s="1358"/>
      <c r="E1705" s="1429"/>
      <c r="F1705" s="1429"/>
      <c r="G1705" s="1429"/>
      <c r="H1705" s="1429"/>
      <c r="I1705" s="1398"/>
      <c r="J1705" s="1398"/>
      <c r="K1705" s="1398"/>
      <c r="L1705" s="1399"/>
      <c r="M1705" s="1399"/>
      <c r="N1705" s="1399"/>
      <c r="O1705" s="1399"/>
      <c r="P1705" s="1399"/>
      <c r="Q1705" s="1361"/>
      <c r="R1705" s="1362"/>
      <c r="S1705" s="1362"/>
      <c r="T1705" s="1363"/>
      <c r="U1705" s="1364"/>
      <c r="V1705" s="1435"/>
      <c r="W1705" s="1441"/>
      <c r="X1705" s="1364"/>
      <c r="Y1705" s="1364"/>
      <c r="Z1705" s="1361"/>
      <c r="AB1705" s="1369"/>
      <c r="AC1705" s="1369"/>
      <c r="AD1705" s="1369"/>
      <c r="AE1705" s="1433"/>
      <c r="AF1705" s="1371"/>
      <c r="AG1705" s="1369"/>
      <c r="AH1705" s="1372"/>
    </row>
    <row r="1706" spans="1:34" s="1287" customFormat="1" ht="12" x14ac:dyDescent="0.2">
      <c r="A1706" s="1350">
        <v>2017022</v>
      </c>
      <c r="B1706" s="1567">
        <v>121128</v>
      </c>
      <c r="C1706" s="1489" t="s">
        <v>2986</v>
      </c>
      <c r="D1706" s="1392" t="s">
        <v>2996</v>
      </c>
      <c r="E1706" s="2021">
        <v>8</v>
      </c>
      <c r="F1706" s="1393">
        <f>E1706*3</f>
        <v>24</v>
      </c>
      <c r="G1706" s="1393">
        <f>E1706*2</f>
        <v>16</v>
      </c>
      <c r="H1706" s="1393">
        <f>E1706*1</f>
        <v>8</v>
      </c>
      <c r="I1706" s="1359">
        <v>42759</v>
      </c>
      <c r="J1706" s="1336" t="s">
        <v>1737</v>
      </c>
      <c r="K1706" s="1336" t="s">
        <v>1737</v>
      </c>
      <c r="L1706" s="1336" t="s">
        <v>1737</v>
      </c>
      <c r="M1706" s="1348" t="s">
        <v>89</v>
      </c>
      <c r="N1706" s="1348" t="s">
        <v>89</v>
      </c>
      <c r="O1706" s="1348" t="s">
        <v>89</v>
      </c>
      <c r="P1706" s="1348" t="s">
        <v>89</v>
      </c>
      <c r="Q1706" s="1290"/>
      <c r="R1706" s="1337"/>
      <c r="S1706" s="1337">
        <v>6</v>
      </c>
      <c r="T1706" s="1338"/>
      <c r="U1706" s="1331" t="s">
        <v>1113</v>
      </c>
      <c r="V1706" s="1331" t="s">
        <v>3025</v>
      </c>
      <c r="W1706" s="1394">
        <f>E1706*6</f>
        <v>48</v>
      </c>
      <c r="X1706" s="1331"/>
      <c r="Y1706" s="1345"/>
      <c r="Z1706" s="1346">
        <v>42746</v>
      </c>
      <c r="AB1706" s="1291"/>
      <c r="AC1706" s="1291"/>
      <c r="AD1706" s="1291"/>
      <c r="AE1706" s="1341">
        <f>IF(A1706="","",(IFERROR(VLOOKUP(A1706,Projecten!A$4:W$2618,5,FALSE),"niet bekend")))</f>
        <v>30</v>
      </c>
      <c r="AF1706" s="1293">
        <f>IF(AE1706="","",(IF(E1706=0,AH1706,(E1706/AE1706*AH1706))))</f>
        <v>6533.92</v>
      </c>
      <c r="AG1706" s="1291">
        <f>IF(A1706="","",(IFERROR(VLOOKUP(A1706,Projecten!A$4:W$2618,23,FALSE),"niet bekend")))</f>
        <v>24502.2</v>
      </c>
      <c r="AH1706" s="1294">
        <f>IF(A1706="","",(IFERROR(VLOOKUP(A1706,Projecten!A$4:W$2618,12,FALSE),"niet bekend")))</f>
        <v>24502.2</v>
      </c>
    </row>
    <row r="1707" spans="1:34" s="1368" customFormat="1" ht="12" x14ac:dyDescent="0.2">
      <c r="A1707" s="1357">
        <v>2017022</v>
      </c>
      <c r="B1707" s="1490">
        <v>121137</v>
      </c>
      <c r="C1707" s="1490" t="s">
        <v>2986</v>
      </c>
      <c r="D1707" s="1358" t="s">
        <v>2996</v>
      </c>
      <c r="E1707" s="2022">
        <v>7</v>
      </c>
      <c r="F1707" s="1373">
        <f>E1707*3</f>
        <v>21</v>
      </c>
      <c r="G1707" s="1373">
        <f>E1707*2</f>
        <v>14</v>
      </c>
      <c r="H1707" s="1373">
        <f>E1707*1</f>
        <v>7</v>
      </c>
      <c r="I1707" s="1398"/>
      <c r="J1707" s="1398" t="s">
        <v>1737</v>
      </c>
      <c r="K1707" s="1398" t="s">
        <v>1737</v>
      </c>
      <c r="L1707" s="1398" t="s">
        <v>1737</v>
      </c>
      <c r="M1707" s="1399" t="s">
        <v>89</v>
      </c>
      <c r="N1707" s="1399" t="s">
        <v>89</v>
      </c>
      <c r="O1707" s="1399" t="s">
        <v>89</v>
      </c>
      <c r="P1707" s="1399" t="s">
        <v>89</v>
      </c>
      <c r="Q1707" s="1361"/>
      <c r="R1707" s="1362"/>
      <c r="S1707" s="1362">
        <v>8</v>
      </c>
      <c r="T1707" s="1363"/>
      <c r="U1707" s="1364" t="s">
        <v>1113</v>
      </c>
      <c r="V1707" s="1435" t="s">
        <v>3025</v>
      </c>
      <c r="W1707" s="1365">
        <f>E1707*6</f>
        <v>42</v>
      </c>
      <c r="X1707" s="1364"/>
      <c r="Y1707" s="1366"/>
      <c r="Z1707" s="1367">
        <v>42746</v>
      </c>
      <c r="AB1707" s="1369"/>
      <c r="AC1707" s="1369"/>
      <c r="AD1707" s="1369"/>
      <c r="AE1707" s="1433">
        <f>IF(A1707="","",(IFERROR(VLOOKUP(A1707,Projecten!A$4:W$2618,5,FALSE),"niet bekend")))</f>
        <v>30</v>
      </c>
      <c r="AF1707" s="1371">
        <f>IF(AE1707="","",(IF(E1707=0,AH1707,(E1707/AE1707*AH1707))))</f>
        <v>5717.18</v>
      </c>
      <c r="AG1707" s="1369">
        <f>IF(A1707="","",(IFERROR(VLOOKUP(A1707,Projecten!A$4:W$2618,23,FALSE),"niet bekend")))</f>
        <v>24502.2</v>
      </c>
      <c r="AH1707" s="1372">
        <f>IF(A1707="","",(IFERROR(VLOOKUP(A1707,Projecten!A$4:W$2618,12,FALSE),"niet bekend")))</f>
        <v>24502.2</v>
      </c>
    </row>
    <row r="1708" spans="1:34" s="1287" customFormat="1" ht="12" x14ac:dyDescent="0.2">
      <c r="A1708" s="1330">
        <v>2017022</v>
      </c>
      <c r="B1708" s="1490">
        <v>121137</v>
      </c>
      <c r="C1708" s="1491" t="s">
        <v>2986</v>
      </c>
      <c r="D1708" s="1332" t="s">
        <v>2996</v>
      </c>
      <c r="E1708" s="1333">
        <v>7</v>
      </c>
      <c r="F1708" s="1397">
        <f>E1708*3</f>
        <v>21</v>
      </c>
      <c r="G1708" s="1397">
        <f>E1708*2</f>
        <v>14</v>
      </c>
      <c r="H1708" s="1397">
        <f>E1708*1</f>
        <v>7</v>
      </c>
      <c r="I1708" s="1359"/>
      <c r="J1708" s="1342" t="s">
        <v>1737</v>
      </c>
      <c r="K1708" s="1342" t="s">
        <v>1737</v>
      </c>
      <c r="L1708" s="1342" t="s">
        <v>1737</v>
      </c>
      <c r="M1708" s="1343" t="s">
        <v>89</v>
      </c>
      <c r="N1708" s="1343" t="s">
        <v>89</v>
      </c>
      <c r="O1708" s="1343" t="s">
        <v>89</v>
      </c>
      <c r="P1708" s="1343" t="s">
        <v>89</v>
      </c>
      <c r="Q1708" s="1290"/>
      <c r="R1708" s="1337"/>
      <c r="S1708" s="1337">
        <v>8</v>
      </c>
      <c r="T1708" s="1338"/>
      <c r="U1708" s="1331"/>
      <c r="V1708" s="1344" t="s">
        <v>3025</v>
      </c>
      <c r="W1708" s="1349">
        <f>E1708*6</f>
        <v>42</v>
      </c>
      <c r="X1708" s="1331"/>
      <c r="Y1708" s="1345"/>
      <c r="Z1708" s="1346">
        <v>42746</v>
      </c>
      <c r="AB1708" s="1291"/>
      <c r="AC1708" s="1291"/>
      <c r="AD1708" s="1291"/>
      <c r="AE1708" s="1341">
        <f>IF(A1708="","",(IFERROR(VLOOKUP(A1708,Projecten!A$4:W$2618,5,FALSE),"niet bekend")))</f>
        <v>30</v>
      </c>
      <c r="AF1708" s="1293">
        <f>IF(AE1708="","",(IF(E1708=0,AH1708,(E1708/AE1708*AH1708))))</f>
        <v>5717.18</v>
      </c>
      <c r="AG1708" s="1291">
        <f>IF(A1708="","",(IFERROR(VLOOKUP(A1708,Projecten!A$4:W$2618,23,FALSE),"niet bekend")))</f>
        <v>24502.2</v>
      </c>
      <c r="AH1708" s="1294">
        <f>IF(A1708="","",(IFERROR(VLOOKUP(A1708,Projecten!A$4:W$2618,12,FALSE),"niet bekend")))</f>
        <v>24502.2</v>
      </c>
    </row>
    <row r="1709" spans="1:34" s="1368" customFormat="1" ht="12" x14ac:dyDescent="0.2">
      <c r="A1709" s="1396"/>
      <c r="B1709" s="1492"/>
      <c r="C1709" s="1492"/>
      <c r="D1709" s="1437"/>
      <c r="E1709" s="1445"/>
      <c r="F1709" s="1437"/>
      <c r="G1709" s="1437"/>
      <c r="H1709" s="1437"/>
      <c r="I1709" s="1359"/>
      <c r="J1709" s="1359"/>
      <c r="K1709" s="1359"/>
      <c r="L1709" s="1360"/>
      <c r="M1709" s="1360"/>
      <c r="N1709" s="1360"/>
      <c r="O1709" s="1360"/>
      <c r="P1709" s="1360"/>
      <c r="Q1709" s="1361"/>
      <c r="R1709" s="1362"/>
      <c r="S1709" s="1362"/>
      <c r="T1709" s="1363"/>
      <c r="U1709" s="1364"/>
      <c r="V1709" s="1364"/>
      <c r="W1709" s="1441"/>
      <c r="X1709" s="1364"/>
      <c r="Y1709" s="1364"/>
      <c r="Z1709" s="1361"/>
      <c r="AB1709" s="1369"/>
      <c r="AC1709" s="1369"/>
      <c r="AD1709" s="1369"/>
      <c r="AE1709" s="1433"/>
      <c r="AF1709" s="1371"/>
      <c r="AG1709" s="1369"/>
      <c r="AH1709" s="1372"/>
    </row>
    <row r="1710" spans="1:34" s="1368" customFormat="1" ht="12" x14ac:dyDescent="0.2">
      <c r="A1710" s="1357">
        <v>2016800</v>
      </c>
      <c r="B1710" s="1568">
        <v>121123</v>
      </c>
      <c r="C1710" s="1488" t="s">
        <v>2750</v>
      </c>
      <c r="D1710" s="1442" t="s">
        <v>793</v>
      </c>
      <c r="E1710" s="1429">
        <v>1</v>
      </c>
      <c r="F1710" s="1358">
        <v>12</v>
      </c>
      <c r="G1710" s="1358">
        <v>5</v>
      </c>
      <c r="H1710" s="1358">
        <v>4</v>
      </c>
      <c r="I1710" s="1359">
        <v>42755</v>
      </c>
      <c r="J1710" s="1359">
        <v>42753</v>
      </c>
      <c r="K1710" s="1359" t="s">
        <v>1737</v>
      </c>
      <c r="L1710" s="1359" t="s">
        <v>1737</v>
      </c>
      <c r="M1710" s="1360" t="s">
        <v>89</v>
      </c>
      <c r="N1710" s="1360" t="s">
        <v>89</v>
      </c>
      <c r="O1710" s="1360" t="s">
        <v>89</v>
      </c>
      <c r="P1710" s="1360" t="s">
        <v>89</v>
      </c>
      <c r="Q1710" s="1361"/>
      <c r="R1710" s="1362"/>
      <c r="S1710" s="1362">
        <v>5</v>
      </c>
      <c r="T1710" s="1363"/>
      <c r="U1710" s="1364" t="s">
        <v>805</v>
      </c>
      <c r="V1710" s="1364" t="s">
        <v>1495</v>
      </c>
      <c r="W1710" s="1356">
        <v>38</v>
      </c>
      <c r="X1710" s="1364"/>
      <c r="Y1710" s="1366"/>
      <c r="Z1710" s="1367">
        <v>42748</v>
      </c>
      <c r="AB1710" s="1369"/>
      <c r="AC1710" s="1369"/>
      <c r="AD1710" s="1369"/>
      <c r="AE1710" s="1433">
        <f>IF(A1710="","",(IFERROR(VLOOKUP(A1710,Projecten!A$4:W$2618,5,FALSE),"niet bekend")))</f>
        <v>1</v>
      </c>
      <c r="AF1710" s="1371">
        <f>IF(AE1710="","",(IF(E1710=0,AH1710,(E1710/AE1710*AH1710))))</f>
        <v>5250</v>
      </c>
      <c r="AG1710" s="1369">
        <f>IF(A1710="","",(IFERROR(VLOOKUP(A1710,Projecten!A$4:W$2618,23,FALSE),"niet bekend")))</f>
        <v>5250</v>
      </c>
      <c r="AH1710" s="1372">
        <f>IF(A1710="","",(IFERROR(VLOOKUP(A1710,Projecten!A$4:W$2618,12,FALSE),"niet bekend")))</f>
        <v>5250</v>
      </c>
    </row>
    <row r="1711" spans="1:34" s="1368" customFormat="1" ht="12" x14ac:dyDescent="0.2">
      <c r="A1711" s="1357"/>
      <c r="B1711" s="1490"/>
      <c r="C1711" s="1490"/>
      <c r="D1711" s="1358"/>
      <c r="E1711" s="1429"/>
      <c r="F1711" s="1358"/>
      <c r="G1711" s="1358"/>
      <c r="H1711" s="1358"/>
      <c r="I1711" s="1398"/>
      <c r="J1711" s="1398"/>
      <c r="K1711" s="1398"/>
      <c r="L1711" s="1398"/>
      <c r="M1711" s="1431"/>
      <c r="N1711" s="1431"/>
      <c r="O1711" s="1431"/>
      <c r="P1711" s="1431"/>
      <c r="Q1711" s="1361"/>
      <c r="R1711" s="1362"/>
      <c r="S1711" s="1362"/>
      <c r="T1711" s="1363"/>
      <c r="U1711" s="1364"/>
      <c r="V1711" s="1435"/>
      <c r="W1711" s="1365"/>
      <c r="X1711" s="1364"/>
      <c r="Y1711" s="1364"/>
      <c r="Z1711" s="1367"/>
      <c r="AB1711" s="1369"/>
      <c r="AC1711" s="1369"/>
      <c r="AD1711" s="1369"/>
      <c r="AE1711" s="1433"/>
      <c r="AF1711" s="1371"/>
      <c r="AG1711" s="1369"/>
      <c r="AH1711" s="1372"/>
    </row>
    <row r="1712" spans="1:34" s="1368" customFormat="1" ht="12" x14ac:dyDescent="0.2">
      <c r="A1712" s="1357">
        <v>2017008</v>
      </c>
      <c r="B1712" s="1490">
        <v>121129</v>
      </c>
      <c r="C1712" s="1488">
        <v>614117</v>
      </c>
      <c r="D1712" s="1439" t="s">
        <v>68</v>
      </c>
      <c r="E1712" s="1429">
        <v>1</v>
      </c>
      <c r="F1712" s="1358">
        <v>10</v>
      </c>
      <c r="G1712" s="1358">
        <v>5</v>
      </c>
      <c r="H1712" s="1358">
        <v>3</v>
      </c>
      <c r="I1712" s="1359">
        <v>42762</v>
      </c>
      <c r="J1712" s="1359" t="s">
        <v>1737</v>
      </c>
      <c r="K1712" s="1359" t="s">
        <v>1737</v>
      </c>
      <c r="L1712" s="1359" t="s">
        <v>1737</v>
      </c>
      <c r="M1712" s="1360" t="s">
        <v>89</v>
      </c>
      <c r="N1712" s="1360" t="s">
        <v>89</v>
      </c>
      <c r="O1712" s="1360" t="s">
        <v>89</v>
      </c>
      <c r="P1712" s="1360" t="s">
        <v>89</v>
      </c>
      <c r="Q1712" s="1361"/>
      <c r="R1712" s="1362"/>
      <c r="S1712" s="1362">
        <v>6</v>
      </c>
      <c r="T1712" s="1363"/>
      <c r="U1712" s="1364" t="s">
        <v>278</v>
      </c>
      <c r="V1712" s="1364"/>
      <c r="W1712" s="1356">
        <v>15</v>
      </c>
      <c r="X1712" s="1364"/>
      <c r="Y1712" s="1366"/>
      <c r="Z1712" s="1367">
        <v>42741</v>
      </c>
      <c r="AB1712" s="1369"/>
      <c r="AC1712" s="1369"/>
      <c r="AD1712" s="1369"/>
      <c r="AE1712" s="1433">
        <f>IF(A1712="","",(IFERROR(VLOOKUP(A1712,Projecten!A$4:W$2618,5,FALSE),"niet bekend")))</f>
        <v>1</v>
      </c>
      <c r="AF1712" s="1371">
        <f t="shared" ref="AF1712:AF1719" si="164">IF(AE1712="","",(IF(E1712=0,AH1712,(E1712/AE1712*AH1712))))</f>
        <v>2079.27</v>
      </c>
      <c r="AG1712" s="1369">
        <f>IF(A1712="","",(IFERROR(VLOOKUP(A1712,Projecten!A$4:W$2618,23,FALSE),"niet bekend")))</f>
        <v>2079.27</v>
      </c>
      <c r="AH1712" s="1372">
        <f>IF(A1712="","",(IFERROR(VLOOKUP(A1712,Projecten!A$4:W$2618,12,FALSE),"niet bekend")))</f>
        <v>2079.27</v>
      </c>
    </row>
    <row r="1713" spans="1:34" s="1368" customFormat="1" ht="12" x14ac:dyDescent="0.2">
      <c r="A1713" s="1357">
        <v>2017009</v>
      </c>
      <c r="B1713" s="1490">
        <v>121129</v>
      </c>
      <c r="C1713" s="1488" t="s">
        <v>2780</v>
      </c>
      <c r="D1713" s="1439" t="s">
        <v>68</v>
      </c>
      <c r="E1713" s="1429">
        <v>1</v>
      </c>
      <c r="F1713" s="1358">
        <v>2</v>
      </c>
      <c r="G1713" s="1358">
        <v>1</v>
      </c>
      <c r="H1713" s="1358">
        <v>1</v>
      </c>
      <c r="I1713" s="1359">
        <v>42762</v>
      </c>
      <c r="J1713" s="1359" t="s">
        <v>1737</v>
      </c>
      <c r="K1713" s="1359" t="s">
        <v>1737</v>
      </c>
      <c r="L1713" s="1359" t="s">
        <v>1737</v>
      </c>
      <c r="M1713" s="1360" t="s">
        <v>89</v>
      </c>
      <c r="N1713" s="1360" t="s">
        <v>89</v>
      </c>
      <c r="O1713" s="1360" t="s">
        <v>89</v>
      </c>
      <c r="P1713" s="1360" t="s">
        <v>89</v>
      </c>
      <c r="Q1713" s="1361"/>
      <c r="R1713" s="1362"/>
      <c r="S1713" s="1362">
        <v>6</v>
      </c>
      <c r="T1713" s="1363"/>
      <c r="U1713" s="1364" t="s">
        <v>278</v>
      </c>
      <c r="V1713" s="1364"/>
      <c r="W1713" s="1356">
        <v>5</v>
      </c>
      <c r="X1713" s="1364"/>
      <c r="Y1713" s="1366"/>
      <c r="Z1713" s="1367">
        <v>42741</v>
      </c>
      <c r="AB1713" s="1369"/>
      <c r="AC1713" s="1369"/>
      <c r="AD1713" s="1369"/>
      <c r="AE1713" s="1433">
        <f>IF(A1713="","",(IFERROR(VLOOKUP(A1713,Projecten!A$4:W$2618,5,FALSE),"niet bekend")))</f>
        <v>1</v>
      </c>
      <c r="AF1713" s="1371">
        <f t="shared" si="164"/>
        <v>537.12</v>
      </c>
      <c r="AG1713" s="1369">
        <f>IF(A1713="","",(IFERROR(VLOOKUP(A1713,Projecten!A$4:W$2618,23,FALSE),"niet bekend")))</f>
        <v>537.12</v>
      </c>
      <c r="AH1713" s="1372">
        <f>IF(A1713="","",(IFERROR(VLOOKUP(A1713,Projecten!A$4:W$2618,12,FALSE),"niet bekend")))</f>
        <v>537.12</v>
      </c>
    </row>
    <row r="1714" spans="1:34" s="1368" customFormat="1" ht="12" x14ac:dyDescent="0.2">
      <c r="A1714" s="1357">
        <v>2017003</v>
      </c>
      <c r="B1714" s="1490">
        <v>121126</v>
      </c>
      <c r="C1714" s="1488">
        <v>631417</v>
      </c>
      <c r="D1714" s="1439" t="s">
        <v>68</v>
      </c>
      <c r="E1714" s="1429">
        <v>1</v>
      </c>
      <c r="F1714" s="1358">
        <v>10</v>
      </c>
      <c r="G1714" s="1358">
        <v>5</v>
      </c>
      <c r="H1714" s="1358">
        <v>3</v>
      </c>
      <c r="I1714" s="1359">
        <v>42762</v>
      </c>
      <c r="J1714" s="1359" t="s">
        <v>1737</v>
      </c>
      <c r="K1714" s="1359" t="s">
        <v>1737</v>
      </c>
      <c r="L1714" s="1359" t="s">
        <v>1737</v>
      </c>
      <c r="M1714" s="1360" t="s">
        <v>89</v>
      </c>
      <c r="N1714" s="1360" t="s">
        <v>89</v>
      </c>
      <c r="O1714" s="1360" t="s">
        <v>89</v>
      </c>
      <c r="P1714" s="1360" t="s">
        <v>89</v>
      </c>
      <c r="Q1714" s="1361"/>
      <c r="R1714" s="1362"/>
      <c r="S1714" s="1362">
        <v>6</v>
      </c>
      <c r="T1714" s="1363"/>
      <c r="U1714" s="1364" t="s">
        <v>278</v>
      </c>
      <c r="V1714" s="1364"/>
      <c r="W1714" s="1356">
        <v>18.75</v>
      </c>
      <c r="X1714" s="1364"/>
      <c r="Y1714" s="1366"/>
      <c r="Z1714" s="1367">
        <v>42740</v>
      </c>
      <c r="AB1714" s="1369"/>
      <c r="AC1714" s="1369"/>
      <c r="AD1714" s="1369"/>
      <c r="AE1714" s="1433">
        <f>IF(A1714="","",(IFERROR(VLOOKUP(A1714,Projecten!A$4:W$2618,5,FALSE),"niet bekend")))</f>
        <v>1</v>
      </c>
      <c r="AF1714" s="1371">
        <f t="shared" si="164"/>
        <v>3281.06</v>
      </c>
      <c r="AG1714" s="1369">
        <f>IF(A1714="","",(IFERROR(VLOOKUP(A1714,Projecten!A$4:W$2618,23,FALSE),"niet bekend")))</f>
        <v>3281.06</v>
      </c>
      <c r="AH1714" s="1372">
        <f>IF(A1714="","",(IFERROR(VLOOKUP(A1714,Projecten!A$4:W$2618,12,FALSE),"niet bekend")))</f>
        <v>3281.06</v>
      </c>
    </row>
    <row r="1715" spans="1:34" s="1368" customFormat="1" ht="12" x14ac:dyDescent="0.2">
      <c r="A1715" s="1357">
        <v>2017001</v>
      </c>
      <c r="B1715" s="1490">
        <v>121126</v>
      </c>
      <c r="C1715" s="1488">
        <v>623617</v>
      </c>
      <c r="D1715" s="1439" t="s">
        <v>68</v>
      </c>
      <c r="E1715" s="1429">
        <v>1</v>
      </c>
      <c r="F1715" s="1358">
        <v>8</v>
      </c>
      <c r="G1715" s="1358">
        <v>7</v>
      </c>
      <c r="H1715" s="1358">
        <v>2</v>
      </c>
      <c r="I1715" s="1359">
        <v>42762</v>
      </c>
      <c r="J1715" s="1359">
        <v>42760</v>
      </c>
      <c r="K1715" s="1359" t="s">
        <v>1737</v>
      </c>
      <c r="L1715" s="1359" t="s">
        <v>1737</v>
      </c>
      <c r="M1715" s="1360" t="s">
        <v>89</v>
      </c>
      <c r="N1715" s="1360" t="s">
        <v>89</v>
      </c>
      <c r="O1715" s="1360" t="s">
        <v>89</v>
      </c>
      <c r="P1715" s="1360" t="s">
        <v>89</v>
      </c>
      <c r="Q1715" s="1361"/>
      <c r="R1715" s="1362"/>
      <c r="S1715" s="1362">
        <v>6</v>
      </c>
      <c r="T1715" s="1363"/>
      <c r="U1715" s="1364" t="s">
        <v>278</v>
      </c>
      <c r="V1715" s="1364" t="s">
        <v>1495</v>
      </c>
      <c r="W1715" s="1356">
        <v>15.5</v>
      </c>
      <c r="X1715" s="1364"/>
      <c r="Y1715" s="1366"/>
      <c r="Z1715" s="1367">
        <v>42740</v>
      </c>
      <c r="AB1715" s="1369"/>
      <c r="AC1715" s="1369"/>
      <c r="AD1715" s="1369"/>
      <c r="AE1715" s="1433">
        <f>IF(A1715="","",(IFERROR(VLOOKUP(A1715,Projecten!A$4:W$2618,5,FALSE),"niet bekend")))</f>
        <v>1</v>
      </c>
      <c r="AF1715" s="1371">
        <f t="shared" si="164"/>
        <v>2957.76</v>
      </c>
      <c r="AG1715" s="1369">
        <f>IF(A1715="","",(IFERROR(VLOOKUP(A1715,Projecten!A$4:W$2618,23,FALSE),"niet bekend")))</f>
        <v>2957.76</v>
      </c>
      <c r="AH1715" s="1372">
        <f>IF(A1715="","",(IFERROR(VLOOKUP(A1715,Projecten!A$4:W$2618,12,FALSE),"niet bekend")))</f>
        <v>2957.76</v>
      </c>
    </row>
    <row r="1716" spans="1:34" s="1368" customFormat="1" ht="12" x14ac:dyDescent="0.2">
      <c r="A1716" s="1357">
        <v>2017004</v>
      </c>
      <c r="B1716" s="1490">
        <v>121127</v>
      </c>
      <c r="C1716" s="1488">
        <v>571017</v>
      </c>
      <c r="D1716" s="1439" t="s">
        <v>68</v>
      </c>
      <c r="E1716" s="1429">
        <v>1</v>
      </c>
      <c r="F1716" s="1358">
        <v>11</v>
      </c>
      <c r="G1716" s="1358">
        <v>5</v>
      </c>
      <c r="H1716" s="1358">
        <v>3</v>
      </c>
      <c r="I1716" s="1359">
        <v>42762</v>
      </c>
      <c r="J1716" s="1359" t="s">
        <v>1737</v>
      </c>
      <c r="K1716" s="1359" t="s">
        <v>1737</v>
      </c>
      <c r="L1716" s="1359" t="s">
        <v>3010</v>
      </c>
      <c r="M1716" s="1360" t="s">
        <v>89</v>
      </c>
      <c r="N1716" s="1360" t="s">
        <v>89</v>
      </c>
      <c r="O1716" s="1360" t="s">
        <v>89</v>
      </c>
      <c r="P1716" s="1360" t="s">
        <v>89</v>
      </c>
      <c r="Q1716" s="1361"/>
      <c r="R1716" s="1362"/>
      <c r="S1716" s="1362">
        <v>6</v>
      </c>
      <c r="T1716" s="1363"/>
      <c r="U1716" s="1364" t="s">
        <v>278</v>
      </c>
      <c r="V1716" s="1364"/>
      <c r="W1716" s="1356">
        <v>18</v>
      </c>
      <c r="X1716" s="1364"/>
      <c r="Y1716" s="1366"/>
      <c r="Z1716" s="1367">
        <v>42740</v>
      </c>
      <c r="AB1716" s="1369"/>
      <c r="AC1716" s="1369"/>
      <c r="AD1716" s="1369"/>
      <c r="AE1716" s="1433">
        <f>IF(A1716="","",(IFERROR(VLOOKUP(A1716,Projecten!A$4:W$2618,5,FALSE),"niet bekend")))</f>
        <v>1</v>
      </c>
      <c r="AF1716" s="1371">
        <f t="shared" si="164"/>
        <v>3764.56</v>
      </c>
      <c r="AG1716" s="1369">
        <f>IF(A1716="","",(IFERROR(VLOOKUP(A1716,Projecten!A$4:W$2618,23,FALSE),"niet bekend")))</f>
        <v>3764.56</v>
      </c>
      <c r="AH1716" s="1372">
        <f>IF(A1716="","",(IFERROR(VLOOKUP(A1716,Projecten!A$4:W$2618,12,FALSE),"niet bekend")))</f>
        <v>3764.56</v>
      </c>
    </row>
    <row r="1717" spans="1:34" s="1368" customFormat="1" ht="12" x14ac:dyDescent="0.2">
      <c r="A1717" s="1357">
        <v>2017005</v>
      </c>
      <c r="B1717" s="1490">
        <v>121127</v>
      </c>
      <c r="C1717" s="1488" t="s">
        <v>2777</v>
      </c>
      <c r="D1717" s="1439" t="s">
        <v>68</v>
      </c>
      <c r="E1717" s="1429">
        <v>1</v>
      </c>
      <c r="F1717" s="1358">
        <v>1</v>
      </c>
      <c r="G1717" s="1358">
        <v>0</v>
      </c>
      <c r="H1717" s="1358">
        <v>2</v>
      </c>
      <c r="I1717" s="1359">
        <v>42762</v>
      </c>
      <c r="J1717" s="1359" t="s">
        <v>1737</v>
      </c>
      <c r="K1717" s="1359" t="s">
        <v>1737</v>
      </c>
      <c r="L1717" s="1359" t="s">
        <v>1737</v>
      </c>
      <c r="M1717" s="1360" t="s">
        <v>89</v>
      </c>
      <c r="N1717" s="1360" t="s">
        <v>89</v>
      </c>
      <c r="O1717" s="1360" t="s">
        <v>89</v>
      </c>
      <c r="P1717" s="1360" t="s">
        <v>89</v>
      </c>
      <c r="Q1717" s="1361"/>
      <c r="R1717" s="1362"/>
      <c r="S1717" s="1362">
        <v>6</v>
      </c>
      <c r="T1717" s="1363"/>
      <c r="U1717" s="1364" t="s">
        <v>278</v>
      </c>
      <c r="V1717" s="1364"/>
      <c r="W1717" s="1356">
        <v>4.75</v>
      </c>
      <c r="X1717" s="1364"/>
      <c r="Y1717" s="1366"/>
      <c r="Z1717" s="1367">
        <v>42740</v>
      </c>
      <c r="AB1717" s="1369"/>
      <c r="AC1717" s="1369"/>
      <c r="AD1717" s="1369"/>
      <c r="AE1717" s="1433">
        <f>IF(A1717="","",(IFERROR(VLOOKUP(A1717,Projecten!A$4:W$2618,5,FALSE),"niet bekend")))</f>
        <v>1</v>
      </c>
      <c r="AF1717" s="1371">
        <f t="shared" si="164"/>
        <v>975</v>
      </c>
      <c r="AG1717" s="1369">
        <f>IF(A1717="","",(IFERROR(VLOOKUP(A1717,Projecten!A$4:W$2618,23,FALSE),"niet bekend")))</f>
        <v>975</v>
      </c>
      <c r="AH1717" s="1372">
        <f>IF(A1717="","",(IFERROR(VLOOKUP(A1717,Projecten!A$4:W$2618,12,FALSE),"niet bekend")))</f>
        <v>975</v>
      </c>
    </row>
    <row r="1718" spans="1:34" s="1368" customFormat="1" ht="12" x14ac:dyDescent="0.2">
      <c r="A1718" s="1357">
        <v>2017007</v>
      </c>
      <c r="B1718" s="1490">
        <v>121129</v>
      </c>
      <c r="C1718" s="1488">
        <v>634117</v>
      </c>
      <c r="D1718" s="1439" t="s">
        <v>68</v>
      </c>
      <c r="E1718" s="1429">
        <v>1</v>
      </c>
      <c r="F1718" s="1358">
        <v>13</v>
      </c>
      <c r="G1718" s="1358">
        <v>6</v>
      </c>
      <c r="H1718" s="1358">
        <v>3</v>
      </c>
      <c r="I1718" s="1359">
        <v>42762</v>
      </c>
      <c r="J1718" s="1359">
        <v>42760</v>
      </c>
      <c r="K1718" s="1359" t="s">
        <v>1737</v>
      </c>
      <c r="L1718" s="1359" t="s">
        <v>1737</v>
      </c>
      <c r="M1718" s="1360" t="s">
        <v>89</v>
      </c>
      <c r="N1718" s="1360" t="s">
        <v>89</v>
      </c>
      <c r="O1718" s="1360" t="s">
        <v>89</v>
      </c>
      <c r="P1718" s="1360" t="s">
        <v>89</v>
      </c>
      <c r="Q1718" s="1361"/>
      <c r="R1718" s="1362"/>
      <c r="S1718" s="1362">
        <v>6</v>
      </c>
      <c r="T1718" s="1363"/>
      <c r="U1718" s="1364" t="s">
        <v>278</v>
      </c>
      <c r="V1718" s="1364" t="s">
        <v>2784</v>
      </c>
      <c r="W1718" s="1365">
        <v>20</v>
      </c>
      <c r="X1718" s="1364"/>
      <c r="Y1718" s="1366"/>
      <c r="Z1718" s="1367">
        <v>42740</v>
      </c>
      <c r="AB1718" s="1369"/>
      <c r="AC1718" s="1369"/>
      <c r="AD1718" s="1369"/>
      <c r="AE1718" s="1433">
        <f>IF(A1718="","",(IFERROR(VLOOKUP(A1718,Projecten!A$4:W$2618,5,FALSE),"niet bekend")))</f>
        <v>1</v>
      </c>
      <c r="AF1718" s="1371">
        <f t="shared" si="164"/>
        <v>3633.42</v>
      </c>
      <c r="AG1718" s="1369">
        <f>IF(A1718="","",(IFERROR(VLOOKUP(A1718,Projecten!A$4:W$2618,23,FALSE),"niet bekend")))</f>
        <v>3633.42</v>
      </c>
      <c r="AH1718" s="1372">
        <f>IF(A1718="","",(IFERROR(VLOOKUP(A1718,Projecten!A$4:W$2618,12,FALSE),"niet bekend")))</f>
        <v>3633.42</v>
      </c>
    </row>
    <row r="1719" spans="1:34" s="1368" customFormat="1" ht="12" x14ac:dyDescent="0.2">
      <c r="A1719" s="1357">
        <v>2017012</v>
      </c>
      <c r="B1719" s="1490">
        <v>121131</v>
      </c>
      <c r="C1719" s="1488">
        <v>616217</v>
      </c>
      <c r="D1719" s="1439" t="s">
        <v>68</v>
      </c>
      <c r="E1719" s="1429">
        <v>1</v>
      </c>
      <c r="F1719" s="1358">
        <v>13</v>
      </c>
      <c r="G1719" s="1358">
        <v>5</v>
      </c>
      <c r="H1719" s="1358">
        <v>3</v>
      </c>
      <c r="I1719" s="1359">
        <v>42762</v>
      </c>
      <c r="J1719" s="1359" t="s">
        <v>1737</v>
      </c>
      <c r="K1719" s="1359" t="s">
        <v>1737</v>
      </c>
      <c r="L1719" s="1359" t="s">
        <v>1737</v>
      </c>
      <c r="M1719" s="1360" t="s">
        <v>89</v>
      </c>
      <c r="N1719" s="1360" t="s">
        <v>89</v>
      </c>
      <c r="O1719" s="1360" t="s">
        <v>89</v>
      </c>
      <c r="P1719" s="1360" t="s">
        <v>89</v>
      </c>
      <c r="Q1719" s="1361"/>
      <c r="R1719" s="1362"/>
      <c r="S1719" s="1362">
        <v>6</v>
      </c>
      <c r="T1719" s="1363"/>
      <c r="U1719" s="1364" t="s">
        <v>278</v>
      </c>
      <c r="V1719" s="1364"/>
      <c r="W1719" s="1356">
        <v>18</v>
      </c>
      <c r="X1719" s="1364"/>
      <c r="Y1719" s="1366"/>
      <c r="Z1719" s="1367">
        <v>42741</v>
      </c>
      <c r="AB1719" s="1369"/>
      <c r="AC1719" s="1369"/>
      <c r="AD1719" s="1369"/>
      <c r="AE1719" s="1433">
        <f>IF(A1719="","",(IFERROR(VLOOKUP(A1719,Projecten!A$4:W$2618,5,FALSE),"niet bekend")))</f>
        <v>1</v>
      </c>
      <c r="AF1719" s="1371">
        <f t="shared" si="164"/>
        <v>2895.74</v>
      </c>
      <c r="AG1719" s="1369">
        <f>IF(A1719="","",(IFERROR(VLOOKUP(A1719,Projecten!A$4:W$2618,23,FALSE),"niet bekend")))</f>
        <v>2895.74</v>
      </c>
      <c r="AH1719" s="1372">
        <f>IF(A1719="","",(IFERROR(VLOOKUP(A1719,Projecten!A$4:W$2618,12,FALSE),"niet bekend")))</f>
        <v>2895.74</v>
      </c>
    </row>
    <row r="1720" spans="1:34" s="1368" customFormat="1" ht="12" x14ac:dyDescent="0.2">
      <c r="A1720" s="1357">
        <v>2017081</v>
      </c>
      <c r="B1720" s="1490">
        <v>121131</v>
      </c>
      <c r="C1720" s="1488" t="s">
        <v>3085</v>
      </c>
      <c r="D1720" s="1439" t="s">
        <v>68</v>
      </c>
      <c r="E1720" s="1429">
        <v>0</v>
      </c>
      <c r="F1720" s="1358">
        <v>1</v>
      </c>
      <c r="G1720" s="1358">
        <v>1</v>
      </c>
      <c r="H1720" s="1358">
        <v>0</v>
      </c>
      <c r="I1720" s="1359" t="s">
        <v>89</v>
      </c>
      <c r="J1720" s="1359" t="s">
        <v>1737</v>
      </c>
      <c r="K1720" s="1359" t="s">
        <v>1737</v>
      </c>
      <c r="L1720" s="1359" t="s">
        <v>1737</v>
      </c>
      <c r="M1720" s="1360" t="s">
        <v>89</v>
      </c>
      <c r="N1720" s="1360" t="s">
        <v>89</v>
      </c>
      <c r="O1720" s="1360" t="s">
        <v>89</v>
      </c>
      <c r="P1720" s="1360" t="s">
        <v>89</v>
      </c>
      <c r="Q1720" s="1361"/>
      <c r="R1720" s="1362"/>
      <c r="S1720" s="1362">
        <v>6</v>
      </c>
      <c r="T1720" s="1363"/>
      <c r="U1720" s="1364" t="s">
        <v>278</v>
      </c>
      <c r="V1720" s="1364"/>
      <c r="W1720" s="1356">
        <v>1.25</v>
      </c>
      <c r="X1720" s="1364"/>
      <c r="Y1720" s="1366"/>
      <c r="Z1720" s="1367"/>
      <c r="AB1720" s="1369"/>
      <c r="AC1720" s="1369"/>
      <c r="AD1720" s="1369"/>
      <c r="AE1720" s="1433"/>
      <c r="AF1720" s="1371"/>
      <c r="AG1720" s="1369"/>
      <c r="AH1720" s="1372"/>
    </row>
    <row r="1721" spans="1:34" s="1368" customFormat="1" ht="12" x14ac:dyDescent="0.2">
      <c r="A1721" s="1357">
        <v>2017014</v>
      </c>
      <c r="B1721" s="1490">
        <v>121131</v>
      </c>
      <c r="C1721" s="1488" t="s">
        <v>2782</v>
      </c>
      <c r="D1721" s="1439" t="s">
        <v>68</v>
      </c>
      <c r="E1721" s="1429">
        <v>1</v>
      </c>
      <c r="F1721" s="1358">
        <v>2</v>
      </c>
      <c r="G1721" s="1358">
        <v>1</v>
      </c>
      <c r="H1721" s="1358">
        <v>1</v>
      </c>
      <c r="I1721" s="1359">
        <v>42762</v>
      </c>
      <c r="J1721" s="1359" t="s">
        <v>1737</v>
      </c>
      <c r="K1721" s="1359" t="s">
        <v>1737</v>
      </c>
      <c r="L1721" s="1359" t="s">
        <v>1737</v>
      </c>
      <c r="M1721" s="1360" t="s">
        <v>89</v>
      </c>
      <c r="N1721" s="1360" t="s">
        <v>89</v>
      </c>
      <c r="O1721" s="1360" t="s">
        <v>89</v>
      </c>
      <c r="P1721" s="1360" t="s">
        <v>89</v>
      </c>
      <c r="Q1721" s="1361"/>
      <c r="R1721" s="1362"/>
      <c r="S1721" s="1362">
        <v>6</v>
      </c>
      <c r="T1721" s="1363"/>
      <c r="U1721" s="1364" t="s">
        <v>278</v>
      </c>
      <c r="V1721" s="1364"/>
      <c r="W1721" s="1356">
        <v>5</v>
      </c>
      <c r="X1721" s="1364"/>
      <c r="Y1721" s="1366"/>
      <c r="Z1721" s="1367">
        <v>42741</v>
      </c>
      <c r="AB1721" s="1369"/>
      <c r="AC1721" s="1369"/>
      <c r="AD1721" s="1369"/>
      <c r="AE1721" s="1433">
        <f>IF(A1721="","",(IFERROR(VLOOKUP(A1721,Projecten!A$4:W$2618,5,FALSE),"niet bekend")))</f>
        <v>1</v>
      </c>
      <c r="AF1721" s="1371">
        <f>IF(AE1721="","",(IF(E1721=0,AH1721,(E1721/AE1721*AH1721))))</f>
        <v>537.12</v>
      </c>
      <c r="AG1721" s="1369">
        <f>IF(A1721="","",(IFERROR(VLOOKUP(A1721,Projecten!A$4:W$2618,23,FALSE),"niet bekend")))</f>
        <v>537.12</v>
      </c>
      <c r="AH1721" s="1372">
        <f>IF(A1721="","",(IFERROR(VLOOKUP(A1721,Projecten!A$4:W$2618,12,FALSE),"niet bekend")))</f>
        <v>537.12</v>
      </c>
    </row>
    <row r="1722" spans="1:34" s="1368" customFormat="1" ht="12" x14ac:dyDescent="0.2">
      <c r="A1722" s="1357">
        <v>2016803</v>
      </c>
      <c r="B1722" s="1490">
        <v>121134</v>
      </c>
      <c r="C1722" s="1488" t="s">
        <v>2761</v>
      </c>
      <c r="D1722" s="1439" t="s">
        <v>68</v>
      </c>
      <c r="E1722" s="1429">
        <v>6</v>
      </c>
      <c r="F1722" s="1358">
        <f>E1722*8</f>
        <v>48</v>
      </c>
      <c r="G1722" s="1358">
        <f>E1722*6</f>
        <v>36</v>
      </c>
      <c r="H1722" s="1358">
        <f>E1722*4</f>
        <v>24</v>
      </c>
      <c r="I1722" s="1359">
        <v>42759</v>
      </c>
      <c r="J1722" s="1359" t="s">
        <v>1737</v>
      </c>
      <c r="K1722" s="1359" t="s">
        <v>1737</v>
      </c>
      <c r="L1722" s="1359" t="s">
        <v>1737</v>
      </c>
      <c r="M1722" s="1360" t="s">
        <v>89</v>
      </c>
      <c r="N1722" s="1360" t="s">
        <v>89</v>
      </c>
      <c r="O1722" s="1360" t="s">
        <v>89</v>
      </c>
      <c r="P1722" s="1360" t="s">
        <v>89</v>
      </c>
      <c r="Q1722" s="1361"/>
      <c r="R1722" s="1362"/>
      <c r="S1722" s="1362">
        <v>6</v>
      </c>
      <c r="T1722" s="1363"/>
      <c r="U1722" s="1364" t="s">
        <v>561</v>
      </c>
      <c r="V1722" s="1364"/>
      <c r="W1722" s="1356">
        <f>E1722*16</f>
        <v>96</v>
      </c>
      <c r="X1722" s="1364"/>
      <c r="Y1722" s="1364"/>
      <c r="Z1722" s="1367">
        <v>42724</v>
      </c>
      <c r="AB1722" s="1369"/>
      <c r="AC1722" s="1369"/>
      <c r="AD1722" s="1369"/>
      <c r="AE1722" s="1433">
        <f>IF(A1722="","",(IFERROR(VLOOKUP(A1722,Projecten!A$4:W$2618,5,FALSE),"niet bekend")))</f>
        <v>11</v>
      </c>
      <c r="AF1722" s="1371">
        <f>IF(AE1722="","",(IF(E1722=0,AH1722,(E1722/AE1722*AH1722))))</f>
        <v>14763.758181818181</v>
      </c>
      <c r="AG1722" s="1369">
        <f>IF(A1722="","",(IFERROR(VLOOKUP(A1722,Projecten!A$4:W$2618,23,FALSE),"niet bekend")))</f>
        <v>27066.89</v>
      </c>
      <c r="AH1722" s="1372">
        <f>IF(A1722="","",(IFERROR(VLOOKUP(A1722,Projecten!A$4:W$2618,12,FALSE),"niet bekend")))</f>
        <v>27066.89</v>
      </c>
    </row>
    <row r="1723" spans="1:34" s="1368" customFormat="1" ht="12" x14ac:dyDescent="0.2">
      <c r="A1723" s="1357">
        <v>2017027</v>
      </c>
      <c r="B1723" s="1490">
        <v>121133</v>
      </c>
      <c r="C1723" s="1488" t="s">
        <v>2992</v>
      </c>
      <c r="D1723" s="1439" t="s">
        <v>68</v>
      </c>
      <c r="E1723" s="1429">
        <v>2</v>
      </c>
      <c r="F1723" s="1358">
        <v>16</v>
      </c>
      <c r="G1723" s="1358">
        <v>10</v>
      </c>
      <c r="H1723" s="1358">
        <v>4</v>
      </c>
      <c r="I1723" s="1359">
        <v>42762</v>
      </c>
      <c r="J1723" s="1359" t="s">
        <v>1737</v>
      </c>
      <c r="K1723" s="1359" t="s">
        <v>1737</v>
      </c>
      <c r="L1723" s="1359" t="s">
        <v>1737</v>
      </c>
      <c r="M1723" s="1360" t="s">
        <v>89</v>
      </c>
      <c r="N1723" s="1360" t="s">
        <v>89</v>
      </c>
      <c r="O1723" s="1360" t="s">
        <v>612</v>
      </c>
      <c r="P1723" s="1360"/>
      <c r="Q1723" s="1361"/>
      <c r="R1723" s="1362"/>
      <c r="S1723" s="1362">
        <v>6</v>
      </c>
      <c r="T1723" s="1363"/>
      <c r="U1723" s="1364" t="s">
        <v>561</v>
      </c>
      <c r="V1723" s="1364"/>
      <c r="W1723" s="1356">
        <v>30</v>
      </c>
      <c r="X1723" s="1364"/>
      <c r="Y1723" s="1366"/>
      <c r="Z1723" s="1367">
        <v>42747</v>
      </c>
      <c r="AB1723" s="1369"/>
      <c r="AC1723" s="1369"/>
      <c r="AD1723" s="1369"/>
      <c r="AE1723" s="1433">
        <f>IF(A1723="","",(IFERROR(VLOOKUP(A1723,Projecten!A$4:W$2618,5,FALSE),"niet bekend")))</f>
        <v>2</v>
      </c>
      <c r="AF1723" s="1371">
        <f>IF(AE1723="","",(IF(E1723=0,AH1723,(E1723/AE1723*AH1723))))</f>
        <v>4674.09</v>
      </c>
      <c r="AG1723" s="1369">
        <f>IF(A1723="","",(IFERROR(VLOOKUP(A1723,Projecten!A$4:W$2618,23,FALSE),"niet bekend")))</f>
        <v>4674.09</v>
      </c>
      <c r="AH1723" s="1372">
        <f>IF(A1723="","",(IFERROR(VLOOKUP(A1723,Projecten!A$4:W$2618,12,FALSE),"niet bekend")))</f>
        <v>4674.09</v>
      </c>
    </row>
    <row r="1724" spans="1:34" s="1368" customFormat="1" ht="12" x14ac:dyDescent="0.2">
      <c r="A1724" s="1357"/>
      <c r="B1724" s="1490"/>
      <c r="C1724" s="1488"/>
      <c r="D1724" s="1439"/>
      <c r="E1724" s="1429"/>
      <c r="F1724" s="1358"/>
      <c r="G1724" s="1358"/>
      <c r="H1724" s="1358"/>
      <c r="I1724" s="1359"/>
      <c r="J1724" s="1359"/>
      <c r="K1724" s="1359"/>
      <c r="L1724" s="1359"/>
      <c r="M1724" s="1360"/>
      <c r="N1724" s="1360"/>
      <c r="O1724" s="1360"/>
      <c r="P1724" s="1360"/>
      <c r="Q1724" s="1361"/>
      <c r="R1724" s="1362"/>
      <c r="S1724" s="1362"/>
      <c r="T1724" s="1363"/>
      <c r="U1724" s="1364"/>
      <c r="V1724" s="1364"/>
      <c r="W1724" s="1356"/>
      <c r="X1724" s="1364"/>
      <c r="Y1724" s="1366"/>
      <c r="Z1724" s="1367"/>
      <c r="AB1724" s="1369"/>
      <c r="AC1724" s="1369"/>
      <c r="AD1724" s="1369"/>
      <c r="AE1724" s="1433"/>
      <c r="AF1724" s="1371"/>
      <c r="AG1724" s="1369"/>
      <c r="AH1724" s="1372"/>
    </row>
    <row r="1725" spans="1:34" s="1368" customFormat="1" ht="12" x14ac:dyDescent="0.2">
      <c r="A1725" s="1357">
        <v>2016774</v>
      </c>
      <c r="B1725" s="1490">
        <v>121132</v>
      </c>
      <c r="C1725" s="1490" t="s">
        <v>2678</v>
      </c>
      <c r="D1725" s="1358" t="s">
        <v>614</v>
      </c>
      <c r="E1725" s="1429">
        <v>2</v>
      </c>
      <c r="F1725" s="1358">
        <v>26</v>
      </c>
      <c r="G1725" s="1358">
        <v>14</v>
      </c>
      <c r="H1725" s="1358">
        <v>6</v>
      </c>
      <c r="I1725" s="1430">
        <v>42759</v>
      </c>
      <c r="J1725" s="1430">
        <v>42760</v>
      </c>
      <c r="K1725" s="1430"/>
      <c r="L1725" s="1431"/>
      <c r="M1725" s="1431" t="s">
        <v>89</v>
      </c>
      <c r="N1725" s="1431" t="s">
        <v>89</v>
      </c>
      <c r="O1725" s="1431" t="s">
        <v>89</v>
      </c>
      <c r="P1725" s="1431" t="s">
        <v>89</v>
      </c>
      <c r="Q1725" s="1361"/>
      <c r="R1725" s="1362"/>
      <c r="S1725" s="1362">
        <v>7</v>
      </c>
      <c r="T1725" s="1363"/>
      <c r="U1725" s="1364" t="s">
        <v>986</v>
      </c>
      <c r="V1725" s="1435" t="s">
        <v>2732</v>
      </c>
      <c r="W1725" s="1365">
        <v>48</v>
      </c>
      <c r="X1725" s="1364"/>
      <c r="Y1725" s="1364"/>
      <c r="Z1725" s="1361" t="s">
        <v>2767</v>
      </c>
      <c r="AB1725" s="1369"/>
      <c r="AC1725" s="1369"/>
      <c r="AD1725" s="1369"/>
      <c r="AE1725" s="1433">
        <f>IF(A1725="","",(IFERROR(VLOOKUP(A1725,Projecten!A$4:W$2618,5,FALSE),"niet bekend")))</f>
        <v>2</v>
      </c>
      <c r="AF1725" s="1371">
        <f>IF(AE1725="","",(IF(E1725=0,AH1725,(E1725/AE1725*AH1725))))</f>
        <v>8162.64</v>
      </c>
      <c r="AG1725" s="1369">
        <f>IF(A1725="","",(IFERROR(VLOOKUP(A1725,Projecten!A$4:W$2618,23,FALSE),"niet bekend")))</f>
        <v>8162.64</v>
      </c>
      <c r="AH1725" s="1372">
        <f>IF(A1725="","",(IFERROR(VLOOKUP(A1725,Projecten!A$4:W$2618,12,FALSE),"niet bekend")))</f>
        <v>8162.64</v>
      </c>
    </row>
    <row r="1726" spans="1:34" s="1368" customFormat="1" ht="12" x14ac:dyDescent="0.2">
      <c r="A1726" s="1357"/>
      <c r="B1726" s="1490"/>
      <c r="C1726" s="1488"/>
      <c r="D1726" s="1439"/>
      <c r="E1726" s="1429"/>
      <c r="F1726" s="1358"/>
      <c r="G1726" s="1358"/>
      <c r="H1726" s="1358"/>
      <c r="I1726" s="1359"/>
      <c r="J1726" s="1359"/>
      <c r="K1726" s="1359"/>
      <c r="L1726" s="1359"/>
      <c r="M1726" s="1360"/>
      <c r="N1726" s="1360"/>
      <c r="O1726" s="1360"/>
      <c r="P1726" s="1360"/>
      <c r="Q1726" s="1361"/>
      <c r="R1726" s="1362"/>
      <c r="S1726" s="1362"/>
      <c r="T1726" s="1363"/>
      <c r="U1726" s="1364"/>
      <c r="V1726" s="1364"/>
      <c r="W1726" s="1356"/>
      <c r="X1726" s="1364"/>
      <c r="Y1726" s="1366"/>
      <c r="Z1726" s="1367"/>
      <c r="AB1726" s="1369"/>
      <c r="AC1726" s="1369"/>
      <c r="AD1726" s="1369"/>
      <c r="AE1726" s="1433"/>
      <c r="AF1726" s="1371"/>
      <c r="AG1726" s="1369"/>
      <c r="AH1726" s="1372"/>
    </row>
    <row r="1727" spans="1:34" s="1287" customFormat="1" ht="12" x14ac:dyDescent="0.2">
      <c r="A1727" s="1330">
        <v>2017086</v>
      </c>
      <c r="B1727" s="1490">
        <v>121038</v>
      </c>
      <c r="C1727" s="1491" t="s">
        <v>3086</v>
      </c>
      <c r="D1727" s="1332" t="s">
        <v>3087</v>
      </c>
      <c r="E1727" s="1333">
        <v>0</v>
      </c>
      <c r="F1727" s="1332">
        <v>4</v>
      </c>
      <c r="G1727" s="1332">
        <v>0</v>
      </c>
      <c r="H1727" s="1332">
        <v>4</v>
      </c>
      <c r="I1727" s="1430">
        <v>42766</v>
      </c>
      <c r="J1727" s="1342" t="s">
        <v>1737</v>
      </c>
      <c r="K1727" s="1342" t="s">
        <v>1737</v>
      </c>
      <c r="L1727" s="1342" t="s">
        <v>1737</v>
      </c>
      <c r="M1727" s="1335" t="s">
        <v>89</v>
      </c>
      <c r="N1727" s="1335" t="s">
        <v>89</v>
      </c>
      <c r="O1727" s="1335" t="s">
        <v>89</v>
      </c>
      <c r="P1727" s="1335" t="s">
        <v>89</v>
      </c>
      <c r="Q1727" s="1290"/>
      <c r="R1727" s="1337"/>
      <c r="S1727" s="1337">
        <v>5</v>
      </c>
      <c r="T1727" s="1338"/>
      <c r="U1727" s="1331" t="s">
        <v>2779</v>
      </c>
      <c r="V1727" s="1339"/>
      <c r="W1727" s="1340">
        <v>20</v>
      </c>
      <c r="X1727" s="1331"/>
      <c r="Y1727" s="1331"/>
      <c r="Z1727" s="1290"/>
      <c r="AB1727" s="1291"/>
      <c r="AC1727" s="1291"/>
      <c r="AD1727" s="1291"/>
      <c r="AE1727" s="1341"/>
      <c r="AF1727" s="1293"/>
      <c r="AG1727" s="1291"/>
      <c r="AH1727" s="1294"/>
    </row>
    <row r="1728" spans="1:34" s="1386" customFormat="1" ht="12" x14ac:dyDescent="0.2">
      <c r="A1728" s="1374"/>
      <c r="B1728" s="1566"/>
      <c r="C1728" s="1376"/>
      <c r="D1728" s="1376"/>
      <c r="E1728" s="1377"/>
      <c r="F1728" s="1377"/>
      <c r="G1728" s="1377"/>
      <c r="H1728" s="1377"/>
      <c r="I1728" s="1378"/>
      <c r="J1728" s="1378"/>
      <c r="K1728" s="1378"/>
      <c r="L1728" s="1377"/>
      <c r="M1728" s="1377"/>
      <c r="N1728" s="1377"/>
      <c r="O1728" s="1377"/>
      <c r="P1728" s="1377"/>
      <c r="Q1728" s="1379"/>
      <c r="R1728" s="2138"/>
      <c r="S1728" s="1381"/>
      <c r="T1728" s="1381"/>
      <c r="U1728" s="1382"/>
      <c r="V1728" s="1382"/>
      <c r="W1728" s="1382"/>
      <c r="X1728" s="1383"/>
      <c r="Y1728" s="1384"/>
      <c r="Z1728" s="1385"/>
      <c r="AB1728" s="1387"/>
      <c r="AC1728" s="1387"/>
      <c r="AD1728" s="1387"/>
      <c r="AE1728" s="1388"/>
      <c r="AF1728" s="1389"/>
      <c r="AG1728" s="1387" t="str">
        <f>IF(A1728="","",(IFERROR(VLOOKUP(A1728,Projecten!A$4:W$2618,23,FALSE),"niet bekend")))</f>
        <v/>
      </c>
      <c r="AH1728" s="1390" t="str">
        <f>IF(A1728="","",(IFERROR(VLOOKUP(A1728,Projecten!A$4:W$2618,12,FALSE),"niet bekend")))</f>
        <v/>
      </c>
    </row>
    <row r="1729" spans="1:34" s="1323" customFormat="1" x14ac:dyDescent="0.2">
      <c r="A1729" s="1310"/>
      <c r="B1729" s="1311"/>
      <c r="C1729" s="1312">
        <f>SUM(F1729:H1729)</f>
        <v>348</v>
      </c>
      <c r="D1729" s="1313"/>
      <c r="E1729" s="1314">
        <f>SUM(E1730:E1760)</f>
        <v>22</v>
      </c>
      <c r="F1729" s="1314">
        <f>SUM(F1730:F1760)</f>
        <v>180</v>
      </c>
      <c r="G1729" s="1314">
        <f>SUM(G1730:G1760)</f>
        <v>106</v>
      </c>
      <c r="H1729" s="1314">
        <f>SUM(H1730:H1760)</f>
        <v>62</v>
      </c>
      <c r="I1729" s="1315"/>
      <c r="J1729" s="1315"/>
      <c r="K1729" s="1315"/>
      <c r="L1729" s="1314"/>
      <c r="M1729" s="1314"/>
      <c r="N1729" s="1314"/>
      <c r="O1729" s="1314"/>
      <c r="P1729" s="1314"/>
      <c r="Q1729" s="1316">
        <v>6</v>
      </c>
      <c r="R1729" s="2137"/>
      <c r="S1729" s="1317"/>
      <c r="T1729" s="1317"/>
      <c r="U1729" s="1318"/>
      <c r="V1729" s="1319">
        <f>SUM(W1729:W1760)</f>
        <v>345.85</v>
      </c>
      <c r="W1729" s="1320"/>
      <c r="X1729" s="1320">
        <f>Productiemedewerkers!C1980</f>
        <v>0</v>
      </c>
      <c r="Y1729" s="1321">
        <f>V1729-X1729</f>
        <v>345.85</v>
      </c>
      <c r="Z1729" s="1322" t="s">
        <v>3435</v>
      </c>
      <c r="AA1729" s="964" t="s">
        <v>1332</v>
      </c>
      <c r="AB1729" s="964" t="s">
        <v>1269</v>
      </c>
      <c r="AC1729" s="964" t="s">
        <v>1333</v>
      </c>
      <c r="AD1729" s="958" t="s">
        <v>2590</v>
      </c>
      <c r="AE1729" s="1326"/>
      <c r="AF1729" s="1327">
        <f>SUM(AF1730:AF1760)</f>
        <v>59159.481818181812</v>
      </c>
      <c r="AG1729" s="1324" t="str">
        <f>IF(A1729="","",(IFERROR(VLOOKUP(A1729,Projecten!A$4:W$2618,23,FALSE),"niet bekend")))</f>
        <v/>
      </c>
      <c r="AH1729" s="1328" t="str">
        <f>IF(A1729="","",(IFERROR(VLOOKUP(A1729,Projecten!A$4:W$2618,12,FALSE),"niet bekend")))</f>
        <v/>
      </c>
    </row>
    <row r="1730" spans="1:34" s="1287" customFormat="1" ht="12" x14ac:dyDescent="0.2">
      <c r="A1730" s="1329"/>
      <c r="B1730" s="1330"/>
      <c r="C1730" s="1331"/>
      <c r="D1730" s="1332"/>
      <c r="E1730" s="1333"/>
      <c r="F1730" s="1333"/>
      <c r="G1730" s="1333"/>
      <c r="H1730" s="1333"/>
      <c r="I1730" s="1334"/>
      <c r="J1730" s="1334"/>
      <c r="K1730" s="1334"/>
      <c r="L1730" s="1335"/>
      <c r="M1730" s="1335"/>
      <c r="N1730" s="1335"/>
      <c r="O1730" s="1335"/>
      <c r="P1730" s="1335"/>
      <c r="Q1730" s="1290" t="s">
        <v>2486</v>
      </c>
      <c r="R1730" s="1337"/>
      <c r="S1730" s="1337"/>
      <c r="T1730" s="1338"/>
      <c r="U1730" s="1331"/>
      <c r="V1730" s="1339" t="s">
        <v>2493</v>
      </c>
      <c r="W1730" s="1340"/>
      <c r="X1730" s="1331"/>
      <c r="Y1730" s="1331"/>
      <c r="Z1730" s="1290"/>
      <c r="AB1730" s="1291"/>
      <c r="AC1730" s="1291"/>
      <c r="AD1730" s="1291"/>
      <c r="AE1730" s="1341" t="str">
        <f>IF(A1730="","",(IFERROR(VLOOKUP(A1730,Projecten!A$4:W$2618,5,FALSE),"niet bekend")))</f>
        <v/>
      </c>
      <c r="AF1730" s="1293" t="str">
        <f>IF(AE1730="","",(IF(E1730=0,AH1730,(E1730/AE1730*AH1730))))</f>
        <v/>
      </c>
      <c r="AG1730" s="1291" t="str">
        <f>IF(A1730="","",(IFERROR(VLOOKUP(A1730,Projecten!A$4:W$2618,23,FALSE),"niet bekend")))</f>
        <v/>
      </c>
      <c r="AH1730" s="1472" t="str">
        <f>IF(A1730="","",(IFERROR(VLOOKUP(A1730,Projecten!A$4:W$2618,12,FALSE),"niet bekend")))</f>
        <v/>
      </c>
    </row>
    <row r="1731" spans="1:34" s="1287" customFormat="1" ht="12" x14ac:dyDescent="0.2">
      <c r="A1731" s="1329"/>
      <c r="B1731" s="1330"/>
      <c r="C1731" s="1455" t="s">
        <v>3139</v>
      </c>
      <c r="D1731" s="1332"/>
      <c r="E1731" s="1333"/>
      <c r="F1731" s="1333"/>
      <c r="G1731" s="1333"/>
      <c r="H1731" s="1333"/>
      <c r="I1731" s="1334"/>
      <c r="J1731" s="1334"/>
      <c r="K1731" s="1334"/>
      <c r="L1731" s="1335"/>
      <c r="M1731" s="1335"/>
      <c r="N1731" s="1335"/>
      <c r="O1731" s="1335"/>
      <c r="P1731" s="1335"/>
      <c r="Q1731" s="1290"/>
      <c r="R1731" s="1337"/>
      <c r="S1731" s="1337"/>
      <c r="T1731" s="1338"/>
      <c r="U1731" s="1331"/>
      <c r="V1731" s="1339"/>
      <c r="W1731" s="1340"/>
      <c r="X1731" s="1331"/>
      <c r="Y1731" s="1331"/>
      <c r="Z1731" s="1290"/>
      <c r="AB1731" s="1291"/>
      <c r="AC1731" s="1291"/>
      <c r="AD1731" s="1291"/>
      <c r="AE1731" s="1341"/>
      <c r="AF1731" s="1293"/>
      <c r="AG1731" s="1291"/>
      <c r="AH1731" s="1472"/>
    </row>
    <row r="1732" spans="1:34" s="1287" customFormat="1" ht="12" x14ac:dyDescent="0.2">
      <c r="A1732" s="1329"/>
      <c r="B1732" s="1330"/>
      <c r="C1732" s="1331"/>
      <c r="D1732" s="1332"/>
      <c r="E1732" s="1333"/>
      <c r="F1732" s="1333"/>
      <c r="G1732" s="1333"/>
      <c r="H1732" s="1333"/>
      <c r="I1732" s="1334"/>
      <c r="J1732" s="1334"/>
      <c r="K1732" s="1334"/>
      <c r="L1732" s="1335"/>
      <c r="M1732" s="1335"/>
      <c r="N1732" s="1335"/>
      <c r="O1732" s="1335"/>
      <c r="P1732" s="1335"/>
      <c r="Q1732" s="1290"/>
      <c r="R1732" s="1337"/>
      <c r="S1732" s="1337"/>
      <c r="T1732" s="1338"/>
      <c r="U1732" s="1331"/>
      <c r="V1732" s="1339"/>
      <c r="W1732" s="1340"/>
      <c r="X1732" s="1331"/>
      <c r="Y1732" s="1331"/>
      <c r="Z1732" s="1290"/>
      <c r="AB1732" s="1291"/>
      <c r="AC1732" s="1291"/>
      <c r="AD1732" s="1291"/>
      <c r="AE1732" s="1341"/>
      <c r="AF1732" s="1293"/>
      <c r="AG1732" s="1291"/>
      <c r="AH1732" s="1472"/>
    </row>
    <row r="1733" spans="1:34" s="1368" customFormat="1" ht="12" x14ac:dyDescent="0.2">
      <c r="A1733" s="1357" t="s">
        <v>2702</v>
      </c>
      <c r="B1733" s="1357">
        <v>121139</v>
      </c>
      <c r="C1733" s="1357" t="s">
        <v>2714</v>
      </c>
      <c r="D1733" s="1358" t="s">
        <v>489</v>
      </c>
      <c r="E1733" s="1429">
        <v>1</v>
      </c>
      <c r="F1733" s="1358">
        <v>7</v>
      </c>
      <c r="G1733" s="1358">
        <v>2</v>
      </c>
      <c r="H1733" s="1358">
        <v>3</v>
      </c>
      <c r="I1733" s="1430">
        <v>42762</v>
      </c>
      <c r="J1733" s="1430">
        <v>42760</v>
      </c>
      <c r="K1733" s="1398" t="s">
        <v>1737</v>
      </c>
      <c r="L1733" s="1398" t="s">
        <v>1737</v>
      </c>
      <c r="M1733" s="1431" t="s">
        <v>89</v>
      </c>
      <c r="N1733" s="1431" t="s">
        <v>89</v>
      </c>
      <c r="O1733" s="1431" t="s">
        <v>89</v>
      </c>
      <c r="P1733" s="1431" t="s">
        <v>89</v>
      </c>
      <c r="Q1733" s="1361"/>
      <c r="R1733" s="1362"/>
      <c r="S1733" s="1362">
        <v>8</v>
      </c>
      <c r="T1733" s="1363"/>
      <c r="U1733" s="1364" t="s">
        <v>681</v>
      </c>
      <c r="V1733" s="1435"/>
      <c r="W1733" s="1365">
        <v>16.2</v>
      </c>
      <c r="X1733" s="1364"/>
      <c r="Y1733" s="1364"/>
      <c r="Z1733" s="1367">
        <v>42720</v>
      </c>
      <c r="AB1733" s="1369"/>
      <c r="AC1733" s="1369"/>
      <c r="AD1733" s="1369"/>
      <c r="AE1733" s="1433">
        <f>IF(A1733="","",(IFERROR(VLOOKUP(A1733,Projecten!A$4:W$2618,5,FALSE),"niet bekend")))</f>
        <v>1</v>
      </c>
      <c r="AF1733" s="1371">
        <f t="shared" ref="AF1733:AF1739" si="165">IF(AE1733="","",(IF(E1733=0,AH1733,(E1733/AE1733*AH1733))))</f>
        <v>3119.59</v>
      </c>
      <c r="AG1733" s="1369">
        <f>IF(A1733="","",(IFERROR(VLOOKUP(A1733,Projecten!A$4:W$2618,23,FALSE),"niet bekend")))</f>
        <v>3119.59</v>
      </c>
      <c r="AH1733" s="1372">
        <f>IF(A1733="","",(IFERROR(VLOOKUP(A1733,Projecten!A$4:W$2618,12,FALSE),"niet bekend")))</f>
        <v>3119.59</v>
      </c>
    </row>
    <row r="1734" spans="1:34" s="1368" customFormat="1" ht="12" x14ac:dyDescent="0.2">
      <c r="A1734" s="1357" t="s">
        <v>2703</v>
      </c>
      <c r="B1734" s="1357">
        <v>121139</v>
      </c>
      <c r="C1734" s="1357" t="s">
        <v>2713</v>
      </c>
      <c r="D1734" s="1358" t="s">
        <v>489</v>
      </c>
      <c r="E1734" s="1429">
        <v>0</v>
      </c>
      <c r="F1734" s="1358">
        <v>1</v>
      </c>
      <c r="G1734" s="1358">
        <v>0</v>
      </c>
      <c r="H1734" s="1358">
        <v>1</v>
      </c>
      <c r="I1734" s="1398" t="s">
        <v>1737</v>
      </c>
      <c r="J1734" s="1398" t="s">
        <v>1737</v>
      </c>
      <c r="K1734" s="1398" t="s">
        <v>1737</v>
      </c>
      <c r="L1734" s="1398" t="s">
        <v>1737</v>
      </c>
      <c r="M1734" s="1431" t="s">
        <v>89</v>
      </c>
      <c r="N1734" s="1431" t="s">
        <v>89</v>
      </c>
      <c r="O1734" s="1431" t="s">
        <v>89</v>
      </c>
      <c r="P1734" s="1431" t="s">
        <v>89</v>
      </c>
      <c r="Q1734" s="1361"/>
      <c r="R1734" s="1362"/>
      <c r="S1734" s="1362">
        <v>8</v>
      </c>
      <c r="T1734" s="1363"/>
      <c r="U1734" s="1364" t="s">
        <v>681</v>
      </c>
      <c r="V1734" s="1435"/>
      <c r="W1734" s="1365">
        <v>3.25</v>
      </c>
      <c r="X1734" s="1364"/>
      <c r="Y1734" s="1364"/>
      <c r="Z1734" s="1367">
        <v>42720</v>
      </c>
      <c r="AB1734" s="1369"/>
      <c r="AC1734" s="1369"/>
      <c r="AD1734" s="1369"/>
      <c r="AE1734" s="1433">
        <f>IF(A1734="","",(IFERROR(VLOOKUP(A1734,Projecten!A$4:W$2618,5,FALSE),"niet bekend")))</f>
        <v>0</v>
      </c>
      <c r="AF1734" s="1371">
        <f t="shared" si="165"/>
        <v>502.39</v>
      </c>
      <c r="AG1734" s="1369">
        <f>IF(A1734="","",(IFERROR(VLOOKUP(A1734,Projecten!A$4:W$2618,23,FALSE),"niet bekend")))</f>
        <v>502.39</v>
      </c>
      <c r="AH1734" s="1372">
        <f>IF(A1734="","",(IFERROR(VLOOKUP(A1734,Projecten!A$4:W$2618,12,FALSE),"niet bekend")))</f>
        <v>502.39</v>
      </c>
    </row>
    <row r="1735" spans="1:34" s="1368" customFormat="1" ht="12" x14ac:dyDescent="0.2">
      <c r="A1735" s="1357" t="s">
        <v>2704</v>
      </c>
      <c r="B1735" s="1357">
        <v>121140</v>
      </c>
      <c r="C1735" s="1357" t="s">
        <v>2462</v>
      </c>
      <c r="D1735" s="1358" t="s">
        <v>489</v>
      </c>
      <c r="E1735" s="1429">
        <v>1</v>
      </c>
      <c r="F1735" s="1358">
        <v>7</v>
      </c>
      <c r="G1735" s="1358">
        <v>2</v>
      </c>
      <c r="H1735" s="1358">
        <v>3</v>
      </c>
      <c r="I1735" s="1430">
        <v>42762</v>
      </c>
      <c r="J1735" s="1430">
        <v>42760</v>
      </c>
      <c r="K1735" s="1398" t="s">
        <v>1737</v>
      </c>
      <c r="L1735" s="1398" t="s">
        <v>1737</v>
      </c>
      <c r="M1735" s="1431" t="s">
        <v>89</v>
      </c>
      <c r="N1735" s="1431" t="s">
        <v>89</v>
      </c>
      <c r="O1735" s="1431" t="s">
        <v>89</v>
      </c>
      <c r="P1735" s="1431" t="s">
        <v>89</v>
      </c>
      <c r="Q1735" s="1361"/>
      <c r="R1735" s="1362"/>
      <c r="S1735" s="1362">
        <v>8</v>
      </c>
      <c r="T1735" s="1363"/>
      <c r="U1735" s="1364" t="s">
        <v>681</v>
      </c>
      <c r="V1735" s="1435"/>
      <c r="W1735" s="1356">
        <v>16.100000000000001</v>
      </c>
      <c r="X1735" s="1364"/>
      <c r="Y1735" s="1364"/>
      <c r="Z1735" s="1367">
        <v>42720</v>
      </c>
      <c r="AB1735" s="1369"/>
      <c r="AC1735" s="1369"/>
      <c r="AD1735" s="1369"/>
      <c r="AE1735" s="1433">
        <f>IF(A1735="","",(IFERROR(VLOOKUP(A1735,Projecten!A$4:W$2618,5,FALSE),"niet bekend")))</f>
        <v>1</v>
      </c>
      <c r="AF1735" s="1371">
        <f t="shared" si="165"/>
        <v>3086.35</v>
      </c>
      <c r="AG1735" s="1369">
        <f>IF(A1735="","",(IFERROR(VLOOKUP(A1735,Projecten!A$4:W$2618,23,FALSE),"niet bekend")))</f>
        <v>3086.35</v>
      </c>
      <c r="AH1735" s="1372">
        <f>IF(A1735="","",(IFERROR(VLOOKUP(A1735,Projecten!A$4:W$2618,12,FALSE),"niet bekend")))</f>
        <v>3086.35</v>
      </c>
    </row>
    <row r="1736" spans="1:34" s="1368" customFormat="1" ht="12" x14ac:dyDescent="0.2">
      <c r="A1736" s="1357" t="s">
        <v>2705</v>
      </c>
      <c r="B1736" s="1357">
        <v>121140</v>
      </c>
      <c r="C1736" s="1357" t="s">
        <v>2463</v>
      </c>
      <c r="D1736" s="1358" t="s">
        <v>489</v>
      </c>
      <c r="E1736" s="1429">
        <v>0</v>
      </c>
      <c r="F1736" s="1358">
        <v>1</v>
      </c>
      <c r="G1736" s="1358">
        <v>0</v>
      </c>
      <c r="H1736" s="1358">
        <v>1</v>
      </c>
      <c r="I1736" s="1398" t="s">
        <v>1737</v>
      </c>
      <c r="J1736" s="1398" t="s">
        <v>1737</v>
      </c>
      <c r="K1736" s="1398" t="s">
        <v>1737</v>
      </c>
      <c r="L1736" s="1398" t="s">
        <v>1737</v>
      </c>
      <c r="M1736" s="1431" t="s">
        <v>89</v>
      </c>
      <c r="N1736" s="1431" t="s">
        <v>89</v>
      </c>
      <c r="O1736" s="1431" t="s">
        <v>89</v>
      </c>
      <c r="P1736" s="1431" t="s">
        <v>89</v>
      </c>
      <c r="Q1736" s="1361"/>
      <c r="R1736" s="1362"/>
      <c r="S1736" s="1362">
        <v>8</v>
      </c>
      <c r="T1736" s="1363"/>
      <c r="U1736" s="1364" t="s">
        <v>681</v>
      </c>
      <c r="V1736" s="1435"/>
      <c r="W1736" s="1365">
        <v>3.25</v>
      </c>
      <c r="X1736" s="1364"/>
      <c r="Y1736" s="1364"/>
      <c r="Z1736" s="1367">
        <v>42720</v>
      </c>
      <c r="AB1736" s="1369"/>
      <c r="AC1736" s="1369"/>
      <c r="AD1736" s="1369"/>
      <c r="AE1736" s="1433">
        <f>IF(A1736="","",(IFERROR(VLOOKUP(A1736,Projecten!A$4:W$2618,5,FALSE),"niet bekend")))</f>
        <v>0</v>
      </c>
      <c r="AF1736" s="1371">
        <f t="shared" si="165"/>
        <v>502.39</v>
      </c>
      <c r="AG1736" s="1369">
        <f>IF(A1736="","",(IFERROR(VLOOKUP(A1736,Projecten!A$4:W$2618,23,FALSE),"niet bekend")))</f>
        <v>502.39</v>
      </c>
      <c r="AH1736" s="1372">
        <f>IF(A1736="","",(IFERROR(VLOOKUP(A1736,Projecten!A$4:W$2618,12,FALSE),"niet bekend")))</f>
        <v>502.39</v>
      </c>
    </row>
    <row r="1737" spans="1:34" s="1368" customFormat="1" ht="12" x14ac:dyDescent="0.2">
      <c r="A1737" s="1357" t="s">
        <v>2706</v>
      </c>
      <c r="B1737" s="1357">
        <v>121141</v>
      </c>
      <c r="C1737" s="1357" t="s">
        <v>2464</v>
      </c>
      <c r="D1737" s="1358" t="s">
        <v>489</v>
      </c>
      <c r="E1737" s="1429">
        <v>1</v>
      </c>
      <c r="F1737" s="1358">
        <v>8</v>
      </c>
      <c r="G1737" s="1358">
        <v>4</v>
      </c>
      <c r="H1737" s="1358">
        <v>3</v>
      </c>
      <c r="I1737" s="1430">
        <v>42762</v>
      </c>
      <c r="J1737" s="1430">
        <v>42760</v>
      </c>
      <c r="K1737" s="1398" t="s">
        <v>1737</v>
      </c>
      <c r="L1737" s="1398" t="s">
        <v>1737</v>
      </c>
      <c r="M1737" s="1431" t="s">
        <v>89</v>
      </c>
      <c r="N1737" s="1431" t="s">
        <v>89</v>
      </c>
      <c r="O1737" s="1431" t="s">
        <v>89</v>
      </c>
      <c r="P1737" s="1431" t="s">
        <v>89</v>
      </c>
      <c r="Q1737" s="1361"/>
      <c r="R1737" s="1362"/>
      <c r="S1737" s="1362">
        <v>8</v>
      </c>
      <c r="T1737" s="1363"/>
      <c r="U1737" s="1364" t="s">
        <v>681</v>
      </c>
      <c r="V1737" s="1435"/>
      <c r="W1737" s="1356">
        <v>18.75</v>
      </c>
      <c r="X1737" s="1364"/>
      <c r="Y1737" s="1364"/>
      <c r="Z1737" s="1367">
        <v>42720</v>
      </c>
      <c r="AB1737" s="1369"/>
      <c r="AC1737" s="1369"/>
      <c r="AD1737" s="1369"/>
      <c r="AE1737" s="1433">
        <f>IF(A1737="","",(IFERROR(VLOOKUP(A1737,Projecten!A$4:W$2618,5,FALSE),"niet bekend")))</f>
        <v>1</v>
      </c>
      <c r="AF1737" s="1371">
        <f t="shared" si="165"/>
        <v>3440.14</v>
      </c>
      <c r="AG1737" s="1369">
        <f>IF(A1737="","",(IFERROR(VLOOKUP(A1737,Projecten!A$4:W$2618,23,FALSE),"niet bekend")))</f>
        <v>3440.14</v>
      </c>
      <c r="AH1737" s="1372">
        <f>IF(A1737="","",(IFERROR(VLOOKUP(A1737,Projecten!A$4:W$2618,12,FALSE),"niet bekend")))</f>
        <v>3440.14</v>
      </c>
    </row>
    <row r="1738" spans="1:34" s="1368" customFormat="1" ht="12" x14ac:dyDescent="0.2">
      <c r="A1738" s="1357" t="s">
        <v>2707</v>
      </c>
      <c r="B1738" s="1357">
        <v>121141</v>
      </c>
      <c r="C1738" s="1357" t="s">
        <v>2465</v>
      </c>
      <c r="D1738" s="1358" t="s">
        <v>489</v>
      </c>
      <c r="E1738" s="1429">
        <v>0</v>
      </c>
      <c r="F1738" s="1358">
        <v>1</v>
      </c>
      <c r="G1738" s="1358">
        <v>0</v>
      </c>
      <c r="H1738" s="1358">
        <v>1</v>
      </c>
      <c r="I1738" s="1398" t="s">
        <v>1737</v>
      </c>
      <c r="J1738" s="1398" t="s">
        <v>1737</v>
      </c>
      <c r="K1738" s="1398" t="s">
        <v>1737</v>
      </c>
      <c r="L1738" s="1398" t="s">
        <v>1737</v>
      </c>
      <c r="M1738" s="1431" t="s">
        <v>89</v>
      </c>
      <c r="N1738" s="1431" t="s">
        <v>89</v>
      </c>
      <c r="O1738" s="1431" t="s">
        <v>89</v>
      </c>
      <c r="P1738" s="1431" t="s">
        <v>89</v>
      </c>
      <c r="Q1738" s="1361"/>
      <c r="R1738" s="1362"/>
      <c r="S1738" s="1362">
        <v>8</v>
      </c>
      <c r="T1738" s="1363"/>
      <c r="U1738" s="1364" t="s">
        <v>681</v>
      </c>
      <c r="V1738" s="1435"/>
      <c r="W1738" s="1365">
        <v>3.25</v>
      </c>
      <c r="X1738" s="1364"/>
      <c r="Y1738" s="1364"/>
      <c r="Z1738" s="1367">
        <v>42720</v>
      </c>
      <c r="AB1738" s="1369"/>
      <c r="AC1738" s="1369"/>
      <c r="AD1738" s="1369"/>
      <c r="AE1738" s="1433">
        <f>IF(A1738="","",(IFERROR(VLOOKUP(A1738,Projecten!A$4:W$2618,5,FALSE),"niet bekend")))</f>
        <v>0</v>
      </c>
      <c r="AF1738" s="1371">
        <f t="shared" si="165"/>
        <v>502.39</v>
      </c>
      <c r="AG1738" s="1369">
        <f>IF(A1738="","",(IFERROR(VLOOKUP(A1738,Projecten!A$4:W$2618,23,FALSE),"niet bekend")))</f>
        <v>502.39</v>
      </c>
      <c r="AH1738" s="1372">
        <f>IF(A1738="","",(IFERROR(VLOOKUP(A1738,Projecten!A$4:W$2618,12,FALSE),"niet bekend")))</f>
        <v>502.39</v>
      </c>
    </row>
    <row r="1739" spans="1:34" s="1368" customFormat="1" ht="12" x14ac:dyDescent="0.2">
      <c r="A1739" s="1357">
        <v>2017002</v>
      </c>
      <c r="B1739" s="1357">
        <v>121141</v>
      </c>
      <c r="C1739" s="1357" t="s">
        <v>2776</v>
      </c>
      <c r="D1739" s="1358" t="s">
        <v>489</v>
      </c>
      <c r="E1739" s="1429">
        <v>0</v>
      </c>
      <c r="F1739" s="1358">
        <v>1</v>
      </c>
      <c r="G1739" s="1358">
        <v>0</v>
      </c>
      <c r="H1739" s="1358">
        <v>1</v>
      </c>
      <c r="I1739" s="1430">
        <v>42762</v>
      </c>
      <c r="J1739" s="1398" t="s">
        <v>1737</v>
      </c>
      <c r="K1739" s="1398" t="s">
        <v>1737</v>
      </c>
      <c r="L1739" s="1398" t="s">
        <v>1737</v>
      </c>
      <c r="M1739" s="1431" t="s">
        <v>89</v>
      </c>
      <c r="N1739" s="1431" t="s">
        <v>89</v>
      </c>
      <c r="O1739" s="1431" t="s">
        <v>89</v>
      </c>
      <c r="P1739" s="1431" t="s">
        <v>89</v>
      </c>
      <c r="Q1739" s="1361"/>
      <c r="R1739" s="1362"/>
      <c r="S1739" s="1362">
        <v>8</v>
      </c>
      <c r="T1739" s="1363"/>
      <c r="U1739" s="1364" t="s">
        <v>681</v>
      </c>
      <c r="V1739" s="1435"/>
      <c r="W1739" s="1365">
        <v>3.75</v>
      </c>
      <c r="X1739" s="1364"/>
      <c r="Y1739" s="1364"/>
      <c r="Z1739" s="1367">
        <v>42739</v>
      </c>
      <c r="AB1739" s="1369"/>
      <c r="AC1739" s="1369"/>
      <c r="AD1739" s="1369"/>
      <c r="AE1739" s="1433">
        <f>IF(A1739="","",(IFERROR(VLOOKUP(A1739,Projecten!A$4:W$2618,5,FALSE),"niet bekend")))</f>
        <v>0</v>
      </c>
      <c r="AF1739" s="1371">
        <f t="shared" si="165"/>
        <v>533.02</v>
      </c>
      <c r="AG1739" s="1369">
        <f>IF(A1739="","",(IFERROR(VLOOKUP(A1739,Projecten!A$4:W$2618,23,FALSE),"niet bekend")))</f>
        <v>533.02</v>
      </c>
      <c r="AH1739" s="1372">
        <f>IF(A1739="","",(IFERROR(VLOOKUP(A1739,Projecten!A$4:W$2618,12,FALSE),"niet bekend")))</f>
        <v>533.02</v>
      </c>
    </row>
    <row r="1740" spans="1:34" s="1368" customFormat="1" ht="12" x14ac:dyDescent="0.2">
      <c r="A1740" s="1357"/>
      <c r="B1740" s="1428"/>
      <c r="C1740" s="1357"/>
      <c r="D1740" s="1358"/>
      <c r="E1740" s="1429"/>
      <c r="F1740" s="1358"/>
      <c r="G1740" s="1358"/>
      <c r="H1740" s="1358"/>
      <c r="I1740" s="1430"/>
      <c r="J1740" s="1430"/>
      <c r="K1740" s="1430"/>
      <c r="L1740" s="1431"/>
      <c r="M1740" s="1431"/>
      <c r="N1740" s="1431"/>
      <c r="O1740" s="1431"/>
      <c r="P1740" s="1431"/>
      <c r="Q1740" s="1361"/>
      <c r="R1740" s="1362"/>
      <c r="S1740" s="1362"/>
      <c r="T1740" s="1363"/>
      <c r="U1740" s="1364"/>
      <c r="V1740" s="1435"/>
      <c r="W1740" s="1356"/>
      <c r="X1740" s="1364"/>
      <c r="Y1740" s="1364"/>
      <c r="Z1740" s="1361"/>
      <c r="AB1740" s="1369"/>
      <c r="AC1740" s="1369"/>
      <c r="AD1740" s="1369"/>
      <c r="AE1740" s="1433"/>
      <c r="AF1740" s="1371"/>
      <c r="AG1740" s="1369"/>
      <c r="AH1740" s="1372"/>
    </row>
    <row r="1741" spans="1:34" s="1368" customFormat="1" ht="12" x14ac:dyDescent="0.2">
      <c r="A1741" s="1396">
        <v>2016804</v>
      </c>
      <c r="B1741" s="1396">
        <v>121135</v>
      </c>
      <c r="C1741" s="1396" t="s">
        <v>2763</v>
      </c>
      <c r="D1741" s="1437" t="s">
        <v>451</v>
      </c>
      <c r="E1741" s="1445">
        <v>1</v>
      </c>
      <c r="F1741" s="1437">
        <v>11</v>
      </c>
      <c r="G1741" s="1437">
        <v>10</v>
      </c>
      <c r="H1741" s="1437">
        <v>3</v>
      </c>
      <c r="I1741" s="1359">
        <v>42759</v>
      </c>
      <c r="J1741" s="1359">
        <v>42760</v>
      </c>
      <c r="K1741" s="1359" t="s">
        <v>1737</v>
      </c>
      <c r="L1741" s="1359" t="s">
        <v>1737</v>
      </c>
      <c r="M1741" s="1360" t="s">
        <v>89</v>
      </c>
      <c r="N1741" s="1360" t="s">
        <v>89</v>
      </c>
      <c r="O1741" s="1360" t="s">
        <v>89</v>
      </c>
      <c r="P1741" s="1360" t="s">
        <v>89</v>
      </c>
      <c r="Q1741" s="1361"/>
      <c r="R1741" s="1362"/>
      <c r="S1741" s="1362">
        <v>6</v>
      </c>
      <c r="T1741" s="1363"/>
      <c r="U1741" s="1364" t="s">
        <v>934</v>
      </c>
      <c r="V1741" s="1364" t="s">
        <v>1495</v>
      </c>
      <c r="W1741" s="1356">
        <v>25.3</v>
      </c>
      <c r="X1741" s="1364"/>
      <c r="Y1741" s="1366"/>
      <c r="Z1741" s="1367">
        <v>42726</v>
      </c>
      <c r="AB1741" s="1369"/>
      <c r="AC1741" s="1369"/>
      <c r="AD1741" s="1369"/>
      <c r="AE1741" s="1433">
        <f>IF(A1741="","",(IFERROR(VLOOKUP(A1741,Projecten!A$4:W$2618,5,FALSE),"niet bekend")))</f>
        <v>1</v>
      </c>
      <c r="AF1741" s="1371">
        <f>IF(AE1741="","",(IF(E1741=0,AH1741,(E1741/AE1741*AH1741))))</f>
        <v>4601.05</v>
      </c>
      <c r="AG1741" s="1369">
        <f>IF(A1741="","",(IFERROR(VLOOKUP(A1741,Projecten!A$4:W$2618,23,FALSE),"niet bekend")))</f>
        <v>4601.05</v>
      </c>
      <c r="AH1741" s="1372">
        <f>IF(A1741="","",(IFERROR(VLOOKUP(A1741,Projecten!A$4:W$2618,12,FALSE),"niet bekend")))</f>
        <v>4601.05</v>
      </c>
    </row>
    <row r="1742" spans="1:34" s="1368" customFormat="1" ht="12" x14ac:dyDescent="0.2">
      <c r="A1742" s="1396">
        <v>2017029</v>
      </c>
      <c r="B1742" s="1396">
        <v>121135</v>
      </c>
      <c r="C1742" s="1579" t="s">
        <v>2998</v>
      </c>
      <c r="D1742" s="1446" t="s">
        <v>451</v>
      </c>
      <c r="E1742" s="2023">
        <v>1</v>
      </c>
      <c r="F1742" s="1437">
        <v>8</v>
      </c>
      <c r="G1742" s="1437">
        <v>3</v>
      </c>
      <c r="H1742" s="1437">
        <v>4</v>
      </c>
      <c r="I1742" s="1359">
        <v>42762</v>
      </c>
      <c r="J1742" s="1359" t="s">
        <v>1737</v>
      </c>
      <c r="K1742" s="1359" t="s">
        <v>1737</v>
      </c>
      <c r="L1742" s="1359" t="s">
        <v>1737</v>
      </c>
      <c r="M1742" s="1360" t="s">
        <v>89</v>
      </c>
      <c r="N1742" s="1360" t="s">
        <v>89</v>
      </c>
      <c r="O1742" s="1360" t="s">
        <v>89</v>
      </c>
      <c r="P1742" s="1360" t="s">
        <v>89</v>
      </c>
      <c r="Q1742" s="1361"/>
      <c r="R1742" s="1362"/>
      <c r="S1742" s="1362">
        <v>6</v>
      </c>
      <c r="T1742" s="1363"/>
      <c r="U1742" s="1364" t="s">
        <v>934</v>
      </c>
      <c r="V1742" s="1364" t="s">
        <v>3012</v>
      </c>
      <c r="W1742" s="1356">
        <v>19</v>
      </c>
      <c r="X1742" s="1364"/>
      <c r="Y1742" s="1366"/>
      <c r="Z1742" s="1367">
        <v>42748</v>
      </c>
      <c r="AB1742" s="1369"/>
      <c r="AC1742" s="1369"/>
      <c r="AD1742" s="1369"/>
      <c r="AE1742" s="1433">
        <f>IF(A1742="","",(IFERROR(VLOOKUP(A1742,Projecten!A$4:W$2618,5,FALSE),"niet bekend")))</f>
        <v>1</v>
      </c>
      <c r="AF1742" s="1371">
        <f>IF(AE1742="","",(IF(E1742=0,AH1742,(E1742/AE1742*AH1742))))</f>
        <v>3523.18</v>
      </c>
      <c r="AG1742" s="1369">
        <f>IF(A1742="","",(IFERROR(VLOOKUP(A1742,Projecten!A$4:W$2618,23,FALSE),"niet bekend")))</f>
        <v>3523.18</v>
      </c>
      <c r="AH1742" s="1372">
        <f>IF(A1742="","",(IFERROR(VLOOKUP(A1742,Projecten!A$4:W$2618,12,FALSE),"niet bekend")))</f>
        <v>3523.18</v>
      </c>
    </row>
    <row r="1743" spans="1:34" s="1368" customFormat="1" ht="12" x14ac:dyDescent="0.2">
      <c r="B1743" s="1361"/>
      <c r="C1743" s="1361"/>
      <c r="D1743" s="1364"/>
      <c r="E1743" s="1360"/>
      <c r="F1743" s="1360"/>
      <c r="G1743" s="1360"/>
      <c r="H1743" s="1360"/>
      <c r="I1743" s="1359"/>
      <c r="J1743" s="1359"/>
      <c r="K1743" s="1360"/>
      <c r="L1743" s="1360"/>
      <c r="M1743" s="1360"/>
      <c r="N1743" s="1360"/>
      <c r="O1743" s="1360"/>
      <c r="P1743" s="1360"/>
      <c r="Q1743" s="1361"/>
      <c r="R1743" s="1362"/>
      <c r="S1743" s="1360"/>
      <c r="T1743" s="1363"/>
      <c r="U1743" s="1364"/>
      <c r="V1743" s="1364"/>
      <c r="W1743" s="1356"/>
      <c r="X1743" s="1364"/>
      <c r="Y1743" s="1364"/>
      <c r="Z1743" s="1361"/>
      <c r="AB1743" s="1369"/>
      <c r="AC1743" s="1369"/>
      <c r="AD1743" s="1369"/>
      <c r="AE1743" s="1580"/>
      <c r="AF1743" s="1371"/>
      <c r="AG1743" s="1369"/>
      <c r="AH1743" s="1372"/>
    </row>
    <row r="1744" spans="1:34" s="1368" customFormat="1" ht="12" x14ac:dyDescent="0.2">
      <c r="A1744" s="1357">
        <v>2017011</v>
      </c>
      <c r="B1744" s="1357">
        <v>121131</v>
      </c>
      <c r="C1744" s="1438">
        <v>607817</v>
      </c>
      <c r="D1744" s="1439" t="s">
        <v>68</v>
      </c>
      <c r="E1744" s="1429">
        <v>1</v>
      </c>
      <c r="F1744" s="1358">
        <v>10</v>
      </c>
      <c r="G1744" s="1358">
        <v>5</v>
      </c>
      <c r="H1744" s="1358">
        <v>1</v>
      </c>
      <c r="I1744" s="1359">
        <v>42762</v>
      </c>
      <c r="J1744" s="1359">
        <v>42760</v>
      </c>
      <c r="K1744" s="1359" t="s">
        <v>1737</v>
      </c>
      <c r="L1744" s="1359" t="s">
        <v>1737</v>
      </c>
      <c r="M1744" s="1360" t="s">
        <v>89</v>
      </c>
      <c r="N1744" s="1360" t="s">
        <v>89</v>
      </c>
      <c r="O1744" s="1360" t="s">
        <v>89</v>
      </c>
      <c r="P1744" s="1360" t="s">
        <v>89</v>
      </c>
      <c r="Q1744" s="1361"/>
      <c r="R1744" s="1362"/>
      <c r="S1744" s="1362">
        <v>6</v>
      </c>
      <c r="T1744" s="1363"/>
      <c r="U1744" s="1364" t="s">
        <v>278</v>
      </c>
      <c r="V1744" s="1364"/>
      <c r="W1744" s="1356">
        <v>14.25</v>
      </c>
      <c r="X1744" s="1364"/>
      <c r="Y1744" s="1366"/>
      <c r="Z1744" s="1367">
        <v>42741</v>
      </c>
      <c r="AB1744" s="1369"/>
      <c r="AC1744" s="1369"/>
      <c r="AD1744" s="1369"/>
      <c r="AE1744" s="1433">
        <f>IF(A1744="","",(IFERROR(VLOOKUP(A1744,Projecten!A$4:W$2618,5,FALSE),"niet bekend")))</f>
        <v>1</v>
      </c>
      <c r="AF1744" s="1371">
        <f>IF(AE1744="","",(IF(E1744=0,AH1744,(E1744/AE1744*AH1744))))</f>
        <v>2566.9899999999998</v>
      </c>
      <c r="AG1744" s="1369">
        <f>IF(A1744="","",(IFERROR(VLOOKUP(A1744,Projecten!A$4:W$2618,23,FALSE),"niet bekend")))</f>
        <v>2566.9899999999998</v>
      </c>
      <c r="AH1744" s="1372">
        <f>IF(A1744="","",(IFERROR(VLOOKUP(A1744,Projecten!A$4:W$2618,12,FALSE),"niet bekend")))</f>
        <v>2566.9899999999998</v>
      </c>
    </row>
    <row r="1745" spans="1:34" s="1368" customFormat="1" ht="12" x14ac:dyDescent="0.2">
      <c r="A1745" s="1428"/>
      <c r="B1745" s="1357"/>
      <c r="C1745" s="1364"/>
      <c r="D1745" s="1358"/>
      <c r="E1745" s="1429"/>
      <c r="F1745" s="1429"/>
      <c r="G1745" s="1429"/>
      <c r="H1745" s="1429"/>
      <c r="I1745" s="1430"/>
      <c r="J1745" s="1430"/>
      <c r="K1745" s="1430"/>
      <c r="L1745" s="1431"/>
      <c r="M1745" s="1431"/>
      <c r="N1745" s="1431"/>
      <c r="O1745" s="1431"/>
      <c r="P1745" s="1431"/>
      <c r="Q1745" s="1361"/>
      <c r="R1745" s="1362"/>
      <c r="S1745" s="1362"/>
      <c r="T1745" s="1363"/>
      <c r="U1745" s="1364"/>
      <c r="V1745" s="1432"/>
      <c r="W1745" s="1356"/>
      <c r="X1745" s="1364"/>
      <c r="Y1745" s="1364"/>
      <c r="Z1745" s="1361"/>
      <c r="AB1745" s="1369"/>
      <c r="AC1745" s="1369"/>
      <c r="AD1745" s="1369"/>
      <c r="AE1745" s="1433"/>
      <c r="AF1745" s="1371"/>
      <c r="AG1745" s="1369"/>
      <c r="AH1745" s="1372"/>
    </row>
    <row r="1746" spans="1:34" s="1368" customFormat="1" ht="12" x14ac:dyDescent="0.2">
      <c r="A1746" s="1357">
        <v>2017032</v>
      </c>
      <c r="B1746" s="1357">
        <v>121142</v>
      </c>
      <c r="C1746" s="1438">
        <v>607717</v>
      </c>
      <c r="D1746" s="1439" t="s">
        <v>68</v>
      </c>
      <c r="E1746" s="1429">
        <v>1</v>
      </c>
      <c r="F1746" s="1358">
        <v>8</v>
      </c>
      <c r="G1746" s="1358">
        <v>5</v>
      </c>
      <c r="H1746" s="1358">
        <v>3</v>
      </c>
      <c r="I1746" s="1359">
        <v>42769</v>
      </c>
      <c r="J1746" s="1359" t="s">
        <v>1737</v>
      </c>
      <c r="K1746" s="1359" t="s">
        <v>1737</v>
      </c>
      <c r="L1746" s="1359" t="s">
        <v>1737</v>
      </c>
      <c r="M1746" s="1360" t="s">
        <v>89</v>
      </c>
      <c r="N1746" s="1360" t="s">
        <v>89</v>
      </c>
      <c r="O1746" s="1360" t="s">
        <v>89</v>
      </c>
      <c r="P1746" s="1360" t="s">
        <v>89</v>
      </c>
      <c r="Q1746" s="1361"/>
      <c r="R1746" s="1362"/>
      <c r="S1746" s="1362">
        <v>7</v>
      </c>
      <c r="T1746" s="1363"/>
      <c r="U1746" s="1364" t="s">
        <v>278</v>
      </c>
      <c r="V1746" s="1364"/>
      <c r="W1746" s="1356">
        <v>15</v>
      </c>
      <c r="X1746" s="1364"/>
      <c r="Y1746" s="1364"/>
      <c r="Z1746" s="1367">
        <v>42751</v>
      </c>
      <c r="AB1746" s="1369"/>
      <c r="AC1746" s="1369"/>
      <c r="AD1746" s="1369"/>
      <c r="AE1746" s="1433">
        <f>IF(A1746="","",(IFERROR(VLOOKUP(A1746,Projecten!A$4:W$2618,5,FALSE),"niet bekend")))</f>
        <v>1</v>
      </c>
      <c r="AF1746" s="1371">
        <f t="shared" ref="AF1746:AF1754" si="166">IF(AE1746="","",(IF(E1746=0,AH1746,(E1746/AE1746*AH1746))))</f>
        <v>2069</v>
      </c>
      <c r="AG1746" s="1369">
        <f>IF(A1746="","",(IFERROR(VLOOKUP(A1746,Projecten!A$4:W$2618,23,FALSE),"niet bekend")))</f>
        <v>2069</v>
      </c>
      <c r="AH1746" s="1372">
        <f>IF(A1746="","",(IFERROR(VLOOKUP(A1746,Projecten!A$4:W$2618,12,FALSE),"niet bekend")))</f>
        <v>2069</v>
      </c>
    </row>
    <row r="1747" spans="1:34" s="1368" customFormat="1" ht="12" x14ac:dyDescent="0.2">
      <c r="A1747" s="1357">
        <v>2017033</v>
      </c>
      <c r="B1747" s="1357">
        <v>121142</v>
      </c>
      <c r="C1747" s="1438">
        <v>624917</v>
      </c>
      <c r="D1747" s="1439" t="s">
        <v>68</v>
      </c>
      <c r="E1747" s="1429">
        <v>1</v>
      </c>
      <c r="F1747" s="1358">
        <v>8</v>
      </c>
      <c r="G1747" s="1358">
        <v>6</v>
      </c>
      <c r="H1747" s="1358">
        <v>2</v>
      </c>
      <c r="I1747" s="1359">
        <v>42766</v>
      </c>
      <c r="J1747" s="1359">
        <v>42767</v>
      </c>
      <c r="K1747" s="1359" t="s">
        <v>1737</v>
      </c>
      <c r="L1747" s="1359" t="s">
        <v>1737</v>
      </c>
      <c r="M1747" s="1360" t="s">
        <v>89</v>
      </c>
      <c r="N1747" s="1360" t="s">
        <v>89</v>
      </c>
      <c r="O1747" s="1360" t="s">
        <v>89</v>
      </c>
      <c r="P1747" s="1360" t="s">
        <v>89</v>
      </c>
      <c r="Q1747" s="1361"/>
      <c r="R1747" s="1362"/>
      <c r="S1747" s="1362">
        <v>7</v>
      </c>
      <c r="T1747" s="1363"/>
      <c r="U1747" s="1364" t="s">
        <v>278</v>
      </c>
      <c r="V1747" s="1364" t="s">
        <v>3025</v>
      </c>
      <c r="W1747" s="1365">
        <v>14.5</v>
      </c>
      <c r="X1747" s="1364"/>
      <c r="Y1747" s="1364"/>
      <c r="Z1747" s="1367">
        <v>42752</v>
      </c>
      <c r="AB1747" s="1369"/>
      <c r="AC1747" s="1369"/>
      <c r="AD1747" s="1369"/>
      <c r="AE1747" s="1433">
        <f>IF(A1747="","",(IFERROR(VLOOKUP(A1747,Projecten!A$4:W$2618,5,FALSE),"niet bekend")))</f>
        <v>1</v>
      </c>
      <c r="AF1747" s="1371">
        <f t="shared" si="166"/>
        <v>2169.27</v>
      </c>
      <c r="AG1747" s="1369">
        <f>IF(A1747="","",(IFERROR(VLOOKUP(A1747,Projecten!A$4:W$2618,23,FALSE),"niet bekend")))</f>
        <v>2169.27</v>
      </c>
      <c r="AH1747" s="1372">
        <f>IF(A1747="","",(IFERROR(VLOOKUP(A1747,Projecten!A$4:W$2618,12,FALSE),"niet bekend")))</f>
        <v>2169.27</v>
      </c>
    </row>
    <row r="1748" spans="1:34" s="1368" customFormat="1" ht="12" x14ac:dyDescent="0.2">
      <c r="A1748" s="1357">
        <v>2017034</v>
      </c>
      <c r="B1748" s="1357">
        <v>121142</v>
      </c>
      <c r="C1748" s="1438">
        <v>628917</v>
      </c>
      <c r="D1748" s="1439" t="s">
        <v>68</v>
      </c>
      <c r="E1748" s="1429">
        <v>1</v>
      </c>
      <c r="F1748" s="1358">
        <v>8</v>
      </c>
      <c r="G1748" s="1358">
        <v>5</v>
      </c>
      <c r="H1748" s="1358">
        <v>3</v>
      </c>
      <c r="I1748" s="1359">
        <v>42766</v>
      </c>
      <c r="J1748" s="1359" t="s">
        <v>1737</v>
      </c>
      <c r="K1748" s="1359" t="s">
        <v>1737</v>
      </c>
      <c r="L1748" s="1359" t="s">
        <v>1737</v>
      </c>
      <c r="M1748" s="1360" t="s">
        <v>89</v>
      </c>
      <c r="N1748" s="1360" t="s">
        <v>89</v>
      </c>
      <c r="O1748" s="1360" t="s">
        <v>89</v>
      </c>
      <c r="P1748" s="1360" t="s">
        <v>89</v>
      </c>
      <c r="Q1748" s="1361"/>
      <c r="R1748" s="1362"/>
      <c r="S1748" s="1362">
        <v>7</v>
      </c>
      <c r="T1748" s="1363"/>
      <c r="U1748" s="1364" t="s">
        <v>278</v>
      </c>
      <c r="V1748" s="1364" t="s">
        <v>3025</v>
      </c>
      <c r="W1748" s="1365">
        <v>14</v>
      </c>
      <c r="X1748" s="1364"/>
      <c r="Y1748" s="1364"/>
      <c r="Z1748" s="1367">
        <v>42752</v>
      </c>
      <c r="AB1748" s="1369"/>
      <c r="AC1748" s="1369"/>
      <c r="AD1748" s="1369"/>
      <c r="AE1748" s="1433">
        <f>IF(A1748="","",(IFERROR(VLOOKUP(A1748,Projecten!A$4:W$2618,5,FALSE),"niet bekend")))</f>
        <v>1</v>
      </c>
      <c r="AF1748" s="1371">
        <f t="shared" si="166"/>
        <v>2180.94</v>
      </c>
      <c r="AG1748" s="1369">
        <f>IF(A1748="","",(IFERROR(VLOOKUP(A1748,Projecten!A$4:W$2618,23,FALSE),"niet bekend")))</f>
        <v>2180.94</v>
      </c>
      <c r="AH1748" s="1372">
        <f>IF(A1748="","",(IFERROR(VLOOKUP(A1748,Projecten!A$4:W$2618,12,FALSE),"niet bekend")))</f>
        <v>2180.94</v>
      </c>
    </row>
    <row r="1749" spans="1:34" s="1368" customFormat="1" ht="12" x14ac:dyDescent="0.2">
      <c r="A1749" s="1357">
        <v>2017035</v>
      </c>
      <c r="B1749" s="1357">
        <v>121143</v>
      </c>
      <c r="C1749" s="1438">
        <v>623217</v>
      </c>
      <c r="D1749" s="1439" t="s">
        <v>68</v>
      </c>
      <c r="E1749" s="1429">
        <v>1</v>
      </c>
      <c r="F1749" s="1358">
        <v>11</v>
      </c>
      <c r="G1749" s="1358">
        <v>7</v>
      </c>
      <c r="H1749" s="1358">
        <v>2</v>
      </c>
      <c r="I1749" s="1359">
        <v>42766</v>
      </c>
      <c r="J1749" s="1359" t="s">
        <v>1737</v>
      </c>
      <c r="K1749" s="1359" t="s">
        <v>1737</v>
      </c>
      <c r="L1749" s="1359" t="s">
        <v>3058</v>
      </c>
      <c r="M1749" s="1360" t="s">
        <v>89</v>
      </c>
      <c r="N1749" s="1360" t="s">
        <v>89</v>
      </c>
      <c r="O1749" s="1360" t="s">
        <v>89</v>
      </c>
      <c r="P1749" s="1360" t="s">
        <v>89</v>
      </c>
      <c r="Q1749" s="1361"/>
      <c r="R1749" s="1362"/>
      <c r="S1749" s="1362">
        <v>7</v>
      </c>
      <c r="T1749" s="1363"/>
      <c r="U1749" s="1364" t="s">
        <v>278</v>
      </c>
      <c r="V1749" s="1364" t="s">
        <v>3041</v>
      </c>
      <c r="W1749" s="1365">
        <v>18</v>
      </c>
      <c r="X1749" s="1364"/>
      <c r="Y1749" s="1364"/>
      <c r="Z1749" s="1367">
        <v>42752</v>
      </c>
      <c r="AB1749" s="1369"/>
      <c r="AC1749" s="1369"/>
      <c r="AD1749" s="1369"/>
      <c r="AE1749" s="1433">
        <f>IF(A1749="","",(IFERROR(VLOOKUP(A1749,Projecten!A$4:W$2618,5,FALSE),"niet bekend")))</f>
        <v>1</v>
      </c>
      <c r="AF1749" s="1371">
        <f t="shared" si="166"/>
        <v>3227.46</v>
      </c>
      <c r="AG1749" s="1369">
        <f>IF(A1749="","",(IFERROR(VLOOKUP(A1749,Projecten!A$4:W$2618,23,FALSE),"niet bekend")))</f>
        <v>3227.46</v>
      </c>
      <c r="AH1749" s="1372">
        <f>IF(A1749="","",(IFERROR(VLOOKUP(A1749,Projecten!A$4:W$2618,12,FALSE),"niet bekend")))</f>
        <v>3227.46</v>
      </c>
    </row>
    <row r="1750" spans="1:34" s="1368" customFormat="1" ht="12" x14ac:dyDescent="0.2">
      <c r="A1750" s="1357">
        <v>2017036</v>
      </c>
      <c r="B1750" s="1357">
        <v>121143</v>
      </c>
      <c r="C1750" s="1438">
        <v>615117</v>
      </c>
      <c r="D1750" s="1439" t="s">
        <v>68</v>
      </c>
      <c r="E1750" s="1429">
        <v>1</v>
      </c>
      <c r="F1750" s="1358">
        <v>8</v>
      </c>
      <c r="G1750" s="1358">
        <v>5</v>
      </c>
      <c r="H1750" s="1358">
        <v>3</v>
      </c>
      <c r="I1750" s="1359">
        <v>42769</v>
      </c>
      <c r="J1750" s="1359" t="s">
        <v>1737</v>
      </c>
      <c r="K1750" s="1359" t="s">
        <v>1737</v>
      </c>
      <c r="L1750" s="1359" t="s">
        <v>1737</v>
      </c>
      <c r="M1750" s="1360" t="s">
        <v>89</v>
      </c>
      <c r="N1750" s="1360" t="s">
        <v>89</v>
      </c>
      <c r="O1750" s="1360" t="s">
        <v>89</v>
      </c>
      <c r="P1750" s="1360" t="s">
        <v>89</v>
      </c>
      <c r="Q1750" s="1361"/>
      <c r="R1750" s="1362"/>
      <c r="S1750" s="1362">
        <v>7</v>
      </c>
      <c r="T1750" s="1363"/>
      <c r="U1750" s="1364" t="s">
        <v>278</v>
      </c>
      <c r="V1750" s="1364" t="s">
        <v>3025</v>
      </c>
      <c r="W1750" s="1365">
        <v>15</v>
      </c>
      <c r="X1750" s="1364"/>
      <c r="Y1750" s="1364"/>
      <c r="Z1750" s="1367">
        <v>42752</v>
      </c>
      <c r="AB1750" s="1369"/>
      <c r="AC1750" s="1369"/>
      <c r="AD1750" s="1369"/>
      <c r="AE1750" s="1433">
        <f>IF(A1750="","",(IFERROR(VLOOKUP(A1750,Projecten!A$4:W$2618,5,FALSE),"niet bekend")))</f>
        <v>1</v>
      </c>
      <c r="AF1750" s="1371">
        <f t="shared" si="166"/>
        <v>2480.83</v>
      </c>
      <c r="AG1750" s="1369">
        <f>IF(A1750="","",(IFERROR(VLOOKUP(A1750,Projecten!A$4:W$2618,23,FALSE),"niet bekend")))</f>
        <v>2480.83</v>
      </c>
      <c r="AH1750" s="1372">
        <f>IF(A1750="","",(IFERROR(VLOOKUP(A1750,Projecten!A$4:W$2618,12,FALSE),"niet bekend")))</f>
        <v>2480.83</v>
      </c>
    </row>
    <row r="1751" spans="1:34" s="1368" customFormat="1" ht="12" x14ac:dyDescent="0.2">
      <c r="A1751" s="1357">
        <v>2017043</v>
      </c>
      <c r="B1751" s="1357">
        <v>121143</v>
      </c>
      <c r="C1751" s="1438">
        <v>633217</v>
      </c>
      <c r="D1751" s="1439" t="s">
        <v>68</v>
      </c>
      <c r="E1751" s="1429">
        <v>1</v>
      </c>
      <c r="F1751" s="1358">
        <v>7</v>
      </c>
      <c r="G1751" s="1358">
        <v>4</v>
      </c>
      <c r="H1751" s="1358">
        <v>3</v>
      </c>
      <c r="I1751" s="1359">
        <v>42766</v>
      </c>
      <c r="J1751" s="1359">
        <v>42767</v>
      </c>
      <c r="K1751" s="1359" t="s">
        <v>1737</v>
      </c>
      <c r="L1751" s="1359" t="s">
        <v>1737</v>
      </c>
      <c r="M1751" s="1360" t="s">
        <v>89</v>
      </c>
      <c r="N1751" s="1360" t="s">
        <v>89</v>
      </c>
      <c r="O1751" s="1360" t="s">
        <v>89</v>
      </c>
      <c r="P1751" s="1360" t="s">
        <v>89</v>
      </c>
      <c r="Q1751" s="1361"/>
      <c r="R1751" s="1362"/>
      <c r="S1751" s="1362">
        <v>7</v>
      </c>
      <c r="T1751" s="1363"/>
      <c r="U1751" s="1364" t="s">
        <v>278</v>
      </c>
      <c r="V1751" s="1440" t="s">
        <v>3040</v>
      </c>
      <c r="W1751" s="1365">
        <v>16</v>
      </c>
      <c r="X1751" s="1364"/>
      <c r="Y1751" s="1364"/>
      <c r="Z1751" s="1367">
        <v>42752</v>
      </c>
      <c r="AB1751" s="1369"/>
      <c r="AC1751" s="1369"/>
      <c r="AD1751" s="1369"/>
      <c r="AE1751" s="1433">
        <f>IF(A1751="","",(IFERROR(VLOOKUP(A1751,Projecten!A$4:W$2618,5,FALSE),"niet bekend")))</f>
        <v>1</v>
      </c>
      <c r="AF1751" s="1371">
        <f t="shared" si="166"/>
        <v>3702.75</v>
      </c>
      <c r="AG1751" s="1369">
        <f>IF(A1751="","",(IFERROR(VLOOKUP(A1751,Projecten!A$4:W$2618,23,FALSE),"niet bekend")))</f>
        <v>3702.75</v>
      </c>
      <c r="AH1751" s="1372">
        <f>IF(A1751="","",(IFERROR(VLOOKUP(A1751,Projecten!A$4:W$2618,12,FALSE),"niet bekend")))</f>
        <v>3702.75</v>
      </c>
    </row>
    <row r="1752" spans="1:34" s="1368" customFormat="1" ht="12" x14ac:dyDescent="0.2">
      <c r="A1752" s="1357">
        <v>2017045</v>
      </c>
      <c r="B1752" s="1357">
        <v>121144</v>
      </c>
      <c r="C1752" s="1438">
        <v>622717</v>
      </c>
      <c r="D1752" s="1439" t="s">
        <v>68</v>
      </c>
      <c r="E1752" s="1429">
        <v>1</v>
      </c>
      <c r="F1752" s="1358">
        <v>9</v>
      </c>
      <c r="G1752" s="1358">
        <v>8</v>
      </c>
      <c r="H1752" s="1358">
        <v>2</v>
      </c>
      <c r="I1752" s="1359">
        <v>42769</v>
      </c>
      <c r="J1752" s="1359" t="s">
        <v>1737</v>
      </c>
      <c r="K1752" s="1359" t="s">
        <v>1737</v>
      </c>
      <c r="L1752" s="1359" t="s">
        <v>1737</v>
      </c>
      <c r="M1752" s="1360" t="s">
        <v>89</v>
      </c>
      <c r="N1752" s="1360" t="s">
        <v>89</v>
      </c>
      <c r="O1752" s="1360" t="s">
        <v>89</v>
      </c>
      <c r="P1752" s="1360" t="s">
        <v>89</v>
      </c>
      <c r="Q1752" s="1361"/>
      <c r="R1752" s="1362"/>
      <c r="S1752" s="1362">
        <v>7</v>
      </c>
      <c r="T1752" s="1363"/>
      <c r="U1752" s="1364" t="s">
        <v>278</v>
      </c>
      <c r="V1752" s="1432"/>
      <c r="W1752" s="1365">
        <v>14.25</v>
      </c>
      <c r="X1752" s="1364"/>
      <c r="Y1752" s="1364"/>
      <c r="Z1752" s="1367">
        <v>42752</v>
      </c>
      <c r="AB1752" s="1369"/>
      <c r="AC1752" s="1369"/>
      <c r="AD1752" s="1369"/>
      <c r="AE1752" s="1433">
        <f>IF(A1752="","",(IFERROR(VLOOKUP(A1752,Projecten!A$4:W$2618,5,FALSE),"niet bekend")))</f>
        <v>1</v>
      </c>
      <c r="AF1752" s="1371">
        <f t="shared" si="166"/>
        <v>1873.25</v>
      </c>
      <c r="AG1752" s="1369">
        <f>IF(A1752="","",(IFERROR(VLOOKUP(A1752,Projecten!A$4:W$2618,23,FALSE),"niet bekend")))</f>
        <v>1873.25</v>
      </c>
      <c r="AH1752" s="1372">
        <f>IF(A1752="","",(IFERROR(VLOOKUP(A1752,Projecten!A$4:W$2618,12,FALSE),"niet bekend")))</f>
        <v>1873.25</v>
      </c>
    </row>
    <row r="1753" spans="1:34" s="1368" customFormat="1" ht="12" x14ac:dyDescent="0.2">
      <c r="A1753" s="1357">
        <v>2017049</v>
      </c>
      <c r="B1753" s="1357">
        <v>121144</v>
      </c>
      <c r="C1753" s="1438">
        <v>607217</v>
      </c>
      <c r="D1753" s="1439" t="s">
        <v>68</v>
      </c>
      <c r="E1753" s="1429">
        <v>1</v>
      </c>
      <c r="F1753" s="1358">
        <v>9</v>
      </c>
      <c r="G1753" s="1358">
        <v>5</v>
      </c>
      <c r="H1753" s="1358">
        <v>3</v>
      </c>
      <c r="I1753" s="1359">
        <v>42769</v>
      </c>
      <c r="J1753" s="1359">
        <v>42767</v>
      </c>
      <c r="K1753" s="1359" t="s">
        <v>1737</v>
      </c>
      <c r="L1753" s="1359" t="s">
        <v>1737</v>
      </c>
      <c r="M1753" s="1360" t="s">
        <v>89</v>
      </c>
      <c r="N1753" s="1360" t="s">
        <v>89</v>
      </c>
      <c r="O1753" s="1360" t="s">
        <v>89</v>
      </c>
      <c r="P1753" s="1360" t="s">
        <v>89</v>
      </c>
      <c r="Q1753" s="1361"/>
      <c r="R1753" s="1362"/>
      <c r="S1753" s="1362">
        <v>7</v>
      </c>
      <c r="T1753" s="1363"/>
      <c r="U1753" s="1364" t="s">
        <v>278</v>
      </c>
      <c r="V1753" s="1432" t="s">
        <v>1495</v>
      </c>
      <c r="W1753" s="1365">
        <v>19</v>
      </c>
      <c r="X1753" s="1364"/>
      <c r="Y1753" s="1364"/>
      <c r="Z1753" s="1367">
        <v>42752</v>
      </c>
      <c r="AB1753" s="1369"/>
      <c r="AC1753" s="1369"/>
      <c r="AD1753" s="1369"/>
      <c r="AE1753" s="1433">
        <f>IF(A1753="","",(IFERROR(VLOOKUP(A1753,Projecten!A$4:W$2618,5,FALSE),"niet bekend")))</f>
        <v>1</v>
      </c>
      <c r="AF1753" s="1371">
        <f t="shared" si="166"/>
        <v>3851.36</v>
      </c>
      <c r="AG1753" s="1369">
        <f>IF(A1753="","",(IFERROR(VLOOKUP(A1753,Projecten!A$4:W$2618,23,FALSE),"niet bekend")))</f>
        <v>3851.36</v>
      </c>
      <c r="AH1753" s="1372">
        <f>IF(A1753="","",(IFERROR(VLOOKUP(A1753,Projecten!A$4:W$2618,12,FALSE),"niet bekend")))</f>
        <v>3851.36</v>
      </c>
    </row>
    <row r="1754" spans="1:34" s="1368" customFormat="1" ht="12" x14ac:dyDescent="0.2">
      <c r="A1754" s="1357">
        <v>2016803</v>
      </c>
      <c r="B1754" s="1357">
        <v>121145</v>
      </c>
      <c r="C1754" s="1438" t="s">
        <v>2762</v>
      </c>
      <c r="D1754" s="1439" t="s">
        <v>68</v>
      </c>
      <c r="E1754" s="1429">
        <v>5</v>
      </c>
      <c r="F1754" s="1358">
        <f>E1754*8</f>
        <v>40</v>
      </c>
      <c r="G1754" s="1358">
        <f>E1754*6</f>
        <v>30</v>
      </c>
      <c r="H1754" s="1358">
        <f>E1754*4</f>
        <v>20</v>
      </c>
      <c r="I1754" s="1359" t="s">
        <v>89</v>
      </c>
      <c r="J1754" s="1359" t="s">
        <v>1737</v>
      </c>
      <c r="K1754" s="1359" t="s">
        <v>1737</v>
      </c>
      <c r="L1754" s="1359" t="s">
        <v>1737</v>
      </c>
      <c r="M1754" s="1360" t="s">
        <v>89</v>
      </c>
      <c r="N1754" s="1360" t="s">
        <v>89</v>
      </c>
      <c r="O1754" s="1360" t="s">
        <v>89</v>
      </c>
      <c r="P1754" s="1360" t="s">
        <v>89</v>
      </c>
      <c r="Q1754" s="1361"/>
      <c r="R1754" s="1362"/>
      <c r="S1754" s="1362">
        <v>7</v>
      </c>
      <c r="T1754" s="1363"/>
      <c r="U1754" s="1364" t="s">
        <v>561</v>
      </c>
      <c r="V1754" s="1364"/>
      <c r="W1754" s="1356">
        <f>E1754*16</f>
        <v>80</v>
      </c>
      <c r="X1754" s="1364"/>
      <c r="Y1754" s="1364"/>
      <c r="Z1754" s="1367">
        <v>42724</v>
      </c>
      <c r="AB1754" s="1369"/>
      <c r="AC1754" s="1369"/>
      <c r="AD1754" s="1369"/>
      <c r="AE1754" s="1433">
        <f>IF(A1754="","",(IFERROR(VLOOKUP(A1754,Projecten!A$4:W$2618,5,FALSE),"niet bekend")))</f>
        <v>11</v>
      </c>
      <c r="AF1754" s="1371">
        <f t="shared" si="166"/>
        <v>12303.131818181817</v>
      </c>
      <c r="AG1754" s="1369">
        <f>IF(A1754="","",(IFERROR(VLOOKUP(A1754,Projecten!A$4:W$2618,23,FALSE),"niet bekend")))</f>
        <v>27066.89</v>
      </c>
      <c r="AH1754" s="1372">
        <f>IF(A1754="","",(IFERROR(VLOOKUP(A1754,Projecten!A$4:W$2618,12,FALSE),"niet bekend")))</f>
        <v>27066.89</v>
      </c>
    </row>
    <row r="1755" spans="1:34" s="1368" customFormat="1" ht="12" x14ac:dyDescent="0.2">
      <c r="A1755" s="1357"/>
      <c r="B1755" s="1428"/>
      <c r="C1755" s="1438"/>
      <c r="D1755" s="1439"/>
      <c r="E1755" s="1429"/>
      <c r="F1755" s="1358"/>
      <c r="G1755" s="1358"/>
      <c r="H1755" s="1358"/>
      <c r="I1755" s="1359"/>
      <c r="J1755" s="1359"/>
      <c r="K1755" s="1359"/>
      <c r="L1755" s="1359"/>
      <c r="M1755" s="1360"/>
      <c r="N1755" s="1360"/>
      <c r="O1755" s="1360"/>
      <c r="P1755" s="1360"/>
      <c r="Q1755" s="1361"/>
      <c r="R1755" s="1362"/>
      <c r="S1755" s="1362"/>
      <c r="T1755" s="1363"/>
      <c r="U1755" s="1364"/>
      <c r="V1755" s="1364"/>
      <c r="W1755" s="1356"/>
      <c r="X1755" s="1364"/>
      <c r="Y1755" s="1364"/>
      <c r="Z1755" s="1367"/>
      <c r="AB1755" s="1369"/>
      <c r="AC1755" s="1369"/>
      <c r="AD1755" s="1369"/>
      <c r="AE1755" s="1433"/>
      <c r="AF1755" s="1371"/>
      <c r="AG1755" s="1369"/>
      <c r="AH1755" s="1372"/>
    </row>
    <row r="1756" spans="1:34" s="1368" customFormat="1" ht="12" x14ac:dyDescent="0.2">
      <c r="A1756" s="1357">
        <v>2017019</v>
      </c>
      <c r="B1756" s="1357">
        <v>121150</v>
      </c>
      <c r="C1756" s="1435" t="s">
        <v>2163</v>
      </c>
      <c r="D1756" s="1358" t="s">
        <v>2140</v>
      </c>
      <c r="E1756" s="1429">
        <v>1</v>
      </c>
      <c r="F1756" s="1373">
        <v>2</v>
      </c>
      <c r="G1756" s="1373">
        <v>0</v>
      </c>
      <c r="H1756" s="1373">
        <v>0</v>
      </c>
      <c r="I1756" s="1581">
        <v>42769</v>
      </c>
      <c r="J1756" s="1368" t="s">
        <v>1737</v>
      </c>
      <c r="K1756" s="1582" t="s">
        <v>1737</v>
      </c>
      <c r="L1756" s="1582" t="s">
        <v>1737</v>
      </c>
      <c r="M1756" s="1360" t="s">
        <v>89</v>
      </c>
      <c r="N1756" s="1360" t="s">
        <v>89</v>
      </c>
      <c r="O1756" s="1360" t="s">
        <v>89</v>
      </c>
      <c r="P1756" s="1360" t="s">
        <v>89</v>
      </c>
      <c r="Q1756" s="1361" t="s">
        <v>3073</v>
      </c>
      <c r="R1756" s="1362"/>
      <c r="S1756" s="1362">
        <v>7</v>
      </c>
      <c r="T1756" s="1363"/>
      <c r="U1756" s="1364" t="s">
        <v>2153</v>
      </c>
      <c r="V1756" s="1364"/>
      <c r="W1756" s="1365">
        <v>2</v>
      </c>
      <c r="X1756" s="1364"/>
      <c r="Y1756" s="1364"/>
      <c r="Z1756" s="1367">
        <v>42746</v>
      </c>
      <c r="AB1756" s="1369"/>
      <c r="AC1756" s="1369"/>
      <c r="AD1756" s="1369"/>
      <c r="AE1756" s="1433">
        <f>IF(A1756="","",(IFERROR(VLOOKUP(A1756,Projecten!A$4:W$2618,5,FALSE),"niet bekend")))</f>
        <v>1</v>
      </c>
      <c r="AF1756" s="1371">
        <f>IF(AE1756="","",(IF(E1756=0,AH1756,(E1756/AE1756*AH1756))))</f>
        <v>193.52</v>
      </c>
      <c r="AG1756" s="1369">
        <f>IF(A1756="","",(IFERROR(VLOOKUP(A1756,Projecten!A$4:W$2618,23,FALSE),"niet bekend")))</f>
        <v>193.52</v>
      </c>
      <c r="AH1756" s="1372">
        <f>IF(A1756="","",(IFERROR(VLOOKUP(A1756,Projecten!A$4:W$2618,12,FALSE),"niet bekend")))</f>
        <v>193.52</v>
      </c>
    </row>
    <row r="1757" spans="1:34" s="1368" customFormat="1" ht="12" x14ac:dyDescent="0.2">
      <c r="A1757" s="1357">
        <v>2017020</v>
      </c>
      <c r="B1757" s="1357">
        <v>121150</v>
      </c>
      <c r="C1757" s="1435" t="s">
        <v>2978</v>
      </c>
      <c r="D1757" s="1358" t="s">
        <v>2140</v>
      </c>
      <c r="E1757" s="1429">
        <v>1</v>
      </c>
      <c r="F1757" s="1373">
        <v>5</v>
      </c>
      <c r="G1757" s="1373">
        <v>5</v>
      </c>
      <c r="H1757" s="1373">
        <v>0</v>
      </c>
      <c r="I1757" s="1359">
        <v>42769</v>
      </c>
      <c r="J1757" s="1359" t="s">
        <v>1737</v>
      </c>
      <c r="K1757" s="1359" t="s">
        <v>1737</v>
      </c>
      <c r="L1757" s="1359" t="s">
        <v>1737</v>
      </c>
      <c r="M1757" s="1360" t="s">
        <v>89</v>
      </c>
      <c r="N1757" s="1360" t="s">
        <v>89</v>
      </c>
      <c r="O1757" s="1360" t="s">
        <v>89</v>
      </c>
      <c r="P1757" s="1360" t="s">
        <v>89</v>
      </c>
      <c r="Q1757" s="1361" t="s">
        <v>3073</v>
      </c>
      <c r="R1757" s="1362"/>
      <c r="S1757" s="1362">
        <v>7</v>
      </c>
      <c r="T1757" s="1363"/>
      <c r="U1757" s="1364" t="s">
        <v>2153</v>
      </c>
      <c r="V1757" s="1364"/>
      <c r="W1757" s="1365">
        <v>7</v>
      </c>
      <c r="X1757" s="1364"/>
      <c r="Y1757" s="1364"/>
      <c r="Z1757" s="1367">
        <v>42746</v>
      </c>
      <c r="AB1757" s="1369"/>
      <c r="AC1757" s="1369"/>
      <c r="AD1757" s="1369"/>
      <c r="AE1757" s="1433">
        <f>IF(A1757="","",(IFERROR(VLOOKUP(A1757,Projecten!A$4:W$2618,5,FALSE),"niet bekend")))</f>
        <v>1</v>
      </c>
      <c r="AF1757" s="1371">
        <f>IF(AE1757="","",(IF(E1757=0,AH1757,(E1757/AE1757*AH1757))))</f>
        <v>1344.68</v>
      </c>
      <c r="AG1757" s="1369">
        <f>IF(A1757="","",(IFERROR(VLOOKUP(A1757,Projecten!A$4:W$2618,23,FALSE),"niet bekend")))</f>
        <v>1344.68</v>
      </c>
      <c r="AH1757" s="1372">
        <f>IF(A1757="","",(IFERROR(VLOOKUP(A1757,Projecten!A$4:W$2618,12,FALSE),"niet bekend")))</f>
        <v>1344.68</v>
      </c>
    </row>
    <row r="1758" spans="1:34" s="1368" customFormat="1" ht="12" x14ac:dyDescent="0.2">
      <c r="A1758" s="1357">
        <v>2017023</v>
      </c>
      <c r="B1758" s="1357">
        <v>121150</v>
      </c>
      <c r="C1758" s="1439" t="s">
        <v>2985</v>
      </c>
      <c r="D1758" s="1439" t="s">
        <v>1771</v>
      </c>
      <c r="E1758" s="1429">
        <v>1</v>
      </c>
      <c r="F1758" s="1358">
        <v>10</v>
      </c>
      <c r="G1758" s="1358">
        <v>0</v>
      </c>
      <c r="H1758" s="1358">
        <v>0</v>
      </c>
      <c r="I1758" s="1359">
        <v>42769</v>
      </c>
      <c r="J1758" s="1359" t="s">
        <v>1737</v>
      </c>
      <c r="K1758" s="1359" t="s">
        <v>1737</v>
      </c>
      <c r="L1758" s="1359" t="s">
        <v>1737</v>
      </c>
      <c r="M1758" s="1360" t="s">
        <v>89</v>
      </c>
      <c r="N1758" s="1360" t="s">
        <v>89</v>
      </c>
      <c r="O1758" s="1360" t="s">
        <v>89</v>
      </c>
      <c r="P1758" s="1360" t="s">
        <v>89</v>
      </c>
      <c r="Q1758" s="1361"/>
      <c r="R1758" s="1362"/>
      <c r="S1758" s="1362">
        <v>7</v>
      </c>
      <c r="T1758" s="1363"/>
      <c r="U1758" s="1364" t="s">
        <v>2997</v>
      </c>
      <c r="V1758" s="1364" t="s">
        <v>3203</v>
      </c>
      <c r="W1758" s="1356">
        <v>8</v>
      </c>
      <c r="X1758" s="1364"/>
      <c r="Y1758" s="1366"/>
      <c r="Z1758" s="1367">
        <v>42746</v>
      </c>
      <c r="AB1758" s="1369"/>
      <c r="AC1758" s="1369"/>
      <c r="AD1758" s="1369"/>
      <c r="AE1758" s="1433">
        <f>IF(A1758="","",(IFERROR(VLOOKUP(A1758,Projecten!A$4:W$2618,5,FALSE),"niet bekend")))</f>
        <v>1</v>
      </c>
      <c r="AF1758" s="1371">
        <f>IF(AE1758="","",(IF(E1758=0,AH1758,(E1758/AE1758*AH1758))))</f>
        <v>1385.8</v>
      </c>
      <c r="AG1758" s="1369">
        <f>IF(A1758="","",(IFERROR(VLOOKUP(A1758,Projecten!A$4:W$2618,23,FALSE),"niet bekend")))</f>
        <v>1385.8</v>
      </c>
      <c r="AH1758" s="1372">
        <f>IF(A1758="","",(IFERROR(VLOOKUP(A1758,Projecten!A$4:W$2618,12,FALSE),"niet bekend")))</f>
        <v>1385.8</v>
      </c>
    </row>
    <row r="1759" spans="1:34" s="1287" customFormat="1" x14ac:dyDescent="0.2">
      <c r="A1759" s="4"/>
      <c r="B1759" s="1290"/>
      <c r="C1759" s="1290"/>
      <c r="D1759" s="1331"/>
      <c r="E1759" s="1348"/>
      <c r="F1759" s="1348"/>
      <c r="G1759" s="1348"/>
      <c r="H1759" s="1348"/>
      <c r="I1759" s="1336"/>
      <c r="J1759" s="1336"/>
      <c r="K1759" s="1348"/>
      <c r="L1759" s="1348"/>
      <c r="M1759" s="1348"/>
      <c r="N1759" s="1348"/>
      <c r="O1759" s="1348"/>
      <c r="P1759" s="1348"/>
      <c r="Q1759" s="1290"/>
      <c r="R1759" s="1337"/>
      <c r="S1759" s="1348"/>
      <c r="T1759" s="1338"/>
      <c r="U1759" s="1331"/>
      <c r="V1759" s="1331"/>
      <c r="W1759" s="1340"/>
      <c r="X1759" s="1331"/>
      <c r="Y1759" s="1331"/>
      <c r="Z1759" s="1290"/>
      <c r="AB1759" s="1291"/>
      <c r="AC1759" s="1291"/>
      <c r="AD1759" s="1291"/>
      <c r="AE1759" s="1292"/>
      <c r="AF1759" s="1293"/>
      <c r="AG1759" s="1291"/>
      <c r="AH1759" s="1472"/>
    </row>
    <row r="1760" spans="1:34" s="1386" customFormat="1" ht="12" x14ac:dyDescent="0.2">
      <c r="A1760" s="1374"/>
      <c r="B1760" s="1375"/>
      <c r="C1760" s="1376"/>
      <c r="D1760" s="1376"/>
      <c r="E1760" s="1377"/>
      <c r="F1760" s="1377"/>
      <c r="G1760" s="1377"/>
      <c r="H1760" s="1377"/>
      <c r="I1760" s="1378"/>
      <c r="J1760" s="1378"/>
      <c r="K1760" s="1378"/>
      <c r="L1760" s="1377"/>
      <c r="M1760" s="1377"/>
      <c r="N1760" s="1377"/>
      <c r="O1760" s="1377"/>
      <c r="P1760" s="1377"/>
      <c r="Q1760" s="1379"/>
      <c r="R1760" s="2138"/>
      <c r="S1760" s="1381"/>
      <c r="T1760" s="1381"/>
      <c r="U1760" s="1382"/>
      <c r="V1760" s="1382"/>
      <c r="W1760" s="1382"/>
      <c r="X1760" s="1383"/>
      <c r="Y1760" s="1384"/>
      <c r="Z1760" s="1385"/>
      <c r="AB1760" s="1387"/>
      <c r="AC1760" s="1387"/>
      <c r="AD1760" s="1387"/>
      <c r="AE1760" s="1388"/>
      <c r="AF1760" s="1389"/>
      <c r="AG1760" s="1387" t="str">
        <f>IF(A1760="","",(IFERROR(VLOOKUP(A1760,Projecten!A$4:W$2618,23,FALSE),"niet bekend")))</f>
        <v/>
      </c>
      <c r="AH1760" s="1390" t="str">
        <f>IF(A1760="","",(IFERROR(VLOOKUP(A1760,Projecten!A$4:W$2618,12,FALSE),"niet bekend")))</f>
        <v/>
      </c>
    </row>
    <row r="1761" spans="1:34" s="1323" customFormat="1" x14ac:dyDescent="0.2">
      <c r="A1761" s="1310"/>
      <c r="B1761" s="1311"/>
      <c r="C1761" s="1312">
        <f>SUM(F1761:H1761)</f>
        <v>508</v>
      </c>
      <c r="D1761" s="1313"/>
      <c r="E1761" s="1314">
        <f>SUM(E1762:E1792)</f>
        <v>30</v>
      </c>
      <c r="F1761" s="1314">
        <f>SUM(F1762:F1792)</f>
        <v>260</v>
      </c>
      <c r="G1761" s="1314">
        <f>SUM(G1762:G1792)</f>
        <v>150</v>
      </c>
      <c r="H1761" s="1314">
        <f>SUM(H1762:H1792)</f>
        <v>98</v>
      </c>
      <c r="I1761" s="1315"/>
      <c r="J1761" s="1315"/>
      <c r="K1761" s="1315"/>
      <c r="L1761" s="1314"/>
      <c r="M1761" s="1314"/>
      <c r="N1761" s="1314"/>
      <c r="O1761" s="1314"/>
      <c r="P1761" s="1314"/>
      <c r="Q1761" s="1316">
        <v>7</v>
      </c>
      <c r="R1761" s="2137"/>
      <c r="S1761" s="1317"/>
      <c r="T1761" s="1317"/>
      <c r="U1761" s="1318"/>
      <c r="V1761" s="1319">
        <f>SUM(W1761:W1792)</f>
        <v>560</v>
      </c>
      <c r="W1761" s="1320"/>
      <c r="X1761" s="1320">
        <f>Productiemedewerkers!C2023</f>
        <v>0</v>
      </c>
      <c r="Y1761" s="1321">
        <f>V1761-X1761</f>
        <v>560</v>
      </c>
      <c r="Z1761" s="1322" t="s">
        <v>3431</v>
      </c>
      <c r="AA1761" s="964" t="s">
        <v>1332</v>
      </c>
      <c r="AB1761" s="964" t="s">
        <v>1269</v>
      </c>
      <c r="AC1761" s="964" t="s">
        <v>1333</v>
      </c>
      <c r="AD1761" s="958" t="s">
        <v>2590</v>
      </c>
      <c r="AE1761" s="1326"/>
      <c r="AF1761" s="1327">
        <f>SUM(AF1762:AF1792)</f>
        <v>95413.9</v>
      </c>
      <c r="AG1761" s="1324" t="str">
        <f>IF(A1761="","",(IFERROR(VLOOKUP(A1761,Projecten!A$4:W$2618,23,FALSE),"niet bekend")))</f>
        <v/>
      </c>
      <c r="AH1761" s="1328" t="str">
        <f>IF(A1761="","",(IFERROR(VLOOKUP(A1761,Projecten!A$4:W$2618,12,FALSE),"niet bekend")))</f>
        <v/>
      </c>
    </row>
    <row r="1762" spans="1:34" s="1287" customFormat="1" ht="12" x14ac:dyDescent="0.2">
      <c r="A1762" s="1329"/>
      <c r="B1762" s="1330"/>
      <c r="C1762" s="1331"/>
      <c r="D1762" s="1332"/>
      <c r="E1762" s="1333"/>
      <c r="F1762" s="1333"/>
      <c r="G1762" s="1333"/>
      <c r="H1762" s="1333"/>
      <c r="I1762" s="1334"/>
      <c r="J1762" s="1334"/>
      <c r="K1762" s="1334"/>
      <c r="L1762" s="1335"/>
      <c r="M1762" s="1335"/>
      <c r="N1762" s="1335"/>
      <c r="O1762" s="1335"/>
      <c r="P1762" s="1335"/>
      <c r="Q1762" s="1290" t="s">
        <v>3003</v>
      </c>
      <c r="R1762" s="1337"/>
      <c r="S1762" s="1337"/>
      <c r="T1762" s="1338"/>
      <c r="U1762" s="1331"/>
      <c r="V1762" s="1339" t="s">
        <v>2493</v>
      </c>
      <c r="W1762" s="1340"/>
      <c r="X1762" s="1331"/>
      <c r="Y1762" s="1331"/>
      <c r="Z1762" s="1290"/>
      <c r="AA1762" s="1608">
        <v>499.5</v>
      </c>
      <c r="AB1762" s="1608">
        <v>138.25</v>
      </c>
      <c r="AC1762" s="1608">
        <f>AA1762-AB1762</f>
        <v>361.25</v>
      </c>
      <c r="AD1762" s="1607">
        <v>55.5</v>
      </c>
      <c r="AE1762" s="1341" t="str">
        <f>IF(A1762="","",(IFERROR(VLOOKUP(A1762,Projecten!A$4:W$2618,5,FALSE),"niet bekend")))</f>
        <v/>
      </c>
      <c r="AF1762" s="1293" t="str">
        <f>IF(AE1762="","",(IF(E1762=0,AH1762,(E1762/AE1762*AH1762))))</f>
        <v/>
      </c>
      <c r="AG1762" s="1291" t="str">
        <f>IF(A1762="","",(IFERROR(VLOOKUP(A1762,Projecten!A$4:W$2618,23,FALSE),"niet bekend")))</f>
        <v/>
      </c>
      <c r="AH1762" s="1472" t="str">
        <f>IF(A1762="","",(IFERROR(VLOOKUP(A1762,Projecten!A$4:W$2618,12,FALSE),"niet bekend")))</f>
        <v/>
      </c>
    </row>
    <row r="1763" spans="1:34" s="1287" customFormat="1" ht="12" x14ac:dyDescent="0.2">
      <c r="A1763" s="1329"/>
      <c r="B1763" s="1330"/>
      <c r="C1763" s="1331"/>
      <c r="D1763" s="1332"/>
      <c r="E1763" s="1333"/>
      <c r="F1763" s="1333"/>
      <c r="G1763" s="1333"/>
      <c r="H1763" s="1333"/>
      <c r="I1763" s="1334"/>
      <c r="J1763" s="1334"/>
      <c r="K1763" s="1334"/>
      <c r="L1763" s="1335"/>
      <c r="M1763" s="1335"/>
      <c r="N1763" s="1335"/>
      <c r="O1763" s="1335"/>
      <c r="P1763" s="1335"/>
      <c r="Q1763" s="1290"/>
      <c r="R1763" s="1337"/>
      <c r="S1763" s="1337"/>
      <c r="T1763" s="1338"/>
      <c r="U1763" s="1331"/>
      <c r="V1763" s="1339"/>
      <c r="W1763" s="1340"/>
      <c r="X1763" s="1331"/>
      <c r="Y1763" s="1331"/>
      <c r="Z1763" s="1290"/>
      <c r="AB1763" s="1291"/>
      <c r="AC1763" s="1291"/>
      <c r="AD1763" s="1291"/>
      <c r="AE1763" s="1341"/>
      <c r="AF1763" s="1293"/>
      <c r="AG1763" s="1291"/>
      <c r="AH1763" s="1472"/>
    </row>
    <row r="1764" spans="1:34" s="1368" customFormat="1" ht="12" x14ac:dyDescent="0.2">
      <c r="A1764" s="1357" t="s">
        <v>2717</v>
      </c>
      <c r="B1764" s="1357">
        <v>121158</v>
      </c>
      <c r="C1764" s="1357" t="s">
        <v>2716</v>
      </c>
      <c r="D1764" s="1358" t="s">
        <v>441</v>
      </c>
      <c r="E1764" s="1429">
        <v>0</v>
      </c>
      <c r="F1764" s="1358">
        <v>1</v>
      </c>
      <c r="G1764" s="1358">
        <v>0</v>
      </c>
      <c r="H1764" s="1358">
        <v>2</v>
      </c>
      <c r="I1764" s="1398" t="s">
        <v>1737</v>
      </c>
      <c r="J1764" s="1398" t="s">
        <v>1737</v>
      </c>
      <c r="K1764" s="1398" t="s">
        <v>1737</v>
      </c>
      <c r="L1764" s="1398" t="s">
        <v>1737</v>
      </c>
      <c r="M1764" s="1431" t="s">
        <v>89</v>
      </c>
      <c r="N1764" s="1431" t="s">
        <v>89</v>
      </c>
      <c r="O1764" s="1431" t="s">
        <v>89</v>
      </c>
      <c r="P1764" s="1431" t="s">
        <v>89</v>
      </c>
      <c r="Q1764" s="1361" t="s">
        <v>2764</v>
      </c>
      <c r="R1764" s="1362"/>
      <c r="S1764" s="1362">
        <v>6</v>
      </c>
      <c r="T1764" s="1363"/>
      <c r="U1764" s="1364" t="s">
        <v>683</v>
      </c>
      <c r="V1764" s="1435" t="s">
        <v>2753</v>
      </c>
      <c r="W1764" s="1356">
        <v>10</v>
      </c>
      <c r="X1764" s="1364"/>
      <c r="Y1764" s="1364"/>
      <c r="Z1764" s="1367">
        <v>42720</v>
      </c>
      <c r="AB1764" s="1369"/>
      <c r="AC1764" s="1369"/>
      <c r="AD1764" s="1369"/>
      <c r="AE1764" s="1433">
        <f>IF(A1764="","",(IFERROR(VLOOKUP(A1764,Projecten!A$4:W$2618,5,FALSE),"niet bekend")))</f>
        <v>0</v>
      </c>
      <c r="AF1764" s="1371">
        <f>IF(AE1764="","",(IF(E1764=0,AH1764,(E1764/AE1764*AH1764))))</f>
        <v>2637.16</v>
      </c>
      <c r="AG1764" s="1369">
        <f>IF(A1764="","",(IFERROR(VLOOKUP(A1764,Projecten!A$4:W$2618,23,FALSE),"niet bekend")))</f>
        <v>2637.16</v>
      </c>
      <c r="AH1764" s="1372">
        <f>IF(A1764="","",(IFERROR(VLOOKUP(A1764,Projecten!A$4:W$2618,12,FALSE),"niet bekend")))</f>
        <v>2637.16</v>
      </c>
    </row>
    <row r="1765" spans="1:34" s="1287" customFormat="1" ht="12" x14ac:dyDescent="0.2">
      <c r="A1765" s="1330" t="s">
        <v>2994</v>
      </c>
      <c r="B1765" s="1357">
        <v>121156</v>
      </c>
      <c r="C1765" s="1330" t="s">
        <v>2987</v>
      </c>
      <c r="D1765" s="1332" t="s">
        <v>441</v>
      </c>
      <c r="E1765" s="1333">
        <v>0</v>
      </c>
      <c r="F1765" s="1332">
        <v>1</v>
      </c>
      <c r="G1765" s="1332">
        <v>2</v>
      </c>
      <c r="H1765" s="1332">
        <v>0</v>
      </c>
      <c r="I1765" s="1336" t="s">
        <v>1737</v>
      </c>
      <c r="J1765" s="1336" t="s">
        <v>1737</v>
      </c>
      <c r="K1765" s="1336" t="s">
        <v>1737</v>
      </c>
      <c r="L1765" s="1336" t="s">
        <v>1737</v>
      </c>
      <c r="M1765" s="1348" t="s">
        <v>89</v>
      </c>
      <c r="N1765" s="1348" t="s">
        <v>89</v>
      </c>
      <c r="O1765" s="1348" t="s">
        <v>89</v>
      </c>
      <c r="P1765" s="1348" t="s">
        <v>89</v>
      </c>
      <c r="Q1765" s="1290"/>
      <c r="R1765" s="1337"/>
      <c r="S1765" s="1337">
        <v>8</v>
      </c>
      <c r="T1765" s="1338"/>
      <c r="U1765" s="1331" t="s">
        <v>683</v>
      </c>
      <c r="V1765" s="1331" t="s">
        <v>2995</v>
      </c>
      <c r="W1765" s="1349">
        <v>3.75</v>
      </c>
      <c r="X1765" s="1331"/>
      <c r="Y1765" s="1331"/>
      <c r="Z1765" s="1346">
        <v>42746</v>
      </c>
      <c r="AB1765" s="1291"/>
      <c r="AC1765" s="1291"/>
      <c r="AD1765" s="1291"/>
      <c r="AE1765" s="1341">
        <f>IF(A1765="","",(IFERROR(VLOOKUP(A1765,Projecten!A$4:W$2618,5,FALSE),"niet bekend")))</f>
        <v>0</v>
      </c>
      <c r="AF1765" s="1293">
        <f>IF(AE1765="","",(IF(E1765=0,AH1765,(E1765/AE1765*AH1765))))</f>
        <v>919.24</v>
      </c>
      <c r="AG1765" s="1291">
        <f>IF(A1765="","",(IFERROR(VLOOKUP(A1765,Projecten!A$4:W$2618,23,FALSE),"niet bekend")))</f>
        <v>919.24</v>
      </c>
      <c r="AH1765" s="1294">
        <f>IF(A1765="","",(IFERROR(VLOOKUP(A1765,Projecten!A$4:W$2618,12,FALSE),"niet bekend")))</f>
        <v>919.24</v>
      </c>
    </row>
    <row r="1766" spans="1:34" s="1368" customFormat="1" ht="12" x14ac:dyDescent="0.2">
      <c r="A1766" s="1357"/>
      <c r="B1766" s="1357"/>
      <c r="C1766" s="1357"/>
      <c r="D1766" s="1358"/>
      <c r="E1766" s="1429"/>
      <c r="F1766" s="1358"/>
      <c r="G1766" s="1358"/>
      <c r="H1766" s="1358"/>
      <c r="I1766" s="1398"/>
      <c r="J1766" s="1398"/>
      <c r="K1766" s="1398"/>
      <c r="L1766" s="1398"/>
      <c r="M1766" s="1431"/>
      <c r="N1766" s="1431"/>
      <c r="O1766" s="1431"/>
      <c r="P1766" s="1431"/>
      <c r="Q1766" s="1361"/>
      <c r="R1766" s="1362"/>
      <c r="S1766" s="1362"/>
      <c r="T1766" s="1363"/>
      <c r="U1766" s="1364"/>
      <c r="V1766" s="1435"/>
      <c r="W1766" s="1356"/>
      <c r="X1766" s="1364"/>
      <c r="Y1766" s="1364"/>
      <c r="Z1766" s="1367"/>
      <c r="AB1766" s="1369"/>
      <c r="AC1766" s="1369"/>
      <c r="AD1766" s="1369"/>
      <c r="AE1766" s="1433"/>
      <c r="AF1766" s="1371"/>
      <c r="AG1766" s="1369"/>
      <c r="AH1766" s="1372"/>
    </row>
    <row r="1767" spans="1:34" s="1368" customFormat="1" ht="12" x14ac:dyDescent="0.2">
      <c r="A1767" s="1357">
        <v>2017028</v>
      </c>
      <c r="B1767" s="1357">
        <v>121147</v>
      </c>
      <c r="C1767" s="1438" t="s">
        <v>2993</v>
      </c>
      <c r="D1767" s="1439" t="s">
        <v>68</v>
      </c>
      <c r="E1767" s="1429">
        <v>7</v>
      </c>
      <c r="F1767" s="1358">
        <v>61</v>
      </c>
      <c r="G1767" s="1358">
        <v>40</v>
      </c>
      <c r="H1767" s="1358">
        <v>21</v>
      </c>
      <c r="I1767" s="1359">
        <v>42762</v>
      </c>
      <c r="J1767" s="1359">
        <v>42760</v>
      </c>
      <c r="K1767" s="1359" t="s">
        <v>1737</v>
      </c>
      <c r="L1767" s="1359" t="s">
        <v>1737</v>
      </c>
      <c r="M1767" s="1360" t="s">
        <v>89</v>
      </c>
      <c r="N1767" s="1360" t="s">
        <v>89</v>
      </c>
      <c r="O1767" s="1360" t="s">
        <v>89</v>
      </c>
      <c r="P1767" s="1360" t="s">
        <v>89</v>
      </c>
      <c r="Q1767" s="1361"/>
      <c r="R1767" s="1362"/>
      <c r="S1767" s="1362">
        <v>7</v>
      </c>
      <c r="T1767" s="1363"/>
      <c r="U1767" s="1364" t="s">
        <v>2740</v>
      </c>
      <c r="V1767" s="1440" t="s">
        <v>3039</v>
      </c>
      <c r="W1767" s="1356">
        <v>120</v>
      </c>
      <c r="X1767" s="1364"/>
      <c r="Y1767" s="1366"/>
      <c r="Z1767" s="1367">
        <v>42747</v>
      </c>
      <c r="AB1767" s="1369"/>
      <c r="AC1767" s="1369"/>
      <c r="AD1767" s="1369"/>
      <c r="AE1767" s="1433">
        <f>IF(A1767="","",(IFERROR(VLOOKUP(A1767,Projecten!A$4:W$2618,5,FALSE),"niet bekend")))</f>
        <v>7</v>
      </c>
      <c r="AF1767" s="1371">
        <f t="shared" ref="AF1767:AF1772" si="167">IF(AE1767="","",(IF(E1767=0,AH1767,(E1767/AE1767*AH1767))))</f>
        <v>18723.48</v>
      </c>
      <c r="AG1767" s="1369">
        <f>IF(A1767="","",(IFERROR(VLOOKUP(A1767,Projecten!A$4:W$2618,23,FALSE),"niet bekend")))</f>
        <v>18723.48</v>
      </c>
      <c r="AH1767" s="1372">
        <f>IF(A1767="","",(IFERROR(VLOOKUP(A1767,Projecten!A$4:W$2618,12,FALSE),"niet bekend")))</f>
        <v>18723.48</v>
      </c>
    </row>
    <row r="1768" spans="1:34" s="1368" customFormat="1" ht="12" x14ac:dyDescent="0.2">
      <c r="A1768" s="1396">
        <v>2017030</v>
      </c>
      <c r="B1768" s="1396">
        <v>121136</v>
      </c>
      <c r="C1768" s="1396" t="s">
        <v>3002</v>
      </c>
      <c r="D1768" s="1446" t="s">
        <v>68</v>
      </c>
      <c r="E1768" s="1445">
        <v>1</v>
      </c>
      <c r="F1768" s="1437">
        <v>11</v>
      </c>
      <c r="G1768" s="1437">
        <v>4</v>
      </c>
      <c r="H1768" s="1437">
        <v>12</v>
      </c>
      <c r="I1768" s="1359">
        <v>42762</v>
      </c>
      <c r="J1768" s="1359">
        <v>42760</v>
      </c>
      <c r="K1768" s="1359" t="s">
        <v>1737</v>
      </c>
      <c r="L1768" s="1359" t="s">
        <v>3010</v>
      </c>
      <c r="M1768" s="1360" t="s">
        <v>89</v>
      </c>
      <c r="N1768" s="1360" t="s">
        <v>89</v>
      </c>
      <c r="O1768" s="1360" t="s">
        <v>89</v>
      </c>
      <c r="P1768" s="1360" t="s">
        <v>89</v>
      </c>
      <c r="Q1768" s="1361"/>
      <c r="R1768" s="1362" t="s">
        <v>1163</v>
      </c>
      <c r="S1768" s="1362">
        <v>6</v>
      </c>
      <c r="T1768" s="1363"/>
      <c r="U1768" s="1364" t="s">
        <v>278</v>
      </c>
      <c r="V1768" s="1432" t="s">
        <v>1162</v>
      </c>
      <c r="W1768" s="1356">
        <v>47.5</v>
      </c>
      <c r="X1768" s="1364"/>
      <c r="Y1768" s="1366"/>
      <c r="Z1768" s="1367">
        <v>42747</v>
      </c>
      <c r="AB1768" s="1369"/>
      <c r="AC1768" s="1369"/>
      <c r="AD1768" s="1369"/>
      <c r="AE1768" s="1433">
        <f>IF(A1768="","",(IFERROR(VLOOKUP(A1768,Projecten!A$4:W$2618,5,FALSE),"niet bekend")))</f>
        <v>1</v>
      </c>
      <c r="AF1768" s="1371">
        <f t="shared" si="167"/>
        <v>10863.22</v>
      </c>
      <c r="AG1768" s="1369">
        <f>IF(A1768="","",(IFERROR(VLOOKUP(A1768,Projecten!A$4:W$2618,23,FALSE),"niet bekend")))</f>
        <v>10863.22</v>
      </c>
      <c r="AH1768" s="1372">
        <f>IF(A1768="","",(IFERROR(VLOOKUP(A1768,Projecten!A$4:W$2618,12,FALSE),"niet bekend")))</f>
        <v>10863.22</v>
      </c>
    </row>
    <row r="1769" spans="1:34" s="1368" customFormat="1" ht="12" x14ac:dyDescent="0.2">
      <c r="A1769" s="1357">
        <v>2017056</v>
      </c>
      <c r="B1769" s="1357">
        <v>121152</v>
      </c>
      <c r="C1769" s="1438">
        <v>624817</v>
      </c>
      <c r="D1769" s="1439" t="s">
        <v>68</v>
      </c>
      <c r="E1769" s="1429">
        <v>1</v>
      </c>
      <c r="F1769" s="1358">
        <v>7</v>
      </c>
      <c r="G1769" s="1358">
        <v>4</v>
      </c>
      <c r="H1769" s="1358">
        <v>3</v>
      </c>
      <c r="I1769" s="1359">
        <v>42776</v>
      </c>
      <c r="J1769" s="1359" t="s">
        <v>1737</v>
      </c>
      <c r="K1769" s="1359" t="s">
        <v>1737</v>
      </c>
      <c r="L1769" s="1359" t="s">
        <v>1737</v>
      </c>
      <c r="M1769" s="1360" t="s">
        <v>89</v>
      </c>
      <c r="N1769" s="1360" t="s">
        <v>89</v>
      </c>
      <c r="O1769" s="1360" t="s">
        <v>89</v>
      </c>
      <c r="P1769" s="1360" t="s">
        <v>89</v>
      </c>
      <c r="Q1769" s="1361"/>
      <c r="R1769" s="1362"/>
      <c r="S1769" s="1362">
        <v>8</v>
      </c>
      <c r="T1769" s="1363"/>
      <c r="U1769" s="1364" t="s">
        <v>278</v>
      </c>
      <c r="V1769" s="1364" t="s">
        <v>3063</v>
      </c>
      <c r="W1769" s="1365">
        <v>14.25</v>
      </c>
      <c r="X1769" s="1364"/>
      <c r="Y1769" s="1366"/>
      <c r="Z1769" s="1367">
        <v>42755</v>
      </c>
      <c r="AB1769" s="1369"/>
      <c r="AC1769" s="1369"/>
      <c r="AD1769" s="1369"/>
      <c r="AE1769" s="1433">
        <f>IF(A1769="","",(IFERROR(VLOOKUP(A1769,Projecten!A$4:W$2618,5,FALSE),"niet bekend")))</f>
        <v>1</v>
      </c>
      <c r="AF1769" s="1371">
        <f t="shared" si="167"/>
        <v>2558.2600000000002</v>
      </c>
      <c r="AG1769" s="1369">
        <f>IF(A1769="","",(IFERROR(VLOOKUP(A1769,Projecten!A$4:W$2618,23,FALSE),"niet bekend")))</f>
        <v>2558.2600000000002</v>
      </c>
      <c r="AH1769" s="1372">
        <f>IF(A1769="","",(IFERROR(VLOOKUP(A1769,Projecten!A$4:W$2618,12,FALSE),"niet bekend")))</f>
        <v>2558.2600000000002</v>
      </c>
    </row>
    <row r="1770" spans="1:34" s="1368" customFormat="1" ht="12" x14ac:dyDescent="0.2">
      <c r="A1770" s="1357">
        <v>2017055</v>
      </c>
      <c r="B1770" s="1357">
        <v>121151</v>
      </c>
      <c r="C1770" s="1438">
        <v>612517</v>
      </c>
      <c r="D1770" s="1439" t="s">
        <v>68</v>
      </c>
      <c r="E1770" s="1429">
        <v>1</v>
      </c>
      <c r="F1770" s="1358">
        <v>12</v>
      </c>
      <c r="G1770" s="1358">
        <v>5</v>
      </c>
      <c r="H1770" s="1358">
        <v>3</v>
      </c>
      <c r="I1770" s="1359">
        <v>42776</v>
      </c>
      <c r="J1770" s="1359" t="s">
        <v>1737</v>
      </c>
      <c r="K1770" s="1359" t="s">
        <v>1737</v>
      </c>
      <c r="L1770" s="1359" t="s">
        <v>1737</v>
      </c>
      <c r="M1770" s="1360" t="s">
        <v>89</v>
      </c>
      <c r="N1770" s="1360" t="s">
        <v>89</v>
      </c>
      <c r="O1770" s="1360" t="s">
        <v>89</v>
      </c>
      <c r="P1770" s="1360" t="s">
        <v>89</v>
      </c>
      <c r="Q1770" s="1587" t="s">
        <v>3233</v>
      </c>
      <c r="R1770" s="1362"/>
      <c r="S1770" s="1362">
        <v>8</v>
      </c>
      <c r="T1770" s="1363"/>
      <c r="U1770" s="1364" t="s">
        <v>278</v>
      </c>
      <c r="V1770" s="1364" t="s">
        <v>3128</v>
      </c>
      <c r="W1770" s="1365">
        <v>19</v>
      </c>
      <c r="X1770" s="1364"/>
      <c r="Y1770" s="1366"/>
      <c r="Z1770" s="1367">
        <v>42755</v>
      </c>
      <c r="AB1770" s="1369"/>
      <c r="AC1770" s="1369"/>
      <c r="AD1770" s="1369"/>
      <c r="AE1770" s="1433">
        <f>IF(A1770="","",(IFERROR(VLOOKUP(A1770,Projecten!A$4:W$2618,5,FALSE),"niet bekend")))</f>
        <v>1</v>
      </c>
      <c r="AF1770" s="1371">
        <f t="shared" si="167"/>
        <v>3716.12</v>
      </c>
      <c r="AG1770" s="1369">
        <f>IF(A1770="","",(IFERROR(VLOOKUP(A1770,Projecten!A$4:W$2618,23,FALSE),"niet bekend")))</f>
        <v>3716.12</v>
      </c>
      <c r="AH1770" s="1372">
        <f>IF(A1770="","",(IFERROR(VLOOKUP(A1770,Projecten!A$4:W$2618,12,FALSE),"niet bekend")))</f>
        <v>3716.12</v>
      </c>
    </row>
    <row r="1771" spans="1:34" s="1368" customFormat="1" ht="12" x14ac:dyDescent="0.2">
      <c r="A1771" s="1357">
        <v>2017054</v>
      </c>
      <c r="B1771" s="1357">
        <v>121151</v>
      </c>
      <c r="C1771" s="1438">
        <v>624717</v>
      </c>
      <c r="D1771" s="1439" t="s">
        <v>68</v>
      </c>
      <c r="E1771" s="1429">
        <v>1</v>
      </c>
      <c r="F1771" s="1358">
        <v>9</v>
      </c>
      <c r="G1771" s="1358">
        <v>6</v>
      </c>
      <c r="H1771" s="1358">
        <v>3</v>
      </c>
      <c r="I1771" s="1359">
        <v>42766</v>
      </c>
      <c r="J1771" s="1359" t="s">
        <v>1737</v>
      </c>
      <c r="K1771" s="1359" t="s">
        <v>1737</v>
      </c>
      <c r="L1771" s="1359" t="s">
        <v>1737</v>
      </c>
      <c r="M1771" s="1360" t="s">
        <v>89</v>
      </c>
      <c r="N1771" s="1360" t="s">
        <v>89</v>
      </c>
      <c r="O1771" s="1360" t="s">
        <v>89</v>
      </c>
      <c r="P1771" s="1360" t="s">
        <v>89</v>
      </c>
      <c r="Q1771" s="1361"/>
      <c r="R1771" s="1362"/>
      <c r="S1771" s="1362">
        <v>8</v>
      </c>
      <c r="T1771" s="1363"/>
      <c r="U1771" s="1364" t="s">
        <v>278</v>
      </c>
      <c r="V1771" s="1364" t="s">
        <v>3063</v>
      </c>
      <c r="W1771" s="1365">
        <v>16</v>
      </c>
      <c r="X1771" s="1364"/>
      <c r="Y1771" s="1366"/>
      <c r="Z1771" s="1367">
        <v>42755</v>
      </c>
      <c r="AB1771" s="1369"/>
      <c r="AC1771" s="1369"/>
      <c r="AD1771" s="1369"/>
      <c r="AE1771" s="1433">
        <f>IF(A1771="","",(IFERROR(VLOOKUP(A1771,Projecten!A$4:W$2618,5,FALSE),"niet bekend")))</f>
        <v>1</v>
      </c>
      <c r="AF1771" s="1371">
        <f t="shared" si="167"/>
        <v>2293.91</v>
      </c>
      <c r="AG1771" s="1369">
        <f>IF(A1771="","",(IFERROR(VLOOKUP(A1771,Projecten!A$4:W$2618,23,FALSE),"niet bekend")))</f>
        <v>2293.91</v>
      </c>
      <c r="AH1771" s="1372">
        <f>IF(A1771="","",(IFERROR(VLOOKUP(A1771,Projecten!A$4:W$2618,12,FALSE),"niet bekend")))</f>
        <v>2293.91</v>
      </c>
    </row>
    <row r="1772" spans="1:34" s="1368" customFormat="1" ht="12" x14ac:dyDescent="0.2">
      <c r="A1772" s="1357">
        <v>2017062</v>
      </c>
      <c r="B1772" s="1357">
        <v>121151</v>
      </c>
      <c r="C1772" s="1438" t="s">
        <v>3045</v>
      </c>
      <c r="D1772" s="1439" t="s">
        <v>68</v>
      </c>
      <c r="E1772" s="1429">
        <v>1</v>
      </c>
      <c r="F1772" s="1358">
        <v>2</v>
      </c>
      <c r="G1772" s="1358">
        <v>1</v>
      </c>
      <c r="H1772" s="1358">
        <v>1</v>
      </c>
      <c r="I1772" s="1359">
        <v>42766</v>
      </c>
      <c r="J1772" s="1359" t="s">
        <v>1737</v>
      </c>
      <c r="K1772" s="1359" t="s">
        <v>1737</v>
      </c>
      <c r="L1772" s="1359" t="s">
        <v>1737</v>
      </c>
      <c r="M1772" s="1360" t="s">
        <v>89</v>
      </c>
      <c r="N1772" s="1360" t="s">
        <v>89</v>
      </c>
      <c r="O1772" s="1360" t="s">
        <v>89</v>
      </c>
      <c r="P1772" s="1360" t="s">
        <v>89</v>
      </c>
      <c r="Q1772" s="1361"/>
      <c r="R1772" s="1362"/>
      <c r="S1772" s="1362">
        <v>8</v>
      </c>
      <c r="T1772" s="1363"/>
      <c r="U1772" s="1364" t="s">
        <v>278</v>
      </c>
      <c r="V1772" s="1364" t="s">
        <v>3063</v>
      </c>
      <c r="W1772" s="1365">
        <v>4.75</v>
      </c>
      <c r="X1772" s="1364"/>
      <c r="Y1772" s="1366"/>
      <c r="Z1772" s="1367">
        <v>42758</v>
      </c>
      <c r="AB1772" s="1369"/>
      <c r="AC1772" s="1369"/>
      <c r="AD1772" s="1369"/>
      <c r="AE1772" s="1433">
        <f>IF(A1772="","",(IFERROR(VLOOKUP(A1772,Projecten!A$4:W$2618,5,FALSE),"niet bekend")))</f>
        <v>1</v>
      </c>
      <c r="AF1772" s="1371">
        <f t="shared" si="167"/>
        <v>537.12</v>
      </c>
      <c r="AG1772" s="1369">
        <f>IF(A1772="","",(IFERROR(VLOOKUP(A1772,Projecten!A$4:W$2618,23,FALSE),"niet bekend")))</f>
        <v>537.12</v>
      </c>
      <c r="AH1772" s="1372">
        <f>IF(A1772="","",(IFERROR(VLOOKUP(A1772,Projecten!A$4:W$2618,12,FALSE),"niet bekend")))</f>
        <v>537.12</v>
      </c>
    </row>
    <row r="1773" spans="1:34" s="1368" customFormat="1" ht="12" x14ac:dyDescent="0.2">
      <c r="A1773" s="1361">
        <v>2017052</v>
      </c>
      <c r="B1773" s="1495">
        <v>121149</v>
      </c>
      <c r="C1773" s="1361">
        <v>615817</v>
      </c>
      <c r="D1773" s="1364" t="s">
        <v>68</v>
      </c>
      <c r="E1773" s="1360">
        <v>1</v>
      </c>
      <c r="F1773" s="1586">
        <v>10</v>
      </c>
      <c r="G1773" s="1586">
        <v>5</v>
      </c>
      <c r="H1773" s="1586">
        <v>3</v>
      </c>
      <c r="I1773" s="1359">
        <v>42780</v>
      </c>
      <c r="J1773" s="1359" t="s">
        <v>1737</v>
      </c>
      <c r="K1773" s="1359" t="s">
        <v>1737</v>
      </c>
      <c r="L1773" s="1359" t="s">
        <v>1737</v>
      </c>
      <c r="M1773" s="1360" t="s">
        <v>89</v>
      </c>
      <c r="N1773" s="1360" t="s">
        <v>89</v>
      </c>
      <c r="O1773" s="1360" t="s">
        <v>89</v>
      </c>
      <c r="P1773" s="1360" t="s">
        <v>89</v>
      </c>
      <c r="Q1773" s="1361" t="s">
        <v>3125</v>
      </c>
      <c r="R1773" s="1362"/>
      <c r="S1773" s="1360">
        <v>7</v>
      </c>
      <c r="T1773" s="1363"/>
      <c r="U1773" s="1364" t="s">
        <v>278</v>
      </c>
      <c r="V1773" s="1364" t="s">
        <v>3126</v>
      </c>
      <c r="W1773" s="1356">
        <v>19</v>
      </c>
      <c r="X1773" s="1364"/>
      <c r="Y1773" s="1364"/>
      <c r="Z1773" s="1367">
        <v>42768</v>
      </c>
      <c r="AB1773" s="1369"/>
      <c r="AC1773" s="1369"/>
      <c r="AD1773" s="1369"/>
      <c r="AE1773" s="1580"/>
      <c r="AF1773" s="1371"/>
      <c r="AG1773" s="1369"/>
      <c r="AH1773" s="1372"/>
    </row>
    <row r="1774" spans="1:34" s="1368" customFormat="1" ht="12" x14ac:dyDescent="0.2">
      <c r="A1774" s="1357">
        <v>2017053</v>
      </c>
      <c r="B1774" s="1357">
        <v>121153</v>
      </c>
      <c r="C1774" s="1438">
        <v>628717</v>
      </c>
      <c r="D1774" s="1439" t="s">
        <v>68</v>
      </c>
      <c r="E1774" s="1429">
        <v>1</v>
      </c>
      <c r="F1774" s="1358">
        <v>11</v>
      </c>
      <c r="G1774" s="1358">
        <v>4</v>
      </c>
      <c r="H1774" s="1358">
        <v>6</v>
      </c>
      <c r="I1774" s="1359">
        <v>42776</v>
      </c>
      <c r="J1774" s="1359" t="s">
        <v>1737</v>
      </c>
      <c r="K1774" s="1359" t="s">
        <v>1737</v>
      </c>
      <c r="L1774" s="1360" t="s">
        <v>3091</v>
      </c>
      <c r="M1774" s="1360" t="s">
        <v>89</v>
      </c>
      <c r="N1774" s="1360" t="s">
        <v>89</v>
      </c>
      <c r="O1774" s="1360" t="s">
        <v>89</v>
      </c>
      <c r="P1774" s="1360" t="s">
        <v>89</v>
      </c>
      <c r="Q1774" s="1361" t="s">
        <v>3122</v>
      </c>
      <c r="R1774" s="1362"/>
      <c r="S1774" s="1362">
        <v>8</v>
      </c>
      <c r="T1774" s="1363"/>
      <c r="U1774" s="1364" t="s">
        <v>278</v>
      </c>
      <c r="V1774" s="1364" t="s">
        <v>3063</v>
      </c>
      <c r="W1774" s="1356">
        <v>23</v>
      </c>
      <c r="X1774" s="1364"/>
      <c r="Y1774" s="1366"/>
      <c r="Z1774" s="1596">
        <v>42758</v>
      </c>
      <c r="AB1774" s="1369"/>
      <c r="AC1774" s="1369"/>
      <c r="AD1774" s="1369"/>
      <c r="AE1774" s="1433">
        <f>IF(A1774="","",(IFERROR(VLOOKUP(A1774,Projecten!A$4:W$2618,5,FALSE),"niet bekend")))</f>
        <v>1</v>
      </c>
      <c r="AF1774" s="1371">
        <f t="shared" ref="AF1774:AF1780" si="168">IF(AE1774="","",(IF(E1774=0,AH1774,(E1774/AE1774*AH1774))))</f>
        <v>4025.36</v>
      </c>
      <c r="AG1774" s="1369">
        <f>IF(A1774="","",(IFERROR(VLOOKUP(A1774,Projecten!A$4:W$2618,23,FALSE),"niet bekend")))</f>
        <v>4025.36</v>
      </c>
      <c r="AH1774" s="1593">
        <f>IF(A1774="","",(IFERROR(VLOOKUP(A1774,Projecten!A$4:W$2618,12,FALSE),"niet bekend")))</f>
        <v>4025.36</v>
      </c>
    </row>
    <row r="1775" spans="1:34" s="1368" customFormat="1" ht="12" x14ac:dyDescent="0.2">
      <c r="A1775" s="1357">
        <v>2017057</v>
      </c>
      <c r="B1775" s="1357">
        <v>121152</v>
      </c>
      <c r="C1775" s="1438">
        <v>615317</v>
      </c>
      <c r="D1775" s="1439" t="s">
        <v>68</v>
      </c>
      <c r="E1775" s="1429">
        <v>1</v>
      </c>
      <c r="F1775" s="1358">
        <v>8</v>
      </c>
      <c r="G1775" s="1358">
        <v>5</v>
      </c>
      <c r="H1775" s="1358">
        <v>3</v>
      </c>
      <c r="I1775" s="1359">
        <v>42776</v>
      </c>
      <c r="J1775" s="1359">
        <v>42767</v>
      </c>
      <c r="K1775" s="1359" t="s">
        <v>1737</v>
      </c>
      <c r="L1775" s="1359" t="s">
        <v>1737</v>
      </c>
      <c r="M1775" s="1360" t="s">
        <v>89</v>
      </c>
      <c r="N1775" s="1360" t="s">
        <v>89</v>
      </c>
      <c r="O1775" s="1360" t="s">
        <v>89</v>
      </c>
      <c r="P1775" s="1360" t="s">
        <v>89</v>
      </c>
      <c r="Q1775" s="1361"/>
      <c r="R1775" s="1362"/>
      <c r="S1775" s="1362">
        <v>8</v>
      </c>
      <c r="T1775" s="1363"/>
      <c r="U1775" s="1364" t="s">
        <v>278</v>
      </c>
      <c r="V1775" s="1364" t="s">
        <v>3063</v>
      </c>
      <c r="W1775" s="1365">
        <v>16.25</v>
      </c>
      <c r="X1775" s="1364"/>
      <c r="Y1775" s="1366"/>
      <c r="Z1775" s="1596">
        <v>42758</v>
      </c>
      <c r="AB1775" s="1369"/>
      <c r="AC1775" s="1369"/>
      <c r="AD1775" s="1369"/>
      <c r="AE1775" s="1433">
        <f>IF(A1775="","",(IFERROR(VLOOKUP(A1775,Projecten!A$4:W$2618,5,FALSE),"niet bekend")))</f>
        <v>1</v>
      </c>
      <c r="AF1775" s="1371">
        <f t="shared" si="168"/>
        <v>3258.98</v>
      </c>
      <c r="AG1775" s="1369">
        <f>IF(A1775="","",(IFERROR(VLOOKUP(A1775,Projecten!A$4:W$2618,23,FALSE),"niet bekend")))</f>
        <v>3258.98</v>
      </c>
      <c r="AH1775" s="1593">
        <f>IF(A1775="","",(IFERROR(VLOOKUP(A1775,Projecten!A$4:W$2618,12,FALSE),"niet bekend")))</f>
        <v>3258.98</v>
      </c>
    </row>
    <row r="1776" spans="1:34" s="1368" customFormat="1" ht="12" x14ac:dyDescent="0.2">
      <c r="A1776" s="1357">
        <v>2017107</v>
      </c>
      <c r="B1776" s="1357">
        <v>121152</v>
      </c>
      <c r="C1776" s="1438" t="s">
        <v>3127</v>
      </c>
      <c r="D1776" s="1439" t="s">
        <v>68</v>
      </c>
      <c r="E1776" s="1429">
        <v>0</v>
      </c>
      <c r="F1776" s="1358">
        <v>1</v>
      </c>
      <c r="G1776" s="1358">
        <v>1</v>
      </c>
      <c r="H1776" s="1358">
        <v>0</v>
      </c>
      <c r="I1776" s="1359">
        <v>42780</v>
      </c>
      <c r="J1776" s="1359">
        <v>42774</v>
      </c>
      <c r="K1776" s="1359" t="s">
        <v>1737</v>
      </c>
      <c r="L1776" s="1359" t="s">
        <v>1737</v>
      </c>
      <c r="M1776" s="1360" t="s">
        <v>89</v>
      </c>
      <c r="N1776" s="1360" t="s">
        <v>89</v>
      </c>
      <c r="O1776" s="1360" t="s">
        <v>89</v>
      </c>
      <c r="P1776" s="1360" t="s">
        <v>89</v>
      </c>
      <c r="Q1776" s="1361"/>
      <c r="R1776" s="1362"/>
      <c r="S1776" s="1362">
        <v>8</v>
      </c>
      <c r="T1776" s="1363"/>
      <c r="U1776" s="1364" t="s">
        <v>278</v>
      </c>
      <c r="V1776" s="1364" t="s">
        <v>3178</v>
      </c>
      <c r="W1776" s="1365">
        <v>2.25</v>
      </c>
      <c r="X1776" s="1364"/>
      <c r="Y1776" s="1366"/>
      <c r="Z1776" s="1596">
        <v>42769</v>
      </c>
      <c r="AB1776" s="1369"/>
      <c r="AC1776" s="1369"/>
      <c r="AD1776" s="1369"/>
      <c r="AE1776" s="1433">
        <f>IF(A1776="","",(IFERROR(VLOOKUP(A1776,Projecten!A$4:W$2618,5,FALSE),"niet bekend")))</f>
        <v>0</v>
      </c>
      <c r="AF1776" s="1371">
        <f t="shared" si="168"/>
        <v>415</v>
      </c>
      <c r="AG1776" s="1369">
        <f>IF(A1776="","",(IFERROR(VLOOKUP(A1776,Projecten!A$4:W$2618,23,FALSE),"niet bekend")))</f>
        <v>415</v>
      </c>
      <c r="AH1776" s="1593">
        <f>IF(A1776="","",(IFERROR(VLOOKUP(A1776,Projecten!A$4:W$2618,12,FALSE),"niet bekend")))</f>
        <v>415</v>
      </c>
    </row>
    <row r="1777" spans="1:34" s="1368" customFormat="1" ht="12" x14ac:dyDescent="0.2">
      <c r="A1777" s="1357">
        <v>2017060</v>
      </c>
      <c r="B1777" s="1357">
        <v>121152</v>
      </c>
      <c r="C1777" s="1438">
        <v>632917</v>
      </c>
      <c r="D1777" s="1439" t="s">
        <v>68</v>
      </c>
      <c r="E1777" s="1429">
        <v>1</v>
      </c>
      <c r="F1777" s="1358">
        <v>7</v>
      </c>
      <c r="G1777" s="1358">
        <v>5</v>
      </c>
      <c r="H1777" s="1358">
        <v>3</v>
      </c>
      <c r="I1777" s="1359">
        <v>42766</v>
      </c>
      <c r="J1777" s="1359" t="s">
        <v>1737</v>
      </c>
      <c r="K1777" s="1359" t="s">
        <v>1737</v>
      </c>
      <c r="L1777" s="1359" t="s">
        <v>1737</v>
      </c>
      <c r="M1777" s="1360" t="s">
        <v>89</v>
      </c>
      <c r="N1777" s="1360" t="s">
        <v>89</v>
      </c>
      <c r="O1777" s="1360" t="s">
        <v>89</v>
      </c>
      <c r="P1777" s="1360" t="s">
        <v>89</v>
      </c>
      <c r="Q1777" s="1361"/>
      <c r="R1777" s="1362"/>
      <c r="S1777" s="1362">
        <v>8</v>
      </c>
      <c r="T1777" s="1363"/>
      <c r="U1777" s="1364" t="s">
        <v>278</v>
      </c>
      <c r="V1777" s="1364" t="s">
        <v>3063</v>
      </c>
      <c r="W1777" s="1365">
        <v>14.75</v>
      </c>
      <c r="X1777" s="1364"/>
      <c r="Y1777" s="1366"/>
      <c r="Z1777" s="1596">
        <v>42758</v>
      </c>
      <c r="AB1777" s="1369"/>
      <c r="AC1777" s="1369"/>
      <c r="AD1777" s="1369"/>
      <c r="AE1777" s="1433">
        <f>IF(A1777="","",(IFERROR(VLOOKUP(A1777,Projecten!A$4:W$2618,5,FALSE),"niet bekend")))</f>
        <v>1</v>
      </c>
      <c r="AF1777" s="1371">
        <f t="shared" si="168"/>
        <v>2664.85</v>
      </c>
      <c r="AG1777" s="1369">
        <f>IF(A1777="","",(IFERROR(VLOOKUP(A1777,Projecten!A$4:W$2618,23,FALSE),"niet bekend")))</f>
        <v>2664.85</v>
      </c>
      <c r="AH1777" s="1593">
        <f>IF(A1777="","",(IFERROR(VLOOKUP(A1777,Projecten!A$4:W$2618,12,FALSE),"niet bekend")))</f>
        <v>2664.85</v>
      </c>
    </row>
    <row r="1778" spans="1:34" s="1368" customFormat="1" ht="12" x14ac:dyDescent="0.2">
      <c r="A1778" s="1357">
        <v>2017010</v>
      </c>
      <c r="B1778" s="1357">
        <v>121136</v>
      </c>
      <c r="C1778" s="1438" t="s">
        <v>2781</v>
      </c>
      <c r="D1778" s="1439" t="s">
        <v>68</v>
      </c>
      <c r="E1778" s="1429">
        <v>1</v>
      </c>
      <c r="F1778" s="1358">
        <v>11</v>
      </c>
      <c r="G1778" s="1358">
        <v>4</v>
      </c>
      <c r="H1778" s="1358">
        <v>12</v>
      </c>
      <c r="I1778" s="1359">
        <v>42776</v>
      </c>
      <c r="J1778" s="1359">
        <v>42774</v>
      </c>
      <c r="K1778" s="1359" t="s">
        <v>1737</v>
      </c>
      <c r="L1778" s="1360" t="s">
        <v>3091</v>
      </c>
      <c r="M1778" s="1360" t="s">
        <v>89</v>
      </c>
      <c r="N1778" s="1360" t="s">
        <v>89</v>
      </c>
      <c r="O1778" s="1360" t="s">
        <v>89</v>
      </c>
      <c r="P1778" s="1360" t="s">
        <v>89</v>
      </c>
      <c r="Q1778" s="1361"/>
      <c r="R1778" s="1362" t="s">
        <v>1163</v>
      </c>
      <c r="S1778" s="1362">
        <v>8</v>
      </c>
      <c r="T1778" s="1363"/>
      <c r="U1778" s="1364" t="s">
        <v>278</v>
      </c>
      <c r="V1778" s="1364" t="s">
        <v>1162</v>
      </c>
      <c r="W1778" s="1356">
        <v>47.5</v>
      </c>
      <c r="X1778" s="1364"/>
      <c r="Y1778" s="1366"/>
      <c r="Z1778" s="1596">
        <v>42741</v>
      </c>
      <c r="AB1778" s="1369"/>
      <c r="AC1778" s="1369"/>
      <c r="AD1778" s="1369"/>
      <c r="AE1778" s="1433">
        <f>IF(A1778="","",(IFERROR(VLOOKUP(A1778,Projecten!A$4:W$2618,5,FALSE),"niet bekend")))</f>
        <v>1</v>
      </c>
      <c r="AF1778" s="1371">
        <f t="shared" si="168"/>
        <v>10861.04</v>
      </c>
      <c r="AG1778" s="1369">
        <f>IF(A1778="","",(IFERROR(VLOOKUP(A1778,Projecten!A$4:W$2618,23,FALSE),"niet bekend")))</f>
        <v>10861.04</v>
      </c>
      <c r="AH1778" s="1593">
        <f>IF(A1778="","",(IFERROR(VLOOKUP(A1778,Projecten!A$4:W$2618,12,FALSE),"niet bekend")))</f>
        <v>10861.04</v>
      </c>
    </row>
    <row r="1779" spans="1:34" s="1368" customFormat="1" ht="12" x14ac:dyDescent="0.2">
      <c r="A1779" s="1357">
        <v>2017065</v>
      </c>
      <c r="B1779" s="1357">
        <v>121154</v>
      </c>
      <c r="C1779" s="1438" t="s">
        <v>3059</v>
      </c>
      <c r="D1779" s="1439" t="s">
        <v>68</v>
      </c>
      <c r="E1779" s="1429">
        <v>5</v>
      </c>
      <c r="F1779" s="1358">
        <v>36</v>
      </c>
      <c r="G1779" s="1358">
        <v>21</v>
      </c>
      <c r="H1779" s="1358">
        <v>3</v>
      </c>
      <c r="I1779" s="1359">
        <v>42776</v>
      </c>
      <c r="J1779" s="1359" t="s">
        <v>1737</v>
      </c>
      <c r="K1779" s="1359" t="s">
        <v>1737</v>
      </c>
      <c r="L1779" s="1359" t="s">
        <v>1737</v>
      </c>
      <c r="M1779" s="1360" t="s">
        <v>89</v>
      </c>
      <c r="N1779" s="1360" t="s">
        <v>89</v>
      </c>
      <c r="O1779" s="1360" t="s">
        <v>89</v>
      </c>
      <c r="P1779" s="1360" t="s">
        <v>89</v>
      </c>
      <c r="Q1779" s="1361" t="s">
        <v>227</v>
      </c>
      <c r="R1779" s="1362"/>
      <c r="S1779" s="1362">
        <v>8</v>
      </c>
      <c r="T1779" s="1363"/>
      <c r="U1779" s="1364" t="s">
        <v>561</v>
      </c>
      <c r="V1779" s="1364" t="s">
        <v>3063</v>
      </c>
      <c r="W1779" s="1356">
        <v>72</v>
      </c>
      <c r="X1779" s="1364"/>
      <c r="Y1779" s="1366"/>
      <c r="Z1779" s="1596">
        <v>42758</v>
      </c>
      <c r="AB1779" s="1369"/>
      <c r="AC1779" s="1369"/>
      <c r="AD1779" s="1369"/>
      <c r="AE1779" s="1433">
        <f>IF(A1779="","",(IFERROR(VLOOKUP(A1779,Projecten!A$4:W$2618,5,FALSE),"niet bekend")))</f>
        <v>5</v>
      </c>
      <c r="AF1779" s="1371">
        <f t="shared" si="168"/>
        <v>10609.97</v>
      </c>
      <c r="AG1779" s="1369">
        <f>IF(A1779="","",(IFERROR(VLOOKUP(A1779,Projecten!A$4:W$2618,23,FALSE),"niet bekend")))</f>
        <v>11074.17</v>
      </c>
      <c r="AH1779" s="1593">
        <f>IF(A1779="","",(IFERROR(VLOOKUP(A1779,Projecten!A$4:W$2618,12,FALSE),"niet bekend")))</f>
        <v>10609.97</v>
      </c>
    </row>
    <row r="1780" spans="1:34" s="1368" customFormat="1" ht="12" x14ac:dyDescent="0.2">
      <c r="A1780" s="1357">
        <v>2017066</v>
      </c>
      <c r="B1780" s="1357">
        <v>121155</v>
      </c>
      <c r="C1780" s="1438" t="s">
        <v>3062</v>
      </c>
      <c r="D1780" s="1439" t="s">
        <v>68</v>
      </c>
      <c r="E1780" s="1429">
        <v>6</v>
      </c>
      <c r="F1780" s="1358">
        <v>54</v>
      </c>
      <c r="G1780" s="1358">
        <v>36</v>
      </c>
      <c r="H1780" s="1358">
        <v>12</v>
      </c>
      <c r="I1780" s="1359">
        <v>42776</v>
      </c>
      <c r="J1780" s="1359" t="s">
        <v>1737</v>
      </c>
      <c r="K1780" s="1359" t="s">
        <v>1737</v>
      </c>
      <c r="L1780" s="1359" t="s">
        <v>1737</v>
      </c>
      <c r="M1780" s="1360" t="s">
        <v>89</v>
      </c>
      <c r="N1780" s="1360" t="s">
        <v>89</v>
      </c>
      <c r="O1780" s="1360" t="s">
        <v>612</v>
      </c>
      <c r="P1780" s="1360"/>
      <c r="Q1780" s="1361" t="s">
        <v>3084</v>
      </c>
      <c r="R1780" s="1362"/>
      <c r="S1780" s="1362">
        <v>8</v>
      </c>
      <c r="T1780" s="1363"/>
      <c r="U1780" s="1364" t="s">
        <v>2740</v>
      </c>
      <c r="V1780" s="1364" t="s">
        <v>3063</v>
      </c>
      <c r="W1780" s="1356">
        <v>76</v>
      </c>
      <c r="X1780" s="1364"/>
      <c r="Y1780" s="1366"/>
      <c r="Z1780" s="1596">
        <v>42758</v>
      </c>
      <c r="AB1780" s="1369"/>
      <c r="AC1780" s="1369"/>
      <c r="AD1780" s="1369"/>
      <c r="AE1780" s="1433">
        <f>IF(A1780="","",(IFERROR(VLOOKUP(A1780,Projecten!A$4:W$2618,5,FALSE),"niet bekend")))</f>
        <v>6</v>
      </c>
      <c r="AF1780" s="1371">
        <f t="shared" si="168"/>
        <v>12761.5</v>
      </c>
      <c r="AG1780" s="1369">
        <f>IF(A1780="","",(IFERROR(VLOOKUP(A1780,Projecten!A$4:W$2618,23,FALSE),"niet bekend")))</f>
        <v>12761.5</v>
      </c>
      <c r="AH1780" s="1593">
        <f>IF(A1780="","",(IFERROR(VLOOKUP(A1780,Projecten!A$4:W$2618,12,FALSE),"niet bekend")))</f>
        <v>12761.5</v>
      </c>
    </row>
    <row r="1781" spans="1:34" s="1368" customFormat="1" ht="12" x14ac:dyDescent="0.2">
      <c r="A1781" s="1357"/>
      <c r="B1781" s="1357"/>
      <c r="C1781" s="1438"/>
      <c r="D1781" s="1439"/>
      <c r="E1781" s="1429"/>
      <c r="F1781" s="1358"/>
      <c r="G1781" s="1358"/>
      <c r="H1781" s="1358"/>
      <c r="I1781" s="1359"/>
      <c r="J1781" s="1359"/>
      <c r="K1781" s="1359"/>
      <c r="L1781" s="1360"/>
      <c r="M1781" s="1360"/>
      <c r="N1781" s="1360"/>
      <c r="O1781" s="1360"/>
      <c r="P1781" s="1360"/>
      <c r="Q1781" s="1361"/>
      <c r="R1781" s="1362"/>
      <c r="S1781" s="1362"/>
      <c r="T1781" s="1363"/>
      <c r="U1781" s="1364"/>
      <c r="V1781" s="1440"/>
      <c r="W1781" s="1585"/>
      <c r="X1781" s="1364"/>
      <c r="Y1781" s="1366"/>
      <c r="Z1781" s="1367"/>
      <c r="AB1781" s="1369"/>
      <c r="AC1781" s="1369"/>
      <c r="AD1781" s="1369"/>
      <c r="AE1781" s="1433"/>
      <c r="AF1781" s="1371"/>
      <c r="AG1781" s="1369"/>
      <c r="AH1781" s="1372"/>
    </row>
    <row r="1782" spans="1:34" s="1368" customFormat="1" ht="12" x14ac:dyDescent="0.2">
      <c r="A1782" s="1357">
        <v>2017077</v>
      </c>
      <c r="B1782" s="1357">
        <v>121156</v>
      </c>
      <c r="C1782" s="1357" t="s">
        <v>3081</v>
      </c>
      <c r="D1782" s="1428" t="s">
        <v>451</v>
      </c>
      <c r="E1782" s="1429">
        <v>1</v>
      </c>
      <c r="F1782" s="1358">
        <v>2</v>
      </c>
      <c r="G1782" s="1358">
        <v>1</v>
      </c>
      <c r="H1782" s="1358">
        <v>2</v>
      </c>
      <c r="I1782" s="1359">
        <v>42773</v>
      </c>
      <c r="J1782" s="1359" t="s">
        <v>1737</v>
      </c>
      <c r="K1782" s="1359" t="s">
        <v>1737</v>
      </c>
      <c r="L1782" s="1359" t="s">
        <v>1737</v>
      </c>
      <c r="M1782" s="1360" t="s">
        <v>89</v>
      </c>
      <c r="N1782" s="1360" t="s">
        <v>89</v>
      </c>
      <c r="O1782" s="1360" t="s">
        <v>89</v>
      </c>
      <c r="P1782" s="1360" t="s">
        <v>89</v>
      </c>
      <c r="Q1782" s="1361"/>
      <c r="R1782" s="1362"/>
      <c r="S1782" s="1362">
        <v>8</v>
      </c>
      <c r="T1782" s="1363"/>
      <c r="U1782" s="1364" t="s">
        <v>934</v>
      </c>
      <c r="V1782" s="1364" t="s">
        <v>3117</v>
      </c>
      <c r="W1782" s="1365">
        <v>6.5</v>
      </c>
      <c r="X1782" s="1364"/>
      <c r="Y1782" s="1364"/>
      <c r="Z1782" s="1596">
        <v>42766</v>
      </c>
      <c r="AB1782" s="1369"/>
      <c r="AC1782" s="1369"/>
      <c r="AD1782" s="1369"/>
      <c r="AE1782" s="1433">
        <f>IF(A1782="","",(IFERROR(VLOOKUP(A1782,Projecten!A$4:W$2618,5,FALSE),"niet bekend")))</f>
        <v>1</v>
      </c>
      <c r="AF1782" s="1371">
        <f>IF(AE1782="","",(IF(E1782=0,AH1782,(E1782/AE1782*AH1782))))</f>
        <v>1017.31</v>
      </c>
      <c r="AG1782" s="1369">
        <f>IF(A1782="","",(IFERROR(VLOOKUP(A1782,Projecten!A$4:W$2618,23,FALSE),"niet bekend")))</f>
        <v>1017.31</v>
      </c>
      <c r="AH1782" s="1593">
        <f>IF(A1782="","",(IFERROR(VLOOKUP(A1782,Projecten!A$4:W$2618,12,FALSE),"niet bekend")))</f>
        <v>1017.31</v>
      </c>
    </row>
    <row r="1783" spans="1:34" s="1368" customFormat="1" ht="12" x14ac:dyDescent="0.2">
      <c r="A1783" s="1357"/>
      <c r="B1783" s="1357"/>
      <c r="C1783" s="1357"/>
      <c r="D1783" s="1428"/>
      <c r="E1783" s="1429"/>
      <c r="F1783" s="1358"/>
      <c r="G1783" s="1358"/>
      <c r="H1783" s="1358"/>
      <c r="I1783" s="1359"/>
      <c r="J1783" s="1359"/>
      <c r="K1783" s="1359"/>
      <c r="L1783" s="1359"/>
      <c r="M1783" s="1360"/>
      <c r="N1783" s="1360"/>
      <c r="O1783" s="1360"/>
      <c r="P1783" s="1360"/>
      <c r="Q1783" s="1361"/>
      <c r="R1783" s="1362"/>
      <c r="S1783" s="1362"/>
      <c r="T1783" s="1363"/>
      <c r="U1783" s="1364"/>
      <c r="V1783" s="1364"/>
      <c r="W1783" s="1365"/>
      <c r="X1783" s="1364"/>
      <c r="Y1783" s="1364"/>
      <c r="Z1783" s="1367"/>
      <c r="AB1783" s="1369"/>
      <c r="AC1783" s="1369"/>
      <c r="AD1783" s="1369"/>
      <c r="AE1783" s="1433"/>
      <c r="AF1783" s="1371"/>
      <c r="AG1783" s="1369"/>
      <c r="AH1783" s="1372"/>
    </row>
    <row r="1784" spans="1:34" s="1368" customFormat="1" ht="12" x14ac:dyDescent="0.2">
      <c r="A1784" s="1588" t="s">
        <v>3197</v>
      </c>
      <c r="B1784" s="1589">
        <v>121159</v>
      </c>
      <c r="C1784" s="1603" t="s">
        <v>3195</v>
      </c>
      <c r="D1784" s="1590" t="s">
        <v>489</v>
      </c>
      <c r="E1784" s="2024">
        <v>0</v>
      </c>
      <c r="F1784" s="1591">
        <v>1</v>
      </c>
      <c r="G1784" s="1591">
        <v>0</v>
      </c>
      <c r="H1784" s="1591">
        <v>1</v>
      </c>
      <c r="I1784" s="1359" t="s">
        <v>89</v>
      </c>
      <c r="J1784" s="1359" t="s">
        <v>89</v>
      </c>
      <c r="K1784" s="1359" t="s">
        <v>89</v>
      </c>
      <c r="L1784" s="1359" t="s">
        <v>89</v>
      </c>
      <c r="M1784" s="1360" t="s">
        <v>89</v>
      </c>
      <c r="N1784" s="1360" t="s">
        <v>89</v>
      </c>
      <c r="O1784" s="1360" t="s">
        <v>89</v>
      </c>
      <c r="P1784" s="1360" t="s">
        <v>89</v>
      </c>
      <c r="Q1784" s="1361"/>
      <c r="R1784" s="1362"/>
      <c r="S1784" s="1362">
        <v>8</v>
      </c>
      <c r="T1784" s="1363"/>
      <c r="U1784" s="1364" t="s">
        <v>681</v>
      </c>
      <c r="V1784" s="1364"/>
      <c r="W1784" s="1356">
        <v>3.5</v>
      </c>
      <c r="X1784" s="1364"/>
      <c r="Y1784" s="1366"/>
      <c r="Z1784" s="1596">
        <v>42774</v>
      </c>
      <c r="AB1784" s="1369"/>
      <c r="AC1784" s="1369"/>
      <c r="AD1784" s="1369"/>
      <c r="AE1784" s="1433">
        <f>IF(A1784="","",(IFERROR(VLOOKUP(A1784,Projecten!A$4:W$2618,5,FALSE),"niet bekend")))</f>
        <v>0</v>
      </c>
      <c r="AF1784" s="1371">
        <f t="shared" ref="AF1784:AF1789" si="169">IF(AE1784="","",(IF(E1784=0,AH1784,(E1784/AE1784*AH1784))))</f>
        <v>502.39</v>
      </c>
      <c r="AG1784" s="1369">
        <f>IF(A1784="","",(IFERROR(VLOOKUP(A1784,Projecten!A$4:W$2618,23,FALSE),"niet bekend")))</f>
        <v>502.39</v>
      </c>
      <c r="AH1784" s="1593">
        <f>IF(A1784="","",(IFERROR(VLOOKUP(A1784,Projecten!A$4:W$2618,12,FALSE),"niet bekend")))</f>
        <v>502.39</v>
      </c>
    </row>
    <row r="1785" spans="1:34" s="1368" customFormat="1" ht="12" x14ac:dyDescent="0.2">
      <c r="A1785" s="1588" t="s">
        <v>3199</v>
      </c>
      <c r="B1785" s="1589">
        <v>121159</v>
      </c>
      <c r="C1785" s="1603" t="s">
        <v>3201</v>
      </c>
      <c r="D1785" s="1590" t="s">
        <v>489</v>
      </c>
      <c r="E1785" s="2024">
        <v>0</v>
      </c>
      <c r="F1785" s="1591">
        <v>1</v>
      </c>
      <c r="G1785" s="1591">
        <v>0</v>
      </c>
      <c r="H1785" s="1591">
        <v>1</v>
      </c>
      <c r="I1785" s="1359" t="s">
        <v>89</v>
      </c>
      <c r="J1785" s="1359" t="s">
        <v>89</v>
      </c>
      <c r="K1785" s="1359" t="s">
        <v>89</v>
      </c>
      <c r="L1785" s="1359" t="s">
        <v>89</v>
      </c>
      <c r="M1785" s="1360" t="s">
        <v>89</v>
      </c>
      <c r="N1785" s="1360" t="s">
        <v>89</v>
      </c>
      <c r="O1785" s="1360" t="s">
        <v>89</v>
      </c>
      <c r="P1785" s="1360" t="s">
        <v>89</v>
      </c>
      <c r="Q1785" s="1361"/>
      <c r="R1785" s="1362"/>
      <c r="S1785" s="1362">
        <v>8</v>
      </c>
      <c r="T1785" s="1363"/>
      <c r="U1785" s="1364" t="s">
        <v>681</v>
      </c>
      <c r="V1785" s="1364"/>
      <c r="W1785" s="1356">
        <v>3.5</v>
      </c>
      <c r="X1785" s="1364"/>
      <c r="Y1785" s="1366"/>
      <c r="Z1785" s="1596">
        <v>42774</v>
      </c>
      <c r="AB1785" s="1369"/>
      <c r="AC1785" s="1369"/>
      <c r="AD1785" s="1369"/>
      <c r="AE1785" s="1433">
        <f>IF(A1785="","",(IFERROR(VLOOKUP(A1785,Projecten!A$4:W$2618,5,FALSE),"niet bekend")))</f>
        <v>0</v>
      </c>
      <c r="AF1785" s="1371">
        <f t="shared" si="169"/>
        <v>502.39</v>
      </c>
      <c r="AG1785" s="1369">
        <f>IF(A1785="","",(IFERROR(VLOOKUP(A1785,Projecten!A$4:W$2618,23,FALSE),"niet bekend")))</f>
        <v>502.39</v>
      </c>
      <c r="AH1785" s="1593">
        <f>IF(A1785="","",(IFERROR(VLOOKUP(A1785,Projecten!A$4:W$2618,12,FALSE),"niet bekend")))</f>
        <v>502.39</v>
      </c>
    </row>
    <row r="1786" spans="1:34" s="1368" customFormat="1" ht="12" x14ac:dyDescent="0.2">
      <c r="A1786" s="1588" t="s">
        <v>3193</v>
      </c>
      <c r="B1786" s="1589">
        <v>121159</v>
      </c>
      <c r="C1786" s="1603" t="s">
        <v>3192</v>
      </c>
      <c r="D1786" s="1590" t="s">
        <v>489</v>
      </c>
      <c r="E1786" s="2024">
        <v>0</v>
      </c>
      <c r="F1786" s="1591">
        <v>1</v>
      </c>
      <c r="G1786" s="1591">
        <v>0</v>
      </c>
      <c r="H1786" s="1591">
        <v>1</v>
      </c>
      <c r="I1786" s="1359" t="s">
        <v>89</v>
      </c>
      <c r="J1786" s="1359" t="s">
        <v>89</v>
      </c>
      <c r="K1786" s="1359" t="s">
        <v>89</v>
      </c>
      <c r="L1786" s="1359" t="s">
        <v>89</v>
      </c>
      <c r="M1786" s="1360" t="s">
        <v>89</v>
      </c>
      <c r="N1786" s="1360" t="s">
        <v>89</v>
      </c>
      <c r="O1786" s="1360" t="s">
        <v>89</v>
      </c>
      <c r="P1786" s="1360" t="s">
        <v>89</v>
      </c>
      <c r="Q1786" s="1361"/>
      <c r="R1786" s="1362"/>
      <c r="S1786" s="1362">
        <v>8</v>
      </c>
      <c r="T1786" s="1363"/>
      <c r="U1786" s="1364" t="s">
        <v>681</v>
      </c>
      <c r="V1786" s="1364"/>
      <c r="W1786" s="1356">
        <v>3.5</v>
      </c>
      <c r="X1786" s="1364"/>
      <c r="Y1786" s="1366"/>
      <c r="Z1786" s="1596">
        <v>42774</v>
      </c>
      <c r="AB1786" s="1369"/>
      <c r="AC1786" s="1369"/>
      <c r="AD1786" s="1369"/>
      <c r="AE1786" s="1433">
        <f>IF(A1786="","",(IFERROR(VLOOKUP(A1786,Projecten!A$4:W$2618,5,FALSE),"niet bekend")))</f>
        <v>0</v>
      </c>
      <c r="AF1786" s="1371">
        <f t="shared" si="169"/>
        <v>502.39</v>
      </c>
      <c r="AG1786" s="1369">
        <f>IF(A1786="","",(IFERROR(VLOOKUP(A1786,Projecten!A$4:W$2618,23,FALSE),"niet bekend")))</f>
        <v>502.39</v>
      </c>
      <c r="AH1786" s="1593">
        <f>IF(A1786="","",(IFERROR(VLOOKUP(A1786,Projecten!A$4:W$2618,12,FALSE),"niet bekend")))</f>
        <v>502.39</v>
      </c>
    </row>
    <row r="1787" spans="1:34" s="1368" customFormat="1" ht="12" x14ac:dyDescent="0.2">
      <c r="A1787" s="1588" t="s">
        <v>3154</v>
      </c>
      <c r="B1787" s="1589">
        <v>121159</v>
      </c>
      <c r="C1787" s="1603" t="s">
        <v>3155</v>
      </c>
      <c r="D1787" s="1590" t="s">
        <v>489</v>
      </c>
      <c r="E1787" s="2024">
        <v>0</v>
      </c>
      <c r="F1787" s="1591">
        <v>1</v>
      </c>
      <c r="G1787" s="1591">
        <v>0</v>
      </c>
      <c r="H1787" s="1591">
        <v>1</v>
      </c>
      <c r="I1787" s="1359" t="s">
        <v>89</v>
      </c>
      <c r="J1787" s="1359" t="s">
        <v>89</v>
      </c>
      <c r="K1787" s="1359" t="s">
        <v>89</v>
      </c>
      <c r="L1787" s="1359" t="s">
        <v>89</v>
      </c>
      <c r="M1787" s="1360" t="s">
        <v>89</v>
      </c>
      <c r="N1787" s="1360" t="s">
        <v>89</v>
      </c>
      <c r="O1787" s="1360" t="s">
        <v>89</v>
      </c>
      <c r="P1787" s="1360" t="s">
        <v>89</v>
      </c>
      <c r="Q1787" s="1361"/>
      <c r="R1787" s="1362"/>
      <c r="S1787" s="1362">
        <v>8</v>
      </c>
      <c r="T1787" s="1363"/>
      <c r="U1787" s="1368" t="s">
        <v>681</v>
      </c>
      <c r="V1787" s="1364"/>
      <c r="W1787" s="1356">
        <v>3.5</v>
      </c>
      <c r="X1787" s="1364"/>
      <c r="Y1787" s="1366"/>
      <c r="Z1787" s="1596">
        <v>42774</v>
      </c>
      <c r="AB1787" s="1369"/>
      <c r="AC1787" s="1369"/>
      <c r="AD1787" s="1369"/>
      <c r="AE1787" s="1433">
        <f>IF(A1787="","",(IFERROR(VLOOKUP(A1787,Projecten!A$4:W$2618,5,FALSE),"niet bekend")))</f>
        <v>0</v>
      </c>
      <c r="AF1787" s="1371">
        <f t="shared" si="169"/>
        <v>502.39</v>
      </c>
      <c r="AG1787" s="1369">
        <f>IF(A1787="","",(IFERROR(VLOOKUP(A1787,Projecten!A$4:W$2618,23,FALSE),"niet bekend")))</f>
        <v>502.39</v>
      </c>
      <c r="AH1787" s="1593">
        <f>IF(A1787="","",(IFERROR(VLOOKUP(A1787,Projecten!A$4:W$2618,12,FALSE),"niet bekend")))</f>
        <v>502.39</v>
      </c>
    </row>
    <row r="1788" spans="1:34" s="1368" customFormat="1" ht="12" x14ac:dyDescent="0.2">
      <c r="A1788" s="1588" t="s">
        <v>3156</v>
      </c>
      <c r="B1788" s="1589">
        <v>121159</v>
      </c>
      <c r="C1788" s="1603" t="s">
        <v>3158</v>
      </c>
      <c r="D1788" s="1590" t="s">
        <v>489</v>
      </c>
      <c r="E1788" s="2024">
        <v>0</v>
      </c>
      <c r="F1788" s="1591">
        <v>1</v>
      </c>
      <c r="G1788" s="1591">
        <v>0</v>
      </c>
      <c r="H1788" s="1591">
        <v>1</v>
      </c>
      <c r="I1788" s="1359" t="s">
        <v>89</v>
      </c>
      <c r="J1788" s="1359" t="s">
        <v>89</v>
      </c>
      <c r="K1788" s="1359" t="s">
        <v>89</v>
      </c>
      <c r="L1788" s="1359" t="s">
        <v>89</v>
      </c>
      <c r="M1788" s="1360" t="s">
        <v>89</v>
      </c>
      <c r="N1788" s="1360" t="s">
        <v>89</v>
      </c>
      <c r="O1788" s="1360" t="s">
        <v>89</v>
      </c>
      <c r="P1788" s="1360" t="s">
        <v>89</v>
      </c>
      <c r="Q1788" s="1361"/>
      <c r="R1788" s="1362"/>
      <c r="S1788" s="1362">
        <v>8</v>
      </c>
      <c r="T1788" s="1363"/>
      <c r="U1788" s="1364" t="s">
        <v>681</v>
      </c>
      <c r="V1788" s="1364"/>
      <c r="W1788" s="1356">
        <v>3.5</v>
      </c>
      <c r="X1788" s="1364"/>
      <c r="Y1788" s="1366"/>
      <c r="Z1788" s="1596">
        <v>42774</v>
      </c>
      <c r="AB1788" s="1369"/>
      <c r="AC1788" s="1369"/>
      <c r="AD1788" s="1369"/>
      <c r="AE1788" s="1433">
        <f>IF(A1788="","",(IFERROR(VLOOKUP(A1788,Projecten!A$4:W$2618,5,FALSE),"niet bekend")))</f>
        <v>0</v>
      </c>
      <c r="AF1788" s="1371">
        <f t="shared" si="169"/>
        <v>502.39</v>
      </c>
      <c r="AG1788" s="1369">
        <f>IF(A1788="","",(IFERROR(VLOOKUP(A1788,Projecten!A$4:W$2618,23,FALSE),"niet bekend")))</f>
        <v>502.39</v>
      </c>
      <c r="AH1788" s="1593">
        <f>IF(A1788="","",(IFERROR(VLOOKUP(A1788,Projecten!A$4:W$2618,12,FALSE),"niet bekend")))</f>
        <v>502.39</v>
      </c>
    </row>
    <row r="1789" spans="1:34" s="1368" customFormat="1" ht="12" x14ac:dyDescent="0.2">
      <c r="A1789" s="1588" t="s">
        <v>3157</v>
      </c>
      <c r="B1789" s="1589">
        <v>121159</v>
      </c>
      <c r="C1789" s="1603" t="s">
        <v>3159</v>
      </c>
      <c r="D1789" s="1590" t="s">
        <v>489</v>
      </c>
      <c r="E1789" s="2024">
        <v>0</v>
      </c>
      <c r="F1789" s="1591">
        <v>1</v>
      </c>
      <c r="G1789" s="1591">
        <v>0</v>
      </c>
      <c r="H1789" s="1591">
        <v>1</v>
      </c>
      <c r="I1789" s="1359" t="s">
        <v>89</v>
      </c>
      <c r="J1789" s="1359" t="s">
        <v>89</v>
      </c>
      <c r="K1789" s="1359" t="s">
        <v>89</v>
      </c>
      <c r="L1789" s="1359" t="s">
        <v>89</v>
      </c>
      <c r="M1789" s="1360" t="s">
        <v>89</v>
      </c>
      <c r="N1789" s="1360" t="s">
        <v>89</v>
      </c>
      <c r="O1789" s="1360" t="s">
        <v>89</v>
      </c>
      <c r="P1789" s="1360" t="s">
        <v>89</v>
      </c>
      <c r="Q1789" s="1361"/>
      <c r="R1789" s="1362"/>
      <c r="S1789" s="1362">
        <v>8</v>
      </c>
      <c r="T1789" s="1363"/>
      <c r="U1789" s="1364" t="s">
        <v>681</v>
      </c>
      <c r="V1789" s="1364"/>
      <c r="W1789" s="1356">
        <v>3.5</v>
      </c>
      <c r="X1789" s="1364"/>
      <c r="Y1789" s="1366"/>
      <c r="Z1789" s="1596">
        <v>42774</v>
      </c>
      <c r="AB1789" s="1369"/>
      <c r="AC1789" s="1369"/>
      <c r="AD1789" s="1369"/>
      <c r="AE1789" s="1433">
        <f>IF(A1789="","",(IFERROR(VLOOKUP(A1789,Projecten!A$4:W$2618,5,FALSE),"niet bekend")))</f>
        <v>0</v>
      </c>
      <c r="AF1789" s="1371">
        <f t="shared" si="169"/>
        <v>502.39</v>
      </c>
      <c r="AG1789" s="1369">
        <f>IF(A1789="","",(IFERROR(VLOOKUP(A1789,Projecten!A$4:W$2618,23,FALSE),"niet bekend")))</f>
        <v>502.39</v>
      </c>
      <c r="AH1789" s="1593">
        <f>IF(A1789="","",(IFERROR(VLOOKUP(A1789,Projecten!A$4:W$2618,12,FALSE),"niet bekend")))</f>
        <v>502.39</v>
      </c>
    </row>
    <row r="1790" spans="1:34" s="1368" customFormat="1" ht="12" x14ac:dyDescent="0.2">
      <c r="A1790" s="1588"/>
      <c r="B1790" s="1578"/>
      <c r="C1790" s="1588"/>
      <c r="D1790" s="1590"/>
      <c r="E1790" s="2024"/>
      <c r="F1790" s="1591"/>
      <c r="G1790" s="1591"/>
      <c r="H1790" s="1591"/>
      <c r="I1790" s="1359"/>
      <c r="J1790" s="1359"/>
      <c r="K1790" s="1359"/>
      <c r="L1790" s="1359"/>
      <c r="M1790" s="1360"/>
      <c r="N1790" s="1360"/>
      <c r="O1790" s="1360"/>
      <c r="P1790" s="1360"/>
      <c r="Q1790" s="1361"/>
      <c r="R1790" s="1362"/>
      <c r="S1790" s="1362"/>
      <c r="T1790" s="1363"/>
      <c r="U1790" s="1364"/>
      <c r="V1790" s="1364"/>
      <c r="W1790" s="1356"/>
      <c r="X1790" s="1364"/>
      <c r="Y1790" s="1366"/>
      <c r="Z1790" s="1367"/>
      <c r="AB1790" s="1369"/>
      <c r="AC1790" s="1369"/>
      <c r="AD1790" s="1369"/>
      <c r="AE1790" s="1370"/>
      <c r="AF1790" s="1371"/>
      <c r="AG1790" s="1369"/>
      <c r="AH1790" s="1372"/>
    </row>
    <row r="1791" spans="1:34" s="1368" customFormat="1" ht="12" x14ac:dyDescent="0.2">
      <c r="A1791" s="1396">
        <v>2016773</v>
      </c>
      <c r="B1791" s="1396">
        <v>121122</v>
      </c>
      <c r="C1791" s="1396" t="s">
        <v>2677</v>
      </c>
      <c r="D1791" s="1437" t="s">
        <v>614</v>
      </c>
      <c r="E1791" s="1445">
        <v>1</v>
      </c>
      <c r="F1791" s="1437">
        <v>10</v>
      </c>
      <c r="G1791" s="1437">
        <v>6</v>
      </c>
      <c r="H1791" s="1437">
        <v>3</v>
      </c>
      <c r="I1791" s="1359">
        <v>42755</v>
      </c>
      <c r="J1791" s="1359">
        <v>42753</v>
      </c>
      <c r="K1791" s="1359" t="s">
        <v>1737</v>
      </c>
      <c r="L1791" s="1359" t="s">
        <v>1737</v>
      </c>
      <c r="M1791" s="1360" t="s">
        <v>89</v>
      </c>
      <c r="N1791" s="1360" t="s">
        <v>89</v>
      </c>
      <c r="O1791" s="1360" t="s">
        <v>89</v>
      </c>
      <c r="P1791" s="1360" t="s">
        <v>89</v>
      </c>
      <c r="Q1791" s="1361"/>
      <c r="R1791" s="1362" t="s">
        <v>1163</v>
      </c>
      <c r="S1791" s="1362">
        <v>5</v>
      </c>
      <c r="T1791" s="1363"/>
      <c r="U1791" s="1364" t="s">
        <v>986</v>
      </c>
      <c r="V1791" s="1364" t="s">
        <v>2765</v>
      </c>
      <c r="W1791" s="1365">
        <v>26.5</v>
      </c>
      <c r="X1791" s="1364"/>
      <c r="Y1791" s="1364"/>
      <c r="Z1791" s="1367">
        <v>42724</v>
      </c>
      <c r="AB1791" s="1369"/>
      <c r="AC1791" s="1369"/>
      <c r="AD1791" s="1369"/>
      <c r="AE1791" s="1433">
        <f>IF(A1791="","",(IFERROR(VLOOKUP(A1791,Projecten!A$4:W$2618,5,FALSE),"niet bekend")))</f>
        <v>1</v>
      </c>
      <c r="AF1791" s="1371">
        <f>IF(AE1791="","",(IF(E1791=0,AH1791,(E1791/AE1791*AH1791))))</f>
        <v>4537.04</v>
      </c>
      <c r="AG1791" s="1369">
        <f>IF(A1791="","",(IFERROR(VLOOKUP(A1791,Projecten!A$4:W$2618,23,FALSE),"niet bekend")))</f>
        <v>4537.04</v>
      </c>
      <c r="AH1791" s="1372">
        <f>IF(A1791="","",(IFERROR(VLOOKUP(A1791,Projecten!A$4:W$2618,12,FALSE),"niet bekend")))</f>
        <v>4537.04</v>
      </c>
    </row>
    <row r="1792" spans="1:34" s="1386" customFormat="1" ht="12" x14ac:dyDescent="0.2">
      <c r="A1792" s="1374"/>
      <c r="B1792" s="1375"/>
      <c r="C1792" s="1376"/>
      <c r="D1792" s="1376"/>
      <c r="E1792" s="1377"/>
      <c r="F1792" s="1377"/>
      <c r="G1792" s="1377"/>
      <c r="H1792" s="1377"/>
      <c r="I1792" s="1378"/>
      <c r="J1792" s="1378"/>
      <c r="K1792" s="1378"/>
      <c r="L1792" s="1377"/>
      <c r="M1792" s="1377"/>
      <c r="N1792" s="1377"/>
      <c r="O1792" s="1377"/>
      <c r="P1792" s="1377"/>
      <c r="Q1792" s="1379"/>
      <c r="R1792" s="2138"/>
      <c r="S1792" s="1381"/>
      <c r="T1792" s="1381"/>
      <c r="U1792" s="1382"/>
      <c r="V1792" s="1382"/>
      <c r="W1792" s="1382"/>
      <c r="X1792" s="1383"/>
      <c r="Y1792" s="1384"/>
      <c r="Z1792" s="1385"/>
      <c r="AB1792" s="1387"/>
      <c r="AC1792" s="1387"/>
      <c r="AD1792" s="1387"/>
      <c r="AE1792" s="1388"/>
      <c r="AF1792" s="1389"/>
      <c r="AG1792" s="1387" t="str">
        <f>IF(A1792="","",(IFERROR(VLOOKUP(A1792,Projecten!A$4:W$2618,23,FALSE),"niet bekend")))</f>
        <v/>
      </c>
      <c r="AH1792" s="1390" t="str">
        <f>IF(A1792="","",(IFERROR(VLOOKUP(A1792,Projecten!A$4:W$2618,12,FALSE),"niet bekend")))</f>
        <v/>
      </c>
    </row>
    <row r="1793" spans="1:34" s="1323" customFormat="1" x14ac:dyDescent="0.2">
      <c r="A1793" s="1310"/>
      <c r="B1793" s="1311"/>
      <c r="C1793" s="1312">
        <f>SUM(F1793:H1793)</f>
        <v>448</v>
      </c>
      <c r="D1793" s="1313"/>
      <c r="E1793" s="1314">
        <f>SUM(E1794:E1816)</f>
        <v>31</v>
      </c>
      <c r="F1793" s="1314">
        <f>SUM(F1794:F1816)</f>
        <v>218</v>
      </c>
      <c r="G1793" s="1314">
        <f>SUM(G1794:G1816)</f>
        <v>131</v>
      </c>
      <c r="H1793" s="1314">
        <f>SUM(H1794:H1816)</f>
        <v>99</v>
      </c>
      <c r="I1793" s="1315"/>
      <c r="J1793" s="1315"/>
      <c r="K1793" s="1315"/>
      <c r="L1793" s="1314"/>
      <c r="M1793" s="1314"/>
      <c r="N1793" s="1314"/>
      <c r="O1793" s="1314"/>
      <c r="P1793" s="1314"/>
      <c r="Q1793" s="1316">
        <v>8</v>
      </c>
      <c r="R1793" s="2137"/>
      <c r="S1793" s="1317"/>
      <c r="T1793" s="1317"/>
      <c r="U1793" s="1318"/>
      <c r="V1793" s="1319">
        <f>SUM(W1793:W1816)</f>
        <v>424.5</v>
      </c>
      <c r="W1793" s="1320"/>
      <c r="X1793" s="1320">
        <f>Productiemedewerkers!C2068</f>
        <v>0</v>
      </c>
      <c r="Y1793" s="1321">
        <f>V1793-X1793</f>
        <v>424.5</v>
      </c>
      <c r="Z1793" s="1322" t="s">
        <v>3432</v>
      </c>
      <c r="AA1793" s="964" t="s">
        <v>1332</v>
      </c>
      <c r="AB1793" s="964" t="s">
        <v>1269</v>
      </c>
      <c r="AC1793" s="964" t="s">
        <v>1333</v>
      </c>
      <c r="AD1793" s="958" t="s">
        <v>2590</v>
      </c>
      <c r="AE1793" s="1411"/>
      <c r="AF1793" s="1327">
        <f>SUM(AF1794:AF1816)</f>
        <v>79484.039999999994</v>
      </c>
      <c r="AG1793" s="1324" t="str">
        <f>IF(A1793="","",(IFERROR(VLOOKUP(A1793,Projecten!A$4:W$2618,23,FALSE),"niet bekend")))</f>
        <v/>
      </c>
      <c r="AH1793" s="1328" t="str">
        <f>IF(A1793="","",(IFERROR(VLOOKUP(A1793,Projecten!A$4:W$2618,12,FALSE),"niet bekend")))</f>
        <v/>
      </c>
    </row>
    <row r="1794" spans="1:34" s="1287" customFormat="1" ht="12" x14ac:dyDescent="0.2">
      <c r="A1794" s="1332"/>
      <c r="B1794" s="1330"/>
      <c r="C1794" s="1344"/>
      <c r="D1794" s="1332"/>
      <c r="E1794" s="1333"/>
      <c r="F1794" s="1333"/>
      <c r="G1794" s="1333"/>
      <c r="H1794" s="1333"/>
      <c r="I1794" s="1334"/>
      <c r="J1794" s="1334"/>
      <c r="K1794" s="1334"/>
      <c r="L1794" s="1335"/>
      <c r="M1794" s="1335"/>
      <c r="N1794" s="1335"/>
      <c r="O1794" s="1335"/>
      <c r="P1794" s="1335"/>
      <c r="Q1794" s="1290" t="s">
        <v>3004</v>
      </c>
      <c r="R1794" s="1337"/>
      <c r="S1794" s="1337"/>
      <c r="T1794" s="1338"/>
      <c r="U1794" s="1331"/>
      <c r="V1794" s="1339" t="s">
        <v>2493</v>
      </c>
      <c r="W1794" s="1349"/>
      <c r="X1794" s="1331"/>
      <c r="Y1794" s="1331"/>
      <c r="Z1794" s="1290"/>
      <c r="AA1794" s="1608">
        <v>500.5</v>
      </c>
      <c r="AB1794" s="1608">
        <v>138.25</v>
      </c>
      <c r="AC1794" s="1608">
        <f>AA1794-AB1794</f>
        <v>362.25</v>
      </c>
      <c r="AD1794" s="1608">
        <v>49.5</v>
      </c>
      <c r="AE1794" s="1341" t="str">
        <f>IF(A1794="","",(IFERROR(VLOOKUP(A1794,Projecten!A$4:W$2618,5,FALSE),"niet bekend")))</f>
        <v/>
      </c>
      <c r="AF1794" s="1293" t="str">
        <f>IF(AE1794="","",(IF(E1794=0,AH1794,(E1794/AE1794*AH1794))))</f>
        <v/>
      </c>
      <c r="AG1794" s="1291" t="str">
        <f>IF(A1794="","",(IFERROR(VLOOKUP(A1794,Projecten!A$4:W$2618,23,FALSE),"niet bekend")))</f>
        <v/>
      </c>
      <c r="AH1794" s="1472" t="str">
        <f>IF(A1794="","",(IFERROR(VLOOKUP(A1794,Projecten!A$4:W$2618,12,FALSE),"niet bekend")))</f>
        <v/>
      </c>
    </row>
    <row r="1795" spans="1:34" s="1287" customFormat="1" ht="12" x14ac:dyDescent="0.2">
      <c r="B1795" s="1290"/>
      <c r="C1795" s="1290"/>
      <c r="D1795" s="1331"/>
      <c r="E1795" s="1348"/>
      <c r="F1795" s="1348"/>
      <c r="G1795" s="1348"/>
      <c r="H1795" s="1348"/>
      <c r="I1795" s="1336"/>
      <c r="J1795" s="1336"/>
      <c r="K1795" s="1336"/>
      <c r="L1795" s="1348"/>
      <c r="M1795" s="1348"/>
      <c r="N1795" s="1348"/>
      <c r="O1795" s="1348"/>
      <c r="P1795" s="1348"/>
      <c r="Q1795" s="1290"/>
      <c r="R1795" s="1337"/>
      <c r="S1795" s="1348"/>
      <c r="T1795" s="1338"/>
      <c r="U1795" s="1331"/>
      <c r="V1795" s="1331"/>
      <c r="W1795" s="1340"/>
      <c r="X1795" s="1331"/>
      <c r="Y1795" s="1331"/>
      <c r="Z1795" s="1290"/>
      <c r="AB1795" s="1291"/>
      <c r="AC1795" s="1291"/>
      <c r="AD1795" s="1291"/>
      <c r="AE1795" s="1292"/>
      <c r="AF1795" s="1293"/>
      <c r="AG1795" s="1291"/>
      <c r="AH1795" s="1472"/>
    </row>
    <row r="1796" spans="1:34" s="1368" customFormat="1" ht="12" x14ac:dyDescent="0.2">
      <c r="A1796" s="1588">
        <v>2017071</v>
      </c>
      <c r="B1796" s="1588">
        <v>121160</v>
      </c>
      <c r="C1796" s="1588" t="s">
        <v>3072</v>
      </c>
      <c r="D1796" s="1591" t="s">
        <v>68</v>
      </c>
      <c r="E1796" s="2024">
        <v>4</v>
      </c>
      <c r="F1796" s="1591">
        <v>36</v>
      </c>
      <c r="G1796" s="1591">
        <v>24</v>
      </c>
      <c r="H1796" s="1591">
        <v>8</v>
      </c>
      <c r="I1796" s="1359">
        <v>42776</v>
      </c>
      <c r="J1796" s="1359" t="s">
        <v>1737</v>
      </c>
      <c r="K1796" s="1359" t="s">
        <v>1737</v>
      </c>
      <c r="L1796" s="1359" t="s">
        <v>1737</v>
      </c>
      <c r="M1796" s="1360" t="s">
        <v>89</v>
      </c>
      <c r="N1796" s="1360" t="s">
        <v>89</v>
      </c>
      <c r="O1796" s="1360" t="s">
        <v>89</v>
      </c>
      <c r="P1796" s="1360" t="s">
        <v>89</v>
      </c>
      <c r="Q1796" s="1361"/>
      <c r="R1796" s="1362"/>
      <c r="S1796" s="1362">
        <v>9</v>
      </c>
      <c r="T1796" s="1363"/>
      <c r="U1796" s="1364" t="s">
        <v>2740</v>
      </c>
      <c r="V1796" s="1364" t="s">
        <v>3063</v>
      </c>
      <c r="W1796" s="1365">
        <v>51</v>
      </c>
      <c r="X1796" s="1364"/>
      <c r="Y1796" s="1366"/>
      <c r="Z1796" s="1596">
        <v>42758</v>
      </c>
      <c r="AB1796" s="1369"/>
      <c r="AC1796" s="1369"/>
      <c r="AD1796" s="1369"/>
      <c r="AE1796" s="1370">
        <f>IF(A1796="","",(IFERROR(VLOOKUP(A1796,Projecten!A$4:W$2618,5,FALSE),"niet bekend")))</f>
        <v>4</v>
      </c>
      <c r="AF1796" s="1371">
        <f>IF(AE1796="","",(IF(E1796=0,AH1796,(E1796/AE1796*AH1796))))</f>
        <v>8507.67</v>
      </c>
      <c r="AG1796" s="1369">
        <f>IF(A1796="","",(IFERROR(VLOOKUP(A1796,Projecten!A$4:W$2618,23,FALSE),"niet bekend")))</f>
        <v>8507.67</v>
      </c>
      <c r="AH1796" s="1593">
        <f>IF(A1796="","",(IFERROR(VLOOKUP(A1796,Projecten!A$4:W$2618,12,FALSE),"niet bekend")))</f>
        <v>8507.67</v>
      </c>
    </row>
    <row r="1797" spans="1:34" s="1368" customFormat="1" ht="12" x14ac:dyDescent="0.2">
      <c r="A1797" s="1588">
        <v>2017072</v>
      </c>
      <c r="B1797" s="1588">
        <v>121161</v>
      </c>
      <c r="C1797" s="1588" t="s">
        <v>3074</v>
      </c>
      <c r="D1797" s="1591" t="s">
        <v>68</v>
      </c>
      <c r="E1797" s="2024">
        <v>10</v>
      </c>
      <c r="F1797" s="1591">
        <v>50</v>
      </c>
      <c r="G1797" s="1591">
        <v>20</v>
      </c>
      <c r="H1797" s="1591">
        <v>40</v>
      </c>
      <c r="I1797" s="1398">
        <v>42776</v>
      </c>
      <c r="J1797" s="1398" t="s">
        <v>1737</v>
      </c>
      <c r="K1797" s="1398" t="s">
        <v>1737</v>
      </c>
      <c r="L1797" s="1398" t="s">
        <v>3091</v>
      </c>
      <c r="M1797" s="1431" t="s">
        <v>89</v>
      </c>
      <c r="N1797" s="1431" t="s">
        <v>89</v>
      </c>
      <c r="O1797" s="1431" t="s">
        <v>89</v>
      </c>
      <c r="P1797" s="1431" t="s">
        <v>89</v>
      </c>
      <c r="Q1797" s="1361"/>
      <c r="R1797" s="1362"/>
      <c r="S1797" s="1362">
        <v>9</v>
      </c>
      <c r="T1797" s="1363"/>
      <c r="U1797" s="1364" t="s">
        <v>2740</v>
      </c>
      <c r="V1797" s="1482" t="s">
        <v>3063</v>
      </c>
      <c r="W1797" s="1356">
        <v>100</v>
      </c>
      <c r="X1797" s="1364"/>
      <c r="Y1797" s="1364"/>
      <c r="Z1797" s="1596">
        <v>42758</v>
      </c>
      <c r="AB1797" s="1369"/>
      <c r="AC1797" s="1369"/>
      <c r="AD1797" s="1369"/>
      <c r="AE1797" s="1370">
        <f>IF(A1797="","",(IFERROR(VLOOKUP(A1797,Projecten!A$4:W$2618,5,FALSE),"niet bekend")))</f>
        <v>10</v>
      </c>
      <c r="AF1797" s="1371">
        <f>IF(AE1797="","",(IF(E1797=0,AH1797,(E1797/AE1797*AH1797))))</f>
        <v>18598.97</v>
      </c>
      <c r="AG1797" s="1369">
        <f>IF(A1797="","",(IFERROR(VLOOKUP(A1797,Projecten!A$4:W$2618,23,FALSE),"niet bekend")))</f>
        <v>18598.97</v>
      </c>
      <c r="AH1797" s="1593">
        <f>IF(A1797="","",(IFERROR(VLOOKUP(A1797,Projecten!A$4:W$2618,12,FALSE),"niet bekend")))</f>
        <v>18598.97</v>
      </c>
    </row>
    <row r="1798" spans="1:34" s="1368" customFormat="1" ht="12" x14ac:dyDescent="0.2">
      <c r="A1798" s="1588"/>
      <c r="B1798" s="1588"/>
      <c r="C1798" s="1588"/>
      <c r="D1798" s="1591"/>
      <c r="E1798" s="2024"/>
      <c r="F1798" s="1591"/>
      <c r="G1798" s="1591"/>
      <c r="H1798" s="1591"/>
      <c r="I1798" s="1398"/>
      <c r="J1798" s="1398"/>
      <c r="K1798" s="1398"/>
      <c r="L1798" s="1398"/>
      <c r="M1798" s="1431"/>
      <c r="N1798" s="1431"/>
      <c r="O1798" s="1431"/>
      <c r="P1798" s="1431"/>
      <c r="Q1798" s="1361"/>
      <c r="R1798" s="1362"/>
      <c r="S1798" s="1362"/>
      <c r="T1798" s="1363"/>
      <c r="U1798" s="1364"/>
      <c r="V1798" s="1482"/>
      <c r="W1798" s="1356"/>
      <c r="X1798" s="1364"/>
      <c r="Y1798" s="1364"/>
      <c r="Z1798" s="1596"/>
      <c r="AB1798" s="1369"/>
      <c r="AC1798" s="1369"/>
      <c r="AD1798" s="1369"/>
      <c r="AE1798" s="1370"/>
      <c r="AF1798" s="1371"/>
      <c r="AG1798" s="1369"/>
      <c r="AH1798" s="1593"/>
    </row>
    <row r="1799" spans="1:34" s="1368" customFormat="1" ht="12" x14ac:dyDescent="0.2">
      <c r="A1799" s="1357">
        <v>2017058</v>
      </c>
      <c r="B1799" s="1357">
        <v>121162</v>
      </c>
      <c r="C1799" s="1438">
        <v>617417</v>
      </c>
      <c r="D1799" s="1439" t="s">
        <v>68</v>
      </c>
      <c r="E1799" s="1429">
        <v>1</v>
      </c>
      <c r="F1799" s="1358">
        <v>9</v>
      </c>
      <c r="G1799" s="1358">
        <v>5</v>
      </c>
      <c r="H1799" s="1358">
        <v>4</v>
      </c>
      <c r="I1799" s="1359">
        <v>42766</v>
      </c>
      <c r="J1799" s="1359">
        <v>42767</v>
      </c>
      <c r="K1799" s="1359" t="s">
        <v>1737</v>
      </c>
      <c r="L1799" s="1359" t="s">
        <v>1737</v>
      </c>
      <c r="M1799" s="1360" t="s">
        <v>89</v>
      </c>
      <c r="N1799" s="1360" t="s">
        <v>89</v>
      </c>
      <c r="O1799" s="1360" t="s">
        <v>89</v>
      </c>
      <c r="P1799" s="1360" t="s">
        <v>89</v>
      </c>
      <c r="Q1799" s="1361"/>
      <c r="R1799" s="1362"/>
      <c r="S1799" s="1362">
        <v>9</v>
      </c>
      <c r="T1799" s="1363"/>
      <c r="U1799" s="1364" t="s">
        <v>278</v>
      </c>
      <c r="V1799" s="1364" t="s">
        <v>3063</v>
      </c>
      <c r="W1799" s="1365">
        <v>20.5</v>
      </c>
      <c r="X1799" s="1364"/>
      <c r="Y1799" s="1366"/>
      <c r="Z1799" s="1596">
        <v>42758</v>
      </c>
      <c r="AB1799" s="1369"/>
      <c r="AC1799" s="1369"/>
      <c r="AD1799" s="1369"/>
      <c r="AE1799" s="1433">
        <f>IF(A1799="","",(IFERROR(VLOOKUP(A1799,Projecten!A$4:W$2618,5,FALSE),"niet bekend")))</f>
        <v>1</v>
      </c>
      <c r="AF1799" s="1371">
        <f t="shared" ref="AF1799:AF1807" si="170">IF(AE1799="","",(IF(E1799=0,AH1799,(E1799/AE1799*AH1799))))</f>
        <v>4119.2299999999996</v>
      </c>
      <c r="AG1799" s="1369">
        <f>IF(A1799="","",(IFERROR(VLOOKUP(A1799,Projecten!A$4:W$2618,23,FALSE),"niet bekend")))</f>
        <v>4119.2299999999996</v>
      </c>
      <c r="AH1799" s="1593">
        <f>IF(A1799="","",(IFERROR(VLOOKUP(A1799,Projecten!A$4:W$2618,12,FALSE),"niet bekend")))</f>
        <v>4119.2299999999996</v>
      </c>
    </row>
    <row r="1800" spans="1:34" s="1368" customFormat="1" ht="12" x14ac:dyDescent="0.2">
      <c r="A1800" s="1357">
        <v>2017082</v>
      </c>
      <c r="B1800" s="1357">
        <v>121162</v>
      </c>
      <c r="C1800" s="1357">
        <v>633017</v>
      </c>
      <c r="D1800" s="1428" t="s">
        <v>68</v>
      </c>
      <c r="E1800" s="1429">
        <v>1</v>
      </c>
      <c r="F1800" s="1358">
        <v>7</v>
      </c>
      <c r="G1800" s="1358">
        <v>4</v>
      </c>
      <c r="H1800" s="1358">
        <v>3</v>
      </c>
      <c r="I1800" s="1359">
        <v>42780</v>
      </c>
      <c r="J1800" s="1359" t="s">
        <v>1737</v>
      </c>
      <c r="K1800" s="1359" t="s">
        <v>1737</v>
      </c>
      <c r="L1800" s="1359" t="s">
        <v>1737</v>
      </c>
      <c r="M1800" s="1360" t="s">
        <v>89</v>
      </c>
      <c r="N1800" s="1360" t="s">
        <v>89</v>
      </c>
      <c r="O1800" s="1360" t="s">
        <v>89</v>
      </c>
      <c r="P1800" s="1360" t="s">
        <v>89</v>
      </c>
      <c r="Q1800" s="1361"/>
      <c r="R1800" s="1362"/>
      <c r="S1800" s="1362">
        <v>9</v>
      </c>
      <c r="T1800" s="1363"/>
      <c r="U1800" s="1364" t="s">
        <v>278</v>
      </c>
      <c r="V1800" s="1364" t="s">
        <v>3063</v>
      </c>
      <c r="W1800" s="1365">
        <v>12.5</v>
      </c>
      <c r="X1800" s="1435"/>
      <c r="Y1800" s="1364"/>
      <c r="Z1800" s="1596">
        <v>42766</v>
      </c>
      <c r="AB1800" s="1369"/>
      <c r="AC1800" s="1369"/>
      <c r="AD1800" s="1369"/>
      <c r="AE1800" s="1370">
        <f>IF(A1800="","",(IFERROR(VLOOKUP(A1800,Projecten!A$4:W$2618,5,FALSE),"niet bekend")))</f>
        <v>1</v>
      </c>
      <c r="AF1800" s="1371">
        <f t="shared" si="170"/>
        <v>1996.24</v>
      </c>
      <c r="AG1800" s="1369">
        <f>IF(A1800="","",(IFERROR(VLOOKUP(A1800,Projecten!A$4:W$2618,23,FALSE),"niet bekend")))</f>
        <v>1996.24</v>
      </c>
      <c r="AH1800" s="1593">
        <f>IF(A1800="","",(IFERROR(VLOOKUP(A1800,Projecten!A$4:W$2618,12,FALSE),"niet bekend")))</f>
        <v>1996.24</v>
      </c>
    </row>
    <row r="1801" spans="1:34" s="1368" customFormat="1" ht="12" x14ac:dyDescent="0.2">
      <c r="A1801" s="1355">
        <v>2017001</v>
      </c>
      <c r="B1801" s="1357">
        <v>121169</v>
      </c>
      <c r="C1801" s="1357" t="s">
        <v>3257</v>
      </c>
      <c r="D1801" s="1358" t="s">
        <v>68</v>
      </c>
      <c r="E1801" s="1429">
        <v>0</v>
      </c>
      <c r="F1801" s="1358">
        <v>0</v>
      </c>
      <c r="G1801" s="1358">
        <v>0</v>
      </c>
      <c r="H1801" s="1358">
        <v>1</v>
      </c>
      <c r="I1801" s="1359" t="s">
        <v>1737</v>
      </c>
      <c r="J1801" s="1359" t="s">
        <v>1737</v>
      </c>
      <c r="K1801" s="1359" t="s">
        <v>1737</v>
      </c>
      <c r="L1801" s="1359" t="s">
        <v>1737</v>
      </c>
      <c r="M1801" s="1360" t="s">
        <v>89</v>
      </c>
      <c r="N1801" s="1360" t="s">
        <v>89</v>
      </c>
      <c r="O1801" s="1360" t="s">
        <v>89</v>
      </c>
      <c r="P1801" s="1360" t="s">
        <v>89</v>
      </c>
      <c r="Q1801" s="1361"/>
      <c r="R1801" s="1362"/>
      <c r="S1801" s="1362">
        <v>8</v>
      </c>
      <c r="T1801" s="1363"/>
      <c r="U1801" s="1364" t="s">
        <v>278</v>
      </c>
      <c r="V1801" s="1435"/>
      <c r="W1801" s="1356">
        <v>3</v>
      </c>
      <c r="X1801" s="1364"/>
      <c r="Y1801" s="1364"/>
      <c r="Z1801" s="1596">
        <v>42782</v>
      </c>
      <c r="AB1801" s="1369"/>
      <c r="AC1801" s="1369"/>
      <c r="AD1801" s="1369"/>
      <c r="AE1801" s="1370">
        <f>IF(A1801="","",(IFERROR(VLOOKUP(A1801,Projecten!A$4:W$2618,5,FALSE),"niet bekend")))</f>
        <v>1</v>
      </c>
      <c r="AF1801" s="1371">
        <f t="shared" si="170"/>
        <v>2957.76</v>
      </c>
      <c r="AG1801" s="1369">
        <f>IF(A1801="","",(IFERROR(VLOOKUP(A1801,Projecten!A$4:W$2618,23,FALSE),"niet bekend")))</f>
        <v>2957.76</v>
      </c>
      <c r="AH1801" s="1593">
        <f>IF(A1801="","",(IFERROR(VLOOKUP(A1801,Projecten!A$4:W$2618,12,FALSE),"niet bekend")))</f>
        <v>2957.76</v>
      </c>
    </row>
    <row r="1802" spans="1:34" s="1368" customFormat="1" ht="12" x14ac:dyDescent="0.2">
      <c r="A1802" s="1357">
        <v>2017084</v>
      </c>
      <c r="B1802" s="1357">
        <v>121163</v>
      </c>
      <c r="C1802" s="1357">
        <v>631517</v>
      </c>
      <c r="D1802" s="1428" t="s">
        <v>68</v>
      </c>
      <c r="E1802" s="1429">
        <v>1</v>
      </c>
      <c r="F1802" s="1358">
        <v>10</v>
      </c>
      <c r="G1802" s="1358">
        <v>6</v>
      </c>
      <c r="H1802" s="1358">
        <v>3</v>
      </c>
      <c r="I1802" s="1359">
        <v>42780</v>
      </c>
      <c r="J1802" s="1359" t="s">
        <v>1737</v>
      </c>
      <c r="K1802" s="1359" t="s">
        <v>1737</v>
      </c>
      <c r="L1802" s="1359" t="s">
        <v>1737</v>
      </c>
      <c r="M1802" s="1360" t="s">
        <v>89</v>
      </c>
      <c r="N1802" s="1360" t="s">
        <v>89</v>
      </c>
      <c r="O1802" s="1360" t="s">
        <v>89</v>
      </c>
      <c r="P1802" s="1360" t="s">
        <v>89</v>
      </c>
      <c r="Q1802" s="1587" t="s">
        <v>3100</v>
      </c>
      <c r="R1802" s="1362"/>
      <c r="S1802" s="1362">
        <v>9</v>
      </c>
      <c r="T1802" s="1363"/>
      <c r="U1802" s="1364" t="s">
        <v>278</v>
      </c>
      <c r="V1802" s="1364" t="s">
        <v>3145</v>
      </c>
      <c r="W1802" s="1365">
        <v>18</v>
      </c>
      <c r="X1802" s="1435"/>
      <c r="Y1802" s="1364"/>
      <c r="Z1802" s="1596">
        <v>42766</v>
      </c>
      <c r="AB1802" s="1369"/>
      <c r="AC1802" s="1369"/>
      <c r="AD1802" s="1369"/>
      <c r="AE1802" s="1370">
        <f>IF(A1802="","",(IFERROR(VLOOKUP(A1802,Projecten!A$4:W$2618,5,FALSE),"niet bekend")))</f>
        <v>1</v>
      </c>
      <c r="AF1802" s="1371">
        <f t="shared" si="170"/>
        <v>4625.17</v>
      </c>
      <c r="AG1802" s="1369">
        <f>IF(A1802="","",(IFERROR(VLOOKUP(A1802,Projecten!A$4:W$2618,23,FALSE),"niet bekend")))</f>
        <v>4625.17</v>
      </c>
      <c r="AH1802" s="1593">
        <f>IF(A1802="","",(IFERROR(VLOOKUP(A1802,Projecten!A$4:W$2618,12,FALSE),"niet bekend")))</f>
        <v>4625.17</v>
      </c>
    </row>
    <row r="1803" spans="1:34" s="1368" customFormat="1" ht="12" x14ac:dyDescent="0.2">
      <c r="A1803" s="1357">
        <v>2017061</v>
      </c>
      <c r="B1803" s="1357">
        <v>121162</v>
      </c>
      <c r="C1803" s="1438">
        <v>570817</v>
      </c>
      <c r="D1803" s="1439" t="s">
        <v>68</v>
      </c>
      <c r="E1803" s="1429">
        <v>1</v>
      </c>
      <c r="F1803" s="1358">
        <v>7</v>
      </c>
      <c r="G1803" s="1358">
        <v>4</v>
      </c>
      <c r="H1803" s="1358">
        <v>3</v>
      </c>
      <c r="I1803" s="1359">
        <v>42783</v>
      </c>
      <c r="J1803" s="1359">
        <v>42781</v>
      </c>
      <c r="K1803" s="1359" t="s">
        <v>1737</v>
      </c>
      <c r="L1803" s="1359" t="s">
        <v>1737</v>
      </c>
      <c r="M1803" s="1360" t="s">
        <v>89</v>
      </c>
      <c r="N1803" s="1360" t="s">
        <v>89</v>
      </c>
      <c r="O1803" s="1360" t="s">
        <v>89</v>
      </c>
      <c r="P1803" s="1360" t="s">
        <v>89</v>
      </c>
      <c r="Q1803" s="1361"/>
      <c r="R1803" s="1362"/>
      <c r="S1803" s="1362">
        <v>9</v>
      </c>
      <c r="T1803" s="1363"/>
      <c r="U1803" s="1364" t="s">
        <v>278</v>
      </c>
      <c r="V1803" s="1364" t="s">
        <v>1495</v>
      </c>
      <c r="W1803" s="1365">
        <v>16.5</v>
      </c>
      <c r="X1803" s="1364"/>
      <c r="Y1803" s="1366"/>
      <c r="Z1803" s="1596">
        <v>42758</v>
      </c>
      <c r="AB1803" s="1369"/>
      <c r="AC1803" s="1369"/>
      <c r="AD1803" s="1369"/>
      <c r="AE1803" s="1433">
        <f>IF(A1803="","",(IFERROR(VLOOKUP(A1803,Projecten!A$4:W$2618,5,FALSE),"niet bekend")))</f>
        <v>1</v>
      </c>
      <c r="AF1803" s="1371">
        <f t="shared" si="170"/>
        <v>3202.25</v>
      </c>
      <c r="AG1803" s="1369">
        <f>IF(A1803="","",(IFERROR(VLOOKUP(A1803,Projecten!A$4:W$2618,23,FALSE),"niet bekend")))</f>
        <v>3202.25</v>
      </c>
      <c r="AH1803" s="1593">
        <f>IF(A1803="","",(IFERROR(VLOOKUP(A1803,Projecten!A$4:W$2618,12,FALSE),"niet bekend")))</f>
        <v>3202.25</v>
      </c>
    </row>
    <row r="1804" spans="1:34" s="1368" customFormat="1" ht="12" x14ac:dyDescent="0.2">
      <c r="A1804" s="1588">
        <v>2017112</v>
      </c>
      <c r="B1804" s="1357">
        <v>121164</v>
      </c>
      <c r="C1804" s="1588" t="s">
        <v>3143</v>
      </c>
      <c r="D1804" s="1590" t="s">
        <v>68</v>
      </c>
      <c r="E1804" s="2024">
        <v>0</v>
      </c>
      <c r="F1804" s="1591">
        <v>2</v>
      </c>
      <c r="G1804" s="1591">
        <v>1</v>
      </c>
      <c r="H1804" s="1591">
        <v>0</v>
      </c>
      <c r="I1804" s="1359">
        <v>42780</v>
      </c>
      <c r="J1804" s="1359">
        <v>42781</v>
      </c>
      <c r="K1804" s="1359" t="s">
        <v>1737</v>
      </c>
      <c r="L1804" s="1359" t="s">
        <v>1737</v>
      </c>
      <c r="M1804" s="1360" t="s">
        <v>89</v>
      </c>
      <c r="N1804" s="1360" t="s">
        <v>89</v>
      </c>
      <c r="O1804" s="1360" t="s">
        <v>89</v>
      </c>
      <c r="P1804" s="1360" t="s">
        <v>89</v>
      </c>
      <c r="Q1804" s="1361"/>
      <c r="R1804" s="1362"/>
      <c r="S1804" s="1362">
        <v>9</v>
      </c>
      <c r="T1804" s="1363"/>
      <c r="U1804" s="1364" t="s">
        <v>278</v>
      </c>
      <c r="V1804" s="1364" t="s">
        <v>3063</v>
      </c>
      <c r="W1804" s="1365">
        <v>3</v>
      </c>
      <c r="X1804" s="1435"/>
      <c r="Y1804" s="1364"/>
      <c r="Z1804" s="1596">
        <v>42773</v>
      </c>
      <c r="AB1804" s="1369"/>
      <c r="AC1804" s="1369"/>
      <c r="AD1804" s="1369"/>
      <c r="AE1804" s="1370">
        <f>IF(A1804="","",(IFERROR(VLOOKUP(A1804,Projecten!A$4:W$2618,5,FALSE),"niet bekend")))</f>
        <v>0</v>
      </c>
      <c r="AF1804" s="1371">
        <f t="shared" si="170"/>
        <v>531</v>
      </c>
      <c r="AG1804" s="1369">
        <f>IF(A1804="","",(IFERROR(VLOOKUP(A1804,Projecten!A$4:W$2618,23,FALSE),"niet bekend")))</f>
        <v>531</v>
      </c>
      <c r="AH1804" s="1593">
        <f>IF(A1804="","",(IFERROR(VLOOKUP(A1804,Projecten!A$4:W$2618,12,FALSE),"niet bekend")))</f>
        <v>531</v>
      </c>
    </row>
    <row r="1805" spans="1:34" s="1368" customFormat="1" ht="12" x14ac:dyDescent="0.2">
      <c r="A1805" s="1357">
        <v>2017083</v>
      </c>
      <c r="B1805" s="1357">
        <v>121163</v>
      </c>
      <c r="C1805" s="1357">
        <v>628817</v>
      </c>
      <c r="D1805" s="1428" t="s">
        <v>68</v>
      </c>
      <c r="E1805" s="1429">
        <v>1</v>
      </c>
      <c r="F1805" s="1358">
        <v>11</v>
      </c>
      <c r="G1805" s="1358">
        <v>4</v>
      </c>
      <c r="H1805" s="1358">
        <v>6</v>
      </c>
      <c r="I1805" s="1359">
        <v>42780</v>
      </c>
      <c r="J1805" s="1359" t="s">
        <v>1737</v>
      </c>
      <c r="K1805" s="1359" t="s">
        <v>1737</v>
      </c>
      <c r="L1805" s="1359" t="s">
        <v>3223</v>
      </c>
      <c r="M1805" s="1360" t="s">
        <v>89</v>
      </c>
      <c r="N1805" s="1360" t="s">
        <v>89</v>
      </c>
      <c r="O1805" s="1360" t="s">
        <v>89</v>
      </c>
      <c r="P1805" s="1360" t="s">
        <v>89</v>
      </c>
      <c r="Q1805" s="1361" t="s">
        <v>3122</v>
      </c>
      <c r="R1805" s="1362"/>
      <c r="S1805" s="1362">
        <v>9</v>
      </c>
      <c r="T1805" s="1363"/>
      <c r="U1805" s="1364" t="s">
        <v>278</v>
      </c>
      <c r="V1805" s="1364" t="s">
        <v>3063</v>
      </c>
      <c r="W1805" s="1365">
        <v>24</v>
      </c>
      <c r="X1805" s="1435"/>
      <c r="Y1805" s="1364"/>
      <c r="Z1805" s="1596">
        <v>42766</v>
      </c>
      <c r="AB1805" s="1369"/>
      <c r="AC1805" s="1369"/>
      <c r="AD1805" s="1369"/>
      <c r="AE1805" s="1370">
        <f>IF(A1805="","",(IFERROR(VLOOKUP(A1805,Projecten!A$4:W$2618,5,FALSE),"niet bekend")))</f>
        <v>1</v>
      </c>
      <c r="AF1805" s="1371">
        <f t="shared" si="170"/>
        <v>4025.36</v>
      </c>
      <c r="AG1805" s="1369">
        <f>IF(A1805="","",(IFERROR(VLOOKUP(A1805,Projecten!A$4:W$2618,23,FALSE),"niet bekend")))</f>
        <v>4025.36</v>
      </c>
      <c r="AH1805" s="1593">
        <f>IF(A1805="","",(IFERROR(VLOOKUP(A1805,Projecten!A$4:W$2618,12,FALSE),"niet bekend")))</f>
        <v>4025.36</v>
      </c>
    </row>
    <row r="1806" spans="1:34" s="1368" customFormat="1" ht="12" x14ac:dyDescent="0.2">
      <c r="A1806" s="1357">
        <v>2017141</v>
      </c>
      <c r="B1806" s="1602">
        <v>121168</v>
      </c>
      <c r="C1806" s="1357" t="s">
        <v>3222</v>
      </c>
      <c r="D1806" s="1428" t="s">
        <v>68</v>
      </c>
      <c r="E1806" s="1429">
        <v>6</v>
      </c>
      <c r="F1806" s="1358">
        <v>54</v>
      </c>
      <c r="G1806" s="1358">
        <v>42</v>
      </c>
      <c r="H1806" s="1358">
        <v>18</v>
      </c>
      <c r="I1806" s="1359">
        <v>42787</v>
      </c>
      <c r="J1806" s="1359">
        <v>42786</v>
      </c>
      <c r="K1806" s="1359" t="s">
        <v>1737</v>
      </c>
      <c r="L1806" s="1359" t="s">
        <v>1737</v>
      </c>
      <c r="M1806" s="1360" t="s">
        <v>89</v>
      </c>
      <c r="N1806" s="1360" t="s">
        <v>89</v>
      </c>
      <c r="O1806" s="1360" t="s">
        <v>89</v>
      </c>
      <c r="P1806" s="1360" t="s">
        <v>89</v>
      </c>
      <c r="Q1806" s="1361" t="s">
        <v>3238</v>
      </c>
      <c r="R1806" s="1362"/>
      <c r="S1806" s="1362">
        <v>9</v>
      </c>
      <c r="T1806" s="1363"/>
      <c r="U1806" s="1364" t="s">
        <v>2326</v>
      </c>
      <c r="V1806" s="1364" t="s">
        <v>3239</v>
      </c>
      <c r="W1806" s="1365">
        <v>106</v>
      </c>
      <c r="X1806" s="1435"/>
      <c r="Y1806" s="1364"/>
      <c r="Z1806" s="1596">
        <v>42780</v>
      </c>
      <c r="AB1806" s="1369"/>
      <c r="AC1806" s="1369"/>
      <c r="AD1806" s="1369"/>
      <c r="AE1806" s="1370">
        <f>IF(A1806="","",(IFERROR(VLOOKUP(A1806,Projecten!A$4:W$2618,5,FALSE),"niet bekend")))</f>
        <v>6</v>
      </c>
      <c r="AF1806" s="1371">
        <f t="shared" si="170"/>
        <v>18599.22</v>
      </c>
      <c r="AG1806" s="1369">
        <f>IF(A1806="","",(IFERROR(VLOOKUP(A1806,Projecten!A$4:W$2618,23,FALSE),"niet bekend")))</f>
        <v>18599.22</v>
      </c>
      <c r="AH1806" s="1593">
        <f>IF(A1806="","",(IFERROR(VLOOKUP(A1806,Projecten!A$4:W$2618,12,FALSE),"niet bekend")))</f>
        <v>18599.22</v>
      </c>
    </row>
    <row r="1807" spans="1:34" s="1368" customFormat="1" ht="12" x14ac:dyDescent="0.2">
      <c r="A1807" s="1357">
        <v>2017085</v>
      </c>
      <c r="B1807" s="1357">
        <v>121164</v>
      </c>
      <c r="C1807" s="1357">
        <v>617317</v>
      </c>
      <c r="D1807" s="1428" t="s">
        <v>68</v>
      </c>
      <c r="E1807" s="1429">
        <v>1</v>
      </c>
      <c r="F1807" s="1358">
        <v>9</v>
      </c>
      <c r="G1807" s="1358">
        <v>6</v>
      </c>
      <c r="H1807" s="1358">
        <v>3</v>
      </c>
      <c r="I1807" s="1359">
        <v>42780</v>
      </c>
      <c r="J1807" s="1359" t="s">
        <v>1737</v>
      </c>
      <c r="K1807" s="1359" t="s">
        <v>1737</v>
      </c>
      <c r="L1807" s="1359" t="s">
        <v>1737</v>
      </c>
      <c r="M1807" s="1360" t="s">
        <v>89</v>
      </c>
      <c r="N1807" s="1360" t="s">
        <v>89</v>
      </c>
      <c r="O1807" s="1360" t="s">
        <v>89</v>
      </c>
      <c r="P1807" s="1360" t="s">
        <v>89</v>
      </c>
      <c r="Q1807" s="1361"/>
      <c r="R1807" s="1362"/>
      <c r="S1807" s="1362">
        <v>9</v>
      </c>
      <c r="T1807" s="1363"/>
      <c r="U1807" s="1364" t="s">
        <v>278</v>
      </c>
      <c r="V1807" s="1364" t="s">
        <v>3063</v>
      </c>
      <c r="W1807" s="1365">
        <v>16</v>
      </c>
      <c r="X1807" s="1435"/>
      <c r="Y1807" s="1364"/>
      <c r="Z1807" s="1596">
        <v>42766</v>
      </c>
      <c r="AB1807" s="1369"/>
      <c r="AC1807" s="1369"/>
      <c r="AD1807" s="1369"/>
      <c r="AE1807" s="1370">
        <f>IF(A1807="","",(IFERROR(VLOOKUP(A1807,Projecten!A$4:W$2618,5,FALSE),"niet bekend")))</f>
        <v>1</v>
      </c>
      <c r="AF1807" s="1371">
        <f t="shared" si="170"/>
        <v>2684.17</v>
      </c>
      <c r="AG1807" s="1369">
        <f>IF(A1807="","",(IFERROR(VLOOKUP(A1807,Projecten!A$4:W$2618,23,FALSE),"niet bekend")))</f>
        <v>2684.17</v>
      </c>
      <c r="AH1807" s="1593">
        <f>IF(A1807="","",(IFERROR(VLOOKUP(A1807,Projecten!A$4:W$2618,12,FALSE),"niet bekend")))</f>
        <v>2684.17</v>
      </c>
    </row>
    <row r="1808" spans="1:34" s="1368" customFormat="1" ht="12" x14ac:dyDescent="0.2">
      <c r="A1808" s="1588"/>
      <c r="B1808" s="1589"/>
      <c r="C1808" s="1588"/>
      <c r="D1808" s="1590"/>
      <c r="E1808" s="2024"/>
      <c r="F1808" s="1591"/>
      <c r="G1808" s="1591"/>
      <c r="H1808" s="1591"/>
      <c r="I1808" s="1359"/>
      <c r="J1808" s="1359"/>
      <c r="K1808" s="1359"/>
      <c r="L1808" s="1359"/>
      <c r="M1808" s="1360"/>
      <c r="N1808" s="1360"/>
      <c r="O1808" s="1360"/>
      <c r="P1808" s="1360"/>
      <c r="Q1808" s="1361"/>
      <c r="R1808" s="1362"/>
      <c r="S1808" s="1362"/>
      <c r="T1808" s="1363"/>
      <c r="U1808" s="1364"/>
      <c r="V1808" s="1364"/>
      <c r="W1808" s="1365"/>
      <c r="X1808" s="1435"/>
      <c r="Y1808" s="1364"/>
      <c r="Z1808" s="1596"/>
      <c r="AB1808" s="1369"/>
      <c r="AC1808" s="1369"/>
      <c r="AD1808" s="1369"/>
      <c r="AE1808" s="1370"/>
      <c r="AF1808" s="1371"/>
      <c r="AG1808" s="1369"/>
      <c r="AH1808" s="1593"/>
    </row>
    <row r="1809" spans="1:34" s="1368" customFormat="1" ht="12" x14ac:dyDescent="0.2">
      <c r="A1809" s="1357">
        <v>2017089</v>
      </c>
      <c r="B1809" s="1357">
        <v>121170</v>
      </c>
      <c r="C1809" s="1357" t="s">
        <v>3094</v>
      </c>
      <c r="D1809" s="1428" t="s">
        <v>451</v>
      </c>
      <c r="E1809" s="1429">
        <v>1</v>
      </c>
      <c r="F1809" s="1358">
        <v>10</v>
      </c>
      <c r="G1809" s="1358">
        <v>6</v>
      </c>
      <c r="H1809" s="1358">
        <v>3</v>
      </c>
      <c r="I1809" s="1359">
        <v>42780</v>
      </c>
      <c r="J1809" s="1359" t="s">
        <v>1737</v>
      </c>
      <c r="K1809" s="1359" t="s">
        <v>1737</v>
      </c>
      <c r="L1809" s="1359" t="s">
        <v>1737</v>
      </c>
      <c r="M1809" s="1360" t="s">
        <v>89</v>
      </c>
      <c r="N1809" s="1360" t="s">
        <v>89</v>
      </c>
      <c r="O1809" s="1360" t="s">
        <v>89</v>
      </c>
      <c r="P1809" s="1360" t="s">
        <v>89</v>
      </c>
      <c r="Q1809" s="1361"/>
      <c r="R1809" s="1362"/>
      <c r="S1809" s="1362">
        <v>10</v>
      </c>
      <c r="T1809" s="1363"/>
      <c r="U1809" s="1364" t="s">
        <v>934</v>
      </c>
      <c r="V1809" s="1364" t="s">
        <v>3118</v>
      </c>
      <c r="W1809" s="1356">
        <v>21.25</v>
      </c>
      <c r="X1809" s="1364"/>
      <c r="Y1809" s="1606"/>
      <c r="Z1809" s="1596">
        <v>42766</v>
      </c>
      <c r="AB1809" s="1369"/>
      <c r="AC1809" s="1369"/>
      <c r="AD1809" s="1369"/>
      <c r="AE1809" s="1370">
        <f>IF(A1809="","",(IFERROR(VLOOKUP(A1809,Projecten!A$4:W$2618,5,FALSE),"niet bekend")))</f>
        <v>1</v>
      </c>
      <c r="AF1809" s="1371">
        <f>IF(AE1809="","",(IF(E1809=0,AH1809,(E1809/AE1809*AH1809))))</f>
        <v>4076.58</v>
      </c>
      <c r="AG1809" s="1369">
        <f>IF(A1809="","",(IFERROR(VLOOKUP(A1809,Projecten!A$4:W$2618,23,FALSE),"niet bekend")))</f>
        <v>4076.58</v>
      </c>
      <c r="AH1809" s="1593">
        <f>IF(A1809="","",(IFERROR(VLOOKUP(A1809,Projecten!A$4:W$2618,12,FALSE),"niet bekend")))</f>
        <v>4076.58</v>
      </c>
    </row>
    <row r="1810" spans="1:34" s="1368" customFormat="1" ht="12" x14ac:dyDescent="0.2">
      <c r="A1810" s="1357">
        <v>2017079</v>
      </c>
      <c r="B1810" s="1357">
        <v>121165</v>
      </c>
      <c r="C1810" s="1357" t="s">
        <v>3083</v>
      </c>
      <c r="D1810" s="1428" t="s">
        <v>451</v>
      </c>
      <c r="E1810" s="1429">
        <v>1</v>
      </c>
      <c r="F1810" s="1358">
        <v>10</v>
      </c>
      <c r="G1810" s="1358">
        <v>9</v>
      </c>
      <c r="H1810" s="1358">
        <v>3</v>
      </c>
      <c r="I1810" s="1359">
        <v>42780</v>
      </c>
      <c r="J1810" s="1359">
        <v>42781</v>
      </c>
      <c r="K1810" s="1359" t="s">
        <v>1737</v>
      </c>
      <c r="L1810" s="1359" t="s">
        <v>1737</v>
      </c>
      <c r="M1810" s="1360" t="s">
        <v>89</v>
      </c>
      <c r="N1810" s="1360" t="s">
        <v>89</v>
      </c>
      <c r="O1810" s="1360" t="s">
        <v>89</v>
      </c>
      <c r="P1810" s="1360" t="s">
        <v>89</v>
      </c>
      <c r="Q1810" s="1361"/>
      <c r="R1810" s="1362"/>
      <c r="S1810" s="1362">
        <v>9</v>
      </c>
      <c r="T1810" s="1363"/>
      <c r="U1810" s="1364" t="s">
        <v>934</v>
      </c>
      <c r="V1810" s="1364" t="s">
        <v>3063</v>
      </c>
      <c r="W1810" s="1356">
        <v>21.25</v>
      </c>
      <c r="X1810" s="1364"/>
      <c r="Y1810" s="1606"/>
      <c r="Z1810" s="1596">
        <v>42766</v>
      </c>
      <c r="AB1810" s="1369"/>
      <c r="AC1810" s="1369"/>
      <c r="AD1810" s="1369"/>
      <c r="AE1810" s="1370">
        <f>IF(A1810="","",(IFERROR(VLOOKUP(A1810,Projecten!A$4:W$2618,5,FALSE),"niet bekend")))</f>
        <v>1</v>
      </c>
      <c r="AF1810" s="1371">
        <f>IF(AE1810="","",(IF(E1810=0,AH1810,(E1810/AE1810*AH1810))))</f>
        <v>3470.92</v>
      </c>
      <c r="AG1810" s="1369">
        <f>IF(A1810="","",(IFERROR(VLOOKUP(A1810,Projecten!A$4:W$2618,23,FALSE),"niet bekend")))</f>
        <v>3470.92</v>
      </c>
      <c r="AH1810" s="1593">
        <f>IF(A1810="","",(IFERROR(VLOOKUP(A1810,Projecten!A$4:W$2618,12,FALSE),"niet bekend")))</f>
        <v>3470.92</v>
      </c>
    </row>
    <row r="1811" spans="1:34" s="1368" customFormat="1" ht="12" x14ac:dyDescent="0.2">
      <c r="A1811" s="1357"/>
      <c r="B1811" s="1428"/>
      <c r="C1811" s="1358"/>
      <c r="D1811" s="1428"/>
      <c r="E1811" s="1429"/>
      <c r="F1811" s="1358"/>
      <c r="G1811" s="1358"/>
      <c r="H1811" s="1358"/>
      <c r="I1811" s="1359"/>
      <c r="J1811" s="1359"/>
      <c r="K1811" s="1359"/>
      <c r="L1811" s="1360"/>
      <c r="M1811" s="1360"/>
      <c r="N1811" s="1360"/>
      <c r="O1811" s="1360"/>
      <c r="P1811" s="1360"/>
      <c r="Q1811" s="1361"/>
      <c r="R1811" s="1362"/>
      <c r="S1811" s="1362"/>
      <c r="T1811" s="1363"/>
      <c r="U1811" s="1364"/>
      <c r="V1811" s="1364"/>
      <c r="W1811" s="1356"/>
      <c r="X1811" s="1364"/>
      <c r="Y1811" s="1366"/>
      <c r="Z1811" s="1361"/>
      <c r="AB1811" s="1369"/>
      <c r="AC1811" s="1369"/>
      <c r="AD1811" s="1369"/>
      <c r="AE1811" s="1370"/>
      <c r="AF1811" s="1371"/>
      <c r="AG1811" s="1369"/>
      <c r="AH1811" s="1593"/>
    </row>
    <row r="1812" spans="1:34" s="1368" customFormat="1" ht="12" x14ac:dyDescent="0.2">
      <c r="A1812" s="1588">
        <v>2017117</v>
      </c>
      <c r="B1812" s="1589">
        <v>121165</v>
      </c>
      <c r="C1812" s="1588" t="s">
        <v>3161</v>
      </c>
      <c r="D1812" s="1590" t="s">
        <v>489</v>
      </c>
      <c r="E1812" s="2024">
        <v>1</v>
      </c>
      <c r="F1812" s="1591">
        <v>1</v>
      </c>
      <c r="G1812" s="1591">
        <v>0</v>
      </c>
      <c r="H1812" s="1591">
        <v>1</v>
      </c>
      <c r="I1812" s="1359">
        <v>42780</v>
      </c>
      <c r="J1812" s="1359" t="s">
        <v>1737</v>
      </c>
      <c r="K1812" s="1359" t="s">
        <v>1737</v>
      </c>
      <c r="L1812" s="1359" t="s">
        <v>1737</v>
      </c>
      <c r="M1812" s="1360" t="s">
        <v>89</v>
      </c>
      <c r="N1812" s="1360" t="s">
        <v>89</v>
      </c>
      <c r="O1812" s="1360" t="s">
        <v>89</v>
      </c>
      <c r="P1812" s="1360" t="s">
        <v>89</v>
      </c>
      <c r="Q1812" s="1361"/>
      <c r="R1812" s="1362"/>
      <c r="S1812" s="1362">
        <v>9</v>
      </c>
      <c r="T1812" s="1363"/>
      <c r="U1812" s="1364" t="s">
        <v>681</v>
      </c>
      <c r="V1812" s="1364"/>
      <c r="W1812" s="1356">
        <v>3.75</v>
      </c>
      <c r="X1812" s="1364"/>
      <c r="Y1812" s="1366"/>
      <c r="Z1812" s="1596">
        <v>42774</v>
      </c>
      <c r="AB1812" s="1369"/>
      <c r="AC1812" s="1369"/>
      <c r="AD1812" s="1369"/>
      <c r="AE1812" s="1370">
        <f>IF(A1812="","",(IFERROR(VLOOKUP(A1812,Projecten!A$4:W$2618,5,FALSE),"niet bekend")))</f>
        <v>1</v>
      </c>
      <c r="AF1812" s="1371">
        <f>IF(AE1812="","",(IF(E1812=0,AH1812,(E1812/AE1812*AH1812))))</f>
        <v>495.66</v>
      </c>
      <c r="AG1812" s="1369">
        <f>IF(A1812="","",(IFERROR(VLOOKUP(A1812,Projecten!A$4:W$2618,23,FALSE),"niet bekend")))</f>
        <v>495.66</v>
      </c>
      <c r="AH1812" s="1593">
        <f>IF(A1812="","",(IFERROR(VLOOKUP(A1812,Projecten!A$4:W$2618,12,FALSE),"niet bekend")))</f>
        <v>495.66</v>
      </c>
    </row>
    <row r="1813" spans="1:34" s="1368" customFormat="1" ht="12" x14ac:dyDescent="0.2">
      <c r="A1813" s="1588">
        <v>2017118</v>
      </c>
      <c r="B1813" s="1589">
        <v>121165</v>
      </c>
      <c r="C1813" s="1588" t="s">
        <v>3162</v>
      </c>
      <c r="D1813" s="1590" t="s">
        <v>489</v>
      </c>
      <c r="E1813" s="2024">
        <v>1</v>
      </c>
      <c r="F1813" s="1591">
        <v>1</v>
      </c>
      <c r="G1813" s="1591">
        <v>0</v>
      </c>
      <c r="H1813" s="1591">
        <v>1</v>
      </c>
      <c r="I1813" s="1359">
        <v>42780</v>
      </c>
      <c r="J1813" s="1359" t="s">
        <v>1737</v>
      </c>
      <c r="K1813" s="1359" t="s">
        <v>1737</v>
      </c>
      <c r="L1813" s="1359" t="s">
        <v>1737</v>
      </c>
      <c r="M1813" s="1360" t="s">
        <v>89</v>
      </c>
      <c r="N1813" s="1360" t="s">
        <v>89</v>
      </c>
      <c r="O1813" s="1360" t="s">
        <v>89</v>
      </c>
      <c r="P1813" s="1360" t="s">
        <v>89</v>
      </c>
      <c r="Q1813" s="1361"/>
      <c r="R1813" s="1362"/>
      <c r="S1813" s="1362">
        <v>9</v>
      </c>
      <c r="T1813" s="1363"/>
      <c r="U1813" s="1364" t="s">
        <v>681</v>
      </c>
      <c r="V1813" s="1364"/>
      <c r="W1813" s="1356">
        <v>3.75</v>
      </c>
      <c r="X1813" s="1364"/>
      <c r="Y1813" s="1366"/>
      <c r="Z1813" s="1596">
        <v>42774</v>
      </c>
      <c r="AB1813" s="1369"/>
      <c r="AC1813" s="1369"/>
      <c r="AD1813" s="1369"/>
      <c r="AE1813" s="1370">
        <f>IF(A1813="","",(IFERROR(VLOOKUP(A1813,Projecten!A$4:W$2618,5,FALSE),"niet bekend")))</f>
        <v>1</v>
      </c>
      <c r="AF1813" s="1371">
        <f>IF(AE1813="","",(IF(E1813=0,AH1813,(E1813/AE1813*AH1813))))</f>
        <v>495.66</v>
      </c>
      <c r="AG1813" s="1369">
        <f>IF(A1813="","",(IFERROR(VLOOKUP(A1813,Projecten!A$4:W$2618,23,FALSE),"niet bekend")))</f>
        <v>495.66</v>
      </c>
      <c r="AH1813" s="1593">
        <f>IF(A1813="","",(IFERROR(VLOOKUP(A1813,Projecten!A$4:W$2618,12,FALSE),"niet bekend")))</f>
        <v>495.66</v>
      </c>
    </row>
    <row r="1814" spans="1:34" s="1368" customFormat="1" ht="12" x14ac:dyDescent="0.2">
      <c r="A1814" s="1588"/>
      <c r="B1814" s="1589"/>
      <c r="C1814" s="1588"/>
      <c r="D1814" s="1590"/>
      <c r="E1814" s="2024"/>
      <c r="F1814" s="1591"/>
      <c r="G1814" s="1591"/>
      <c r="H1814" s="1591"/>
      <c r="I1814" s="1359"/>
      <c r="J1814" s="1359"/>
      <c r="K1814" s="1359"/>
      <c r="L1814" s="1359"/>
      <c r="M1814" s="1360"/>
      <c r="N1814" s="1360"/>
      <c r="O1814" s="1360"/>
      <c r="P1814" s="1360"/>
      <c r="Q1814" s="1361"/>
      <c r="R1814" s="1362"/>
      <c r="S1814" s="1362"/>
      <c r="T1814" s="1363"/>
      <c r="U1814" s="1364"/>
      <c r="V1814" s="1364"/>
      <c r="W1814" s="1356"/>
      <c r="X1814" s="1364"/>
      <c r="Y1814" s="1366"/>
      <c r="Z1814" s="1596"/>
      <c r="AB1814" s="1369"/>
      <c r="AC1814" s="1369"/>
      <c r="AD1814" s="1369"/>
      <c r="AE1814" s="1370"/>
      <c r="AF1814" s="1371"/>
      <c r="AG1814" s="1369"/>
      <c r="AH1814" s="1593"/>
    </row>
    <row r="1815" spans="1:34" s="1368" customFormat="1" ht="12" x14ac:dyDescent="0.2">
      <c r="A1815" s="1357">
        <v>2017091</v>
      </c>
      <c r="B1815" s="1357">
        <v>121167</v>
      </c>
      <c r="C1815" s="1438" t="s">
        <v>2273</v>
      </c>
      <c r="D1815" s="1439" t="s">
        <v>3019</v>
      </c>
      <c r="E1815" s="1429">
        <v>1</v>
      </c>
      <c r="F1815" s="1358">
        <v>1</v>
      </c>
      <c r="G1815" s="1358">
        <v>0</v>
      </c>
      <c r="H1815" s="1358">
        <v>2</v>
      </c>
      <c r="I1815" s="1359">
        <v>42787</v>
      </c>
      <c r="J1815" s="1359">
        <v>42781</v>
      </c>
      <c r="K1815" s="1359" t="s">
        <v>1737</v>
      </c>
      <c r="L1815" s="1359" t="s">
        <v>1737</v>
      </c>
      <c r="M1815" s="1360" t="s">
        <v>89</v>
      </c>
      <c r="N1815" s="1360" t="s">
        <v>89</v>
      </c>
      <c r="O1815" s="1360" t="s">
        <v>89</v>
      </c>
      <c r="P1815" s="1360" t="s">
        <v>89</v>
      </c>
      <c r="Q1815" s="1434" t="s">
        <v>3173</v>
      </c>
      <c r="R1815" s="1362"/>
      <c r="S1815" s="1362">
        <v>9</v>
      </c>
      <c r="T1815" s="1363"/>
      <c r="U1815" s="1364" t="s">
        <v>3116</v>
      </c>
      <c r="V1815" s="1364" t="s">
        <v>3174</v>
      </c>
      <c r="W1815" s="1356">
        <v>4</v>
      </c>
      <c r="X1815" s="1364"/>
      <c r="Y1815" s="1364"/>
      <c r="Z1815" s="1596">
        <v>42767</v>
      </c>
      <c r="AB1815" s="1369"/>
      <c r="AC1815" s="1369"/>
      <c r="AD1815" s="1369"/>
      <c r="AE1815" s="1370">
        <f>IF(A1815="","",(IFERROR(VLOOKUP(A1815,Projecten!A$4:W$2618,5,FALSE),"niet bekend")))</f>
        <v>1</v>
      </c>
      <c r="AF1815" s="1371">
        <f>IF(AE1815="","",(IF(E1815=0,AH1815,(E1815/AE1815*AH1815))))</f>
        <v>1098.18</v>
      </c>
      <c r="AG1815" s="1369">
        <f>IF(A1815="","",(IFERROR(VLOOKUP(A1815,Projecten!A$4:W$2618,23,FALSE),"niet bekend")))</f>
        <v>1098.18</v>
      </c>
      <c r="AH1815" s="1593">
        <f>IF(A1815="","",(IFERROR(VLOOKUP(A1815,Projecten!A$4:W$2618,12,FALSE),"niet bekend")))</f>
        <v>1098.18</v>
      </c>
    </row>
    <row r="1816" spans="1:34" s="1386" customFormat="1" ht="12" x14ac:dyDescent="0.2">
      <c r="A1816" s="1374"/>
      <c r="B1816" s="1375"/>
      <c r="C1816" s="1376"/>
      <c r="D1816" s="1376"/>
      <c r="E1816" s="1377"/>
      <c r="F1816" s="1377"/>
      <c r="G1816" s="1377"/>
      <c r="H1816" s="1377"/>
      <c r="I1816" s="1378"/>
      <c r="J1816" s="1378"/>
      <c r="K1816" s="1378"/>
      <c r="L1816" s="1377"/>
      <c r="M1816" s="1377"/>
      <c r="N1816" s="1377"/>
      <c r="O1816" s="1377"/>
      <c r="P1816" s="1377"/>
      <c r="Q1816" s="1379"/>
      <c r="R1816" s="2138"/>
      <c r="S1816" s="1381"/>
      <c r="T1816" s="1381"/>
      <c r="U1816" s="1382"/>
      <c r="V1816" s="1382"/>
      <c r="W1816" s="1382"/>
      <c r="X1816" s="1383"/>
      <c r="Y1816" s="1384"/>
      <c r="Z1816" s="1385"/>
      <c r="AB1816" s="1387"/>
      <c r="AC1816" s="1387"/>
      <c r="AD1816" s="1387"/>
      <c r="AE1816" s="1388"/>
      <c r="AF1816" s="1389"/>
      <c r="AG1816" s="1387" t="str">
        <f>IF(A1816="","",(IFERROR(VLOOKUP(A1816,Projecten!A$4:W$2618,23,FALSE),"niet bekend")))</f>
        <v/>
      </c>
      <c r="AH1816" s="1390" t="str">
        <f>IF(A1816="","",(IFERROR(VLOOKUP(A1816,Projecten!A$4:W$2618,12,FALSE),"niet bekend")))</f>
        <v/>
      </c>
    </row>
    <row r="1817" spans="1:34" s="1323" customFormat="1" x14ac:dyDescent="0.2">
      <c r="A1817" s="1310"/>
      <c r="B1817" s="1311"/>
      <c r="C1817" s="1312">
        <f>SUM(F1817:H1817)</f>
        <v>399</v>
      </c>
      <c r="D1817" s="1313"/>
      <c r="E1817" s="1314">
        <f>SUM(E1818:E1855)</f>
        <v>25</v>
      </c>
      <c r="F1817" s="1314">
        <f>SUM(F1818:F1855)</f>
        <v>215</v>
      </c>
      <c r="G1817" s="1314">
        <f>SUM(G1818:G1855)</f>
        <v>117</v>
      </c>
      <c r="H1817" s="1314">
        <f>SUM(H1818:H1855)</f>
        <v>67</v>
      </c>
      <c r="I1817" s="1315"/>
      <c r="J1817" s="1315"/>
      <c r="K1817" s="1315"/>
      <c r="L1817" s="1314"/>
      <c r="M1817" s="1314"/>
      <c r="N1817" s="1314"/>
      <c r="O1817" s="1314"/>
      <c r="P1817" s="1314"/>
      <c r="Q1817" s="1316">
        <v>9</v>
      </c>
      <c r="R1817" s="2137"/>
      <c r="S1817" s="1317"/>
      <c r="T1817" s="1317"/>
      <c r="U1817" s="1318"/>
      <c r="V1817" s="1319">
        <f>SUM(W1817:W1855)</f>
        <v>503.75</v>
      </c>
      <c r="W1817" s="1320"/>
      <c r="X1817" s="1320">
        <f>Productiemedewerkers!C2105</f>
        <v>0</v>
      </c>
      <c r="Y1817" s="1321">
        <f>V1817-X1817</f>
        <v>503.75</v>
      </c>
      <c r="Z1817" s="1322" t="s">
        <v>3433</v>
      </c>
      <c r="AA1817" s="964" t="s">
        <v>1332</v>
      </c>
      <c r="AB1817" s="964" t="s">
        <v>1269</v>
      </c>
      <c r="AC1817" s="964" t="s">
        <v>1333</v>
      </c>
      <c r="AD1817" s="958" t="s">
        <v>2590</v>
      </c>
      <c r="AE1817" s="1326"/>
      <c r="AF1817" s="1327">
        <f>SUM(AF1818:AF1855)</f>
        <v>73224.56</v>
      </c>
      <c r="AG1817" s="1324" t="str">
        <f>IF(A1817="","",(IFERROR(VLOOKUP(A1817,Projecten!A$4:W$2618,23,FALSE),"niet bekend")))</f>
        <v/>
      </c>
      <c r="AH1817" s="1328" t="str">
        <f>IF(A1817="","",(IFERROR(VLOOKUP(A1817,Projecten!A$4:W$2618,12,FALSE),"niet bekend")))</f>
        <v/>
      </c>
    </row>
    <row r="1818" spans="1:34" s="1287" customFormat="1" ht="12" x14ac:dyDescent="0.2">
      <c r="A1818" s="1329"/>
      <c r="B1818" s="1330"/>
      <c r="C1818" s="1331"/>
      <c r="D1818" s="1332"/>
      <c r="E1818" s="1333"/>
      <c r="F1818" s="1333"/>
      <c r="G1818" s="1333"/>
      <c r="H1818" s="1333"/>
      <c r="I1818" s="1334"/>
      <c r="J1818" s="1334"/>
      <c r="K1818" s="1334"/>
      <c r="L1818" s="1335"/>
      <c r="M1818" s="1335"/>
      <c r="N1818" s="1335"/>
      <c r="O1818" s="1335"/>
      <c r="P1818" s="1335"/>
      <c r="Q1818" s="1290" t="s">
        <v>3005</v>
      </c>
      <c r="R1818" s="1337"/>
      <c r="S1818" s="1337"/>
      <c r="T1818" s="1338"/>
      <c r="U1818" s="1331"/>
      <c r="V1818" s="1339" t="s">
        <v>2493</v>
      </c>
      <c r="W1818" s="1340"/>
      <c r="X1818" s="1331"/>
      <c r="Y1818" s="1331"/>
      <c r="Z1818" s="1290"/>
      <c r="AA1818" s="1608">
        <v>438.25</v>
      </c>
      <c r="AB1818" s="1608">
        <v>104.25</v>
      </c>
      <c r="AC1818" s="1608">
        <f>AA1818-AB1818</f>
        <v>334</v>
      </c>
      <c r="AD1818" s="1608">
        <v>54.25</v>
      </c>
      <c r="AE1818" s="1412" t="str">
        <f>IF(A1818="","",(IFERROR(VLOOKUP(A1818,Projecten!A$4:W$2618,5,FALSE),"niet bekend")))</f>
        <v/>
      </c>
      <c r="AF1818" s="1293" t="str">
        <f>IF(AE1818="","",(IF(E1818=0,AH1818,(E1818/AE1818*AH1818))))</f>
        <v/>
      </c>
      <c r="AG1818" s="1291" t="str">
        <f>IF(A1818="","",(IFERROR(VLOOKUP(A1818,Projecten!A$4:W$2618,23,FALSE),"niet bekend")))</f>
        <v/>
      </c>
      <c r="AH1818" s="1472" t="str">
        <f>IF(A1818="","",(IFERROR(VLOOKUP(A1818,Projecten!A$4:W$2618,12,FALSE),"niet bekend")))</f>
        <v/>
      </c>
    </row>
    <row r="1819" spans="1:34" s="1287" customFormat="1" ht="12" x14ac:dyDescent="0.2">
      <c r="B1819" s="1290"/>
      <c r="C1819" s="1414" t="s">
        <v>3006</v>
      </c>
      <c r="D1819" s="1331"/>
      <c r="E1819" s="1348"/>
      <c r="F1819" s="1348"/>
      <c r="G1819" s="1348"/>
      <c r="H1819" s="1348"/>
      <c r="I1819" s="1336"/>
      <c r="J1819" s="1336"/>
      <c r="K1819" s="1336"/>
      <c r="L1819" s="1348"/>
      <c r="M1819" s="1348"/>
      <c r="N1819" s="1348"/>
      <c r="O1819" s="1348"/>
      <c r="P1819" s="1348"/>
      <c r="Q1819" s="1290"/>
      <c r="R1819" s="1337"/>
      <c r="S1819" s="1348"/>
      <c r="T1819" s="1338"/>
      <c r="U1819" s="1331"/>
      <c r="V1819" s="1331"/>
      <c r="W1819" s="1394">
        <v>40</v>
      </c>
      <c r="X1819" s="1331"/>
      <c r="Y1819" s="1331"/>
      <c r="Z1819" s="1290"/>
      <c r="AB1819" s="1291"/>
      <c r="AC1819" s="1291"/>
      <c r="AD1819" s="1291"/>
      <c r="AE1819" s="1292"/>
      <c r="AF1819" s="1293"/>
      <c r="AG1819" s="1291"/>
      <c r="AH1819" s="1472"/>
    </row>
    <row r="1820" spans="1:34" s="1422" customFormat="1" ht="12" x14ac:dyDescent="0.2">
      <c r="A1820" s="1415"/>
      <c r="B1820" s="1391"/>
      <c r="C1820" s="1416" t="s">
        <v>3355</v>
      </c>
      <c r="D1820" s="1391"/>
      <c r="E1820" s="1418"/>
      <c r="F1820" s="1391"/>
      <c r="G1820" s="1391"/>
      <c r="H1820" s="1391"/>
      <c r="I1820" s="1417"/>
      <c r="J1820" s="1417"/>
      <c r="K1820" s="1417"/>
      <c r="L1820" s="1417"/>
      <c r="M1820" s="1418"/>
      <c r="N1820" s="1418"/>
      <c r="O1820" s="1418"/>
      <c r="P1820" s="1418"/>
      <c r="Q1820" s="1416"/>
      <c r="R1820" s="2153"/>
      <c r="S1820" s="1419"/>
      <c r="T1820" s="1420"/>
      <c r="U1820" s="1391"/>
      <c r="V1820" s="1391"/>
      <c r="W1820" s="1354">
        <v>38</v>
      </c>
      <c r="X1820" s="1391"/>
      <c r="Y1820" s="1391"/>
      <c r="Z1820" s="1421"/>
      <c r="AB1820" s="1423"/>
      <c r="AC1820" s="1423"/>
      <c r="AD1820" s="1423"/>
      <c r="AE1820" s="1424" t="str">
        <f>IF(A1820="","",(IFERROR(VLOOKUP(A1820,Projecten!A$4:W$2618,5,FALSE),"niet bekend")))</f>
        <v/>
      </c>
      <c r="AF1820" s="1425" t="str">
        <f>IF(AE1820="","",(IF(E1820=0,AH1820,(E1820/AE1820*AH1820))))</f>
        <v/>
      </c>
      <c r="AG1820" s="1423" t="str">
        <f>IF(A1820="","",(IFERROR(VLOOKUP(A1820,Projecten!A$4:W$2618,23,FALSE),"niet bekend")))</f>
        <v/>
      </c>
      <c r="AH1820" s="1426" t="str">
        <f>IF(A1820="","",(IFERROR(VLOOKUP(A1820,Projecten!A$4:W$2618,12,FALSE),"niet bekend")))</f>
        <v/>
      </c>
    </row>
    <row r="1821" spans="1:34" s="1422" customFormat="1" ht="12" x14ac:dyDescent="0.2">
      <c r="A1821" s="1415"/>
      <c r="B1821" s="1391"/>
      <c r="C1821" s="1416" t="s">
        <v>3356</v>
      </c>
      <c r="D1821" s="1391"/>
      <c r="E1821" s="1418"/>
      <c r="F1821" s="1391"/>
      <c r="G1821" s="1391"/>
      <c r="H1821" s="1391"/>
      <c r="I1821" s="1417"/>
      <c r="J1821" s="1417"/>
      <c r="K1821" s="1417"/>
      <c r="L1821" s="1417"/>
      <c r="M1821" s="1418"/>
      <c r="N1821" s="1418"/>
      <c r="O1821" s="1418"/>
      <c r="P1821" s="1418"/>
      <c r="Q1821" s="1416"/>
      <c r="R1821" s="2153"/>
      <c r="S1821" s="1419"/>
      <c r="T1821" s="1420"/>
      <c r="U1821" s="1391"/>
      <c r="V1821" s="1391"/>
      <c r="W1821" s="1354">
        <v>16.5</v>
      </c>
      <c r="X1821" s="1391"/>
      <c r="Y1821" s="1391"/>
      <c r="Z1821" s="1421"/>
      <c r="AB1821" s="1423"/>
      <c r="AC1821" s="1423"/>
      <c r="AD1821" s="1423"/>
      <c r="AE1821" s="1424"/>
      <c r="AF1821" s="1425"/>
      <c r="AG1821" s="1423"/>
      <c r="AH1821" s="1426"/>
    </row>
    <row r="1822" spans="1:34" s="1422" customFormat="1" ht="12" x14ac:dyDescent="0.2">
      <c r="A1822" s="1415"/>
      <c r="B1822" s="1391"/>
      <c r="C1822" s="1416"/>
      <c r="D1822" s="1391"/>
      <c r="E1822" s="1418"/>
      <c r="F1822" s="1391"/>
      <c r="G1822" s="1391"/>
      <c r="H1822" s="1391"/>
      <c r="I1822" s="1417"/>
      <c r="J1822" s="1417"/>
      <c r="K1822" s="1417"/>
      <c r="L1822" s="1417"/>
      <c r="M1822" s="1418"/>
      <c r="N1822" s="1418"/>
      <c r="O1822" s="1418"/>
      <c r="P1822" s="1418"/>
      <c r="Q1822" s="1416"/>
      <c r="R1822" s="2153"/>
      <c r="S1822" s="1419"/>
      <c r="T1822" s="1420"/>
      <c r="U1822" s="1391"/>
      <c r="V1822" s="1391"/>
      <c r="W1822" s="1354"/>
      <c r="X1822" s="1391"/>
      <c r="Y1822" s="1391"/>
      <c r="Z1822" s="1421"/>
      <c r="AB1822" s="1423"/>
      <c r="AC1822" s="1423"/>
      <c r="AD1822" s="1423"/>
      <c r="AE1822" s="1424"/>
      <c r="AF1822" s="1425"/>
      <c r="AG1822" s="1423"/>
      <c r="AH1822" s="1426"/>
    </row>
    <row r="1823" spans="1:34" s="1368" customFormat="1" ht="12" x14ac:dyDescent="0.2">
      <c r="A1823" s="1357">
        <v>2017092</v>
      </c>
      <c r="B1823" s="1357">
        <v>121172</v>
      </c>
      <c r="C1823" s="1357">
        <v>630417</v>
      </c>
      <c r="D1823" s="1428" t="s">
        <v>68</v>
      </c>
      <c r="E1823" s="1429">
        <v>1</v>
      </c>
      <c r="F1823" s="1358">
        <v>9</v>
      </c>
      <c r="G1823" s="1358">
        <v>5</v>
      </c>
      <c r="H1823" s="1358">
        <v>2</v>
      </c>
      <c r="I1823" s="1359">
        <v>42787</v>
      </c>
      <c r="J1823" s="1359">
        <v>42788</v>
      </c>
      <c r="K1823" s="1359" t="s">
        <v>1737</v>
      </c>
      <c r="L1823" s="1359" t="s">
        <v>1737</v>
      </c>
      <c r="M1823" s="1360" t="s">
        <v>89</v>
      </c>
      <c r="N1823" s="1360" t="s">
        <v>89</v>
      </c>
      <c r="O1823" s="1360" t="s">
        <v>89</v>
      </c>
      <c r="P1823" s="1360" t="s">
        <v>89</v>
      </c>
      <c r="Q1823" s="1361"/>
      <c r="R1823" s="1362"/>
      <c r="S1823" s="1362">
        <v>10</v>
      </c>
      <c r="T1823" s="1363"/>
      <c r="U1823" s="1364" t="s">
        <v>278</v>
      </c>
      <c r="V1823" s="1364" t="s">
        <v>1495</v>
      </c>
      <c r="W1823" s="1365">
        <v>15</v>
      </c>
      <c r="X1823" s="1435"/>
      <c r="Y1823" s="1364"/>
      <c r="Z1823" s="1596">
        <v>42768</v>
      </c>
      <c r="AB1823" s="1369"/>
      <c r="AC1823" s="1369"/>
      <c r="AD1823" s="1369"/>
      <c r="AE1823" s="1370">
        <f>IF(A1823="","",(IFERROR(VLOOKUP(A1823,Projecten!A$4:W$2618,5,FALSE),"niet bekend")))</f>
        <v>1</v>
      </c>
      <c r="AF1823" s="1371">
        <f t="shared" ref="AF1823:AF1833" si="171">IF(AE1823="","",(IF(E1823=0,AH1823,(E1823/AE1823*AH1823))))</f>
        <v>3425.81</v>
      </c>
      <c r="AG1823" s="1369">
        <f>IF(A1823="","",(IFERROR(VLOOKUP(A1823,Projecten!A$4:W$2618,23,FALSE),"niet bekend")))</f>
        <v>3425.81</v>
      </c>
      <c r="AH1823" s="1593">
        <f>IF(A1823="","",(IFERROR(VLOOKUP(A1823,Projecten!A$4:W$2618,12,FALSE),"niet bekend")))</f>
        <v>3425.81</v>
      </c>
    </row>
    <row r="1824" spans="1:34" s="1368" customFormat="1" ht="12" x14ac:dyDescent="0.2">
      <c r="A1824" s="1357">
        <v>2017093</v>
      </c>
      <c r="B1824" s="1357">
        <v>121172</v>
      </c>
      <c r="C1824" s="1357">
        <v>630517</v>
      </c>
      <c r="D1824" s="1428" t="s">
        <v>68</v>
      </c>
      <c r="E1824" s="1429">
        <v>1</v>
      </c>
      <c r="F1824" s="1358">
        <v>9</v>
      </c>
      <c r="G1824" s="1358">
        <v>5</v>
      </c>
      <c r="H1824" s="1358">
        <v>2</v>
      </c>
      <c r="I1824" s="1359">
        <v>42787</v>
      </c>
      <c r="J1824" s="1359">
        <v>42788</v>
      </c>
      <c r="K1824" s="1359" t="s">
        <v>1737</v>
      </c>
      <c r="L1824" s="1359" t="s">
        <v>1737</v>
      </c>
      <c r="M1824" s="1360" t="s">
        <v>89</v>
      </c>
      <c r="N1824" s="1360" t="s">
        <v>89</v>
      </c>
      <c r="O1824" s="1360" t="s">
        <v>89</v>
      </c>
      <c r="P1824" s="1360" t="s">
        <v>89</v>
      </c>
      <c r="Q1824" s="1361"/>
      <c r="R1824" s="1362"/>
      <c r="S1824" s="1616">
        <v>10</v>
      </c>
      <c r="T1824" s="1617"/>
      <c r="U1824" s="1368" t="s">
        <v>278</v>
      </c>
      <c r="V1824" s="1368" t="s">
        <v>1495</v>
      </c>
      <c r="W1824" s="1618">
        <v>15</v>
      </c>
      <c r="X1824" s="1435"/>
      <c r="Y1824" s="1364"/>
      <c r="Z1824" s="1596">
        <v>42768</v>
      </c>
      <c r="AB1824" s="1369"/>
      <c r="AC1824" s="1369"/>
      <c r="AD1824" s="1369"/>
      <c r="AE1824" s="1370">
        <f>IF(A1824="","",(IFERROR(VLOOKUP(A1824,Projecten!A$4:W$2618,5,FALSE),"niet bekend")))</f>
        <v>1</v>
      </c>
      <c r="AF1824" s="1371">
        <f t="shared" si="171"/>
        <v>3425.81</v>
      </c>
      <c r="AG1824" s="1369">
        <f>IF(A1824="","",(IFERROR(VLOOKUP(A1824,Projecten!A$4:W$2618,23,FALSE),"niet bekend")))</f>
        <v>3425.81</v>
      </c>
      <c r="AH1824" s="1593">
        <f>IF(A1824="","",(IFERROR(VLOOKUP(A1824,Projecten!A$4:W$2618,12,FALSE),"niet bekend")))</f>
        <v>3425.81</v>
      </c>
    </row>
    <row r="1825" spans="1:34" s="1368" customFormat="1" ht="12" x14ac:dyDescent="0.2">
      <c r="A1825" s="1357">
        <v>2017094</v>
      </c>
      <c r="B1825" s="1357">
        <v>121173</v>
      </c>
      <c r="C1825" s="1357">
        <v>630617</v>
      </c>
      <c r="D1825" s="1428" t="s">
        <v>68</v>
      </c>
      <c r="E1825" s="1429">
        <v>1</v>
      </c>
      <c r="F1825" s="1358">
        <v>9</v>
      </c>
      <c r="G1825" s="1358">
        <v>5</v>
      </c>
      <c r="H1825" s="1358">
        <v>2</v>
      </c>
      <c r="I1825" s="1359">
        <v>42787</v>
      </c>
      <c r="J1825" s="1359">
        <v>42788</v>
      </c>
      <c r="K1825" s="1359" t="s">
        <v>1737</v>
      </c>
      <c r="L1825" s="1359" t="s">
        <v>1737</v>
      </c>
      <c r="M1825" s="1360" t="s">
        <v>89</v>
      </c>
      <c r="N1825" s="1360" t="s">
        <v>89</v>
      </c>
      <c r="O1825" s="1360" t="s">
        <v>89</v>
      </c>
      <c r="P1825" s="1360" t="s">
        <v>89</v>
      </c>
      <c r="Q1825" s="1361"/>
      <c r="R1825" s="1362"/>
      <c r="S1825" s="1362">
        <v>10</v>
      </c>
      <c r="T1825" s="1363"/>
      <c r="U1825" s="1364" t="s">
        <v>278</v>
      </c>
      <c r="V1825" s="1364" t="s">
        <v>1495</v>
      </c>
      <c r="W1825" s="1441">
        <v>15</v>
      </c>
      <c r="X1825" s="1435"/>
      <c r="Y1825" s="1364"/>
      <c r="Z1825" s="1596">
        <v>42768</v>
      </c>
      <c r="AB1825" s="1369"/>
      <c r="AC1825" s="1369"/>
      <c r="AD1825" s="1369"/>
      <c r="AE1825" s="1370">
        <f>IF(A1825="","",(IFERROR(VLOOKUP(A1825,Projecten!A$4:W$2618,5,FALSE),"niet bekend")))</f>
        <v>1</v>
      </c>
      <c r="AF1825" s="1371">
        <f t="shared" si="171"/>
        <v>3425.81</v>
      </c>
      <c r="AG1825" s="1369">
        <f>IF(A1825="","",(IFERROR(VLOOKUP(A1825,Projecten!A$4:W$2618,23,FALSE),"niet bekend")))</f>
        <v>3425.81</v>
      </c>
      <c r="AH1825" s="1593">
        <f>IF(A1825="","",(IFERROR(VLOOKUP(A1825,Projecten!A$4:W$2618,12,FALSE),"niet bekend")))</f>
        <v>3425.81</v>
      </c>
    </row>
    <row r="1826" spans="1:34" s="1368" customFormat="1" ht="12" x14ac:dyDescent="0.2">
      <c r="A1826" s="1357">
        <v>2017095</v>
      </c>
      <c r="B1826" s="1357">
        <v>121173</v>
      </c>
      <c r="C1826" s="1357">
        <v>630717</v>
      </c>
      <c r="D1826" s="1428" t="s">
        <v>68</v>
      </c>
      <c r="E1826" s="1429">
        <v>1</v>
      </c>
      <c r="F1826" s="1358">
        <v>9</v>
      </c>
      <c r="G1826" s="1358">
        <v>5</v>
      </c>
      <c r="H1826" s="1358">
        <v>2</v>
      </c>
      <c r="I1826" s="1359">
        <v>42787</v>
      </c>
      <c r="J1826" s="1359">
        <v>42788</v>
      </c>
      <c r="K1826" s="1359" t="s">
        <v>1737</v>
      </c>
      <c r="L1826" s="1359" t="s">
        <v>1737</v>
      </c>
      <c r="M1826" s="1360" t="s">
        <v>89</v>
      </c>
      <c r="N1826" s="1360" t="s">
        <v>89</v>
      </c>
      <c r="O1826" s="1360" t="s">
        <v>89</v>
      </c>
      <c r="P1826" s="1360" t="s">
        <v>89</v>
      </c>
      <c r="Q1826" s="1361"/>
      <c r="R1826" s="1362"/>
      <c r="S1826" s="1362">
        <v>10</v>
      </c>
      <c r="T1826" s="1363"/>
      <c r="U1826" s="1364" t="s">
        <v>278</v>
      </c>
      <c r="V1826" s="1364" t="s">
        <v>1495</v>
      </c>
      <c r="W1826" s="1441">
        <v>15</v>
      </c>
      <c r="X1826" s="1435"/>
      <c r="Y1826" s="1364"/>
      <c r="Z1826" s="1596">
        <v>42768</v>
      </c>
      <c r="AB1826" s="1369"/>
      <c r="AC1826" s="1369"/>
      <c r="AD1826" s="1369"/>
      <c r="AE1826" s="1370">
        <f>IF(A1826="","",(IFERROR(VLOOKUP(A1826,Projecten!A$4:W$2618,5,FALSE),"niet bekend")))</f>
        <v>1</v>
      </c>
      <c r="AF1826" s="1371">
        <f t="shared" si="171"/>
        <v>3425.81</v>
      </c>
      <c r="AG1826" s="1369">
        <f>IF(A1826="","",(IFERROR(VLOOKUP(A1826,Projecten!A$4:W$2618,23,FALSE),"niet bekend")))</f>
        <v>3425.81</v>
      </c>
      <c r="AH1826" s="1593">
        <f>IF(A1826="","",(IFERROR(VLOOKUP(A1826,Projecten!A$4:W$2618,12,FALSE),"niet bekend")))</f>
        <v>3425.81</v>
      </c>
    </row>
    <row r="1827" spans="1:34" s="1368" customFormat="1" ht="12" x14ac:dyDescent="0.2">
      <c r="A1827" s="1357" t="s">
        <v>3044</v>
      </c>
      <c r="B1827" s="1357" t="s">
        <v>3245</v>
      </c>
      <c r="C1827" s="1438">
        <v>630317</v>
      </c>
      <c r="D1827" s="1439" t="s">
        <v>68</v>
      </c>
      <c r="E1827" s="1429">
        <v>1</v>
      </c>
      <c r="F1827" s="1358">
        <v>7</v>
      </c>
      <c r="G1827" s="1358">
        <v>3</v>
      </c>
      <c r="H1827" s="1358">
        <v>5</v>
      </c>
      <c r="I1827" s="1359">
        <v>42783</v>
      </c>
      <c r="J1827" s="1359">
        <v>42781</v>
      </c>
      <c r="K1827" s="1359" t="s">
        <v>1737</v>
      </c>
      <c r="L1827" s="1359" t="s">
        <v>1737</v>
      </c>
      <c r="M1827" s="1360" t="s">
        <v>89</v>
      </c>
      <c r="N1827" s="1360" t="s">
        <v>89</v>
      </c>
      <c r="O1827" s="1360" t="s">
        <v>89</v>
      </c>
      <c r="P1827" s="1360" t="s">
        <v>89</v>
      </c>
      <c r="Q1827" s="1361"/>
      <c r="R1827" s="1362"/>
      <c r="S1827" s="1362">
        <v>9</v>
      </c>
      <c r="T1827" s="1363"/>
      <c r="U1827" s="1364" t="s">
        <v>278</v>
      </c>
      <c r="V1827" s="1364" t="s">
        <v>1495</v>
      </c>
      <c r="W1827" s="1365">
        <v>22</v>
      </c>
      <c r="X1827" s="1364"/>
      <c r="Y1827" s="1366"/>
      <c r="Z1827" s="1596">
        <v>42758</v>
      </c>
      <c r="AB1827" s="1369"/>
      <c r="AC1827" s="1369"/>
      <c r="AD1827" s="1369"/>
      <c r="AE1827" s="1433">
        <f>IF(A1827="","",(IFERROR(VLOOKUP(A1827,Projecten!A$4:W$2618,5,FALSE),"niet bekend")))</f>
        <v>1</v>
      </c>
      <c r="AF1827" s="1371">
        <f t="shared" si="171"/>
        <v>5438.53</v>
      </c>
      <c r="AG1827" s="1369">
        <f>IF(A1827="","",(IFERROR(VLOOKUP(A1827,Projecten!A$4:W$2618,23,FALSE),"niet bekend")))</f>
        <v>5438.53</v>
      </c>
      <c r="AH1827" s="1593">
        <f>IF(A1827="","",(IFERROR(VLOOKUP(A1827,Projecten!A$4:W$2618,12,FALSE),"niet bekend")))</f>
        <v>5438.53</v>
      </c>
    </row>
    <row r="1828" spans="1:34" s="1287" customFormat="1" ht="12" x14ac:dyDescent="0.2">
      <c r="A1828" s="1357">
        <v>2017102</v>
      </c>
      <c r="B1828" s="1355">
        <v>121174</v>
      </c>
      <c r="C1828" s="1357">
        <v>629017</v>
      </c>
      <c r="D1828" s="1428" t="s">
        <v>68</v>
      </c>
      <c r="E1828" s="1429">
        <v>1</v>
      </c>
      <c r="F1828" s="1358">
        <v>10</v>
      </c>
      <c r="G1828" s="1358">
        <v>5</v>
      </c>
      <c r="H1828" s="1358">
        <v>3</v>
      </c>
      <c r="I1828" s="1359">
        <v>42787</v>
      </c>
      <c r="J1828" s="1359" t="s">
        <v>1737</v>
      </c>
      <c r="K1828" s="1359" t="s">
        <v>1737</v>
      </c>
      <c r="L1828" s="1359" t="s">
        <v>1737</v>
      </c>
      <c r="M1828" s="1360" t="s">
        <v>89</v>
      </c>
      <c r="N1828" s="1360" t="s">
        <v>89</v>
      </c>
      <c r="O1828" s="1360" t="s">
        <v>89</v>
      </c>
      <c r="P1828" s="1360" t="s">
        <v>89</v>
      </c>
      <c r="Q1828" s="1361"/>
      <c r="R1828" s="1362"/>
      <c r="S1828" s="1337">
        <v>10</v>
      </c>
      <c r="T1828" s="1338"/>
      <c r="U1828" s="1331" t="s">
        <v>278</v>
      </c>
      <c r="V1828" s="1331"/>
      <c r="W1828" s="1349">
        <v>15</v>
      </c>
      <c r="X1828" s="1344"/>
      <c r="Y1828" s="1331"/>
      <c r="Z1828" s="1448">
        <v>42774</v>
      </c>
      <c r="AB1828" s="1291"/>
      <c r="AC1828" s="1291"/>
      <c r="AD1828" s="1291"/>
      <c r="AE1828" s="1412">
        <f>IF(A1828="","",(IFERROR(VLOOKUP(A1828,Projecten!A$4:W$2618,5,FALSE),"niet bekend")))</f>
        <v>1</v>
      </c>
      <c r="AF1828" s="1293">
        <f t="shared" si="171"/>
        <v>2079.27</v>
      </c>
      <c r="AG1828" s="1291">
        <f>IF(A1828="","",(IFERROR(VLOOKUP(A1828,Projecten!A$4:W$2618,23,FALSE),"niet bekend")))</f>
        <v>2079.27</v>
      </c>
      <c r="AH1828" s="1294">
        <f>IF(A1828="","",(IFERROR(VLOOKUP(A1828,Projecten!A$4:W$2618,12,FALSE),"niet bekend")))</f>
        <v>2079.27</v>
      </c>
    </row>
    <row r="1829" spans="1:34" s="1287" customFormat="1" ht="12" x14ac:dyDescent="0.2">
      <c r="A1829" s="1357">
        <v>2017103</v>
      </c>
      <c r="B1829" s="1355">
        <v>121174</v>
      </c>
      <c r="C1829" s="1357">
        <v>647717</v>
      </c>
      <c r="D1829" s="1428" t="s">
        <v>68</v>
      </c>
      <c r="E1829" s="1429">
        <v>1</v>
      </c>
      <c r="F1829" s="1358">
        <v>8</v>
      </c>
      <c r="G1829" s="1358">
        <v>5</v>
      </c>
      <c r="H1829" s="1358">
        <v>3</v>
      </c>
      <c r="I1829" s="1359">
        <v>42787</v>
      </c>
      <c r="J1829" s="1359" t="s">
        <v>1737</v>
      </c>
      <c r="K1829" s="1359" t="s">
        <v>1737</v>
      </c>
      <c r="L1829" s="1359" t="s">
        <v>1737</v>
      </c>
      <c r="M1829" s="1360" t="s">
        <v>89</v>
      </c>
      <c r="N1829" s="1360" t="s">
        <v>89</v>
      </c>
      <c r="O1829" s="1360" t="s">
        <v>89</v>
      </c>
      <c r="P1829" s="1360" t="s">
        <v>89</v>
      </c>
      <c r="Q1829" s="1361"/>
      <c r="R1829" s="1362"/>
      <c r="S1829" s="1337">
        <v>10</v>
      </c>
      <c r="T1829" s="1338"/>
      <c r="U1829" s="1331" t="s">
        <v>278</v>
      </c>
      <c r="V1829" s="1331"/>
      <c r="W1829" s="1349">
        <v>15</v>
      </c>
      <c r="X1829" s="1344"/>
      <c r="Y1829" s="1331"/>
      <c r="Z1829" s="1448">
        <v>42774</v>
      </c>
      <c r="AB1829" s="1291"/>
      <c r="AC1829" s="1291"/>
      <c r="AD1829" s="1291"/>
      <c r="AE1829" s="1412">
        <f>IF(A1829="","",(IFERROR(VLOOKUP(A1829,Projecten!A$4:W$2618,5,FALSE),"niet bekend")))</f>
        <v>1</v>
      </c>
      <c r="AF1829" s="1293">
        <f t="shared" si="171"/>
        <v>2480.83</v>
      </c>
      <c r="AG1829" s="1291">
        <f>IF(A1829="","",(IFERROR(VLOOKUP(A1829,Projecten!A$4:W$2618,23,FALSE),"niet bekend")))</f>
        <v>2480.83</v>
      </c>
      <c r="AH1829" s="1472">
        <f>IF(A1829="","",(IFERROR(VLOOKUP(A1829,Projecten!A$4:W$2618,12,FALSE),"niet bekend")))</f>
        <v>2480.83</v>
      </c>
    </row>
    <row r="1830" spans="1:34" s="1287" customFormat="1" ht="12" x14ac:dyDescent="0.2">
      <c r="A1830" s="1357">
        <v>2017104</v>
      </c>
      <c r="B1830" s="1355">
        <v>121175</v>
      </c>
      <c r="C1830" s="1357">
        <v>612617</v>
      </c>
      <c r="D1830" s="1428" t="s">
        <v>68</v>
      </c>
      <c r="E1830" s="1429">
        <v>1</v>
      </c>
      <c r="F1830" s="1358">
        <v>8</v>
      </c>
      <c r="G1830" s="1358">
        <v>5</v>
      </c>
      <c r="H1830" s="1358">
        <v>3</v>
      </c>
      <c r="I1830" s="1359">
        <v>42787</v>
      </c>
      <c r="J1830" s="1359" t="s">
        <v>1737</v>
      </c>
      <c r="K1830" s="1359" t="s">
        <v>1737</v>
      </c>
      <c r="L1830" s="1359" t="s">
        <v>1737</v>
      </c>
      <c r="M1830" s="1360" t="s">
        <v>89</v>
      </c>
      <c r="N1830" s="1360" t="s">
        <v>89</v>
      </c>
      <c r="O1830" s="1360" t="s">
        <v>89</v>
      </c>
      <c r="P1830" s="1360" t="s">
        <v>89</v>
      </c>
      <c r="Q1830" s="1361"/>
      <c r="R1830" s="1362"/>
      <c r="S1830" s="1337">
        <v>10</v>
      </c>
      <c r="T1830" s="1338"/>
      <c r="U1830" s="1331" t="s">
        <v>278</v>
      </c>
      <c r="V1830" s="1331"/>
      <c r="W1830" s="1354">
        <v>15</v>
      </c>
      <c r="X1830" s="1344"/>
      <c r="Y1830" s="1331"/>
      <c r="Z1830" s="1448">
        <v>42774</v>
      </c>
      <c r="AB1830" s="1291"/>
      <c r="AC1830" s="1291"/>
      <c r="AD1830" s="1291"/>
      <c r="AE1830" s="1412">
        <f>IF(A1830="","",(IFERROR(VLOOKUP(A1830,Projecten!A$4:W$2618,5,FALSE),"niet bekend")))</f>
        <v>1</v>
      </c>
      <c r="AF1830" s="1293">
        <f t="shared" si="171"/>
        <v>2103.92</v>
      </c>
      <c r="AG1830" s="1291">
        <f>IF(A1830="","",(IFERROR(VLOOKUP(A1830,Projecten!A$4:W$2618,23,FALSE),"niet bekend")))</f>
        <v>2103.92</v>
      </c>
      <c r="AH1830" s="1472">
        <f>IF(A1830="","",(IFERROR(VLOOKUP(A1830,Projecten!A$4:W$2618,12,FALSE),"niet bekend")))</f>
        <v>2103.92</v>
      </c>
    </row>
    <row r="1831" spans="1:34" s="1287" customFormat="1" ht="12" x14ac:dyDescent="0.2">
      <c r="A1831" s="1357">
        <v>2017106</v>
      </c>
      <c r="B1831" s="1355">
        <v>121175</v>
      </c>
      <c r="C1831" s="1357">
        <v>611017</v>
      </c>
      <c r="D1831" s="1428" t="s">
        <v>68</v>
      </c>
      <c r="E1831" s="1429">
        <v>1</v>
      </c>
      <c r="F1831" s="1358">
        <v>8</v>
      </c>
      <c r="G1831" s="1358">
        <v>5</v>
      </c>
      <c r="H1831" s="1358">
        <v>3</v>
      </c>
      <c r="I1831" s="1359">
        <v>42787</v>
      </c>
      <c r="J1831" s="1359" t="s">
        <v>1737</v>
      </c>
      <c r="K1831" s="1359" t="s">
        <v>1737</v>
      </c>
      <c r="L1831" s="1359" t="s">
        <v>1737</v>
      </c>
      <c r="M1831" s="1360" t="s">
        <v>89</v>
      </c>
      <c r="N1831" s="1360" t="s">
        <v>89</v>
      </c>
      <c r="O1831" s="1360" t="s">
        <v>89</v>
      </c>
      <c r="P1831" s="1360" t="s">
        <v>89</v>
      </c>
      <c r="Q1831" s="1361"/>
      <c r="R1831" s="1362"/>
      <c r="S1831" s="1337">
        <v>10</v>
      </c>
      <c r="T1831" s="1338"/>
      <c r="U1831" s="1331" t="s">
        <v>278</v>
      </c>
      <c r="V1831" s="1331"/>
      <c r="W1831" s="1354">
        <v>15</v>
      </c>
      <c r="X1831" s="1344"/>
      <c r="Y1831" s="1331"/>
      <c r="Z1831" s="1448">
        <v>42774</v>
      </c>
      <c r="AB1831" s="1291"/>
      <c r="AC1831" s="1291"/>
      <c r="AD1831" s="1291"/>
      <c r="AE1831" s="1412">
        <f>IF(A1831="","",(IFERROR(VLOOKUP(A1831,Projecten!A$4:W$2618,5,FALSE),"niet bekend")))</f>
        <v>1</v>
      </c>
      <c r="AF1831" s="1293">
        <f t="shared" si="171"/>
        <v>2103.92</v>
      </c>
      <c r="AG1831" s="1291">
        <f>IF(A1831="","",(IFERROR(VLOOKUP(A1831,Projecten!A$4:W$2618,23,FALSE),"niet bekend")))</f>
        <v>2103.92</v>
      </c>
      <c r="AH1831" s="1472">
        <f>IF(A1831="","",(IFERROR(VLOOKUP(A1831,Projecten!A$4:W$2618,12,FALSE),"niet bekend")))</f>
        <v>2103.92</v>
      </c>
    </row>
    <row r="1832" spans="1:34" s="1287" customFormat="1" ht="12" x14ac:dyDescent="0.2">
      <c r="A1832" s="1357">
        <v>2017108</v>
      </c>
      <c r="B1832" s="1355">
        <v>121176</v>
      </c>
      <c r="C1832" s="1357">
        <v>632817</v>
      </c>
      <c r="D1832" s="1428" t="s">
        <v>68</v>
      </c>
      <c r="E1832" s="1429">
        <v>1</v>
      </c>
      <c r="F1832" s="1358">
        <v>6</v>
      </c>
      <c r="G1832" s="1358">
        <v>5</v>
      </c>
      <c r="H1832" s="1358">
        <v>2</v>
      </c>
      <c r="I1832" s="1359">
        <v>42787</v>
      </c>
      <c r="J1832" s="1359" t="s">
        <v>1737</v>
      </c>
      <c r="K1832" s="1359" t="s">
        <v>1737</v>
      </c>
      <c r="L1832" s="1359" t="s">
        <v>1737</v>
      </c>
      <c r="M1832" s="1360" t="s">
        <v>89</v>
      </c>
      <c r="N1832" s="1360" t="s">
        <v>89</v>
      </c>
      <c r="O1832" s="1360" t="s">
        <v>89</v>
      </c>
      <c r="P1832" s="1360" t="s">
        <v>89</v>
      </c>
      <c r="Q1832" s="1361"/>
      <c r="R1832" s="1362"/>
      <c r="S1832" s="1337">
        <v>10</v>
      </c>
      <c r="T1832" s="1338"/>
      <c r="U1832" s="1331" t="s">
        <v>278</v>
      </c>
      <c r="V1832" s="1331"/>
      <c r="W1832" s="1349">
        <v>11</v>
      </c>
      <c r="X1832" s="1344"/>
      <c r="Y1832" s="1331"/>
      <c r="Z1832" s="1346">
        <v>42774</v>
      </c>
      <c r="AB1832" s="1291"/>
      <c r="AC1832" s="1291"/>
      <c r="AD1832" s="1291"/>
      <c r="AE1832" s="1412">
        <f>IF(A1832="","",(IFERROR(VLOOKUP(A1832,Projecten!A$4:W$2618,5,FALSE),"niet bekend")))</f>
        <v>1</v>
      </c>
      <c r="AF1832" s="1293">
        <f t="shared" si="171"/>
        <v>1567.4</v>
      </c>
      <c r="AG1832" s="1291">
        <f>IF(A1832="","",(IFERROR(VLOOKUP(A1832,Projecten!A$4:W$2618,23,FALSE),"niet bekend")))</f>
        <v>1567.4</v>
      </c>
      <c r="AH1832" s="1472">
        <f>IF(A1832="","",(IFERROR(VLOOKUP(A1832,Projecten!A$4:W$2618,12,FALSE),"niet bekend")))</f>
        <v>1567.4</v>
      </c>
    </row>
    <row r="1833" spans="1:34" s="1287" customFormat="1" ht="12" x14ac:dyDescent="0.2">
      <c r="A1833" s="1357">
        <v>2017109</v>
      </c>
      <c r="B1833" s="1355">
        <v>121176</v>
      </c>
      <c r="C1833" s="1357" t="s">
        <v>3129</v>
      </c>
      <c r="D1833" s="1428" t="s">
        <v>68</v>
      </c>
      <c r="E1833" s="1429">
        <v>1</v>
      </c>
      <c r="F1833" s="1358">
        <v>2</v>
      </c>
      <c r="G1833" s="1358">
        <v>1</v>
      </c>
      <c r="H1833" s="1358">
        <v>1</v>
      </c>
      <c r="I1833" s="1359">
        <v>42787</v>
      </c>
      <c r="J1833" s="1359" t="s">
        <v>1737</v>
      </c>
      <c r="K1833" s="1359" t="s">
        <v>1737</v>
      </c>
      <c r="L1833" s="1359" t="s">
        <v>1737</v>
      </c>
      <c r="M1833" s="1360" t="s">
        <v>89</v>
      </c>
      <c r="N1833" s="1360" t="s">
        <v>89</v>
      </c>
      <c r="O1833" s="1360" t="s">
        <v>89</v>
      </c>
      <c r="P1833" s="1360" t="s">
        <v>89</v>
      </c>
      <c r="Q1833" s="1587" t="s">
        <v>3265</v>
      </c>
      <c r="R1833" s="1362"/>
      <c r="S1833" s="1337">
        <v>10</v>
      </c>
      <c r="T1833" s="1338"/>
      <c r="U1833" s="1609" t="s">
        <v>3256</v>
      </c>
      <c r="V1833" s="1331" t="s">
        <v>1495</v>
      </c>
      <c r="W1833" s="1349">
        <v>6</v>
      </c>
      <c r="X1833" s="1344"/>
      <c r="Y1833" s="1331"/>
      <c r="Z1833" s="1448">
        <v>42774</v>
      </c>
      <c r="AB1833" s="1291"/>
      <c r="AC1833" s="1291"/>
      <c r="AD1833" s="1291"/>
      <c r="AE1833" s="1412">
        <f>IF(A1833="","",(IFERROR(VLOOKUP(A1833,Projecten!A$4:W$2618,5,FALSE),"niet bekend")))</f>
        <v>1</v>
      </c>
      <c r="AF1833" s="1293">
        <f t="shared" si="171"/>
        <v>723.29</v>
      </c>
      <c r="AG1833" s="1291">
        <f>IF(A1833="","",(IFERROR(VLOOKUP(A1833,Projecten!A$4:W$2618,23,FALSE),"niet bekend")))</f>
        <v>723.29</v>
      </c>
      <c r="AH1833" s="1472">
        <f>IF(A1833="","",(IFERROR(VLOOKUP(A1833,Projecten!A$4:W$2618,12,FALSE),"niet bekend")))</f>
        <v>723.29</v>
      </c>
    </row>
    <row r="1834" spans="1:34" s="1287" customFormat="1" ht="12" x14ac:dyDescent="0.2">
      <c r="A1834" s="1357">
        <v>2017147</v>
      </c>
      <c r="B1834" s="1355">
        <v>121176</v>
      </c>
      <c r="C1834" s="1357" t="s">
        <v>3248</v>
      </c>
      <c r="D1834" s="1428" t="s">
        <v>68</v>
      </c>
      <c r="E1834" s="1429">
        <v>1</v>
      </c>
      <c r="F1834" s="1358">
        <v>2</v>
      </c>
      <c r="G1834" s="1358">
        <v>1</v>
      </c>
      <c r="H1834" s="1358">
        <v>1</v>
      </c>
      <c r="I1834" s="1359">
        <v>42794</v>
      </c>
      <c r="J1834" s="1359" t="s">
        <v>1737</v>
      </c>
      <c r="K1834" s="1359" t="s">
        <v>1737</v>
      </c>
      <c r="L1834" s="1359" t="s">
        <v>1737</v>
      </c>
      <c r="M1834" s="1360" t="s">
        <v>89</v>
      </c>
      <c r="N1834" s="1360" t="s">
        <v>89</v>
      </c>
      <c r="O1834" s="1360" t="s">
        <v>89</v>
      </c>
      <c r="P1834" s="1360" t="s">
        <v>89</v>
      </c>
      <c r="Q1834" s="1587" t="s">
        <v>3264</v>
      </c>
      <c r="R1834" s="1362"/>
      <c r="S1834" s="1337">
        <v>11</v>
      </c>
      <c r="T1834" s="1338"/>
      <c r="U1834" s="1609" t="s">
        <v>3256</v>
      </c>
      <c r="V1834" s="1331" t="s">
        <v>1495</v>
      </c>
      <c r="W1834" s="1354">
        <v>6</v>
      </c>
      <c r="X1834" s="1344"/>
      <c r="Y1834" s="1331"/>
      <c r="Z1834" s="1346">
        <v>42782</v>
      </c>
      <c r="AB1834" s="1291"/>
      <c r="AC1834" s="1291"/>
      <c r="AD1834" s="1291"/>
      <c r="AE1834" s="1412"/>
      <c r="AF1834" s="1293"/>
      <c r="AG1834" s="1291"/>
      <c r="AH1834" s="1294"/>
    </row>
    <row r="1835" spans="1:34" s="1368" customFormat="1" ht="12" x14ac:dyDescent="0.2">
      <c r="A1835" s="1357">
        <v>2017165</v>
      </c>
      <c r="B1835" s="1470">
        <v>121177</v>
      </c>
      <c r="C1835" s="1357" t="s">
        <v>3292</v>
      </c>
      <c r="D1835" s="1358" t="s">
        <v>68</v>
      </c>
      <c r="E1835" s="1429">
        <v>0</v>
      </c>
      <c r="F1835" s="1358">
        <v>1</v>
      </c>
      <c r="G1835" s="1358">
        <v>0</v>
      </c>
      <c r="H1835" s="1358">
        <v>1</v>
      </c>
      <c r="I1835" s="1359">
        <v>42794</v>
      </c>
      <c r="J1835" s="1359" t="s">
        <v>1737</v>
      </c>
      <c r="K1835" s="1359" t="s">
        <v>1737</v>
      </c>
      <c r="L1835" s="1359" t="s">
        <v>1737</v>
      </c>
      <c r="M1835" s="1360" t="s">
        <v>89</v>
      </c>
      <c r="N1835" s="1360" t="s">
        <v>89</v>
      </c>
      <c r="O1835" s="1360" t="s">
        <v>89</v>
      </c>
      <c r="P1835" s="1360" t="s">
        <v>89</v>
      </c>
      <c r="Q1835" s="1361" t="s">
        <v>3303</v>
      </c>
      <c r="R1835" s="1362"/>
      <c r="S1835" s="1360">
        <v>9</v>
      </c>
      <c r="T1835" s="1363"/>
      <c r="U1835" s="1364" t="s">
        <v>278</v>
      </c>
      <c r="V1835" s="1364"/>
      <c r="W1835" s="1356"/>
      <c r="X1835" s="1364"/>
      <c r="Y1835" s="1364"/>
      <c r="Z1835" s="1361"/>
      <c r="AB1835" s="1369"/>
      <c r="AC1835" s="1369"/>
      <c r="AD1835" s="1369"/>
      <c r="AE1835" s="1370">
        <f>IF(A1835="","",(IFERROR(VLOOKUP(A1835,Projecten!A$4:W$2618,5,FALSE),"niet bekend")))</f>
        <v>0</v>
      </c>
      <c r="AF1835" s="1371">
        <f>IF(AE1835="","",(IF(E1835=0,AH1835,(E1835/AE1835*AH1835))))</f>
        <v>588.92999999999995</v>
      </c>
      <c r="AG1835" s="1369">
        <f>IF(A1835="","",(IFERROR(VLOOKUP(A1835,Projecten!A$4:W$2618,23,FALSE),"niet bekend")))</f>
        <v>588.92999999999995</v>
      </c>
      <c r="AH1835" s="1593">
        <f>IF(A1835="","",(IFERROR(VLOOKUP(A1835,Projecten!A$4:W$2618,12,FALSE),"niet bekend")))</f>
        <v>588.92999999999995</v>
      </c>
    </row>
    <row r="1836" spans="1:34" s="1368" customFormat="1" ht="12" x14ac:dyDescent="0.2">
      <c r="A1836" s="1357"/>
      <c r="B1836" s="1355"/>
      <c r="C1836" s="1357"/>
      <c r="D1836" s="1428"/>
      <c r="E1836" s="1429"/>
      <c r="F1836" s="1358"/>
      <c r="G1836" s="1358"/>
      <c r="H1836" s="1358"/>
      <c r="I1836" s="1359"/>
      <c r="J1836" s="1359"/>
      <c r="K1836" s="1359"/>
      <c r="L1836" s="1359"/>
      <c r="M1836" s="1360"/>
      <c r="N1836" s="1360"/>
      <c r="O1836" s="1360"/>
      <c r="P1836" s="1360"/>
      <c r="Q1836" s="1587"/>
      <c r="R1836" s="1362"/>
      <c r="S1836" s="1362"/>
      <c r="T1836" s="1363"/>
      <c r="U1836" s="1364"/>
      <c r="V1836" s="1364"/>
      <c r="W1836" s="1365"/>
      <c r="X1836" s="1435"/>
      <c r="Y1836" s="1364"/>
      <c r="Z1836" s="1596"/>
      <c r="AB1836" s="1369"/>
      <c r="AC1836" s="1369"/>
      <c r="AD1836" s="1369"/>
      <c r="AE1836" s="1370"/>
      <c r="AF1836" s="1371"/>
      <c r="AG1836" s="1369"/>
      <c r="AH1836" s="1593"/>
    </row>
    <row r="1837" spans="1:34" s="1368" customFormat="1" ht="12" x14ac:dyDescent="0.2">
      <c r="A1837" s="1594">
        <v>2017090</v>
      </c>
      <c r="B1837" s="1470">
        <v>121179</v>
      </c>
      <c r="C1837" s="1594" t="s">
        <v>3101</v>
      </c>
      <c r="D1837" s="1595" t="s">
        <v>3000</v>
      </c>
      <c r="E1837" s="2025">
        <v>1</v>
      </c>
      <c r="F1837" s="1595">
        <v>10</v>
      </c>
      <c r="G1837" s="1595">
        <v>8</v>
      </c>
      <c r="H1837" s="1595">
        <v>1</v>
      </c>
      <c r="I1837" s="1359">
        <v>42797</v>
      </c>
      <c r="J1837" s="1359">
        <v>42790</v>
      </c>
      <c r="K1837" s="1359" t="s">
        <v>1737</v>
      </c>
      <c r="L1837" s="1359" t="s">
        <v>1737</v>
      </c>
      <c r="M1837" s="1360" t="s">
        <v>89</v>
      </c>
      <c r="N1837" s="1360" t="s">
        <v>89</v>
      </c>
      <c r="O1837" s="1360" t="s">
        <v>89</v>
      </c>
      <c r="P1837" s="1360" t="s">
        <v>89</v>
      </c>
      <c r="Q1837" s="1434" t="s">
        <v>3173</v>
      </c>
      <c r="R1837" s="1362"/>
      <c r="S1837" s="1360">
        <v>10</v>
      </c>
      <c r="T1837" s="1363"/>
      <c r="U1837" s="1364" t="s">
        <v>3247</v>
      </c>
      <c r="V1837" s="1364" t="s">
        <v>3271</v>
      </c>
      <c r="W1837" s="1356">
        <v>18.25</v>
      </c>
      <c r="X1837" s="1364"/>
      <c r="Y1837" s="1364"/>
      <c r="Z1837" s="1596">
        <v>42786</v>
      </c>
      <c r="AB1837" s="1369"/>
      <c r="AC1837" s="1369"/>
      <c r="AD1837" s="1369"/>
      <c r="AE1837" s="1370">
        <f>IF(A1837="","",(IFERROR(VLOOKUP(A1837,Projecten!A$4:W$2618,5,FALSE),"niet bekend")))</f>
        <v>1</v>
      </c>
      <c r="AF1837" s="1371">
        <f>IF(AE1837="","",(IF(E1837=0,AH1837,(E1837/AE1837*AH1837))))</f>
        <v>3360.81</v>
      </c>
      <c r="AG1837" s="1369">
        <f>IF(A1837="","",(IFERROR(VLOOKUP(A1837,Projecten!A$4:W$2618,23,FALSE),"niet bekend")))</f>
        <v>3360.81</v>
      </c>
      <c r="AH1837" s="1593">
        <f>IF(A1837="","",(IFERROR(VLOOKUP(A1837,Projecten!A$4:W$2618,12,FALSE),"niet bekend")))</f>
        <v>3360.81</v>
      </c>
    </row>
    <row r="1838" spans="1:34" s="1368" customFormat="1" ht="12" x14ac:dyDescent="0.2">
      <c r="A1838" s="1594">
        <v>2017142</v>
      </c>
      <c r="B1838" s="1470">
        <v>121178</v>
      </c>
      <c r="C1838" s="1594" t="s">
        <v>3231</v>
      </c>
      <c r="D1838" s="1595" t="s">
        <v>3000</v>
      </c>
      <c r="E1838" s="2026">
        <v>1</v>
      </c>
      <c r="F1838" s="1358">
        <v>9</v>
      </c>
      <c r="G1838" s="1358">
        <v>7</v>
      </c>
      <c r="H1838" s="1358">
        <v>3</v>
      </c>
      <c r="I1838" s="1359">
        <v>42797</v>
      </c>
      <c r="J1838" s="1359">
        <v>42790</v>
      </c>
      <c r="K1838" s="1359" t="s">
        <v>1737</v>
      </c>
      <c r="L1838" s="1359" t="s">
        <v>1737</v>
      </c>
      <c r="M1838" s="1360" t="s">
        <v>89</v>
      </c>
      <c r="N1838" s="1360" t="s">
        <v>89</v>
      </c>
      <c r="O1838" s="1360" t="s">
        <v>89</v>
      </c>
      <c r="P1838" s="1360" t="s">
        <v>89</v>
      </c>
      <c r="Q1838" s="1434" t="s">
        <v>3173</v>
      </c>
      <c r="R1838" s="1362"/>
      <c r="S1838" s="1360">
        <v>10</v>
      </c>
      <c r="T1838" s="1363"/>
      <c r="U1838" s="1364" t="s">
        <v>3247</v>
      </c>
      <c r="V1838" s="1364" t="s">
        <v>3272</v>
      </c>
      <c r="W1838" s="1356">
        <v>18</v>
      </c>
      <c r="X1838" s="1364"/>
      <c r="Y1838" s="1364"/>
      <c r="Z1838" s="1596">
        <v>42786</v>
      </c>
      <c r="AB1838" s="1369"/>
      <c r="AC1838" s="1369"/>
      <c r="AD1838" s="1369"/>
      <c r="AE1838" s="1370">
        <f>IF(A1838="","",(IFERROR(VLOOKUP(A1838,Projecten!A$4:W$2618,5,FALSE),"niet bekend")))</f>
        <v>1</v>
      </c>
      <c r="AF1838" s="1371">
        <f>IF(AE1838="","",(IF(E1838=0,AH1838,(E1838/AE1838*AH1838))))</f>
        <v>3259.81</v>
      </c>
      <c r="AG1838" s="1369">
        <f>IF(A1838="","",(IFERROR(VLOOKUP(A1838,Projecten!A$4:W$2618,23,FALSE),"niet bekend")))</f>
        <v>3259.81</v>
      </c>
      <c r="AH1838" s="1593">
        <f>IF(A1838="","",(IFERROR(VLOOKUP(A1838,Projecten!A$4:W$2618,12,FALSE),"niet bekend")))</f>
        <v>3259.81</v>
      </c>
    </row>
    <row r="1839" spans="1:34" s="1368" customFormat="1" ht="12" x14ac:dyDescent="0.2">
      <c r="A1839" s="1594">
        <v>2017143</v>
      </c>
      <c r="B1839" s="1470">
        <v>121178</v>
      </c>
      <c r="C1839" s="1594" t="s">
        <v>3232</v>
      </c>
      <c r="D1839" s="1595" t="s">
        <v>3000</v>
      </c>
      <c r="E1839" s="2026">
        <v>1</v>
      </c>
      <c r="F1839" s="1358">
        <v>10</v>
      </c>
      <c r="G1839" s="1358">
        <v>5</v>
      </c>
      <c r="H1839" s="1358">
        <v>2</v>
      </c>
      <c r="I1839" s="1359">
        <v>42797</v>
      </c>
      <c r="J1839" s="1359">
        <v>42790</v>
      </c>
      <c r="K1839" s="1619">
        <v>42788</v>
      </c>
      <c r="L1839" s="1359" t="s">
        <v>1737</v>
      </c>
      <c r="M1839" s="1360" t="s">
        <v>89</v>
      </c>
      <c r="N1839" s="1360" t="s">
        <v>89</v>
      </c>
      <c r="O1839" s="1360" t="s">
        <v>89</v>
      </c>
      <c r="P1839" s="1360" t="s">
        <v>89</v>
      </c>
      <c r="Q1839" s="1434" t="s">
        <v>3173</v>
      </c>
      <c r="R1839" s="1362"/>
      <c r="S1839" s="1360">
        <v>10</v>
      </c>
      <c r="T1839" s="1363"/>
      <c r="U1839" s="1364" t="s">
        <v>3247</v>
      </c>
      <c r="V1839" s="1364" t="s">
        <v>3272</v>
      </c>
      <c r="W1839" s="1356">
        <v>16</v>
      </c>
      <c r="X1839" s="1364"/>
      <c r="Y1839" s="1364"/>
      <c r="Z1839" s="1596">
        <v>42786</v>
      </c>
      <c r="AB1839" s="1369"/>
      <c r="AC1839" s="1369"/>
      <c r="AD1839" s="1369"/>
      <c r="AE1839" s="1370">
        <f>IF(A1839="","",(IFERROR(VLOOKUP(A1839,Projecten!A$4:W$2618,5,FALSE),"niet bekend")))</f>
        <v>1</v>
      </c>
      <c r="AF1839" s="1371">
        <f>IF(AE1839="","",(IF(E1839=0,AH1839,(E1839/AE1839*AH1839))))</f>
        <v>3358.84</v>
      </c>
      <c r="AG1839" s="1369">
        <f>IF(A1839="","",(IFERROR(VLOOKUP(A1839,Projecten!A$4:W$2618,23,FALSE),"niet bekend")))</f>
        <v>3358.84</v>
      </c>
      <c r="AH1839" s="1593">
        <f>IF(A1839="","",(IFERROR(VLOOKUP(A1839,Projecten!A$4:W$2618,12,FALSE),"niet bekend")))</f>
        <v>3358.84</v>
      </c>
    </row>
    <row r="1840" spans="1:34" s="1368" customFormat="1" ht="12" x14ac:dyDescent="0.2">
      <c r="A1840" s="1357"/>
      <c r="B1840" s="1357"/>
      <c r="C1840" s="1357"/>
      <c r="D1840" s="1428"/>
      <c r="E1840" s="1429"/>
      <c r="F1840" s="1428"/>
      <c r="G1840" s="1428"/>
      <c r="H1840" s="1428"/>
      <c r="I1840" s="1359"/>
      <c r="J1840" s="1359"/>
      <c r="K1840" s="1359"/>
      <c r="L1840" s="1359"/>
      <c r="M1840" s="1360"/>
      <c r="N1840" s="1360"/>
      <c r="O1840" s="1360"/>
      <c r="P1840" s="1360"/>
      <c r="Q1840" s="1361"/>
      <c r="R1840" s="1362"/>
      <c r="S1840" s="1362"/>
      <c r="T1840" s="1363"/>
      <c r="U1840" s="1364"/>
      <c r="V1840" s="1364"/>
      <c r="W1840" s="1365"/>
      <c r="X1840" s="1435"/>
      <c r="Y1840" s="1364"/>
      <c r="Z1840" s="1596"/>
      <c r="AB1840" s="1369"/>
      <c r="AC1840" s="1369"/>
      <c r="AD1840" s="1369"/>
      <c r="AE1840" s="1370"/>
      <c r="AF1840" s="1371"/>
      <c r="AG1840" s="1369"/>
      <c r="AH1840" s="1593"/>
    </row>
    <row r="1841" spans="1:34" s="1368" customFormat="1" ht="12" x14ac:dyDescent="0.2">
      <c r="A1841" s="1594" t="s">
        <v>3198</v>
      </c>
      <c r="B1841" s="1470">
        <v>121184</v>
      </c>
      <c r="C1841" s="1594" t="s">
        <v>3200</v>
      </c>
      <c r="D1841" s="1443" t="s">
        <v>489</v>
      </c>
      <c r="E1841" s="2025">
        <v>1</v>
      </c>
      <c r="F1841" s="1595">
        <v>7</v>
      </c>
      <c r="G1841" s="1595">
        <v>2</v>
      </c>
      <c r="H1841" s="1595">
        <v>3</v>
      </c>
      <c r="I1841" s="1359">
        <v>42787</v>
      </c>
      <c r="J1841" s="1359">
        <v>42788</v>
      </c>
      <c r="K1841" s="1359" t="s">
        <v>1737</v>
      </c>
      <c r="L1841" s="1359" t="s">
        <v>1737</v>
      </c>
      <c r="M1841" s="1360" t="s">
        <v>89</v>
      </c>
      <c r="N1841" s="1360" t="s">
        <v>89</v>
      </c>
      <c r="O1841" s="1360" t="s">
        <v>89</v>
      </c>
      <c r="P1841" s="1360" t="s">
        <v>89</v>
      </c>
      <c r="Q1841" s="1361"/>
      <c r="R1841" s="1362"/>
      <c r="S1841" s="1362">
        <v>11</v>
      </c>
      <c r="T1841" s="1363"/>
      <c r="U1841" s="1364" t="s">
        <v>681</v>
      </c>
      <c r="V1841" s="1364"/>
      <c r="W1841" s="1365">
        <v>16.5</v>
      </c>
      <c r="X1841" s="1364"/>
      <c r="Y1841" s="1366"/>
      <c r="Z1841" s="1596">
        <v>42776</v>
      </c>
      <c r="AB1841" s="1369"/>
      <c r="AC1841" s="1369"/>
      <c r="AD1841" s="1369"/>
      <c r="AE1841" s="1370">
        <f>IF(A1841="","",(IFERROR(VLOOKUP(A1841,Projecten!A$4:W$2618,5,FALSE),"niet bekend")))</f>
        <v>1</v>
      </c>
      <c r="AF1841" s="1371">
        <f t="shared" ref="AF1841:AF1846" si="172">IF(AE1841="","",(IF(E1841=0,AH1841,(E1841/AE1841*AH1841))))</f>
        <v>3086.35</v>
      </c>
      <c r="AG1841" s="1369">
        <f>IF(A1841="","",(IFERROR(VLOOKUP(A1841,Projecten!A$4:W$2618,23,FALSE),"niet bekend")))</f>
        <v>3086.35</v>
      </c>
      <c r="AH1841" s="1593">
        <f>IF(A1841="","",(IFERROR(VLOOKUP(A1841,Projecten!A$4:W$2618,12,FALSE),"niet bekend")))</f>
        <v>3086.35</v>
      </c>
    </row>
    <row r="1842" spans="1:34" s="1368" customFormat="1" ht="12" x14ac:dyDescent="0.2">
      <c r="A1842" s="1594" t="s">
        <v>3196</v>
      </c>
      <c r="B1842" s="1470">
        <v>121185</v>
      </c>
      <c r="C1842" s="1594" t="s">
        <v>3194</v>
      </c>
      <c r="D1842" s="1620" t="s">
        <v>489</v>
      </c>
      <c r="E1842" s="2025">
        <v>1</v>
      </c>
      <c r="F1842" s="1595">
        <v>7</v>
      </c>
      <c r="G1842" s="1595">
        <v>2</v>
      </c>
      <c r="H1842" s="1595">
        <v>3</v>
      </c>
      <c r="I1842" s="1359">
        <v>42787</v>
      </c>
      <c r="J1842" s="1359">
        <v>42788</v>
      </c>
      <c r="K1842" s="1359" t="s">
        <v>1737</v>
      </c>
      <c r="L1842" s="1359" t="s">
        <v>1737</v>
      </c>
      <c r="M1842" s="1360" t="s">
        <v>89</v>
      </c>
      <c r="N1842" s="1360" t="s">
        <v>89</v>
      </c>
      <c r="O1842" s="1360" t="s">
        <v>89</v>
      </c>
      <c r="P1842" s="1360" t="s">
        <v>89</v>
      </c>
      <c r="Q1842" s="1361"/>
      <c r="R1842" s="1362"/>
      <c r="S1842" s="1362">
        <v>11</v>
      </c>
      <c r="T1842" s="1363"/>
      <c r="U1842" s="1364" t="s">
        <v>681</v>
      </c>
      <c r="V1842" s="1364"/>
      <c r="W1842" s="1365">
        <v>16.5</v>
      </c>
      <c r="X1842" s="1364"/>
      <c r="Y1842" s="1366"/>
      <c r="Z1842" s="1596">
        <v>42776</v>
      </c>
      <c r="AB1842" s="1369"/>
      <c r="AC1842" s="1369"/>
      <c r="AD1842" s="1369"/>
      <c r="AE1842" s="1370">
        <f>IF(A1842="","",(IFERROR(VLOOKUP(A1842,Projecten!A$4:W$2618,5,FALSE),"niet bekend")))</f>
        <v>1</v>
      </c>
      <c r="AF1842" s="1371">
        <f t="shared" si="172"/>
        <v>3119.59</v>
      </c>
      <c r="AG1842" s="1369">
        <f>IF(A1842="","",(IFERROR(VLOOKUP(A1842,Projecten!A$4:W$2618,23,FALSE),"niet bekend")))</f>
        <v>3119.59</v>
      </c>
      <c r="AH1842" s="1593">
        <f>IF(A1842="","",(IFERROR(VLOOKUP(A1842,Projecten!A$4:W$2618,12,FALSE),"niet bekend")))</f>
        <v>3119.59</v>
      </c>
    </row>
    <row r="1843" spans="1:34" s="1368" customFormat="1" ht="12" x14ac:dyDescent="0.2">
      <c r="A1843" s="1594" t="s">
        <v>3191</v>
      </c>
      <c r="B1843" s="1470">
        <v>121186</v>
      </c>
      <c r="C1843" s="1594" t="s">
        <v>3190</v>
      </c>
      <c r="D1843" s="1443" t="s">
        <v>489</v>
      </c>
      <c r="E1843" s="2025">
        <v>1</v>
      </c>
      <c r="F1843" s="1595">
        <v>7</v>
      </c>
      <c r="G1843" s="1595">
        <v>2</v>
      </c>
      <c r="H1843" s="1595">
        <v>3</v>
      </c>
      <c r="I1843" s="1359">
        <v>42787</v>
      </c>
      <c r="J1843" s="1359">
        <v>42788</v>
      </c>
      <c r="K1843" s="1359" t="s">
        <v>1737</v>
      </c>
      <c r="L1843" s="1359" t="s">
        <v>1737</v>
      </c>
      <c r="M1843" s="1360" t="s">
        <v>89</v>
      </c>
      <c r="N1843" s="1360" t="s">
        <v>89</v>
      </c>
      <c r="O1843" s="1360" t="s">
        <v>89</v>
      </c>
      <c r="P1843" s="1360" t="s">
        <v>89</v>
      </c>
      <c r="Q1843" s="1361"/>
      <c r="R1843" s="1362"/>
      <c r="S1843" s="1362">
        <v>11</v>
      </c>
      <c r="T1843" s="1363"/>
      <c r="U1843" s="1364" t="s">
        <v>681</v>
      </c>
      <c r="V1843" s="1364"/>
      <c r="W1843" s="1365">
        <v>16.5</v>
      </c>
      <c r="X1843" s="1364"/>
      <c r="Y1843" s="1366"/>
      <c r="Z1843" s="1596">
        <v>42776</v>
      </c>
      <c r="AB1843" s="1369"/>
      <c r="AC1843" s="1369"/>
      <c r="AD1843" s="1369"/>
      <c r="AE1843" s="1370">
        <f>IF(A1843="","",(IFERROR(VLOOKUP(A1843,Projecten!A$4:W$2618,5,FALSE),"niet bekend")))</f>
        <v>1</v>
      </c>
      <c r="AF1843" s="1371">
        <f t="shared" si="172"/>
        <v>3119.59</v>
      </c>
      <c r="AG1843" s="1369">
        <f>IF(A1843="","",(IFERROR(VLOOKUP(A1843,Projecten!A$4:W$2618,23,FALSE),"niet bekend")))</f>
        <v>3119.59</v>
      </c>
      <c r="AH1843" s="1593">
        <f>IF(A1843="","",(IFERROR(VLOOKUP(A1843,Projecten!A$4:W$2618,12,FALSE),"niet bekend")))</f>
        <v>3119.59</v>
      </c>
    </row>
    <row r="1844" spans="1:34" s="1287" customFormat="1" ht="12" x14ac:dyDescent="0.2">
      <c r="A1844" s="1330" t="s">
        <v>3304</v>
      </c>
      <c r="B1844" s="1470">
        <v>121183</v>
      </c>
      <c r="C1844" s="1330" t="s">
        <v>3241</v>
      </c>
      <c r="D1844" s="1601" t="s">
        <v>489</v>
      </c>
      <c r="E1844" s="1333">
        <v>1</v>
      </c>
      <c r="F1844" s="1332">
        <v>7</v>
      </c>
      <c r="G1844" s="1332">
        <v>0</v>
      </c>
      <c r="H1844" s="1332">
        <v>7</v>
      </c>
      <c r="I1844" s="1336" t="s">
        <v>89</v>
      </c>
      <c r="J1844" s="1336" t="s">
        <v>89</v>
      </c>
      <c r="K1844" s="1336" t="s">
        <v>89</v>
      </c>
      <c r="L1844" s="1336" t="s">
        <v>89</v>
      </c>
      <c r="M1844" s="1348" t="s">
        <v>89</v>
      </c>
      <c r="N1844" s="1348" t="s">
        <v>89</v>
      </c>
      <c r="O1844" s="1348" t="s">
        <v>89</v>
      </c>
      <c r="P1844" s="1348" t="s">
        <v>89</v>
      </c>
      <c r="Q1844" s="1290"/>
      <c r="R1844" s="1337"/>
      <c r="S1844" s="1337">
        <v>10</v>
      </c>
      <c r="T1844" s="1338"/>
      <c r="U1844" s="1331" t="s">
        <v>681</v>
      </c>
      <c r="V1844" s="1331"/>
      <c r="W1844" s="1340">
        <v>23.25</v>
      </c>
      <c r="X1844" s="1331"/>
      <c r="Y1844" s="1345"/>
      <c r="Z1844" s="1605">
        <v>42781</v>
      </c>
      <c r="AB1844" s="1291"/>
      <c r="AC1844" s="1291"/>
      <c r="AD1844" s="1291"/>
      <c r="AE1844" s="1412">
        <f>IF(A1844="","",(IFERROR(VLOOKUP(A1844,Projecten!A$4:W$2618,5,FALSE),"niet bekend")))</f>
        <v>1</v>
      </c>
      <c r="AF1844" s="1293">
        <f t="shared" si="172"/>
        <v>3516.73</v>
      </c>
      <c r="AG1844" s="1291">
        <f>IF(A1844="","",(IFERROR(VLOOKUP(A1844,Projecten!A$4:W$2618,23,FALSE),"niet bekend")))</f>
        <v>3516.73</v>
      </c>
      <c r="AH1844" s="1472">
        <f>IF(A1844="","",(IFERROR(VLOOKUP(A1844,Projecten!A$4:W$2618,12,FALSE),"niet bekend")))</f>
        <v>3516.73</v>
      </c>
    </row>
    <row r="1845" spans="1:34" s="1461" customFormat="1" ht="12" x14ac:dyDescent="0.2">
      <c r="A1845" s="1597" t="s">
        <v>3187</v>
      </c>
      <c r="B1845" s="1470">
        <v>121183</v>
      </c>
      <c r="C1845" s="1597" t="s">
        <v>3189</v>
      </c>
      <c r="D1845" s="1427" t="s">
        <v>489</v>
      </c>
      <c r="E1845" s="1948">
        <v>0</v>
      </c>
      <c r="F1845" s="1598">
        <v>1</v>
      </c>
      <c r="G1845" s="1598">
        <v>0</v>
      </c>
      <c r="H1845" s="1598">
        <v>1</v>
      </c>
      <c r="I1845" s="1336" t="s">
        <v>89</v>
      </c>
      <c r="J1845" s="1336" t="s">
        <v>89</v>
      </c>
      <c r="K1845" s="1336" t="s">
        <v>89</v>
      </c>
      <c r="L1845" s="1336" t="s">
        <v>89</v>
      </c>
      <c r="M1845" s="1348" t="s">
        <v>89</v>
      </c>
      <c r="N1845" s="1348" t="s">
        <v>89</v>
      </c>
      <c r="O1845" s="1348" t="s">
        <v>89</v>
      </c>
      <c r="P1845" s="1348" t="s">
        <v>89</v>
      </c>
      <c r="Q1845" s="1414"/>
      <c r="R1845" s="1337"/>
      <c r="S1845" s="1337">
        <v>10</v>
      </c>
      <c r="T1845" s="1459"/>
      <c r="U1845" s="1331" t="s">
        <v>681</v>
      </c>
      <c r="V1845" s="1455"/>
      <c r="W1845" s="1365">
        <v>3.25</v>
      </c>
      <c r="X1845" s="1455"/>
      <c r="Y1845" s="1455"/>
      <c r="Z1845" s="1599">
        <v>42408</v>
      </c>
      <c r="AB1845" s="1462"/>
      <c r="AC1845" s="1462"/>
      <c r="AD1845" s="1462"/>
      <c r="AE1845" s="1463">
        <f>IF(A1845="","",(IFERROR(VLOOKUP(A1845,Projecten!A$4:W$2618,5,FALSE),"niet bekend")))</f>
        <v>0</v>
      </c>
      <c r="AF1845" s="1425">
        <f t="shared" si="172"/>
        <v>502.39</v>
      </c>
      <c r="AG1845" s="1462">
        <f>IF(A1845="","",(IFERROR(VLOOKUP(A1845,Projecten!A$4:W$2618,23,FALSE),"niet bekend")))</f>
        <v>502.39</v>
      </c>
      <c r="AH1845" s="1464">
        <f>IF(A1845="","",(IFERROR(VLOOKUP(A1845,Projecten!A$4:W$2618,12,FALSE),"niet bekend")))</f>
        <v>502.39</v>
      </c>
    </row>
    <row r="1846" spans="1:34" s="1461" customFormat="1" ht="12" x14ac:dyDescent="0.2">
      <c r="A1846" s="1597" t="s">
        <v>3181</v>
      </c>
      <c r="B1846" s="1470">
        <v>121183</v>
      </c>
      <c r="C1846" s="1597" t="s">
        <v>3182</v>
      </c>
      <c r="D1846" s="1427" t="s">
        <v>489</v>
      </c>
      <c r="E1846" s="1948">
        <v>0</v>
      </c>
      <c r="F1846" s="1598">
        <v>1</v>
      </c>
      <c r="G1846" s="1598">
        <v>0</v>
      </c>
      <c r="H1846" s="1598">
        <v>1</v>
      </c>
      <c r="I1846" s="1336" t="s">
        <v>89</v>
      </c>
      <c r="J1846" s="1336" t="s">
        <v>89</v>
      </c>
      <c r="K1846" s="1336" t="s">
        <v>89</v>
      </c>
      <c r="L1846" s="1336" t="s">
        <v>89</v>
      </c>
      <c r="M1846" s="1348" t="s">
        <v>89</v>
      </c>
      <c r="N1846" s="1348" t="s">
        <v>89</v>
      </c>
      <c r="O1846" s="1348" t="s">
        <v>89</v>
      </c>
      <c r="P1846" s="1348" t="s">
        <v>89</v>
      </c>
      <c r="Q1846" s="1414"/>
      <c r="R1846" s="1337"/>
      <c r="S1846" s="1337">
        <v>10</v>
      </c>
      <c r="T1846" s="1459"/>
      <c r="U1846" s="1331" t="s">
        <v>681</v>
      </c>
      <c r="V1846" s="1455"/>
      <c r="W1846" s="1365">
        <v>3.25</v>
      </c>
      <c r="X1846" s="1455"/>
      <c r="Y1846" s="1455"/>
      <c r="Z1846" s="1599">
        <v>42408</v>
      </c>
      <c r="AB1846" s="1462"/>
      <c r="AC1846" s="1462"/>
      <c r="AD1846" s="1462"/>
      <c r="AE1846" s="1463">
        <f>IF(A1846="","",(IFERROR(VLOOKUP(A1846,Projecten!A$4:W$2618,5,FALSE),"niet bekend")))</f>
        <v>0</v>
      </c>
      <c r="AF1846" s="1425">
        <f t="shared" si="172"/>
        <v>502.39</v>
      </c>
      <c r="AG1846" s="1462">
        <f>IF(A1846="","",(IFERROR(VLOOKUP(A1846,Projecten!A$4:W$2618,23,FALSE),"niet bekend")))</f>
        <v>502.39</v>
      </c>
      <c r="AH1846" s="1464">
        <f>IF(A1846="","",(IFERROR(VLOOKUP(A1846,Projecten!A$4:W$2618,12,FALSE),"niet bekend")))</f>
        <v>502.39</v>
      </c>
    </row>
    <row r="1847" spans="1:34" s="1368" customFormat="1" ht="12" x14ac:dyDescent="0.2">
      <c r="A1847" s="1594"/>
      <c r="B1847" s="1629"/>
      <c r="C1847" s="1594"/>
      <c r="D1847" s="1595"/>
      <c r="E1847" s="2025"/>
      <c r="F1847" s="1595"/>
      <c r="G1847" s="1595"/>
      <c r="H1847" s="1595"/>
      <c r="I1847" s="1359"/>
      <c r="J1847" s="1359"/>
      <c r="K1847" s="1360"/>
      <c r="L1847" s="1360"/>
      <c r="M1847" s="1360"/>
      <c r="N1847" s="1360"/>
      <c r="O1847" s="1360"/>
      <c r="P1847" s="1360"/>
      <c r="Q1847" s="1361"/>
      <c r="R1847" s="1362"/>
      <c r="S1847" s="1360"/>
      <c r="T1847" s="1363"/>
      <c r="U1847" s="1364"/>
      <c r="V1847" s="1364"/>
      <c r="W1847" s="1585"/>
      <c r="X1847" s="1364"/>
      <c r="Y1847" s="1364"/>
      <c r="Z1847" s="1361"/>
      <c r="AB1847" s="1369"/>
      <c r="AC1847" s="1369"/>
      <c r="AD1847" s="1369"/>
      <c r="AE1847" s="1370"/>
      <c r="AF1847" s="1371"/>
      <c r="AG1847" s="1369"/>
      <c r="AH1847" s="1593"/>
    </row>
    <row r="1848" spans="1:34" s="1368" customFormat="1" ht="12" x14ac:dyDescent="0.2">
      <c r="A1848" s="1357">
        <v>2017100</v>
      </c>
      <c r="B1848" s="1355">
        <v>121182</v>
      </c>
      <c r="C1848" s="1357" t="s">
        <v>2637</v>
      </c>
      <c r="D1848" s="1428" t="s">
        <v>1575</v>
      </c>
      <c r="E1848" s="1429">
        <v>1</v>
      </c>
      <c r="F1848" s="1358">
        <v>13</v>
      </c>
      <c r="G1848" s="1358">
        <v>10</v>
      </c>
      <c r="H1848" s="1358">
        <v>1</v>
      </c>
      <c r="I1848" s="1359">
        <v>42794</v>
      </c>
      <c r="J1848" s="1359" t="s">
        <v>1737</v>
      </c>
      <c r="K1848" s="1359" t="s">
        <v>1737</v>
      </c>
      <c r="L1848" s="1359" t="s">
        <v>1737</v>
      </c>
      <c r="M1848" s="1360" t="s">
        <v>89</v>
      </c>
      <c r="N1848" s="1360" t="s">
        <v>89</v>
      </c>
      <c r="O1848" s="1360" t="s">
        <v>89</v>
      </c>
      <c r="P1848" s="1360" t="s">
        <v>89</v>
      </c>
      <c r="Q1848" s="1361" t="s">
        <v>3337</v>
      </c>
      <c r="R1848" s="1362"/>
      <c r="S1848" s="1362">
        <v>10</v>
      </c>
      <c r="T1848" s="1363"/>
      <c r="U1848" s="1364" t="s">
        <v>2355</v>
      </c>
      <c r="V1848" s="1364"/>
      <c r="W1848" s="1365">
        <v>16</v>
      </c>
      <c r="X1848" s="1435"/>
      <c r="Y1848" s="1364"/>
      <c r="Z1848" s="1596">
        <v>42780</v>
      </c>
      <c r="AB1848" s="1369"/>
      <c r="AC1848" s="1369"/>
      <c r="AD1848" s="1369"/>
      <c r="AE1848" s="1370">
        <f>IF(A1848="","",(IFERROR(VLOOKUP(A1848,Projecten!A$4:W$2618,5,FALSE),"niet bekend")))</f>
        <v>1</v>
      </c>
      <c r="AF1848" s="1371">
        <f>IF(AE1848="","",(IF(E1848=0,AH1848,(E1848/AE1848*AH1848))))</f>
        <v>2539.21</v>
      </c>
      <c r="AG1848" s="1369">
        <f>IF(A1848="","",(IFERROR(VLOOKUP(A1848,Projecten!A$4:W$2618,23,FALSE),"niet bekend")))</f>
        <v>2539.21</v>
      </c>
      <c r="AH1848" s="1593">
        <f>IF(A1848="","",(IFERROR(VLOOKUP(A1848,Projecten!A$4:W$2618,12,FALSE),"niet bekend")))</f>
        <v>2539.21</v>
      </c>
    </row>
    <row r="1849" spans="1:34" s="1368" customFormat="1" ht="12" x14ac:dyDescent="0.2">
      <c r="A1849" s="1357">
        <v>2017101</v>
      </c>
      <c r="B1849" s="1355">
        <v>121182</v>
      </c>
      <c r="C1849" s="1357" t="s">
        <v>2638</v>
      </c>
      <c r="D1849" s="1428" t="s">
        <v>1575</v>
      </c>
      <c r="E1849" s="1429">
        <v>1</v>
      </c>
      <c r="F1849" s="1358">
        <v>9</v>
      </c>
      <c r="G1849" s="1358">
        <v>6</v>
      </c>
      <c r="H1849" s="1358">
        <v>1</v>
      </c>
      <c r="I1849" s="1359">
        <v>42790</v>
      </c>
      <c r="J1849" s="1359" t="s">
        <v>1737</v>
      </c>
      <c r="K1849" s="1359" t="s">
        <v>1737</v>
      </c>
      <c r="L1849" s="1359" t="s">
        <v>1737</v>
      </c>
      <c r="M1849" s="1360" t="s">
        <v>89</v>
      </c>
      <c r="N1849" s="1360" t="s">
        <v>89</v>
      </c>
      <c r="O1849" s="1360" t="s">
        <v>89</v>
      </c>
      <c r="P1849" s="1360" t="s">
        <v>89</v>
      </c>
      <c r="Q1849" s="1361" t="s">
        <v>3337</v>
      </c>
      <c r="R1849" s="1362"/>
      <c r="S1849" s="1362">
        <v>10</v>
      </c>
      <c r="T1849" s="1363"/>
      <c r="U1849" s="1364" t="s">
        <v>2355</v>
      </c>
      <c r="V1849" s="1364"/>
      <c r="W1849" s="1365">
        <v>12.5</v>
      </c>
      <c r="X1849" s="1435"/>
      <c r="Y1849" s="1364"/>
      <c r="Z1849" s="1596">
        <v>42780</v>
      </c>
      <c r="AB1849" s="1369"/>
      <c r="AC1849" s="1369"/>
      <c r="AD1849" s="1369"/>
      <c r="AE1849" s="1370">
        <f>IF(A1849="","",(IFERROR(VLOOKUP(A1849,Projecten!A$4:W$2618,5,FALSE),"niet bekend")))</f>
        <v>1</v>
      </c>
      <c r="AF1849" s="1371">
        <f>IF(AE1849="","",(IF(E1849=0,AH1849,(E1849/AE1849*AH1849))))</f>
        <v>2091.11</v>
      </c>
      <c r="AG1849" s="1369">
        <f>IF(A1849="","",(IFERROR(VLOOKUP(A1849,Projecten!A$4:W$2618,23,FALSE),"niet bekend")))</f>
        <v>2091.11</v>
      </c>
      <c r="AH1849" s="1593">
        <f>IF(A1849="","",(IFERROR(VLOOKUP(A1849,Projecten!A$4:W$2618,12,FALSE),"niet bekend")))</f>
        <v>2091.11</v>
      </c>
    </row>
    <row r="1850" spans="1:34" s="1368" customFormat="1" ht="12" x14ac:dyDescent="0.2">
      <c r="A1850" s="1357">
        <v>2017050</v>
      </c>
      <c r="B1850" s="1357">
        <v>121181</v>
      </c>
      <c r="C1850" s="1357" t="s">
        <v>3151</v>
      </c>
      <c r="D1850" s="1443" t="s">
        <v>1549</v>
      </c>
      <c r="E1850" s="2026">
        <v>1</v>
      </c>
      <c r="F1850" s="1443">
        <v>13</v>
      </c>
      <c r="G1850" s="1443">
        <v>8</v>
      </c>
      <c r="H1850" s="1443">
        <v>1</v>
      </c>
      <c r="I1850" s="1359">
        <v>42787</v>
      </c>
      <c r="J1850" s="1359" t="s">
        <v>1737</v>
      </c>
      <c r="K1850" s="1359" t="s">
        <v>1737</v>
      </c>
      <c r="L1850" s="1359" t="s">
        <v>1737</v>
      </c>
      <c r="M1850" s="1360" t="s">
        <v>89</v>
      </c>
      <c r="N1850" s="1360" t="s">
        <v>89</v>
      </c>
      <c r="O1850" s="1360" t="s">
        <v>89</v>
      </c>
      <c r="P1850" s="1360" t="s">
        <v>89</v>
      </c>
      <c r="Q1850" s="1361" t="s">
        <v>3337</v>
      </c>
      <c r="R1850" s="1362"/>
      <c r="S1850" s="1362">
        <v>10</v>
      </c>
      <c r="T1850" s="1363"/>
      <c r="U1850" s="1364" t="s">
        <v>3152</v>
      </c>
      <c r="V1850" s="1364" t="s">
        <v>1631</v>
      </c>
      <c r="W1850" s="1365">
        <v>16</v>
      </c>
      <c r="X1850" s="1435"/>
      <c r="Y1850" s="1364"/>
      <c r="Z1850" s="1596">
        <v>42409</v>
      </c>
      <c r="AB1850" s="1369"/>
      <c r="AC1850" s="1369"/>
      <c r="AD1850" s="1369"/>
      <c r="AE1850" s="1370">
        <f>IF(A1850="","",(IFERROR(VLOOKUP(A1850,Projecten!A$4:W$2618,5,FALSE),"niet bekend")))</f>
        <v>1</v>
      </c>
      <c r="AF1850" s="1371">
        <f>IF(AE1850="","",(IF(E1850=0,AH1850,(E1850/AE1850*AH1850))))</f>
        <v>2492.35</v>
      </c>
      <c r="AG1850" s="1369">
        <f>IF(A1850="","",(IFERROR(VLOOKUP(A1850,Projecten!A$4:W$2618,23,FALSE),"niet bekend")))</f>
        <v>2492.35</v>
      </c>
      <c r="AH1850" s="1593">
        <f>IF(A1850="","",(IFERROR(VLOOKUP(A1850,Projecten!A$4:W$2618,12,FALSE),"niet bekend")))</f>
        <v>2492.35</v>
      </c>
    </row>
    <row r="1851" spans="1:34" s="1368" customFormat="1" ht="12" x14ac:dyDescent="0.2">
      <c r="A1851" s="1357">
        <v>2017051</v>
      </c>
      <c r="B1851" s="1357">
        <v>121181</v>
      </c>
      <c r="C1851" s="1357" t="s">
        <v>3150</v>
      </c>
      <c r="D1851" s="1443" t="s">
        <v>1549</v>
      </c>
      <c r="E1851" s="2026">
        <v>1</v>
      </c>
      <c r="F1851" s="1443">
        <v>12</v>
      </c>
      <c r="G1851" s="1443">
        <v>7</v>
      </c>
      <c r="H1851" s="1443">
        <v>2</v>
      </c>
      <c r="I1851" s="1359">
        <v>42787</v>
      </c>
      <c r="J1851" s="1359" t="s">
        <v>1737</v>
      </c>
      <c r="K1851" s="1359" t="s">
        <v>1737</v>
      </c>
      <c r="L1851" s="1359" t="s">
        <v>1737</v>
      </c>
      <c r="M1851" s="1360" t="s">
        <v>89</v>
      </c>
      <c r="N1851" s="1360" t="s">
        <v>89</v>
      </c>
      <c r="O1851" s="1360" t="s">
        <v>89</v>
      </c>
      <c r="P1851" s="1360" t="s">
        <v>89</v>
      </c>
      <c r="Q1851" s="1361" t="s">
        <v>3337</v>
      </c>
      <c r="R1851" s="1362"/>
      <c r="S1851" s="1362">
        <v>10</v>
      </c>
      <c r="T1851" s="1363"/>
      <c r="U1851" s="1364" t="s">
        <v>3152</v>
      </c>
      <c r="V1851" s="1364" t="s">
        <v>1631</v>
      </c>
      <c r="W1851" s="1365">
        <v>17</v>
      </c>
      <c r="X1851" s="1435"/>
      <c r="Y1851" s="1364"/>
      <c r="Z1851" s="1596">
        <v>42409</v>
      </c>
      <c r="AB1851" s="1369"/>
      <c r="AC1851" s="1369"/>
      <c r="AD1851" s="1369"/>
      <c r="AE1851" s="1370">
        <f>IF(A1851="","",(IFERROR(VLOOKUP(A1851,Projecten!A$4:W$2618,5,FALSE),"niet bekend")))</f>
        <v>1</v>
      </c>
      <c r="AF1851" s="1371">
        <f>IF(AE1851="","",(IF(E1851=0,AH1851,(E1851/AE1851*AH1851))))</f>
        <v>2667.08</v>
      </c>
      <c r="AG1851" s="1369">
        <f>IF(A1851="","",(IFERROR(VLOOKUP(A1851,Projecten!A$4:W$2618,23,FALSE),"niet bekend")))</f>
        <v>2667.08</v>
      </c>
      <c r="AH1851" s="1593">
        <f>IF(A1851="","",(IFERROR(VLOOKUP(A1851,Projecten!A$4:W$2618,12,FALSE),"niet bekend")))</f>
        <v>2667.08</v>
      </c>
    </row>
    <row r="1852" spans="1:34" s="1368" customFormat="1" ht="12" x14ac:dyDescent="0.2">
      <c r="A1852" s="1594"/>
      <c r="B1852" s="1357"/>
      <c r="C1852" s="1594"/>
      <c r="D1852" s="1428"/>
      <c r="E1852" s="2025"/>
      <c r="F1852" s="1595"/>
      <c r="G1852" s="1595"/>
      <c r="H1852" s="1595"/>
      <c r="I1852" s="1359"/>
      <c r="J1852" s="1359"/>
      <c r="K1852" s="1359"/>
      <c r="L1852" s="1359"/>
      <c r="M1852" s="1360"/>
      <c r="N1852" s="1360"/>
      <c r="O1852" s="1360"/>
      <c r="P1852" s="1360"/>
      <c r="Q1852" s="1361"/>
      <c r="R1852" s="1362"/>
      <c r="S1852" s="1362"/>
      <c r="T1852" s="1363"/>
      <c r="U1852" s="1364"/>
      <c r="V1852" s="1364"/>
      <c r="W1852" s="1365"/>
      <c r="X1852" s="1364"/>
      <c r="Y1852" s="1366"/>
      <c r="Z1852" s="1596"/>
      <c r="AB1852" s="1369"/>
      <c r="AC1852" s="1369"/>
      <c r="AD1852" s="1369"/>
      <c r="AE1852" s="1370"/>
      <c r="AF1852" s="1371"/>
      <c r="AG1852" s="1369"/>
      <c r="AH1852" s="1593"/>
    </row>
    <row r="1853" spans="1:34" s="1368" customFormat="1" ht="12" x14ac:dyDescent="0.2">
      <c r="A1853" s="1495">
        <v>2017131</v>
      </c>
      <c r="B1853" s="1470">
        <v>121171</v>
      </c>
      <c r="C1853" s="1495" t="s">
        <v>3202</v>
      </c>
      <c r="D1853" s="1428" t="s">
        <v>451</v>
      </c>
      <c r="E1853" s="1429">
        <v>1</v>
      </c>
      <c r="F1853" s="1613">
        <v>14</v>
      </c>
      <c r="G1853" s="1613">
        <v>6</v>
      </c>
      <c r="H1853" s="1613">
        <v>6</v>
      </c>
      <c r="I1853" s="1359">
        <v>42787</v>
      </c>
      <c r="J1853" s="1359">
        <v>42788</v>
      </c>
      <c r="K1853" s="1359" t="s">
        <v>1737</v>
      </c>
      <c r="L1853" s="1359" t="s">
        <v>1737</v>
      </c>
      <c r="M1853" s="1360" t="s">
        <v>89</v>
      </c>
      <c r="N1853" s="1360" t="s">
        <v>89</v>
      </c>
      <c r="O1853" s="1360" t="s">
        <v>89</v>
      </c>
      <c r="P1853" s="1360" t="s">
        <v>89</v>
      </c>
      <c r="Q1853" s="1361"/>
      <c r="R1853" s="1362"/>
      <c r="S1853" s="1362">
        <v>10</v>
      </c>
      <c r="T1853" s="1363"/>
      <c r="U1853" s="1364" t="s">
        <v>934</v>
      </c>
      <c r="V1853" s="1364" t="s">
        <v>1495</v>
      </c>
      <c r="W1853" s="1356">
        <v>37</v>
      </c>
      <c r="X1853" s="1364"/>
      <c r="Y1853" s="1364"/>
      <c r="Z1853" s="1596">
        <v>42776</v>
      </c>
      <c r="AB1853" s="1369"/>
      <c r="AC1853" s="1369"/>
      <c r="AD1853" s="1369"/>
      <c r="AE1853" s="1370">
        <f>IF(A1853="","",(IFERROR(VLOOKUP(A1853,Projecten!A$4:W$2618,5,FALSE),"niet bekend")))</f>
        <v>1</v>
      </c>
      <c r="AF1853" s="1371">
        <f>IF(AE1853="","",(IF(E1853=0,AH1853,(E1853/AE1853*AH1853))))</f>
        <v>6307.99</v>
      </c>
      <c r="AG1853" s="1369">
        <f>IF(A1853="","",(IFERROR(VLOOKUP(A1853,Projecten!A$4:W$2618,23,FALSE),"niet bekend")))</f>
        <v>6307.99</v>
      </c>
      <c r="AH1853" s="1593">
        <f>IF(A1853="","",(IFERROR(VLOOKUP(A1853,Projecten!A$4:W$2618,12,FALSE),"niet bekend")))</f>
        <v>6307.99</v>
      </c>
    </row>
    <row r="1854" spans="1:34" s="1368" customFormat="1" ht="12" x14ac:dyDescent="0.2">
      <c r="A1854" s="1357">
        <v>2017088</v>
      </c>
      <c r="B1854" s="1357">
        <v>121170</v>
      </c>
      <c r="C1854" s="1438" t="s">
        <v>3092</v>
      </c>
      <c r="D1854" s="1439" t="s">
        <v>451</v>
      </c>
      <c r="E1854" s="1429">
        <v>1</v>
      </c>
      <c r="F1854" s="1358">
        <v>7</v>
      </c>
      <c r="G1854" s="1358">
        <v>4</v>
      </c>
      <c r="H1854" s="1358">
        <v>2</v>
      </c>
      <c r="I1854" s="1359">
        <v>42780</v>
      </c>
      <c r="J1854" s="1359">
        <v>42781</v>
      </c>
      <c r="K1854" s="1359" t="s">
        <v>1737</v>
      </c>
      <c r="L1854" s="1359" t="s">
        <v>1737</v>
      </c>
      <c r="M1854" s="1360" t="s">
        <v>89</v>
      </c>
      <c r="N1854" s="1360" t="s">
        <v>89</v>
      </c>
      <c r="O1854" s="1360" t="s">
        <v>89</v>
      </c>
      <c r="P1854" s="1360" t="s">
        <v>89</v>
      </c>
      <c r="Q1854" s="1361"/>
      <c r="R1854" s="1362"/>
      <c r="S1854" s="1362">
        <v>10</v>
      </c>
      <c r="T1854" s="1363"/>
      <c r="U1854" s="1364" t="s">
        <v>934</v>
      </c>
      <c r="V1854" s="1364"/>
      <c r="W1854" s="1356">
        <v>14.25</v>
      </c>
      <c r="X1854" s="1364"/>
      <c r="Y1854" s="1364"/>
      <c r="Z1854" s="1596">
        <v>42766</v>
      </c>
      <c r="AB1854" s="1369"/>
      <c r="AC1854" s="1369"/>
      <c r="AD1854" s="1369"/>
      <c r="AE1854" s="1370">
        <f>IF(A1854="","",(IFERROR(VLOOKUP(A1854,Projecten!A$4:W$2618,5,FALSE),"niet bekend")))</f>
        <v>1</v>
      </c>
      <c r="AF1854" s="1371">
        <f>IF(AE1854="","",(IF(E1854=0,AH1854,(E1854/AE1854*AH1854))))</f>
        <v>2510.9899999999998</v>
      </c>
      <c r="AG1854" s="1369">
        <f>IF(A1854="","",(IFERROR(VLOOKUP(A1854,Projecten!A$4:W$2618,23,FALSE),"niet bekend")))</f>
        <v>2510.9899999999998</v>
      </c>
      <c r="AH1854" s="1593">
        <f>IF(A1854="","",(IFERROR(VLOOKUP(A1854,Projecten!A$4:W$2618,12,FALSE),"niet bekend")))</f>
        <v>2510.9899999999998</v>
      </c>
    </row>
    <row r="1855" spans="1:34" s="1386" customFormat="1" ht="12" x14ac:dyDescent="0.2">
      <c r="A1855" s="1374"/>
      <c r="B1855" s="1375"/>
      <c r="C1855" s="1376"/>
      <c r="D1855" s="1376"/>
      <c r="E1855" s="1377"/>
      <c r="F1855" s="1377"/>
      <c r="G1855" s="1377"/>
      <c r="H1855" s="1377"/>
      <c r="I1855" s="1378"/>
      <c r="J1855" s="1378"/>
      <c r="K1855" s="1378"/>
      <c r="L1855" s="1377"/>
      <c r="M1855" s="1377"/>
      <c r="N1855" s="1377"/>
      <c r="O1855" s="1377"/>
      <c r="P1855" s="1377"/>
      <c r="Q1855" s="1379"/>
      <c r="R1855" s="2138"/>
      <c r="S1855" s="1381"/>
      <c r="T1855" s="1381"/>
      <c r="U1855" s="1382"/>
      <c r="V1855" s="1382"/>
      <c r="W1855" s="1382"/>
      <c r="X1855" s="1383"/>
      <c r="Y1855" s="1384"/>
      <c r="Z1855" s="1385"/>
      <c r="AB1855" s="1387"/>
      <c r="AC1855" s="1387"/>
      <c r="AD1855" s="1387"/>
      <c r="AE1855" s="1388"/>
      <c r="AF1855" s="1389"/>
      <c r="AG1855" s="1387" t="str">
        <f>IF(A1855="","",(IFERROR(VLOOKUP(A1855,Projecten!A$4:W$2618,23,FALSE),"niet bekend")))</f>
        <v/>
      </c>
      <c r="AH1855" s="1390" t="str">
        <f>IF(A1855="","",(IFERROR(VLOOKUP(A1855,Projecten!A$4:W$2618,12,FALSE),"niet bekend")))</f>
        <v/>
      </c>
    </row>
    <row r="1856" spans="1:34" s="1323" customFormat="1" x14ac:dyDescent="0.2">
      <c r="A1856" s="1310"/>
      <c r="B1856" s="1311"/>
      <c r="C1856" s="1312">
        <f>SUM(F1856:H1856)</f>
        <v>398</v>
      </c>
      <c r="D1856" s="1313"/>
      <c r="E1856" s="1314">
        <f>SUM(E1857:E1889)</f>
        <v>24</v>
      </c>
      <c r="F1856" s="1314">
        <f>SUM(F1857:F1889)</f>
        <v>206</v>
      </c>
      <c r="G1856" s="1314">
        <f>SUM(G1857:G1889)</f>
        <v>126</v>
      </c>
      <c r="H1856" s="1314">
        <f>SUM(H1857:H1889)</f>
        <v>66</v>
      </c>
      <c r="I1856" s="1315"/>
      <c r="J1856" s="1315"/>
      <c r="K1856" s="1315"/>
      <c r="L1856" s="1314"/>
      <c r="M1856" s="1314"/>
      <c r="N1856" s="1314"/>
      <c r="O1856" s="1314"/>
      <c r="P1856" s="1314"/>
      <c r="Q1856" s="1449">
        <v>10</v>
      </c>
      <c r="R1856" s="2139"/>
      <c r="S1856" s="1450"/>
      <c r="T1856" s="1450"/>
      <c r="U1856" s="1451"/>
      <c r="V1856" s="1452">
        <f>SUM(W1856:W1889)</f>
        <v>432.5</v>
      </c>
      <c r="W1856" s="1320"/>
      <c r="X1856" s="1320">
        <f>Productiemedewerkers!C2157</f>
        <v>0</v>
      </c>
      <c r="Y1856" s="1321">
        <f>V1856-X1856</f>
        <v>432.5</v>
      </c>
      <c r="Z1856" s="1322" t="s">
        <v>3434</v>
      </c>
      <c r="AA1856" s="964" t="s">
        <v>1332</v>
      </c>
      <c r="AB1856" s="964" t="s">
        <v>1269</v>
      </c>
      <c r="AC1856" s="964" t="s">
        <v>1333</v>
      </c>
      <c r="AD1856" s="958" t="s">
        <v>2590</v>
      </c>
      <c r="AE1856" s="1326"/>
      <c r="AF1856" s="1327">
        <f>SUM(AF1857:AF1889)</f>
        <v>63706.32</v>
      </c>
      <c r="AG1856" s="1324" t="str">
        <f>IF(A1856="","",(IFERROR(VLOOKUP(A1856,Projecten!A$4:W$2618,23,FALSE),"niet bekend")))</f>
        <v/>
      </c>
      <c r="AH1856" s="1328" t="str">
        <f>IF(A1856="","",(IFERROR(VLOOKUP(A1856,Projecten!A$4:W$2618,12,FALSE),"niet bekend")))</f>
        <v/>
      </c>
    </row>
    <row r="1857" spans="1:34" s="1287" customFormat="1" ht="12" x14ac:dyDescent="0.2">
      <c r="A1857" s="1493"/>
      <c r="B1857" s="1447"/>
      <c r="C1857" s="1331"/>
      <c r="D1857" s="1453"/>
      <c r="E1857" s="1454"/>
      <c r="F1857" s="1454"/>
      <c r="G1857" s="1454"/>
      <c r="H1857" s="1454"/>
      <c r="I1857" s="1334"/>
      <c r="J1857" s="1334"/>
      <c r="K1857" s="1334"/>
      <c r="L1857" s="1335"/>
      <c r="M1857" s="1335"/>
      <c r="N1857" s="1335"/>
      <c r="O1857" s="1335"/>
      <c r="P1857" s="1335"/>
      <c r="Q1857" s="1290" t="s">
        <v>3064</v>
      </c>
      <c r="R1857" s="1337"/>
      <c r="S1857" s="1337"/>
      <c r="T1857" s="1338"/>
      <c r="U1857" s="1331"/>
      <c r="V1857" s="1353" t="s">
        <v>2493</v>
      </c>
      <c r="W1857" s="1340"/>
      <c r="X1857" s="1331"/>
      <c r="Y1857" s="1331"/>
      <c r="Z1857" s="1290"/>
      <c r="AA1857" s="1608">
        <v>466.5</v>
      </c>
      <c r="AB1857" s="1608">
        <v>104.25</v>
      </c>
      <c r="AC1857" s="1608">
        <f>AA1857-AB1857</f>
        <v>362.25</v>
      </c>
      <c r="AD1857" s="1608">
        <v>56</v>
      </c>
      <c r="AE1857" s="1412" t="str">
        <f>IF(A1857="","",(IFERROR(VLOOKUP(A1857,Projecten!A$4:W$2618,5,FALSE),"niet bekend")))</f>
        <v/>
      </c>
      <c r="AF1857" s="1293" t="str">
        <f>IF(AE1857="","",(IF(E1857=0,AH1857,(E1857/AE1857*AH1857))))</f>
        <v/>
      </c>
      <c r="AG1857" s="1291" t="str">
        <f>IF(A1857="","",(IFERROR(VLOOKUP(A1857,Projecten!A$4:W$2618,23,FALSE),"niet bekend")))</f>
        <v/>
      </c>
      <c r="AH1857" s="1472" t="str">
        <f>IF(A1857="","",(IFERROR(VLOOKUP(A1857,Projecten!A$4:W$2618,12,FALSE),"niet bekend")))</f>
        <v/>
      </c>
    </row>
    <row r="1858" spans="1:34" s="1287" customFormat="1" ht="12" x14ac:dyDescent="0.2">
      <c r="A1858" s="1493"/>
      <c r="B1858" s="1447"/>
      <c r="C1858" s="1331"/>
      <c r="D1858" s="1453"/>
      <c r="E1858" s="1454"/>
      <c r="F1858" s="1454"/>
      <c r="G1858" s="1454"/>
      <c r="H1858" s="1454"/>
      <c r="I1858" s="1334"/>
      <c r="J1858" s="1334"/>
      <c r="K1858" s="1334"/>
      <c r="L1858" s="1335"/>
      <c r="M1858" s="1335"/>
      <c r="N1858" s="1335"/>
      <c r="O1858" s="1335"/>
      <c r="P1858" s="1335"/>
      <c r="Q1858" s="1290"/>
      <c r="R1858" s="1337"/>
      <c r="S1858" s="1337"/>
      <c r="T1858" s="1338"/>
      <c r="U1858" s="1331"/>
      <c r="V1858" s="1353"/>
      <c r="W1858" s="1340"/>
      <c r="X1858" s="1331"/>
      <c r="Y1858" s="1331"/>
      <c r="Z1858" s="1290"/>
      <c r="AB1858" s="1291"/>
      <c r="AC1858" s="1291"/>
      <c r="AD1858" s="1291"/>
      <c r="AE1858" s="1412"/>
      <c r="AF1858" s="1293"/>
      <c r="AG1858" s="1291"/>
      <c r="AH1858" s="1632"/>
    </row>
    <row r="1859" spans="1:34" s="1461" customFormat="1" ht="12" x14ac:dyDescent="0.2">
      <c r="A1859" s="1494"/>
      <c r="B1859" s="1455"/>
      <c r="C1859" s="1414" t="s">
        <v>3407</v>
      </c>
      <c r="D1859" s="1455"/>
      <c r="E1859" s="1457"/>
      <c r="F1859" s="1455"/>
      <c r="G1859" s="1455"/>
      <c r="H1859" s="1455"/>
      <c r="I1859" s="1456"/>
      <c r="J1859" s="1456"/>
      <c r="K1859" s="1456"/>
      <c r="L1859" s="1456"/>
      <c r="M1859" s="1457"/>
      <c r="N1859" s="1457"/>
      <c r="O1859" s="1457"/>
      <c r="P1859" s="1457"/>
      <c r="Q1859" s="1414"/>
      <c r="R1859" s="1337"/>
      <c r="S1859" s="1458"/>
      <c r="T1859" s="1459"/>
      <c r="U1859" s="1455"/>
      <c r="V1859" s="1455"/>
      <c r="W1859" s="1394">
        <v>38</v>
      </c>
      <c r="X1859" s="1455"/>
      <c r="Y1859" s="1455"/>
      <c r="Z1859" s="1460"/>
      <c r="AB1859" s="1462"/>
      <c r="AC1859" s="1462"/>
      <c r="AD1859" s="1462"/>
      <c r="AE1859" s="1463" t="str">
        <f>IF(A1859="","",(IFERROR(VLOOKUP(A1859,Projecten!A$4:W$2618,5,FALSE),"niet bekend")))</f>
        <v/>
      </c>
      <c r="AF1859" s="1425" t="str">
        <f>IF(AE1859="","",(IF(E1859=0,AH1859,(E1859/AE1859*AH1859))))</f>
        <v/>
      </c>
      <c r="AG1859" s="1462" t="str">
        <f>IF(A1859="","",(IFERROR(VLOOKUP(A1859,Projecten!A$4:W$2618,23,FALSE),"niet bekend")))</f>
        <v/>
      </c>
      <c r="AH1859" s="1464" t="str">
        <f>IF(A1859="","",(IFERROR(VLOOKUP(A1859,Projecten!A$4:W$2618,12,FALSE),"niet bekend")))</f>
        <v/>
      </c>
    </row>
    <row r="1860" spans="1:34" s="1461" customFormat="1" ht="12" x14ac:dyDescent="0.2">
      <c r="A1860" s="1494"/>
      <c r="B1860" s="1455"/>
      <c r="C1860" s="1414" t="s">
        <v>3426</v>
      </c>
      <c r="D1860" s="1455"/>
      <c r="E1860" s="1457"/>
      <c r="F1860" s="1455"/>
      <c r="G1860" s="1455"/>
      <c r="H1860" s="1455"/>
      <c r="I1860" s="1456"/>
      <c r="J1860" s="1456"/>
      <c r="K1860" s="1456"/>
      <c r="L1860" s="1456"/>
      <c r="M1860" s="1457"/>
      <c r="N1860" s="1457"/>
      <c r="O1860" s="1457"/>
      <c r="P1860" s="1457"/>
      <c r="Q1860" s="1414"/>
      <c r="R1860" s="1337"/>
      <c r="S1860" s="1458"/>
      <c r="T1860" s="1459"/>
      <c r="U1860" s="1455"/>
      <c r="V1860" s="1455"/>
      <c r="W1860" s="1394">
        <v>8.25</v>
      </c>
      <c r="X1860" s="1455"/>
      <c r="Y1860" s="1455"/>
      <c r="Z1860" s="1460"/>
      <c r="AB1860" s="1462"/>
      <c r="AC1860" s="1462"/>
      <c r="AD1860" s="1462"/>
      <c r="AE1860" s="1463"/>
      <c r="AF1860" s="1425"/>
      <c r="AG1860" s="1462"/>
      <c r="AH1860" s="1464"/>
    </row>
    <row r="1861" spans="1:34" s="1461" customFormat="1" ht="12" x14ac:dyDescent="0.2">
      <c r="A1861" s="1494"/>
      <c r="B1861" s="1455"/>
      <c r="C1861" s="1414" t="s">
        <v>3427</v>
      </c>
      <c r="D1861" s="1455"/>
      <c r="E1861" s="1457"/>
      <c r="F1861" s="1455"/>
      <c r="G1861" s="1455"/>
      <c r="H1861" s="1455"/>
      <c r="I1861" s="1456"/>
      <c r="J1861" s="1456"/>
      <c r="K1861" s="1456"/>
      <c r="L1861" s="1456"/>
      <c r="M1861" s="1457"/>
      <c r="N1861" s="1457"/>
      <c r="O1861" s="1457"/>
      <c r="P1861" s="1457"/>
      <c r="Q1861" s="1414"/>
      <c r="R1861" s="1337"/>
      <c r="S1861" s="1458"/>
      <c r="T1861" s="1459"/>
      <c r="U1861" s="1455"/>
      <c r="V1861" s="1455"/>
      <c r="W1861" s="1394">
        <v>8.25</v>
      </c>
      <c r="X1861" s="1455"/>
      <c r="Y1861" s="1455"/>
      <c r="Z1861" s="1460"/>
      <c r="AB1861" s="1462"/>
      <c r="AC1861" s="1462"/>
      <c r="AD1861" s="1462"/>
      <c r="AE1861" s="1463"/>
      <c r="AF1861" s="1425"/>
      <c r="AG1861" s="1462"/>
      <c r="AH1861" s="1464"/>
    </row>
    <row r="1862" spans="1:34" s="1461" customFormat="1" ht="12" x14ac:dyDescent="0.2">
      <c r="A1862" s="1494"/>
      <c r="B1862" s="1455"/>
      <c r="C1862" s="1414" t="s">
        <v>3428</v>
      </c>
      <c r="D1862" s="1455"/>
      <c r="E1862" s="1457"/>
      <c r="F1862" s="1455"/>
      <c r="G1862" s="1455"/>
      <c r="H1862" s="1455"/>
      <c r="I1862" s="1456"/>
      <c r="J1862" s="1456"/>
      <c r="K1862" s="1456"/>
      <c r="L1862" s="1456"/>
      <c r="M1862" s="1457"/>
      <c r="N1862" s="1457"/>
      <c r="O1862" s="1457"/>
      <c r="P1862" s="1457"/>
      <c r="Q1862" s="1414"/>
      <c r="R1862" s="1337"/>
      <c r="S1862" s="1458"/>
      <c r="T1862" s="1459"/>
      <c r="U1862" s="1455"/>
      <c r="V1862" s="1455"/>
      <c r="W1862" s="1394">
        <v>8.25</v>
      </c>
      <c r="X1862" s="1455"/>
      <c r="Y1862" s="1455"/>
      <c r="Z1862" s="1460"/>
      <c r="AB1862" s="1462"/>
      <c r="AC1862" s="1462"/>
      <c r="AD1862" s="1462"/>
      <c r="AE1862" s="1463"/>
      <c r="AF1862" s="1425"/>
      <c r="AG1862" s="1462"/>
      <c r="AH1862" s="1464"/>
    </row>
    <row r="1863" spans="1:34" s="1625" customFormat="1" ht="12" x14ac:dyDescent="0.2">
      <c r="A1863" s="1638"/>
      <c r="B1863" s="1624"/>
      <c r="C1863" s="1587"/>
      <c r="D1863" s="1624"/>
      <c r="E1863" s="1621"/>
      <c r="F1863" s="1624"/>
      <c r="G1863" s="1624"/>
      <c r="H1863" s="1624"/>
      <c r="I1863" s="1622"/>
      <c r="J1863" s="1622"/>
      <c r="K1863" s="1622"/>
      <c r="L1863" s="1622"/>
      <c r="M1863" s="1621"/>
      <c r="N1863" s="1621"/>
      <c r="O1863" s="1621"/>
      <c r="P1863" s="1621"/>
      <c r="Q1863" s="1587"/>
      <c r="R1863" s="1362"/>
      <c r="S1863" s="1639"/>
      <c r="T1863" s="1623"/>
      <c r="U1863" s="1624"/>
      <c r="V1863" s="1624"/>
      <c r="W1863" s="1585"/>
      <c r="X1863" s="1624"/>
      <c r="Y1863" s="1624"/>
      <c r="Z1863" s="1640"/>
      <c r="AB1863" s="1626"/>
      <c r="AC1863" s="1626"/>
      <c r="AD1863" s="1626"/>
      <c r="AE1863" s="1627"/>
      <c r="AF1863" s="1615"/>
      <c r="AG1863" s="1626"/>
      <c r="AH1863" s="1628"/>
    </row>
    <row r="1864" spans="1:34" s="1368" customFormat="1" ht="12" x14ac:dyDescent="0.2">
      <c r="A1864" s="1396">
        <v>2017130</v>
      </c>
      <c r="B1864" s="1630">
        <v>121189</v>
      </c>
      <c r="C1864" s="1396">
        <v>636217</v>
      </c>
      <c r="D1864" s="1437" t="s">
        <v>68</v>
      </c>
      <c r="E1864" s="1445">
        <v>1</v>
      </c>
      <c r="F1864" s="1437">
        <v>8</v>
      </c>
      <c r="G1864" s="1437">
        <v>5</v>
      </c>
      <c r="H1864" s="1437">
        <v>3</v>
      </c>
      <c r="I1864" s="1359">
        <v>42794</v>
      </c>
      <c r="J1864" s="1359">
        <v>42795</v>
      </c>
      <c r="K1864" s="1359" t="s">
        <v>1737</v>
      </c>
      <c r="L1864" s="1359" t="s">
        <v>1737</v>
      </c>
      <c r="M1864" s="1360" t="s">
        <v>89</v>
      </c>
      <c r="N1864" s="1360" t="s">
        <v>89</v>
      </c>
      <c r="O1864" s="1360" t="s">
        <v>89</v>
      </c>
      <c r="P1864" s="1360" t="s">
        <v>89</v>
      </c>
      <c r="Q1864" s="1361"/>
      <c r="R1864" s="1362"/>
      <c r="S1864" s="1362">
        <v>11</v>
      </c>
      <c r="T1864" s="1363"/>
      <c r="U1864" s="1364" t="s">
        <v>3217</v>
      </c>
      <c r="V1864" s="1364"/>
      <c r="W1864" s="1356">
        <v>17.25</v>
      </c>
      <c r="X1864" s="1364"/>
      <c r="Y1864" s="1364"/>
      <c r="Z1864" s="1636">
        <v>42781</v>
      </c>
      <c r="AB1864" s="1369"/>
      <c r="AC1864" s="1369"/>
      <c r="AD1864" s="1369"/>
      <c r="AE1864" s="1370">
        <f>IF(A1864="","",(IFERROR(VLOOKUP(A1864,Projecten!A$4:W$2618,5,FALSE),"niet bekend")))</f>
        <v>1</v>
      </c>
      <c r="AF1864" s="1371">
        <f>IF(AE1864="","",(IF(E1864=0,AH1864,(E1864/AE1864*AH1864))))</f>
        <v>3078.22</v>
      </c>
      <c r="AG1864" s="1369">
        <f>IF(A1864="","",(IFERROR(VLOOKUP(A1864,Projecten!A$4:W$2618,23,FALSE),"niet bekend")))</f>
        <v>3078.22</v>
      </c>
      <c r="AH1864" s="1637">
        <f>IF(A1864="","",(IFERROR(VLOOKUP(A1864,Projecten!A$4:W$2618,12,FALSE),"niet bekend")))</f>
        <v>3078.22</v>
      </c>
    </row>
    <row r="1865" spans="1:34" s="1368" customFormat="1" ht="12" x14ac:dyDescent="0.2">
      <c r="A1865" s="1396">
        <v>2017137</v>
      </c>
      <c r="B1865" s="1630">
        <v>121189</v>
      </c>
      <c r="C1865" s="1396">
        <v>636117</v>
      </c>
      <c r="D1865" s="1437" t="s">
        <v>68</v>
      </c>
      <c r="E1865" s="1445">
        <v>1</v>
      </c>
      <c r="F1865" s="1437">
        <v>8</v>
      </c>
      <c r="G1865" s="1437">
        <v>5</v>
      </c>
      <c r="H1865" s="1437">
        <v>3</v>
      </c>
      <c r="I1865" s="1359">
        <v>42794</v>
      </c>
      <c r="J1865" s="1359" t="s">
        <v>1737</v>
      </c>
      <c r="K1865" s="1359" t="s">
        <v>1737</v>
      </c>
      <c r="L1865" s="1359" t="s">
        <v>1737</v>
      </c>
      <c r="M1865" s="1360" t="s">
        <v>89</v>
      </c>
      <c r="N1865" s="1360" t="s">
        <v>89</v>
      </c>
      <c r="O1865" s="1360" t="s">
        <v>89</v>
      </c>
      <c r="P1865" s="1360" t="s">
        <v>89</v>
      </c>
      <c r="Q1865" s="1361"/>
      <c r="R1865" s="1362"/>
      <c r="S1865" s="1362">
        <v>11</v>
      </c>
      <c r="T1865" s="1363"/>
      <c r="U1865" s="1364" t="s">
        <v>3217</v>
      </c>
      <c r="V1865" s="1364"/>
      <c r="W1865" s="1356">
        <v>15</v>
      </c>
      <c r="X1865" s="1364"/>
      <c r="Y1865" s="1364"/>
      <c r="Z1865" s="1636">
        <v>42781</v>
      </c>
      <c r="AB1865" s="1369"/>
      <c r="AC1865" s="1369"/>
      <c r="AD1865" s="1369"/>
      <c r="AE1865" s="1370">
        <f>IF(A1865="","",(IFERROR(VLOOKUP(A1865,Projecten!A$4:W$2618,5,FALSE),"niet bekend")))</f>
        <v>1</v>
      </c>
      <c r="AF1865" s="1371">
        <f>IF(AE1865="","",(IF(E1865=0,AH1865,(E1865/AE1865*AH1865))))</f>
        <v>2531.15</v>
      </c>
      <c r="AG1865" s="1369">
        <f>IF(A1865="","",(IFERROR(VLOOKUP(A1865,Projecten!A$4:W$2618,23,FALSE),"niet bekend")))</f>
        <v>2531.15</v>
      </c>
      <c r="AH1865" s="1637">
        <f>IF(A1865="","",(IFERROR(VLOOKUP(A1865,Projecten!A$4:W$2618,12,FALSE),"niet bekend")))</f>
        <v>2531.15</v>
      </c>
    </row>
    <row r="1866" spans="1:34" s="1368" customFormat="1" ht="12" x14ac:dyDescent="0.2">
      <c r="A1866" s="1396">
        <v>2017134</v>
      </c>
      <c r="B1866" s="1630">
        <v>121189</v>
      </c>
      <c r="C1866" s="1396" t="s">
        <v>3213</v>
      </c>
      <c r="D1866" s="1437" t="s">
        <v>68</v>
      </c>
      <c r="E1866" s="1445">
        <v>1</v>
      </c>
      <c r="F1866" s="1437">
        <v>2</v>
      </c>
      <c r="G1866" s="1437">
        <v>1</v>
      </c>
      <c r="H1866" s="1437">
        <v>1</v>
      </c>
      <c r="I1866" s="1359">
        <v>42794</v>
      </c>
      <c r="J1866" s="1359" t="s">
        <v>1737</v>
      </c>
      <c r="K1866" s="1359" t="s">
        <v>1737</v>
      </c>
      <c r="L1866" s="1359" t="s">
        <v>1737</v>
      </c>
      <c r="M1866" s="1360" t="s">
        <v>89</v>
      </c>
      <c r="N1866" s="1360" t="s">
        <v>89</v>
      </c>
      <c r="O1866" s="1360" t="s">
        <v>89</v>
      </c>
      <c r="P1866" s="1360" t="s">
        <v>89</v>
      </c>
      <c r="Q1866" s="1361"/>
      <c r="R1866" s="1362"/>
      <c r="S1866" s="1362">
        <v>11</v>
      </c>
      <c r="T1866" s="1363"/>
      <c r="U1866" s="1364" t="s">
        <v>3217</v>
      </c>
      <c r="V1866" s="1364"/>
      <c r="W1866" s="1356">
        <v>5</v>
      </c>
      <c r="X1866" s="1364"/>
      <c r="Y1866" s="1364"/>
      <c r="Z1866" s="1636">
        <v>42781</v>
      </c>
      <c r="AB1866" s="1369"/>
      <c r="AC1866" s="1369"/>
      <c r="AD1866" s="1369"/>
      <c r="AE1866" s="1370">
        <f>IF(A1866="","",(IFERROR(VLOOKUP(A1866,Projecten!A$4:W$2618,5,FALSE),"niet bekend")))</f>
        <v>1</v>
      </c>
      <c r="AF1866" s="1371">
        <f>IF(AE1866="","",(IF(E1866=0,AH1866,(E1866/AE1866*AH1866))))</f>
        <v>599.77</v>
      </c>
      <c r="AG1866" s="1369">
        <f>IF(A1866="","",(IFERROR(VLOOKUP(A1866,Projecten!A$4:W$2618,23,FALSE),"niet bekend")))</f>
        <v>599.77</v>
      </c>
      <c r="AH1866" s="1637">
        <f>IF(A1866="","",(IFERROR(VLOOKUP(A1866,Projecten!A$4:W$2618,12,FALSE),"niet bekend")))</f>
        <v>599.77</v>
      </c>
    </row>
    <row r="1867" spans="1:34" s="1368" customFormat="1" ht="12" x14ac:dyDescent="0.2">
      <c r="A1867" s="1396">
        <v>2017136</v>
      </c>
      <c r="B1867" s="1630">
        <v>121190</v>
      </c>
      <c r="C1867" s="1396">
        <v>636617</v>
      </c>
      <c r="D1867" s="1437" t="s">
        <v>68</v>
      </c>
      <c r="E1867" s="1445">
        <v>1</v>
      </c>
      <c r="F1867" s="1437">
        <v>7</v>
      </c>
      <c r="G1867" s="1437">
        <v>4</v>
      </c>
      <c r="H1867" s="1437">
        <v>3</v>
      </c>
      <c r="I1867" s="1359">
        <v>42794</v>
      </c>
      <c r="J1867" s="1359" t="s">
        <v>1737</v>
      </c>
      <c r="K1867" s="1359" t="s">
        <v>1737</v>
      </c>
      <c r="L1867" s="1359" t="s">
        <v>1737</v>
      </c>
      <c r="M1867" s="1360" t="s">
        <v>89</v>
      </c>
      <c r="N1867" s="1360" t="s">
        <v>89</v>
      </c>
      <c r="O1867" s="1360" t="s">
        <v>89</v>
      </c>
      <c r="P1867" s="1360" t="s">
        <v>89</v>
      </c>
      <c r="Q1867" s="1361"/>
      <c r="R1867" s="1362"/>
      <c r="S1867" s="1362">
        <v>11</v>
      </c>
      <c r="T1867" s="1363"/>
      <c r="U1867" s="1364" t="s">
        <v>3217</v>
      </c>
      <c r="V1867" s="1364"/>
      <c r="W1867" s="1356">
        <v>13.75</v>
      </c>
      <c r="X1867" s="1364"/>
      <c r="Y1867" s="1364"/>
      <c r="Z1867" s="1636">
        <v>42781</v>
      </c>
      <c r="AB1867" s="1369"/>
      <c r="AC1867" s="1369"/>
      <c r="AD1867" s="1369"/>
      <c r="AE1867" s="1370">
        <f>IF(A1867="","",(IFERROR(VLOOKUP(A1867,Projecten!A$4:W$2618,5,FALSE),"niet bekend")))</f>
        <v>1</v>
      </c>
      <c r="AF1867" s="1371">
        <f>IF(AE1867="","",(IF(E1867=0,AH1867,(E1867/AE1867*AH1867))))</f>
        <v>2391.88</v>
      </c>
      <c r="AG1867" s="1369">
        <f>IF(A1867="","",(IFERROR(VLOOKUP(A1867,Projecten!A$4:W$2618,23,FALSE),"niet bekend")))</f>
        <v>2391.88</v>
      </c>
      <c r="AH1867" s="1637">
        <f>IF(A1867="","",(IFERROR(VLOOKUP(A1867,Projecten!A$4:W$2618,12,FALSE),"niet bekend")))</f>
        <v>2391.88</v>
      </c>
    </row>
    <row r="1868" spans="1:34" s="1368" customFormat="1" ht="12" x14ac:dyDescent="0.2">
      <c r="A1868" s="1396">
        <v>2017135</v>
      </c>
      <c r="B1868" s="1630">
        <v>121190</v>
      </c>
      <c r="C1868" s="1396">
        <v>635017</v>
      </c>
      <c r="D1868" s="1437" t="s">
        <v>68</v>
      </c>
      <c r="E1868" s="1445">
        <v>1</v>
      </c>
      <c r="F1868" s="1437">
        <v>8</v>
      </c>
      <c r="G1868" s="1437">
        <v>5</v>
      </c>
      <c r="H1868" s="1437">
        <v>3</v>
      </c>
      <c r="I1868" s="1359">
        <v>42794</v>
      </c>
      <c r="J1868" s="1359" t="s">
        <v>1737</v>
      </c>
      <c r="K1868" s="1359" t="s">
        <v>1737</v>
      </c>
      <c r="L1868" s="1359" t="s">
        <v>1737</v>
      </c>
      <c r="M1868" s="1360" t="s">
        <v>89</v>
      </c>
      <c r="N1868" s="1360" t="s">
        <v>89</v>
      </c>
      <c r="O1868" s="1360" t="s">
        <v>89</v>
      </c>
      <c r="P1868" s="1360" t="s">
        <v>89</v>
      </c>
      <c r="Q1868" s="1361"/>
      <c r="R1868" s="1362"/>
      <c r="S1868" s="1362">
        <v>11</v>
      </c>
      <c r="T1868" s="1363"/>
      <c r="U1868" s="1364" t="s">
        <v>3217</v>
      </c>
      <c r="V1868" s="1364"/>
      <c r="W1868" s="1356">
        <v>15</v>
      </c>
      <c r="X1868" s="1364"/>
      <c r="Y1868" s="1364"/>
      <c r="Z1868" s="1636">
        <v>42781</v>
      </c>
      <c r="AB1868" s="1369"/>
      <c r="AC1868" s="1369"/>
      <c r="AD1868" s="1369"/>
      <c r="AE1868" s="1370">
        <f>IF(A1868="","",(IFERROR(VLOOKUP(A1868,Projecten!A$4:W$2618,5,FALSE),"niet bekend")))</f>
        <v>1</v>
      </c>
      <c r="AF1868" s="1371">
        <f>IF(AE1868="","",(IF(E1868=0,AH1868,(E1868/AE1868*AH1868))))</f>
        <v>2480.83</v>
      </c>
      <c r="AG1868" s="1369">
        <f>IF(A1868="","",(IFERROR(VLOOKUP(A1868,Projecten!A$4:W$2618,23,FALSE),"niet bekend")))</f>
        <v>2480.83</v>
      </c>
      <c r="AH1868" s="1637">
        <f>IF(A1868="","",(IFERROR(VLOOKUP(A1868,Projecten!A$4:W$2618,12,FALSE),"niet bekend")))</f>
        <v>2480.83</v>
      </c>
    </row>
    <row r="1869" spans="1:34" s="1368" customFormat="1" ht="12" x14ac:dyDescent="0.2">
      <c r="A1869" s="1396">
        <v>2017145</v>
      </c>
      <c r="B1869" s="1579">
        <v>121191</v>
      </c>
      <c r="C1869" s="1396">
        <v>634217</v>
      </c>
      <c r="D1869" s="1437" t="s">
        <v>68</v>
      </c>
      <c r="E1869" s="1445">
        <v>1</v>
      </c>
      <c r="F1869" s="1437">
        <v>13</v>
      </c>
      <c r="G1869" s="1437">
        <v>7</v>
      </c>
      <c r="H1869" s="1437">
        <v>3</v>
      </c>
      <c r="I1869" s="1359">
        <v>42794</v>
      </c>
      <c r="J1869" s="1359">
        <v>42795</v>
      </c>
      <c r="K1869" s="1359" t="s">
        <v>1737</v>
      </c>
      <c r="L1869" s="1359" t="s">
        <v>1737</v>
      </c>
      <c r="M1869" s="1360" t="s">
        <v>89</v>
      </c>
      <c r="N1869" s="1360" t="s">
        <v>89</v>
      </c>
      <c r="O1869" s="1360" t="s">
        <v>89</v>
      </c>
      <c r="P1869" s="1360" t="s">
        <v>89</v>
      </c>
      <c r="Q1869" s="1361"/>
      <c r="R1869" s="1362"/>
      <c r="S1869" s="1362">
        <v>11</v>
      </c>
      <c r="T1869" s="1363"/>
      <c r="U1869" s="1364" t="s">
        <v>3217</v>
      </c>
      <c r="V1869" s="1364" t="s">
        <v>3253</v>
      </c>
      <c r="W1869" s="1356">
        <v>20</v>
      </c>
      <c r="X1869" s="1364"/>
      <c r="Y1869" s="1364"/>
      <c r="Z1869" s="1636">
        <v>42780</v>
      </c>
      <c r="AB1869" s="1369"/>
      <c r="AC1869" s="1369"/>
      <c r="AD1869" s="1369"/>
      <c r="AE1869" s="1370"/>
      <c r="AF1869" s="1371"/>
      <c r="AG1869" s="1369"/>
      <c r="AH1869" s="1637"/>
    </row>
    <row r="1870" spans="1:34" s="1368" customFormat="1" ht="12" x14ac:dyDescent="0.2">
      <c r="A1870" s="1396">
        <v>2017138</v>
      </c>
      <c r="B1870" s="1630">
        <v>121190</v>
      </c>
      <c r="C1870" s="1396">
        <v>635917</v>
      </c>
      <c r="D1870" s="1437" t="s">
        <v>68</v>
      </c>
      <c r="E1870" s="1445">
        <v>1</v>
      </c>
      <c r="F1870" s="1437">
        <v>9</v>
      </c>
      <c r="G1870" s="1437">
        <v>5</v>
      </c>
      <c r="H1870" s="1437">
        <v>3</v>
      </c>
      <c r="I1870" s="1359">
        <v>42794</v>
      </c>
      <c r="J1870" s="1359" t="s">
        <v>1737</v>
      </c>
      <c r="K1870" s="1359" t="s">
        <v>1737</v>
      </c>
      <c r="L1870" s="1359" t="s">
        <v>1737</v>
      </c>
      <c r="M1870" s="1360" t="s">
        <v>89</v>
      </c>
      <c r="N1870" s="1360" t="s">
        <v>89</v>
      </c>
      <c r="O1870" s="1360" t="s">
        <v>89</v>
      </c>
      <c r="P1870" s="1360" t="s">
        <v>89</v>
      </c>
      <c r="Q1870" s="1361"/>
      <c r="R1870" s="1362"/>
      <c r="S1870" s="1362">
        <v>11</v>
      </c>
      <c r="T1870" s="1363"/>
      <c r="U1870" s="1364" t="s">
        <v>3217</v>
      </c>
      <c r="V1870" s="1364"/>
      <c r="W1870" s="1356">
        <v>17.75</v>
      </c>
      <c r="X1870" s="1364"/>
      <c r="Y1870" s="1364"/>
      <c r="Z1870" s="1636">
        <v>42781</v>
      </c>
      <c r="AB1870" s="1369"/>
      <c r="AC1870" s="1369"/>
      <c r="AD1870" s="1369"/>
      <c r="AE1870" s="1370">
        <f>IF(A1870="","",(IFERROR(VLOOKUP(A1870,Projecten!A$4:W$2618,5,FALSE),"niet bekend")))</f>
        <v>1</v>
      </c>
      <c r="AF1870" s="1371">
        <f t="shared" ref="AF1870:AF1875" si="173">IF(AE1870="","",(IF(E1870=0,AH1870,(E1870/AE1870*AH1870))))</f>
        <v>2953.65</v>
      </c>
      <c r="AG1870" s="1369">
        <f>IF(A1870="","",(IFERROR(VLOOKUP(A1870,Projecten!A$4:W$2618,23,FALSE),"niet bekend")))</f>
        <v>2953.65</v>
      </c>
      <c r="AH1870" s="1637">
        <f>IF(A1870="","",(IFERROR(VLOOKUP(A1870,Projecten!A$4:W$2618,12,FALSE),"niet bekend")))</f>
        <v>2953.65</v>
      </c>
    </row>
    <row r="1871" spans="1:34" s="1368" customFormat="1" ht="12" x14ac:dyDescent="0.2">
      <c r="A1871" s="1396">
        <v>2017140</v>
      </c>
      <c r="B1871" s="1579">
        <v>121191</v>
      </c>
      <c r="C1871" s="1396">
        <v>636517</v>
      </c>
      <c r="D1871" s="1437" t="s">
        <v>68</v>
      </c>
      <c r="E1871" s="1445">
        <v>1</v>
      </c>
      <c r="F1871" s="1437">
        <v>8</v>
      </c>
      <c r="G1871" s="1437">
        <v>5</v>
      </c>
      <c r="H1871" s="1437">
        <v>3</v>
      </c>
      <c r="I1871" s="1359">
        <v>42794</v>
      </c>
      <c r="J1871" s="1359" t="s">
        <v>1737</v>
      </c>
      <c r="K1871" s="1359" t="s">
        <v>1737</v>
      </c>
      <c r="L1871" s="1359" t="s">
        <v>1737</v>
      </c>
      <c r="M1871" s="1360" t="s">
        <v>89</v>
      </c>
      <c r="N1871" s="1360" t="s">
        <v>89</v>
      </c>
      <c r="O1871" s="1360" t="s">
        <v>89</v>
      </c>
      <c r="P1871" s="1360" t="s">
        <v>89</v>
      </c>
      <c r="Q1871" s="1361"/>
      <c r="R1871" s="1362"/>
      <c r="S1871" s="1362">
        <v>11</v>
      </c>
      <c r="T1871" s="1363"/>
      <c r="U1871" s="1364" t="s">
        <v>3217</v>
      </c>
      <c r="V1871" s="1364"/>
      <c r="W1871" s="1356">
        <v>15</v>
      </c>
      <c r="X1871" s="1364"/>
      <c r="Y1871" s="1364"/>
      <c r="Z1871" s="1636">
        <v>42780</v>
      </c>
      <c r="AB1871" s="1369"/>
      <c r="AC1871" s="1369"/>
      <c r="AD1871" s="1369"/>
      <c r="AE1871" s="1370">
        <f>IF(A1871="","",(IFERROR(VLOOKUP(A1871,Projecten!A$4:W$2618,5,FALSE),"niet bekend")))</f>
        <v>1</v>
      </c>
      <c r="AF1871" s="1371">
        <f t="shared" si="173"/>
        <v>2480.83</v>
      </c>
      <c r="AG1871" s="1369">
        <f>IF(A1871="","",(IFERROR(VLOOKUP(A1871,Projecten!A$4:W$2618,23,FALSE),"niet bekend")))</f>
        <v>2480.83</v>
      </c>
      <c r="AH1871" s="1637">
        <f>IF(A1871="","",(IFERROR(VLOOKUP(A1871,Projecten!A$4:W$2618,12,FALSE),"niet bekend")))</f>
        <v>2480.83</v>
      </c>
    </row>
    <row r="1872" spans="1:34" s="1368" customFormat="1" ht="12" x14ac:dyDescent="0.2">
      <c r="A1872" s="1495">
        <v>2017150</v>
      </c>
      <c r="B1872" s="1634">
        <v>121193</v>
      </c>
      <c r="C1872" s="1357">
        <v>633117</v>
      </c>
      <c r="D1872" s="1613" t="s">
        <v>68</v>
      </c>
      <c r="E1872" s="1679">
        <v>1</v>
      </c>
      <c r="F1872" s="1613">
        <v>7</v>
      </c>
      <c r="G1872" s="1613">
        <v>6</v>
      </c>
      <c r="H1872" s="1613">
        <v>2</v>
      </c>
      <c r="I1872" s="1398">
        <v>42801</v>
      </c>
      <c r="J1872" s="1398" t="s">
        <v>1737</v>
      </c>
      <c r="K1872" s="1398" t="s">
        <v>1737</v>
      </c>
      <c r="L1872" s="1398" t="s">
        <v>1737</v>
      </c>
      <c r="M1872" s="1431" t="s">
        <v>89</v>
      </c>
      <c r="N1872" s="1431" t="s">
        <v>89</v>
      </c>
      <c r="O1872" s="1431" t="s">
        <v>89</v>
      </c>
      <c r="P1872" s="1431" t="s">
        <v>89</v>
      </c>
      <c r="Q1872" s="1361"/>
      <c r="R1872" s="1362"/>
      <c r="S1872" s="1362">
        <v>12</v>
      </c>
      <c r="T1872" s="1363"/>
      <c r="U1872" s="1364" t="s">
        <v>278</v>
      </c>
      <c r="V1872" s="1440"/>
      <c r="W1872" s="1356">
        <v>12</v>
      </c>
      <c r="X1872" s="1364"/>
      <c r="Y1872" s="1364"/>
      <c r="Z1872" s="1636">
        <v>42790</v>
      </c>
      <c r="AB1872" s="1369"/>
      <c r="AC1872" s="1369"/>
      <c r="AD1872" s="1369"/>
      <c r="AE1872" s="1370">
        <f>IF(A1872="","",(IFERROR(VLOOKUP(A1872,Projecten!A$4:W$2618,5,FALSE),"niet bekend")))</f>
        <v>1</v>
      </c>
      <c r="AF1872" s="1371">
        <f t="shared" si="173"/>
        <v>1925.71</v>
      </c>
      <c r="AG1872" s="1369">
        <f>IF(A1872="","",(IFERROR(VLOOKUP(A1872,Projecten!A$4:W$2618,23,FALSE),"niet bekend")))</f>
        <v>1925.71</v>
      </c>
      <c r="AH1872" s="1637">
        <f>IF(A1872="","",(IFERROR(VLOOKUP(A1872,Projecten!A$4:W$2618,12,FALSE),"niet bekend")))</f>
        <v>1925.71</v>
      </c>
    </row>
    <row r="1873" spans="1:34" s="1368" customFormat="1" ht="12" x14ac:dyDescent="0.2">
      <c r="A1873" s="1495">
        <v>2017148</v>
      </c>
      <c r="B1873" s="1634">
        <v>121192</v>
      </c>
      <c r="C1873" s="1357">
        <v>636717</v>
      </c>
      <c r="D1873" s="1613" t="s">
        <v>68</v>
      </c>
      <c r="E1873" s="1679">
        <v>1</v>
      </c>
      <c r="F1873" s="1613">
        <v>8</v>
      </c>
      <c r="G1873" s="1613">
        <v>5</v>
      </c>
      <c r="H1873" s="1613">
        <v>3</v>
      </c>
      <c r="I1873" s="1398">
        <v>42801</v>
      </c>
      <c r="J1873" s="1398" t="s">
        <v>1737</v>
      </c>
      <c r="K1873" s="1398" t="s">
        <v>1737</v>
      </c>
      <c r="L1873" s="1398" t="s">
        <v>1737</v>
      </c>
      <c r="M1873" s="1431" t="s">
        <v>89</v>
      </c>
      <c r="N1873" s="1431" t="s">
        <v>89</v>
      </c>
      <c r="O1873" s="1431" t="s">
        <v>89</v>
      </c>
      <c r="P1873" s="1431" t="s">
        <v>89</v>
      </c>
      <c r="Q1873" s="1361"/>
      <c r="R1873" s="1362"/>
      <c r="S1873" s="1362">
        <v>12</v>
      </c>
      <c r="T1873" s="1363"/>
      <c r="U1873" s="1364" t="s">
        <v>278</v>
      </c>
      <c r="V1873" s="1440"/>
      <c r="W1873" s="1356">
        <v>14.75</v>
      </c>
      <c r="X1873" s="1364"/>
      <c r="Y1873" s="1364"/>
      <c r="Z1873" s="1636">
        <v>42793</v>
      </c>
      <c r="AB1873" s="1369"/>
      <c r="AC1873" s="1369"/>
      <c r="AD1873" s="1369"/>
      <c r="AE1873" s="1370">
        <f>IF(A1873="","",(IFERROR(VLOOKUP(A1873,Projecten!A$4:W$2618,5,FALSE),"niet bekend")))</f>
        <v>1</v>
      </c>
      <c r="AF1873" s="1371">
        <f t="shared" si="173"/>
        <v>2628.88</v>
      </c>
      <c r="AG1873" s="1369">
        <f>IF(A1873="","",(IFERROR(VLOOKUP(A1873,Projecten!A$4:W$2618,23,FALSE),"niet bekend")))</f>
        <v>2628.88</v>
      </c>
      <c r="AH1873" s="1637">
        <f>IF(A1873="","",(IFERROR(VLOOKUP(A1873,Projecten!A$4:W$2618,12,FALSE),"niet bekend")))</f>
        <v>2628.88</v>
      </c>
    </row>
    <row r="1874" spans="1:34" s="1368" customFormat="1" ht="12" x14ac:dyDescent="0.2">
      <c r="A1874" s="1495">
        <v>2017153</v>
      </c>
      <c r="B1874" s="1634">
        <v>121193</v>
      </c>
      <c r="C1874" s="1357">
        <v>635217</v>
      </c>
      <c r="D1874" s="1613" t="s">
        <v>68</v>
      </c>
      <c r="E1874" s="1679">
        <v>1</v>
      </c>
      <c r="F1874" s="1613">
        <v>10</v>
      </c>
      <c r="G1874" s="1613">
        <v>5</v>
      </c>
      <c r="H1874" s="1613">
        <v>3</v>
      </c>
      <c r="I1874" s="1398">
        <v>42801</v>
      </c>
      <c r="J1874" s="1398" t="s">
        <v>1737</v>
      </c>
      <c r="K1874" s="1398" t="s">
        <v>1737</v>
      </c>
      <c r="L1874" s="1398" t="s">
        <v>1737</v>
      </c>
      <c r="M1874" s="1431" t="s">
        <v>89</v>
      </c>
      <c r="N1874" s="1431" t="s">
        <v>89</v>
      </c>
      <c r="O1874" s="1431" t="s">
        <v>89</v>
      </c>
      <c r="P1874" s="1431" t="s">
        <v>89</v>
      </c>
      <c r="Q1874" s="1361"/>
      <c r="R1874" s="1362"/>
      <c r="S1874" s="1362">
        <v>12</v>
      </c>
      <c r="T1874" s="1363"/>
      <c r="U1874" s="1364" t="s">
        <v>278</v>
      </c>
      <c r="V1874" s="1440"/>
      <c r="W1874" s="1356">
        <v>16.25</v>
      </c>
      <c r="X1874" s="1364"/>
      <c r="Y1874" s="1364"/>
      <c r="Z1874" s="1636">
        <v>42790</v>
      </c>
      <c r="AB1874" s="1369"/>
      <c r="AC1874" s="1369"/>
      <c r="AD1874" s="1369"/>
      <c r="AE1874" s="1370">
        <f>IF(A1874="","",(IFERROR(VLOOKUP(A1874,Projecten!A$4:W$2618,5,FALSE),"niet bekend")))</f>
        <v>1</v>
      </c>
      <c r="AF1874" s="1371">
        <f t="shared" si="173"/>
        <v>2655.58</v>
      </c>
      <c r="AG1874" s="1369">
        <f>IF(A1874="","",(IFERROR(VLOOKUP(A1874,Projecten!A$4:W$2618,23,FALSE),"niet bekend")))</f>
        <v>2655.58</v>
      </c>
      <c r="AH1874" s="1637">
        <f>IF(A1874="","",(IFERROR(VLOOKUP(A1874,Projecten!A$4:W$2618,12,FALSE),"niet bekend")))</f>
        <v>2655.58</v>
      </c>
    </row>
    <row r="1875" spans="1:34" s="1368" customFormat="1" ht="12" x14ac:dyDescent="0.2">
      <c r="A1875" s="1495">
        <v>2017149</v>
      </c>
      <c r="B1875" s="1634">
        <v>121192</v>
      </c>
      <c r="C1875" s="1357">
        <v>633817</v>
      </c>
      <c r="D1875" s="1613" t="s">
        <v>68</v>
      </c>
      <c r="E1875" s="1679">
        <v>1</v>
      </c>
      <c r="F1875" s="1613">
        <v>8</v>
      </c>
      <c r="G1875" s="1613">
        <v>6</v>
      </c>
      <c r="H1875" s="1613">
        <v>3</v>
      </c>
      <c r="I1875" s="1398">
        <v>42801</v>
      </c>
      <c r="J1875" s="1398" t="s">
        <v>1737</v>
      </c>
      <c r="K1875" s="1398" t="s">
        <v>1737</v>
      </c>
      <c r="L1875" s="1398" t="s">
        <v>1737</v>
      </c>
      <c r="M1875" s="1431" t="s">
        <v>89</v>
      </c>
      <c r="N1875" s="1431" t="s">
        <v>89</v>
      </c>
      <c r="O1875" s="1431" t="s">
        <v>89</v>
      </c>
      <c r="P1875" s="1431" t="s">
        <v>89</v>
      </c>
      <c r="Q1875" s="1361"/>
      <c r="R1875" s="1362"/>
      <c r="S1875" s="1362">
        <v>12</v>
      </c>
      <c r="T1875" s="1363"/>
      <c r="U1875" s="1364" t="s">
        <v>278</v>
      </c>
      <c r="V1875" s="1440"/>
      <c r="W1875" s="1356">
        <v>15.25</v>
      </c>
      <c r="X1875" s="1364"/>
      <c r="Y1875" s="1364"/>
      <c r="Z1875" s="1636">
        <v>42790</v>
      </c>
      <c r="AB1875" s="1369"/>
      <c r="AC1875" s="1369"/>
      <c r="AD1875" s="1369"/>
      <c r="AE1875" s="1370">
        <f>IF(A1875="","",(IFERROR(VLOOKUP(A1875,Projecten!A$4:W$2618,5,FALSE),"niet bekend")))</f>
        <v>1</v>
      </c>
      <c r="AF1875" s="1371">
        <f t="shared" si="173"/>
        <v>2778.21</v>
      </c>
      <c r="AG1875" s="1369">
        <f>IF(A1875="","",(IFERROR(VLOOKUP(A1875,Projecten!A$4:W$2618,23,FALSE),"niet bekend")))</f>
        <v>2778.21</v>
      </c>
      <c r="AH1875" s="1637">
        <f>IF(A1875="","",(IFERROR(VLOOKUP(A1875,Projecten!A$4:W$2618,12,FALSE),"niet bekend")))</f>
        <v>2778.21</v>
      </c>
    </row>
    <row r="1876" spans="1:34" s="1368" customFormat="1" ht="12" x14ac:dyDescent="0.2">
      <c r="A1876" s="1396">
        <v>2017197</v>
      </c>
      <c r="B1876" s="1603">
        <v>121210</v>
      </c>
      <c r="C1876" s="1396" t="s">
        <v>3417</v>
      </c>
      <c r="D1876" s="1437" t="s">
        <v>68</v>
      </c>
      <c r="E1876" s="1445">
        <v>0</v>
      </c>
      <c r="F1876" s="1437">
        <v>0</v>
      </c>
      <c r="G1876" s="1437">
        <v>1</v>
      </c>
      <c r="H1876" s="1437">
        <v>0</v>
      </c>
      <c r="I1876" s="1359"/>
      <c r="J1876" s="1359"/>
      <c r="K1876" s="1359"/>
      <c r="L1876" s="1359"/>
      <c r="M1876" s="1360" t="s">
        <v>89</v>
      </c>
      <c r="N1876" s="1360" t="s">
        <v>89</v>
      </c>
      <c r="O1876" s="1360" t="s">
        <v>89</v>
      </c>
      <c r="P1876" s="1360" t="s">
        <v>89</v>
      </c>
      <c r="Q1876" s="1361"/>
      <c r="R1876" s="1362"/>
      <c r="S1876" s="1362">
        <v>10</v>
      </c>
      <c r="T1876" s="1363"/>
      <c r="U1876" s="1364" t="s">
        <v>3217</v>
      </c>
      <c r="V1876" s="1624"/>
      <c r="W1876" s="1356">
        <v>1</v>
      </c>
      <c r="X1876" s="1364"/>
      <c r="Y1876" s="1364"/>
      <c r="Z1876" s="1636"/>
      <c r="AB1876" s="1369"/>
      <c r="AC1876" s="1369"/>
      <c r="AD1876" s="1369"/>
      <c r="AE1876" s="1370"/>
      <c r="AF1876" s="1371"/>
      <c r="AG1876" s="1369"/>
      <c r="AH1876" s="1637"/>
    </row>
    <row r="1877" spans="1:34" s="1287" customFormat="1" ht="12" x14ac:dyDescent="0.2">
      <c r="A1877" s="1495">
        <v>2017167</v>
      </c>
      <c r="B1877" s="1361">
        <v>121188</v>
      </c>
      <c r="C1877" s="1495" t="s">
        <v>3301</v>
      </c>
      <c r="D1877" s="1613" t="s">
        <v>68</v>
      </c>
      <c r="E1877" s="1679">
        <v>5</v>
      </c>
      <c r="F1877" s="1613">
        <v>50</v>
      </c>
      <c r="G1877" s="1613">
        <v>25</v>
      </c>
      <c r="H1877" s="1613">
        <v>15</v>
      </c>
      <c r="I1877" s="1359">
        <v>42797</v>
      </c>
      <c r="J1877" s="1359" t="s">
        <v>1737</v>
      </c>
      <c r="K1877" s="1359" t="s">
        <v>1737</v>
      </c>
      <c r="L1877" s="1359" t="s">
        <v>1737</v>
      </c>
      <c r="M1877" s="1360" t="s">
        <v>89</v>
      </c>
      <c r="N1877" s="1360" t="s">
        <v>89</v>
      </c>
      <c r="O1877" s="1360" t="s">
        <v>89</v>
      </c>
      <c r="P1877" s="1360" t="s">
        <v>89</v>
      </c>
      <c r="Q1877" s="1414" t="s">
        <v>3302</v>
      </c>
      <c r="R1877" s="1337"/>
      <c r="S1877" s="1337">
        <v>12</v>
      </c>
      <c r="T1877" s="1338"/>
      <c r="U1877" s="1609" t="s">
        <v>2740</v>
      </c>
      <c r="V1877" s="1331"/>
      <c r="W1877" s="1340">
        <v>80.5</v>
      </c>
      <c r="X1877" s="1331"/>
      <c r="Y1877" s="1345"/>
      <c r="Z1877" s="1612">
        <v>42788</v>
      </c>
      <c r="AB1877" s="1291"/>
      <c r="AC1877" s="1291"/>
      <c r="AD1877" s="1291"/>
      <c r="AE1877" s="1412">
        <f>IF(A1877="","",(IFERROR(VLOOKUP(A1877,Projecten!A$4:W$2618,5,FALSE),"niet bekend")))</f>
        <v>10</v>
      </c>
      <c r="AF1877" s="1293">
        <f>IF(AE1877="","",(IF(E1877=0,AH1877,(E1877/AE1877*AH1877))))</f>
        <v>15191.45</v>
      </c>
      <c r="AG1877" s="1291">
        <f>IF(A1877="","",(IFERROR(VLOOKUP(A1877,Projecten!A$4:W$2618,23,FALSE),"niet bekend")))</f>
        <v>30382.9</v>
      </c>
      <c r="AH1877" s="1632">
        <f>IF(A1877="","",(IFERROR(VLOOKUP(A1877,Projecten!A$4:W$2618,12,FALSE),"niet bekend")))</f>
        <v>30382.9</v>
      </c>
    </row>
    <row r="1878" spans="1:34" s="1368" customFormat="1" ht="12" x14ac:dyDescent="0.2">
      <c r="A1878" s="1396"/>
      <c r="B1878" s="1630"/>
      <c r="C1878" s="1396"/>
      <c r="D1878" s="1437"/>
      <c r="E1878" s="1445"/>
      <c r="F1878" s="1437"/>
      <c r="G1878" s="1437"/>
      <c r="H1878" s="1437"/>
      <c r="I1878" s="1359"/>
      <c r="J1878" s="1359"/>
      <c r="K1878" s="1359"/>
      <c r="L1878" s="1359"/>
      <c r="M1878" s="1360"/>
      <c r="N1878" s="1360"/>
      <c r="O1878" s="1360"/>
      <c r="P1878" s="1360"/>
      <c r="Q1878" s="1361"/>
      <c r="R1878" s="1362"/>
      <c r="S1878" s="1362"/>
      <c r="T1878" s="1363"/>
      <c r="U1878" s="1364"/>
      <c r="V1878" s="1364"/>
      <c r="W1878" s="1356"/>
      <c r="X1878" s="1364"/>
      <c r="Y1878" s="1364"/>
      <c r="Z1878" s="1596"/>
      <c r="AB1878" s="1369"/>
      <c r="AC1878" s="1369"/>
      <c r="AD1878" s="1369"/>
      <c r="AE1878" s="1370"/>
      <c r="AF1878" s="1371"/>
      <c r="AG1878" s="1369"/>
      <c r="AH1878" s="1593"/>
    </row>
    <row r="1879" spans="1:34" s="1368" customFormat="1" ht="12" x14ac:dyDescent="0.2">
      <c r="A1879" s="1495">
        <v>2017154</v>
      </c>
      <c r="B1879" s="1634">
        <v>121194</v>
      </c>
      <c r="C1879" s="1357">
        <v>638317</v>
      </c>
      <c r="D1879" s="1613" t="s">
        <v>68</v>
      </c>
      <c r="E1879" s="1679">
        <v>1</v>
      </c>
      <c r="F1879" s="1613">
        <v>8</v>
      </c>
      <c r="G1879" s="1613">
        <v>5</v>
      </c>
      <c r="H1879" s="1613">
        <v>3</v>
      </c>
      <c r="I1879" s="1398">
        <v>42801</v>
      </c>
      <c r="J1879" s="1398" t="s">
        <v>1737</v>
      </c>
      <c r="K1879" s="1398" t="s">
        <v>1737</v>
      </c>
      <c r="L1879" s="1398" t="s">
        <v>1737</v>
      </c>
      <c r="M1879" s="1431" t="s">
        <v>89</v>
      </c>
      <c r="N1879" s="1431" t="s">
        <v>89</v>
      </c>
      <c r="O1879" s="1431" t="s">
        <v>89</v>
      </c>
      <c r="P1879" s="1431" t="s">
        <v>89</v>
      </c>
      <c r="Q1879" s="1361"/>
      <c r="R1879" s="1362"/>
      <c r="S1879" s="1362">
        <v>12</v>
      </c>
      <c r="T1879" s="1363"/>
      <c r="U1879" s="1364" t="s">
        <v>278</v>
      </c>
      <c r="V1879" s="1440"/>
      <c r="W1879" s="1356">
        <v>14.75</v>
      </c>
      <c r="X1879" s="1364"/>
      <c r="Y1879" s="1364"/>
      <c r="Z1879" s="1636">
        <v>42790</v>
      </c>
      <c r="AB1879" s="1369"/>
      <c r="AC1879" s="1369"/>
      <c r="AD1879" s="1369"/>
      <c r="AE1879" s="1370">
        <f>IF(A1879="","",(IFERROR(VLOOKUP(A1879,Projecten!A$4:W$2618,5,FALSE),"niet bekend")))</f>
        <v>1</v>
      </c>
      <c r="AF1879" s="1371">
        <f>IF(AE1879="","",(IF(E1879=0,AH1879,(E1879/AE1879*AH1879))))</f>
        <v>2626.78</v>
      </c>
      <c r="AG1879" s="1369">
        <f>IF(A1879="","",(IFERROR(VLOOKUP(A1879,Projecten!A$4:W$2618,23,FALSE),"niet bekend")))</f>
        <v>2626.78</v>
      </c>
      <c r="AH1879" s="1637">
        <f>IF(A1879="","",(IFERROR(VLOOKUP(A1879,Projecten!A$4:W$2618,12,FALSE),"niet bekend")))</f>
        <v>2626.78</v>
      </c>
    </row>
    <row r="1880" spans="1:34" s="1368" customFormat="1" ht="12" x14ac:dyDescent="0.2">
      <c r="A1880" s="1495">
        <v>2017161</v>
      </c>
      <c r="B1880" s="1357">
        <v>121195</v>
      </c>
      <c r="C1880" s="1357">
        <v>630817</v>
      </c>
      <c r="D1880" s="1613" t="s">
        <v>68</v>
      </c>
      <c r="E1880" s="1679">
        <v>1</v>
      </c>
      <c r="F1880" s="1613">
        <v>10</v>
      </c>
      <c r="G1880" s="1613">
        <v>6</v>
      </c>
      <c r="H1880" s="1613">
        <v>2</v>
      </c>
      <c r="I1880" s="1398">
        <v>42801</v>
      </c>
      <c r="J1880" s="1398">
        <v>42802</v>
      </c>
      <c r="K1880" s="1398" t="s">
        <v>1737</v>
      </c>
      <c r="L1880" s="1398" t="s">
        <v>1737</v>
      </c>
      <c r="M1880" s="1431" t="s">
        <v>89</v>
      </c>
      <c r="N1880" s="1431" t="s">
        <v>89</v>
      </c>
      <c r="O1880" s="1431" t="s">
        <v>89</v>
      </c>
      <c r="P1880" s="1431" t="s">
        <v>89</v>
      </c>
      <c r="Q1880" s="1361"/>
      <c r="R1880" s="1362"/>
      <c r="S1880" s="1362">
        <v>12</v>
      </c>
      <c r="T1880" s="1363"/>
      <c r="U1880" s="1364" t="s">
        <v>278</v>
      </c>
      <c r="V1880" s="1440"/>
      <c r="W1880" s="1356">
        <v>16.25</v>
      </c>
      <c r="X1880" s="1364"/>
      <c r="Y1880" s="1364"/>
      <c r="Z1880" s="1636">
        <v>42790</v>
      </c>
      <c r="AB1880" s="1369"/>
      <c r="AC1880" s="1369"/>
      <c r="AD1880" s="1369"/>
      <c r="AE1880" s="1370">
        <f>IF(A1880="","",(IFERROR(VLOOKUP(A1880,Projecten!A$4:W$2618,5,FALSE),"niet bekend")))</f>
        <v>1</v>
      </c>
      <c r="AF1880" s="1371">
        <f>IF(AE1880="","",(IF(E1880=0,AH1880,(E1880/AE1880*AH1880))))</f>
        <v>3066.19</v>
      </c>
      <c r="AG1880" s="1369">
        <f>IF(A1880="","",(IFERROR(VLOOKUP(A1880,Projecten!A$4:W$2618,23,FALSE),"niet bekend")))</f>
        <v>3066.19</v>
      </c>
      <c r="AH1880" s="1637">
        <f>IF(A1880="","",(IFERROR(VLOOKUP(A1880,Projecten!A$4:W$2618,12,FALSE),"niet bekend")))</f>
        <v>3066.19</v>
      </c>
    </row>
    <row r="1881" spans="1:34" s="1368" customFormat="1" ht="12" x14ac:dyDescent="0.2">
      <c r="A1881" s="1495">
        <v>2017162</v>
      </c>
      <c r="B1881" s="1357">
        <v>121195</v>
      </c>
      <c r="C1881" s="1357">
        <v>634017</v>
      </c>
      <c r="D1881" s="1613" t="s">
        <v>68</v>
      </c>
      <c r="E1881" s="1679">
        <v>1</v>
      </c>
      <c r="F1881" s="1613">
        <v>12</v>
      </c>
      <c r="G1881" s="1613">
        <v>12</v>
      </c>
      <c r="H1881" s="1613">
        <v>2</v>
      </c>
      <c r="I1881" s="1398">
        <v>42801</v>
      </c>
      <c r="J1881" s="1398">
        <v>42801</v>
      </c>
      <c r="K1881" s="1398" t="s">
        <v>1737</v>
      </c>
      <c r="L1881" s="1398" t="s">
        <v>1737</v>
      </c>
      <c r="M1881" s="1431" t="s">
        <v>89</v>
      </c>
      <c r="N1881" s="1431" t="s">
        <v>89</v>
      </c>
      <c r="O1881" s="1431" t="s">
        <v>89</v>
      </c>
      <c r="P1881" s="1431" t="s">
        <v>89</v>
      </c>
      <c r="Q1881" s="1361"/>
      <c r="R1881" s="1362"/>
      <c r="S1881" s="1362">
        <v>12</v>
      </c>
      <c r="T1881" s="1363"/>
      <c r="U1881" s="1364" t="s">
        <v>278</v>
      </c>
      <c r="V1881" s="1440"/>
      <c r="W1881" s="1356">
        <v>16.5</v>
      </c>
      <c r="X1881" s="1364"/>
      <c r="Y1881" s="1364"/>
      <c r="Z1881" s="1636">
        <v>42790</v>
      </c>
      <c r="AB1881" s="1369"/>
      <c r="AC1881" s="1369"/>
      <c r="AD1881" s="1369"/>
      <c r="AE1881" s="1370">
        <f>IF(A1881="","",(IFERROR(VLOOKUP(A1881,Projecten!A$4:W$2618,5,FALSE),"niet bekend")))</f>
        <v>1</v>
      </c>
      <c r="AF1881" s="1371">
        <f>IF(AE1881="","",(IF(E1881=0,AH1881,(E1881/AE1881*AH1881))))</f>
        <v>2666.1</v>
      </c>
      <c r="AG1881" s="1369">
        <f>IF(A1881="","",(IFERROR(VLOOKUP(A1881,Projecten!A$4:W$2618,23,FALSE),"niet bekend")))</f>
        <v>2666.1</v>
      </c>
      <c r="AH1881" s="1637">
        <f>IF(A1881="","",(IFERROR(VLOOKUP(A1881,Projecten!A$4:W$2618,12,FALSE),"niet bekend")))</f>
        <v>2666.1</v>
      </c>
    </row>
    <row r="1882" spans="1:34" s="1368" customFormat="1" ht="12" x14ac:dyDescent="0.2">
      <c r="A1882" s="1495">
        <v>2017155</v>
      </c>
      <c r="B1882" s="1634">
        <v>121194</v>
      </c>
      <c r="C1882" s="1357">
        <v>633417</v>
      </c>
      <c r="D1882" s="1613" t="s">
        <v>68</v>
      </c>
      <c r="E1882" s="1679">
        <v>1</v>
      </c>
      <c r="F1882" s="1613">
        <v>6</v>
      </c>
      <c r="G1882" s="1613">
        <v>7</v>
      </c>
      <c r="H1882" s="1613">
        <v>2</v>
      </c>
      <c r="I1882" s="1398">
        <v>42801</v>
      </c>
      <c r="J1882" s="1398" t="s">
        <v>1737</v>
      </c>
      <c r="K1882" s="1398" t="s">
        <v>1737</v>
      </c>
      <c r="L1882" s="1398" t="s">
        <v>3351</v>
      </c>
      <c r="M1882" s="1431" t="s">
        <v>89</v>
      </c>
      <c r="N1882" s="1431" t="s">
        <v>89</v>
      </c>
      <c r="O1882" s="1431" t="s">
        <v>89</v>
      </c>
      <c r="P1882" s="1431" t="s">
        <v>89</v>
      </c>
      <c r="Q1882" s="1361"/>
      <c r="R1882" s="1362"/>
      <c r="S1882" s="1362">
        <v>12</v>
      </c>
      <c r="T1882" s="1363"/>
      <c r="U1882" s="1364" t="s">
        <v>278</v>
      </c>
      <c r="V1882" s="1440"/>
      <c r="W1882" s="1356">
        <v>13.75</v>
      </c>
      <c r="X1882" s="1364"/>
      <c r="Y1882" s="1364"/>
      <c r="Z1882" s="1636">
        <v>42790</v>
      </c>
      <c r="AB1882" s="1369"/>
      <c r="AC1882" s="1369"/>
      <c r="AD1882" s="1369"/>
      <c r="AE1882" s="1370">
        <f>IF(A1882="","",(IFERROR(VLOOKUP(A1882,Projecten!A$4:W$2618,5,FALSE),"niet bekend")))</f>
        <v>1</v>
      </c>
      <c r="AF1882" s="1371">
        <f>IF(AE1882="","",(IF(E1882=0,AH1882,(E1882/AE1882*AH1882))))</f>
        <v>2214.58</v>
      </c>
      <c r="AG1882" s="1369">
        <f>IF(A1882="","",(IFERROR(VLOOKUP(A1882,Projecten!A$4:W$2618,23,FALSE),"niet bekend")))</f>
        <v>2214.58</v>
      </c>
      <c r="AH1882" s="1637">
        <f>IF(A1882="","",(IFERROR(VLOOKUP(A1882,Projecten!A$4:W$2618,12,FALSE),"niet bekend")))</f>
        <v>2214.58</v>
      </c>
    </row>
    <row r="1883" spans="1:34" s="1368" customFormat="1" ht="12" x14ac:dyDescent="0.2">
      <c r="A1883" s="1396"/>
      <c r="B1883" s="1579"/>
      <c r="C1883" s="1396"/>
      <c r="D1883" s="1437"/>
      <c r="E1883" s="1445"/>
      <c r="F1883" s="1437"/>
      <c r="G1883" s="1437"/>
      <c r="H1883" s="1437"/>
      <c r="I1883" s="1359"/>
      <c r="J1883" s="1359"/>
      <c r="K1883" s="1359"/>
      <c r="L1883" s="1359"/>
      <c r="M1883" s="1360"/>
      <c r="N1883" s="1360"/>
      <c r="O1883" s="1360"/>
      <c r="P1883" s="1360"/>
      <c r="Q1883" s="1361"/>
      <c r="R1883" s="1362"/>
      <c r="S1883" s="1362"/>
      <c r="T1883" s="1363"/>
      <c r="U1883" s="1364"/>
      <c r="V1883" s="1364"/>
      <c r="W1883" s="1356"/>
      <c r="X1883" s="1364"/>
      <c r="Y1883" s="1364"/>
      <c r="Z1883" s="1596"/>
      <c r="AB1883" s="1369"/>
      <c r="AC1883" s="1369"/>
      <c r="AD1883" s="1369"/>
      <c r="AE1883" s="1370"/>
      <c r="AF1883" s="1371"/>
      <c r="AG1883" s="1369"/>
      <c r="AH1883" s="1593"/>
    </row>
    <row r="1884" spans="1:34" s="1368" customFormat="1" ht="12" x14ac:dyDescent="0.2">
      <c r="A1884" s="1495"/>
      <c r="B1884" s="1634"/>
      <c r="C1884" s="1357"/>
      <c r="D1884" s="1613"/>
      <c r="E1884" s="1679"/>
      <c r="F1884" s="1613"/>
      <c r="G1884" s="1613"/>
      <c r="H1884" s="1613"/>
      <c r="I1884" s="1398"/>
      <c r="J1884" s="1398"/>
      <c r="K1884" s="1398"/>
      <c r="L1884" s="1398"/>
      <c r="M1884" s="1431"/>
      <c r="N1884" s="1431"/>
      <c r="O1884" s="1431"/>
      <c r="P1884" s="1431"/>
      <c r="Q1884" s="1361"/>
      <c r="R1884" s="1362"/>
      <c r="S1884" s="1362"/>
      <c r="T1884" s="1363"/>
      <c r="U1884" s="1364"/>
      <c r="V1884" s="1440"/>
      <c r="W1884" s="1356"/>
      <c r="X1884" s="1364"/>
      <c r="Y1884" s="1364"/>
      <c r="Z1884" s="1636"/>
      <c r="AB1884" s="1369"/>
      <c r="AC1884" s="1369"/>
      <c r="AD1884" s="1369"/>
      <c r="AE1884" s="1370"/>
      <c r="AF1884" s="1371"/>
      <c r="AG1884" s="1369"/>
      <c r="AH1884" s="1593"/>
    </row>
    <row r="1885" spans="1:34" s="1368" customFormat="1" ht="12" x14ac:dyDescent="0.2">
      <c r="A1885" s="1495">
        <v>2017115</v>
      </c>
      <c r="B1885" s="1357">
        <v>121199</v>
      </c>
      <c r="C1885" s="1495" t="s">
        <v>3096</v>
      </c>
      <c r="D1885" s="1428" t="s">
        <v>3097</v>
      </c>
      <c r="E1885" s="1429">
        <v>1</v>
      </c>
      <c r="F1885" s="1613">
        <v>10</v>
      </c>
      <c r="G1885" s="1613">
        <v>2</v>
      </c>
      <c r="H1885" s="1613">
        <v>5</v>
      </c>
      <c r="I1885" s="1359">
        <v>42797</v>
      </c>
      <c r="J1885" s="1359">
        <v>42795</v>
      </c>
      <c r="K1885" s="1359" t="s">
        <v>1737</v>
      </c>
      <c r="L1885" s="1359" t="s">
        <v>1737</v>
      </c>
      <c r="M1885" s="1360" t="s">
        <v>89</v>
      </c>
      <c r="N1885" s="1360" t="s">
        <v>89</v>
      </c>
      <c r="O1885" s="1360" t="s">
        <v>89</v>
      </c>
      <c r="P1885" s="1360" t="s">
        <v>89</v>
      </c>
      <c r="Q1885" s="1434" t="s">
        <v>3173</v>
      </c>
      <c r="R1885" s="1362"/>
      <c r="S1885" s="1362">
        <v>11</v>
      </c>
      <c r="T1885" s="1363"/>
      <c r="U1885" s="1364" t="s">
        <v>3221</v>
      </c>
      <c r="V1885" s="1364" t="s">
        <v>3283</v>
      </c>
      <c r="W1885" s="1356">
        <v>18.75</v>
      </c>
      <c r="X1885" s="1364"/>
      <c r="Y1885" s="1364"/>
      <c r="Z1885" s="1636">
        <v>42787</v>
      </c>
      <c r="AB1885" s="1369"/>
      <c r="AC1885" s="1369"/>
      <c r="AD1885" s="1369"/>
      <c r="AE1885" s="1370">
        <f>IF(A1885="","",(IFERROR(VLOOKUP(A1885,Projecten!A$4:W$2618,5,FALSE),"niet bekend")))</f>
        <v>1</v>
      </c>
      <c r="AF1885" s="1371">
        <f>IF(AE1885="","",(IF(E1885=0,AH1885,(E1885/AE1885*AH1885))))</f>
        <v>4787.82</v>
      </c>
      <c r="AG1885" s="1369">
        <f>IF(A1885="","",(IFERROR(VLOOKUP(A1885,Projecten!A$4:W$2618,23,FALSE),"niet bekend")))</f>
        <v>4787.82</v>
      </c>
      <c r="AH1885" s="1637">
        <f>IF(A1885="","",(IFERROR(VLOOKUP(A1885,Projecten!A$4:W$2618,12,FALSE),"niet bekend")))</f>
        <v>4787.82</v>
      </c>
    </row>
    <row r="1886" spans="1:34" s="1368" customFormat="1" ht="12" x14ac:dyDescent="0.2">
      <c r="A1886" s="1495">
        <v>2017116</v>
      </c>
      <c r="B1886" s="1357">
        <v>121199</v>
      </c>
      <c r="C1886" s="1495" t="s">
        <v>3098</v>
      </c>
      <c r="D1886" s="1428" t="s">
        <v>3097</v>
      </c>
      <c r="E1886" s="1429">
        <v>1</v>
      </c>
      <c r="F1886" s="1613">
        <v>5</v>
      </c>
      <c r="G1886" s="1613">
        <v>3</v>
      </c>
      <c r="H1886" s="1613">
        <v>1</v>
      </c>
      <c r="I1886" s="1359">
        <v>42797</v>
      </c>
      <c r="J1886" s="1359">
        <v>42795</v>
      </c>
      <c r="K1886" s="1359" t="s">
        <v>1737</v>
      </c>
      <c r="L1886" s="1359" t="s">
        <v>1737</v>
      </c>
      <c r="M1886" s="1360" t="s">
        <v>89</v>
      </c>
      <c r="N1886" s="1360" t="s">
        <v>89</v>
      </c>
      <c r="O1886" s="1360" t="s">
        <v>89</v>
      </c>
      <c r="P1886" s="1360" t="s">
        <v>89</v>
      </c>
      <c r="Q1886" s="1434" t="s">
        <v>3173</v>
      </c>
      <c r="R1886" s="1362"/>
      <c r="S1886" s="1362">
        <v>11</v>
      </c>
      <c r="T1886" s="1363"/>
      <c r="U1886" s="1364" t="s">
        <v>3221</v>
      </c>
      <c r="V1886" s="1364" t="s">
        <v>3283</v>
      </c>
      <c r="W1886" s="1356">
        <v>12.75</v>
      </c>
      <c r="X1886" s="1364"/>
      <c r="Y1886" s="1364"/>
      <c r="Z1886" s="1636">
        <v>42787</v>
      </c>
      <c r="AB1886" s="1369"/>
      <c r="AC1886" s="1369"/>
      <c r="AD1886" s="1369"/>
      <c r="AE1886" s="1370">
        <f>IF(A1886="","",(IFERROR(VLOOKUP(A1886,Projecten!A$4:W$2618,5,FALSE),"niet bekend")))</f>
        <v>1</v>
      </c>
      <c r="AF1886" s="1371">
        <f>IF(AE1886="","",(IF(E1886=0,AH1886,(E1886/AE1886*AH1886))))</f>
        <v>3082.34</v>
      </c>
      <c r="AG1886" s="1369">
        <f>IF(A1886="","",(IFERROR(VLOOKUP(A1886,Projecten!A$4:W$2618,23,FALSE),"niet bekend")))</f>
        <v>3082.34</v>
      </c>
      <c r="AH1886" s="1637">
        <f>IF(A1886="","",(IFERROR(VLOOKUP(A1886,Projecten!A$4:W$2618,12,FALSE),"niet bekend")))</f>
        <v>3082.34</v>
      </c>
    </row>
    <row r="1887" spans="1:34" s="1368" customFormat="1" ht="12" x14ac:dyDescent="0.2">
      <c r="A1887" s="1495"/>
      <c r="B1887" s="1357"/>
      <c r="C1887" s="1357"/>
      <c r="D1887" s="1613"/>
      <c r="E1887" s="1679"/>
      <c r="F1887" s="1613"/>
      <c r="G1887" s="1613"/>
      <c r="H1887" s="1613"/>
      <c r="I1887" s="1398"/>
      <c r="J1887" s="1398"/>
      <c r="K1887" s="1398"/>
      <c r="L1887" s="1398"/>
      <c r="M1887" s="1431"/>
      <c r="N1887" s="1431"/>
      <c r="O1887" s="1431"/>
      <c r="P1887" s="1431"/>
      <c r="Q1887" s="1361"/>
      <c r="R1887" s="1362"/>
      <c r="S1887" s="1362"/>
      <c r="T1887" s="1363"/>
      <c r="U1887" s="1364"/>
      <c r="V1887" s="1440"/>
      <c r="W1887" s="1356"/>
      <c r="X1887" s="1364"/>
      <c r="Y1887" s="1364"/>
      <c r="Z1887" s="1636"/>
      <c r="AB1887" s="1369"/>
      <c r="AC1887" s="1369"/>
      <c r="AD1887" s="1369"/>
      <c r="AE1887" s="1370"/>
      <c r="AF1887" s="1371"/>
      <c r="AG1887" s="1369"/>
      <c r="AH1887" s="1593"/>
    </row>
    <row r="1888" spans="1:34" s="1368" customFormat="1" ht="12" x14ac:dyDescent="0.2">
      <c r="A1888" s="1396">
        <v>2017193</v>
      </c>
      <c r="B1888" s="1396" t="s">
        <v>3408</v>
      </c>
      <c r="C1888" s="1396" t="s">
        <v>3363</v>
      </c>
      <c r="D1888" s="1437" t="s">
        <v>3000</v>
      </c>
      <c r="E1888" s="1445">
        <v>1</v>
      </c>
      <c r="F1888" s="1437">
        <v>9</v>
      </c>
      <c r="G1888" s="1437">
        <v>6</v>
      </c>
      <c r="H1888" s="1437">
        <v>3</v>
      </c>
      <c r="I1888" s="1359">
        <v>42804</v>
      </c>
      <c r="J1888" s="1359">
        <v>42802</v>
      </c>
      <c r="K1888" s="1359" t="s">
        <v>1737</v>
      </c>
      <c r="L1888" s="1360" t="s">
        <v>1737</v>
      </c>
      <c r="M1888" s="1360" t="s">
        <v>89</v>
      </c>
      <c r="N1888" s="1360" t="s">
        <v>89</v>
      </c>
      <c r="O1888" s="1360" t="s">
        <v>89</v>
      </c>
      <c r="P1888" s="1360" t="s">
        <v>89</v>
      </c>
      <c r="Q1888" s="1361"/>
      <c r="R1888" s="1362"/>
      <c r="S1888" s="1362">
        <v>10</v>
      </c>
      <c r="T1888" s="1363"/>
      <c r="U1888" s="1364" t="s">
        <v>3247</v>
      </c>
      <c r="V1888" s="1364"/>
      <c r="W1888" s="1356">
        <v>18.5</v>
      </c>
      <c r="X1888" s="1364"/>
      <c r="Y1888" s="1366"/>
      <c r="Z1888" s="1636">
        <v>42797</v>
      </c>
      <c r="AB1888" s="1369"/>
      <c r="AC1888" s="1369"/>
      <c r="AD1888" s="1369"/>
      <c r="AE1888" s="1370">
        <f>IF(A1888="","",(IFERROR(VLOOKUP(A1888,Projecten!A$4:W$2618,5,FALSE),"niet bekend")))</f>
        <v>1</v>
      </c>
      <c r="AF1888" s="1371">
        <f>IF(AE1888="","",(IF(E1888=0,AH1888,(E1888/AE1888*AH1888))))</f>
        <v>3566.35</v>
      </c>
      <c r="AG1888" s="1369">
        <f>IF(A1888="","",(IFERROR(VLOOKUP(A1888,Projecten!A$4:W$2618,23,FALSE),"niet bekend")))</f>
        <v>3566.35</v>
      </c>
      <c r="AH1888" s="1637">
        <f>IF(A1888="","",(IFERROR(VLOOKUP(A1888,Projecten!A$4:W$2618,12,FALSE),"niet bekend")))</f>
        <v>3566.35</v>
      </c>
    </row>
    <row r="1889" spans="1:34" s="1386" customFormat="1" ht="12" x14ac:dyDescent="0.2">
      <c r="A1889" s="1374"/>
      <c r="B1889" s="1375"/>
      <c r="C1889" s="1376"/>
      <c r="D1889" s="1376"/>
      <c r="E1889" s="1377"/>
      <c r="F1889" s="1377"/>
      <c r="G1889" s="1377"/>
      <c r="H1889" s="1377"/>
      <c r="I1889" s="1378"/>
      <c r="J1889" s="1378"/>
      <c r="K1889" s="1378"/>
      <c r="L1889" s="1377"/>
      <c r="M1889" s="1377"/>
      <c r="N1889" s="1377"/>
      <c r="O1889" s="1377"/>
      <c r="P1889" s="1377"/>
      <c r="Q1889" s="1379"/>
      <c r="R1889" s="2138"/>
      <c r="S1889" s="1381"/>
      <c r="T1889" s="1381"/>
      <c r="U1889" s="1382"/>
      <c r="V1889" s="1382"/>
      <c r="W1889" s="1382"/>
      <c r="X1889" s="1383"/>
      <c r="Y1889" s="1384"/>
      <c r="Z1889" s="1385"/>
      <c r="AB1889" s="1387"/>
      <c r="AC1889" s="1387"/>
      <c r="AD1889" s="1387"/>
      <c r="AE1889" s="1388"/>
      <c r="AF1889" s="1389"/>
      <c r="AG1889" s="1387" t="str">
        <f>IF(A1889="","",(IFERROR(VLOOKUP(A1889,Projecten!A$4:W$2618,23,FALSE),"niet bekend")))</f>
        <v/>
      </c>
      <c r="AH1889" s="1390" t="str">
        <f>IF(A1889="","",(IFERROR(VLOOKUP(A1889,Projecten!A$4:W$2618,12,FALSE),"niet bekend")))</f>
        <v/>
      </c>
    </row>
    <row r="1890" spans="1:34" s="1323" customFormat="1" x14ac:dyDescent="0.2">
      <c r="A1890" s="1310"/>
      <c r="B1890" s="1311"/>
      <c r="C1890" s="1312">
        <f>SUM(F1890:H1890)</f>
        <v>365</v>
      </c>
      <c r="D1890" s="1313"/>
      <c r="E1890" s="1314">
        <f>SUM(E1891:E1918)</f>
        <v>20</v>
      </c>
      <c r="F1890" s="1314">
        <f>SUM(F1891:F1918)</f>
        <v>211</v>
      </c>
      <c r="G1890" s="1314">
        <f>SUM(G1891:G1918)</f>
        <v>85</v>
      </c>
      <c r="H1890" s="1314">
        <f>SUM(H1891:H1918)</f>
        <v>69</v>
      </c>
      <c r="I1890" s="1315"/>
      <c r="J1890" s="1315"/>
      <c r="K1890" s="1315"/>
      <c r="L1890" s="1314"/>
      <c r="M1890" s="1314"/>
      <c r="N1890" s="1314"/>
      <c r="O1890" s="1314"/>
      <c r="P1890" s="1314"/>
      <c r="Q1890" s="1449">
        <v>11</v>
      </c>
      <c r="R1890" s="2139"/>
      <c r="S1890" s="1450"/>
      <c r="T1890" s="1450"/>
      <c r="U1890" s="1451"/>
      <c r="V1890" s="1452">
        <f>SUM(W1890:W1918)</f>
        <v>478.5</v>
      </c>
      <c r="W1890" s="1320"/>
      <c r="X1890" s="1320">
        <f>Productiemedewerkers!C2204</f>
        <v>0</v>
      </c>
      <c r="Y1890" s="1321">
        <f>V1890-X1890</f>
        <v>478.5</v>
      </c>
      <c r="Z1890" s="1322" t="s">
        <v>3587</v>
      </c>
      <c r="AA1890" s="964" t="s">
        <v>1332</v>
      </c>
      <c r="AB1890" s="964" t="s">
        <v>1269</v>
      </c>
      <c r="AC1890" s="964" t="s">
        <v>1333</v>
      </c>
      <c r="AD1890" s="958" t="s">
        <v>2590</v>
      </c>
      <c r="AE1890" s="1326"/>
      <c r="AF1890" s="1327">
        <f>SUM(AF1891:AF1918)</f>
        <v>67517.87000000001</v>
      </c>
      <c r="AG1890" s="1324" t="str">
        <f>IF(A1890="","",(IFERROR(VLOOKUP(A1890,Projecten!A$4:W$2618,23,FALSE),"niet bekend")))</f>
        <v/>
      </c>
      <c r="AH1890" s="1328" t="str">
        <f>IF(A1890="","",(IFERROR(VLOOKUP(A1890,Projecten!A$4:W$2618,12,FALSE),"niet bekend")))</f>
        <v/>
      </c>
    </row>
    <row r="1891" spans="1:34" s="1287" customFormat="1" ht="12" x14ac:dyDescent="0.2">
      <c r="A1891" s="1493"/>
      <c r="B1891" s="1447"/>
      <c r="C1891" s="1331"/>
      <c r="D1891" s="1453"/>
      <c r="E1891" s="1454"/>
      <c r="F1891" s="1454"/>
      <c r="G1891" s="1454"/>
      <c r="H1891" s="1454"/>
      <c r="I1891" s="1334"/>
      <c r="J1891" s="1334"/>
      <c r="K1891" s="1334"/>
      <c r="L1891" s="1335"/>
      <c r="M1891" s="1335"/>
      <c r="N1891" s="1335"/>
      <c r="O1891" s="1335"/>
      <c r="P1891" s="1335"/>
      <c r="Q1891" s="1290" t="s">
        <v>3131</v>
      </c>
      <c r="R1891" s="1337"/>
      <c r="S1891" s="1337"/>
      <c r="T1891" s="1338"/>
      <c r="U1891" s="1331"/>
      <c r="V1891" s="1353" t="s">
        <v>2493</v>
      </c>
      <c r="W1891" s="1340"/>
      <c r="X1891" s="1331"/>
      <c r="Y1891" s="1331"/>
      <c r="Z1891" s="1290"/>
      <c r="AB1891" s="1291"/>
      <c r="AC1891" s="1291"/>
      <c r="AD1891" s="1291"/>
      <c r="AE1891" s="1412" t="str">
        <f>IF(A1891="","",(IFERROR(VLOOKUP(A1891,Projecten!A$4:W$2618,5,FALSE),"niet bekend")))</f>
        <v/>
      </c>
      <c r="AF1891" s="1293" t="str">
        <f>IF(AE1891="","",(IF(E1891=0,AH1891,(E1891/AE1891*AH1891))))</f>
        <v/>
      </c>
      <c r="AG1891" s="1291" t="str">
        <f>IF(A1891="","",(IFERROR(VLOOKUP(A1891,Projecten!A$4:W$2618,23,FALSE),"niet bekend")))</f>
        <v/>
      </c>
      <c r="AH1891" s="1632" t="str">
        <f>IF(A1891="","",(IFERROR(VLOOKUP(A1891,Projecten!A$4:W$2618,12,FALSE),"niet bekend")))</f>
        <v/>
      </c>
    </row>
    <row r="1892" spans="1:34" s="1287" customFormat="1" ht="12" x14ac:dyDescent="0.2">
      <c r="A1892" s="1493"/>
      <c r="B1892" s="1447"/>
      <c r="C1892" s="1455" t="s">
        <v>3444</v>
      </c>
      <c r="D1892" s="1453"/>
      <c r="E1892" s="1454"/>
      <c r="F1892" s="1454"/>
      <c r="G1892" s="1454"/>
      <c r="H1892" s="1454"/>
      <c r="I1892" s="1334"/>
      <c r="J1892" s="1334"/>
      <c r="K1892" s="1334"/>
      <c r="L1892" s="1335"/>
      <c r="M1892" s="1335"/>
      <c r="N1892" s="1335"/>
      <c r="O1892" s="1335"/>
      <c r="P1892" s="1335"/>
      <c r="Q1892" s="1290"/>
      <c r="R1892" s="1337"/>
      <c r="S1892" s="1337"/>
      <c r="T1892" s="1338"/>
      <c r="U1892" s="1331"/>
      <c r="V1892" s="1353"/>
      <c r="W1892" s="1394">
        <v>38</v>
      </c>
      <c r="X1892" s="1331"/>
      <c r="Y1892" s="1331"/>
      <c r="Z1892" s="1290"/>
      <c r="AB1892" s="1291"/>
      <c r="AC1892" s="1291"/>
      <c r="AD1892" s="1291"/>
      <c r="AE1892" s="1412"/>
      <c r="AF1892" s="1293"/>
      <c r="AG1892" s="1291"/>
      <c r="AH1892" s="1632"/>
    </row>
    <row r="1893" spans="1:34" s="1368" customFormat="1" ht="12" x14ac:dyDescent="0.2">
      <c r="A1893" s="1357"/>
      <c r="B1893" s="1357"/>
      <c r="C1893" s="1688" t="s">
        <v>3445</v>
      </c>
      <c r="D1893" s="1439"/>
      <c r="E1893" s="1429"/>
      <c r="F1893" s="1358"/>
      <c r="G1893" s="1358"/>
      <c r="H1893" s="1358"/>
      <c r="I1893" s="1359"/>
      <c r="J1893" s="1359"/>
      <c r="K1893" s="1359"/>
      <c r="L1893" s="1359"/>
      <c r="M1893" s="1360"/>
      <c r="N1893" s="1360"/>
      <c r="O1893" s="1360"/>
      <c r="P1893" s="1360"/>
      <c r="Q1893" s="1361"/>
      <c r="R1893" s="1362"/>
      <c r="S1893" s="1362"/>
      <c r="T1893" s="1363"/>
      <c r="U1893" s="1364"/>
      <c r="V1893" s="1364"/>
      <c r="W1893" s="1585">
        <v>29.75</v>
      </c>
      <c r="X1893" s="1364"/>
      <c r="Y1893" s="1364"/>
      <c r="Z1893" s="1645"/>
      <c r="AB1893" s="1369"/>
      <c r="AC1893" s="1369"/>
      <c r="AD1893" s="1369"/>
      <c r="AE1893" s="1370"/>
      <c r="AF1893" s="1371"/>
      <c r="AG1893" s="1369"/>
      <c r="AH1893" s="1637"/>
    </row>
    <row r="1894" spans="1:34" s="1368" customFormat="1" ht="12" x14ac:dyDescent="0.2">
      <c r="A1894" s="1357"/>
      <c r="B1894" s="1357"/>
      <c r="C1894" s="1688" t="s">
        <v>3464</v>
      </c>
      <c r="D1894" s="1439"/>
      <c r="E1894" s="1429"/>
      <c r="F1894" s="1358"/>
      <c r="G1894" s="1358"/>
      <c r="H1894" s="1358"/>
      <c r="I1894" s="1359"/>
      <c r="J1894" s="1359"/>
      <c r="K1894" s="1359"/>
      <c r="L1894" s="1359"/>
      <c r="M1894" s="1360"/>
      <c r="N1894" s="1360"/>
      <c r="O1894" s="1360"/>
      <c r="P1894" s="1360"/>
      <c r="Q1894" s="1361"/>
      <c r="R1894" s="1362"/>
      <c r="S1894" s="1362"/>
      <c r="T1894" s="1363"/>
      <c r="U1894" s="1364"/>
      <c r="V1894" s="1364"/>
      <c r="W1894" s="1585">
        <v>16.5</v>
      </c>
      <c r="X1894" s="1364"/>
      <c r="Y1894" s="1364"/>
      <c r="Z1894" s="1645"/>
      <c r="AB1894" s="1369"/>
      <c r="AC1894" s="1369"/>
      <c r="AD1894" s="1369"/>
      <c r="AE1894" s="1370"/>
      <c r="AF1894" s="1371"/>
      <c r="AG1894" s="1369"/>
      <c r="AH1894" s="1637"/>
    </row>
    <row r="1895" spans="1:34" s="1368" customFormat="1" x14ac:dyDescent="0.2">
      <c r="A1895" s="90"/>
      <c r="B1895" s="1361"/>
      <c r="C1895" s="1361"/>
      <c r="D1895" s="1364"/>
      <c r="E1895" s="1360"/>
      <c r="F1895" s="1360"/>
      <c r="G1895" s="1360"/>
      <c r="H1895" s="1360"/>
      <c r="I1895" s="1359"/>
      <c r="J1895" s="1359"/>
      <c r="K1895" s="1360"/>
      <c r="L1895" s="1360"/>
      <c r="M1895" s="1360"/>
      <c r="N1895" s="1360"/>
      <c r="O1895" s="1360"/>
      <c r="P1895" s="1360"/>
      <c r="Q1895" s="1361"/>
      <c r="R1895" s="1362"/>
      <c r="S1895" s="1360"/>
      <c r="T1895" s="1363"/>
      <c r="U1895" s="1364"/>
      <c r="V1895" s="1364"/>
      <c r="W1895" s="1356"/>
      <c r="X1895" s="1364"/>
      <c r="Y1895" s="1364"/>
      <c r="Z1895" s="1361"/>
      <c r="AB1895" s="1369"/>
      <c r="AC1895" s="1369"/>
      <c r="AD1895" s="1369"/>
      <c r="AE1895" s="1580"/>
      <c r="AF1895" s="1371"/>
      <c r="AG1895" s="1369"/>
      <c r="AH1895" s="1637"/>
    </row>
    <row r="1896" spans="1:34" s="1368" customFormat="1" ht="12" x14ac:dyDescent="0.2">
      <c r="A1896" s="1495">
        <v>2017167</v>
      </c>
      <c r="B1896" s="1587">
        <v>121188</v>
      </c>
      <c r="C1896" s="1495" t="s">
        <v>3425</v>
      </c>
      <c r="D1896" s="1613" t="s">
        <v>68</v>
      </c>
      <c r="E1896" s="1679">
        <v>5</v>
      </c>
      <c r="F1896" s="1613">
        <v>50</v>
      </c>
      <c r="G1896" s="1613">
        <v>25</v>
      </c>
      <c r="H1896" s="1613">
        <v>15</v>
      </c>
      <c r="I1896" s="1359">
        <v>42797</v>
      </c>
      <c r="J1896" s="1359"/>
      <c r="K1896" s="1359"/>
      <c r="L1896" s="1359"/>
      <c r="M1896" s="1360" t="s">
        <v>89</v>
      </c>
      <c r="N1896" s="1360" t="s">
        <v>89</v>
      </c>
      <c r="O1896" s="1360" t="s">
        <v>89</v>
      </c>
      <c r="P1896" s="1360" t="s">
        <v>89</v>
      </c>
      <c r="Q1896" s="1587" t="s">
        <v>3518</v>
      </c>
      <c r="R1896" s="1362"/>
      <c r="S1896" s="1362">
        <v>12</v>
      </c>
      <c r="T1896" s="1363"/>
      <c r="U1896" s="1364" t="s">
        <v>2740</v>
      </c>
      <c r="V1896" s="1364"/>
      <c r="W1896" s="1356">
        <v>80.5</v>
      </c>
      <c r="X1896" s="1364"/>
      <c r="Y1896" s="1366"/>
      <c r="Z1896" s="1645"/>
      <c r="AB1896" s="1369"/>
      <c r="AC1896" s="1369"/>
      <c r="AD1896" s="1369"/>
      <c r="AE1896" s="1370">
        <f>IF(A1896="","",(IFERROR(VLOOKUP(A1896,Projecten!A$4:W$2618,5,FALSE),"niet bekend")))</f>
        <v>10</v>
      </c>
      <c r="AF1896" s="1371">
        <f>IF(AE1896="","",(IF(E1896=0,AH1896,(E1896/AE1896*AH1896))))</f>
        <v>15191.45</v>
      </c>
      <c r="AG1896" s="1369">
        <f>IF(A1896="","",(IFERROR(VLOOKUP(A1896,Projecten!A$4:W$2618,23,FALSE),"niet bekend")))</f>
        <v>30382.9</v>
      </c>
      <c r="AH1896" s="1637">
        <f>IF(A1896="","",(IFERROR(VLOOKUP(A1896,Projecten!A$4:W$2618,12,FALSE),"niet bekend")))</f>
        <v>30382.9</v>
      </c>
    </row>
    <row r="1897" spans="1:34" s="1368" customFormat="1" ht="12" x14ac:dyDescent="0.2">
      <c r="A1897" s="1396">
        <v>2017127</v>
      </c>
      <c r="B1897" s="1603">
        <v>121197</v>
      </c>
      <c r="C1897" s="1396" t="s">
        <v>3172</v>
      </c>
      <c r="D1897" s="1437" t="s">
        <v>68</v>
      </c>
      <c r="E1897" s="1445">
        <v>1</v>
      </c>
      <c r="F1897" s="1437">
        <v>11</v>
      </c>
      <c r="G1897" s="1437">
        <v>4</v>
      </c>
      <c r="H1897" s="1437">
        <v>12</v>
      </c>
      <c r="I1897" s="1359">
        <v>42794</v>
      </c>
      <c r="J1897" s="1359">
        <v>42795</v>
      </c>
      <c r="K1897" s="1359" t="s">
        <v>1737</v>
      </c>
      <c r="L1897" s="1359" t="s">
        <v>3287</v>
      </c>
      <c r="M1897" s="1360" t="s">
        <v>89</v>
      </c>
      <c r="N1897" s="1360" t="s">
        <v>89</v>
      </c>
      <c r="O1897" s="1360" t="s">
        <v>89</v>
      </c>
      <c r="P1897" s="1360" t="s">
        <v>89</v>
      </c>
      <c r="Q1897" s="1361"/>
      <c r="R1897" s="1362"/>
      <c r="S1897" s="1362">
        <v>11</v>
      </c>
      <c r="T1897" s="1363"/>
      <c r="U1897" s="1364" t="s">
        <v>3217</v>
      </c>
      <c r="V1897" s="1624" t="s">
        <v>3249</v>
      </c>
      <c r="W1897" s="1356">
        <v>48</v>
      </c>
      <c r="X1897" s="1364"/>
      <c r="Y1897" s="1364"/>
      <c r="Z1897" s="1645">
        <v>42781</v>
      </c>
      <c r="AB1897" s="1369"/>
      <c r="AC1897" s="1369"/>
      <c r="AD1897" s="1369"/>
      <c r="AE1897" s="1370">
        <f>IF(A1897="","",(IFERROR(VLOOKUP(A1897,Projecten!A$4:W$2618,5,FALSE),"niet bekend")))</f>
        <v>1</v>
      </c>
      <c r="AF1897" s="1371">
        <f>IF(AE1897="","",(IF(E1897=0,AH1897,(E1897/AE1897*AH1897))))</f>
        <v>10800.45</v>
      </c>
      <c r="AG1897" s="1369">
        <f>IF(A1897="","",(IFERROR(VLOOKUP(A1897,Projecten!A$4:W$2618,23,FALSE),"niet bekend")))</f>
        <v>10800.45</v>
      </c>
      <c r="AH1897" s="1637">
        <f>IF(A1897="","",(IFERROR(VLOOKUP(A1897,Projecten!A$4:W$2618,12,FALSE),"niet bekend")))</f>
        <v>10800.45</v>
      </c>
    </row>
    <row r="1898" spans="1:34" s="1368" customFormat="1" ht="12" x14ac:dyDescent="0.2">
      <c r="A1898" s="1495"/>
      <c r="B1898" s="1361"/>
      <c r="C1898" s="1495"/>
      <c r="D1898" s="1613"/>
      <c r="E1898" s="1679"/>
      <c r="F1898" s="1613"/>
      <c r="G1898" s="1613"/>
      <c r="H1898" s="1613"/>
      <c r="I1898" s="1359"/>
      <c r="J1898" s="1359"/>
      <c r="K1898" s="1359"/>
      <c r="L1898" s="1359"/>
      <c r="M1898" s="1360"/>
      <c r="N1898" s="1360"/>
      <c r="O1898" s="1360"/>
      <c r="P1898" s="1360"/>
      <c r="Q1898" s="1587"/>
      <c r="R1898" s="1362"/>
      <c r="S1898" s="1362"/>
      <c r="T1898" s="1363"/>
      <c r="U1898" s="1364"/>
      <c r="V1898" s="1364"/>
      <c r="W1898" s="1356"/>
      <c r="X1898" s="1364"/>
      <c r="Y1898" s="1366"/>
      <c r="Z1898" s="1645"/>
      <c r="AB1898" s="1369"/>
      <c r="AC1898" s="1369"/>
      <c r="AD1898" s="1369"/>
      <c r="AE1898" s="1370"/>
      <c r="AF1898" s="1371"/>
      <c r="AG1898" s="1369"/>
      <c r="AH1898" s="1637"/>
    </row>
    <row r="1899" spans="1:34" s="1368" customFormat="1" ht="12" x14ac:dyDescent="0.2">
      <c r="A1899" s="1396" t="s">
        <v>3215</v>
      </c>
      <c r="B1899" s="1630">
        <v>121187</v>
      </c>
      <c r="C1899" s="1396" t="s">
        <v>3216</v>
      </c>
      <c r="D1899" s="1437" t="s">
        <v>68</v>
      </c>
      <c r="E1899" s="1445">
        <v>0</v>
      </c>
      <c r="F1899" s="1437">
        <v>16</v>
      </c>
      <c r="G1899" s="1437">
        <v>0</v>
      </c>
      <c r="H1899" s="1437">
        <v>0</v>
      </c>
      <c r="I1899" s="1359">
        <v>42796</v>
      </c>
      <c r="J1899" s="1359" t="s">
        <v>1737</v>
      </c>
      <c r="K1899" s="1359" t="s">
        <v>1737</v>
      </c>
      <c r="L1899" s="1359" t="s">
        <v>1737</v>
      </c>
      <c r="M1899" s="1360" t="s">
        <v>89</v>
      </c>
      <c r="N1899" s="1360" t="s">
        <v>89</v>
      </c>
      <c r="O1899" s="1360" t="s">
        <v>89</v>
      </c>
      <c r="P1899" s="1360" t="s">
        <v>89</v>
      </c>
      <c r="Q1899" s="1361"/>
      <c r="R1899" s="1362"/>
      <c r="S1899" s="1362">
        <v>11</v>
      </c>
      <c r="T1899" s="1363"/>
      <c r="U1899" s="1364" t="s">
        <v>3217</v>
      </c>
      <c r="V1899" s="1364" t="s">
        <v>3235</v>
      </c>
      <c r="W1899" s="1356">
        <v>11</v>
      </c>
      <c r="X1899" s="1364"/>
      <c r="Y1899" s="1364"/>
      <c r="Z1899" s="1645">
        <v>42780</v>
      </c>
      <c r="AB1899" s="1369"/>
      <c r="AC1899" s="1369"/>
      <c r="AD1899" s="1369"/>
      <c r="AE1899" s="1370">
        <f>IF(A1899="","",(IFERROR(VLOOKUP(A1899,Projecten!A$4:W$2618,5,FALSE),"niet bekend")))</f>
        <v>0</v>
      </c>
      <c r="AF1899" s="1371">
        <f>IF(AE1899="","",(IF(E1899=0,AH1899,(E1899/AE1899*AH1899))))</f>
        <v>1611.44</v>
      </c>
      <c r="AG1899" s="1369">
        <f>IF(A1899="","",(IFERROR(VLOOKUP(A1899,Projecten!A$4:W$2618,23,FALSE),"niet bekend")))</f>
        <v>1611.44</v>
      </c>
      <c r="AH1899" s="1637">
        <f>IF(A1899="","",(IFERROR(VLOOKUP(A1899,Projecten!A$4:W$2618,12,FALSE),"niet bekend")))</f>
        <v>1611.44</v>
      </c>
    </row>
    <row r="1900" spans="1:34" s="1368" customFormat="1" ht="12" x14ac:dyDescent="0.2">
      <c r="A1900" s="1678"/>
      <c r="B1900" s="1495"/>
      <c r="C1900" s="1364"/>
      <c r="D1900" s="1613"/>
      <c r="E1900" s="1679"/>
      <c r="F1900" s="1679"/>
      <c r="G1900" s="1679"/>
      <c r="H1900" s="1679"/>
      <c r="I1900" s="1430"/>
      <c r="J1900" s="1430"/>
      <c r="K1900" s="1430"/>
      <c r="L1900" s="1431"/>
      <c r="M1900" s="1431"/>
      <c r="N1900" s="1431"/>
      <c r="O1900" s="1431"/>
      <c r="P1900" s="1431"/>
      <c r="Q1900" s="1361"/>
      <c r="R1900" s="1362"/>
      <c r="S1900" s="1362"/>
      <c r="T1900" s="1363"/>
      <c r="U1900" s="1364"/>
      <c r="V1900" s="1440"/>
      <c r="W1900" s="1356"/>
      <c r="X1900" s="1364"/>
      <c r="Y1900" s="1364"/>
      <c r="Z1900" s="1361"/>
      <c r="AB1900" s="1369"/>
      <c r="AC1900" s="1369"/>
      <c r="AD1900" s="1369"/>
      <c r="AE1900" s="1370"/>
      <c r="AF1900" s="1371"/>
      <c r="AG1900" s="1369"/>
      <c r="AH1900" s="1637"/>
    </row>
    <row r="1901" spans="1:34" s="1368" customFormat="1" ht="12" x14ac:dyDescent="0.2">
      <c r="A1901" s="1594">
        <v>2017119</v>
      </c>
      <c r="B1901" s="1603">
        <v>121204</v>
      </c>
      <c r="C1901" s="1594" t="s">
        <v>3160</v>
      </c>
      <c r="D1901" s="1595" t="s">
        <v>489</v>
      </c>
      <c r="E1901" s="2025">
        <v>1</v>
      </c>
      <c r="F1901" s="1595">
        <v>8</v>
      </c>
      <c r="G1901" s="1595">
        <v>2</v>
      </c>
      <c r="H1901" s="1595">
        <v>4</v>
      </c>
      <c r="I1901" s="1359">
        <v>42794</v>
      </c>
      <c r="J1901" s="1359">
        <v>42795</v>
      </c>
      <c r="K1901" s="1359" t="s">
        <v>1737</v>
      </c>
      <c r="L1901" s="1359" t="s">
        <v>1737</v>
      </c>
      <c r="M1901" s="1360" t="s">
        <v>89</v>
      </c>
      <c r="N1901" s="1360" t="s">
        <v>89</v>
      </c>
      <c r="O1901" s="1360" t="s">
        <v>89</v>
      </c>
      <c r="P1901" s="1360" t="s">
        <v>89</v>
      </c>
      <c r="Q1901" s="1361"/>
      <c r="R1901" s="1362"/>
      <c r="S1901" s="1362">
        <v>13</v>
      </c>
      <c r="T1901" s="1363"/>
      <c r="U1901" s="1364" t="s">
        <v>681</v>
      </c>
      <c r="V1901" s="1364"/>
      <c r="W1901" s="1356">
        <v>15.25</v>
      </c>
      <c r="X1901" s="1364"/>
      <c r="Y1901" s="1364"/>
      <c r="Z1901" s="1645">
        <v>42774</v>
      </c>
      <c r="AB1901" s="1369"/>
      <c r="AC1901" s="1369"/>
      <c r="AD1901" s="1369"/>
      <c r="AE1901" s="1370">
        <f>IF(A1901="","",(IFERROR(VLOOKUP(A1901,Projecten!A$4:W$2618,5,FALSE),"niet bekend")))</f>
        <v>2</v>
      </c>
      <c r="AF1901" s="1371">
        <f>IF(AE1901="","",(IF(E1901=0,AH1901,(E1901/AE1901*AH1901))))</f>
        <v>1413.97</v>
      </c>
      <c r="AG1901" s="1369">
        <f>IF(A1901="","",(IFERROR(VLOOKUP(A1901,Projecten!A$4:W$2618,23,FALSE),"niet bekend")))</f>
        <v>2827.94</v>
      </c>
      <c r="AH1901" s="1637">
        <f>IF(A1901="","",(IFERROR(VLOOKUP(A1901,Projecten!A$4:W$2618,12,FALSE),"niet bekend")))</f>
        <v>2827.94</v>
      </c>
    </row>
    <row r="1902" spans="1:34" s="1368" customFormat="1" ht="12" x14ac:dyDescent="0.2">
      <c r="A1902" s="1495">
        <v>2017120</v>
      </c>
      <c r="B1902" s="1603">
        <v>121204</v>
      </c>
      <c r="C1902" s="1495" t="s">
        <v>3163</v>
      </c>
      <c r="D1902" s="1613" t="s">
        <v>489</v>
      </c>
      <c r="E1902" s="1679">
        <v>1</v>
      </c>
      <c r="F1902" s="1613">
        <v>10</v>
      </c>
      <c r="G1902" s="1613">
        <v>6</v>
      </c>
      <c r="H1902" s="1613">
        <v>4</v>
      </c>
      <c r="I1902" s="1359">
        <v>42794</v>
      </c>
      <c r="J1902" s="1359">
        <v>42795</v>
      </c>
      <c r="K1902" s="1359" t="s">
        <v>1737</v>
      </c>
      <c r="L1902" s="1359" t="s">
        <v>1737</v>
      </c>
      <c r="M1902" s="1360" t="s">
        <v>89</v>
      </c>
      <c r="N1902" s="1360" t="s">
        <v>89</v>
      </c>
      <c r="O1902" s="1360" t="s">
        <v>89</v>
      </c>
      <c r="P1902" s="1360" t="s">
        <v>89</v>
      </c>
      <c r="Q1902" s="1361"/>
      <c r="R1902" s="1362"/>
      <c r="S1902" s="1362">
        <v>13</v>
      </c>
      <c r="T1902" s="1363"/>
      <c r="U1902" s="1364" t="s">
        <v>681</v>
      </c>
      <c r="V1902" s="1364"/>
      <c r="W1902" s="1368">
        <v>21</v>
      </c>
      <c r="X1902" s="1364"/>
      <c r="Y1902" s="1364"/>
      <c r="Z1902" s="1645">
        <v>42774</v>
      </c>
      <c r="AB1902" s="1369"/>
      <c r="AC1902" s="1369"/>
      <c r="AD1902" s="1369"/>
      <c r="AE1902" s="1370">
        <f>IF(A1902="","",(IFERROR(VLOOKUP(A1902,Projecten!A$4:W$2618,5,FALSE),"niet bekend")))</f>
        <v>1</v>
      </c>
      <c r="AF1902" s="1371">
        <f>IF(AE1902="","",(IF(E1902=0,AH1902,(E1902/AE1902*AH1902))))</f>
        <v>3079.08</v>
      </c>
      <c r="AG1902" s="1369">
        <f>IF(A1902="","",(IFERROR(VLOOKUP(A1902,Projecten!A$4:W$2618,23,FALSE),"niet bekend")))</f>
        <v>3079.08</v>
      </c>
      <c r="AH1902" s="1637">
        <f>IF(A1902="","",(IFERROR(VLOOKUP(A1902,Projecten!A$4:W$2618,12,FALSE),"niet bekend")))</f>
        <v>3079.08</v>
      </c>
    </row>
    <row r="1903" spans="1:34" s="1368" customFormat="1" ht="12" x14ac:dyDescent="0.2">
      <c r="A1903" s="1495">
        <v>2017122</v>
      </c>
      <c r="B1903" s="1603">
        <v>121208</v>
      </c>
      <c r="C1903" s="1495" t="s">
        <v>3164</v>
      </c>
      <c r="D1903" s="1613" t="s">
        <v>489</v>
      </c>
      <c r="E1903" s="1679">
        <v>1</v>
      </c>
      <c r="F1903" s="1613">
        <v>7</v>
      </c>
      <c r="G1903" s="1613">
        <v>6</v>
      </c>
      <c r="H1903" s="1613">
        <v>1</v>
      </c>
      <c r="I1903" s="1359">
        <v>42794</v>
      </c>
      <c r="J1903" s="1359">
        <v>42795</v>
      </c>
      <c r="K1903" s="1359" t="s">
        <v>1737</v>
      </c>
      <c r="L1903" s="1359" t="s">
        <v>1737</v>
      </c>
      <c r="M1903" s="1360" t="s">
        <v>89</v>
      </c>
      <c r="N1903" s="1360" t="s">
        <v>89</v>
      </c>
      <c r="O1903" s="1360" t="s">
        <v>89</v>
      </c>
      <c r="P1903" s="1360" t="s">
        <v>89</v>
      </c>
      <c r="Q1903" s="1361"/>
      <c r="R1903" s="1362"/>
      <c r="S1903" s="1362">
        <v>13</v>
      </c>
      <c r="T1903" s="1363"/>
      <c r="U1903" s="1364" t="s">
        <v>681</v>
      </c>
      <c r="V1903" s="1364"/>
      <c r="W1903" s="1356">
        <v>15</v>
      </c>
      <c r="X1903" s="1364"/>
      <c r="Y1903" s="1364"/>
      <c r="Z1903" s="1645">
        <v>42774</v>
      </c>
      <c r="AB1903" s="1369"/>
      <c r="AC1903" s="1369"/>
      <c r="AD1903" s="1369"/>
      <c r="AE1903" s="1370">
        <f>IF(A1903="","",(IFERROR(VLOOKUP(A1903,Projecten!A$4:W$2618,5,FALSE),"niet bekend")))</f>
        <v>1</v>
      </c>
      <c r="AF1903" s="1371">
        <f>IF(AE1903="","",(IF(E1903=0,AH1903,(E1903/AE1903*AH1903))))</f>
        <v>1989.59</v>
      </c>
      <c r="AG1903" s="1369">
        <f>IF(A1903="","",(IFERROR(VLOOKUP(A1903,Projecten!A$4:W$2618,23,FALSE),"niet bekend")))</f>
        <v>1989.59</v>
      </c>
      <c r="AH1903" s="1637">
        <f>IF(A1903="","",(IFERROR(VLOOKUP(A1903,Projecten!A$4:W$2618,12,FALSE),"niet bekend")))</f>
        <v>1989.59</v>
      </c>
    </row>
    <row r="1904" spans="1:34" s="1368" customFormat="1" ht="12" x14ac:dyDescent="0.2">
      <c r="A1904" s="1495">
        <v>2017123</v>
      </c>
      <c r="B1904" s="1603">
        <v>121208</v>
      </c>
      <c r="C1904" s="1495" t="s">
        <v>3165</v>
      </c>
      <c r="D1904" s="1613" t="s">
        <v>489</v>
      </c>
      <c r="E1904" s="1679">
        <v>1</v>
      </c>
      <c r="F1904" s="1613">
        <v>10</v>
      </c>
      <c r="G1904" s="1613">
        <v>7</v>
      </c>
      <c r="H1904" s="1613">
        <v>4</v>
      </c>
      <c r="I1904" s="1359">
        <v>42794</v>
      </c>
      <c r="J1904" s="1359">
        <v>42795</v>
      </c>
      <c r="K1904" s="1359" t="s">
        <v>1737</v>
      </c>
      <c r="L1904" s="1359" t="s">
        <v>1737</v>
      </c>
      <c r="M1904" s="1360" t="s">
        <v>89</v>
      </c>
      <c r="N1904" s="1360" t="s">
        <v>89</v>
      </c>
      <c r="O1904" s="1360" t="s">
        <v>89</v>
      </c>
      <c r="P1904" s="1360" t="s">
        <v>89</v>
      </c>
      <c r="Q1904" s="1361"/>
      <c r="R1904" s="1362"/>
      <c r="S1904" s="1362">
        <v>13</v>
      </c>
      <c r="T1904" s="1363"/>
      <c r="U1904" s="1364" t="s">
        <v>681</v>
      </c>
      <c r="V1904" s="1364"/>
      <c r="W1904" s="1356">
        <v>24</v>
      </c>
      <c r="X1904" s="1364"/>
      <c r="Y1904" s="1364"/>
      <c r="Z1904" s="1645">
        <v>42774</v>
      </c>
      <c r="AB1904" s="1369"/>
      <c r="AC1904" s="1369"/>
      <c r="AD1904" s="1369"/>
      <c r="AE1904" s="1370">
        <f>IF(A1904="","",(IFERROR(VLOOKUP(A1904,Projecten!A$4:W$2618,5,FALSE),"niet bekend")))</f>
        <v>1</v>
      </c>
      <c r="AF1904" s="1371">
        <f>IF(AE1904="","",(IF(E1904=0,AH1904,(E1904/AE1904*AH1904))))</f>
        <v>3200.1</v>
      </c>
      <c r="AG1904" s="1369">
        <f>IF(A1904="","",(IFERROR(VLOOKUP(A1904,Projecten!A$4:W$2618,23,FALSE),"niet bekend")))</f>
        <v>3200.1</v>
      </c>
      <c r="AH1904" s="1637">
        <f>IF(A1904="","",(IFERROR(VLOOKUP(A1904,Projecten!A$4:W$2618,12,FALSE),"niet bekend")))</f>
        <v>3200.1</v>
      </c>
    </row>
    <row r="1905" spans="1:34" s="1368" customFormat="1" ht="12" x14ac:dyDescent="0.2">
      <c r="A1905" s="1495">
        <v>2017125</v>
      </c>
      <c r="B1905" s="1603">
        <v>121209</v>
      </c>
      <c r="C1905" s="1495" t="s">
        <v>3167</v>
      </c>
      <c r="D1905" s="1613" t="s">
        <v>489</v>
      </c>
      <c r="E1905" s="1679">
        <v>1</v>
      </c>
      <c r="F1905" s="1613">
        <v>8</v>
      </c>
      <c r="G1905" s="1613">
        <v>5</v>
      </c>
      <c r="H1905" s="1613">
        <v>3</v>
      </c>
      <c r="I1905" s="1359">
        <v>42794</v>
      </c>
      <c r="J1905" s="1359">
        <v>42795</v>
      </c>
      <c r="K1905" s="1359" t="s">
        <v>1737</v>
      </c>
      <c r="L1905" s="1359" t="s">
        <v>1737</v>
      </c>
      <c r="M1905" s="1360" t="s">
        <v>89</v>
      </c>
      <c r="N1905" s="1360" t="s">
        <v>89</v>
      </c>
      <c r="O1905" s="1360" t="s">
        <v>89</v>
      </c>
      <c r="P1905" s="1360" t="s">
        <v>89</v>
      </c>
      <c r="Q1905" s="1361"/>
      <c r="R1905" s="1362"/>
      <c r="S1905" s="1362">
        <v>13</v>
      </c>
      <c r="T1905" s="1363"/>
      <c r="U1905" s="1364" t="s">
        <v>681</v>
      </c>
      <c r="V1905" s="1364"/>
      <c r="W1905" s="1356">
        <v>16.25</v>
      </c>
      <c r="X1905" s="1364"/>
      <c r="Y1905" s="1364"/>
      <c r="Z1905" s="1645">
        <v>42774</v>
      </c>
      <c r="AB1905" s="1369"/>
      <c r="AC1905" s="1369"/>
      <c r="AD1905" s="1369"/>
      <c r="AE1905" s="1370">
        <f>IF(A1905="","",(IFERROR(VLOOKUP(A1905,Projecten!A$4:W$2618,5,FALSE),"niet bekend")))</f>
        <v>1</v>
      </c>
      <c r="AF1905" s="1371">
        <f>IF(AE1905="","",(IF(E1905=0,AH1905,(E1905/AE1905*AH1905))))</f>
        <v>2439.0300000000002</v>
      </c>
      <c r="AG1905" s="1369">
        <f>IF(A1905="","",(IFERROR(VLOOKUP(A1905,Projecten!A$4:W$2618,23,FALSE),"niet bekend")))</f>
        <v>2439.0300000000002</v>
      </c>
      <c r="AH1905" s="1637">
        <f>IF(A1905="","",(IFERROR(VLOOKUP(A1905,Projecten!A$4:W$2618,12,FALSE),"niet bekend")))</f>
        <v>2439.0300000000002</v>
      </c>
    </row>
    <row r="1906" spans="1:34" s="1368" customFormat="1" x14ac:dyDescent="0.2">
      <c r="A1906" s="1495">
        <v>2017195</v>
      </c>
      <c r="B1906" s="382">
        <v>121209</v>
      </c>
      <c r="C1906" s="1357" t="s">
        <v>3410</v>
      </c>
      <c r="D1906" s="1613" t="s">
        <v>489</v>
      </c>
      <c r="E1906" s="1679">
        <v>0</v>
      </c>
      <c r="F1906" s="1613">
        <v>1</v>
      </c>
      <c r="G1906" s="1613">
        <v>1</v>
      </c>
      <c r="H1906" s="1613">
        <v>0</v>
      </c>
      <c r="I1906" s="1430">
        <v>42804</v>
      </c>
      <c r="J1906" s="1430">
        <v>42803</v>
      </c>
      <c r="K1906" s="1430"/>
      <c r="L1906" s="1431"/>
      <c r="M1906" s="1431" t="s">
        <v>89</v>
      </c>
      <c r="N1906" s="1431" t="s">
        <v>89</v>
      </c>
      <c r="O1906" s="1431" t="s">
        <v>89</v>
      </c>
      <c r="P1906" s="1431" t="s">
        <v>89</v>
      </c>
      <c r="Q1906" s="1361"/>
      <c r="R1906" s="1362"/>
      <c r="S1906" s="1362">
        <v>13</v>
      </c>
      <c r="T1906" s="1363"/>
      <c r="U1906" s="1364" t="s">
        <v>681</v>
      </c>
      <c r="V1906" s="1440"/>
      <c r="W1906" s="1356">
        <v>3</v>
      </c>
      <c r="X1906" s="1364"/>
      <c r="Y1906" s="1364"/>
      <c r="Z1906" s="1645">
        <v>42800</v>
      </c>
      <c r="AB1906" s="1369"/>
      <c r="AC1906" s="1369"/>
      <c r="AD1906" s="1369"/>
      <c r="AE1906" s="1370"/>
      <c r="AF1906" s="1371"/>
      <c r="AG1906" s="1369"/>
      <c r="AH1906" s="1637"/>
    </row>
    <row r="1907" spans="1:34" s="1368" customFormat="1" ht="12" x14ac:dyDescent="0.2">
      <c r="A1907" s="1495" t="s">
        <v>3228</v>
      </c>
      <c r="B1907" s="1631">
        <v>121187</v>
      </c>
      <c r="C1907" s="1495" t="s">
        <v>3229</v>
      </c>
      <c r="D1907" s="1613" t="s">
        <v>489</v>
      </c>
      <c r="E1907" s="1679">
        <v>1</v>
      </c>
      <c r="F1907" s="1613">
        <v>15</v>
      </c>
      <c r="G1907" s="1613">
        <v>0</v>
      </c>
      <c r="H1907" s="1613">
        <v>0</v>
      </c>
      <c r="I1907" s="1359">
        <v>42796</v>
      </c>
      <c r="J1907" s="1359" t="s">
        <v>1737</v>
      </c>
      <c r="K1907" s="1359" t="s">
        <v>1737</v>
      </c>
      <c r="L1907" s="1359" t="s">
        <v>1737</v>
      </c>
      <c r="M1907" s="1360" t="s">
        <v>89</v>
      </c>
      <c r="N1907" s="1360" t="s">
        <v>89</v>
      </c>
      <c r="O1907" s="1360" t="s">
        <v>89</v>
      </c>
      <c r="P1907" s="1360" t="s">
        <v>89</v>
      </c>
      <c r="Q1907" s="1361"/>
      <c r="R1907" s="1362"/>
      <c r="S1907" s="1362">
        <v>13</v>
      </c>
      <c r="T1907" s="1363"/>
      <c r="U1907" s="1364" t="s">
        <v>681</v>
      </c>
      <c r="V1907" s="1364" t="s">
        <v>3235</v>
      </c>
      <c r="W1907" s="1356">
        <v>11</v>
      </c>
      <c r="X1907" s="1364"/>
      <c r="Y1907" s="1364"/>
      <c r="Z1907" s="1645">
        <v>42774</v>
      </c>
      <c r="AB1907" s="1369"/>
      <c r="AC1907" s="1369"/>
      <c r="AD1907" s="1369"/>
      <c r="AE1907" s="1370">
        <f>IF(A1907="","",(IFERROR(VLOOKUP(A1907,Projecten!A$4:W$2618,5,FALSE),"niet bekend")))</f>
        <v>1</v>
      </c>
      <c r="AF1907" s="1371">
        <f>IF(AE1907="","",(IF(E1907=0,AH1907,(E1907/AE1907*AH1907))))</f>
        <v>1823.23</v>
      </c>
      <c r="AG1907" s="1369">
        <f>IF(A1907="","",(IFERROR(VLOOKUP(A1907,Projecten!A$4:W$2618,23,FALSE),"niet bekend")))</f>
        <v>1823.23</v>
      </c>
      <c r="AH1907" s="1637">
        <f>IF(A1907="","",(IFERROR(VLOOKUP(A1907,Projecten!A$4:W$2618,12,FALSE),"niet bekend")))</f>
        <v>1823.23</v>
      </c>
    </row>
    <row r="1908" spans="1:34" s="1368" customFormat="1" ht="12" x14ac:dyDescent="0.2">
      <c r="A1908" s="1495" t="s">
        <v>3230</v>
      </c>
      <c r="B1908" s="1631">
        <v>121187</v>
      </c>
      <c r="C1908" s="1495" t="s">
        <v>3166</v>
      </c>
      <c r="D1908" s="1613" t="s">
        <v>489</v>
      </c>
      <c r="E1908" s="1679">
        <v>1</v>
      </c>
      <c r="F1908" s="1613">
        <v>13</v>
      </c>
      <c r="G1908" s="1613">
        <v>0</v>
      </c>
      <c r="H1908" s="1613">
        <v>0</v>
      </c>
      <c r="I1908" s="1359">
        <v>42796</v>
      </c>
      <c r="J1908" s="1359" t="s">
        <v>1737</v>
      </c>
      <c r="K1908" s="1359" t="s">
        <v>1737</v>
      </c>
      <c r="L1908" s="1359" t="s">
        <v>1737</v>
      </c>
      <c r="M1908" s="1360" t="s">
        <v>89</v>
      </c>
      <c r="N1908" s="1360" t="s">
        <v>89</v>
      </c>
      <c r="O1908" s="1360" t="s">
        <v>89</v>
      </c>
      <c r="P1908" s="1360" t="s">
        <v>89</v>
      </c>
      <c r="Q1908" s="1361"/>
      <c r="R1908" s="1362"/>
      <c r="S1908" s="1362">
        <v>13</v>
      </c>
      <c r="T1908" s="1363"/>
      <c r="U1908" s="1364" t="s">
        <v>681</v>
      </c>
      <c r="V1908" s="1364" t="s">
        <v>3235</v>
      </c>
      <c r="W1908" s="1356">
        <v>10</v>
      </c>
      <c r="X1908" s="1364"/>
      <c r="Y1908" s="1364"/>
      <c r="Z1908" s="1645">
        <v>42774</v>
      </c>
      <c r="AB1908" s="1369"/>
      <c r="AC1908" s="1369"/>
      <c r="AD1908" s="1369"/>
      <c r="AE1908" s="1370">
        <f>IF(A1908="","",(IFERROR(VLOOKUP(A1908,Projecten!A$4:W$2618,5,FALSE),"niet bekend")))</f>
        <v>1</v>
      </c>
      <c r="AF1908" s="1371">
        <f>IF(AE1908="","",(IF(E1908=0,AH1908,(E1908/AE1908*AH1908))))</f>
        <v>1489.05</v>
      </c>
      <c r="AG1908" s="1369">
        <f>IF(A1908="","",(IFERROR(VLOOKUP(A1908,Projecten!A$4:W$2618,23,FALSE),"niet bekend")))</f>
        <v>1489.05</v>
      </c>
      <c r="AH1908" s="1637">
        <f>IF(A1908="","",(IFERROR(VLOOKUP(A1908,Projecten!A$4:W$2618,12,FALSE),"niet bekend")))</f>
        <v>1489.05</v>
      </c>
    </row>
    <row r="1909" spans="1:34" s="1625" customFormat="1" x14ac:dyDescent="0.2">
      <c r="A1909" s="1594" t="s">
        <v>3186</v>
      </c>
      <c r="B1909" s="1357">
        <v>121214</v>
      </c>
      <c r="C1909" s="1594" t="s">
        <v>3188</v>
      </c>
      <c r="D1909" s="90" t="s">
        <v>489</v>
      </c>
      <c r="E1909" s="2025">
        <v>1</v>
      </c>
      <c r="F1909" s="1595">
        <v>12</v>
      </c>
      <c r="G1909" s="1595">
        <v>8</v>
      </c>
      <c r="H1909" s="1595">
        <v>3</v>
      </c>
      <c r="I1909" s="1622">
        <v>42808</v>
      </c>
      <c r="J1909" s="1622">
        <v>42802</v>
      </c>
      <c r="K1909" s="1622" t="s">
        <v>1737</v>
      </c>
      <c r="L1909" s="1622" t="s">
        <v>1737</v>
      </c>
      <c r="M1909" s="1360" t="s">
        <v>89</v>
      </c>
      <c r="N1909" s="1360" t="s">
        <v>89</v>
      </c>
      <c r="O1909" s="1360" t="s">
        <v>89</v>
      </c>
      <c r="P1909" s="1360" t="s">
        <v>89</v>
      </c>
      <c r="Q1909" s="1587"/>
      <c r="R1909" s="1362"/>
      <c r="S1909" s="1362">
        <v>13</v>
      </c>
      <c r="T1909" s="1623"/>
      <c r="U1909" s="1364" t="s">
        <v>681</v>
      </c>
      <c r="V1909" s="1624"/>
      <c r="W1909" s="1365">
        <v>26</v>
      </c>
      <c r="X1909" s="1624"/>
      <c r="Y1909" s="1624"/>
      <c r="Z1909" s="1645">
        <v>42408</v>
      </c>
      <c r="AB1909" s="1626"/>
      <c r="AC1909" s="1626"/>
      <c r="AD1909" s="1626"/>
      <c r="AE1909" s="1370">
        <f>IF(A1909="","",(IFERROR(VLOOKUP(A1909,Projecten!A$4:W$2618,5,FALSE),"niet bekend")))</f>
        <v>1</v>
      </c>
      <c r="AF1909" s="1371">
        <f>IF(AE1909="","",(IF(E1909=0,AH1909,(E1909/AE1909*AH1909))))</f>
        <v>4321.22</v>
      </c>
      <c r="AG1909" s="1369">
        <f>IF(A1909="","",(IFERROR(VLOOKUP(A1909,Projecten!A$4:W$2618,23,FALSE),"niet bekend")))</f>
        <v>4321.22</v>
      </c>
      <c r="AH1909" s="1637">
        <f>IF(A1909="","",(IFERROR(VLOOKUP(A1909,Projecten!A$4:W$2618,12,FALSE),"niet bekend")))</f>
        <v>4321.22</v>
      </c>
    </row>
    <row r="1910" spans="1:34" s="1368" customFormat="1" ht="12" x14ac:dyDescent="0.2">
      <c r="A1910" s="1495"/>
      <c r="B1910" s="1603"/>
      <c r="C1910" s="1357"/>
      <c r="D1910" s="1613"/>
      <c r="E1910" s="1679"/>
      <c r="F1910" s="1613"/>
      <c r="G1910" s="1613"/>
      <c r="H1910" s="1613"/>
      <c r="I1910" s="1430"/>
      <c r="J1910" s="1398"/>
      <c r="K1910" s="1398"/>
      <c r="L1910" s="1398"/>
      <c r="M1910" s="1431"/>
      <c r="N1910" s="1431"/>
      <c r="O1910" s="1431"/>
      <c r="P1910" s="1431"/>
      <c r="Q1910" s="1587"/>
      <c r="R1910" s="1362"/>
      <c r="S1910" s="1362"/>
      <c r="T1910" s="1363"/>
      <c r="U1910" s="1364"/>
      <c r="V1910" s="1440"/>
      <c r="W1910" s="1356"/>
      <c r="X1910" s="1364"/>
      <c r="Y1910" s="1364"/>
      <c r="Z1910" s="1645"/>
      <c r="AB1910" s="1369"/>
      <c r="AC1910" s="1369"/>
      <c r="AD1910" s="1369"/>
      <c r="AE1910" s="1370"/>
      <c r="AF1910" s="1371"/>
      <c r="AG1910" s="1369"/>
      <c r="AH1910" s="1637"/>
    </row>
    <row r="1911" spans="1:34" s="1368" customFormat="1" ht="12" x14ac:dyDescent="0.2">
      <c r="A1911" s="1495">
        <v>2017175</v>
      </c>
      <c r="B1911" s="1355">
        <v>121207</v>
      </c>
      <c r="C1911" s="1594" t="s">
        <v>3321</v>
      </c>
      <c r="D1911" s="1613" t="s">
        <v>1064</v>
      </c>
      <c r="E1911" s="1679">
        <v>1</v>
      </c>
      <c r="F1911" s="1613">
        <v>10</v>
      </c>
      <c r="G1911" s="1613">
        <v>0</v>
      </c>
      <c r="H1911" s="1613">
        <v>10</v>
      </c>
      <c r="I1911" s="1398">
        <v>42801</v>
      </c>
      <c r="J1911" s="1398" t="s">
        <v>1737</v>
      </c>
      <c r="K1911" s="1398" t="s">
        <v>1737</v>
      </c>
      <c r="L1911" s="1398" t="s">
        <v>1737</v>
      </c>
      <c r="M1911" s="1431" t="s">
        <v>89</v>
      </c>
      <c r="N1911" s="1431" t="s">
        <v>89</v>
      </c>
      <c r="O1911" s="1431" t="s">
        <v>89</v>
      </c>
      <c r="P1911" s="1431" t="s">
        <v>89</v>
      </c>
      <c r="Q1911" s="1361"/>
      <c r="R1911" s="1362"/>
      <c r="S1911" s="1362">
        <v>12</v>
      </c>
      <c r="T1911" s="1363"/>
      <c r="U1911" s="1364" t="s">
        <v>1113</v>
      </c>
      <c r="V1911" s="1440"/>
      <c r="W1911" s="1356">
        <v>31</v>
      </c>
      <c r="X1911" s="1364"/>
      <c r="Y1911" s="1364"/>
      <c r="Z1911" s="1645">
        <v>42795</v>
      </c>
      <c r="AB1911" s="1369"/>
      <c r="AC1911" s="1369"/>
      <c r="AD1911" s="1369"/>
      <c r="AE1911" s="1370">
        <f>IF(A1911="","",(IFERROR(VLOOKUP(A1911,Projecten!A$4:W$2618,5,FALSE),"niet bekend")))</f>
        <v>1</v>
      </c>
      <c r="AF1911" s="1371">
        <f>IF(AE1911="","",(IF(E1911=0,AH1911,(E1911/AE1911*AH1911))))</f>
        <v>5315.2</v>
      </c>
      <c r="AG1911" s="1369">
        <f>IF(A1911="","",(IFERROR(VLOOKUP(A1911,Projecten!A$4:W$2618,23,FALSE),"niet bekend")))</f>
        <v>5315.2</v>
      </c>
      <c r="AH1911" s="1637">
        <f>IF(A1911="","",(IFERROR(VLOOKUP(A1911,Projecten!A$4:W$2618,12,FALSE),"niet bekend")))</f>
        <v>5315.2</v>
      </c>
    </row>
    <row r="1912" spans="1:34" s="1368" customFormat="1" ht="12" x14ac:dyDescent="0.2">
      <c r="A1912" s="1495"/>
      <c r="B1912" s="1357"/>
      <c r="C1912" s="1357"/>
      <c r="D1912" s="1613"/>
      <c r="E1912" s="1679"/>
      <c r="F1912" s="1613"/>
      <c r="G1912" s="1613"/>
      <c r="H1912" s="1613"/>
      <c r="I1912" s="1430"/>
      <c r="J1912" s="1430"/>
      <c r="K1912" s="1430"/>
      <c r="L1912" s="1431"/>
      <c r="M1912" s="1431"/>
      <c r="N1912" s="1431"/>
      <c r="O1912" s="1431"/>
      <c r="P1912" s="1431"/>
      <c r="Q1912" s="1361"/>
      <c r="R1912" s="1362"/>
      <c r="S1912" s="1362"/>
      <c r="T1912" s="1363"/>
      <c r="U1912" s="1364"/>
      <c r="V1912" s="1440"/>
      <c r="W1912" s="1356"/>
      <c r="X1912" s="1364"/>
      <c r="Y1912" s="1364"/>
      <c r="Z1912" s="1361"/>
      <c r="AB1912" s="1369"/>
      <c r="AC1912" s="1369"/>
      <c r="AD1912" s="1369"/>
      <c r="AE1912" s="1370"/>
      <c r="AF1912" s="1371"/>
      <c r="AG1912" s="1369"/>
      <c r="AH1912" s="1637"/>
    </row>
    <row r="1913" spans="1:34" s="1368" customFormat="1" ht="12" x14ac:dyDescent="0.2">
      <c r="A1913" s="1495">
        <v>2017157</v>
      </c>
      <c r="B1913" s="1355">
        <v>121213</v>
      </c>
      <c r="C1913" s="1368" t="s">
        <v>3218</v>
      </c>
      <c r="D1913" s="1629" t="s">
        <v>451</v>
      </c>
      <c r="E1913" s="2025">
        <v>1</v>
      </c>
      <c r="F1913" s="1613">
        <v>10</v>
      </c>
      <c r="G1913" s="1613">
        <v>7</v>
      </c>
      <c r="H1913" s="1613">
        <v>3</v>
      </c>
      <c r="I1913" s="1359">
        <v>42801</v>
      </c>
      <c r="J1913" s="1359" t="s">
        <v>1737</v>
      </c>
      <c r="K1913" s="1359" t="s">
        <v>1737</v>
      </c>
      <c r="L1913" s="1359" t="s">
        <v>1737</v>
      </c>
      <c r="M1913" s="1360" t="s">
        <v>89</v>
      </c>
      <c r="N1913" s="1360" t="s">
        <v>89</v>
      </c>
      <c r="O1913" s="1360" t="s">
        <v>89</v>
      </c>
      <c r="P1913" s="1360" t="s">
        <v>89</v>
      </c>
      <c r="Q1913" s="1361"/>
      <c r="R1913" s="1362"/>
      <c r="S1913" s="1362">
        <v>12</v>
      </c>
      <c r="T1913" s="1363"/>
      <c r="U1913" s="1364" t="s">
        <v>934</v>
      </c>
      <c r="V1913" s="1364"/>
      <c r="W1913" s="1356">
        <v>22</v>
      </c>
      <c r="X1913" s="1364"/>
      <c r="Y1913" s="1364"/>
      <c r="Z1913" s="1645">
        <v>42787</v>
      </c>
      <c r="AB1913" s="1369"/>
      <c r="AC1913" s="1369"/>
      <c r="AD1913" s="1369"/>
      <c r="AE1913" s="1370">
        <f>IF(A1913="","",(IFERROR(VLOOKUP(A1913,Projecten!A$4:W$2618,5,FALSE),"niet bekend")))</f>
        <v>1</v>
      </c>
      <c r="AF1913" s="1371">
        <f>IF(AE1913="","",(IF(E1913=0,AH1913,(E1913/AE1913*AH1913))))</f>
        <v>3715.12</v>
      </c>
      <c r="AG1913" s="1369">
        <f>IF(A1913="","",(IFERROR(VLOOKUP(A1913,Projecten!A$4:W$2618,23,FALSE),"niet bekend")))</f>
        <v>3715.12</v>
      </c>
      <c r="AH1913" s="1637">
        <f>IF(A1913="","",(IFERROR(VLOOKUP(A1913,Projecten!A$4:W$2618,12,FALSE),"niet bekend")))</f>
        <v>3715.12</v>
      </c>
    </row>
    <row r="1914" spans="1:34" s="1368" customFormat="1" ht="12" x14ac:dyDescent="0.2">
      <c r="A1914" s="1357">
        <v>2017158</v>
      </c>
      <c r="B1914" s="1355">
        <v>121213</v>
      </c>
      <c r="C1914" s="1357" t="s">
        <v>3255</v>
      </c>
      <c r="D1914" s="1629" t="s">
        <v>451</v>
      </c>
      <c r="E1914" s="2025">
        <v>1</v>
      </c>
      <c r="F1914" s="1595">
        <v>13</v>
      </c>
      <c r="G1914" s="1595">
        <v>9</v>
      </c>
      <c r="H1914" s="1595">
        <v>3</v>
      </c>
      <c r="I1914" s="1359">
        <v>42801</v>
      </c>
      <c r="J1914" s="1359">
        <v>42802</v>
      </c>
      <c r="K1914" s="1359" t="s">
        <v>1737</v>
      </c>
      <c r="L1914" s="1359" t="s">
        <v>1737</v>
      </c>
      <c r="M1914" s="1360" t="s">
        <v>89</v>
      </c>
      <c r="N1914" s="1360" t="s">
        <v>89</v>
      </c>
      <c r="O1914" s="1360" t="s">
        <v>89</v>
      </c>
      <c r="P1914" s="1360" t="s">
        <v>89</v>
      </c>
      <c r="Q1914" s="1361"/>
      <c r="R1914" s="1362"/>
      <c r="S1914" s="1362">
        <v>12</v>
      </c>
      <c r="T1914" s="1363"/>
      <c r="U1914" s="1364" t="s">
        <v>934</v>
      </c>
      <c r="V1914" s="1364" t="s">
        <v>1495</v>
      </c>
      <c r="W1914" s="1356">
        <v>23</v>
      </c>
      <c r="X1914" s="1364"/>
      <c r="Y1914" s="1364"/>
      <c r="Z1914" s="1645">
        <v>42787</v>
      </c>
      <c r="AB1914" s="1369"/>
      <c r="AC1914" s="1369"/>
      <c r="AD1914" s="1369"/>
      <c r="AE1914" s="1370">
        <f>IF(A1914="","",(IFERROR(VLOOKUP(A1914,Projecten!A$4:W$2618,5,FALSE),"niet bekend")))</f>
        <v>1</v>
      </c>
      <c r="AF1914" s="1371">
        <f>IF(AE1914="","",(IF(E1914=0,AH1914,(E1914/AE1914*AH1914))))</f>
        <v>3906.11</v>
      </c>
      <c r="AG1914" s="1369">
        <f>IF(A1914="","",(IFERROR(VLOOKUP(A1914,Projecten!A$4:W$2618,23,FALSE),"niet bekend")))</f>
        <v>3906.11</v>
      </c>
      <c r="AH1914" s="1637">
        <f>IF(A1914="","",(IFERROR(VLOOKUP(A1914,Projecten!A$4:W$2618,12,FALSE),"niet bekend")))</f>
        <v>3906.11</v>
      </c>
    </row>
    <row r="1915" spans="1:34" s="1368" customFormat="1" ht="12" x14ac:dyDescent="0.2">
      <c r="A1915" s="1357">
        <v>2017076</v>
      </c>
      <c r="B1915" s="1357">
        <v>121198</v>
      </c>
      <c r="C1915" s="1438" t="s">
        <v>3038</v>
      </c>
      <c r="D1915" s="1439" t="s">
        <v>451</v>
      </c>
      <c r="E1915" s="1429">
        <v>1</v>
      </c>
      <c r="F1915" s="1358">
        <v>11</v>
      </c>
      <c r="G1915" s="1358">
        <v>5</v>
      </c>
      <c r="H1915" s="1358">
        <v>7</v>
      </c>
      <c r="I1915" s="1359">
        <v>42787</v>
      </c>
      <c r="J1915" s="1359">
        <v>42788</v>
      </c>
      <c r="K1915" s="1359" t="s">
        <v>1737</v>
      </c>
      <c r="L1915" s="1359" t="s">
        <v>1737</v>
      </c>
      <c r="M1915" s="1360" t="s">
        <v>89</v>
      </c>
      <c r="N1915" s="1360" t="s">
        <v>89</v>
      </c>
      <c r="O1915" s="1360" t="s">
        <v>89</v>
      </c>
      <c r="P1915" s="1360" t="s">
        <v>89</v>
      </c>
      <c r="Q1915" s="1361"/>
      <c r="R1915" s="1362"/>
      <c r="S1915" s="1362">
        <v>13</v>
      </c>
      <c r="T1915" s="1363"/>
      <c r="U1915" s="1364" t="s">
        <v>934</v>
      </c>
      <c r="V1915" s="1364" t="s">
        <v>3119</v>
      </c>
      <c r="W1915" s="1356">
        <v>32.25</v>
      </c>
      <c r="X1915" s="1364"/>
      <c r="Y1915" s="1364"/>
      <c r="Z1915" s="1645">
        <v>42766</v>
      </c>
      <c r="AB1915" s="1369"/>
      <c r="AC1915" s="1369"/>
      <c r="AD1915" s="1369"/>
      <c r="AE1915" s="1370">
        <f>IF(A1915="","",(IFERROR(VLOOKUP(A1915,Projecten!A$4:W$2618,5,FALSE),"niet bekend")))</f>
        <v>1</v>
      </c>
      <c r="AF1915" s="1371">
        <f>IF(AE1915="","",(IF(E1915=0,AH1915,(E1915/AE1915*AH1915))))</f>
        <v>6540</v>
      </c>
      <c r="AG1915" s="1369">
        <f>IF(A1915="","",(IFERROR(VLOOKUP(A1915,Projecten!A$4:W$2618,23,FALSE),"niet bekend")))</f>
        <v>6540</v>
      </c>
      <c r="AH1915" s="1637">
        <f>IF(A1915="","",(IFERROR(VLOOKUP(A1915,Projecten!A$4:W$2618,12,FALSE),"niet bekend")))</f>
        <v>6540</v>
      </c>
    </row>
    <row r="1916" spans="1:34" s="1368" customFormat="1" ht="12" x14ac:dyDescent="0.2">
      <c r="A1916" s="1357" t="s">
        <v>3285</v>
      </c>
      <c r="B1916" s="1357">
        <v>121187</v>
      </c>
      <c r="C1916" s="1357" t="s">
        <v>3286</v>
      </c>
      <c r="D1916" s="1629" t="s">
        <v>451</v>
      </c>
      <c r="E1916" s="2025">
        <v>1</v>
      </c>
      <c r="F1916" s="1595">
        <v>4</v>
      </c>
      <c r="G1916" s="1595">
        <v>0</v>
      </c>
      <c r="H1916" s="1595">
        <v>0</v>
      </c>
      <c r="I1916" s="1359">
        <v>42796</v>
      </c>
      <c r="J1916" s="1359" t="s">
        <v>1737</v>
      </c>
      <c r="K1916" s="1359" t="s">
        <v>1737</v>
      </c>
      <c r="L1916" s="1359" t="s">
        <v>1737</v>
      </c>
      <c r="M1916" s="1360" t="s">
        <v>89</v>
      </c>
      <c r="N1916" s="1360" t="s">
        <v>89</v>
      </c>
      <c r="O1916" s="1360" t="s">
        <v>89</v>
      </c>
      <c r="P1916" s="1360" t="s">
        <v>89</v>
      </c>
      <c r="Q1916" s="1361"/>
      <c r="R1916" s="1362"/>
      <c r="S1916" s="1362">
        <v>12</v>
      </c>
      <c r="T1916" s="1363"/>
      <c r="U1916" s="1364" t="s">
        <v>934</v>
      </c>
      <c r="V1916" s="1364" t="s">
        <v>1495</v>
      </c>
      <c r="W1916" s="1356">
        <v>3</v>
      </c>
      <c r="X1916" s="1364"/>
      <c r="Y1916" s="1364"/>
      <c r="Z1916" s="1645">
        <v>42787</v>
      </c>
      <c r="AB1916" s="1369"/>
      <c r="AC1916" s="1369"/>
      <c r="AD1916" s="1369"/>
      <c r="AE1916" s="1370">
        <f>IF(A1916="","",(IFERROR(VLOOKUP(A1916,Projecten!A$4:W$2618,5,FALSE),"niet bekend")))</f>
        <v>1</v>
      </c>
      <c r="AF1916" s="1371">
        <f>IF(AE1916="","",(IF(E1916=0,AH1916,(E1916/AE1916*AH1916))))</f>
        <v>456.5</v>
      </c>
      <c r="AG1916" s="1369">
        <f>IF(A1916="","",(IFERROR(VLOOKUP(A1916,Projecten!A$4:W$2618,23,FALSE),"niet bekend")))</f>
        <v>456.5</v>
      </c>
      <c r="AH1916" s="1637">
        <f>IF(A1916="","",(IFERROR(VLOOKUP(A1916,Projecten!A$4:W$2618,12,FALSE),"niet bekend")))</f>
        <v>456.5</v>
      </c>
    </row>
    <row r="1917" spans="1:34" s="1368" customFormat="1" ht="12" x14ac:dyDescent="0.2">
      <c r="A1917" s="1357" t="s">
        <v>3288</v>
      </c>
      <c r="B1917" s="1357">
        <v>121187</v>
      </c>
      <c r="C1917" s="1357" t="s">
        <v>3289</v>
      </c>
      <c r="D1917" s="1629" t="s">
        <v>451</v>
      </c>
      <c r="E1917" s="2025">
        <v>1</v>
      </c>
      <c r="F1917" s="1595">
        <v>2</v>
      </c>
      <c r="G1917" s="1595">
        <v>0</v>
      </c>
      <c r="H1917" s="1595">
        <v>0</v>
      </c>
      <c r="I1917" s="1359">
        <v>42796</v>
      </c>
      <c r="J1917" s="1359" t="s">
        <v>1737</v>
      </c>
      <c r="K1917" s="1359" t="s">
        <v>1737</v>
      </c>
      <c r="L1917" s="1359" t="s">
        <v>1737</v>
      </c>
      <c r="M1917" s="1360" t="s">
        <v>89</v>
      </c>
      <c r="N1917" s="1360" t="s">
        <v>89</v>
      </c>
      <c r="O1917" s="1360" t="s">
        <v>89</v>
      </c>
      <c r="P1917" s="1360" t="s">
        <v>89</v>
      </c>
      <c r="Q1917" s="1361"/>
      <c r="R1917" s="1362"/>
      <c r="S1917" s="1362">
        <v>12</v>
      </c>
      <c r="T1917" s="1363"/>
      <c r="U1917" s="1364" t="s">
        <v>934</v>
      </c>
      <c r="V1917" s="1364" t="s">
        <v>1811</v>
      </c>
      <c r="W1917" s="1356">
        <v>2</v>
      </c>
      <c r="X1917" s="1364"/>
      <c r="Y1917" s="1364"/>
      <c r="Z1917" s="1645">
        <v>42787</v>
      </c>
      <c r="AB1917" s="1369"/>
      <c r="AC1917" s="1369"/>
      <c r="AD1917" s="1369"/>
      <c r="AE1917" s="1370">
        <f>IF(A1917="","",(IFERROR(VLOOKUP(A1917,Projecten!A$4:W$2618,5,FALSE),"niet bekend")))</f>
        <v>1</v>
      </c>
      <c r="AF1917" s="1371">
        <f>IF(AE1917="","",(IF(E1917=0,AH1917,(E1917/AE1917*AH1917))))</f>
        <v>226.33</v>
      </c>
      <c r="AG1917" s="1369">
        <f>IF(A1917="","",(IFERROR(VLOOKUP(A1917,Projecten!A$4:W$2618,23,FALSE),"niet bekend")))</f>
        <v>226.33</v>
      </c>
      <c r="AH1917" s="1637">
        <f>IF(A1917="","",(IFERROR(VLOOKUP(A1917,Projecten!A$4:W$2618,12,FALSE),"niet bekend")))</f>
        <v>226.33</v>
      </c>
    </row>
    <row r="1918" spans="1:34" s="1386" customFormat="1" x14ac:dyDescent="0.2">
      <c r="A1918" s="826"/>
      <c r="B1918" s="1375"/>
      <c r="C1918" s="1376"/>
      <c r="D1918" s="1376"/>
      <c r="E1918" s="1377"/>
      <c r="F1918" s="1377"/>
      <c r="G1918" s="1377"/>
      <c r="H1918" s="1377"/>
      <c r="I1918" s="1378"/>
      <c r="J1918" s="1378"/>
      <c r="K1918" s="1378"/>
      <c r="L1918" s="1377"/>
      <c r="M1918" s="1377"/>
      <c r="N1918" s="1377"/>
      <c r="O1918" s="1377"/>
      <c r="P1918" s="1377"/>
      <c r="Q1918" s="1379"/>
      <c r="R1918" s="2138"/>
      <c r="S1918" s="1381"/>
      <c r="T1918" s="1381"/>
      <c r="U1918" s="1382"/>
      <c r="V1918" s="1382"/>
      <c r="W1918" s="1382"/>
      <c r="X1918" s="1383"/>
      <c r="Y1918" s="1384"/>
      <c r="Z1918" s="1385"/>
      <c r="AB1918" s="1387"/>
      <c r="AC1918" s="1387"/>
      <c r="AD1918" s="1387"/>
      <c r="AE1918" s="1388"/>
      <c r="AF1918" s="1389"/>
      <c r="AG1918" s="1387" t="str">
        <f>IF(A1918="","",(IFERROR(VLOOKUP(A1918,Projecten!A$4:W$2618,23,FALSE),"niet bekend")))</f>
        <v/>
      </c>
      <c r="AH1918" s="1390" t="str">
        <f>IF(A1918="","",(IFERROR(VLOOKUP(A1918,Projecten!A$4:W$2618,12,FALSE),"niet bekend")))</f>
        <v/>
      </c>
    </row>
    <row r="1919" spans="1:34" s="1323" customFormat="1" x14ac:dyDescent="0.2">
      <c r="A1919" s="1006"/>
      <c r="B1919" s="1311"/>
      <c r="C1919" s="1312">
        <f>SUM(F1919:H1919)</f>
        <v>507</v>
      </c>
      <c r="D1919" s="1313"/>
      <c r="E1919" s="1314">
        <f>SUM(E1920:E1943)</f>
        <v>32</v>
      </c>
      <c r="F1919" s="1314">
        <f>SUM(F1920:F1943)</f>
        <v>252</v>
      </c>
      <c r="G1919" s="1314">
        <f>SUM(G1920:G1943)</f>
        <v>175</v>
      </c>
      <c r="H1919" s="1314">
        <f>SUM(H1920:H1943)</f>
        <v>80</v>
      </c>
      <c r="I1919" s="1315"/>
      <c r="J1919" s="1315"/>
      <c r="K1919" s="1315"/>
      <c r="L1919" s="1314"/>
      <c r="M1919" s="1314"/>
      <c r="N1919" s="1314"/>
      <c r="O1919" s="1314"/>
      <c r="P1919" s="1314"/>
      <c r="Q1919" s="1449">
        <v>12</v>
      </c>
      <c r="R1919" s="2139"/>
      <c r="S1919" s="1450"/>
      <c r="T1919" s="1450"/>
      <c r="U1919" s="1451"/>
      <c r="V1919" s="1452">
        <f>SUM(W1919:W1943)</f>
        <v>489.25</v>
      </c>
      <c r="W1919" s="1320"/>
      <c r="X1919" s="1320">
        <f>Productiemedewerkers!C2246</f>
        <v>0</v>
      </c>
      <c r="Y1919" s="1321">
        <f>V1919-X1919</f>
        <v>489.25</v>
      </c>
      <c r="Z1919" s="1322" t="s">
        <v>3588</v>
      </c>
      <c r="AA1919" s="964" t="s">
        <v>1332</v>
      </c>
      <c r="AB1919" s="964" t="s">
        <v>1269</v>
      </c>
      <c r="AC1919" s="964" t="s">
        <v>1333</v>
      </c>
      <c r="AD1919" s="958" t="s">
        <v>2590</v>
      </c>
      <c r="AE1919" s="1326"/>
      <c r="AF1919" s="1327">
        <f>SUM(AF1920:AF1943)</f>
        <v>83678.97</v>
      </c>
      <c r="AG1919" s="1324" t="str">
        <f>IF(A1919="","",(IFERROR(VLOOKUP(A1919,Projecten!A$4:W$2618,23,FALSE),"niet bekend")))</f>
        <v/>
      </c>
      <c r="AH1919" s="1328" t="str">
        <f>IF(A1919="","",(IFERROR(VLOOKUP(A1919,Projecten!A$4:W$2618,12,FALSE),"niet bekend")))</f>
        <v/>
      </c>
    </row>
    <row r="1920" spans="1:34" s="1287" customFormat="1" ht="12" x14ac:dyDescent="0.2">
      <c r="A1920" s="1493"/>
      <c r="B1920" s="1447"/>
      <c r="C1920" s="1331"/>
      <c r="D1920" s="1453"/>
      <c r="E1920" s="1454"/>
      <c r="F1920" s="1454"/>
      <c r="G1920" s="1454"/>
      <c r="H1920" s="1454"/>
      <c r="I1920" s="1334"/>
      <c r="J1920" s="1334"/>
      <c r="K1920" s="1334"/>
      <c r="L1920" s="1335"/>
      <c r="M1920" s="1335"/>
      <c r="N1920" s="1335"/>
      <c r="O1920" s="1335"/>
      <c r="P1920" s="1335"/>
      <c r="Q1920" s="1290" t="s">
        <v>3132</v>
      </c>
      <c r="R1920" s="1337"/>
      <c r="S1920" s="1337"/>
      <c r="T1920" s="1338"/>
      <c r="U1920" s="1331"/>
      <c r="V1920" s="1353" t="s">
        <v>2493</v>
      </c>
      <c r="W1920" s="1340"/>
      <c r="X1920" s="1331"/>
      <c r="Y1920" s="1331"/>
      <c r="Z1920" s="1290"/>
      <c r="AB1920" s="1291"/>
      <c r="AC1920" s="1291"/>
      <c r="AD1920" s="1291"/>
      <c r="AE1920" s="1412" t="str">
        <f>IF(A1920="","",(IFERROR(VLOOKUP(A1920,Projecten!A$4:W$2618,5,FALSE),"niet bekend")))</f>
        <v/>
      </c>
      <c r="AF1920" s="1293" t="str">
        <f>IF(AE1920="","",(IF(E1920=0,AH1920,(E1920/AE1920*AH1920))))</f>
        <v/>
      </c>
      <c r="AG1920" s="1291" t="str">
        <f>IF(A1920="","",(IFERROR(VLOOKUP(A1920,Projecten!A$4:W$2618,23,FALSE),"niet bekend")))</f>
        <v/>
      </c>
      <c r="AH1920" s="1632" t="str">
        <f>IF(A1920="","",(IFERROR(VLOOKUP(A1920,Projecten!A$4:W$2618,12,FALSE),"niet bekend")))</f>
        <v/>
      </c>
    </row>
    <row r="1921" spans="1:35" s="1368" customFormat="1" ht="12" x14ac:dyDescent="0.2">
      <c r="A1921" s="1678"/>
      <c r="B1921" s="1495"/>
      <c r="C1921" s="1364"/>
      <c r="D1921" s="1613"/>
      <c r="E1921" s="1679"/>
      <c r="F1921" s="1679"/>
      <c r="G1921" s="1679"/>
      <c r="H1921" s="1679"/>
      <c r="I1921" s="1430"/>
      <c r="J1921" s="1430"/>
      <c r="K1921" s="1430"/>
      <c r="L1921" s="1431"/>
      <c r="M1921" s="1431"/>
      <c r="N1921" s="1431"/>
      <c r="O1921" s="1431"/>
      <c r="P1921" s="1431"/>
      <c r="Q1921" s="1361"/>
      <c r="R1921" s="1362"/>
      <c r="S1921" s="1362"/>
      <c r="T1921" s="1363"/>
      <c r="U1921" s="1364"/>
      <c r="V1921" s="1440"/>
      <c r="W1921" s="1356"/>
      <c r="X1921" s="1364"/>
      <c r="Y1921" s="1364"/>
      <c r="Z1921" s="1361"/>
      <c r="AB1921" s="1369"/>
      <c r="AC1921" s="1369"/>
      <c r="AD1921" s="1369"/>
      <c r="AE1921" s="1370"/>
      <c r="AF1921" s="1371"/>
      <c r="AG1921" s="1369"/>
      <c r="AH1921" s="1637"/>
    </row>
    <row r="1922" spans="1:35" s="1368" customFormat="1" x14ac:dyDescent="0.2">
      <c r="A1922" s="1495">
        <v>2017078</v>
      </c>
      <c r="B1922" s="1357">
        <v>121230</v>
      </c>
      <c r="C1922" s="1495" t="s">
        <v>3082</v>
      </c>
      <c r="D1922" s="1368" t="s">
        <v>451</v>
      </c>
      <c r="E1922" s="127">
        <v>1</v>
      </c>
      <c r="F1922" s="1613">
        <v>1</v>
      </c>
      <c r="G1922" s="1613">
        <v>0</v>
      </c>
      <c r="H1922" s="1613">
        <v>1</v>
      </c>
      <c r="I1922" s="1359">
        <v>42787</v>
      </c>
      <c r="J1922" s="1359" t="s">
        <v>1737</v>
      </c>
      <c r="K1922" s="1359" t="s">
        <v>1737</v>
      </c>
      <c r="L1922" s="1359" t="s">
        <v>1737</v>
      </c>
      <c r="M1922" s="1360" t="s">
        <v>89</v>
      </c>
      <c r="N1922" s="1360" t="s">
        <v>89</v>
      </c>
      <c r="O1922" s="1360" t="s">
        <v>89</v>
      </c>
      <c r="P1922" s="1360" t="s">
        <v>89</v>
      </c>
      <c r="Q1922" s="1361"/>
      <c r="R1922" s="1362"/>
      <c r="S1922" s="1362">
        <v>12</v>
      </c>
      <c r="T1922" s="1363"/>
      <c r="U1922" s="1364" t="s">
        <v>934</v>
      </c>
      <c r="V1922" s="1364" t="s">
        <v>3120</v>
      </c>
      <c r="W1922" s="1356">
        <v>3.25</v>
      </c>
      <c r="X1922" s="1364"/>
      <c r="Y1922" s="1364"/>
      <c r="Z1922" s="1645">
        <v>42766</v>
      </c>
      <c r="AB1922" s="1369"/>
      <c r="AC1922" s="1369"/>
      <c r="AD1922" s="1369"/>
      <c r="AE1922" s="1370">
        <f>IF(A1922="","",(IFERROR(VLOOKUP(A1922,Projecten!A$4:W$2618,5,FALSE),"niet bekend")))</f>
        <v>1</v>
      </c>
      <c r="AF1922" s="1371">
        <f>IF(AE1922="","",(IF(E1922=0,AH1922,(E1922/AE1922*AH1922))))</f>
        <v>917.13</v>
      </c>
      <c r="AG1922" s="1369">
        <f>IF(A1922="","",(IFERROR(VLOOKUP(A1922,Projecten!A$4:W$2618,23,FALSE),"niet bekend")))</f>
        <v>917.13</v>
      </c>
      <c r="AH1922" s="1637">
        <f>IF(A1922="","",(IFERROR(VLOOKUP(A1922,Projecten!A$4:W$2618,12,FALSE),"niet bekend")))</f>
        <v>917.13</v>
      </c>
    </row>
    <row r="1923" spans="1:35" s="1368" customFormat="1" ht="12" x14ac:dyDescent="0.2">
      <c r="A1923" s="1357">
        <v>2017179</v>
      </c>
      <c r="B1923" s="1603">
        <v>121229</v>
      </c>
      <c r="C1923" s="1357" t="s">
        <v>3335</v>
      </c>
      <c r="D1923" s="1428" t="s">
        <v>451</v>
      </c>
      <c r="E1923" s="1429">
        <v>1</v>
      </c>
      <c r="F1923" s="1429">
        <v>10</v>
      </c>
      <c r="G1923" s="1429">
        <v>6</v>
      </c>
      <c r="H1923" s="1429">
        <v>3</v>
      </c>
      <c r="I1923" s="1359">
        <v>42808</v>
      </c>
      <c r="J1923" s="1359">
        <v>42809</v>
      </c>
      <c r="K1923" s="1359" t="s">
        <v>1737</v>
      </c>
      <c r="L1923" s="1359" t="s">
        <v>1737</v>
      </c>
      <c r="M1923" s="1360" t="s">
        <v>89</v>
      </c>
      <c r="N1923" s="1360" t="s">
        <v>89</v>
      </c>
      <c r="O1923" s="1360" t="s">
        <v>89</v>
      </c>
      <c r="P1923" s="1360" t="s">
        <v>89</v>
      </c>
      <c r="Q1923" s="1361"/>
      <c r="R1923" s="1362"/>
      <c r="S1923" s="1362">
        <v>14</v>
      </c>
      <c r="T1923" s="1363"/>
      <c r="U1923" s="1364" t="s">
        <v>934</v>
      </c>
      <c r="V1923" s="1364"/>
      <c r="W1923" s="1356">
        <v>21</v>
      </c>
      <c r="X1923" s="1364"/>
      <c r="Y1923" s="1364"/>
      <c r="Z1923" s="1645">
        <v>42793</v>
      </c>
      <c r="AB1923" s="1369"/>
      <c r="AC1923" s="1369"/>
      <c r="AD1923" s="1369"/>
      <c r="AE1923" s="1370">
        <f>IF(A1923="","",(IFERROR(VLOOKUP(A1923,Projecten!A$4:W$2618,5,FALSE),"niet bekend")))</f>
        <v>1</v>
      </c>
      <c r="AF1923" s="1371">
        <f>IF(AE1923="","",(IF(E1923=0,AH1923,(E1923/AE1923*AH1923))))</f>
        <v>3505.38</v>
      </c>
      <c r="AG1923" s="1369">
        <f>IF(A1923="","",(IFERROR(VLOOKUP(A1923,Projecten!A$4:W$2618,23,FALSE),"niet bekend")))</f>
        <v>3505.38</v>
      </c>
      <c r="AH1923" s="1637">
        <f>IF(A1923="","",(IFERROR(VLOOKUP(A1923,Projecten!A$4:W$2618,12,FALSE),"niet bekend")))</f>
        <v>3505.38</v>
      </c>
    </row>
    <row r="1924" spans="1:35" s="1368" customFormat="1" ht="12" x14ac:dyDescent="0.2">
      <c r="A1924" s="1678"/>
      <c r="B1924" s="1495"/>
      <c r="C1924" s="1364"/>
      <c r="D1924" s="1613"/>
      <c r="E1924" s="1679"/>
      <c r="F1924" s="1679"/>
      <c r="G1924" s="1679"/>
      <c r="H1924" s="1679"/>
      <c r="I1924" s="1430"/>
      <c r="J1924" s="1430"/>
      <c r="K1924" s="1430"/>
      <c r="L1924" s="1431"/>
      <c r="M1924" s="1431"/>
      <c r="N1924" s="1431"/>
      <c r="O1924" s="1431"/>
      <c r="P1924" s="1431"/>
      <c r="Q1924" s="1361"/>
      <c r="R1924" s="1362"/>
      <c r="S1924" s="1362"/>
      <c r="T1924" s="1363"/>
      <c r="U1924" s="1364"/>
      <c r="V1924" s="1440"/>
      <c r="W1924" s="1356"/>
      <c r="X1924" s="1364"/>
      <c r="Y1924" s="1364"/>
      <c r="Z1924" s="1361"/>
      <c r="AB1924" s="1369"/>
      <c r="AC1924" s="1369"/>
      <c r="AD1924" s="1369"/>
      <c r="AE1924" s="1370"/>
      <c r="AF1924" s="1371"/>
      <c r="AG1924" s="1369"/>
      <c r="AH1924" s="1637"/>
    </row>
    <row r="1925" spans="1:35" s="1625" customFormat="1" x14ac:dyDescent="0.2">
      <c r="A1925" s="1594" t="s">
        <v>3179</v>
      </c>
      <c r="B1925" s="1357">
        <v>121215</v>
      </c>
      <c r="C1925" s="1594" t="s">
        <v>3180</v>
      </c>
      <c r="D1925" s="90" t="s">
        <v>489</v>
      </c>
      <c r="E1925" s="2025">
        <v>1</v>
      </c>
      <c r="F1925" s="1595">
        <v>12</v>
      </c>
      <c r="G1925" s="1595">
        <v>8</v>
      </c>
      <c r="H1925" s="1595">
        <v>3</v>
      </c>
      <c r="I1925" s="1622">
        <v>42808</v>
      </c>
      <c r="J1925" s="1622">
        <v>42802</v>
      </c>
      <c r="K1925" s="1622" t="s">
        <v>1737</v>
      </c>
      <c r="L1925" s="1622" t="s">
        <v>1737</v>
      </c>
      <c r="M1925" s="1360" t="s">
        <v>89</v>
      </c>
      <c r="N1925" s="1360" t="s">
        <v>89</v>
      </c>
      <c r="O1925" s="1360" t="s">
        <v>89</v>
      </c>
      <c r="P1925" s="1360" t="s">
        <v>89</v>
      </c>
      <c r="Q1925" s="1587"/>
      <c r="R1925" s="1362"/>
      <c r="S1925" s="1362">
        <v>13</v>
      </c>
      <c r="T1925" s="1623"/>
      <c r="U1925" s="1364" t="s">
        <v>681</v>
      </c>
      <c r="V1925" s="1624"/>
      <c r="W1925" s="1365">
        <v>26</v>
      </c>
      <c r="X1925" s="1624"/>
      <c r="Y1925" s="1624"/>
      <c r="Z1925" s="1645">
        <v>42408</v>
      </c>
      <c r="AB1925" s="1626"/>
      <c r="AC1925" s="1626"/>
      <c r="AD1925" s="1626"/>
      <c r="AE1925" s="1370">
        <f>IF(A1925="","",(IFERROR(VLOOKUP(A1925,Projecten!A$4:W$2618,5,FALSE),"niet bekend")))</f>
        <v>1</v>
      </c>
      <c r="AF1925" s="1371">
        <f>IF(AE1925="","",(IF(E1925=0,AH1925,(E1925/AE1925*AH1925))))</f>
        <v>4321.22</v>
      </c>
      <c r="AG1925" s="1369">
        <f>IF(A1925="","",(IFERROR(VLOOKUP(A1925,Projecten!A$4:W$2618,23,FALSE),"niet bekend")))</f>
        <v>4321.22</v>
      </c>
      <c r="AH1925" s="1637">
        <f>IF(A1925="","",(IFERROR(VLOOKUP(A1925,Projecten!A$4:W$2618,12,FALSE),"niet bekend")))</f>
        <v>4321.22</v>
      </c>
    </row>
    <row r="1926" spans="1:35" s="1368" customFormat="1" x14ac:dyDescent="0.2">
      <c r="A1926" s="1495" t="s">
        <v>3269</v>
      </c>
      <c r="B1926" s="1603">
        <v>121216</v>
      </c>
      <c r="C1926" s="1495" t="s">
        <v>3270</v>
      </c>
      <c r="D1926" s="90" t="s">
        <v>489</v>
      </c>
      <c r="E1926" s="1679">
        <v>1</v>
      </c>
      <c r="F1926" s="1613">
        <v>12</v>
      </c>
      <c r="G1926" s="1613">
        <v>8</v>
      </c>
      <c r="H1926" s="1613">
        <v>3</v>
      </c>
      <c r="I1926" s="1398">
        <v>42808</v>
      </c>
      <c r="J1926" s="1398">
        <v>42802</v>
      </c>
      <c r="K1926" s="1398" t="s">
        <v>1737</v>
      </c>
      <c r="L1926" s="1398" t="s">
        <v>1737</v>
      </c>
      <c r="M1926" s="1431" t="s">
        <v>89</v>
      </c>
      <c r="N1926" s="1431" t="s">
        <v>89</v>
      </c>
      <c r="O1926" s="1431" t="s">
        <v>89</v>
      </c>
      <c r="P1926" s="1431" t="s">
        <v>89</v>
      </c>
      <c r="Q1926" s="1361"/>
      <c r="R1926" s="1362"/>
      <c r="S1926" s="1362">
        <v>13</v>
      </c>
      <c r="T1926" s="1363"/>
      <c r="U1926" s="1364" t="s">
        <v>681</v>
      </c>
      <c r="V1926" s="1364"/>
      <c r="W1926" s="1365">
        <v>26</v>
      </c>
      <c r="X1926" s="1364"/>
      <c r="Y1926" s="1364"/>
      <c r="Z1926" s="1645">
        <v>42408</v>
      </c>
      <c r="AB1926" s="1369"/>
      <c r="AC1926" s="1369"/>
      <c r="AD1926" s="1369"/>
      <c r="AE1926" s="1370">
        <f>IF(A1926="","",(IFERROR(VLOOKUP(A1926,Projecten!A$4:W$2618,5,FALSE),"niet bekend")))</f>
        <v>1</v>
      </c>
      <c r="AF1926" s="1371">
        <f>IF(AE1926="","",(IF(E1926=0,AH1926,(E1926/AE1926*AH1926))))</f>
        <v>4321.22</v>
      </c>
      <c r="AG1926" s="1369">
        <f>IF(A1926="","",(IFERROR(VLOOKUP(A1926,Projecten!A$4:W$2618,23,FALSE),"niet bekend")))</f>
        <v>4321.22</v>
      </c>
      <c r="AH1926" s="1637">
        <f>IF(A1926="","",(IFERROR(VLOOKUP(A1926,Projecten!A$4:W$2618,12,FALSE),"niet bekend")))</f>
        <v>4321.22</v>
      </c>
      <c r="AI1926" s="1625"/>
    </row>
    <row r="1927" spans="1:35" s="1368" customFormat="1" x14ac:dyDescent="0.2">
      <c r="A1927" s="90"/>
      <c r="B1927" s="1361"/>
      <c r="C1927" s="1361"/>
      <c r="D1927" s="1364"/>
      <c r="E1927" s="1360"/>
      <c r="F1927" s="1360"/>
      <c r="G1927" s="1360"/>
      <c r="H1927" s="1360"/>
      <c r="I1927" s="1359"/>
      <c r="J1927" s="1359"/>
      <c r="K1927" s="1360"/>
      <c r="L1927" s="1360"/>
      <c r="M1927" s="1360"/>
      <c r="N1927" s="1360"/>
      <c r="O1927" s="1360"/>
      <c r="P1927" s="1360"/>
      <c r="Q1927" s="1361"/>
      <c r="R1927" s="1362"/>
      <c r="S1927" s="1360"/>
      <c r="T1927" s="1363"/>
      <c r="U1927" s="1364"/>
      <c r="V1927" s="1364"/>
      <c r="W1927" s="1356"/>
      <c r="X1927" s="1364"/>
      <c r="Y1927" s="1364"/>
      <c r="Z1927" s="1361"/>
      <c r="AB1927" s="1369"/>
      <c r="AC1927" s="1369"/>
      <c r="AD1927" s="1369"/>
      <c r="AE1927" s="1580"/>
      <c r="AF1927" s="1371"/>
      <c r="AG1927" s="1369"/>
      <c r="AH1927" s="1637"/>
    </row>
    <row r="1928" spans="1:35" s="1368" customFormat="1" x14ac:dyDescent="0.2">
      <c r="A1928" s="1364" t="s">
        <v>3284</v>
      </c>
      <c r="B1928" s="1603">
        <v>121217</v>
      </c>
      <c r="C1928" s="1361" t="s">
        <v>3142</v>
      </c>
      <c r="D1928" s="90" t="s">
        <v>2383</v>
      </c>
      <c r="E1928" s="127">
        <v>1</v>
      </c>
      <c r="F1928" s="1613">
        <v>7</v>
      </c>
      <c r="G1928" s="1613">
        <v>6</v>
      </c>
      <c r="H1928" s="1613">
        <v>2</v>
      </c>
      <c r="I1928" s="1359">
        <v>42801</v>
      </c>
      <c r="J1928" s="1359">
        <v>42802</v>
      </c>
      <c r="K1928" s="1359" t="s">
        <v>1737</v>
      </c>
      <c r="L1928" s="1359" t="s">
        <v>1737</v>
      </c>
      <c r="M1928" s="1360" t="s">
        <v>89</v>
      </c>
      <c r="N1928" s="1360" t="s">
        <v>89</v>
      </c>
      <c r="O1928" s="1360" t="s">
        <v>89</v>
      </c>
      <c r="P1928" s="1360" t="s">
        <v>89</v>
      </c>
      <c r="Q1928" s="1361"/>
      <c r="R1928" s="1362"/>
      <c r="S1928" s="1362">
        <v>13</v>
      </c>
      <c r="T1928" s="1363"/>
      <c r="U1928" s="1364" t="s">
        <v>2386</v>
      </c>
      <c r="V1928" s="1364" t="s">
        <v>1588</v>
      </c>
      <c r="W1928" s="1356">
        <v>21</v>
      </c>
      <c r="X1928" s="1364"/>
      <c r="Y1928" s="1364"/>
      <c r="Z1928" s="1645">
        <v>42786</v>
      </c>
      <c r="AB1928" s="1369"/>
      <c r="AC1928" s="1369"/>
      <c r="AD1928" s="1369"/>
      <c r="AE1928" s="1370">
        <f>IF(A1928="","",(IFERROR(VLOOKUP(A1928,Projecten!A$4:W$2618,5,FALSE),"niet bekend")))</f>
        <v>1</v>
      </c>
      <c r="AF1928" s="1371">
        <f>IF(AE1928="","",(IF(E1928=0,AH1928,(E1928/AE1928*AH1928))))</f>
        <v>3612.87</v>
      </c>
      <c r="AG1928" s="1369">
        <f>IF(A1928="","",(IFERROR(VLOOKUP(A1928,Projecten!A$4:W$2618,23,FALSE),"niet bekend")))</f>
        <v>3612.87</v>
      </c>
      <c r="AH1928" s="1637">
        <f>IF(A1928="","",(IFERROR(VLOOKUP(A1928,Projecten!A$4:W$2618,12,FALSE),"niet bekend")))</f>
        <v>3612.87</v>
      </c>
    </row>
    <row r="1929" spans="1:35" s="1368" customFormat="1" x14ac:dyDescent="0.2">
      <c r="A1929" s="1495"/>
      <c r="B1929" s="1603"/>
      <c r="C1929" s="1495"/>
      <c r="D1929" s="90"/>
      <c r="E1929" s="1679"/>
      <c r="F1929" s="1613"/>
      <c r="G1929" s="1613"/>
      <c r="H1929" s="1613"/>
      <c r="I1929" s="1398"/>
      <c r="J1929" s="1398"/>
      <c r="K1929" s="1398"/>
      <c r="L1929" s="1398"/>
      <c r="M1929" s="1431"/>
      <c r="N1929" s="1431"/>
      <c r="O1929" s="1431"/>
      <c r="P1929" s="1431"/>
      <c r="Q1929" s="1361"/>
      <c r="R1929" s="1362"/>
      <c r="S1929" s="1362"/>
      <c r="T1929" s="1363"/>
      <c r="U1929" s="1364"/>
      <c r="V1929" s="1364"/>
      <c r="W1929" s="1365"/>
      <c r="X1929" s="1364"/>
      <c r="Y1929" s="1364"/>
      <c r="Z1929" s="1645"/>
      <c r="AB1929" s="1369"/>
      <c r="AC1929" s="1369"/>
      <c r="AD1929" s="1369"/>
      <c r="AE1929" s="1370"/>
      <c r="AF1929" s="1371"/>
      <c r="AG1929" s="1369"/>
      <c r="AH1929" s="1637"/>
      <c r="AI1929" s="1625"/>
    </row>
    <row r="1930" spans="1:35" s="1368" customFormat="1" ht="12" x14ac:dyDescent="0.2">
      <c r="A1930" s="1495">
        <v>2017180</v>
      </c>
      <c r="B1930" s="1603">
        <v>121226</v>
      </c>
      <c r="C1930" s="1357" t="s">
        <v>3334</v>
      </c>
      <c r="D1930" s="1613" t="s">
        <v>68</v>
      </c>
      <c r="E1930" s="1679">
        <v>1</v>
      </c>
      <c r="F1930" s="1679">
        <v>7</v>
      </c>
      <c r="G1930" s="1679">
        <v>14</v>
      </c>
      <c r="H1930" s="1679">
        <v>0</v>
      </c>
      <c r="I1930" s="1398">
        <v>42808</v>
      </c>
      <c r="J1930" s="1398" t="s">
        <v>1737</v>
      </c>
      <c r="K1930" s="1398" t="s">
        <v>1737</v>
      </c>
      <c r="L1930" s="1398" t="s">
        <v>1737</v>
      </c>
      <c r="M1930" s="1431" t="s">
        <v>89</v>
      </c>
      <c r="N1930" s="1431" t="s">
        <v>89</v>
      </c>
      <c r="O1930" s="1431" t="s">
        <v>89</v>
      </c>
      <c r="P1930" s="1431" t="s">
        <v>89</v>
      </c>
      <c r="Q1930" s="1361"/>
      <c r="R1930" s="1362"/>
      <c r="S1930" s="1362">
        <v>13</v>
      </c>
      <c r="T1930" s="1363"/>
      <c r="U1930" s="1364" t="s">
        <v>278</v>
      </c>
      <c r="V1930" s="1440" t="s">
        <v>1495</v>
      </c>
      <c r="W1930" s="1356">
        <v>21</v>
      </c>
      <c r="X1930" s="1364"/>
      <c r="Y1930" s="1364"/>
      <c r="Z1930" s="1645">
        <v>42795</v>
      </c>
      <c r="AB1930" s="1369"/>
      <c r="AC1930" s="1369"/>
      <c r="AD1930" s="1369"/>
      <c r="AE1930" s="1370">
        <f>IF(A1930="","",(IFERROR(VLOOKUP(A1930,Projecten!A$4:W$2618,5,FALSE),"niet bekend")))</f>
        <v>1</v>
      </c>
      <c r="AF1930" s="1371">
        <f>IF(AE1930="","",(IF(E1930=0,AH1930,(E1930/AE1930*AH1930))))</f>
        <v>3649.57</v>
      </c>
      <c r="AG1930" s="1369">
        <f>IF(A1930="","",(IFERROR(VLOOKUP(A1930,Projecten!A$4:W$2618,23,FALSE),"niet bekend")))</f>
        <v>3649.57</v>
      </c>
      <c r="AH1930" s="1637">
        <f>IF(A1930="","",(IFERROR(VLOOKUP(A1930,Projecten!A$4:W$2618,12,FALSE),"niet bekend")))</f>
        <v>3649.57</v>
      </c>
    </row>
    <row r="1931" spans="1:35" s="1368" customFormat="1" ht="12" x14ac:dyDescent="0.2">
      <c r="A1931" s="1495"/>
      <c r="B1931" s="1355"/>
      <c r="C1931" s="1495"/>
      <c r="D1931" s="1613"/>
      <c r="E1931" s="1679"/>
      <c r="F1931" s="1613"/>
      <c r="G1931" s="1613"/>
      <c r="H1931" s="1613"/>
      <c r="I1931" s="1359"/>
      <c r="J1931" s="1359"/>
      <c r="K1931" s="1359"/>
      <c r="L1931" s="1359"/>
      <c r="M1931" s="1360"/>
      <c r="N1931" s="1360"/>
      <c r="O1931" s="1360"/>
      <c r="P1931" s="1360"/>
      <c r="Q1931" s="1361"/>
      <c r="R1931" s="1362"/>
      <c r="S1931" s="1362"/>
      <c r="T1931" s="1363"/>
      <c r="U1931" s="1364"/>
      <c r="V1931" s="1440"/>
      <c r="W1931" s="1356"/>
      <c r="X1931" s="1364"/>
      <c r="Y1931" s="1366"/>
      <c r="Z1931" s="1645"/>
      <c r="AB1931" s="1369"/>
      <c r="AC1931" s="1369"/>
      <c r="AD1931" s="1369"/>
      <c r="AE1931" s="1370"/>
      <c r="AF1931" s="1371"/>
      <c r="AG1931" s="1369"/>
      <c r="AH1931" s="1637"/>
    </row>
    <row r="1932" spans="1:35" s="1368" customFormat="1" ht="12" x14ac:dyDescent="0.2">
      <c r="A1932" s="1495">
        <v>2017178</v>
      </c>
      <c r="B1932" s="1603">
        <v>121224</v>
      </c>
      <c r="C1932" s="1357" t="s">
        <v>3333</v>
      </c>
      <c r="D1932" s="1613" t="s">
        <v>68</v>
      </c>
      <c r="E1932" s="1679">
        <v>5</v>
      </c>
      <c r="F1932" s="1679">
        <v>45</v>
      </c>
      <c r="G1932" s="1679">
        <v>30</v>
      </c>
      <c r="H1932" s="1679">
        <v>10</v>
      </c>
      <c r="I1932" s="1398">
        <v>42801</v>
      </c>
      <c r="J1932" s="1398" t="s">
        <v>1737</v>
      </c>
      <c r="K1932" s="1398" t="s">
        <v>1737</v>
      </c>
      <c r="L1932" s="1398" t="s">
        <v>1737</v>
      </c>
      <c r="M1932" s="1431" t="s">
        <v>89</v>
      </c>
      <c r="N1932" s="1431" t="s">
        <v>89</v>
      </c>
      <c r="O1932" s="1431" t="s">
        <v>89</v>
      </c>
      <c r="P1932" s="1431" t="s">
        <v>89</v>
      </c>
      <c r="Q1932" s="1361"/>
      <c r="R1932" s="1362"/>
      <c r="S1932" s="1362">
        <v>14</v>
      </c>
      <c r="T1932" s="1363"/>
      <c r="U1932" s="1364" t="s">
        <v>561</v>
      </c>
      <c r="V1932" s="1440"/>
      <c r="W1932" s="1356">
        <v>65</v>
      </c>
      <c r="X1932" s="1364"/>
      <c r="Y1932" s="1364"/>
      <c r="Z1932" s="1645">
        <v>42794</v>
      </c>
      <c r="AB1932" s="1369"/>
      <c r="AC1932" s="1369"/>
      <c r="AD1932" s="1369"/>
      <c r="AE1932" s="1370">
        <f>IF(A1932="","",(IFERROR(VLOOKUP(A1932,Projecten!A$4:W$2618,5,FALSE),"niet bekend")))</f>
        <v>5</v>
      </c>
      <c r="AF1932" s="1371">
        <f t="shared" ref="AF1932:AF1938" si="174">IF(AE1932="","",(IF(E1932=0,AH1932,(E1932/AE1932*AH1932))))</f>
        <v>10141.700000000001</v>
      </c>
      <c r="AG1932" s="1369">
        <f>IF(A1932="","",(IFERROR(VLOOKUP(A1932,Projecten!A$4:W$2618,23,FALSE),"niet bekend")))</f>
        <v>10141.700000000001</v>
      </c>
      <c r="AH1932" s="1637">
        <f>IF(A1932="","",(IFERROR(VLOOKUP(A1932,Projecten!A$4:W$2618,12,FALSE),"niet bekend")))</f>
        <v>10141.700000000001</v>
      </c>
    </row>
    <row r="1933" spans="1:35" s="1368" customFormat="1" ht="12" x14ac:dyDescent="0.2">
      <c r="A1933" s="1495">
        <v>2017182</v>
      </c>
      <c r="B1933" s="1603">
        <v>121226</v>
      </c>
      <c r="C1933" s="1357">
        <v>639817</v>
      </c>
      <c r="D1933" s="1613" t="s">
        <v>68</v>
      </c>
      <c r="E1933" s="1679">
        <v>1</v>
      </c>
      <c r="F1933" s="1679">
        <v>8</v>
      </c>
      <c r="G1933" s="1679">
        <v>5</v>
      </c>
      <c r="H1933" s="1679">
        <v>3</v>
      </c>
      <c r="I1933" s="1398">
        <v>42808</v>
      </c>
      <c r="J1933" s="1398" t="s">
        <v>1737</v>
      </c>
      <c r="K1933" s="1398" t="s">
        <v>1737</v>
      </c>
      <c r="L1933" s="1398" t="s">
        <v>1737</v>
      </c>
      <c r="M1933" s="1431" t="s">
        <v>89</v>
      </c>
      <c r="N1933" s="1431" t="s">
        <v>89</v>
      </c>
      <c r="O1933" s="1431" t="s">
        <v>89</v>
      </c>
      <c r="P1933" s="1431" t="s">
        <v>89</v>
      </c>
      <c r="Q1933" s="1361"/>
      <c r="R1933" s="1362"/>
      <c r="S1933" s="1362">
        <v>13</v>
      </c>
      <c r="T1933" s="1363"/>
      <c r="U1933" s="1364" t="s">
        <v>278</v>
      </c>
      <c r="V1933" s="1440"/>
      <c r="W1933" s="1356">
        <v>15</v>
      </c>
      <c r="X1933" s="1364"/>
      <c r="Y1933" s="1364"/>
      <c r="Z1933" s="1645">
        <v>42795</v>
      </c>
      <c r="AB1933" s="1369"/>
      <c r="AC1933" s="1369"/>
      <c r="AD1933" s="1369"/>
      <c r="AE1933" s="1370">
        <f>IF(A1933="","",(IFERROR(VLOOKUP(A1933,Projecten!A$4:W$2618,5,FALSE),"niet bekend")))</f>
        <v>1</v>
      </c>
      <c r="AF1933" s="1371">
        <f t="shared" si="174"/>
        <v>2614.66</v>
      </c>
      <c r="AG1933" s="1369">
        <f>IF(A1933="","",(IFERROR(VLOOKUP(A1933,Projecten!A$4:W$2618,23,FALSE),"niet bekend")))</f>
        <v>2614.66</v>
      </c>
      <c r="AH1933" s="1637">
        <f>IF(A1933="","",(IFERROR(VLOOKUP(A1933,Projecten!A$4:W$2618,12,FALSE),"niet bekend")))</f>
        <v>2614.66</v>
      </c>
    </row>
    <row r="1934" spans="1:35" s="1368" customFormat="1" ht="12" x14ac:dyDescent="0.2">
      <c r="A1934" s="1495">
        <v>2017169</v>
      </c>
      <c r="B1934" s="1355">
        <v>121225</v>
      </c>
      <c r="C1934" s="1495">
        <v>633317</v>
      </c>
      <c r="D1934" s="1613" t="s">
        <v>68</v>
      </c>
      <c r="E1934" s="1679">
        <v>1</v>
      </c>
      <c r="F1934" s="1679">
        <v>14</v>
      </c>
      <c r="G1934" s="1679">
        <v>7</v>
      </c>
      <c r="H1934" s="1679">
        <v>2</v>
      </c>
      <c r="I1934" s="1359">
        <v>42808</v>
      </c>
      <c r="J1934" s="1359">
        <v>42809</v>
      </c>
      <c r="K1934" s="1359" t="s">
        <v>1737</v>
      </c>
      <c r="L1934" s="1359" t="s">
        <v>1737</v>
      </c>
      <c r="M1934" s="1360" t="s">
        <v>89</v>
      </c>
      <c r="N1934" s="1360" t="s">
        <v>89</v>
      </c>
      <c r="O1934" s="1360" t="s">
        <v>89</v>
      </c>
      <c r="P1934" s="1360" t="s">
        <v>89</v>
      </c>
      <c r="Q1934" s="1361"/>
      <c r="R1934" s="1362"/>
      <c r="S1934" s="1362">
        <v>13</v>
      </c>
      <c r="T1934" s="1363"/>
      <c r="U1934" s="1364" t="s">
        <v>278</v>
      </c>
      <c r="V1934" s="1440"/>
      <c r="W1934" s="1356">
        <v>20.25</v>
      </c>
      <c r="X1934" s="1364"/>
      <c r="Y1934" s="1366"/>
      <c r="Z1934" s="1645">
        <v>42795</v>
      </c>
      <c r="AB1934" s="1369"/>
      <c r="AC1934" s="1369"/>
      <c r="AD1934" s="1369"/>
      <c r="AE1934" s="1370">
        <f>IF(A1934="","",(IFERROR(VLOOKUP(A1934,Projecten!A$4:W$2618,5,FALSE),"niet bekend")))</f>
        <v>1</v>
      </c>
      <c r="AF1934" s="1371">
        <f t="shared" si="174"/>
        <v>3742.24</v>
      </c>
      <c r="AG1934" s="1369">
        <f>IF(A1934="","",(IFERROR(VLOOKUP(A1934,Projecten!A$4:W$2618,23,FALSE),"niet bekend")))</f>
        <v>3742.24</v>
      </c>
      <c r="AH1934" s="1637">
        <f>IF(A1934="","",(IFERROR(VLOOKUP(A1934,Projecten!A$4:W$2618,12,FALSE),"niet bekend")))</f>
        <v>3742.24</v>
      </c>
    </row>
    <row r="1935" spans="1:35" s="1368" customFormat="1" ht="12" x14ac:dyDescent="0.2">
      <c r="A1935" s="1495">
        <v>2017170</v>
      </c>
      <c r="B1935" s="1355">
        <v>121225</v>
      </c>
      <c r="C1935" s="1495" t="s">
        <v>3305</v>
      </c>
      <c r="D1935" s="1613" t="s">
        <v>68</v>
      </c>
      <c r="E1935" s="1679">
        <v>1</v>
      </c>
      <c r="F1935" s="1679">
        <v>2</v>
      </c>
      <c r="G1935" s="1679">
        <v>1</v>
      </c>
      <c r="H1935" s="1679">
        <v>1</v>
      </c>
      <c r="I1935" s="1359">
        <v>42808</v>
      </c>
      <c r="J1935" s="1359" t="s">
        <v>1737</v>
      </c>
      <c r="K1935" s="1359" t="s">
        <v>1737</v>
      </c>
      <c r="L1935" s="1359" t="s">
        <v>1737</v>
      </c>
      <c r="M1935" s="1360" t="s">
        <v>89</v>
      </c>
      <c r="N1935" s="1360" t="s">
        <v>89</v>
      </c>
      <c r="O1935" s="1360" t="s">
        <v>89</v>
      </c>
      <c r="P1935" s="1360" t="s">
        <v>89</v>
      </c>
      <c r="Q1935" s="1361"/>
      <c r="R1935" s="1362"/>
      <c r="S1935" s="1362">
        <v>13</v>
      </c>
      <c r="T1935" s="1363"/>
      <c r="U1935" s="1364" t="s">
        <v>278</v>
      </c>
      <c r="V1935" s="1440"/>
      <c r="W1935" s="1356">
        <v>5</v>
      </c>
      <c r="X1935" s="1364"/>
      <c r="Y1935" s="1366"/>
      <c r="Z1935" s="1645">
        <v>42795</v>
      </c>
      <c r="AB1935" s="1369"/>
      <c r="AC1935" s="1369"/>
      <c r="AD1935" s="1369"/>
      <c r="AE1935" s="1370">
        <f>IF(A1935="","",(IFERROR(VLOOKUP(A1935,Projecten!A$4:W$2618,5,FALSE),"niet bekend")))</f>
        <v>1</v>
      </c>
      <c r="AF1935" s="1371">
        <f t="shared" si="174"/>
        <v>634.52</v>
      </c>
      <c r="AG1935" s="1369">
        <f>IF(A1935="","",(IFERROR(VLOOKUP(A1935,Projecten!A$4:W$2618,23,FALSE),"niet bekend")))</f>
        <v>634.52</v>
      </c>
      <c r="AH1935" s="1637">
        <f>IF(A1935="","",(IFERROR(VLOOKUP(A1935,Projecten!A$4:W$2618,12,FALSE),"niet bekend")))</f>
        <v>634.52</v>
      </c>
    </row>
    <row r="1936" spans="1:35" s="1368" customFormat="1" ht="12" x14ac:dyDescent="0.2">
      <c r="A1936" s="1495">
        <v>2017174</v>
      </c>
      <c r="B1936" s="1355">
        <v>121225</v>
      </c>
      <c r="C1936" s="1495">
        <v>646417</v>
      </c>
      <c r="D1936" s="1613" t="s">
        <v>68</v>
      </c>
      <c r="E1936" s="1679">
        <v>1</v>
      </c>
      <c r="F1936" s="1679">
        <v>12</v>
      </c>
      <c r="G1936" s="1679">
        <v>7</v>
      </c>
      <c r="H1936" s="1679">
        <v>4</v>
      </c>
      <c r="I1936" s="1359">
        <v>42808</v>
      </c>
      <c r="J1936" s="1359" t="s">
        <v>1737</v>
      </c>
      <c r="K1936" s="1359" t="s">
        <v>1737</v>
      </c>
      <c r="L1936" s="1359" t="s">
        <v>1737</v>
      </c>
      <c r="M1936" s="1360" t="s">
        <v>89</v>
      </c>
      <c r="N1936" s="1360" t="s">
        <v>89</v>
      </c>
      <c r="O1936" s="1360" t="s">
        <v>89</v>
      </c>
      <c r="P1936" s="1360" t="s">
        <v>89</v>
      </c>
      <c r="Q1936" s="1361"/>
      <c r="R1936" s="1362"/>
      <c r="S1936" s="1362">
        <v>13</v>
      </c>
      <c r="T1936" s="1363"/>
      <c r="U1936" s="1364" t="s">
        <v>278</v>
      </c>
      <c r="V1936" s="1440" t="s">
        <v>3437</v>
      </c>
      <c r="W1936" s="1356">
        <v>21.25</v>
      </c>
      <c r="X1936" s="1364"/>
      <c r="Y1936" s="1366"/>
      <c r="Z1936" s="1645">
        <v>42795</v>
      </c>
      <c r="AB1936" s="1369"/>
      <c r="AC1936" s="1369"/>
      <c r="AD1936" s="1369"/>
      <c r="AE1936" s="1370">
        <f>IF(A1936="","",(IFERROR(VLOOKUP(A1936,Projecten!A$4:W$2618,5,FALSE),"niet bekend")))</f>
        <v>1</v>
      </c>
      <c r="AF1936" s="1371">
        <f t="shared" si="174"/>
        <v>3750.25</v>
      </c>
      <c r="AG1936" s="1369">
        <f>IF(A1936="","",(IFERROR(VLOOKUP(A1936,Projecten!A$4:W$2618,23,FALSE),"niet bekend")))</f>
        <v>3750.25</v>
      </c>
      <c r="AH1936" s="1637">
        <f>IF(A1936="","",(IFERROR(VLOOKUP(A1936,Projecten!A$4:W$2618,12,FALSE),"niet bekend")))</f>
        <v>3750.25</v>
      </c>
    </row>
    <row r="1937" spans="1:34" s="1368" customFormat="1" ht="12" x14ac:dyDescent="0.2">
      <c r="A1937" s="1495">
        <v>2017176</v>
      </c>
      <c r="B1937" s="1603">
        <v>121218</v>
      </c>
      <c r="C1937" s="1357" t="s">
        <v>3325</v>
      </c>
      <c r="D1937" s="1613" t="s">
        <v>68</v>
      </c>
      <c r="E1937" s="1679">
        <v>5</v>
      </c>
      <c r="F1937" s="1921">
        <v>40</v>
      </c>
      <c r="G1937" s="1921">
        <v>25</v>
      </c>
      <c r="H1937" s="1921">
        <v>15</v>
      </c>
      <c r="I1937" s="1430">
        <v>42801</v>
      </c>
      <c r="J1937" s="1398" t="s">
        <v>1737</v>
      </c>
      <c r="K1937" s="1398" t="s">
        <v>1737</v>
      </c>
      <c r="L1937" s="1398" t="s">
        <v>1737</v>
      </c>
      <c r="M1937" s="1431" t="s">
        <v>89</v>
      </c>
      <c r="N1937" s="1431" t="s">
        <v>89</v>
      </c>
      <c r="O1937" s="1431" t="s">
        <v>89</v>
      </c>
      <c r="P1937" s="1431" t="s">
        <v>89</v>
      </c>
      <c r="Q1937" s="1361"/>
      <c r="R1937" s="1362"/>
      <c r="S1937" s="1362">
        <v>13</v>
      </c>
      <c r="T1937" s="1363"/>
      <c r="U1937" s="1364" t="s">
        <v>561</v>
      </c>
      <c r="V1937" s="1440"/>
      <c r="W1937" s="1356">
        <v>74</v>
      </c>
      <c r="X1937" s="1364"/>
      <c r="Y1937" s="1364"/>
      <c r="Z1937" s="1645">
        <v>42794</v>
      </c>
      <c r="AB1937" s="1369"/>
      <c r="AC1937" s="1369"/>
      <c r="AD1937" s="1369"/>
      <c r="AE1937" s="1370">
        <f>IF(A1937="","",(IFERROR(VLOOKUP(A1937,Projecten!A$4:W$2618,5,FALSE),"niet bekend")))</f>
        <v>5</v>
      </c>
      <c r="AF1937" s="1371">
        <f t="shared" si="174"/>
        <v>11767.9</v>
      </c>
      <c r="AG1937" s="1369">
        <f>IF(A1937="","",(IFERROR(VLOOKUP(A1937,Projecten!A$4:W$2618,23,FALSE),"niet bekend")))</f>
        <v>11767.9</v>
      </c>
      <c r="AH1937" s="1637">
        <f>IF(A1937="","",(IFERROR(VLOOKUP(A1937,Projecten!A$4:W$2618,12,FALSE),"niet bekend")))</f>
        <v>11767.9</v>
      </c>
    </row>
    <row r="1938" spans="1:34" s="1625" customFormat="1" ht="12" x14ac:dyDescent="0.2">
      <c r="A1938" s="1357" t="s">
        <v>3273</v>
      </c>
      <c r="B1938" s="1357">
        <v>121227</v>
      </c>
      <c r="C1938" s="1357">
        <v>606517</v>
      </c>
      <c r="D1938" s="1358" t="s">
        <v>68</v>
      </c>
      <c r="E1938" s="1429">
        <v>1</v>
      </c>
      <c r="F1938" s="1358">
        <v>10</v>
      </c>
      <c r="G1938" s="1358">
        <v>7</v>
      </c>
      <c r="H1938" s="1358">
        <v>2</v>
      </c>
      <c r="I1938" s="1359">
        <v>42811</v>
      </c>
      <c r="J1938" s="1359">
        <v>42809</v>
      </c>
      <c r="K1938" s="1359">
        <v>42807</v>
      </c>
      <c r="L1938" s="1359" t="s">
        <v>1737</v>
      </c>
      <c r="M1938" s="1360" t="s">
        <v>89</v>
      </c>
      <c r="N1938" s="1360" t="s">
        <v>89</v>
      </c>
      <c r="O1938" s="1360" t="s">
        <v>89</v>
      </c>
      <c r="P1938" s="1360" t="s">
        <v>89</v>
      </c>
      <c r="Q1938" s="1587"/>
      <c r="R1938" s="1362"/>
      <c r="S1938" s="1362">
        <v>13</v>
      </c>
      <c r="T1938" s="1363"/>
      <c r="U1938" s="1364" t="s">
        <v>278</v>
      </c>
      <c r="V1938" s="1440" t="s">
        <v>3331</v>
      </c>
      <c r="W1938" s="1356">
        <v>27.5</v>
      </c>
      <c r="X1938" s="1364"/>
      <c r="Y1938" s="1364"/>
      <c r="Z1938" s="1645">
        <v>42795</v>
      </c>
      <c r="AB1938" s="1626"/>
      <c r="AC1938" s="1626"/>
      <c r="AD1938" s="1626"/>
      <c r="AE1938" s="1370">
        <f>IF(A1938="","",(IFERROR(VLOOKUP(A1938,Projecten!A$4:W$2618,5,FALSE),"niet bekend")))</f>
        <v>1</v>
      </c>
      <c r="AF1938" s="1371">
        <f t="shared" si="174"/>
        <v>6621.14</v>
      </c>
      <c r="AG1938" s="1369">
        <f>IF(A1938="","",(IFERROR(VLOOKUP(A1938,Projecten!A$4:W$2618,23,FALSE),"niet bekend")))</f>
        <v>6621.14</v>
      </c>
      <c r="AH1938" s="1637">
        <f>IF(A1938="","",(IFERROR(VLOOKUP(A1938,Projecten!A$4:W$2618,12,FALSE),"niet bekend")))</f>
        <v>6621.14</v>
      </c>
    </row>
    <row r="1940" spans="1:34" s="1368" customFormat="1" x14ac:dyDescent="0.2">
      <c r="A1940" s="1495">
        <v>2017191</v>
      </c>
      <c r="B1940" s="1603">
        <v>121222</v>
      </c>
      <c r="C1940" s="1495" t="s">
        <v>3357</v>
      </c>
      <c r="D1940" s="90" t="s">
        <v>68</v>
      </c>
      <c r="E1940" s="1679">
        <v>5</v>
      </c>
      <c r="F1940" s="1613">
        <v>35</v>
      </c>
      <c r="G1940" s="1613">
        <v>25</v>
      </c>
      <c r="H1940" s="1613">
        <v>15</v>
      </c>
      <c r="I1940" s="1359">
        <v>42808</v>
      </c>
      <c r="J1940" s="1359"/>
      <c r="K1940" s="1359"/>
      <c r="L1940" s="1359"/>
      <c r="M1940" s="1360" t="s">
        <v>89</v>
      </c>
      <c r="N1940" s="1360" t="s">
        <v>89</v>
      </c>
      <c r="O1940" s="1360" t="s">
        <v>89</v>
      </c>
      <c r="P1940" s="1360" t="s">
        <v>89</v>
      </c>
      <c r="Q1940" s="1361"/>
      <c r="R1940" s="1362"/>
      <c r="S1940" s="1362">
        <v>13</v>
      </c>
      <c r="T1940" s="1363"/>
      <c r="U1940" s="1364" t="s">
        <v>2740</v>
      </c>
      <c r="V1940" s="1364" t="s">
        <v>1495</v>
      </c>
      <c r="W1940" s="1356">
        <v>69</v>
      </c>
      <c r="X1940" s="1364"/>
      <c r="Y1940" s="1366"/>
      <c r="Z1940" s="1645">
        <v>42796</v>
      </c>
      <c r="AB1940" s="1369"/>
      <c r="AC1940" s="1369"/>
      <c r="AD1940" s="1369"/>
      <c r="AE1940" s="1370">
        <f>IF(A1940="","",(IFERROR(VLOOKUP(A1940,Projecten!A$4:W$2618,5,FALSE),"niet bekend")))</f>
        <v>10</v>
      </c>
      <c r="AF1940" s="1371">
        <f>IF(AE1940="","",(IF(E1940=0,AH1940,(E1940/AE1940*AH1940))))</f>
        <v>11665.95</v>
      </c>
      <c r="AG1940" s="1369">
        <f>IF(A1940="","",(IFERROR(VLOOKUP(A1940,Projecten!A$4:W$2618,23,FALSE),"niet bekend")))</f>
        <v>23331.9</v>
      </c>
      <c r="AH1940" s="1637">
        <f>IF(A1940="","",(IFERROR(VLOOKUP(A1940,Projecten!A$4:W$2618,12,FALSE),"niet bekend")))</f>
        <v>23331.9</v>
      </c>
    </row>
    <row r="1941" spans="1:34" s="1368" customFormat="1" ht="12" x14ac:dyDescent="0.2">
      <c r="A1941" s="1495">
        <v>2017164</v>
      </c>
      <c r="B1941" s="1603">
        <v>121223</v>
      </c>
      <c r="C1941" s="1495" t="s">
        <v>3274</v>
      </c>
      <c r="D1941" s="1613" t="s">
        <v>68</v>
      </c>
      <c r="E1941" s="1679">
        <v>1</v>
      </c>
      <c r="F1941" s="1613">
        <v>2</v>
      </c>
      <c r="G1941" s="1613">
        <v>1</v>
      </c>
      <c r="H1941" s="1613">
        <v>1</v>
      </c>
      <c r="I1941" s="1359">
        <v>42808</v>
      </c>
      <c r="J1941" s="1359" t="s">
        <v>1737</v>
      </c>
      <c r="K1941" s="1359" t="s">
        <v>1737</v>
      </c>
      <c r="L1941" s="1359" t="s">
        <v>1737</v>
      </c>
      <c r="M1941" s="1360" t="s">
        <v>89</v>
      </c>
      <c r="N1941" s="1360" t="s">
        <v>89</v>
      </c>
      <c r="O1941" s="1360" t="s">
        <v>89</v>
      </c>
      <c r="P1941" s="1360" t="s">
        <v>89</v>
      </c>
      <c r="Q1941" s="1361"/>
      <c r="R1941" s="1362"/>
      <c r="S1941" s="1362">
        <v>13</v>
      </c>
      <c r="T1941" s="1363"/>
      <c r="U1941" s="1364" t="s">
        <v>2740</v>
      </c>
      <c r="V1941" s="1440" t="s">
        <v>3332</v>
      </c>
      <c r="W1941" s="1356">
        <v>5</v>
      </c>
      <c r="X1941" s="1364"/>
      <c r="Y1941" s="1366"/>
      <c r="Z1941" s="1645">
        <v>42795</v>
      </c>
      <c r="AB1941" s="1369"/>
      <c r="AC1941" s="1369"/>
      <c r="AD1941" s="1369"/>
      <c r="AE1941" s="1370">
        <f>IF(A1941="","",(IFERROR(VLOOKUP(A1941,Projecten!A$4:W$2618,5,FALSE),"niet bekend")))</f>
        <v>1</v>
      </c>
      <c r="AF1941" s="1371">
        <f>IF(AE1941="","",(IF(E1941=0,AH1941,(E1941/AE1941*AH1941))))</f>
        <v>747.27</v>
      </c>
      <c r="AG1941" s="1369">
        <f>IF(A1941="","",(IFERROR(VLOOKUP(A1941,Projecten!A$4:W$2618,23,FALSE),"niet bekend")))</f>
        <v>747.27</v>
      </c>
      <c r="AH1941" s="1637">
        <f>IF(A1941="","",(IFERROR(VLOOKUP(A1941,Projecten!A$4:W$2618,12,FALSE),"niet bekend")))</f>
        <v>747.27</v>
      </c>
    </row>
    <row r="1942" spans="1:34" s="1368" customFormat="1" x14ac:dyDescent="0.2">
      <c r="A1942" s="1495">
        <v>2017191</v>
      </c>
      <c r="B1942" s="1603">
        <v>121221</v>
      </c>
      <c r="C1942" s="1495" t="s">
        <v>3357</v>
      </c>
      <c r="D1942" s="90" t="s">
        <v>68</v>
      </c>
      <c r="E1942" s="1679">
        <v>5</v>
      </c>
      <c r="F1942" s="1613">
        <v>35</v>
      </c>
      <c r="G1942" s="1613">
        <v>25</v>
      </c>
      <c r="H1942" s="1613">
        <v>15</v>
      </c>
      <c r="I1942" s="1359">
        <v>42808</v>
      </c>
      <c r="J1942" s="1359" t="s">
        <v>1737</v>
      </c>
      <c r="K1942" s="1359" t="s">
        <v>1737</v>
      </c>
      <c r="L1942" s="1359" t="s">
        <v>1737</v>
      </c>
      <c r="M1942" s="1360" t="s">
        <v>89</v>
      </c>
      <c r="N1942" s="1360" t="s">
        <v>89</v>
      </c>
      <c r="O1942" s="1360" t="s">
        <v>89</v>
      </c>
      <c r="P1942" s="1360" t="s">
        <v>89</v>
      </c>
      <c r="Q1942" s="1361"/>
      <c r="R1942" s="1362"/>
      <c r="S1942" s="1362">
        <v>13</v>
      </c>
      <c r="T1942" s="1363"/>
      <c r="U1942" s="1364" t="s">
        <v>2740</v>
      </c>
      <c r="V1942" s="1364" t="s">
        <v>1495</v>
      </c>
      <c r="W1942" s="1356">
        <v>69</v>
      </c>
      <c r="X1942" s="1364"/>
      <c r="Y1942" s="1366"/>
      <c r="Z1942" s="1645">
        <v>42796</v>
      </c>
      <c r="AB1942" s="1369"/>
      <c r="AC1942" s="1369"/>
      <c r="AD1942" s="1369"/>
      <c r="AE1942" s="1370">
        <f>IF(A1942="","",(IFERROR(VLOOKUP(A1942,Projecten!A$4:W$2618,5,FALSE),"niet bekend")))</f>
        <v>10</v>
      </c>
      <c r="AF1942" s="1371">
        <f>IF(AE1942="","",(IF(E1942=0,AH1942,(E1942/AE1942*AH1942))))</f>
        <v>11665.95</v>
      </c>
      <c r="AG1942" s="1369">
        <f>IF(A1942="","",(IFERROR(VLOOKUP(A1942,Projecten!A$4:W$2618,23,FALSE),"niet bekend")))</f>
        <v>23331.9</v>
      </c>
      <c r="AH1942" s="1637">
        <f>IF(A1942="","",(IFERROR(VLOOKUP(A1942,Projecten!A$4:W$2618,12,FALSE),"niet bekend")))</f>
        <v>23331.9</v>
      </c>
    </row>
    <row r="1943" spans="1:34" s="1386" customFormat="1" x14ac:dyDescent="0.2">
      <c r="A1943" s="826"/>
      <c r="B1943" s="1375"/>
      <c r="C1943" s="1376"/>
      <c r="D1943" s="1376"/>
      <c r="E1943" s="1377"/>
      <c r="F1943" s="1377"/>
      <c r="G1943" s="1377"/>
      <c r="H1943" s="1377"/>
      <c r="I1943" s="1378"/>
      <c r="J1943" s="1378"/>
      <c r="K1943" s="1378"/>
      <c r="L1943" s="1377"/>
      <c r="M1943" s="1377"/>
      <c r="N1943" s="1377"/>
      <c r="O1943" s="1377"/>
      <c r="P1943" s="1377"/>
      <c r="Q1943" s="1379"/>
      <c r="R1943" s="2138"/>
      <c r="S1943" s="1381"/>
      <c r="T1943" s="1381"/>
      <c r="U1943" s="1382"/>
      <c r="V1943" s="1382"/>
      <c r="W1943" s="1382"/>
      <c r="X1943" s="1383"/>
      <c r="Y1943" s="1384"/>
      <c r="Z1943" s="1385"/>
      <c r="AB1943" s="1387"/>
      <c r="AC1943" s="1387"/>
      <c r="AD1943" s="1387"/>
      <c r="AE1943" s="1388"/>
      <c r="AF1943" s="1389"/>
      <c r="AG1943" s="1387" t="str">
        <f>IF(A1943="","",(IFERROR(VLOOKUP(A1943,Projecten!A$4:W$2618,23,FALSE),"niet bekend")))</f>
        <v/>
      </c>
      <c r="AH1943" s="1390" t="str">
        <f>IF(A1943="","",(IFERROR(VLOOKUP(A1943,Projecten!A$4:W$2618,12,FALSE),"niet bekend")))</f>
        <v/>
      </c>
    </row>
    <row r="1944" spans="1:34" s="1323" customFormat="1" x14ac:dyDescent="0.2">
      <c r="A1944" s="1006"/>
      <c r="B1944" s="1311"/>
      <c r="C1944" s="1312">
        <f>SUM(F1944:H1944)</f>
        <v>300</v>
      </c>
      <c r="D1944" s="1313"/>
      <c r="E1944" s="1314">
        <f>SUM(E1945:E1981)</f>
        <v>21</v>
      </c>
      <c r="F1944" s="1314">
        <f>SUM(F1945:F1981)</f>
        <v>164</v>
      </c>
      <c r="G1944" s="1314">
        <f>SUM(G1945:G1981)</f>
        <v>79</v>
      </c>
      <c r="H1944" s="1314">
        <f>SUM(H1945:H1981)</f>
        <v>57</v>
      </c>
      <c r="I1944" s="1315"/>
      <c r="J1944" s="1315"/>
      <c r="K1944" s="1315"/>
      <c r="L1944" s="1314"/>
      <c r="M1944" s="1314"/>
      <c r="N1944" s="1314"/>
      <c r="O1944" s="1314"/>
      <c r="P1944" s="1314"/>
      <c r="Q1944" s="1449">
        <v>13</v>
      </c>
      <c r="R1944" s="2139"/>
      <c r="S1944" s="1450"/>
      <c r="T1944" s="1450"/>
      <c r="U1944" s="1451"/>
      <c r="V1944" s="1452">
        <f>SUM(W1944:W1981)</f>
        <v>413</v>
      </c>
      <c r="W1944" s="1320"/>
      <c r="X1944" s="1320">
        <f>Productiemedewerkers!C2284</f>
        <v>0</v>
      </c>
      <c r="Y1944" s="1321">
        <f>V1944-X1944</f>
        <v>413</v>
      </c>
      <c r="Z1944" s="1322" t="s">
        <v>3589</v>
      </c>
      <c r="AA1944" s="964" t="s">
        <v>1332</v>
      </c>
      <c r="AB1944" s="964" t="s">
        <v>1269</v>
      </c>
      <c r="AC1944" s="964" t="s">
        <v>1333</v>
      </c>
      <c r="AD1944" s="958" t="s">
        <v>2590</v>
      </c>
      <c r="AE1944" s="1326"/>
      <c r="AF1944" s="1327">
        <f>SUM(AF1945:AF1981)</f>
        <v>69573.029999999984</v>
      </c>
      <c r="AG1944" s="1324" t="str">
        <f>IF(A1944="","",(IFERROR(VLOOKUP(A1944,Projecten!A$4:W$2618,23,FALSE),"niet bekend")))</f>
        <v/>
      </c>
      <c r="AH1944" s="1328" t="str">
        <f>IF(A1944="","",(IFERROR(VLOOKUP(A1944,Projecten!A$4:W$2618,12,FALSE),"niet bekend")))</f>
        <v/>
      </c>
    </row>
    <row r="1945" spans="1:34" s="1287" customFormat="1" ht="12" x14ac:dyDescent="0.2">
      <c r="A1945" s="1493"/>
      <c r="B1945" s="1447"/>
      <c r="C1945" s="1331"/>
      <c r="D1945" s="1453"/>
      <c r="E1945" s="1454"/>
      <c r="F1945" s="1454"/>
      <c r="G1945" s="1454"/>
      <c r="H1945" s="1454"/>
      <c r="I1945" s="1334"/>
      <c r="J1945" s="1334"/>
      <c r="K1945" s="1334"/>
      <c r="L1945" s="1335"/>
      <c r="M1945" s="1335"/>
      <c r="N1945" s="1335"/>
      <c r="O1945" s="1335"/>
      <c r="P1945" s="1335"/>
      <c r="Q1945" s="1290" t="s">
        <v>3133</v>
      </c>
      <c r="R1945" s="1337"/>
      <c r="S1945" s="1337"/>
      <c r="T1945" s="1338"/>
      <c r="U1945" s="1331"/>
      <c r="V1945" s="1353" t="s">
        <v>2493</v>
      </c>
      <c r="W1945" s="1340"/>
      <c r="X1945" s="1331"/>
      <c r="Y1945" s="1331"/>
      <c r="Z1945" s="1290"/>
      <c r="AA1945" s="1608">
        <v>467.5</v>
      </c>
      <c r="AB1945" s="1608">
        <v>104.25</v>
      </c>
      <c r="AC1945" s="1608">
        <f>AA1945-AB1945</f>
        <v>363.25</v>
      </c>
      <c r="AD1945" s="1608">
        <v>57.75</v>
      </c>
      <c r="AE1945" s="1412" t="str">
        <f>IF(A1945="","",(IFERROR(VLOOKUP(A1945,Projecten!A$4:W$2618,5,FALSE),"niet bekend")))</f>
        <v/>
      </c>
      <c r="AF1945" s="1293" t="str">
        <f>IF(AE1945="","",(IF(E1945=0,AH1945,(E1945/AE1945*AH1945))))</f>
        <v/>
      </c>
      <c r="AG1945" s="1291" t="str">
        <f>IF(A1945="","",(IFERROR(VLOOKUP(A1945,Projecten!A$4:W$2618,23,FALSE),"niet bekend")))</f>
        <v/>
      </c>
      <c r="AH1945" s="1632" t="str">
        <f>IF(A1945="","",(IFERROR(VLOOKUP(A1945,Projecten!A$4:W$2618,12,FALSE),"niet bekend")))</f>
        <v/>
      </c>
    </row>
    <row r="1946" spans="1:34" s="1287" customFormat="1" x14ac:dyDescent="0.2">
      <c r="A1946" s="4"/>
      <c r="B1946" s="1290"/>
      <c r="C1946" s="1414" t="s">
        <v>3168</v>
      </c>
      <c r="D1946" s="1331"/>
      <c r="E1946" s="1348"/>
      <c r="F1946" s="1348"/>
      <c r="G1946" s="1348"/>
      <c r="H1946" s="1348"/>
      <c r="I1946" s="1336"/>
      <c r="J1946" s="1336"/>
      <c r="K1946" s="1336"/>
      <c r="L1946" s="1348"/>
      <c r="M1946" s="1348"/>
      <c r="N1946" s="1348"/>
      <c r="O1946" s="1348"/>
      <c r="P1946" s="1348"/>
      <c r="Q1946" s="1290"/>
      <c r="R1946" s="1337"/>
      <c r="S1946" s="1348"/>
      <c r="T1946" s="1338"/>
      <c r="U1946" s="1331"/>
      <c r="V1946" s="1331"/>
      <c r="W1946" s="1394">
        <v>40</v>
      </c>
      <c r="X1946" s="1331"/>
      <c r="Y1946" s="1331"/>
      <c r="Z1946" s="1290"/>
      <c r="AB1946" s="1291"/>
      <c r="AC1946" s="1291"/>
      <c r="AD1946" s="1291"/>
      <c r="AE1946" s="1292"/>
      <c r="AF1946" s="1293"/>
      <c r="AG1946" s="1291"/>
      <c r="AH1946" s="1632"/>
    </row>
    <row r="1947" spans="1:34" s="1287" customFormat="1" x14ac:dyDescent="0.2">
      <c r="A1947" s="4"/>
      <c r="B1947" s="1290"/>
      <c r="C1947" s="1414" t="s">
        <v>3267</v>
      </c>
      <c r="D1947" s="1331"/>
      <c r="E1947" s="1348"/>
      <c r="F1947" s="1348"/>
      <c r="G1947" s="1348"/>
      <c r="H1947" s="1348"/>
      <c r="I1947" s="1336"/>
      <c r="J1947" s="1336"/>
      <c r="K1947" s="1336"/>
      <c r="L1947" s="1348"/>
      <c r="M1947" s="1348"/>
      <c r="N1947" s="1348"/>
      <c r="O1947" s="1348"/>
      <c r="P1947" s="1348"/>
      <c r="Q1947" s="1290"/>
      <c r="R1947" s="1337"/>
      <c r="S1947" s="1348"/>
      <c r="T1947" s="1338"/>
      <c r="U1947" s="1331"/>
      <c r="V1947" s="1331"/>
      <c r="W1947" s="1394">
        <v>8.25</v>
      </c>
      <c r="X1947" s="1331"/>
      <c r="Y1947" s="1331"/>
      <c r="Z1947" s="1290"/>
      <c r="AB1947" s="1291"/>
      <c r="AC1947" s="1291"/>
      <c r="AD1947" s="1291"/>
      <c r="AE1947" s="1292"/>
      <c r="AF1947" s="1293"/>
      <c r="AG1947" s="1291"/>
      <c r="AH1947" s="1632"/>
    </row>
    <row r="1948" spans="1:34" s="1287" customFormat="1" x14ac:dyDescent="0.2">
      <c r="A1948" s="4"/>
      <c r="B1948" s="1290"/>
      <c r="C1948" s="1414"/>
      <c r="D1948" s="1331"/>
      <c r="E1948" s="1348"/>
      <c r="F1948" s="1348"/>
      <c r="G1948" s="1348"/>
      <c r="H1948" s="1348"/>
      <c r="I1948" s="1336"/>
      <c r="J1948" s="1336"/>
      <c r="K1948" s="1336"/>
      <c r="L1948" s="1348"/>
      <c r="M1948" s="1348"/>
      <c r="N1948" s="1348"/>
      <c r="O1948" s="1348"/>
      <c r="P1948" s="1348"/>
      <c r="Q1948" s="1290"/>
      <c r="R1948" s="1337"/>
      <c r="S1948" s="1348"/>
      <c r="T1948" s="1338"/>
      <c r="U1948" s="1331"/>
      <c r="V1948" s="1331"/>
      <c r="W1948" s="1394"/>
      <c r="X1948" s="1331"/>
      <c r="Y1948" s="1331"/>
      <c r="Z1948" s="1290"/>
      <c r="AB1948" s="1291"/>
      <c r="AC1948" s="1291"/>
      <c r="AD1948" s="1291"/>
      <c r="AE1948" s="1292"/>
      <c r="AF1948" s="1293"/>
      <c r="AG1948" s="1291"/>
      <c r="AH1948" s="1632"/>
    </row>
    <row r="1949" spans="1:34" s="1368" customFormat="1" ht="12" x14ac:dyDescent="0.2">
      <c r="A1949" s="1495">
        <v>2017096</v>
      </c>
      <c r="B1949" s="1357">
        <v>121228</v>
      </c>
      <c r="C1949" s="1495" t="s">
        <v>3112</v>
      </c>
      <c r="D1949" s="1613" t="s">
        <v>1575</v>
      </c>
      <c r="E1949" s="1679">
        <v>1</v>
      </c>
      <c r="F1949" s="1679">
        <v>4</v>
      </c>
      <c r="G1949" s="1679">
        <v>4</v>
      </c>
      <c r="H1949" s="1679">
        <v>0</v>
      </c>
      <c r="I1949" s="1359">
        <v>42808</v>
      </c>
      <c r="J1949" s="1359" t="s">
        <v>1737</v>
      </c>
      <c r="K1949" s="1359" t="s">
        <v>1737</v>
      </c>
      <c r="L1949" s="1359" t="s">
        <v>1737</v>
      </c>
      <c r="M1949" s="1360" t="s">
        <v>89</v>
      </c>
      <c r="N1949" s="1360" t="s">
        <v>89</v>
      </c>
      <c r="O1949" s="1360" t="s">
        <v>89</v>
      </c>
      <c r="P1949" s="1360" t="s">
        <v>89</v>
      </c>
      <c r="Q1949" s="1361"/>
      <c r="R1949" s="1362"/>
      <c r="S1949" s="1362">
        <v>13</v>
      </c>
      <c r="T1949" s="1363"/>
      <c r="U1949" s="1364" t="s">
        <v>2355</v>
      </c>
      <c r="V1949" s="1364"/>
      <c r="W1949" s="1356">
        <v>5</v>
      </c>
      <c r="X1949" s="1364"/>
      <c r="Y1949" s="1364"/>
      <c r="Z1949" s="1645">
        <v>42780</v>
      </c>
      <c r="AB1949" s="1369"/>
      <c r="AC1949" s="1369"/>
      <c r="AD1949" s="1369"/>
      <c r="AE1949" s="1370">
        <f>IF(A1949="","",(IFERROR(VLOOKUP(A1949,Projecten!A$4:W$2618,5,FALSE),"niet bekend")))</f>
        <v>1</v>
      </c>
      <c r="AF1949" s="1371">
        <f>IF(AE1949="","",(IF(E1949=0,AH1949,(E1949/AE1949*AH1949))))</f>
        <v>756.8</v>
      </c>
      <c r="AG1949" s="1369">
        <f>IF(A1949="","",(IFERROR(VLOOKUP(A1949,Projecten!A$4:W$2618,23,FALSE),"niet bekend")))</f>
        <v>756.8</v>
      </c>
      <c r="AH1949" s="1637">
        <f>IF(A1949="","",(IFERROR(VLOOKUP(A1949,Projecten!A$4:W$2618,12,FALSE),"niet bekend")))</f>
        <v>756.8</v>
      </c>
    </row>
    <row r="1950" spans="1:34" s="1368" customFormat="1" ht="12" x14ac:dyDescent="0.2">
      <c r="A1950" s="1357">
        <v>2017097</v>
      </c>
      <c r="B1950" s="1357">
        <v>121228</v>
      </c>
      <c r="C1950" s="1357" t="s">
        <v>3113</v>
      </c>
      <c r="D1950" s="1428" t="s">
        <v>1575</v>
      </c>
      <c r="E1950" s="1429">
        <v>1</v>
      </c>
      <c r="F1950" s="1429">
        <v>3</v>
      </c>
      <c r="G1950" s="1429">
        <v>0</v>
      </c>
      <c r="H1950" s="1429">
        <v>0</v>
      </c>
      <c r="I1950" s="1359">
        <v>42808</v>
      </c>
      <c r="J1950" s="1359" t="s">
        <v>1737</v>
      </c>
      <c r="K1950" s="1359" t="s">
        <v>1737</v>
      </c>
      <c r="L1950" s="1359" t="s">
        <v>1737</v>
      </c>
      <c r="M1950" s="1360" t="s">
        <v>89</v>
      </c>
      <c r="N1950" s="1360" t="s">
        <v>89</v>
      </c>
      <c r="O1950" s="1360" t="s">
        <v>89</v>
      </c>
      <c r="P1950" s="1360" t="s">
        <v>89</v>
      </c>
      <c r="Q1950" s="1361"/>
      <c r="R1950" s="1362"/>
      <c r="S1950" s="1362">
        <v>13</v>
      </c>
      <c r="T1950" s="1363"/>
      <c r="U1950" s="1364" t="s">
        <v>2355</v>
      </c>
      <c r="V1950" s="1364" t="s">
        <v>3246</v>
      </c>
      <c r="W1950" s="1365">
        <v>2.25</v>
      </c>
      <c r="X1950" s="1435"/>
      <c r="Y1950" s="1364"/>
      <c r="Z1950" s="1645">
        <v>42780</v>
      </c>
      <c r="AB1950" s="1369"/>
      <c r="AC1950" s="1369"/>
      <c r="AD1950" s="1369"/>
      <c r="AE1950" s="1370">
        <f>IF(A1950="","",(IFERROR(VLOOKUP(A1950,Projecten!A$4:W$2618,5,FALSE),"niet bekend")))</f>
        <v>1</v>
      </c>
      <c r="AF1950" s="1371">
        <f>IF(AE1950="","",(IF(E1950=0,AH1950,(E1950/AE1950*AH1950))))</f>
        <v>501.95</v>
      </c>
      <c r="AG1950" s="1369">
        <f>IF(A1950="","",(IFERROR(VLOOKUP(A1950,Projecten!A$4:W$2618,23,FALSE),"niet bekend")))</f>
        <v>501.95</v>
      </c>
      <c r="AH1950" s="1637">
        <f>IF(A1950="","",(IFERROR(VLOOKUP(A1950,Projecten!A$4:W$2618,12,FALSE),"niet bekend")))</f>
        <v>501.95</v>
      </c>
    </row>
    <row r="1951" spans="1:34" s="1368" customFormat="1" ht="12" x14ac:dyDescent="0.2">
      <c r="A1951" s="1357">
        <v>2017098</v>
      </c>
      <c r="B1951" s="1357">
        <v>121228</v>
      </c>
      <c r="C1951" s="1357" t="s">
        <v>3114</v>
      </c>
      <c r="D1951" s="1428" t="s">
        <v>1575</v>
      </c>
      <c r="E1951" s="1429">
        <v>1</v>
      </c>
      <c r="F1951" s="1429">
        <v>11</v>
      </c>
      <c r="G1951" s="1429">
        <v>5</v>
      </c>
      <c r="H1951" s="1429">
        <v>1</v>
      </c>
      <c r="I1951" s="1359">
        <v>42808</v>
      </c>
      <c r="J1951" s="1359">
        <v>42809</v>
      </c>
      <c r="K1951" s="1359" t="s">
        <v>1737</v>
      </c>
      <c r="L1951" s="1359" t="s">
        <v>3352</v>
      </c>
      <c r="M1951" s="1360" t="s">
        <v>89</v>
      </c>
      <c r="N1951" s="1360" t="s">
        <v>89</v>
      </c>
      <c r="O1951" s="1360" t="s">
        <v>89</v>
      </c>
      <c r="P1951" s="1360" t="s">
        <v>89</v>
      </c>
      <c r="Q1951" s="1361"/>
      <c r="R1951" s="1362"/>
      <c r="S1951" s="1362">
        <v>13</v>
      </c>
      <c r="T1951" s="1363"/>
      <c r="U1951" s="1364" t="s">
        <v>2355</v>
      </c>
      <c r="V1951" s="1364"/>
      <c r="W1951" s="1365">
        <v>14</v>
      </c>
      <c r="X1951" s="1435"/>
      <c r="Y1951" s="1364"/>
      <c r="Z1951" s="1645">
        <v>42780</v>
      </c>
      <c r="AB1951" s="1369"/>
      <c r="AC1951" s="1369"/>
      <c r="AD1951" s="1369"/>
      <c r="AE1951" s="1370">
        <f>IF(A1951="","",(IFERROR(VLOOKUP(A1951,Projecten!A$4:W$2618,5,FALSE),"niet bekend")))</f>
        <v>1</v>
      </c>
      <c r="AF1951" s="1371">
        <f>IF(AE1951="","",(IF(E1951=0,AH1951,(E1951/AE1951*AH1951))))</f>
        <v>2381.98</v>
      </c>
      <c r="AG1951" s="1369">
        <f>IF(A1951="","",(IFERROR(VLOOKUP(A1951,Projecten!A$4:W$2618,23,FALSE),"niet bekend")))</f>
        <v>2381.98</v>
      </c>
      <c r="AH1951" s="1637">
        <f>IF(A1951="","",(IFERROR(VLOOKUP(A1951,Projecten!A$4:W$2618,12,FALSE),"niet bekend")))</f>
        <v>2381.98</v>
      </c>
    </row>
    <row r="1952" spans="1:34" s="1368" customFormat="1" ht="12" x14ac:dyDescent="0.2">
      <c r="A1952" s="1357">
        <v>2017099</v>
      </c>
      <c r="B1952" s="1357">
        <v>121228</v>
      </c>
      <c r="C1952" s="1357" t="s">
        <v>3115</v>
      </c>
      <c r="D1952" s="1428" t="s">
        <v>1575</v>
      </c>
      <c r="E1952" s="1429">
        <v>1</v>
      </c>
      <c r="F1952" s="1429">
        <v>10</v>
      </c>
      <c r="G1952" s="1429">
        <v>4</v>
      </c>
      <c r="H1952" s="1429">
        <v>1</v>
      </c>
      <c r="I1952" s="1359">
        <v>42808</v>
      </c>
      <c r="J1952" s="1359">
        <v>42809</v>
      </c>
      <c r="K1952" s="1359" t="s">
        <v>1737</v>
      </c>
      <c r="L1952" s="1359" t="s">
        <v>3352</v>
      </c>
      <c r="M1952" s="1360" t="s">
        <v>89</v>
      </c>
      <c r="N1952" s="1360" t="s">
        <v>89</v>
      </c>
      <c r="O1952" s="1360" t="s">
        <v>89</v>
      </c>
      <c r="P1952" s="1360" t="s">
        <v>89</v>
      </c>
      <c r="Q1952" s="1361"/>
      <c r="R1952" s="1362"/>
      <c r="S1952" s="1362">
        <v>13</v>
      </c>
      <c r="T1952" s="1363"/>
      <c r="U1952" s="1364" t="s">
        <v>2355</v>
      </c>
      <c r="V1952" s="1364"/>
      <c r="W1952" s="1356">
        <v>12</v>
      </c>
      <c r="X1952" s="1364"/>
      <c r="Y1952" s="1364"/>
      <c r="Z1952" s="1645">
        <v>42780</v>
      </c>
      <c r="AB1952" s="1369"/>
      <c r="AC1952" s="1369"/>
      <c r="AD1952" s="1369"/>
      <c r="AE1952" s="1370">
        <f>IF(A1952="","",(IFERROR(VLOOKUP(A1952,Projecten!A$4:W$2618,5,FALSE),"niet bekend")))</f>
        <v>1</v>
      </c>
      <c r="AF1952" s="1371">
        <f>IF(AE1952="","",(IF(E1952=0,AH1952,(E1952/AE1952*AH1952))))</f>
        <v>2160.8000000000002</v>
      </c>
      <c r="AG1952" s="1369">
        <f>IF(A1952="","",(IFERROR(VLOOKUP(A1952,Projecten!A$4:W$2618,23,FALSE),"niet bekend")))</f>
        <v>2160.8000000000002</v>
      </c>
      <c r="AH1952" s="1637">
        <f>IF(A1952="","",(IFERROR(VLOOKUP(A1952,Projecten!A$4:W$2618,12,FALSE),"niet bekend")))</f>
        <v>2160.8000000000002</v>
      </c>
    </row>
    <row r="1953" spans="1:34" s="1368" customFormat="1" x14ac:dyDescent="0.2">
      <c r="A1953" s="90"/>
      <c r="B1953" s="1361"/>
      <c r="C1953" s="1587"/>
      <c r="D1953" s="1364"/>
      <c r="E1953" s="1360"/>
      <c r="F1953" s="1360"/>
      <c r="G1953" s="1360"/>
      <c r="H1953" s="1360"/>
      <c r="I1953" s="1359"/>
      <c r="J1953" s="1359"/>
      <c r="K1953" s="1359"/>
      <c r="L1953" s="1360"/>
      <c r="M1953" s="1360"/>
      <c r="N1953" s="1360"/>
      <c r="O1953" s="1360"/>
      <c r="P1953" s="1360"/>
      <c r="Q1953" s="1361"/>
      <c r="R1953" s="1362"/>
      <c r="S1953" s="1360"/>
      <c r="T1953" s="1363"/>
      <c r="U1953" s="1364"/>
      <c r="V1953" s="1364"/>
      <c r="W1953" s="1585"/>
      <c r="X1953" s="1364"/>
      <c r="Y1953" s="1364"/>
      <c r="Z1953" s="1361"/>
      <c r="AB1953" s="1369"/>
      <c r="AC1953" s="1369"/>
      <c r="AD1953" s="1369"/>
      <c r="AE1953" s="1580"/>
      <c r="AF1953" s="1371"/>
      <c r="AG1953" s="1369"/>
      <c r="AH1953" s="1637"/>
    </row>
    <row r="1954" spans="1:34" s="1368" customFormat="1" ht="12" x14ac:dyDescent="0.2">
      <c r="A1954" s="1357">
        <v>2017190</v>
      </c>
      <c r="B1954" s="1357">
        <v>121131</v>
      </c>
      <c r="C1954" s="1357">
        <v>650617</v>
      </c>
      <c r="D1954" s="1358" t="s">
        <v>68</v>
      </c>
      <c r="E1954" s="1429">
        <v>1</v>
      </c>
      <c r="F1954" s="1429">
        <v>10</v>
      </c>
      <c r="G1954" s="1429">
        <v>4</v>
      </c>
      <c r="H1954" s="1429">
        <v>4</v>
      </c>
      <c r="I1954" s="1359">
        <v>42815</v>
      </c>
      <c r="J1954" s="1359">
        <v>42816</v>
      </c>
      <c r="K1954" s="1359" t="s">
        <v>1737</v>
      </c>
      <c r="L1954" s="1359" t="s">
        <v>1737</v>
      </c>
      <c r="M1954" s="1360" t="s">
        <v>89</v>
      </c>
      <c r="N1954" s="1360" t="s">
        <v>89</v>
      </c>
      <c r="O1954" s="1360" t="s">
        <v>89</v>
      </c>
      <c r="P1954" s="1360" t="s">
        <v>89</v>
      </c>
      <c r="Q1954" s="1361" t="s">
        <v>1163</v>
      </c>
      <c r="R1954" s="1362"/>
      <c r="S1954" s="1360">
        <v>14</v>
      </c>
      <c r="T1954" s="1363"/>
      <c r="U1954" s="1364" t="s">
        <v>278</v>
      </c>
      <c r="V1954" s="1364"/>
      <c r="W1954" s="1356">
        <v>18.5</v>
      </c>
      <c r="X1954" s="1364"/>
      <c r="Y1954" s="1364"/>
      <c r="Z1954" s="1645">
        <v>42802</v>
      </c>
      <c r="AB1954" s="1369"/>
      <c r="AC1954" s="1369"/>
      <c r="AD1954" s="1369"/>
      <c r="AE1954" s="1370">
        <f>IF(A1954="","",(IFERROR(VLOOKUP(A1954,Projecten!A$4:W$2618,5,FALSE),"niet bekend")))</f>
        <v>1</v>
      </c>
      <c r="AF1954" s="1371">
        <f t="shared" ref="AF1954:AF1965" si="175">IF(AE1954="","",(IF(E1954=0,AH1954,(E1954/AE1954*AH1954))))</f>
        <v>3375.59</v>
      </c>
      <c r="AG1954" s="1369">
        <f>IF(A1954="","",(IFERROR(VLOOKUP(A1954,Projecten!A$4:W$2618,23,FALSE),"niet bekend")))</f>
        <v>3375.59</v>
      </c>
      <c r="AH1954" s="1637">
        <f>IF(A1954="","",(IFERROR(VLOOKUP(A1954,Projecten!A$4:W$2618,12,FALSE),"niet bekend")))</f>
        <v>3375.59</v>
      </c>
    </row>
    <row r="1955" spans="1:34" s="1368" customFormat="1" ht="12" x14ac:dyDescent="0.2">
      <c r="A1955" s="1594">
        <v>2017192</v>
      </c>
      <c r="B1955" s="1357">
        <v>121131</v>
      </c>
      <c r="C1955" s="1594">
        <v>648717</v>
      </c>
      <c r="D1955" s="1595" t="s">
        <v>68</v>
      </c>
      <c r="E1955" s="2025">
        <v>1</v>
      </c>
      <c r="F1955" s="2025">
        <v>8</v>
      </c>
      <c r="G1955" s="2025">
        <v>5</v>
      </c>
      <c r="H1955" s="2025">
        <v>3</v>
      </c>
      <c r="I1955" s="1359">
        <v>42815</v>
      </c>
      <c r="J1955" s="1359" t="s">
        <v>1737</v>
      </c>
      <c r="K1955" s="1359" t="s">
        <v>1737</v>
      </c>
      <c r="L1955" s="1359" t="s">
        <v>1737</v>
      </c>
      <c r="M1955" s="1360" t="s">
        <v>89</v>
      </c>
      <c r="N1955" s="1360" t="s">
        <v>89</v>
      </c>
      <c r="O1955" s="1360" t="s">
        <v>89</v>
      </c>
      <c r="P1955" s="1360" t="s">
        <v>89</v>
      </c>
      <c r="Q1955" s="1361" t="s">
        <v>1163</v>
      </c>
      <c r="R1955" s="1362"/>
      <c r="S1955" s="1360">
        <v>14</v>
      </c>
      <c r="T1955" s="1363"/>
      <c r="U1955" s="1364" t="s">
        <v>278</v>
      </c>
      <c r="V1955" s="1364"/>
      <c r="W1955" s="1356">
        <v>15</v>
      </c>
      <c r="X1955" s="1364"/>
      <c r="Y1955" s="1364"/>
      <c r="Z1955" s="1645">
        <v>42802</v>
      </c>
      <c r="AB1955" s="1369"/>
      <c r="AC1955" s="1369"/>
      <c r="AD1955" s="1369"/>
      <c r="AE1955" s="1370">
        <f>IF(A1955="","",(IFERROR(VLOOKUP(A1955,Projecten!A$4:W$2618,5,FALSE),"niet bekend")))</f>
        <v>1</v>
      </c>
      <c r="AF1955" s="1371">
        <f t="shared" si="175"/>
        <v>2325.87</v>
      </c>
      <c r="AG1955" s="1369">
        <f>IF(A1955="","",(IFERROR(VLOOKUP(A1955,Projecten!A$4:W$2618,23,FALSE),"niet bekend")))</f>
        <v>2325.87</v>
      </c>
      <c r="AH1955" s="1637">
        <f>IF(A1955="","",(IFERROR(VLOOKUP(A1955,Projecten!A$4:W$2618,12,FALSE),"niet bekend")))</f>
        <v>2325.87</v>
      </c>
    </row>
    <row r="1956" spans="1:34" s="1368" customFormat="1" ht="12" x14ac:dyDescent="0.2">
      <c r="A1956" s="1357">
        <v>2017198</v>
      </c>
      <c r="B1956" s="1357">
        <v>121131</v>
      </c>
      <c r="C1956" s="1357" t="s">
        <v>3415</v>
      </c>
      <c r="D1956" s="1358" t="s">
        <v>68</v>
      </c>
      <c r="E1956" s="1429">
        <v>0</v>
      </c>
      <c r="F1956" s="1429">
        <v>1</v>
      </c>
      <c r="G1956" s="1429">
        <v>0</v>
      </c>
      <c r="H1956" s="1429">
        <v>1</v>
      </c>
      <c r="I1956" s="1359">
        <v>42815</v>
      </c>
      <c r="J1956" s="1359" t="s">
        <v>1737</v>
      </c>
      <c r="K1956" s="1359" t="s">
        <v>1737</v>
      </c>
      <c r="L1956" s="1359" t="s">
        <v>1737</v>
      </c>
      <c r="M1956" s="1360" t="s">
        <v>89</v>
      </c>
      <c r="N1956" s="1360" t="s">
        <v>89</v>
      </c>
      <c r="O1956" s="1360" t="s">
        <v>89</v>
      </c>
      <c r="P1956" s="1360" t="s">
        <v>89</v>
      </c>
      <c r="Q1956" s="1361" t="s">
        <v>1163</v>
      </c>
      <c r="R1956" s="1362"/>
      <c r="S1956" s="1360">
        <v>14</v>
      </c>
      <c r="T1956" s="1363"/>
      <c r="U1956" s="1364" t="s">
        <v>278</v>
      </c>
      <c r="V1956" s="1364"/>
      <c r="W1956" s="1356">
        <v>4</v>
      </c>
      <c r="X1956" s="1364"/>
      <c r="Y1956" s="1364"/>
      <c r="Z1956" s="1645">
        <v>42802</v>
      </c>
      <c r="AB1956" s="1369"/>
      <c r="AC1956" s="1369"/>
      <c r="AD1956" s="1369"/>
      <c r="AE1956" s="1370">
        <f>IF(A1956="","",(IFERROR(VLOOKUP(A1956,Projecten!A$4:W$2618,5,FALSE),"niet bekend")))</f>
        <v>0</v>
      </c>
      <c r="AF1956" s="1371">
        <f t="shared" si="175"/>
        <v>483.26</v>
      </c>
      <c r="AG1956" s="1369">
        <f>IF(A1956="","",(IFERROR(VLOOKUP(A1956,Projecten!A$4:W$2618,23,FALSE),"niet bekend")))</f>
        <v>483.26</v>
      </c>
      <c r="AH1956" s="1637">
        <f>IF(A1956="","",(IFERROR(VLOOKUP(A1956,Projecten!A$4:W$2618,12,FALSE),"niet bekend")))</f>
        <v>483.26</v>
      </c>
    </row>
    <row r="1957" spans="1:34" s="1368" customFormat="1" ht="12" x14ac:dyDescent="0.2">
      <c r="A1957" s="1357" t="s">
        <v>3361</v>
      </c>
      <c r="B1957" s="1357">
        <v>121233</v>
      </c>
      <c r="C1957" s="1357">
        <v>635317</v>
      </c>
      <c r="D1957" s="1358" t="s">
        <v>68</v>
      </c>
      <c r="E1957" s="1429">
        <v>1</v>
      </c>
      <c r="F1957" s="1429">
        <v>8</v>
      </c>
      <c r="G1957" s="1429">
        <v>5</v>
      </c>
      <c r="H1957" s="1429">
        <v>2</v>
      </c>
      <c r="I1957" s="1359">
        <v>42818</v>
      </c>
      <c r="J1957" s="1359">
        <v>42816</v>
      </c>
      <c r="K1957" s="1359">
        <v>42814</v>
      </c>
      <c r="L1957" s="1360" t="s">
        <v>1737</v>
      </c>
      <c r="M1957" s="1360" t="s">
        <v>89</v>
      </c>
      <c r="N1957" s="1360" t="s">
        <v>89</v>
      </c>
      <c r="O1957" s="1360" t="s">
        <v>89</v>
      </c>
      <c r="P1957" s="1360" t="s">
        <v>89</v>
      </c>
      <c r="Q1957" s="1361" t="s">
        <v>3518</v>
      </c>
      <c r="R1957" s="1362"/>
      <c r="S1957" s="1360">
        <v>14</v>
      </c>
      <c r="T1957" s="1363"/>
      <c r="U1957" s="1364" t="s">
        <v>278</v>
      </c>
      <c r="V1957" s="1368" t="s">
        <v>1495</v>
      </c>
      <c r="W1957" s="1356">
        <v>25.5</v>
      </c>
      <c r="X1957" s="1364"/>
      <c r="Y1957" s="1364"/>
      <c r="Z1957" s="1645">
        <v>42800</v>
      </c>
      <c r="AB1957" s="1369"/>
      <c r="AC1957" s="1369"/>
      <c r="AD1957" s="1369"/>
      <c r="AE1957" s="1370">
        <f>IF(A1957="","",(IFERROR(VLOOKUP(A1957,Projecten!A$4:W$2618,5,FALSE),"niet bekend")))</f>
        <v>1</v>
      </c>
      <c r="AF1957" s="1371">
        <f t="shared" si="175"/>
        <v>5983.5</v>
      </c>
      <c r="AG1957" s="1369">
        <f>IF(A1957="","",(IFERROR(VLOOKUP(A1957,Projecten!A$4:W$2618,23,FALSE),"niet bekend")))</f>
        <v>5983.5</v>
      </c>
      <c r="AH1957" s="1637">
        <f>IF(A1957="","",(IFERROR(VLOOKUP(A1957,Projecten!A$4:W$2618,12,FALSE),"niet bekend")))</f>
        <v>5983.5</v>
      </c>
    </row>
    <row r="1958" spans="1:34" s="1368" customFormat="1" ht="12" x14ac:dyDescent="0.2">
      <c r="A1958" s="1357" t="s">
        <v>3362</v>
      </c>
      <c r="B1958" s="1357">
        <v>121233</v>
      </c>
      <c r="C1958" s="1357">
        <v>625117</v>
      </c>
      <c r="D1958" s="1358" t="s">
        <v>68</v>
      </c>
      <c r="E1958" s="1429">
        <v>1</v>
      </c>
      <c r="F1958" s="1429">
        <v>8</v>
      </c>
      <c r="G1958" s="1429">
        <v>5</v>
      </c>
      <c r="H1958" s="1429">
        <v>2</v>
      </c>
      <c r="I1958" s="1359">
        <v>42818</v>
      </c>
      <c r="J1958" s="1359">
        <v>42816</v>
      </c>
      <c r="K1958" s="1359">
        <v>42814</v>
      </c>
      <c r="L1958" s="1360" t="s">
        <v>1737</v>
      </c>
      <c r="M1958" s="1360" t="s">
        <v>89</v>
      </c>
      <c r="N1958" s="1360" t="s">
        <v>89</v>
      </c>
      <c r="O1958" s="1360" t="s">
        <v>89</v>
      </c>
      <c r="P1958" s="1360" t="s">
        <v>89</v>
      </c>
      <c r="Q1958" s="1361" t="s">
        <v>3518</v>
      </c>
      <c r="R1958" s="1362"/>
      <c r="S1958" s="1360">
        <v>14</v>
      </c>
      <c r="T1958" s="1363"/>
      <c r="U1958" s="1364" t="s">
        <v>278</v>
      </c>
      <c r="V1958" s="1364" t="s">
        <v>1495</v>
      </c>
      <c r="W1958" s="1356">
        <v>25.5</v>
      </c>
      <c r="X1958" s="1364"/>
      <c r="Y1958" s="1364"/>
      <c r="Z1958" s="1645">
        <v>42800</v>
      </c>
      <c r="AB1958" s="1369"/>
      <c r="AC1958" s="1369"/>
      <c r="AD1958" s="1369"/>
      <c r="AE1958" s="1370">
        <f>IF(A1958="","",(IFERROR(VLOOKUP(A1958,Projecten!A$4:W$2618,5,FALSE),"niet bekend")))</f>
        <v>1</v>
      </c>
      <c r="AF1958" s="1371">
        <f t="shared" si="175"/>
        <v>6016.42</v>
      </c>
      <c r="AG1958" s="1369">
        <f>IF(A1958="","",(IFERROR(VLOOKUP(A1958,Projecten!A$4:W$2618,23,FALSE),"niet bekend")))</f>
        <v>6016.42</v>
      </c>
      <c r="AH1958" s="1637">
        <f>IF(A1958="","",(IFERROR(VLOOKUP(A1958,Projecten!A$4:W$2618,12,FALSE),"niet bekend")))</f>
        <v>6016.42</v>
      </c>
    </row>
    <row r="1959" spans="1:34" s="1368" customFormat="1" ht="12" x14ac:dyDescent="0.2">
      <c r="A1959" s="1357">
        <v>2017185</v>
      </c>
      <c r="B1959" s="1603">
        <v>121232</v>
      </c>
      <c r="C1959" s="1357">
        <v>615217</v>
      </c>
      <c r="D1959" s="1358" t="s">
        <v>68</v>
      </c>
      <c r="E1959" s="1429">
        <v>1</v>
      </c>
      <c r="F1959" s="1429">
        <v>10</v>
      </c>
      <c r="G1959" s="1429">
        <v>7</v>
      </c>
      <c r="H1959" s="1429">
        <v>4</v>
      </c>
      <c r="I1959" s="1359">
        <v>42815</v>
      </c>
      <c r="J1959" s="1359" t="s">
        <v>1737</v>
      </c>
      <c r="K1959" s="1359" t="s">
        <v>1737</v>
      </c>
      <c r="L1959" s="1359" t="s">
        <v>1737</v>
      </c>
      <c r="M1959" s="1360" t="s">
        <v>89</v>
      </c>
      <c r="N1959" s="1360" t="s">
        <v>89</v>
      </c>
      <c r="O1959" s="1360" t="s">
        <v>89</v>
      </c>
      <c r="P1959" s="1360" t="s">
        <v>89</v>
      </c>
      <c r="Q1959" s="1361" t="s">
        <v>1163</v>
      </c>
      <c r="R1959" s="1362"/>
      <c r="S1959" s="1360">
        <v>14</v>
      </c>
      <c r="T1959" s="1363"/>
      <c r="U1959" s="1364" t="s">
        <v>278</v>
      </c>
      <c r="V1959" s="1364"/>
      <c r="W1959" s="1356">
        <v>21</v>
      </c>
      <c r="X1959" s="1364"/>
      <c r="Y1959" s="1364"/>
      <c r="Z1959" s="1645">
        <v>42795</v>
      </c>
      <c r="AB1959" s="1369"/>
      <c r="AC1959" s="1369"/>
      <c r="AD1959" s="1369"/>
      <c r="AE1959" s="1370">
        <f>IF(A1959="","",(IFERROR(VLOOKUP(A1959,Projecten!A$4:W$2618,5,FALSE),"niet bekend")))</f>
        <v>1</v>
      </c>
      <c r="AF1959" s="1371">
        <f t="shared" si="175"/>
        <v>3256.07</v>
      </c>
      <c r="AG1959" s="1369">
        <f>IF(A1959="","",(IFERROR(VLOOKUP(A1959,Projecten!A$4:W$2618,23,FALSE),"niet bekend")))</f>
        <v>3256.07</v>
      </c>
      <c r="AH1959" s="1637">
        <f>IF(A1959="","",(IFERROR(VLOOKUP(A1959,Projecten!A$4:W$2618,12,FALSE),"niet bekend")))</f>
        <v>3256.07</v>
      </c>
    </row>
    <row r="1960" spans="1:34" s="1368" customFormat="1" ht="12" x14ac:dyDescent="0.2">
      <c r="A1960" s="1357">
        <v>2017188</v>
      </c>
      <c r="B1960" s="1357">
        <v>121232</v>
      </c>
      <c r="C1960" s="1357">
        <v>633717</v>
      </c>
      <c r="D1960" s="1358" t="s">
        <v>68</v>
      </c>
      <c r="E1960" s="1429">
        <v>1</v>
      </c>
      <c r="F1960" s="1429">
        <v>8</v>
      </c>
      <c r="G1960" s="1429">
        <v>6</v>
      </c>
      <c r="H1960" s="1429">
        <v>3</v>
      </c>
      <c r="I1960" s="1359">
        <v>42815</v>
      </c>
      <c r="J1960" s="1359" t="s">
        <v>1737</v>
      </c>
      <c r="K1960" s="1359" t="s">
        <v>1737</v>
      </c>
      <c r="L1960" s="1359" t="s">
        <v>1737</v>
      </c>
      <c r="M1960" s="1360" t="s">
        <v>89</v>
      </c>
      <c r="N1960" s="1360" t="s">
        <v>89</v>
      </c>
      <c r="O1960" s="1360" t="s">
        <v>89</v>
      </c>
      <c r="P1960" s="1360" t="s">
        <v>89</v>
      </c>
      <c r="Q1960" s="1361" t="s">
        <v>1163</v>
      </c>
      <c r="R1960" s="1362"/>
      <c r="S1960" s="1360">
        <v>14</v>
      </c>
      <c r="T1960" s="1363"/>
      <c r="U1960" s="1364" t="s">
        <v>278</v>
      </c>
      <c r="V1960" s="1364"/>
      <c r="W1960" s="1356">
        <v>15.25</v>
      </c>
      <c r="X1960" s="1364"/>
      <c r="Y1960" s="1364"/>
      <c r="Z1960" s="1645">
        <v>42802</v>
      </c>
      <c r="AB1960" s="1369"/>
      <c r="AC1960" s="1369"/>
      <c r="AD1960" s="1369"/>
      <c r="AE1960" s="1370">
        <f>IF(A1960="","",(IFERROR(VLOOKUP(A1960,Projecten!A$4:W$2618,5,FALSE),"niet bekend")))</f>
        <v>1</v>
      </c>
      <c r="AF1960" s="1371">
        <f t="shared" si="175"/>
        <v>2427.52</v>
      </c>
      <c r="AG1960" s="1369">
        <f>IF(A1960="","",(IFERROR(VLOOKUP(A1960,Projecten!A$4:W$2618,23,FALSE),"niet bekend")))</f>
        <v>2427.52</v>
      </c>
      <c r="AH1960" s="1637">
        <f>IF(A1960="","",(IFERROR(VLOOKUP(A1960,Projecten!A$4:W$2618,12,FALSE),"niet bekend")))</f>
        <v>2427.52</v>
      </c>
    </row>
    <row r="1961" spans="1:34" s="1368" customFormat="1" ht="12" x14ac:dyDescent="0.2">
      <c r="A1961" s="1357">
        <v>2017189</v>
      </c>
      <c r="B1961" s="1357">
        <v>121235</v>
      </c>
      <c r="C1961" s="1357">
        <v>645717</v>
      </c>
      <c r="D1961" s="1358" t="s">
        <v>68</v>
      </c>
      <c r="E1961" s="1429">
        <v>1</v>
      </c>
      <c r="F1961" s="1429">
        <v>10</v>
      </c>
      <c r="G1961" s="1429">
        <v>5</v>
      </c>
      <c r="H1961" s="1429">
        <v>3</v>
      </c>
      <c r="I1961" s="1359">
        <v>42822</v>
      </c>
      <c r="J1961" s="1359">
        <v>42816</v>
      </c>
      <c r="K1961" s="1359" t="s">
        <v>1737</v>
      </c>
      <c r="L1961" s="1359" t="s">
        <v>1737</v>
      </c>
      <c r="M1961" s="1360" t="s">
        <v>89</v>
      </c>
      <c r="N1961" s="1360" t="s">
        <v>89</v>
      </c>
      <c r="O1961" s="1360" t="s">
        <v>89</v>
      </c>
      <c r="P1961" s="1360" t="s">
        <v>89</v>
      </c>
      <c r="Q1961" s="1361" t="s">
        <v>1163</v>
      </c>
      <c r="R1961" s="1362"/>
      <c r="S1961" s="1360">
        <v>14</v>
      </c>
      <c r="T1961" s="1363"/>
      <c r="U1961" s="1364" t="s">
        <v>278</v>
      </c>
      <c r="V1961" s="1364" t="s">
        <v>3354</v>
      </c>
      <c r="W1961" s="1356">
        <v>23</v>
      </c>
      <c r="X1961" s="1364"/>
      <c r="Y1961" s="1364"/>
      <c r="Z1961" s="1645">
        <v>42802</v>
      </c>
      <c r="AB1961" s="1369"/>
      <c r="AC1961" s="1369"/>
      <c r="AD1961" s="1369"/>
      <c r="AE1961" s="1370">
        <f>IF(A1961="","",(IFERROR(VLOOKUP(A1961,Projecten!A$4:W$2618,5,FALSE),"niet bekend")))</f>
        <v>1</v>
      </c>
      <c r="AF1961" s="1371">
        <f t="shared" si="175"/>
        <v>5604.04</v>
      </c>
      <c r="AG1961" s="1369">
        <f>IF(A1961="","",(IFERROR(VLOOKUP(A1961,Projecten!A$4:W$2618,23,FALSE),"niet bekend")))</f>
        <v>5604.04</v>
      </c>
      <c r="AH1961" s="1637">
        <f>IF(A1961="","",(IFERROR(VLOOKUP(A1961,Projecten!A$4:W$2618,12,FALSE),"niet bekend")))</f>
        <v>5604.04</v>
      </c>
    </row>
    <row r="1962" spans="1:34" s="1368" customFormat="1" ht="12" x14ac:dyDescent="0.2">
      <c r="A1962" s="1357">
        <v>2017201</v>
      </c>
      <c r="B1962" s="1603">
        <v>121234</v>
      </c>
      <c r="C1962" s="1357">
        <v>636317</v>
      </c>
      <c r="D1962" s="1358" t="s">
        <v>68</v>
      </c>
      <c r="E1962" s="1429">
        <v>1</v>
      </c>
      <c r="F1962" s="1429">
        <v>10</v>
      </c>
      <c r="G1962" s="1429">
        <v>8</v>
      </c>
      <c r="H1962" s="1429">
        <v>3</v>
      </c>
      <c r="I1962" s="1359">
        <v>42818</v>
      </c>
      <c r="J1962" s="1359">
        <v>42816</v>
      </c>
      <c r="K1962" s="1359" t="s">
        <v>1737</v>
      </c>
      <c r="L1962" s="1359" t="s">
        <v>1737</v>
      </c>
      <c r="M1962" s="1360" t="s">
        <v>89</v>
      </c>
      <c r="N1962" s="1360" t="s">
        <v>89</v>
      </c>
      <c r="O1962" s="1360" t="s">
        <v>89</v>
      </c>
      <c r="P1962" s="1360" t="s">
        <v>89</v>
      </c>
      <c r="Q1962" s="1361" t="s">
        <v>3518</v>
      </c>
      <c r="R1962" s="1362"/>
      <c r="S1962" s="1360">
        <v>14</v>
      </c>
      <c r="T1962" s="1363"/>
      <c r="U1962" s="1364" t="s">
        <v>278</v>
      </c>
      <c r="V1962" s="1364"/>
      <c r="W1962" s="1356">
        <v>20</v>
      </c>
      <c r="X1962" s="1364"/>
      <c r="Y1962" s="1364"/>
      <c r="Z1962" s="1645">
        <v>42802</v>
      </c>
      <c r="AB1962" s="1369"/>
      <c r="AC1962" s="1369"/>
      <c r="AD1962" s="1369"/>
      <c r="AE1962" s="1370">
        <f>IF(A1962="","",(IFERROR(VLOOKUP(A1962,Projecten!A$4:W$2618,5,FALSE),"niet bekend")))</f>
        <v>1</v>
      </c>
      <c r="AF1962" s="1371">
        <f t="shared" si="175"/>
        <v>3418.44</v>
      </c>
      <c r="AG1962" s="1369">
        <f>IF(A1962="","",(IFERROR(VLOOKUP(A1962,Projecten!A$4:W$2618,23,FALSE),"niet bekend")))</f>
        <v>3418.44</v>
      </c>
      <c r="AH1962" s="1637">
        <f>IF(A1962="","",(IFERROR(VLOOKUP(A1962,Projecten!A$4:W$2618,12,FALSE),"niet bekend")))</f>
        <v>3418.44</v>
      </c>
    </row>
    <row r="1963" spans="1:34" s="1368" customFormat="1" ht="12" x14ac:dyDescent="0.2">
      <c r="A1963" s="1357">
        <v>2017184</v>
      </c>
      <c r="B1963" s="1603">
        <v>121234</v>
      </c>
      <c r="C1963" s="1357" t="s">
        <v>3340</v>
      </c>
      <c r="D1963" s="1358" t="s">
        <v>68</v>
      </c>
      <c r="E1963" s="1429">
        <v>1</v>
      </c>
      <c r="F1963" s="1429">
        <v>10</v>
      </c>
      <c r="G1963" s="1429">
        <v>5</v>
      </c>
      <c r="H1963" s="1429">
        <v>3</v>
      </c>
      <c r="I1963" s="1359">
        <v>42808</v>
      </c>
      <c r="J1963" s="1359" t="s">
        <v>1737</v>
      </c>
      <c r="K1963" s="1359" t="s">
        <v>1737</v>
      </c>
      <c r="L1963" s="1359" t="s">
        <v>1737</v>
      </c>
      <c r="M1963" s="1360" t="s">
        <v>89</v>
      </c>
      <c r="N1963" s="1360" t="s">
        <v>89</v>
      </c>
      <c r="O1963" s="1360" t="s">
        <v>89</v>
      </c>
      <c r="P1963" s="1360" t="s">
        <v>89</v>
      </c>
      <c r="Q1963" s="1361" t="s">
        <v>3518</v>
      </c>
      <c r="R1963" s="1362"/>
      <c r="S1963" s="1360">
        <v>14</v>
      </c>
      <c r="T1963" s="1363"/>
      <c r="U1963" s="1364" t="s">
        <v>278</v>
      </c>
      <c r="V1963" s="1364" t="s">
        <v>3341</v>
      </c>
      <c r="W1963" s="1356">
        <v>17</v>
      </c>
      <c r="X1963" s="1364"/>
      <c r="Y1963" s="1364"/>
      <c r="Z1963" s="1645">
        <v>42795</v>
      </c>
      <c r="AB1963" s="1369"/>
      <c r="AC1963" s="1369"/>
      <c r="AD1963" s="1369"/>
      <c r="AE1963" s="1370">
        <f>IF(A1963="","",(IFERROR(VLOOKUP(A1963,Projecten!A$4:W$2618,5,FALSE),"niet bekend")))</f>
        <v>1</v>
      </c>
      <c r="AF1963" s="1371">
        <f t="shared" si="175"/>
        <v>4369.6000000000004</v>
      </c>
      <c r="AG1963" s="1369">
        <f>IF(A1963="","",(IFERROR(VLOOKUP(A1963,Projecten!A$4:W$2618,23,FALSE),"niet bekend")))</f>
        <v>4369.6000000000004</v>
      </c>
      <c r="AH1963" s="1637">
        <f>IF(A1963="","",(IFERROR(VLOOKUP(A1963,Projecten!A$4:W$2618,12,FALSE),"niet bekend")))</f>
        <v>4369.6000000000004</v>
      </c>
    </row>
    <row r="1964" spans="1:34" s="1287" customFormat="1" ht="12" x14ac:dyDescent="0.2">
      <c r="A1964" s="2036">
        <v>2017234</v>
      </c>
      <c r="B1964" s="1603">
        <v>121243</v>
      </c>
      <c r="C1964" s="1910" t="s">
        <v>3471</v>
      </c>
      <c r="D1964" s="1916" t="s">
        <v>68</v>
      </c>
      <c r="E1964" s="1949">
        <v>0</v>
      </c>
      <c r="F1964" s="1949">
        <v>0</v>
      </c>
      <c r="G1964" s="1949">
        <v>0</v>
      </c>
      <c r="H1964" s="1949">
        <v>1</v>
      </c>
      <c r="I1964" s="1336" t="s">
        <v>1737</v>
      </c>
      <c r="J1964" s="1336" t="s">
        <v>1737</v>
      </c>
      <c r="K1964" s="1336" t="s">
        <v>1737</v>
      </c>
      <c r="L1964" s="1336" t="s">
        <v>1737</v>
      </c>
      <c r="M1964" s="1348" t="s">
        <v>89</v>
      </c>
      <c r="N1964" s="1348" t="s">
        <v>89</v>
      </c>
      <c r="O1964" s="1348" t="s">
        <v>89</v>
      </c>
      <c r="P1964" s="1348" t="s">
        <v>89</v>
      </c>
      <c r="Q1964" s="1290" t="s">
        <v>1526</v>
      </c>
      <c r="R1964" s="1337"/>
      <c r="S1964" s="1337">
        <v>15</v>
      </c>
      <c r="T1964" s="1338"/>
      <c r="U1964" s="1331" t="s">
        <v>278</v>
      </c>
      <c r="V1964" s="1919"/>
      <c r="W1964" s="1340">
        <v>3</v>
      </c>
      <c r="X1964" s="1331"/>
      <c r="Y1964" s="1331"/>
      <c r="Z1964" s="1920">
        <v>42810</v>
      </c>
      <c r="AB1964" s="1291"/>
      <c r="AC1964" s="1291"/>
      <c r="AD1964" s="1291"/>
      <c r="AE1964" s="1412">
        <f>IF(A1964="","",(IFERROR(VLOOKUP(A1964,Projecten!A$4:W$2618,5,FALSE),"niet bekend")))</f>
        <v>0</v>
      </c>
      <c r="AF1964" s="1293">
        <f t="shared" si="175"/>
        <v>0</v>
      </c>
      <c r="AG1964" s="1291">
        <f>IF(A1964="","",(IFERROR(VLOOKUP(A1964,Projecten!A$4:W$2618,23,FALSE),"niet bekend")))</f>
        <v>0</v>
      </c>
      <c r="AH1964" s="1632">
        <f>IF(A1964="","",(IFERROR(VLOOKUP(A1964,Projecten!A$4:W$2618,12,FALSE),"niet bekend")))</f>
        <v>0</v>
      </c>
    </row>
    <row r="1965" spans="1:34" s="1368" customFormat="1" ht="12" x14ac:dyDescent="0.2">
      <c r="A1965" s="1357" t="s">
        <v>3440</v>
      </c>
      <c r="B1965" s="1357">
        <v>121242</v>
      </c>
      <c r="C1965" s="1357" t="s">
        <v>3462</v>
      </c>
      <c r="D1965" s="1428" t="s">
        <v>68</v>
      </c>
      <c r="E1965" s="1429">
        <v>1</v>
      </c>
      <c r="F1965" s="1429">
        <v>10</v>
      </c>
      <c r="G1965" s="1429">
        <v>5</v>
      </c>
      <c r="H1965" s="1429">
        <v>4</v>
      </c>
      <c r="I1965" s="1359">
        <v>42823</v>
      </c>
      <c r="J1965" s="1359">
        <v>42823</v>
      </c>
      <c r="K1965" s="1359" t="s">
        <v>1737</v>
      </c>
      <c r="L1965" s="1359" t="s">
        <v>1737</v>
      </c>
      <c r="M1965" s="1360" t="s">
        <v>89</v>
      </c>
      <c r="N1965" s="1360" t="s">
        <v>89</v>
      </c>
      <c r="O1965" s="1360" t="s">
        <v>89</v>
      </c>
      <c r="P1965" s="1360" t="s">
        <v>89</v>
      </c>
      <c r="Q1965" s="1361" t="s">
        <v>1163</v>
      </c>
      <c r="R1965" s="1362"/>
      <c r="S1965" s="1668">
        <v>15</v>
      </c>
      <c r="T1965" s="1363"/>
      <c r="U1965" s="1609" t="s">
        <v>2740</v>
      </c>
      <c r="V1965" s="1364" t="s">
        <v>1495</v>
      </c>
      <c r="W1965" s="1356">
        <v>37</v>
      </c>
      <c r="X1965" s="1364"/>
      <c r="Y1965" s="1364"/>
      <c r="Z1965" s="1645">
        <v>42810</v>
      </c>
      <c r="AB1965" s="1369"/>
      <c r="AC1965" s="1369"/>
      <c r="AD1965" s="1369"/>
      <c r="AE1965" s="1370">
        <f>IF(A1965="","",(IFERROR(VLOOKUP(A1965,Projecten!A$4:W$2618,5,FALSE),"niet bekend")))</f>
        <v>10</v>
      </c>
      <c r="AF1965" s="1371">
        <f t="shared" si="175"/>
        <v>7679.8899999999994</v>
      </c>
      <c r="AG1965" s="1369">
        <f>IF(A1965="","",(IFERROR(VLOOKUP(A1965,Projecten!A$4:W$2618,23,FALSE),"niet bekend")))</f>
        <v>76798.899999999994</v>
      </c>
      <c r="AH1965" s="1637">
        <f>IF(A1965="","",(IFERROR(VLOOKUP(A1965,Projecten!A$4:W$2618,12,FALSE),"niet bekend")))</f>
        <v>76798.899999999994</v>
      </c>
    </row>
    <row r="1966" spans="1:34" s="1368" customFormat="1" ht="12" x14ac:dyDescent="0.2">
      <c r="A1966" s="1357"/>
      <c r="B1966" s="1357"/>
      <c r="C1966" s="1357"/>
      <c r="D1966" s="1358"/>
      <c r="E1966" s="1429"/>
      <c r="F1966" s="1429"/>
      <c r="G1966" s="1429"/>
      <c r="H1966" s="1429"/>
      <c r="I1966" s="1359"/>
      <c r="J1966" s="1359"/>
      <c r="K1966" s="1359"/>
      <c r="L1966" s="1360"/>
      <c r="M1966" s="1360"/>
      <c r="N1966" s="1360"/>
      <c r="O1966" s="1360"/>
      <c r="P1966" s="1360"/>
      <c r="Q1966" s="1361"/>
      <c r="R1966" s="1362"/>
      <c r="S1966" s="1360"/>
      <c r="T1966" s="1363"/>
      <c r="U1966" s="1364"/>
      <c r="V1966" s="1364"/>
      <c r="W1966" s="1585"/>
      <c r="X1966" s="1364"/>
      <c r="Y1966" s="1364"/>
      <c r="Z1966" s="1361"/>
      <c r="AB1966" s="1369"/>
      <c r="AC1966" s="1369"/>
      <c r="AD1966" s="1369"/>
      <c r="AE1966" s="1580"/>
      <c r="AF1966" s="1371"/>
      <c r="AG1966" s="1369"/>
      <c r="AH1966" s="1637"/>
    </row>
    <row r="1967" spans="1:34" s="1368" customFormat="1" ht="12" x14ac:dyDescent="0.2">
      <c r="A1967" s="1495" t="s">
        <v>3388</v>
      </c>
      <c r="B1967" s="1603">
        <v>121239</v>
      </c>
      <c r="C1967" s="1680" t="s">
        <v>3387</v>
      </c>
      <c r="D1967" s="1358" t="s">
        <v>489</v>
      </c>
      <c r="E1967" s="1429">
        <v>1</v>
      </c>
      <c r="F1967" s="1429">
        <v>7</v>
      </c>
      <c r="G1967" s="1429">
        <v>2</v>
      </c>
      <c r="H1967" s="1429">
        <v>3</v>
      </c>
      <c r="I1967" s="1359">
        <v>42822</v>
      </c>
      <c r="J1967" s="1359">
        <v>42816</v>
      </c>
      <c r="K1967" s="1359" t="s">
        <v>1737</v>
      </c>
      <c r="L1967" s="1359" t="s">
        <v>1737</v>
      </c>
      <c r="M1967" s="1360" t="s">
        <v>89</v>
      </c>
      <c r="N1967" s="1360" t="s">
        <v>89</v>
      </c>
      <c r="O1967" s="1360" t="s">
        <v>89</v>
      </c>
      <c r="P1967" s="1360" t="s">
        <v>89</v>
      </c>
      <c r="Q1967" s="1361" t="s">
        <v>1163</v>
      </c>
      <c r="R1967" s="1362"/>
      <c r="S1967" s="1362">
        <v>15</v>
      </c>
      <c r="T1967" s="1623"/>
      <c r="U1967" s="1364" t="s">
        <v>681</v>
      </c>
      <c r="V1967" s="1624"/>
      <c r="W1967" s="1356">
        <v>16.5</v>
      </c>
      <c r="X1967" s="1364"/>
      <c r="Y1967" s="1366"/>
      <c r="Z1967" s="1645">
        <v>42810</v>
      </c>
      <c r="AB1967" s="1369"/>
      <c r="AC1967" s="1369"/>
      <c r="AD1967" s="1369"/>
      <c r="AE1967" s="1370">
        <f>IF(A1967="","",(IFERROR(VLOOKUP(A1967,Projecten!A$4:W$2618,5,FALSE),"niet bekend")))</f>
        <v>1</v>
      </c>
      <c r="AF1967" s="1371">
        <f t="shared" ref="AF1967:AF1976" si="176">IF(AE1967="","",(IF(E1967=0,AH1967,(E1967/AE1967*AH1967))))</f>
        <v>3086.35</v>
      </c>
      <c r="AG1967" s="1369">
        <f>IF(A1967="","",(IFERROR(VLOOKUP(A1967,Projecten!A$4:W$2618,23,FALSE),"niet bekend")))</f>
        <v>3086.35</v>
      </c>
      <c r="AH1967" s="1955">
        <f>IF(A1967="","",(IFERROR(VLOOKUP(A1967,Projecten!A$4:W$2618,12,FALSE),"niet bekend")))</f>
        <v>3086.35</v>
      </c>
    </row>
    <row r="1968" spans="1:34" s="2056" customFormat="1" ht="12" x14ac:dyDescent="0.2">
      <c r="A1968" s="2043" t="s">
        <v>3389</v>
      </c>
      <c r="B1968" s="2041">
        <v>121239</v>
      </c>
      <c r="C1968" s="2042" t="s">
        <v>3390</v>
      </c>
      <c r="D1968" s="2044" t="s">
        <v>489</v>
      </c>
      <c r="E1968" s="2045">
        <v>0</v>
      </c>
      <c r="F1968" s="2045">
        <v>1</v>
      </c>
      <c r="G1968" s="2045">
        <v>0</v>
      </c>
      <c r="H1968" s="2045">
        <v>1</v>
      </c>
      <c r="I1968" s="2046" t="s">
        <v>1737</v>
      </c>
      <c r="J1968" s="2046" t="s">
        <v>1737</v>
      </c>
      <c r="K1968" s="2046" t="s">
        <v>1737</v>
      </c>
      <c r="L1968" s="2046" t="s">
        <v>1737</v>
      </c>
      <c r="M1968" s="2047" t="s">
        <v>89</v>
      </c>
      <c r="N1968" s="2047" t="s">
        <v>89</v>
      </c>
      <c r="O1968" s="2047" t="s">
        <v>89</v>
      </c>
      <c r="P1968" s="2047" t="s">
        <v>89</v>
      </c>
      <c r="Q1968" s="2048" t="s">
        <v>1163</v>
      </c>
      <c r="R1968" s="2049"/>
      <c r="S1968" s="2049">
        <v>15</v>
      </c>
      <c r="T1968" s="2050"/>
      <c r="U1968" s="2051" t="s">
        <v>681</v>
      </c>
      <c r="V1968" s="2052"/>
      <c r="W1968" s="2053">
        <v>3.25</v>
      </c>
      <c r="X1968" s="2051"/>
      <c r="Y1968" s="2054"/>
      <c r="Z1968" s="2055">
        <v>42810</v>
      </c>
      <c r="AB1968" s="2057"/>
      <c r="AC1968" s="2057"/>
      <c r="AD1968" s="2057"/>
      <c r="AE1968" s="2058">
        <f>IF(A1968="","",(IFERROR(VLOOKUP(A1968,Projecten!A$4:W$2618,5,FALSE),"niet bekend")))</f>
        <v>0</v>
      </c>
      <c r="AF1968" s="2059">
        <f t="shared" si="176"/>
        <v>502.39</v>
      </c>
      <c r="AG1968" s="2057">
        <f>IF(A1968="","",(IFERROR(VLOOKUP(A1968,Projecten!A$4:W$2618,23,FALSE),"niet bekend")))</f>
        <v>502.39</v>
      </c>
      <c r="AH1968" s="2060">
        <f>IF(A1968="","",(IFERROR(VLOOKUP(A1968,Projecten!A$4:W$2618,12,FALSE),"niet bekend")))</f>
        <v>502.39</v>
      </c>
    </row>
    <row r="1969" spans="1:34" s="1368" customFormat="1" ht="12" x14ac:dyDescent="0.2">
      <c r="A1969" s="2061" t="s">
        <v>3381</v>
      </c>
      <c r="B1969" s="1603">
        <v>121240</v>
      </c>
      <c r="C1969" s="2034" t="s">
        <v>3382</v>
      </c>
      <c r="D1969" s="2029" t="s">
        <v>489</v>
      </c>
      <c r="E1969" s="2033">
        <v>1</v>
      </c>
      <c r="F1969" s="2033">
        <v>7</v>
      </c>
      <c r="G1969" s="2033">
        <v>2</v>
      </c>
      <c r="H1969" s="2033">
        <v>3</v>
      </c>
      <c r="I1969" s="1359">
        <v>42822</v>
      </c>
      <c r="J1969" s="1359">
        <v>42816</v>
      </c>
      <c r="K1969" s="1359" t="s">
        <v>1737</v>
      </c>
      <c r="L1969" s="1359" t="s">
        <v>1737</v>
      </c>
      <c r="M1969" s="1360" t="s">
        <v>89</v>
      </c>
      <c r="N1969" s="1360" t="s">
        <v>89</v>
      </c>
      <c r="O1969" s="1360" t="s">
        <v>89</v>
      </c>
      <c r="P1969" s="1360" t="s">
        <v>89</v>
      </c>
      <c r="Q1969" s="1361" t="s">
        <v>1163</v>
      </c>
      <c r="R1969" s="1362"/>
      <c r="S1969" s="1362">
        <v>15</v>
      </c>
      <c r="T1969" s="1623"/>
      <c r="U1969" s="1364" t="s">
        <v>681</v>
      </c>
      <c r="V1969" s="1624"/>
      <c r="W1969" s="1356">
        <v>16.5</v>
      </c>
      <c r="X1969" s="1364"/>
      <c r="Y1969" s="1366"/>
      <c r="Z1969" s="1645">
        <v>42810</v>
      </c>
      <c r="AB1969" s="1369"/>
      <c r="AC1969" s="1369"/>
      <c r="AD1969" s="1369"/>
      <c r="AE1969" s="1370">
        <f>IF(A1969="","",(IFERROR(VLOOKUP(A1969,Projecten!A$4:W$2618,5,FALSE),"niet bekend")))</f>
        <v>1</v>
      </c>
      <c r="AF1969" s="1371">
        <f t="shared" si="176"/>
        <v>3119.59</v>
      </c>
      <c r="AG1969" s="1369">
        <f>IF(A1969="","",(IFERROR(VLOOKUP(A1969,Projecten!A$4:W$2618,23,FALSE),"niet bekend")))</f>
        <v>3119.59</v>
      </c>
      <c r="AH1969" s="1955">
        <f>IF(A1969="","",(IFERROR(VLOOKUP(A1969,Projecten!A$4:W$2618,12,FALSE),"niet bekend")))</f>
        <v>3119.59</v>
      </c>
    </row>
    <row r="1970" spans="1:34" s="1368" customFormat="1" ht="12" x14ac:dyDescent="0.2">
      <c r="A1970" s="2061" t="s">
        <v>3384</v>
      </c>
      <c r="B1970" s="1603">
        <v>121240</v>
      </c>
      <c r="C1970" s="2034" t="s">
        <v>3383</v>
      </c>
      <c r="D1970" s="2029" t="s">
        <v>489</v>
      </c>
      <c r="E1970" s="2033">
        <v>0</v>
      </c>
      <c r="F1970" s="2033">
        <v>1</v>
      </c>
      <c r="G1970" s="2033">
        <v>0</v>
      </c>
      <c r="H1970" s="2033">
        <v>1</v>
      </c>
      <c r="I1970" s="1359" t="s">
        <v>1737</v>
      </c>
      <c r="J1970" s="1359" t="s">
        <v>1737</v>
      </c>
      <c r="K1970" s="1359" t="s">
        <v>1737</v>
      </c>
      <c r="L1970" s="1359" t="s">
        <v>1737</v>
      </c>
      <c r="M1970" s="1360" t="s">
        <v>89</v>
      </c>
      <c r="N1970" s="1360" t="s">
        <v>89</v>
      </c>
      <c r="O1970" s="1360" t="s">
        <v>89</v>
      </c>
      <c r="P1970" s="1360" t="s">
        <v>89</v>
      </c>
      <c r="Q1970" s="1361" t="s">
        <v>1163</v>
      </c>
      <c r="R1970" s="1362"/>
      <c r="S1970" s="1362">
        <v>15</v>
      </c>
      <c r="T1970" s="1623"/>
      <c r="U1970" s="1364" t="s">
        <v>681</v>
      </c>
      <c r="V1970" s="1624"/>
      <c r="W1970" s="1356">
        <v>3.25</v>
      </c>
      <c r="X1970" s="1364"/>
      <c r="Y1970" s="1366"/>
      <c r="Z1970" s="1645">
        <v>42810</v>
      </c>
      <c r="AB1970" s="1369"/>
      <c r="AC1970" s="1369"/>
      <c r="AD1970" s="1369"/>
      <c r="AE1970" s="1370">
        <f>IF(A1970="","",(IFERROR(VLOOKUP(A1970,Projecten!A$4:W$2618,5,FALSE),"niet bekend")))</f>
        <v>0</v>
      </c>
      <c r="AF1970" s="1371">
        <f t="shared" si="176"/>
        <v>502.39</v>
      </c>
      <c r="AG1970" s="1369">
        <f>IF(A1970="","",(IFERROR(VLOOKUP(A1970,Projecten!A$4:W$2618,23,FALSE),"niet bekend")))</f>
        <v>502.39</v>
      </c>
      <c r="AH1970" s="1955">
        <f>IF(A1970="","",(IFERROR(VLOOKUP(A1970,Projecten!A$4:W$2618,12,FALSE),"niet bekend")))</f>
        <v>502.39</v>
      </c>
    </row>
    <row r="1971" spans="1:34" s="1368" customFormat="1" ht="12" x14ac:dyDescent="0.2">
      <c r="A1971" s="2061" t="s">
        <v>3391</v>
      </c>
      <c r="B1971" s="1603">
        <v>121241</v>
      </c>
      <c r="C1971" s="2034" t="s">
        <v>3392</v>
      </c>
      <c r="D1971" s="2029" t="s">
        <v>489</v>
      </c>
      <c r="E1971" s="2033">
        <v>1</v>
      </c>
      <c r="F1971" s="2033">
        <v>7</v>
      </c>
      <c r="G1971" s="2033">
        <v>2</v>
      </c>
      <c r="H1971" s="2033">
        <v>3</v>
      </c>
      <c r="I1971" s="1359">
        <v>42822</v>
      </c>
      <c r="J1971" s="1359">
        <v>42816</v>
      </c>
      <c r="K1971" s="1359" t="s">
        <v>1737</v>
      </c>
      <c r="L1971" s="1359" t="s">
        <v>1737</v>
      </c>
      <c r="M1971" s="1360" t="s">
        <v>89</v>
      </c>
      <c r="N1971" s="1360" t="s">
        <v>89</v>
      </c>
      <c r="O1971" s="1360" t="s">
        <v>89</v>
      </c>
      <c r="P1971" s="1360" t="s">
        <v>89</v>
      </c>
      <c r="Q1971" s="1361" t="s">
        <v>1163</v>
      </c>
      <c r="R1971" s="1362"/>
      <c r="S1971" s="1362">
        <v>15</v>
      </c>
      <c r="T1971" s="1623"/>
      <c r="U1971" s="1364" t="s">
        <v>681</v>
      </c>
      <c r="V1971" s="1624"/>
      <c r="W1971" s="1356">
        <v>16.5</v>
      </c>
      <c r="X1971" s="1364"/>
      <c r="Y1971" s="1366"/>
      <c r="Z1971" s="1645">
        <v>42810</v>
      </c>
      <c r="AB1971" s="1369"/>
      <c r="AC1971" s="1369"/>
      <c r="AD1971" s="1369"/>
      <c r="AE1971" s="1370">
        <f>IF(A1971="","",(IFERROR(VLOOKUP(A1971,Projecten!A$4:W$2618,5,FALSE),"niet bekend")))</f>
        <v>1</v>
      </c>
      <c r="AF1971" s="1371">
        <f t="shared" si="176"/>
        <v>3119.59</v>
      </c>
      <c r="AG1971" s="1369">
        <f>IF(A1971="","",(IFERROR(VLOOKUP(A1971,Projecten!A$4:W$2618,23,FALSE),"niet bekend")))</f>
        <v>3119.59</v>
      </c>
      <c r="AH1971" s="1955">
        <f>IF(A1971="","",(IFERROR(VLOOKUP(A1971,Projecten!A$4:W$2618,12,FALSE),"niet bekend")))</f>
        <v>3119.59</v>
      </c>
    </row>
    <row r="1972" spans="1:34" s="1368" customFormat="1" ht="12" x14ac:dyDescent="0.2">
      <c r="A1972" s="2061" t="s">
        <v>3393</v>
      </c>
      <c r="B1972" s="1603">
        <v>121241</v>
      </c>
      <c r="C1972" s="2034" t="s">
        <v>3394</v>
      </c>
      <c r="D1972" s="2029" t="s">
        <v>489</v>
      </c>
      <c r="E1972" s="2033">
        <v>0</v>
      </c>
      <c r="F1972" s="2033">
        <v>1</v>
      </c>
      <c r="G1972" s="2033">
        <v>0</v>
      </c>
      <c r="H1972" s="2033">
        <v>1</v>
      </c>
      <c r="I1972" s="1359" t="s">
        <v>1737</v>
      </c>
      <c r="J1972" s="1359" t="s">
        <v>1737</v>
      </c>
      <c r="K1972" s="1359" t="s">
        <v>1737</v>
      </c>
      <c r="L1972" s="1359" t="s">
        <v>1737</v>
      </c>
      <c r="M1972" s="1360" t="s">
        <v>89</v>
      </c>
      <c r="N1972" s="1360" t="s">
        <v>89</v>
      </c>
      <c r="O1972" s="1360" t="s">
        <v>89</v>
      </c>
      <c r="P1972" s="1360" t="s">
        <v>89</v>
      </c>
      <c r="Q1972" s="1361" t="s">
        <v>1163</v>
      </c>
      <c r="R1972" s="1362"/>
      <c r="S1972" s="1362">
        <v>15</v>
      </c>
      <c r="T1972" s="1623"/>
      <c r="U1972" s="1364" t="s">
        <v>681</v>
      </c>
      <c r="V1972" s="1624"/>
      <c r="W1972" s="1356">
        <v>3.25</v>
      </c>
      <c r="X1972" s="1364"/>
      <c r="Y1972" s="1366"/>
      <c r="Z1972" s="1645">
        <v>42810</v>
      </c>
      <c r="AB1972" s="1369"/>
      <c r="AC1972" s="1369"/>
      <c r="AD1972" s="1369"/>
      <c r="AE1972" s="1370">
        <f>IF(A1972="","",(IFERROR(VLOOKUP(A1972,Projecten!A$4:W$2618,5,FALSE),"niet bekend")))</f>
        <v>0</v>
      </c>
      <c r="AF1972" s="1371">
        <f t="shared" si="176"/>
        <v>502.39</v>
      </c>
      <c r="AG1972" s="1369">
        <f>IF(A1972="","",(IFERROR(VLOOKUP(A1972,Projecten!A$4:W$2618,23,FALSE),"niet bekend")))</f>
        <v>502.39</v>
      </c>
      <c r="AH1972" s="1955">
        <f>IF(A1972="","",(IFERROR(VLOOKUP(A1972,Projecten!A$4:W$2618,12,FALSE),"niet bekend")))</f>
        <v>502.39</v>
      </c>
    </row>
    <row r="1973" spans="1:34" s="1368" customFormat="1" ht="12" x14ac:dyDescent="0.2">
      <c r="A1973" s="1495" t="s">
        <v>3377</v>
      </c>
      <c r="B1973" s="1603">
        <v>121237</v>
      </c>
      <c r="C1973" s="1613" t="s">
        <v>3379</v>
      </c>
      <c r="D1973" s="1435" t="s">
        <v>489</v>
      </c>
      <c r="E1973" s="1429">
        <v>1</v>
      </c>
      <c r="F1973" s="1429">
        <v>7</v>
      </c>
      <c r="G1973" s="1429">
        <v>2</v>
      </c>
      <c r="H1973" s="1429">
        <v>3</v>
      </c>
      <c r="I1973" s="1359">
        <v>42822</v>
      </c>
      <c r="J1973" s="1359">
        <v>42816</v>
      </c>
      <c r="K1973" s="1359" t="s">
        <v>1737</v>
      </c>
      <c r="L1973" s="1359" t="s">
        <v>1737</v>
      </c>
      <c r="M1973" s="1360" t="s">
        <v>89</v>
      </c>
      <c r="N1973" s="1360" t="s">
        <v>89</v>
      </c>
      <c r="O1973" s="1360" t="s">
        <v>89</v>
      </c>
      <c r="P1973" s="1360" t="s">
        <v>89</v>
      </c>
      <c r="Q1973" s="1361" t="s">
        <v>1163</v>
      </c>
      <c r="R1973" s="1362"/>
      <c r="S1973" s="1362">
        <v>15</v>
      </c>
      <c r="T1973" s="1623"/>
      <c r="U1973" s="1364" t="s">
        <v>681</v>
      </c>
      <c r="V1973" s="1624"/>
      <c r="W1973" s="1356">
        <v>16.5</v>
      </c>
      <c r="X1973" s="1364"/>
      <c r="Y1973" s="1366"/>
      <c r="Z1973" s="1645">
        <v>42810</v>
      </c>
      <c r="AB1973" s="1369"/>
      <c r="AC1973" s="1369"/>
      <c r="AD1973" s="1369"/>
      <c r="AE1973" s="1370">
        <f>IF(A1973="","",(IFERROR(VLOOKUP(A1973,Projecten!A$4:W$2618,5,FALSE),"niet bekend")))</f>
        <v>1</v>
      </c>
      <c r="AF1973" s="1371">
        <f t="shared" si="176"/>
        <v>3086.35</v>
      </c>
      <c r="AG1973" s="1369">
        <f>IF(A1973="","",(IFERROR(VLOOKUP(A1973,Projecten!A$4:W$2618,23,FALSE),"niet bekend")))</f>
        <v>3086.35</v>
      </c>
      <c r="AH1973" s="1955">
        <f>IF(A1973="","",(IFERROR(VLOOKUP(A1973,Projecten!A$4:W$2618,12,FALSE),"niet bekend")))</f>
        <v>3086.35</v>
      </c>
    </row>
    <row r="1974" spans="1:34" s="1368" customFormat="1" ht="12" x14ac:dyDescent="0.2">
      <c r="A1974" s="1495" t="s">
        <v>3378</v>
      </c>
      <c r="B1974" s="1603">
        <v>121237</v>
      </c>
      <c r="C1974" s="1680" t="s">
        <v>3380</v>
      </c>
      <c r="D1974" s="1358" t="s">
        <v>489</v>
      </c>
      <c r="E1974" s="1429">
        <v>0</v>
      </c>
      <c r="F1974" s="1429">
        <v>1</v>
      </c>
      <c r="G1974" s="1429">
        <v>0</v>
      </c>
      <c r="H1974" s="1429">
        <v>1</v>
      </c>
      <c r="I1974" s="1359" t="s">
        <v>1737</v>
      </c>
      <c r="J1974" s="1359" t="s">
        <v>1737</v>
      </c>
      <c r="K1974" s="1359" t="s">
        <v>1737</v>
      </c>
      <c r="L1974" s="1359" t="s">
        <v>1737</v>
      </c>
      <c r="M1974" s="1360" t="s">
        <v>89</v>
      </c>
      <c r="N1974" s="1360" t="s">
        <v>89</v>
      </c>
      <c r="O1974" s="1360" t="s">
        <v>89</v>
      </c>
      <c r="P1974" s="1360" t="s">
        <v>89</v>
      </c>
      <c r="Q1974" s="1361" t="s">
        <v>1163</v>
      </c>
      <c r="R1974" s="1362"/>
      <c r="S1974" s="1362">
        <v>15</v>
      </c>
      <c r="T1974" s="1623"/>
      <c r="U1974" s="1364" t="s">
        <v>681</v>
      </c>
      <c r="V1974" s="1624"/>
      <c r="W1974" s="1356">
        <v>3.25</v>
      </c>
      <c r="X1974" s="1364"/>
      <c r="Y1974" s="1366"/>
      <c r="Z1974" s="1645">
        <v>42810</v>
      </c>
      <c r="AB1974" s="1369"/>
      <c r="AC1974" s="1369"/>
      <c r="AD1974" s="1369"/>
      <c r="AE1974" s="1370">
        <f>IF(A1974="","",(IFERROR(VLOOKUP(A1974,Projecten!A$4:W$2618,5,FALSE),"niet bekend")))</f>
        <v>0</v>
      </c>
      <c r="AF1974" s="1371">
        <f t="shared" si="176"/>
        <v>502.39</v>
      </c>
      <c r="AG1974" s="1369">
        <f>IF(A1974="","",(IFERROR(VLOOKUP(A1974,Projecten!A$4:W$2618,23,FALSE),"niet bekend")))</f>
        <v>502.39</v>
      </c>
      <c r="AH1974" s="1955">
        <f>IF(A1974="","",(IFERROR(VLOOKUP(A1974,Projecten!A$4:W$2618,12,FALSE),"niet bekend")))</f>
        <v>502.39</v>
      </c>
    </row>
    <row r="1975" spans="1:34" s="1368" customFormat="1" ht="12" x14ac:dyDescent="0.2">
      <c r="A1975" s="1495" t="s">
        <v>3373</v>
      </c>
      <c r="B1975" s="1603">
        <v>121238</v>
      </c>
      <c r="C1975" s="1613" t="s">
        <v>3374</v>
      </c>
      <c r="D1975" s="1435" t="s">
        <v>489</v>
      </c>
      <c r="E1975" s="1429">
        <v>1</v>
      </c>
      <c r="F1975" s="1429">
        <v>7</v>
      </c>
      <c r="G1975" s="1429">
        <v>2</v>
      </c>
      <c r="H1975" s="1429">
        <v>3</v>
      </c>
      <c r="I1975" s="1359">
        <v>42822</v>
      </c>
      <c r="J1975" s="1359">
        <v>42816</v>
      </c>
      <c r="K1975" s="1359" t="s">
        <v>1737</v>
      </c>
      <c r="L1975" s="1359" t="s">
        <v>1737</v>
      </c>
      <c r="M1975" s="1360" t="s">
        <v>89</v>
      </c>
      <c r="N1975" s="1360" t="s">
        <v>89</v>
      </c>
      <c r="O1975" s="1360" t="s">
        <v>89</v>
      </c>
      <c r="P1975" s="1360" t="s">
        <v>89</v>
      </c>
      <c r="Q1975" s="1361" t="s">
        <v>1163</v>
      </c>
      <c r="R1975" s="1362"/>
      <c r="S1975" s="1362">
        <v>15</v>
      </c>
      <c r="T1975" s="1623"/>
      <c r="U1975" s="1364" t="s">
        <v>681</v>
      </c>
      <c r="V1975" s="1624"/>
      <c r="W1975" s="1356">
        <v>16.5</v>
      </c>
      <c r="X1975" s="1364"/>
      <c r="Y1975" s="1366"/>
      <c r="Z1975" s="1645">
        <v>42810</v>
      </c>
      <c r="AB1975" s="1369"/>
      <c r="AC1975" s="1369"/>
      <c r="AD1975" s="1369"/>
      <c r="AE1975" s="1370">
        <f>IF(A1975="","",(IFERROR(VLOOKUP(A1975,Projecten!A$4:W$2618,5,FALSE),"niet bekend")))</f>
        <v>1</v>
      </c>
      <c r="AF1975" s="1371">
        <f t="shared" si="176"/>
        <v>3086.35</v>
      </c>
      <c r="AG1975" s="1369">
        <f>IF(A1975="","",(IFERROR(VLOOKUP(A1975,Projecten!A$4:W$2618,23,FALSE),"niet bekend")))</f>
        <v>3086.35</v>
      </c>
      <c r="AH1975" s="1955">
        <f>IF(A1975="","",(IFERROR(VLOOKUP(A1975,Projecten!A$4:W$2618,12,FALSE),"niet bekend")))</f>
        <v>3086.35</v>
      </c>
    </row>
    <row r="1976" spans="1:34" s="1368" customFormat="1" ht="12" x14ac:dyDescent="0.2">
      <c r="A1976" s="1495" t="s">
        <v>3375</v>
      </c>
      <c r="B1976" s="1603">
        <v>121238</v>
      </c>
      <c r="C1976" s="1680" t="s">
        <v>3376</v>
      </c>
      <c r="D1976" s="1435" t="s">
        <v>489</v>
      </c>
      <c r="E1976" s="1429">
        <v>0</v>
      </c>
      <c r="F1976" s="1429">
        <v>1</v>
      </c>
      <c r="G1976" s="1429">
        <v>0</v>
      </c>
      <c r="H1976" s="1429">
        <v>1</v>
      </c>
      <c r="I1976" s="1359" t="s">
        <v>1737</v>
      </c>
      <c r="J1976" s="1359" t="s">
        <v>1737</v>
      </c>
      <c r="K1976" s="1359" t="s">
        <v>1737</v>
      </c>
      <c r="L1976" s="1359" t="s">
        <v>1737</v>
      </c>
      <c r="M1976" s="1360" t="s">
        <v>89</v>
      </c>
      <c r="N1976" s="1360" t="s">
        <v>89</v>
      </c>
      <c r="O1976" s="1360" t="s">
        <v>89</v>
      </c>
      <c r="P1976" s="1360" t="s">
        <v>89</v>
      </c>
      <c r="Q1976" s="1361" t="s">
        <v>1163</v>
      </c>
      <c r="R1976" s="1362"/>
      <c r="S1976" s="1362">
        <v>15</v>
      </c>
      <c r="T1976" s="1623"/>
      <c r="U1976" s="1364" t="s">
        <v>681</v>
      </c>
      <c r="V1976" s="1624"/>
      <c r="W1976" s="1356">
        <v>3.25</v>
      </c>
      <c r="X1976" s="1364"/>
      <c r="Y1976" s="1366"/>
      <c r="Z1976" s="1645">
        <v>42810</v>
      </c>
      <c r="AB1976" s="1369"/>
      <c r="AC1976" s="1369"/>
      <c r="AD1976" s="1369"/>
      <c r="AE1976" s="1370">
        <f>IF(A1976="","",(IFERROR(VLOOKUP(A1976,Projecten!A$4:W$2618,5,FALSE),"niet bekend")))</f>
        <v>0</v>
      </c>
      <c r="AF1976" s="1371">
        <f t="shared" si="176"/>
        <v>502.39</v>
      </c>
      <c r="AG1976" s="1369">
        <f>IF(A1976="","",(IFERROR(VLOOKUP(A1976,Projecten!A$4:W$2618,23,FALSE),"niet bekend")))</f>
        <v>502.39</v>
      </c>
      <c r="AH1976" s="1955">
        <f>IF(A1976="","",(IFERROR(VLOOKUP(A1976,Projecten!A$4:W$2618,12,FALSE),"niet bekend")))</f>
        <v>502.39</v>
      </c>
    </row>
    <row r="1977" spans="1:34" s="1368" customFormat="1" ht="12" x14ac:dyDescent="0.2">
      <c r="A1977" s="2032"/>
      <c r="B1977" s="1603"/>
      <c r="C1977" s="2034"/>
      <c r="D1977" s="2029"/>
      <c r="E1977" s="2033"/>
      <c r="F1977" s="2033"/>
      <c r="G1977" s="2033"/>
      <c r="H1977" s="2033"/>
      <c r="I1977" s="1359"/>
      <c r="J1977" s="1359"/>
      <c r="K1977" s="1359"/>
      <c r="L1977" s="1359"/>
      <c r="M1977" s="1360"/>
      <c r="N1977" s="1360"/>
      <c r="O1977" s="1360"/>
      <c r="P1977" s="1360"/>
      <c r="Q1977" s="1361"/>
      <c r="R1977" s="1362"/>
      <c r="S1977" s="1362"/>
      <c r="T1977" s="1623"/>
      <c r="U1977" s="1364"/>
      <c r="V1977" s="1624"/>
      <c r="W1977" s="1356"/>
      <c r="X1977" s="1364"/>
      <c r="Y1977" s="1366"/>
      <c r="Z1977" s="1645"/>
      <c r="AB1977" s="1369"/>
      <c r="AC1977" s="1369"/>
      <c r="AD1977" s="1369"/>
      <c r="AE1977" s="1370"/>
      <c r="AF1977" s="1371"/>
      <c r="AG1977" s="1369"/>
      <c r="AH1977" s="1955"/>
    </row>
    <row r="1978" spans="1:34" s="1625" customFormat="1" ht="12" x14ac:dyDescent="0.2">
      <c r="A1978" s="1357">
        <v>2017216</v>
      </c>
      <c r="B1978" s="1357">
        <v>121236</v>
      </c>
      <c r="C1978" s="1357" t="s">
        <v>3441</v>
      </c>
      <c r="D1978" s="1358" t="s">
        <v>451</v>
      </c>
      <c r="E1978" s="1429">
        <v>1</v>
      </c>
      <c r="F1978" s="1429">
        <v>2</v>
      </c>
      <c r="G1978" s="1429">
        <v>1</v>
      </c>
      <c r="H1978" s="1429">
        <v>1</v>
      </c>
      <c r="I1978" s="1359">
        <v>42815</v>
      </c>
      <c r="J1978" s="1359" t="s">
        <v>1737</v>
      </c>
      <c r="K1978" s="1359" t="s">
        <v>1737</v>
      </c>
      <c r="L1978" s="1359" t="s">
        <v>1737</v>
      </c>
      <c r="M1978" s="1360" t="s">
        <v>89</v>
      </c>
      <c r="N1978" s="1360" t="s">
        <v>89</v>
      </c>
      <c r="O1978" s="1360" t="s">
        <v>89</v>
      </c>
      <c r="P1978" s="1360" t="s">
        <v>89</v>
      </c>
      <c r="Q1978" s="1361" t="s">
        <v>1163</v>
      </c>
      <c r="R1978" s="1362"/>
      <c r="S1978" s="1668">
        <v>14</v>
      </c>
      <c r="T1978" s="1623"/>
      <c r="U1978" s="1364" t="s">
        <v>934</v>
      </c>
      <c r="V1978" s="1364"/>
      <c r="W1978" s="1356">
        <v>6</v>
      </c>
      <c r="X1978" s="1624"/>
      <c r="Y1978" s="1624"/>
      <c r="Z1978" s="1645">
        <v>42807</v>
      </c>
      <c r="AB1978" s="1626"/>
      <c r="AC1978" s="1626"/>
      <c r="AD1978" s="1626"/>
      <c r="AE1978" s="1370">
        <f>IF(A1978="","",(IFERROR(VLOOKUP(A1978,Projecten!A$4:W$2618,5,FALSE),"niet bekend")))</f>
        <v>1</v>
      </c>
      <c r="AF1978" s="1371">
        <f>IF(AE1978="","",(IF(E1978=0,AH1978,(E1978/AE1978*AH1978))))</f>
        <v>821.12</v>
      </c>
      <c r="AG1978" s="1369">
        <f>IF(A1978="","",(IFERROR(VLOOKUP(A1978,Projecten!A$4:W$2618,23,FALSE),"niet bekend")))</f>
        <v>821.12</v>
      </c>
      <c r="AH1978" s="1637">
        <f>IF(A1978="","",(IFERROR(VLOOKUP(A1978,Projecten!A$4:W$2618,12,FALSE),"niet bekend")))</f>
        <v>821.12</v>
      </c>
    </row>
    <row r="1979" spans="1:34" s="1368" customFormat="1" ht="12" x14ac:dyDescent="0.2">
      <c r="A1979" s="2032"/>
      <c r="B1979" s="1603"/>
      <c r="C1979" s="2034"/>
      <c r="D1979" s="2029"/>
      <c r="E1979" s="2033"/>
      <c r="F1979" s="2033"/>
      <c r="G1979" s="2033"/>
      <c r="H1979" s="2033"/>
      <c r="I1979" s="1359"/>
      <c r="J1979" s="1359"/>
      <c r="K1979" s="1359"/>
      <c r="L1979" s="1359"/>
      <c r="M1979" s="1360"/>
      <c r="N1979" s="1360"/>
      <c r="O1979" s="1360"/>
      <c r="P1979" s="1360"/>
      <c r="Q1979" s="1361"/>
      <c r="R1979" s="1362"/>
      <c r="S1979" s="1362"/>
      <c r="T1979" s="1623"/>
      <c r="U1979" s="1364"/>
      <c r="V1979" s="1624"/>
      <c r="W1979" s="1356"/>
      <c r="X1979" s="1364"/>
      <c r="Y1979" s="1366"/>
      <c r="Z1979" s="1645"/>
      <c r="AB1979" s="1369"/>
      <c r="AC1979" s="1369"/>
      <c r="AD1979" s="1369"/>
      <c r="AE1979" s="1370"/>
      <c r="AF1979" s="1371"/>
      <c r="AG1979" s="1369"/>
      <c r="AH1979" s="1955"/>
    </row>
    <row r="1980" spans="1:34" s="1368" customFormat="1" ht="12" x14ac:dyDescent="0.2">
      <c r="A1980" s="2027">
        <v>2017254</v>
      </c>
      <c r="B1980" s="1357">
        <v>12125601</v>
      </c>
      <c r="C1980" s="1915" t="s">
        <v>3556</v>
      </c>
      <c r="D1980" s="2029" t="s">
        <v>1549</v>
      </c>
      <c r="E1980" s="2033">
        <v>1</v>
      </c>
      <c r="F1980" s="2033">
        <v>1</v>
      </c>
      <c r="G1980" s="2033">
        <v>0</v>
      </c>
      <c r="H1980" s="2033">
        <v>1</v>
      </c>
      <c r="I1980" s="1359" t="s">
        <v>1737</v>
      </c>
      <c r="J1980" s="1359" t="s">
        <v>1737</v>
      </c>
      <c r="K1980" s="1359" t="s">
        <v>1737</v>
      </c>
      <c r="L1980" s="1359" t="s">
        <v>1737</v>
      </c>
      <c r="M1980" s="1360" t="s">
        <v>89</v>
      </c>
      <c r="N1980" s="1360" t="s">
        <v>89</v>
      </c>
      <c r="O1980" s="1360" t="s">
        <v>89</v>
      </c>
      <c r="P1980" s="1360" t="s">
        <v>89</v>
      </c>
      <c r="Q1980" s="1361"/>
      <c r="R1980" s="1362"/>
      <c r="S1980" s="1360">
        <v>14</v>
      </c>
      <c r="T1980" s="1363"/>
      <c r="U1980" s="1364" t="s">
        <v>2355</v>
      </c>
      <c r="V1980" s="1364"/>
      <c r="W1980" s="1356">
        <v>2</v>
      </c>
      <c r="X1980" s="1364"/>
      <c r="Y1980" s="1364"/>
      <c r="Z1980" s="1931">
        <v>42822</v>
      </c>
      <c r="AB1980" s="1369"/>
      <c r="AC1980" s="1369"/>
      <c r="AD1980" s="1369"/>
      <c r="AE1980" s="1580"/>
      <c r="AF1980" s="1371"/>
      <c r="AG1980" s="1369"/>
      <c r="AH1980" s="1637"/>
    </row>
    <row r="1981" spans="1:34" s="1386" customFormat="1" x14ac:dyDescent="0.2">
      <c r="A1981" s="826"/>
      <c r="B1981" s="1375"/>
      <c r="C1981" s="1376"/>
      <c r="D1981" s="1376"/>
      <c r="E1981" s="1377"/>
      <c r="F1981" s="1377"/>
      <c r="G1981" s="1377"/>
      <c r="H1981" s="1377"/>
      <c r="I1981" s="1378"/>
      <c r="J1981" s="1378"/>
      <c r="K1981" s="1378"/>
      <c r="L1981" s="1377"/>
      <c r="M1981" s="1377"/>
      <c r="N1981" s="1377"/>
      <c r="O1981" s="1377"/>
      <c r="P1981" s="1377"/>
      <c r="Q1981" s="1379"/>
      <c r="R1981" s="2138"/>
      <c r="S1981" s="1381"/>
      <c r="T1981" s="1381"/>
      <c r="U1981" s="1382"/>
      <c r="V1981" s="1382"/>
      <c r="W1981" s="1382"/>
      <c r="X1981" s="1383"/>
      <c r="Y1981" s="1384"/>
      <c r="Z1981" s="1385"/>
      <c r="AB1981" s="1387"/>
      <c r="AC1981" s="1387"/>
      <c r="AD1981" s="1387"/>
      <c r="AE1981" s="1388"/>
      <c r="AF1981" s="1389"/>
      <c r="AG1981" s="1387" t="str">
        <f>IF(A1981="","",(IFERROR(VLOOKUP(A1981,Projecten!A$4:W$2618,23,FALSE),"niet bekend")))</f>
        <v/>
      </c>
      <c r="AH1981" s="1390" t="str">
        <f>IF(A1981="","",(IFERROR(VLOOKUP(A1981,Projecten!A$4:W$2618,12,FALSE),"niet bekend")))</f>
        <v/>
      </c>
    </row>
    <row r="1982" spans="1:34" s="1323" customFormat="1" x14ac:dyDescent="0.2">
      <c r="A1982" s="1006"/>
      <c r="B1982" s="1311"/>
      <c r="C1982" s="1312">
        <f>SUM(F1982:H1982)</f>
        <v>292</v>
      </c>
      <c r="D1982" s="1313"/>
      <c r="E1982" s="1314">
        <f>SUM(E1983:E2010)</f>
        <v>21</v>
      </c>
      <c r="F1982" s="1314">
        <f>SUM(F1983:F2010)</f>
        <v>153</v>
      </c>
      <c r="G1982" s="1314">
        <f>SUM(G1983:G2010)</f>
        <v>83</v>
      </c>
      <c r="H1982" s="1314">
        <f>SUM(H1983:H2010)</f>
        <v>56</v>
      </c>
      <c r="I1982" s="1315"/>
      <c r="J1982" s="1315"/>
      <c r="K1982" s="1315"/>
      <c r="L1982" s="1314"/>
      <c r="M1982" s="1314"/>
      <c r="N1982" s="1314"/>
      <c r="O1982" s="1314"/>
      <c r="P1982" s="1314"/>
      <c r="Q1982" s="1449">
        <v>14</v>
      </c>
      <c r="R1982" s="2139"/>
      <c r="S1982" s="1450"/>
      <c r="T1982" s="1450"/>
      <c r="U1982" s="1451"/>
      <c r="V1982" s="1452">
        <f>SUM(W1982:W2010)</f>
        <v>403</v>
      </c>
      <c r="W1982" s="1320"/>
      <c r="X1982" s="1320">
        <f>Productiemedewerkers!C2335</f>
        <v>0</v>
      </c>
      <c r="Y1982" s="1321">
        <f>V1982-X1982</f>
        <v>403</v>
      </c>
      <c r="Z1982" s="1322"/>
      <c r="AB1982" s="1324"/>
      <c r="AC1982" s="1324"/>
      <c r="AD1982" s="1325" t="str">
        <f>CONCATENATE("week ",Q1982)</f>
        <v>week 14</v>
      </c>
      <c r="AE1982" s="1326"/>
      <c r="AF1982" s="1327">
        <f>SUM(AF1983:AF2010)</f>
        <v>68764.73</v>
      </c>
      <c r="AG1982" s="1324" t="str">
        <f>IF(A1982="","",(IFERROR(VLOOKUP(A1982,Projecten!A$4:W$2618,23,FALSE),"niet bekend")))</f>
        <v/>
      </c>
      <c r="AH1982" s="1328" t="str">
        <f>IF(A1982="","",(IFERROR(VLOOKUP(A1982,Projecten!A$4:W$2618,12,FALSE),"niet bekend")))</f>
        <v/>
      </c>
    </row>
    <row r="1983" spans="1:34" s="1287" customFormat="1" ht="12" x14ac:dyDescent="0.2">
      <c r="A1983" s="1493"/>
      <c r="B1983" s="1447"/>
      <c r="C1983" s="1331"/>
      <c r="D1983" s="1453"/>
      <c r="E1983" s="1454"/>
      <c r="F1983" s="1454"/>
      <c r="G1983" s="1454"/>
      <c r="H1983" s="1454"/>
      <c r="I1983" s="1334"/>
      <c r="J1983" s="1334"/>
      <c r="K1983" s="1334"/>
      <c r="L1983" s="1335"/>
      <c r="M1983" s="1335"/>
      <c r="N1983" s="1335"/>
      <c r="O1983" s="1335"/>
      <c r="P1983" s="1335"/>
      <c r="Q1983" s="1290" t="s">
        <v>3530</v>
      </c>
      <c r="R1983" s="1337"/>
      <c r="S1983" s="1337"/>
      <c r="T1983" s="1338"/>
      <c r="U1983" s="1331"/>
      <c r="V1983" s="1353" t="s">
        <v>2493</v>
      </c>
      <c r="W1983" s="1340"/>
      <c r="X1983" s="1331"/>
      <c r="Y1983" s="1331"/>
      <c r="Z1983" s="1290"/>
      <c r="AB1983" s="1291"/>
      <c r="AC1983" s="1291"/>
      <c r="AD1983" s="1291"/>
      <c r="AE1983" s="1412" t="str">
        <f>IF(A1983="","",(IFERROR(VLOOKUP(A1983,Projecten!A$4:W$2618,5,FALSE),"niet bekend")))</f>
        <v/>
      </c>
      <c r="AF1983" s="1293" t="str">
        <f>IF(AE1983="","",(IF(E1983=0,AH1983,(E1983/AE1983*AH1983))))</f>
        <v/>
      </c>
      <c r="AG1983" s="1291" t="str">
        <f>IF(A1983="","",(IFERROR(VLOOKUP(A1983,Projecten!A$4:W$2618,23,FALSE),"niet bekend")))</f>
        <v/>
      </c>
      <c r="AH1983" s="1918" t="str">
        <f>IF(A1983="","",(IFERROR(VLOOKUP(A1983,Projecten!A$4:W$2618,12,FALSE),"niet bekend")))</f>
        <v/>
      </c>
    </row>
    <row r="1984" spans="1:34" s="1287" customFormat="1" x14ac:dyDescent="0.2">
      <c r="A1984" s="4"/>
      <c r="B1984" s="1290"/>
      <c r="C1984" s="1290"/>
      <c r="D1984" s="1331"/>
      <c r="E1984" s="1348"/>
      <c r="F1984" s="1348"/>
      <c r="G1984" s="1348"/>
      <c r="H1984" s="1348"/>
      <c r="I1984" s="1336"/>
      <c r="J1984" s="1336"/>
      <c r="K1984" s="1348"/>
      <c r="L1984" s="1348"/>
      <c r="M1984" s="1348"/>
      <c r="N1984" s="1348"/>
      <c r="O1984" s="1348"/>
      <c r="P1984" s="1348"/>
      <c r="Q1984" s="1290"/>
      <c r="R1984" s="1337"/>
      <c r="S1984" s="1348"/>
      <c r="T1984" s="1338"/>
      <c r="U1984" s="1331"/>
      <c r="V1984" s="1331"/>
      <c r="W1984" s="1340"/>
      <c r="X1984" s="1331"/>
      <c r="Y1984" s="1331"/>
      <c r="Z1984" s="1290"/>
      <c r="AB1984" s="1291"/>
      <c r="AC1984" s="1291"/>
      <c r="AD1984" s="1291"/>
      <c r="AE1984" s="1292"/>
      <c r="AF1984" s="1293"/>
      <c r="AG1984" s="1291"/>
      <c r="AH1984" s="1918"/>
    </row>
    <row r="1985" spans="1:34" s="1368" customFormat="1" ht="12" x14ac:dyDescent="0.2">
      <c r="A1985" s="2087">
        <v>2017207</v>
      </c>
      <c r="B1985" s="1357">
        <v>121245</v>
      </c>
      <c r="C1985" s="1357">
        <v>638117</v>
      </c>
      <c r="D1985" s="1358" t="s">
        <v>68</v>
      </c>
      <c r="E1985" s="1429">
        <v>1</v>
      </c>
      <c r="F1985" s="1429">
        <v>6</v>
      </c>
      <c r="G1985" s="1429">
        <v>3</v>
      </c>
      <c r="H1985" s="1429">
        <v>3</v>
      </c>
      <c r="I1985" s="1359">
        <v>42825</v>
      </c>
      <c r="J1985" s="1359" t="s">
        <v>1737</v>
      </c>
      <c r="K1985" s="1359" t="s">
        <v>1737</v>
      </c>
      <c r="L1985" s="1359" t="s">
        <v>1737</v>
      </c>
      <c r="M1985" s="1360" t="s">
        <v>89</v>
      </c>
      <c r="N1985" s="1360" t="s">
        <v>89</v>
      </c>
      <c r="O1985" s="1360" t="s">
        <v>89</v>
      </c>
      <c r="P1985" s="1360" t="s">
        <v>89</v>
      </c>
      <c r="Q1985" s="1361" t="s">
        <v>1163</v>
      </c>
      <c r="R1985" s="1362"/>
      <c r="S1985" s="1360">
        <v>15</v>
      </c>
      <c r="T1985" s="1363"/>
      <c r="U1985" s="1364" t="s">
        <v>278</v>
      </c>
      <c r="V1985" s="1364"/>
      <c r="W1985" s="1356">
        <v>12.5</v>
      </c>
      <c r="X1985" s="1364"/>
      <c r="Y1985" s="1364"/>
      <c r="Z1985" s="1931">
        <v>42810</v>
      </c>
      <c r="AB1985" s="1369"/>
      <c r="AC1985" s="1369"/>
      <c r="AD1985" s="1369"/>
      <c r="AE1985" s="1370">
        <f>IF(A1985="","",(IFERROR(VLOOKUP(A1985,Projecten!A$4:W$2618,5,FALSE),"niet bekend")))</f>
        <v>1</v>
      </c>
      <c r="AF1985" s="1371">
        <f t="shared" ref="AF1985:AF1994" si="177">IF(AE1985="","",(IF(E1985=0,AH1985,(E1985/AE1985*AH1985))))</f>
        <v>1949.46</v>
      </c>
      <c r="AG1985" s="1369">
        <f>IF(A1985="","",(IFERROR(VLOOKUP(A1985,Projecten!A$4:W$2618,23,FALSE),"niet bekend")))</f>
        <v>1949.46</v>
      </c>
      <c r="AH1985" s="1955">
        <f>IF(A1985="","",(IFERROR(VLOOKUP(A1985,Projecten!A$4:W$2618,12,FALSE),"niet bekend")))</f>
        <v>1949.46</v>
      </c>
    </row>
    <row r="1986" spans="1:34" s="1368" customFormat="1" ht="12" x14ac:dyDescent="0.2">
      <c r="A1986" s="2087">
        <v>2017206</v>
      </c>
      <c r="B1986" s="1357">
        <v>121245</v>
      </c>
      <c r="C1986" s="1357">
        <v>638917</v>
      </c>
      <c r="D1986" s="1358" t="s">
        <v>68</v>
      </c>
      <c r="E1986" s="1429">
        <v>1</v>
      </c>
      <c r="F1986" s="1429">
        <v>9</v>
      </c>
      <c r="G1986" s="1429">
        <v>5</v>
      </c>
      <c r="H1986" s="1429">
        <v>3</v>
      </c>
      <c r="I1986" s="1359">
        <v>42825</v>
      </c>
      <c r="J1986" s="1359">
        <v>42823</v>
      </c>
      <c r="K1986" s="1359" t="s">
        <v>1737</v>
      </c>
      <c r="L1986" s="1359" t="s">
        <v>1737</v>
      </c>
      <c r="M1986" s="1360" t="s">
        <v>89</v>
      </c>
      <c r="N1986" s="1360" t="s">
        <v>89</v>
      </c>
      <c r="O1986" s="1360" t="s">
        <v>89</v>
      </c>
      <c r="P1986" s="1360" t="s">
        <v>89</v>
      </c>
      <c r="Q1986" s="1361" t="s">
        <v>1163</v>
      </c>
      <c r="R1986" s="1362"/>
      <c r="S1986" s="1360">
        <v>15</v>
      </c>
      <c r="T1986" s="1363"/>
      <c r="U1986" s="1364" t="s">
        <v>278</v>
      </c>
      <c r="V1986" s="1364"/>
      <c r="W1986" s="1356">
        <v>16.25</v>
      </c>
      <c r="X1986" s="1364"/>
      <c r="Y1986" s="1364"/>
      <c r="Z1986" s="1931">
        <v>42810</v>
      </c>
      <c r="AB1986" s="1369"/>
      <c r="AC1986" s="1369"/>
      <c r="AD1986" s="1369"/>
      <c r="AE1986" s="1370">
        <f>IF(A1986="","",(IFERROR(VLOOKUP(A1986,Projecten!A$4:W$2618,5,FALSE),"niet bekend")))</f>
        <v>1</v>
      </c>
      <c r="AF1986" s="1371">
        <f t="shared" si="177"/>
        <v>2864.9</v>
      </c>
      <c r="AG1986" s="1369">
        <f>IF(A1986="","",(IFERROR(VLOOKUP(A1986,Projecten!A$4:W$2618,23,FALSE),"niet bekend")))</f>
        <v>2864.9</v>
      </c>
      <c r="AH1986" s="1955">
        <f>IF(A1986="","",(IFERROR(VLOOKUP(A1986,Projecten!A$4:W$2618,12,FALSE),"niet bekend")))</f>
        <v>2864.9</v>
      </c>
    </row>
    <row r="1987" spans="1:34" s="1368" customFormat="1" ht="12" x14ac:dyDescent="0.2">
      <c r="A1987" s="2087">
        <v>2017208</v>
      </c>
      <c r="B1987" s="1357">
        <v>121245</v>
      </c>
      <c r="C1987" s="1357">
        <v>639017</v>
      </c>
      <c r="D1987" s="1358" t="s">
        <v>68</v>
      </c>
      <c r="E1987" s="1429">
        <v>1</v>
      </c>
      <c r="F1987" s="1429">
        <v>8</v>
      </c>
      <c r="G1987" s="1429">
        <v>5</v>
      </c>
      <c r="H1987" s="1429">
        <v>3</v>
      </c>
      <c r="I1987" s="1359">
        <v>42825</v>
      </c>
      <c r="J1987" s="1359" t="s">
        <v>1737</v>
      </c>
      <c r="K1987" s="1359" t="s">
        <v>1737</v>
      </c>
      <c r="L1987" s="1359" t="s">
        <v>1737</v>
      </c>
      <c r="M1987" s="1360" t="s">
        <v>89</v>
      </c>
      <c r="N1987" s="1360" t="s">
        <v>89</v>
      </c>
      <c r="O1987" s="1360" t="s">
        <v>89</v>
      </c>
      <c r="P1987" s="1360" t="s">
        <v>89</v>
      </c>
      <c r="Q1987" s="1587" t="s">
        <v>1163</v>
      </c>
      <c r="R1987" s="1362"/>
      <c r="S1987" s="1360">
        <v>15</v>
      </c>
      <c r="T1987" s="1363"/>
      <c r="U1987" s="1364" t="s">
        <v>278</v>
      </c>
      <c r="V1987" s="1364" t="s">
        <v>3581</v>
      </c>
      <c r="W1987" s="1356">
        <v>14.75</v>
      </c>
      <c r="X1987" s="1364"/>
      <c r="Y1987" s="1364"/>
      <c r="Z1987" s="1931">
        <v>42814</v>
      </c>
      <c r="AB1987" s="1369"/>
      <c r="AC1987" s="1369"/>
      <c r="AD1987" s="1369"/>
      <c r="AE1987" s="1370">
        <f>IF(A1987="","",(IFERROR(VLOOKUP(A1987,Projecten!A$4:W$2618,5,FALSE),"niet bekend")))</f>
        <v>1</v>
      </c>
      <c r="AF1987" s="1371">
        <f t="shared" si="177"/>
        <v>2628.88</v>
      </c>
      <c r="AG1987" s="1369">
        <f>IF(A1987="","",(IFERROR(VLOOKUP(A1987,Projecten!A$4:W$2618,23,FALSE),"niet bekend")))</f>
        <v>2628.88</v>
      </c>
      <c r="AH1987" s="1955">
        <f>IF(A1987="","",(IFERROR(VLOOKUP(A1987,Projecten!A$4:W$2618,12,FALSE),"niet bekend")))</f>
        <v>2628.88</v>
      </c>
    </row>
    <row r="1988" spans="1:34" s="1368" customFormat="1" ht="12" x14ac:dyDescent="0.2">
      <c r="A1988" s="2087">
        <v>2017211</v>
      </c>
      <c r="B1988" s="1357">
        <v>121248</v>
      </c>
      <c r="C1988" s="1357" t="s">
        <v>3421</v>
      </c>
      <c r="D1988" s="1358" t="s">
        <v>68</v>
      </c>
      <c r="E1988" s="1429">
        <v>1</v>
      </c>
      <c r="F1988" s="1429">
        <v>2</v>
      </c>
      <c r="G1988" s="1429">
        <v>1</v>
      </c>
      <c r="H1988" s="1429">
        <v>1</v>
      </c>
      <c r="I1988" s="1359">
        <v>42825</v>
      </c>
      <c r="J1988" s="1359" t="s">
        <v>1737</v>
      </c>
      <c r="K1988" s="1359" t="s">
        <v>1737</v>
      </c>
      <c r="L1988" s="1359" t="s">
        <v>1737</v>
      </c>
      <c r="M1988" s="1360" t="s">
        <v>89</v>
      </c>
      <c r="N1988" s="1360" t="s">
        <v>89</v>
      </c>
      <c r="O1988" s="1360" t="s">
        <v>89</v>
      </c>
      <c r="P1988" s="1360" t="s">
        <v>89</v>
      </c>
      <c r="Q1988" s="1361" t="s">
        <v>3518</v>
      </c>
      <c r="R1988" s="1362"/>
      <c r="S1988" s="1360">
        <v>15</v>
      </c>
      <c r="T1988" s="1363"/>
      <c r="U1988" s="1364" t="s">
        <v>278</v>
      </c>
      <c r="V1988" s="1364" t="s">
        <v>1495</v>
      </c>
      <c r="W1988" s="1356">
        <v>5.25</v>
      </c>
      <c r="X1988" s="1364"/>
      <c r="Y1988" s="1364"/>
      <c r="Z1988" s="2073">
        <v>42814</v>
      </c>
      <c r="AB1988" s="1369"/>
      <c r="AC1988" s="1369"/>
      <c r="AD1988" s="1369"/>
      <c r="AE1988" s="1370">
        <f>IF(A1988="","",(IFERROR(VLOOKUP(A1988,Projecten!A$4:W$2618,5,FALSE),"niet bekend")))</f>
        <v>1</v>
      </c>
      <c r="AF1988" s="1371">
        <f t="shared" si="177"/>
        <v>747.27</v>
      </c>
      <c r="AG1988" s="1369">
        <f>IF(A1988="","",(IFERROR(VLOOKUP(A1988,Projecten!A$4:W$2618,23,FALSE),"niet bekend")))</f>
        <v>747.27</v>
      </c>
      <c r="AH1988" s="1955">
        <f>IF(A1988="","",(IFERROR(VLOOKUP(A1988,Projecten!A$4:W$2618,12,FALSE),"niet bekend")))</f>
        <v>747.27</v>
      </c>
    </row>
    <row r="1989" spans="1:34" s="1368" customFormat="1" ht="12" x14ac:dyDescent="0.2">
      <c r="A1989" s="2088">
        <v>2017231</v>
      </c>
      <c r="B1989" s="1357">
        <v>121264</v>
      </c>
      <c r="C1989" s="1495" t="s">
        <v>3466</v>
      </c>
      <c r="D1989" s="1613" t="s">
        <v>68</v>
      </c>
      <c r="E1989" s="1679">
        <v>0</v>
      </c>
      <c r="F1989" s="1679">
        <v>0</v>
      </c>
      <c r="G1989" s="1679">
        <v>0</v>
      </c>
      <c r="H1989" s="1679">
        <v>0</v>
      </c>
      <c r="I1989" s="1359">
        <v>42829</v>
      </c>
      <c r="J1989" s="1359" t="s">
        <v>1737</v>
      </c>
      <c r="K1989" s="1359" t="s">
        <v>1737</v>
      </c>
      <c r="L1989" s="1359" t="s">
        <v>1737</v>
      </c>
      <c r="M1989" s="1360" t="s">
        <v>89</v>
      </c>
      <c r="N1989" s="1360" t="s">
        <v>89</v>
      </c>
      <c r="O1989" s="1360" t="s">
        <v>89</v>
      </c>
      <c r="P1989" s="1360" t="s">
        <v>89</v>
      </c>
      <c r="Q1989" s="1361" t="s">
        <v>3527</v>
      </c>
      <c r="R1989" s="1362"/>
      <c r="S1989" s="1362">
        <v>16</v>
      </c>
      <c r="T1989" s="1363"/>
      <c r="U1989" s="1364" t="s">
        <v>278</v>
      </c>
      <c r="V1989" s="1364"/>
      <c r="W1989" s="1356">
        <v>3</v>
      </c>
      <c r="X1989" s="1364"/>
      <c r="Y1989" s="1366"/>
      <c r="Z1989" s="2077">
        <v>42817</v>
      </c>
      <c r="AB1989" s="1369"/>
      <c r="AC1989" s="1369"/>
      <c r="AD1989" s="1369"/>
      <c r="AE1989" s="1370">
        <f>IF(A1989="","",(IFERROR(VLOOKUP(A1989,Projecten!A$4:W$2618,5,FALSE),"niet bekend")))</f>
        <v>0</v>
      </c>
      <c r="AF1989" s="1371">
        <f t="shared" si="177"/>
        <v>382.5</v>
      </c>
      <c r="AG1989" s="1369">
        <f>IF(A1989="","",(IFERROR(VLOOKUP(A1989,Projecten!A$4:W$2618,23,FALSE),"niet bekend")))</f>
        <v>382.5</v>
      </c>
      <c r="AH1989" s="1955">
        <f>IF(A1989="","",(IFERROR(VLOOKUP(A1989,Projecten!A$4:W$2618,12,FALSE),"niet bekend")))</f>
        <v>382.5</v>
      </c>
    </row>
    <row r="1990" spans="1:34" s="1368" customFormat="1" ht="12" x14ac:dyDescent="0.2">
      <c r="A1990" s="2087">
        <v>2017205</v>
      </c>
      <c r="B1990" s="1357">
        <v>121248</v>
      </c>
      <c r="C1990" s="1357">
        <v>625517</v>
      </c>
      <c r="D1990" s="1358" t="s">
        <v>68</v>
      </c>
      <c r="E1990" s="1429">
        <v>1</v>
      </c>
      <c r="F1990" s="1429">
        <v>10</v>
      </c>
      <c r="G1990" s="1429">
        <v>6</v>
      </c>
      <c r="H1990" s="1429">
        <v>3</v>
      </c>
      <c r="I1990" s="1359">
        <v>42825</v>
      </c>
      <c r="J1990" s="1359">
        <v>42823</v>
      </c>
      <c r="K1990" s="1359" t="s">
        <v>1737</v>
      </c>
      <c r="L1990" s="1359" t="s">
        <v>1737</v>
      </c>
      <c r="M1990" s="1360" t="s">
        <v>89</v>
      </c>
      <c r="N1990" s="1360" t="s">
        <v>89</v>
      </c>
      <c r="O1990" s="1360" t="s">
        <v>89</v>
      </c>
      <c r="P1990" s="1360" t="s">
        <v>89</v>
      </c>
      <c r="Q1990" s="1587" t="s">
        <v>3518</v>
      </c>
      <c r="R1990" s="1362"/>
      <c r="S1990" s="1360">
        <v>15</v>
      </c>
      <c r="T1990" s="1363"/>
      <c r="U1990" s="1364" t="s">
        <v>278</v>
      </c>
      <c r="V1990" s="1364" t="s">
        <v>3582</v>
      </c>
      <c r="W1990" s="1356">
        <v>21</v>
      </c>
      <c r="X1990" s="1364"/>
      <c r="Y1990" s="1364"/>
      <c r="Z1990" s="2077">
        <v>42814</v>
      </c>
      <c r="AB1990" s="1369"/>
      <c r="AC1990" s="1369"/>
      <c r="AD1990" s="1369"/>
      <c r="AE1990" s="1370">
        <f>IF(A1990="","",(IFERROR(VLOOKUP(A1990,Projecten!A$4:W$2618,5,FALSE),"niet bekend")))</f>
        <v>1</v>
      </c>
      <c r="AF1990" s="1371">
        <f t="shared" si="177"/>
        <v>4900.74</v>
      </c>
      <c r="AG1990" s="1369">
        <f>IF(A1990="","",(IFERROR(VLOOKUP(A1990,Projecten!A$4:W$2618,23,FALSE),"niet bekend")))</f>
        <v>4900.74</v>
      </c>
      <c r="AH1990" s="1955">
        <f>IF(A1990="","",(IFERROR(VLOOKUP(A1990,Projecten!A$4:W$2618,12,FALSE),"niet bekend")))</f>
        <v>4900.74</v>
      </c>
    </row>
    <row r="1991" spans="1:34" s="1368" customFormat="1" ht="12" x14ac:dyDescent="0.2">
      <c r="A1991" s="2087" t="s">
        <v>3429</v>
      </c>
      <c r="B1991" s="1357">
        <v>121248</v>
      </c>
      <c r="C1991" s="1357">
        <v>606617</v>
      </c>
      <c r="D1991" s="1358" t="s">
        <v>68</v>
      </c>
      <c r="E1991" s="1429">
        <v>1</v>
      </c>
      <c r="F1991" s="1429">
        <v>10</v>
      </c>
      <c r="G1991" s="1429">
        <v>7</v>
      </c>
      <c r="H1991" s="1429">
        <v>2</v>
      </c>
      <c r="I1991" s="1359">
        <v>42825</v>
      </c>
      <c r="J1991" s="1359">
        <v>42823</v>
      </c>
      <c r="K1991" s="1359">
        <v>42823</v>
      </c>
      <c r="L1991" s="1359" t="s">
        <v>1737</v>
      </c>
      <c r="M1991" s="1360" t="s">
        <v>89</v>
      </c>
      <c r="N1991" s="1360" t="s">
        <v>89</v>
      </c>
      <c r="O1991" s="1360" t="s">
        <v>89</v>
      </c>
      <c r="P1991" s="1360" t="s">
        <v>89</v>
      </c>
      <c r="Q1991" s="1361" t="s">
        <v>3518</v>
      </c>
      <c r="R1991" s="1362"/>
      <c r="S1991" s="1360">
        <v>15</v>
      </c>
      <c r="T1991" s="1363"/>
      <c r="U1991" s="1364" t="s">
        <v>278</v>
      </c>
      <c r="V1991" s="1364" t="s">
        <v>1495</v>
      </c>
      <c r="W1991" s="1356">
        <v>28</v>
      </c>
      <c r="X1991" s="1364"/>
      <c r="Y1991" s="1364"/>
      <c r="Z1991" s="2077">
        <v>42814</v>
      </c>
      <c r="AB1991" s="1369"/>
      <c r="AC1991" s="1369"/>
      <c r="AD1991" s="1369"/>
      <c r="AE1991" s="1370">
        <f>IF(A1991="","",(IFERROR(VLOOKUP(A1991,Projecten!A$4:W$2618,5,FALSE),"niet bekend")))</f>
        <v>1</v>
      </c>
      <c r="AF1991" s="1371">
        <f t="shared" si="177"/>
        <v>6462.86</v>
      </c>
      <c r="AG1991" s="1369">
        <f>IF(A1991="","",(IFERROR(VLOOKUP(A1991,Projecten!A$4:W$2618,23,FALSE),"niet bekend")))</f>
        <v>6462.86</v>
      </c>
      <c r="AH1991" s="1955">
        <f>IF(A1991="","",(IFERROR(VLOOKUP(A1991,Projecten!A$4:W$2618,12,FALSE),"niet bekend")))</f>
        <v>6462.86</v>
      </c>
    </row>
    <row r="1992" spans="1:34" s="1368" customFormat="1" ht="12" x14ac:dyDescent="0.2">
      <c r="A1992" s="2087">
        <v>2017213</v>
      </c>
      <c r="B1992" s="1357">
        <v>121247</v>
      </c>
      <c r="C1992" s="1357">
        <v>639117</v>
      </c>
      <c r="D1992" s="1358" t="s">
        <v>68</v>
      </c>
      <c r="E1992" s="1429">
        <v>1</v>
      </c>
      <c r="F1992" s="1429">
        <v>8</v>
      </c>
      <c r="G1992" s="1429">
        <v>5</v>
      </c>
      <c r="H1992" s="1429">
        <v>3</v>
      </c>
      <c r="I1992" s="1359">
        <v>42825</v>
      </c>
      <c r="J1992" s="1359" t="s">
        <v>1737</v>
      </c>
      <c r="K1992" s="1359" t="s">
        <v>1737</v>
      </c>
      <c r="L1992" s="1359" t="s">
        <v>1737</v>
      </c>
      <c r="M1992" s="1360" t="s">
        <v>89</v>
      </c>
      <c r="N1992" s="1360" t="s">
        <v>89</v>
      </c>
      <c r="O1992" s="1360" t="s">
        <v>89</v>
      </c>
      <c r="P1992" s="1360" t="s">
        <v>89</v>
      </c>
      <c r="Q1992" s="1361" t="s">
        <v>1163</v>
      </c>
      <c r="R1992" s="1362"/>
      <c r="S1992" s="1360">
        <v>15</v>
      </c>
      <c r="T1992" s="1363"/>
      <c r="U1992" s="1364" t="s">
        <v>278</v>
      </c>
      <c r="V1992" s="1364"/>
      <c r="W1992" s="1356">
        <v>14.75</v>
      </c>
      <c r="X1992" s="1364"/>
      <c r="Y1992" s="1364"/>
      <c r="Z1992" s="2077">
        <v>42814</v>
      </c>
      <c r="AB1992" s="1369"/>
      <c r="AC1992" s="1369"/>
      <c r="AD1992" s="1369"/>
      <c r="AE1992" s="1370">
        <f>IF(A1992="","",(IFERROR(VLOOKUP(A1992,Projecten!A$4:W$2618,5,FALSE),"niet bekend")))</f>
        <v>1</v>
      </c>
      <c r="AF1992" s="1371">
        <f t="shared" si="177"/>
        <v>2628.88</v>
      </c>
      <c r="AG1992" s="1369">
        <f>IF(A1992="","",(IFERROR(VLOOKUP(A1992,Projecten!A$4:W$2618,23,FALSE),"niet bekend")))</f>
        <v>2628.88</v>
      </c>
      <c r="AH1992" s="1955">
        <f>IF(A1992="","",(IFERROR(VLOOKUP(A1992,Projecten!A$4:W$2618,12,FALSE),"niet bekend")))</f>
        <v>2628.88</v>
      </c>
    </row>
    <row r="1993" spans="1:34" s="1368" customFormat="1" ht="12" x14ac:dyDescent="0.2">
      <c r="A1993" s="2089">
        <v>2017225</v>
      </c>
      <c r="B1993" s="1357">
        <v>121247</v>
      </c>
      <c r="C1993" s="2066" t="s">
        <v>3465</v>
      </c>
      <c r="D1993" s="2067" t="s">
        <v>68</v>
      </c>
      <c r="E1993" s="2068">
        <v>1</v>
      </c>
      <c r="F1993" s="2068">
        <v>2</v>
      </c>
      <c r="G1993" s="2068">
        <v>1</v>
      </c>
      <c r="H1993" s="2068">
        <v>1</v>
      </c>
      <c r="I1993" s="1359">
        <v>42825</v>
      </c>
      <c r="J1993" s="1359" t="s">
        <v>1737</v>
      </c>
      <c r="K1993" s="1359" t="s">
        <v>1737</v>
      </c>
      <c r="L1993" s="1360" t="s">
        <v>3526</v>
      </c>
      <c r="M1993" s="1360" t="s">
        <v>89</v>
      </c>
      <c r="N1993" s="1360" t="s">
        <v>89</v>
      </c>
      <c r="O1993" s="1360" t="s">
        <v>89</v>
      </c>
      <c r="P1993" s="1360" t="s">
        <v>89</v>
      </c>
      <c r="Q1993" s="1361" t="s">
        <v>1163</v>
      </c>
      <c r="R1993" s="1362"/>
      <c r="S1993" s="1362">
        <v>15</v>
      </c>
      <c r="T1993" s="1363"/>
      <c r="U1993" s="1364" t="s">
        <v>278</v>
      </c>
      <c r="V1993" s="1364"/>
      <c r="W1993" s="1356">
        <v>6</v>
      </c>
      <c r="X1993" s="1364"/>
      <c r="Y1993" s="1366"/>
      <c r="Z1993" s="2077">
        <v>42811</v>
      </c>
      <c r="AB1993" s="1369"/>
      <c r="AC1993" s="1369"/>
      <c r="AD1993" s="1369"/>
      <c r="AE1993" s="1370">
        <f>IF(A1993="","",(IFERROR(VLOOKUP(A1993,Projecten!A$4:W$2618,5,FALSE),"niet bekend")))</f>
        <v>1</v>
      </c>
      <c r="AF1993" s="1371">
        <f t="shared" si="177"/>
        <v>733.55</v>
      </c>
      <c r="AG1993" s="1369">
        <f>IF(A1993="","",(IFERROR(VLOOKUP(A1993,Projecten!A$4:W$2618,23,FALSE),"niet bekend")))</f>
        <v>733.55</v>
      </c>
      <c r="AH1993" s="1955">
        <f>IF(A1993="","",(IFERROR(VLOOKUP(A1993,Projecten!A$4:W$2618,12,FALSE),"niet bekend")))</f>
        <v>733.55</v>
      </c>
    </row>
    <row r="1994" spans="1:34" s="1368" customFormat="1" ht="12" x14ac:dyDescent="0.2">
      <c r="A1994" s="2037">
        <v>2017232</v>
      </c>
      <c r="B1994" s="1357" t="s">
        <v>3519</v>
      </c>
      <c r="C1994" s="1915" t="s">
        <v>3467</v>
      </c>
      <c r="D1994" s="2029" t="s">
        <v>68</v>
      </c>
      <c r="E1994" s="2033">
        <v>0</v>
      </c>
      <c r="F1994" s="2033">
        <v>0</v>
      </c>
      <c r="G1994" s="2033">
        <v>0</v>
      </c>
      <c r="H1994" s="2033">
        <v>0</v>
      </c>
      <c r="I1994" s="1359" t="s">
        <v>1737</v>
      </c>
      <c r="J1994" s="1359" t="s">
        <v>1737</v>
      </c>
      <c r="K1994" s="1359" t="s">
        <v>1737</v>
      </c>
      <c r="L1994" s="1359" t="s">
        <v>3525</v>
      </c>
      <c r="M1994" s="1360" t="s">
        <v>1737</v>
      </c>
      <c r="N1994" s="1360" t="s">
        <v>1737</v>
      </c>
      <c r="O1994" s="1360" t="s">
        <v>1737</v>
      </c>
      <c r="P1994" s="1360" t="s">
        <v>1737</v>
      </c>
      <c r="Q1994" s="1361" t="s">
        <v>3520</v>
      </c>
      <c r="R1994" s="1362"/>
      <c r="S1994" s="1362">
        <v>15</v>
      </c>
      <c r="T1994" s="1363"/>
      <c r="U1994" s="1364" t="s">
        <v>278</v>
      </c>
      <c r="V1994" s="1915" t="s">
        <v>3470</v>
      </c>
      <c r="W1994" s="1356">
        <v>1</v>
      </c>
      <c r="X1994" s="1364"/>
      <c r="Y1994" s="1364"/>
      <c r="Z1994" s="2077">
        <v>42811</v>
      </c>
      <c r="AB1994" s="1369"/>
      <c r="AC1994" s="1369"/>
      <c r="AD1994" s="1369"/>
      <c r="AE1994" s="1370">
        <f>IF(A1994="","",(IFERROR(VLOOKUP(A1994,Projecten!A$4:W$2618,5,FALSE),"niet bekend")))</f>
        <v>0</v>
      </c>
      <c r="AF1994" s="1371">
        <f t="shared" si="177"/>
        <v>225</v>
      </c>
      <c r="AG1994" s="1369">
        <f>IF(A1994="","",(IFERROR(VLOOKUP(A1994,Projecten!A$4:W$2618,23,FALSE),"niet bekend")))</f>
        <v>225</v>
      </c>
      <c r="AH1994" s="1955">
        <f>IF(A1994="","",(IFERROR(VLOOKUP(A1994,Projecten!A$4:W$2618,12,FALSE),"niet bekend")))</f>
        <v>225</v>
      </c>
    </row>
    <row r="1995" spans="1:34" s="1368" customFormat="1" ht="12" x14ac:dyDescent="0.2">
      <c r="A1995" s="2039"/>
      <c r="B1995" s="1357"/>
      <c r="C1995" s="1917"/>
      <c r="D1995" s="2031"/>
      <c r="E1995" s="2064"/>
      <c r="F1995" s="2064"/>
      <c r="G1995" s="2064"/>
      <c r="H1995" s="2064"/>
      <c r="I1995" s="1359"/>
      <c r="J1995" s="1359"/>
      <c r="K1995" s="1359"/>
      <c r="L1995" s="1359"/>
      <c r="M1995" s="1360"/>
      <c r="N1995" s="1360"/>
      <c r="O1995" s="1360"/>
      <c r="P1995" s="1360"/>
      <c r="Q1995" s="1361"/>
      <c r="R1995" s="1362"/>
      <c r="S1995" s="1360"/>
      <c r="T1995" s="1363"/>
      <c r="U1995" s="1364"/>
      <c r="V1995" s="1364"/>
      <c r="W1995" s="1356"/>
      <c r="X1995" s="1364"/>
      <c r="Y1995" s="1364"/>
      <c r="Z1995" s="2077"/>
      <c r="AB1995" s="1369"/>
      <c r="AC1995" s="1369"/>
      <c r="AD1995" s="1369"/>
      <c r="AE1995" s="1370"/>
      <c r="AF1995" s="1371"/>
      <c r="AG1995" s="1369"/>
      <c r="AH1995" s="1955"/>
    </row>
    <row r="1996" spans="1:34" s="1368" customFormat="1" ht="12" x14ac:dyDescent="0.2">
      <c r="A1996" s="2037">
        <v>2017259</v>
      </c>
      <c r="B1996" s="1357">
        <v>121259</v>
      </c>
      <c r="C1996" s="1915" t="s">
        <v>3565</v>
      </c>
      <c r="D1996" s="2028" t="s">
        <v>68</v>
      </c>
      <c r="E1996" s="2033">
        <v>1</v>
      </c>
      <c r="F1996" s="2033">
        <v>1</v>
      </c>
      <c r="G1996" s="2033">
        <v>0</v>
      </c>
      <c r="H1996" s="2033">
        <v>1</v>
      </c>
      <c r="I1996" s="1359">
        <v>42829</v>
      </c>
      <c r="J1996" s="1359" t="s">
        <v>1737</v>
      </c>
      <c r="K1996" s="1359" t="s">
        <v>1737</v>
      </c>
      <c r="L1996" s="1359" t="s">
        <v>1737</v>
      </c>
      <c r="M1996" s="1360" t="s">
        <v>89</v>
      </c>
      <c r="N1996" s="1360" t="s">
        <v>89</v>
      </c>
      <c r="O1996" s="1360" t="s">
        <v>89</v>
      </c>
      <c r="P1996" s="1360" t="s">
        <v>89</v>
      </c>
      <c r="Q1996" s="1361"/>
      <c r="R1996" s="1362"/>
      <c r="S1996" s="1668">
        <v>15</v>
      </c>
      <c r="T1996" s="1363"/>
      <c r="U1996" s="1609" t="s">
        <v>2740</v>
      </c>
      <c r="V1996" s="1364" t="s">
        <v>1495</v>
      </c>
      <c r="W1996" s="1356">
        <v>4</v>
      </c>
      <c r="X1996" s="1364"/>
      <c r="Y1996" s="1364"/>
      <c r="Z1996" s="1645">
        <v>42823</v>
      </c>
      <c r="AB1996" s="1369"/>
      <c r="AC1996" s="1369"/>
      <c r="AD1996" s="1369"/>
      <c r="AE1996" s="1370">
        <f>IF(A1996="","",(IFERROR(VLOOKUP(A1996,Projecten!A$4:W$2618,5,FALSE),"niet bekend")))</f>
        <v>1</v>
      </c>
      <c r="AF1996" s="1371">
        <f>IF(AE1996="","",(IF(E1996=0,AH1996,(E1996/AE1996*AH1996))))</f>
        <v>559.65</v>
      </c>
      <c r="AG1996" s="1369">
        <f>IF(A1996="","",(IFERROR(VLOOKUP(A1996,Projecten!A$4:W$2618,23,FALSE),"niet bekend")))</f>
        <v>559.65</v>
      </c>
      <c r="AH1996" s="1637">
        <f>IF(A1996="","",(IFERROR(VLOOKUP(A1996,Projecten!A$4:W$2618,12,FALSE),"niet bekend")))</f>
        <v>559.65</v>
      </c>
    </row>
    <row r="1997" spans="1:34" s="1287" customFormat="1" ht="12" x14ac:dyDescent="0.2">
      <c r="A1997" s="1330" t="s">
        <v>3440</v>
      </c>
      <c r="B1997" s="1357">
        <v>121242</v>
      </c>
      <c r="C1997" s="1330" t="s">
        <v>3462</v>
      </c>
      <c r="D1997" s="1329" t="s">
        <v>68</v>
      </c>
      <c r="E1997" s="1333">
        <v>2</v>
      </c>
      <c r="F1997" s="1333">
        <v>20</v>
      </c>
      <c r="G1997" s="1333">
        <v>10</v>
      </c>
      <c r="H1997" s="1333">
        <v>8</v>
      </c>
      <c r="I1997" s="1359">
        <v>42823</v>
      </c>
      <c r="J1997" s="1359">
        <v>42823</v>
      </c>
      <c r="K1997" s="1359" t="s">
        <v>1737</v>
      </c>
      <c r="L1997" s="1359" t="s">
        <v>1737</v>
      </c>
      <c r="M1997" s="1360" t="s">
        <v>89</v>
      </c>
      <c r="N1997" s="1360" t="s">
        <v>89</v>
      </c>
      <c r="O1997" s="1348" t="s">
        <v>89</v>
      </c>
      <c r="P1997" s="1348" t="s">
        <v>89</v>
      </c>
      <c r="Q1997" s="1290" t="s">
        <v>1163</v>
      </c>
      <c r="R1997" s="1337"/>
      <c r="S1997" s="1677">
        <v>15</v>
      </c>
      <c r="T1997" s="1338"/>
      <c r="U1997" s="1609" t="s">
        <v>2740</v>
      </c>
      <c r="V1997" s="1331" t="s">
        <v>1495</v>
      </c>
      <c r="W1997" s="1340">
        <v>74</v>
      </c>
      <c r="X1997" s="1331"/>
      <c r="Y1997" s="1331"/>
      <c r="Z1997" s="2081">
        <v>42810</v>
      </c>
      <c r="AB1997" s="1291"/>
      <c r="AC1997" s="1291"/>
      <c r="AD1997" s="1291"/>
      <c r="AE1997" s="1412">
        <f>IF(A1997="","",(IFERROR(VLOOKUP(A1997,Projecten!A$4:W$2618,5,FALSE),"niet bekend")))</f>
        <v>10</v>
      </c>
      <c r="AF1997" s="1293">
        <f>IF(AE1997="","",(IF(E1997=0,AH1997,(E1997/AE1997*AH1997))))</f>
        <v>15359.779999999999</v>
      </c>
      <c r="AG1997" s="1291">
        <f>IF(A1997="","",(IFERROR(VLOOKUP(A1997,Projecten!A$4:W$2618,23,FALSE),"niet bekend")))</f>
        <v>76798.899999999994</v>
      </c>
      <c r="AH1997" s="1918">
        <f>IF(A1997="","",(IFERROR(VLOOKUP(A1997,Projecten!A$4:W$2618,12,FALSE),"niet bekend")))</f>
        <v>76798.899999999994</v>
      </c>
    </row>
    <row r="1998" spans="1:34" s="1368" customFormat="1" ht="12" x14ac:dyDescent="0.2">
      <c r="A1998" s="2039"/>
      <c r="B1998" s="1357"/>
      <c r="C1998" s="1917"/>
      <c r="D1998" s="2069"/>
      <c r="E1998" s="2064"/>
      <c r="F1998" s="2064"/>
      <c r="G1998" s="2064"/>
      <c r="H1998" s="2064"/>
      <c r="I1998" s="1359"/>
      <c r="J1998" s="1359"/>
      <c r="K1998" s="1359"/>
      <c r="L1998" s="1359"/>
      <c r="M1998" s="1360"/>
      <c r="N1998" s="1360"/>
      <c r="O1998" s="1360"/>
      <c r="P1998" s="1360"/>
      <c r="Q1998" s="1361"/>
      <c r="R1998" s="1362"/>
      <c r="S1998" s="1668"/>
      <c r="T1998" s="1363"/>
      <c r="U1998" s="1364"/>
      <c r="V1998" s="1364"/>
      <c r="W1998" s="1356"/>
      <c r="X1998" s="1364"/>
      <c r="Y1998" s="1364"/>
      <c r="Z1998" s="1931"/>
      <c r="AB1998" s="1369"/>
      <c r="AC1998" s="1369"/>
      <c r="AD1998" s="1369"/>
      <c r="AE1998" s="1370"/>
      <c r="AF1998" s="1371"/>
      <c r="AG1998" s="1369"/>
      <c r="AH1998" s="1955"/>
    </row>
    <row r="1999" spans="1:34" s="1368" customFormat="1" ht="12" x14ac:dyDescent="0.2">
      <c r="A1999" s="1495">
        <v>2017217</v>
      </c>
      <c r="B1999" s="1603">
        <v>121255</v>
      </c>
      <c r="C1999" s="1495" t="s">
        <v>2286</v>
      </c>
      <c r="D1999" s="1613" t="s">
        <v>489</v>
      </c>
      <c r="E1999" s="1679">
        <v>0</v>
      </c>
      <c r="F1999" s="1679">
        <v>1</v>
      </c>
      <c r="G1999" s="1679">
        <v>2</v>
      </c>
      <c r="H1999" s="1679">
        <v>0</v>
      </c>
      <c r="I1999" s="1359">
        <v>42825</v>
      </c>
      <c r="J1999" s="1359" t="s">
        <v>1737</v>
      </c>
      <c r="K1999" s="1359" t="s">
        <v>1737</v>
      </c>
      <c r="L1999" s="1359" t="s">
        <v>1737</v>
      </c>
      <c r="M1999" s="1360" t="s">
        <v>89</v>
      </c>
      <c r="N1999" s="1360" t="s">
        <v>89</v>
      </c>
      <c r="O1999" s="1360" t="s">
        <v>89</v>
      </c>
      <c r="P1999" s="1360" t="s">
        <v>89</v>
      </c>
      <c r="Q1999" s="1361" t="s">
        <v>1163</v>
      </c>
      <c r="R1999" s="1362"/>
      <c r="S1999" s="1362">
        <v>15</v>
      </c>
      <c r="T1999" s="1363"/>
      <c r="U1999" s="1364" t="s">
        <v>681</v>
      </c>
      <c r="V1999" s="1364"/>
      <c r="W1999" s="1356">
        <v>4</v>
      </c>
      <c r="X1999" s="1364"/>
      <c r="Y1999" s="1364"/>
      <c r="Z1999" s="2077">
        <v>42807</v>
      </c>
      <c r="AB1999" s="1369"/>
      <c r="AC1999" s="1369"/>
      <c r="AD1999" s="1369"/>
      <c r="AE1999" s="1370">
        <f>IF(A1999="","",(IFERROR(VLOOKUP(A1999,Projecten!A$4:W$2618,5,FALSE),"niet bekend")))</f>
        <v>0</v>
      </c>
      <c r="AF1999" s="1371">
        <f t="shared" ref="AF1999:AF2005" si="178">IF(AE1999="","",(IF(E1999=0,AH1999,(E1999/AE1999*AH1999))))</f>
        <v>509.91</v>
      </c>
      <c r="AG1999" s="1369">
        <f>IF(A1999="","",(IFERROR(VLOOKUP(A1999,Projecten!A$4:W$2618,23,FALSE),"niet bekend")))</f>
        <v>509.91</v>
      </c>
      <c r="AH1999" s="1955">
        <f>IF(A1999="","",(IFERROR(VLOOKUP(A1999,Projecten!A$4:W$2618,12,FALSE),"niet bekend")))</f>
        <v>509.91</v>
      </c>
    </row>
    <row r="2000" spans="1:34" s="1368" customFormat="1" ht="12" x14ac:dyDescent="0.2">
      <c r="A2000" s="2061" t="s">
        <v>3403</v>
      </c>
      <c r="B2000" s="1603">
        <v>121249</v>
      </c>
      <c r="C2000" s="2066" t="s">
        <v>3404</v>
      </c>
      <c r="D2000" s="2067" t="s">
        <v>489</v>
      </c>
      <c r="E2000" s="2033">
        <v>1</v>
      </c>
      <c r="F2000" s="2068">
        <v>8</v>
      </c>
      <c r="G2000" s="2068">
        <v>4</v>
      </c>
      <c r="H2000" s="2068">
        <v>3</v>
      </c>
      <c r="I2000" s="1359">
        <v>42825</v>
      </c>
      <c r="J2000" s="1359">
        <v>42823</v>
      </c>
      <c r="K2000" s="1359" t="s">
        <v>1737</v>
      </c>
      <c r="L2000" s="1359" t="s">
        <v>1737</v>
      </c>
      <c r="M2000" s="1360" t="s">
        <v>89</v>
      </c>
      <c r="N2000" s="1360" t="s">
        <v>89</v>
      </c>
      <c r="O2000" s="1360" t="s">
        <v>89</v>
      </c>
      <c r="P2000" s="1360" t="s">
        <v>89</v>
      </c>
      <c r="Q2000" s="1361" t="s">
        <v>1163</v>
      </c>
      <c r="R2000" s="1362"/>
      <c r="S2000" s="1362">
        <v>15</v>
      </c>
      <c r="T2000" s="1363"/>
      <c r="U2000" s="1364" t="s">
        <v>681</v>
      </c>
      <c r="V2000" s="1364"/>
      <c r="W2000" s="1356">
        <v>19.25</v>
      </c>
      <c r="X2000" s="1364"/>
      <c r="Y2000" s="1364"/>
      <c r="Z2000" s="2077">
        <v>42810</v>
      </c>
      <c r="AB2000" s="1369"/>
      <c r="AC2000" s="1369"/>
      <c r="AD2000" s="1369"/>
      <c r="AE2000" s="1370">
        <f>IF(A2000="","",(IFERROR(VLOOKUP(A2000,Projecten!A$4:W$2618,5,FALSE),"niet bekend")))</f>
        <v>1</v>
      </c>
      <c r="AF2000" s="1371">
        <f t="shared" si="178"/>
        <v>3440.14</v>
      </c>
      <c r="AG2000" s="1369">
        <f>IF(A2000="","",(IFERROR(VLOOKUP(A2000,Projecten!A$4:W$2618,23,FALSE),"niet bekend")))</f>
        <v>3440.14</v>
      </c>
      <c r="AH2000" s="1955">
        <f>IF(A2000="","",(IFERROR(VLOOKUP(A2000,Projecten!A$4:W$2618,12,FALSE),"niet bekend")))</f>
        <v>3440.14</v>
      </c>
    </row>
    <row r="2001" spans="1:34" s="1368" customFormat="1" ht="12" x14ac:dyDescent="0.2">
      <c r="A2001" s="2061" t="s">
        <v>3401</v>
      </c>
      <c r="B2001" s="1603">
        <v>121250</v>
      </c>
      <c r="C2001" s="2066" t="s">
        <v>3402</v>
      </c>
      <c r="D2001" s="2067" t="s">
        <v>489</v>
      </c>
      <c r="E2001" s="2033">
        <v>1</v>
      </c>
      <c r="F2001" s="2068">
        <v>8</v>
      </c>
      <c r="G2001" s="2068">
        <v>4</v>
      </c>
      <c r="H2001" s="2068">
        <v>3</v>
      </c>
      <c r="I2001" s="1359">
        <v>42825</v>
      </c>
      <c r="J2001" s="1359">
        <v>42823</v>
      </c>
      <c r="K2001" s="1359" t="s">
        <v>1737</v>
      </c>
      <c r="L2001" s="1359" t="s">
        <v>1737</v>
      </c>
      <c r="M2001" s="1360" t="s">
        <v>89</v>
      </c>
      <c r="N2001" s="1360" t="s">
        <v>89</v>
      </c>
      <c r="O2001" s="1360" t="s">
        <v>89</v>
      </c>
      <c r="P2001" s="1360" t="s">
        <v>89</v>
      </c>
      <c r="Q2001" s="1361" t="s">
        <v>1163</v>
      </c>
      <c r="R2001" s="1362"/>
      <c r="S2001" s="1362">
        <v>15</v>
      </c>
      <c r="T2001" s="1363"/>
      <c r="U2001" s="1364" t="s">
        <v>681</v>
      </c>
      <c r="V2001" s="1364"/>
      <c r="W2001" s="1356">
        <v>19.25</v>
      </c>
      <c r="X2001" s="1364"/>
      <c r="Y2001" s="1364"/>
      <c r="Z2001" s="2077">
        <v>42810</v>
      </c>
      <c r="AB2001" s="1369"/>
      <c r="AC2001" s="1369"/>
      <c r="AD2001" s="1369"/>
      <c r="AE2001" s="1370">
        <f>IF(A2001="","",(IFERROR(VLOOKUP(A2001,Projecten!A$4:W$2618,5,FALSE),"niet bekend")))</f>
        <v>1</v>
      </c>
      <c r="AF2001" s="1371">
        <f t="shared" si="178"/>
        <v>3440.14</v>
      </c>
      <c r="AG2001" s="1369">
        <f>IF(A2001="","",(IFERROR(VLOOKUP(A2001,Projecten!A$4:W$2618,23,FALSE),"niet bekend")))</f>
        <v>3440.14</v>
      </c>
      <c r="AH2001" s="1955">
        <f>IF(A2001="","",(IFERROR(VLOOKUP(A2001,Projecten!A$4:W$2618,12,FALSE),"niet bekend")))</f>
        <v>3440.14</v>
      </c>
    </row>
    <row r="2002" spans="1:34" s="1368" customFormat="1" ht="12" x14ac:dyDescent="0.2">
      <c r="A2002" s="2072" t="s">
        <v>3399</v>
      </c>
      <c r="B2002" s="1603">
        <v>121251</v>
      </c>
      <c r="C2002" s="2030" t="s">
        <v>3400</v>
      </c>
      <c r="D2002" s="2067" t="s">
        <v>489</v>
      </c>
      <c r="E2002" s="2033">
        <v>1</v>
      </c>
      <c r="F2002" s="2068">
        <v>8</v>
      </c>
      <c r="G2002" s="2068">
        <v>4</v>
      </c>
      <c r="H2002" s="2068">
        <v>3</v>
      </c>
      <c r="I2002" s="1359">
        <v>42825</v>
      </c>
      <c r="J2002" s="1359">
        <v>42823</v>
      </c>
      <c r="K2002" s="1359" t="s">
        <v>1737</v>
      </c>
      <c r="L2002" s="1359" t="s">
        <v>1737</v>
      </c>
      <c r="M2002" s="1360" t="s">
        <v>89</v>
      </c>
      <c r="N2002" s="1360" t="s">
        <v>89</v>
      </c>
      <c r="O2002" s="1360" t="s">
        <v>89</v>
      </c>
      <c r="P2002" s="1360" t="s">
        <v>89</v>
      </c>
      <c r="Q2002" s="1361" t="s">
        <v>1163</v>
      </c>
      <c r="R2002" s="1362"/>
      <c r="S2002" s="1362">
        <v>15</v>
      </c>
      <c r="T2002" s="1363"/>
      <c r="U2002" s="1364" t="s">
        <v>681</v>
      </c>
      <c r="V2002" s="1364"/>
      <c r="W2002" s="1356">
        <v>19.25</v>
      </c>
      <c r="X2002" s="1364"/>
      <c r="Y2002" s="1364"/>
      <c r="Z2002" s="2077">
        <v>42810</v>
      </c>
      <c r="AB2002" s="1369"/>
      <c r="AC2002" s="1369"/>
      <c r="AD2002" s="1369"/>
      <c r="AE2002" s="1370">
        <f>IF(A2002="","",(IFERROR(VLOOKUP(A2002,Projecten!A$4:W$2618,5,FALSE),"niet bekend")))</f>
        <v>1</v>
      </c>
      <c r="AF2002" s="1371">
        <f t="shared" si="178"/>
        <v>3413.07</v>
      </c>
      <c r="AG2002" s="1369">
        <f>IF(A2002="","",(IFERROR(VLOOKUP(A2002,Projecten!A$4:W$2618,23,FALSE),"niet bekend")))</f>
        <v>3413.07</v>
      </c>
      <c r="AH2002" s="1955">
        <f>IF(A2002="","",(IFERROR(VLOOKUP(A2002,Projecten!A$4:W$2618,12,FALSE),"niet bekend")))</f>
        <v>3413.07</v>
      </c>
    </row>
    <row r="2003" spans="1:34" s="1368" customFormat="1" ht="12" x14ac:dyDescent="0.2">
      <c r="A2003" s="2072" t="s">
        <v>3385</v>
      </c>
      <c r="B2003" s="1603">
        <v>121252</v>
      </c>
      <c r="C2003" s="2030" t="s">
        <v>3386</v>
      </c>
      <c r="D2003" s="2067" t="s">
        <v>489</v>
      </c>
      <c r="E2003" s="2033">
        <v>1</v>
      </c>
      <c r="F2003" s="2068">
        <v>8</v>
      </c>
      <c r="G2003" s="2068">
        <v>4</v>
      </c>
      <c r="H2003" s="2068">
        <v>3</v>
      </c>
      <c r="I2003" s="1359">
        <v>42825</v>
      </c>
      <c r="J2003" s="1359">
        <v>42823</v>
      </c>
      <c r="K2003" s="1359" t="s">
        <v>1737</v>
      </c>
      <c r="L2003" s="1359" t="s">
        <v>1737</v>
      </c>
      <c r="M2003" s="1360" t="s">
        <v>89</v>
      </c>
      <c r="N2003" s="1360" t="s">
        <v>89</v>
      </c>
      <c r="O2003" s="1360" t="s">
        <v>89</v>
      </c>
      <c r="P2003" s="1360" t="s">
        <v>89</v>
      </c>
      <c r="Q2003" s="1361" t="s">
        <v>1163</v>
      </c>
      <c r="R2003" s="1362"/>
      <c r="S2003" s="1362">
        <v>15</v>
      </c>
      <c r="T2003" s="1363"/>
      <c r="U2003" s="1364" t="s">
        <v>681</v>
      </c>
      <c r="V2003" s="1364"/>
      <c r="W2003" s="1356">
        <v>19.25</v>
      </c>
      <c r="X2003" s="1364"/>
      <c r="Y2003" s="1364"/>
      <c r="Z2003" s="2077">
        <v>42810</v>
      </c>
      <c r="AB2003" s="1369"/>
      <c r="AC2003" s="1369"/>
      <c r="AD2003" s="1369"/>
      <c r="AE2003" s="1370">
        <f>IF(A2003="","",(IFERROR(VLOOKUP(A2003,Projecten!A$4:W$2618,5,FALSE),"niet bekend")))</f>
        <v>1</v>
      </c>
      <c r="AF2003" s="1371">
        <f t="shared" si="178"/>
        <v>3413.06</v>
      </c>
      <c r="AG2003" s="1369">
        <f>IF(A2003="","",(IFERROR(VLOOKUP(A2003,Projecten!A$4:W$2618,23,FALSE),"niet bekend")))</f>
        <v>3413.06</v>
      </c>
      <c r="AH2003" s="1955">
        <f>IF(A2003="","",(IFERROR(VLOOKUP(A2003,Projecten!A$4:W$2618,12,FALSE),"niet bekend")))</f>
        <v>3413.06</v>
      </c>
    </row>
    <row r="2004" spans="1:34" s="1368" customFormat="1" ht="12" x14ac:dyDescent="0.2">
      <c r="A2004" s="2072" t="s">
        <v>3397</v>
      </c>
      <c r="B2004" s="1603">
        <v>121253</v>
      </c>
      <c r="C2004" s="2030" t="s">
        <v>3398</v>
      </c>
      <c r="D2004" s="2067" t="s">
        <v>489</v>
      </c>
      <c r="E2004" s="2033">
        <v>1</v>
      </c>
      <c r="F2004" s="2068">
        <v>8</v>
      </c>
      <c r="G2004" s="2068">
        <v>4</v>
      </c>
      <c r="H2004" s="2068">
        <v>3</v>
      </c>
      <c r="I2004" s="1359">
        <v>42825</v>
      </c>
      <c r="J2004" s="1359">
        <v>42823</v>
      </c>
      <c r="K2004" s="1359" t="s">
        <v>1737</v>
      </c>
      <c r="L2004" s="1359" t="s">
        <v>1737</v>
      </c>
      <c r="M2004" s="1360" t="s">
        <v>89</v>
      </c>
      <c r="N2004" s="1360" t="s">
        <v>89</v>
      </c>
      <c r="O2004" s="1360" t="s">
        <v>89</v>
      </c>
      <c r="P2004" s="1360" t="s">
        <v>89</v>
      </c>
      <c r="Q2004" s="1361" t="s">
        <v>1163</v>
      </c>
      <c r="R2004" s="1362"/>
      <c r="S2004" s="1362">
        <v>15</v>
      </c>
      <c r="T2004" s="1363"/>
      <c r="U2004" s="1364" t="s">
        <v>681</v>
      </c>
      <c r="V2004" s="1364"/>
      <c r="W2004" s="1356">
        <v>19.25</v>
      </c>
      <c r="X2004" s="1364"/>
      <c r="Y2004" s="1364"/>
      <c r="Z2004" s="2077">
        <v>42810</v>
      </c>
      <c r="AB2004" s="1369"/>
      <c r="AC2004" s="1369"/>
      <c r="AD2004" s="1369"/>
      <c r="AE2004" s="1370">
        <f>IF(A2004="","",(IFERROR(VLOOKUP(A2004,Projecten!A$4:W$2618,5,FALSE),"niet bekend")))</f>
        <v>1</v>
      </c>
      <c r="AF2004" s="1371">
        <f t="shared" si="178"/>
        <v>3440.14</v>
      </c>
      <c r="AG2004" s="1369">
        <f>IF(A2004="","",(IFERROR(VLOOKUP(A2004,Projecten!A$4:W$2618,23,FALSE),"niet bekend")))</f>
        <v>3440.14</v>
      </c>
      <c r="AH2004" s="1955">
        <f>IF(A2004="","",(IFERROR(VLOOKUP(A2004,Projecten!A$4:W$2618,12,FALSE),"niet bekend")))</f>
        <v>3440.14</v>
      </c>
    </row>
    <row r="2005" spans="1:34" s="1368" customFormat="1" ht="12" x14ac:dyDescent="0.2">
      <c r="A2005" s="2072" t="s">
        <v>3396</v>
      </c>
      <c r="B2005" s="1603">
        <v>121254</v>
      </c>
      <c r="C2005" s="2030" t="s">
        <v>3395</v>
      </c>
      <c r="D2005" s="2067" t="s">
        <v>489</v>
      </c>
      <c r="E2005" s="2033">
        <v>1</v>
      </c>
      <c r="F2005" s="2068">
        <v>8</v>
      </c>
      <c r="G2005" s="2068">
        <v>4</v>
      </c>
      <c r="H2005" s="2068">
        <v>3</v>
      </c>
      <c r="I2005" s="1359">
        <v>42825</v>
      </c>
      <c r="J2005" s="1359">
        <v>42823</v>
      </c>
      <c r="K2005" s="1359" t="s">
        <v>1737</v>
      </c>
      <c r="L2005" s="1359" t="s">
        <v>1737</v>
      </c>
      <c r="M2005" s="1360" t="s">
        <v>89</v>
      </c>
      <c r="N2005" s="1360" t="s">
        <v>89</v>
      </c>
      <c r="O2005" s="1360" t="s">
        <v>89</v>
      </c>
      <c r="P2005" s="1360" t="s">
        <v>89</v>
      </c>
      <c r="Q2005" s="1361" t="s">
        <v>1163</v>
      </c>
      <c r="R2005" s="1362"/>
      <c r="S2005" s="1362">
        <v>15</v>
      </c>
      <c r="T2005" s="1363"/>
      <c r="U2005" s="1364" t="s">
        <v>681</v>
      </c>
      <c r="V2005" s="1364"/>
      <c r="W2005" s="1356">
        <v>19.25</v>
      </c>
      <c r="X2005" s="1364"/>
      <c r="Y2005" s="1364"/>
      <c r="Z2005" s="2077">
        <v>42810</v>
      </c>
      <c r="AB2005" s="1369"/>
      <c r="AC2005" s="1369"/>
      <c r="AD2005" s="1369"/>
      <c r="AE2005" s="1370">
        <f>IF(A2005="","",(IFERROR(VLOOKUP(A2005,Projecten!A$4:W$2618,5,FALSE),"niet bekend")))</f>
        <v>1</v>
      </c>
      <c r="AF2005" s="1371">
        <f t="shared" si="178"/>
        <v>3440.14</v>
      </c>
      <c r="AG2005" s="1369">
        <f>IF(A2005="","",(IFERROR(VLOOKUP(A2005,Projecten!A$4:W$2618,23,FALSE),"niet bekend")))</f>
        <v>3440.14</v>
      </c>
      <c r="AH2005" s="1955">
        <f>IF(A2005="","",(IFERROR(VLOOKUP(A2005,Projecten!A$4:W$2618,12,FALSE),"niet bekend")))</f>
        <v>3440.14</v>
      </c>
    </row>
    <row r="2006" spans="1:34" s="1368" customFormat="1" ht="12" x14ac:dyDescent="0.2">
      <c r="A2006" s="2061"/>
      <c r="B2006" s="1603"/>
      <c r="C2006" s="2066"/>
      <c r="D2006" s="2067"/>
      <c r="E2006" s="2033"/>
      <c r="F2006" s="2068"/>
      <c r="G2006" s="2068"/>
      <c r="H2006" s="2068"/>
      <c r="I2006" s="1359"/>
      <c r="J2006" s="1359"/>
      <c r="K2006" s="1359"/>
      <c r="L2006" s="1359"/>
      <c r="M2006" s="1360"/>
      <c r="N2006" s="1360"/>
      <c r="O2006" s="1360"/>
      <c r="P2006" s="1360"/>
      <c r="Q2006" s="1361"/>
      <c r="R2006" s="1362"/>
      <c r="S2006" s="1362"/>
      <c r="T2006" s="1363"/>
      <c r="U2006" s="1364"/>
      <c r="V2006" s="1364"/>
      <c r="W2006" s="1356"/>
      <c r="X2006" s="1364"/>
      <c r="Y2006" s="1364"/>
      <c r="Z2006" s="1931"/>
      <c r="AB2006" s="1369"/>
      <c r="AC2006" s="1369"/>
      <c r="AD2006" s="1369"/>
      <c r="AE2006" s="1370"/>
      <c r="AF2006" s="1371"/>
      <c r="AG2006" s="1369"/>
      <c r="AH2006" s="1955"/>
    </row>
    <row r="2007" spans="1:34" s="1368" customFormat="1" ht="12" x14ac:dyDescent="0.2">
      <c r="A2007" s="1495">
        <v>2017214</v>
      </c>
      <c r="B2007" s="1603">
        <v>121244</v>
      </c>
      <c r="C2007" s="1495" t="s">
        <v>2678</v>
      </c>
      <c r="D2007" s="1613" t="s">
        <v>614</v>
      </c>
      <c r="E2007" s="1679">
        <v>2</v>
      </c>
      <c r="F2007" s="1679">
        <v>26</v>
      </c>
      <c r="G2007" s="1679">
        <v>14</v>
      </c>
      <c r="H2007" s="1679">
        <v>6</v>
      </c>
      <c r="I2007" s="1359">
        <v>42822</v>
      </c>
      <c r="J2007" s="1359">
        <v>42821</v>
      </c>
      <c r="K2007" s="1359" t="s">
        <v>1737</v>
      </c>
      <c r="L2007" s="1359" t="s">
        <v>1737</v>
      </c>
      <c r="M2007" s="1360" t="s">
        <v>89</v>
      </c>
      <c r="N2007" s="1360" t="s">
        <v>89</v>
      </c>
      <c r="O2007" s="1360" t="s">
        <v>89</v>
      </c>
      <c r="P2007" s="1360" t="s">
        <v>89</v>
      </c>
      <c r="Q2007" s="1361" t="s">
        <v>1163</v>
      </c>
      <c r="R2007" s="1362"/>
      <c r="S2007" s="1362">
        <v>15</v>
      </c>
      <c r="T2007" s="1363"/>
      <c r="U2007" s="1364" t="s">
        <v>986</v>
      </c>
      <c r="V2007" s="1364" t="s">
        <v>2121</v>
      </c>
      <c r="W2007" s="1356">
        <v>45</v>
      </c>
      <c r="X2007" s="1364"/>
      <c r="Y2007" s="1364"/>
      <c r="Z2007" s="2077">
        <v>42807</v>
      </c>
      <c r="AB2007" s="1369"/>
      <c r="AC2007" s="1369"/>
      <c r="AD2007" s="1369"/>
      <c r="AE2007" s="1370">
        <f>IF(A2007="","",(IFERROR(VLOOKUP(A2007,Projecten!A$4:W$2618,5,FALSE),"niet bekend")))</f>
        <v>2</v>
      </c>
      <c r="AF2007" s="1371">
        <f>IF(AE2007="","",(IF(E2007=0,AH2007,(E2007/AE2007*AH2007))))</f>
        <v>8224.66</v>
      </c>
      <c r="AG2007" s="1369">
        <f>IF(A2007="","",(IFERROR(VLOOKUP(A2007,Projecten!A$4:W$2618,23,FALSE),"niet bekend")))</f>
        <v>8224.66</v>
      </c>
      <c r="AH2007" s="1955">
        <f>IF(A2007="","",(IFERROR(VLOOKUP(A2007,Projecten!A$4:W$2618,12,FALSE),"niet bekend")))</f>
        <v>8224.66</v>
      </c>
    </row>
    <row r="2008" spans="1:34" s="1368" customFormat="1" ht="12" x14ac:dyDescent="0.2">
      <c r="A2008" s="2072"/>
      <c r="B2008" s="1603"/>
      <c r="C2008" s="2030"/>
      <c r="D2008" s="2067"/>
      <c r="E2008" s="2033"/>
      <c r="F2008" s="2068"/>
      <c r="G2008" s="2068"/>
      <c r="H2008" s="2068"/>
      <c r="I2008" s="1359"/>
      <c r="J2008" s="1359"/>
      <c r="K2008" s="1359"/>
      <c r="L2008" s="1359"/>
      <c r="M2008" s="1360"/>
      <c r="N2008" s="1360"/>
      <c r="O2008" s="1360"/>
      <c r="P2008" s="1360"/>
      <c r="Q2008" s="1361"/>
      <c r="R2008" s="1362"/>
      <c r="S2008" s="1362"/>
      <c r="T2008" s="1363"/>
      <c r="U2008" s="1364"/>
      <c r="V2008" s="1364"/>
      <c r="W2008" s="1356"/>
      <c r="X2008" s="1364"/>
      <c r="Y2008" s="1364"/>
      <c r="Z2008" s="1931"/>
      <c r="AB2008" s="1369"/>
      <c r="AC2008" s="1369"/>
      <c r="AD2008" s="1369"/>
      <c r="AE2008" s="1370"/>
      <c r="AF2008" s="1371"/>
      <c r="AG2008" s="1369"/>
      <c r="AH2008" s="1955"/>
    </row>
    <row r="2009" spans="1:34" s="1368" customFormat="1" ht="12" x14ac:dyDescent="0.2">
      <c r="A2009" s="2037">
        <v>2017257</v>
      </c>
      <c r="B2009" s="1357">
        <v>121257</v>
      </c>
      <c r="C2009" s="1915" t="s">
        <v>3562</v>
      </c>
      <c r="D2009" s="2029" t="s">
        <v>3087</v>
      </c>
      <c r="E2009" s="2033">
        <v>2</v>
      </c>
      <c r="F2009" s="2033">
        <v>2</v>
      </c>
      <c r="G2009" s="2033">
        <v>0</v>
      </c>
      <c r="H2009" s="2033">
        <v>4</v>
      </c>
      <c r="I2009" s="1359">
        <v>42829</v>
      </c>
      <c r="J2009" s="1359" t="s">
        <v>1737</v>
      </c>
      <c r="K2009" s="1359" t="s">
        <v>1737</v>
      </c>
      <c r="L2009" s="1359" t="s">
        <v>1737</v>
      </c>
      <c r="M2009" s="1360" t="s">
        <v>89</v>
      </c>
      <c r="N2009" s="1360" t="s">
        <v>89</v>
      </c>
      <c r="O2009" s="1360" t="s">
        <v>89</v>
      </c>
      <c r="P2009" s="1360" t="s">
        <v>89</v>
      </c>
      <c r="Q2009" s="1361" t="s">
        <v>1526</v>
      </c>
      <c r="R2009" s="1362"/>
      <c r="S2009" s="1360">
        <v>15</v>
      </c>
      <c r="T2009" s="1363"/>
      <c r="U2009" s="1364" t="s">
        <v>3563</v>
      </c>
      <c r="V2009" s="1364"/>
      <c r="W2009" s="1356">
        <v>38</v>
      </c>
      <c r="X2009" s="1364"/>
      <c r="Y2009" s="1364"/>
      <c r="Z2009" s="2077">
        <v>42822</v>
      </c>
      <c r="AB2009" s="1369"/>
      <c r="AC2009" s="1369"/>
      <c r="AD2009" s="1369"/>
      <c r="AE2009" s="1580"/>
      <c r="AF2009" s="1371"/>
      <c r="AG2009" s="1369"/>
      <c r="AH2009" s="1955"/>
    </row>
    <row r="2010" spans="1:34" s="1386" customFormat="1" x14ac:dyDescent="0.2">
      <c r="A2010" s="826"/>
      <c r="B2010" s="1375"/>
      <c r="C2010" s="1376"/>
      <c r="D2010" s="1376"/>
      <c r="E2010" s="1377"/>
      <c r="F2010" s="1377"/>
      <c r="G2010" s="1377"/>
      <c r="H2010" s="1377"/>
      <c r="I2010" s="1378"/>
      <c r="J2010" s="1378"/>
      <c r="K2010" s="1378"/>
      <c r="L2010" s="1377"/>
      <c r="M2010" s="1377"/>
      <c r="N2010" s="1377"/>
      <c r="O2010" s="1377"/>
      <c r="P2010" s="1377"/>
      <c r="Q2010" s="1379"/>
      <c r="R2010" s="2138"/>
      <c r="S2010" s="1381"/>
      <c r="T2010" s="1381"/>
      <c r="U2010" s="1382"/>
      <c r="V2010" s="1382"/>
      <c r="W2010" s="1382"/>
      <c r="X2010" s="1383"/>
      <c r="Y2010" s="1384"/>
      <c r="Z2010" s="1385"/>
      <c r="AB2010" s="1387"/>
      <c r="AC2010" s="1387"/>
      <c r="AD2010" s="1387"/>
      <c r="AE2010" s="1388"/>
      <c r="AF2010" s="1389"/>
      <c r="AG2010" s="1387" t="str">
        <f>IF(A2010="","",(IFERROR(VLOOKUP(A2010,Projecten!A$4:W$2618,23,FALSE),"niet bekend")))</f>
        <v/>
      </c>
      <c r="AH2010" s="1390" t="str">
        <f>IF(A2010="","",(IFERROR(VLOOKUP(A2010,Projecten!A$4:W$2618,12,FALSE),"niet bekend")))</f>
        <v/>
      </c>
    </row>
    <row r="2011" spans="1:34" s="1323" customFormat="1" x14ac:dyDescent="0.2">
      <c r="A2011" s="1006"/>
      <c r="B2011" s="1311"/>
      <c r="C2011" s="1312">
        <f>SUM(F2011:H2011)</f>
        <v>310</v>
      </c>
      <c r="D2011" s="1313"/>
      <c r="E2011" s="1314">
        <f>SUM(E2012:E2044)</f>
        <v>18</v>
      </c>
      <c r="F2011" s="1314">
        <f>SUM(F2012:F2044)</f>
        <v>155</v>
      </c>
      <c r="G2011" s="1314">
        <f>SUM(G2012:G2044)</f>
        <v>101</v>
      </c>
      <c r="H2011" s="1314">
        <f>SUM(H2012:H2044)</f>
        <v>54</v>
      </c>
      <c r="I2011" s="1315"/>
      <c r="J2011" s="1315"/>
      <c r="K2011" s="1315"/>
      <c r="L2011" s="1314"/>
      <c r="M2011" s="1314"/>
      <c r="N2011" s="1314"/>
      <c r="O2011" s="1314"/>
      <c r="P2011" s="1314"/>
      <c r="Q2011" s="1449">
        <v>15</v>
      </c>
      <c r="R2011" s="2139"/>
      <c r="S2011" s="1450"/>
      <c r="T2011" s="1450"/>
      <c r="U2011" s="1451"/>
      <c r="V2011" s="1452">
        <f>SUM(W2011:W2044)</f>
        <v>455.25</v>
      </c>
      <c r="W2011" s="1320"/>
      <c r="X2011" s="1320">
        <f>Productiemedewerkers!C2382</f>
        <v>0</v>
      </c>
      <c r="Y2011" s="1321">
        <f>V2011-X2011</f>
        <v>455.25</v>
      </c>
      <c r="Z2011" s="1322"/>
      <c r="AB2011" s="1324"/>
      <c r="AC2011" s="1324"/>
      <c r="AD2011" s="1325" t="str">
        <f>CONCATENATE("week ",Q2011)</f>
        <v>week 15</v>
      </c>
      <c r="AE2011" s="1326"/>
      <c r="AF2011" s="1327">
        <f>SUM(AF2012:AF2044)</f>
        <v>60363.869999999988</v>
      </c>
      <c r="AG2011" s="1324" t="str">
        <f>IF(A2011="","",(IFERROR(VLOOKUP(A2011,Projecten!A$4:W$2618,23,FALSE),"niet bekend")))</f>
        <v/>
      </c>
      <c r="AH2011" s="1328" t="str">
        <f>IF(A2011="","",(IFERROR(VLOOKUP(A2011,Projecten!A$4:W$2618,12,FALSE),"niet bekend")))</f>
        <v/>
      </c>
    </row>
    <row r="2012" spans="1:34" s="1287" customFormat="1" ht="12" x14ac:dyDescent="0.2">
      <c r="A2012" s="1493"/>
      <c r="B2012" s="1447"/>
      <c r="C2012" s="1331"/>
      <c r="D2012" s="1453"/>
      <c r="E2012" s="1454"/>
      <c r="F2012" s="1454"/>
      <c r="G2012" s="1454"/>
      <c r="H2012" s="1454"/>
      <c r="I2012" s="1334"/>
      <c r="J2012" s="1334"/>
      <c r="K2012" s="1334"/>
      <c r="L2012" s="1335"/>
      <c r="M2012" s="1335"/>
      <c r="N2012" s="1335"/>
      <c r="O2012" s="1335"/>
      <c r="P2012" s="1335"/>
      <c r="Q2012" s="1290" t="s">
        <v>3134</v>
      </c>
      <c r="R2012" s="1337"/>
      <c r="S2012" s="1337"/>
      <c r="T2012" s="1338"/>
      <c r="U2012" s="1331"/>
      <c r="V2012" s="1353" t="s">
        <v>2493</v>
      </c>
      <c r="W2012" s="1340"/>
      <c r="X2012" s="1331"/>
      <c r="Y2012" s="1331"/>
      <c r="Z2012" s="1290"/>
      <c r="AB2012" s="1291"/>
      <c r="AC2012" s="1291"/>
      <c r="AD2012" s="1291"/>
      <c r="AE2012" s="1412" t="str">
        <f>IF(A2012="","",(IFERROR(VLOOKUP(A2012,Projecten!A$4:W$2618,5,FALSE),"niet bekend")))</f>
        <v/>
      </c>
      <c r="AF2012" s="1293" t="str">
        <f>IF(AE2012="","",(IF(E2012=0,AH2012,(E2012/AE2012*AH2012))))</f>
        <v/>
      </c>
      <c r="AG2012" s="1291" t="str">
        <f>IF(A2012="","",(IFERROR(VLOOKUP(A2012,Projecten!A$4:W$2618,23,FALSE),"niet bekend")))</f>
        <v/>
      </c>
      <c r="AH2012" s="1918" t="str">
        <f>IF(A2012="","",(IFERROR(VLOOKUP(A2012,Projecten!A$4:W$2618,12,FALSE),"niet bekend")))</f>
        <v/>
      </c>
    </row>
    <row r="2013" spans="1:34" s="1287" customFormat="1" x14ac:dyDescent="0.2">
      <c r="A2013" s="4"/>
      <c r="B2013" s="1290"/>
      <c r="C2013" s="1414" t="s">
        <v>3552</v>
      </c>
      <c r="D2013" s="1331"/>
      <c r="E2013" s="1348"/>
      <c r="F2013" s="1348"/>
      <c r="G2013" s="1348"/>
      <c r="H2013" s="1348"/>
      <c r="I2013" s="1336"/>
      <c r="J2013" s="1336"/>
      <c r="K2013" s="1336"/>
      <c r="L2013" s="1348"/>
      <c r="M2013" s="1348"/>
      <c r="N2013" s="1348"/>
      <c r="O2013" s="1348"/>
      <c r="P2013" s="1348"/>
      <c r="Q2013" s="1290"/>
      <c r="R2013" s="1337"/>
      <c r="S2013" s="1348"/>
      <c r="T2013" s="1338"/>
      <c r="U2013" s="1331"/>
      <c r="V2013" s="1331"/>
      <c r="W2013" s="1394">
        <v>75</v>
      </c>
      <c r="X2013" s="1331"/>
      <c r="Y2013" s="1331"/>
      <c r="Z2013" s="1290"/>
      <c r="AB2013" s="1291"/>
      <c r="AC2013" s="1291"/>
      <c r="AD2013" s="1291"/>
      <c r="AE2013" s="1292"/>
      <c r="AF2013" s="1293"/>
      <c r="AG2013" s="1291"/>
      <c r="AH2013" s="1918"/>
    </row>
    <row r="2014" spans="1:34" s="1461" customFormat="1" ht="12" x14ac:dyDescent="0.2">
      <c r="A2014" s="1494"/>
      <c r="B2014" s="1414"/>
      <c r="C2014" s="1414" t="s">
        <v>3564</v>
      </c>
      <c r="D2014" s="1455"/>
      <c r="E2014" s="1457"/>
      <c r="F2014" s="1457"/>
      <c r="G2014" s="1457"/>
      <c r="H2014" s="1457"/>
      <c r="I2014" s="1456"/>
      <c r="J2014" s="1456"/>
      <c r="K2014" s="1456"/>
      <c r="L2014" s="1456"/>
      <c r="M2014" s="1348"/>
      <c r="N2014" s="1348"/>
      <c r="O2014" s="1348"/>
      <c r="P2014" s="1348"/>
      <c r="Q2014" s="1414"/>
      <c r="R2014" s="1337"/>
      <c r="S2014" s="1458"/>
      <c r="T2014" s="1459"/>
      <c r="U2014" s="1455"/>
      <c r="V2014" s="1455"/>
      <c r="W2014" s="1394">
        <v>33</v>
      </c>
      <c r="X2014" s="1455"/>
      <c r="Y2014" s="1455"/>
      <c r="Z2014" s="1928"/>
      <c r="AB2014" s="1462"/>
      <c r="AC2014" s="1462"/>
      <c r="AD2014" s="1462"/>
      <c r="AE2014" s="1463" t="str">
        <f>IF(A2014="","",(IFERROR(VLOOKUP(A2014,Projecten!A$4:W$2618,5,FALSE),"niet bekend")))</f>
        <v/>
      </c>
      <c r="AF2014" s="1425" t="str">
        <f>IF(AE2014="","",(IF(E2014=0,AH2014,(E2014/AE2014*AH2014))))</f>
        <v/>
      </c>
      <c r="AG2014" s="1462" t="str">
        <f>IF(A2014="","",(IFERROR(VLOOKUP(A2014,Projecten!A$4:W$2618,23,FALSE),"niet bekend")))</f>
        <v/>
      </c>
      <c r="AH2014" s="1464" t="str">
        <f>IF(A2014="","",(IFERROR(VLOOKUP(A2014,Projecten!A$4:W$2618,12,FALSE),"niet bekend")))</f>
        <v/>
      </c>
    </row>
    <row r="2015" spans="1:34" s="1461" customFormat="1" ht="12" x14ac:dyDescent="0.2">
      <c r="A2015" s="1494"/>
      <c r="B2015" s="1414"/>
      <c r="C2015" s="1414" t="s">
        <v>3597</v>
      </c>
      <c r="D2015" s="1455"/>
      <c r="E2015" s="1457"/>
      <c r="F2015" s="1457"/>
      <c r="G2015" s="1457"/>
      <c r="H2015" s="1457"/>
      <c r="I2015" s="1456"/>
      <c r="J2015" s="1456"/>
      <c r="K2015" s="1456"/>
      <c r="L2015" s="1456"/>
      <c r="M2015" s="1348"/>
      <c r="N2015" s="1348"/>
      <c r="O2015" s="1348"/>
      <c r="P2015" s="1348"/>
      <c r="Q2015" s="1414"/>
      <c r="R2015" s="1337"/>
      <c r="S2015" s="1458"/>
      <c r="T2015" s="1459"/>
      <c r="U2015" s="1455"/>
      <c r="V2015" s="1455"/>
      <c r="W2015" s="1394">
        <v>16.5</v>
      </c>
      <c r="X2015" s="1455"/>
      <c r="Y2015" s="1455"/>
      <c r="Z2015" s="1928"/>
      <c r="AB2015" s="1462"/>
      <c r="AC2015" s="1462"/>
      <c r="AD2015" s="1462"/>
      <c r="AE2015" s="1463"/>
      <c r="AF2015" s="1425"/>
      <c r="AG2015" s="1462"/>
      <c r="AH2015" s="1464"/>
    </row>
    <row r="2016" spans="1:34" s="1461" customFormat="1" ht="12" x14ac:dyDescent="0.2">
      <c r="A2016" s="1494"/>
      <c r="B2016" s="1414"/>
      <c r="C2016" s="1414"/>
      <c r="D2016" s="1455"/>
      <c r="E2016" s="1457"/>
      <c r="F2016" s="1457"/>
      <c r="G2016" s="1457"/>
      <c r="H2016" s="1457"/>
      <c r="I2016" s="1456"/>
      <c r="J2016" s="1456"/>
      <c r="K2016" s="1456"/>
      <c r="L2016" s="1456"/>
      <c r="M2016" s="1348"/>
      <c r="N2016" s="1348"/>
      <c r="O2016" s="1348"/>
      <c r="P2016" s="1348"/>
      <c r="Q2016" s="1414"/>
      <c r="R2016" s="1337"/>
      <c r="S2016" s="1458"/>
      <c r="T2016" s="1459"/>
      <c r="U2016" s="1455"/>
      <c r="V2016" s="1455"/>
      <c r="W2016" s="1394"/>
      <c r="X2016" s="1455"/>
      <c r="Y2016" s="1455"/>
      <c r="Z2016" s="1928"/>
      <c r="AB2016" s="1462"/>
      <c r="AC2016" s="1462"/>
      <c r="AD2016" s="1462"/>
      <c r="AE2016" s="1463"/>
      <c r="AF2016" s="1425"/>
      <c r="AG2016" s="1462"/>
      <c r="AH2016" s="1464"/>
    </row>
    <row r="2017" spans="1:34" s="1368" customFormat="1" x14ac:dyDescent="0.2">
      <c r="A2017" s="2032">
        <v>2017277</v>
      </c>
      <c r="B2017" s="2090">
        <v>121267</v>
      </c>
      <c r="C2017" s="2066" t="s">
        <v>3602</v>
      </c>
      <c r="D2017" s="2067" t="s">
        <v>68</v>
      </c>
      <c r="E2017" s="2067">
        <v>0</v>
      </c>
      <c r="F2017" s="2067">
        <v>0</v>
      </c>
      <c r="G2017" s="2067">
        <v>0</v>
      </c>
      <c r="H2017" s="2067">
        <v>1</v>
      </c>
      <c r="I2017" s="1359" t="s">
        <v>1737</v>
      </c>
      <c r="J2017" s="1359" t="s">
        <v>1737</v>
      </c>
      <c r="K2017" s="1359" t="s">
        <v>1737</v>
      </c>
      <c r="L2017" s="1360" t="s">
        <v>1737</v>
      </c>
      <c r="M2017" s="1360" t="s">
        <v>89</v>
      </c>
      <c r="N2017" s="1360" t="s">
        <v>89</v>
      </c>
      <c r="O2017" s="1360" t="s">
        <v>89</v>
      </c>
      <c r="P2017" s="1360" t="s">
        <v>89</v>
      </c>
      <c r="Q2017" s="1361" t="s">
        <v>1526</v>
      </c>
      <c r="R2017" s="1362"/>
      <c r="S2017" s="1362">
        <v>15</v>
      </c>
      <c r="T2017" s="1363"/>
      <c r="U2017" s="1364" t="s">
        <v>278</v>
      </c>
      <c r="V2017" s="1364" t="s">
        <v>3605</v>
      </c>
      <c r="W2017" s="1356">
        <v>2</v>
      </c>
      <c r="X2017" s="1364"/>
      <c r="Y2017" s="1366"/>
      <c r="Z2017" s="2077">
        <v>42829</v>
      </c>
      <c r="AB2017" s="1369"/>
      <c r="AC2017" s="1369"/>
      <c r="AD2017" s="1369"/>
      <c r="AE2017" s="1370"/>
      <c r="AF2017" s="1371"/>
      <c r="AG2017" s="1369"/>
      <c r="AH2017" s="1955"/>
    </row>
    <row r="2018" spans="1:34" s="1368" customFormat="1" x14ac:dyDescent="0.2">
      <c r="A2018" s="2070"/>
      <c r="B2018" s="2091"/>
      <c r="C2018" s="2070"/>
      <c r="D2018" s="2071"/>
      <c r="E2018" s="2071"/>
      <c r="F2018" s="2071"/>
      <c r="G2018" s="2071"/>
      <c r="H2018" s="2071"/>
      <c r="I2018" s="1359"/>
      <c r="J2018" s="1359"/>
      <c r="K2018" s="1359"/>
      <c r="L2018" s="1360"/>
      <c r="M2018" s="1360"/>
      <c r="N2018" s="1360"/>
      <c r="O2018" s="1360"/>
      <c r="P2018" s="1360"/>
      <c r="Q2018" s="1361"/>
      <c r="R2018" s="1362"/>
      <c r="S2018" s="1362"/>
      <c r="T2018" s="1363"/>
      <c r="U2018" s="1364"/>
      <c r="V2018" s="1364"/>
      <c r="W2018" s="1356"/>
      <c r="X2018" s="1364"/>
      <c r="Y2018" s="1366"/>
      <c r="Z2018" s="2077"/>
      <c r="AB2018" s="1369"/>
      <c r="AC2018" s="1369"/>
      <c r="AD2018" s="1369"/>
      <c r="AE2018" s="1370"/>
      <c r="AF2018" s="1371"/>
      <c r="AG2018" s="1369"/>
      <c r="AH2018" s="1955"/>
    </row>
    <row r="2019" spans="1:34" s="1368" customFormat="1" ht="12" x14ac:dyDescent="0.2">
      <c r="A2019" s="1357" t="s">
        <v>3440</v>
      </c>
      <c r="B2019" s="1357">
        <v>121242</v>
      </c>
      <c r="C2019" s="1357" t="s">
        <v>3462</v>
      </c>
      <c r="D2019" s="1428" t="s">
        <v>68</v>
      </c>
      <c r="E2019" s="1429">
        <v>1</v>
      </c>
      <c r="F2019" s="1429">
        <v>10</v>
      </c>
      <c r="G2019" s="1429">
        <v>5</v>
      </c>
      <c r="H2019" s="1429">
        <v>4</v>
      </c>
      <c r="I2019" s="1359">
        <v>42823</v>
      </c>
      <c r="J2019" s="1359">
        <v>42823</v>
      </c>
      <c r="K2019" s="1359" t="s">
        <v>1737</v>
      </c>
      <c r="L2019" s="1359" t="s">
        <v>1737</v>
      </c>
      <c r="M2019" s="1360" t="s">
        <v>89</v>
      </c>
      <c r="N2019" s="1360" t="s">
        <v>89</v>
      </c>
      <c r="O2019" s="1360" t="s">
        <v>89</v>
      </c>
      <c r="P2019" s="1360" t="s">
        <v>89</v>
      </c>
      <c r="Q2019" s="1361" t="s">
        <v>1163</v>
      </c>
      <c r="R2019" s="1362"/>
      <c r="S2019" s="1668">
        <v>15</v>
      </c>
      <c r="T2019" s="1363"/>
      <c r="U2019" s="1364" t="s">
        <v>2740</v>
      </c>
      <c r="V2019" s="1364" t="s">
        <v>1495</v>
      </c>
      <c r="W2019" s="1356">
        <v>37</v>
      </c>
      <c r="X2019" s="1364"/>
      <c r="Y2019" s="1364"/>
      <c r="Z2019" s="2077">
        <v>42810</v>
      </c>
      <c r="AB2019" s="1369"/>
      <c r="AC2019" s="1369"/>
      <c r="AD2019" s="1369"/>
      <c r="AE2019" s="1370">
        <f>IF(A2019="","",(IFERROR(VLOOKUP(A2019,Projecten!A$4:W$2618,5,FALSE),"niet bekend")))</f>
        <v>10</v>
      </c>
      <c r="AF2019" s="1371">
        <f>IF(AE2019="","",(IF(E2019=0,AH2019,(E2019/AE2019*AH2019))))</f>
        <v>7679.8899999999994</v>
      </c>
      <c r="AG2019" s="1369">
        <f>IF(A2019="","",(IFERROR(VLOOKUP(A2019,Projecten!A$4:W$2618,23,FALSE),"niet bekend")))</f>
        <v>76798.899999999994</v>
      </c>
      <c r="AH2019" s="1955">
        <f>IF(A2019="","",(IFERROR(VLOOKUP(A2019,Projecten!A$4:W$2618,12,FALSE),"niet bekend")))</f>
        <v>76798.899999999994</v>
      </c>
    </row>
    <row r="2020" spans="1:34" s="1625" customFormat="1" ht="12" x14ac:dyDescent="0.2">
      <c r="A2020" s="1638"/>
      <c r="B2020" s="1587"/>
      <c r="C2020" s="1587"/>
      <c r="D2020" s="1624"/>
      <c r="E2020" s="1621"/>
      <c r="F2020" s="1621"/>
      <c r="G2020" s="1621"/>
      <c r="H2020" s="1621"/>
      <c r="I2020" s="1622"/>
      <c r="J2020" s="1622"/>
      <c r="K2020" s="1622"/>
      <c r="L2020" s="1622"/>
      <c r="M2020" s="1360"/>
      <c r="N2020" s="1360"/>
      <c r="O2020" s="1360"/>
      <c r="P2020" s="1360"/>
      <c r="Q2020" s="1587"/>
      <c r="R2020" s="1362"/>
      <c r="S2020" s="1639"/>
      <c r="T2020" s="1623"/>
      <c r="U2020" s="1624"/>
      <c r="V2020" s="1624"/>
      <c r="W2020" s="1585"/>
      <c r="X2020" s="1624"/>
      <c r="Y2020" s="1624"/>
      <c r="Z2020" s="1930"/>
      <c r="AB2020" s="1626"/>
      <c r="AC2020" s="1626"/>
      <c r="AD2020" s="1626"/>
      <c r="AE2020" s="1627"/>
      <c r="AF2020" s="1615"/>
      <c r="AG2020" s="1626"/>
      <c r="AH2020" s="1628"/>
    </row>
    <row r="2021" spans="1:34" s="1368" customFormat="1" ht="12" x14ac:dyDescent="0.2">
      <c r="A2021" s="1495">
        <v>2017172</v>
      </c>
      <c r="B2021" s="1357">
        <v>121255</v>
      </c>
      <c r="C2021" s="1357" t="s">
        <v>3307</v>
      </c>
      <c r="D2021" s="1613" t="s">
        <v>68</v>
      </c>
      <c r="E2021" s="1679">
        <v>0</v>
      </c>
      <c r="F2021" s="1679">
        <v>0</v>
      </c>
      <c r="G2021" s="1679">
        <v>1</v>
      </c>
      <c r="H2021" s="1679">
        <v>1</v>
      </c>
      <c r="I2021" s="1430">
        <v>42825</v>
      </c>
      <c r="J2021" s="1398" t="s">
        <v>1737</v>
      </c>
      <c r="K2021" s="1398" t="s">
        <v>1737</v>
      </c>
      <c r="L2021" s="1398" t="s">
        <v>1737</v>
      </c>
      <c r="M2021" s="1431" t="s">
        <v>89</v>
      </c>
      <c r="N2021" s="1431" t="s">
        <v>89</v>
      </c>
      <c r="O2021" s="1431" t="s">
        <v>89</v>
      </c>
      <c r="P2021" s="1431" t="s">
        <v>89</v>
      </c>
      <c r="Q2021" s="1361" t="s">
        <v>1163</v>
      </c>
      <c r="R2021" s="1362"/>
      <c r="S2021" s="1362">
        <v>15</v>
      </c>
      <c r="T2021" s="1363"/>
      <c r="U2021" s="1364" t="s">
        <v>278</v>
      </c>
      <c r="V2021" s="1440"/>
      <c r="W2021" s="1356">
        <v>5</v>
      </c>
      <c r="X2021" s="1364"/>
      <c r="Y2021" s="1364"/>
      <c r="Z2021" s="2077">
        <v>42810</v>
      </c>
      <c r="AB2021" s="1369"/>
      <c r="AC2021" s="1369"/>
      <c r="AD2021" s="1369"/>
      <c r="AE2021" s="1370">
        <f>IF(A2021="","",(IFERROR(VLOOKUP(A2021,Projecten!A$4:W$2618,5,FALSE),"niet bekend")))</f>
        <v>0</v>
      </c>
      <c r="AF2021" s="1371">
        <f>IF(AE2021="","",(IF(E2021=0,AH2021,(E2021/AE2021*AH2021))))</f>
        <v>536</v>
      </c>
      <c r="AG2021" s="1369">
        <f>IF(A2021="","",(IFERROR(VLOOKUP(A2021,Projecten!A$4:W$2618,23,FALSE),"niet bekend")))</f>
        <v>0</v>
      </c>
      <c r="AH2021" s="1955">
        <f>IF(A2021="","",(IFERROR(VLOOKUP(A2021,Projecten!A$4:W$2618,12,FALSE),"niet bekend")))</f>
        <v>536</v>
      </c>
    </row>
    <row r="2022" spans="1:34" s="1625" customFormat="1" ht="12" x14ac:dyDescent="0.2">
      <c r="A2022" s="1638"/>
      <c r="B2022" s="1587"/>
      <c r="C2022" s="1587"/>
      <c r="D2022" s="1624"/>
      <c r="E2022" s="1621"/>
      <c r="F2022" s="1621"/>
      <c r="G2022" s="1621"/>
      <c r="H2022" s="1621"/>
      <c r="I2022" s="1622"/>
      <c r="J2022" s="1622"/>
      <c r="K2022" s="1622"/>
      <c r="L2022" s="1622"/>
      <c r="M2022" s="1360"/>
      <c r="N2022" s="1360"/>
      <c r="O2022" s="1360"/>
      <c r="P2022" s="1360"/>
      <c r="Q2022" s="1587"/>
      <c r="R2022" s="1362"/>
      <c r="S2022" s="1639"/>
      <c r="T2022" s="1623"/>
      <c r="U2022" s="1624"/>
      <c r="V2022" s="1624"/>
      <c r="W2022" s="1585"/>
      <c r="X2022" s="1624"/>
      <c r="Y2022" s="1624"/>
      <c r="Z2022" s="1930"/>
      <c r="AB2022" s="1626"/>
      <c r="AC2022" s="1626"/>
      <c r="AD2022" s="1626"/>
      <c r="AE2022" s="1627"/>
      <c r="AF2022" s="1615"/>
      <c r="AG2022" s="1626"/>
      <c r="AH2022" s="1628"/>
    </row>
    <row r="2023" spans="1:34" s="1368" customFormat="1" ht="12" x14ac:dyDescent="0.2">
      <c r="A2023" s="1357">
        <v>2017202</v>
      </c>
      <c r="B2023" s="1357">
        <v>121265</v>
      </c>
      <c r="C2023" s="1357" t="s">
        <v>3319</v>
      </c>
      <c r="D2023" s="1358" t="s">
        <v>3019</v>
      </c>
      <c r="E2023" s="1429">
        <v>1</v>
      </c>
      <c r="F2023" s="1429">
        <v>8</v>
      </c>
      <c r="G2023" s="1429">
        <v>6</v>
      </c>
      <c r="H2023" s="1429">
        <v>2</v>
      </c>
      <c r="I2023" s="1359">
        <v>42825</v>
      </c>
      <c r="J2023" s="1359">
        <v>42821</v>
      </c>
      <c r="K2023" s="1359" t="s">
        <v>1737</v>
      </c>
      <c r="L2023" s="1359" t="s">
        <v>1737</v>
      </c>
      <c r="M2023" s="1360" t="s">
        <v>89</v>
      </c>
      <c r="N2023" s="1360" t="s">
        <v>89</v>
      </c>
      <c r="O2023" s="1360" t="s">
        <v>89</v>
      </c>
      <c r="P2023" s="1360" t="s">
        <v>89</v>
      </c>
      <c r="Q2023" s="1434" t="s">
        <v>3575</v>
      </c>
      <c r="R2023" s="1362"/>
      <c r="S2023" s="1362">
        <v>16</v>
      </c>
      <c r="T2023" s="1363"/>
      <c r="U2023" s="1364" t="s">
        <v>3116</v>
      </c>
      <c r="V2023" s="1364" t="s">
        <v>3586</v>
      </c>
      <c r="W2023" s="1356">
        <v>16</v>
      </c>
      <c r="X2023" s="1364"/>
      <c r="Y2023" s="1364"/>
      <c r="Z2023" s="2077">
        <v>42807</v>
      </c>
      <c r="AB2023" s="1369"/>
      <c r="AC2023" s="1369"/>
      <c r="AD2023" s="1369"/>
      <c r="AE2023" s="1370">
        <f>IF(A2023="","",(IFERROR(VLOOKUP(A2023,Projecten!A$4:W$2618,5,FALSE),"niet bekend")))</f>
        <v>1</v>
      </c>
      <c r="AF2023" s="1371">
        <f>IF(AE2023="","",(IF(E2023=0,AH2023,(E2023/AE2023*AH2023))))</f>
        <v>3115.17</v>
      </c>
      <c r="AG2023" s="1369">
        <f>IF(A2023="","",(IFERROR(VLOOKUP(A2023,Projecten!A$4:W$2618,23,FALSE),"niet bekend")))</f>
        <v>3115.17</v>
      </c>
      <c r="AH2023" s="1955">
        <f>IF(A2023="","",(IFERROR(VLOOKUP(A2023,Projecten!A$4:W$2618,12,FALSE),"niet bekend")))</f>
        <v>3115.17</v>
      </c>
    </row>
    <row r="2024" spans="1:34" s="1368" customFormat="1" ht="12" x14ac:dyDescent="0.2">
      <c r="A2024" s="1594">
        <v>2017265</v>
      </c>
      <c r="B2024" s="1594">
        <v>121265</v>
      </c>
      <c r="C2024" s="1594" t="s">
        <v>3573</v>
      </c>
      <c r="D2024" s="1629" t="s">
        <v>3574</v>
      </c>
      <c r="E2024" s="2025">
        <v>1</v>
      </c>
      <c r="F2024" s="2025">
        <v>2</v>
      </c>
      <c r="G2024" s="2025">
        <v>1</v>
      </c>
      <c r="H2024" s="2025">
        <v>2</v>
      </c>
      <c r="I2024" s="1359">
        <v>42829</v>
      </c>
      <c r="J2024" s="1359">
        <v>42830</v>
      </c>
      <c r="K2024" s="1359" t="s">
        <v>1737</v>
      </c>
      <c r="L2024" s="1359" t="s">
        <v>1737</v>
      </c>
      <c r="M2024" s="1360" t="s">
        <v>89</v>
      </c>
      <c r="N2024" s="1360" t="s">
        <v>89</v>
      </c>
      <c r="O2024" s="1360" t="s">
        <v>89</v>
      </c>
      <c r="P2024" s="1360" t="s">
        <v>89</v>
      </c>
      <c r="Q2024" s="1361"/>
      <c r="R2024" s="1362">
        <v>166</v>
      </c>
      <c r="S2024" s="1362">
        <v>16</v>
      </c>
      <c r="T2024" s="1363"/>
      <c r="U2024" s="1364" t="s">
        <v>2386</v>
      </c>
      <c r="V2024" s="1364"/>
      <c r="W2024" s="1356">
        <v>6</v>
      </c>
      <c r="X2024" s="1364"/>
      <c r="Y2024" s="1364"/>
      <c r="Z2024" s="2077">
        <v>42824</v>
      </c>
      <c r="AB2024" s="1369"/>
      <c r="AC2024" s="1369"/>
      <c r="AD2024" s="1369"/>
      <c r="AE2024" s="1370">
        <f>IF(A2024="","",(IFERROR(VLOOKUP(A2024,Projecten!A$4:W$2618,5,FALSE),"niet bekend")))</f>
        <v>1</v>
      </c>
      <c r="AF2024" s="1371">
        <f>IF(AE2024="","",(IF(E2024=0,AH2024,(E2024/AE2024*AH2024))))</f>
        <v>1161.1300000000001</v>
      </c>
      <c r="AG2024" s="1369">
        <f>IF(A2024="","",(IFERROR(VLOOKUP(A2024,Projecten!A$4:W$2618,23,FALSE),"niet bekend")))</f>
        <v>1161.1300000000001</v>
      </c>
      <c r="AH2024" s="1955">
        <f>IF(A2024="","",(IFERROR(VLOOKUP(A2024,Projecten!A$4:W$2618,12,FALSE),"niet bekend")))</f>
        <v>1161.1300000000001</v>
      </c>
    </row>
    <row r="2025" spans="1:34" s="1368" customFormat="1" ht="12" x14ac:dyDescent="0.2">
      <c r="A2025" s="1357"/>
      <c r="B2025" s="1357"/>
      <c r="C2025" s="1357"/>
      <c r="D2025" s="1358"/>
      <c r="E2025" s="1429"/>
      <c r="F2025" s="1429"/>
      <c r="G2025" s="1429"/>
      <c r="H2025" s="1429"/>
      <c r="I2025" s="1359"/>
      <c r="J2025" s="1359"/>
      <c r="K2025" s="1359"/>
      <c r="L2025" s="1359"/>
      <c r="M2025" s="1360"/>
      <c r="N2025" s="1360"/>
      <c r="O2025" s="1360"/>
      <c r="P2025" s="1360"/>
      <c r="Q2025" s="1434"/>
      <c r="R2025" s="1362"/>
      <c r="S2025" s="1362"/>
      <c r="T2025" s="1363"/>
      <c r="U2025" s="1364"/>
      <c r="V2025" s="1364"/>
      <c r="W2025" s="1356"/>
      <c r="X2025" s="1364"/>
      <c r="Y2025" s="1364"/>
      <c r="Z2025" s="2077"/>
      <c r="AB2025" s="1369"/>
      <c r="AC2025" s="1369"/>
      <c r="AD2025" s="1369"/>
      <c r="AE2025" s="1370"/>
      <c r="AF2025" s="1371"/>
      <c r="AG2025" s="1369"/>
      <c r="AH2025" s="1955"/>
    </row>
    <row r="2026" spans="1:34" s="1368" customFormat="1" ht="12" x14ac:dyDescent="0.2">
      <c r="A2026" s="1495">
        <v>2017223</v>
      </c>
      <c r="B2026" s="1357">
        <v>121260</v>
      </c>
      <c r="C2026" s="1495">
        <v>625617</v>
      </c>
      <c r="D2026" s="1613" t="s">
        <v>68</v>
      </c>
      <c r="E2026" s="1679">
        <v>1</v>
      </c>
      <c r="F2026" s="1679">
        <v>10</v>
      </c>
      <c r="G2026" s="1679">
        <v>6</v>
      </c>
      <c r="H2026" s="1679">
        <v>3</v>
      </c>
      <c r="I2026" s="1359">
        <v>42825</v>
      </c>
      <c r="J2026" s="1359">
        <v>42823</v>
      </c>
      <c r="K2026" s="1359" t="s">
        <v>1737</v>
      </c>
      <c r="L2026" s="1359" t="s">
        <v>1737</v>
      </c>
      <c r="M2026" s="1360" t="s">
        <v>89</v>
      </c>
      <c r="N2026" s="1360" t="s">
        <v>89</v>
      </c>
      <c r="O2026" s="1360" t="s">
        <v>89</v>
      </c>
      <c r="P2026" s="1360" t="s">
        <v>89</v>
      </c>
      <c r="Q2026" s="1587"/>
      <c r="R2026" s="1362"/>
      <c r="S2026" s="1668">
        <v>15</v>
      </c>
      <c r="T2026" s="1363"/>
      <c r="U2026" s="1364" t="s">
        <v>278</v>
      </c>
      <c r="V2026" s="1364" t="s">
        <v>3583</v>
      </c>
      <c r="W2026" s="1356">
        <v>21</v>
      </c>
      <c r="X2026" s="1364"/>
      <c r="Y2026" s="1606"/>
      <c r="Z2026" s="2077">
        <v>42814</v>
      </c>
      <c r="AB2026" s="1369"/>
      <c r="AC2026" s="1369"/>
      <c r="AD2026" s="1369"/>
      <c r="AE2026" s="1370">
        <f>IF(A2026="","",(IFERROR(VLOOKUP(A2026,Projecten!A$4:W$2618,5,FALSE),"niet bekend")))</f>
        <v>1</v>
      </c>
      <c r="AF2026" s="1371">
        <f t="shared" ref="AF2026:AF2033" si="179">IF(AE2026="","",(IF(E2026=0,AH2026,(E2026/AE2026*AH2026))))</f>
        <v>4900.74</v>
      </c>
      <c r="AG2026" s="1369">
        <f>IF(A2026="","",(IFERROR(VLOOKUP(A2026,Projecten!A$4:W$2618,23,FALSE),"niet bekend")))</f>
        <v>4900.74</v>
      </c>
      <c r="AH2026" s="1955">
        <f>IF(A2026="","",(IFERROR(VLOOKUP(A2026,Projecten!A$4:W$2618,12,FALSE),"niet bekend")))</f>
        <v>4900.74</v>
      </c>
    </row>
    <row r="2027" spans="1:34" s="1368" customFormat="1" ht="12" x14ac:dyDescent="0.2">
      <c r="A2027" s="1495">
        <v>2017224</v>
      </c>
      <c r="B2027" s="1357">
        <v>121261</v>
      </c>
      <c r="C2027" s="1495">
        <v>639217</v>
      </c>
      <c r="D2027" s="1613" t="s">
        <v>68</v>
      </c>
      <c r="E2027" s="1679">
        <v>1</v>
      </c>
      <c r="F2027" s="1679">
        <v>8</v>
      </c>
      <c r="G2027" s="1679">
        <v>5</v>
      </c>
      <c r="H2027" s="1679">
        <v>3</v>
      </c>
      <c r="I2027" s="1359">
        <v>42829</v>
      </c>
      <c r="J2027" s="1359" t="s">
        <v>1737</v>
      </c>
      <c r="K2027" s="1359" t="s">
        <v>1737</v>
      </c>
      <c r="L2027" s="1359" t="s">
        <v>1737</v>
      </c>
      <c r="M2027" s="1360" t="s">
        <v>89</v>
      </c>
      <c r="N2027" s="1360" t="s">
        <v>89</v>
      </c>
      <c r="O2027" s="1360" t="s">
        <v>89</v>
      </c>
      <c r="P2027" s="1360" t="s">
        <v>89</v>
      </c>
      <c r="Q2027" s="1361"/>
      <c r="R2027" s="1362"/>
      <c r="S2027" s="1362">
        <v>16</v>
      </c>
      <c r="T2027" s="1363"/>
      <c r="U2027" s="1364" t="s">
        <v>278</v>
      </c>
      <c r="V2027" s="1364"/>
      <c r="W2027" s="1356">
        <v>15</v>
      </c>
      <c r="X2027" s="1364"/>
      <c r="Y2027" s="1366"/>
      <c r="Z2027" s="2077">
        <v>42817</v>
      </c>
      <c r="AB2027" s="1369"/>
      <c r="AC2027" s="1369"/>
      <c r="AD2027" s="1369"/>
      <c r="AE2027" s="1370">
        <f>IF(A2027="","",(IFERROR(VLOOKUP(A2027,Projecten!A$4:W$2618,5,FALSE),"niet bekend")))</f>
        <v>1</v>
      </c>
      <c r="AF2027" s="1371">
        <f t="shared" si="179"/>
        <v>2628.88</v>
      </c>
      <c r="AG2027" s="1369">
        <f>IF(A2027="","",(IFERROR(VLOOKUP(A2027,Projecten!A$4:W$2618,23,FALSE),"niet bekend")))</f>
        <v>2628.88</v>
      </c>
      <c r="AH2027" s="1955">
        <f>IF(A2027="","",(IFERROR(VLOOKUP(A2027,Projecten!A$4:W$2618,12,FALSE),"niet bekend")))</f>
        <v>2628.88</v>
      </c>
    </row>
    <row r="2028" spans="1:34" s="1368" customFormat="1" ht="12.75" customHeight="1" x14ac:dyDescent="0.2">
      <c r="A2028" s="1495">
        <v>2017226</v>
      </c>
      <c r="B2028" s="1357">
        <v>121260</v>
      </c>
      <c r="C2028" s="1495">
        <v>639417</v>
      </c>
      <c r="D2028" s="1613" t="s">
        <v>68</v>
      </c>
      <c r="E2028" s="1679">
        <v>1</v>
      </c>
      <c r="F2028" s="1679">
        <v>8</v>
      </c>
      <c r="G2028" s="1679">
        <v>5</v>
      </c>
      <c r="H2028" s="1679">
        <v>3</v>
      </c>
      <c r="I2028" s="1359">
        <v>42829</v>
      </c>
      <c r="J2028" s="1359">
        <v>42830</v>
      </c>
      <c r="K2028" s="1359" t="s">
        <v>1737</v>
      </c>
      <c r="L2028" s="1359" t="s">
        <v>1737</v>
      </c>
      <c r="M2028" s="1360" t="s">
        <v>89</v>
      </c>
      <c r="N2028" s="1360" t="s">
        <v>89</v>
      </c>
      <c r="O2028" s="1360" t="s">
        <v>89</v>
      </c>
      <c r="P2028" s="1360" t="s">
        <v>89</v>
      </c>
      <c r="Q2028" s="1361"/>
      <c r="R2028" s="1362"/>
      <c r="S2028" s="1362">
        <v>16</v>
      </c>
      <c r="T2028" s="1363"/>
      <c r="U2028" s="1364" t="s">
        <v>278</v>
      </c>
      <c r="V2028" s="1364" t="s">
        <v>1495</v>
      </c>
      <c r="W2028" s="1356">
        <v>17</v>
      </c>
      <c r="X2028" s="1364"/>
      <c r="Y2028" s="1366"/>
      <c r="Z2028" s="2077">
        <v>42817</v>
      </c>
      <c r="AB2028" s="1369"/>
      <c r="AC2028" s="1369"/>
      <c r="AD2028" s="1369"/>
      <c r="AE2028" s="1370">
        <f>IF(A2028="","",(IFERROR(VLOOKUP(A2028,Projecten!A$4:W$2618,5,FALSE),"niet bekend")))</f>
        <v>1</v>
      </c>
      <c r="AF2028" s="1371">
        <f t="shared" si="179"/>
        <v>3455.9</v>
      </c>
      <c r="AG2028" s="1369">
        <f>IF(A2028="","",(IFERROR(VLOOKUP(A2028,Projecten!A$4:W$2618,23,FALSE),"niet bekend")))</f>
        <v>3455.9</v>
      </c>
      <c r="AH2028" s="1955">
        <f>IF(A2028="","",(IFERROR(VLOOKUP(A2028,Projecten!A$4:W$2618,12,FALSE),"niet bekend")))</f>
        <v>3455.9</v>
      </c>
    </row>
    <row r="2029" spans="1:34" s="1368" customFormat="1" ht="12" x14ac:dyDescent="0.2">
      <c r="A2029" s="1495">
        <v>2017227</v>
      </c>
      <c r="B2029" s="1357">
        <v>121262</v>
      </c>
      <c r="C2029" s="1495">
        <v>648917</v>
      </c>
      <c r="D2029" s="1613" t="s">
        <v>68</v>
      </c>
      <c r="E2029" s="1679">
        <v>1</v>
      </c>
      <c r="F2029" s="1679">
        <v>14</v>
      </c>
      <c r="G2029" s="1679">
        <v>5</v>
      </c>
      <c r="H2029" s="1679">
        <v>3</v>
      </c>
      <c r="I2029" s="1359">
        <v>42832</v>
      </c>
      <c r="J2029" s="1359" t="s">
        <v>1737</v>
      </c>
      <c r="K2029" s="1359" t="s">
        <v>1737</v>
      </c>
      <c r="L2029" s="1359" t="s">
        <v>1737</v>
      </c>
      <c r="M2029" s="1360" t="s">
        <v>89</v>
      </c>
      <c r="N2029" s="1360" t="s">
        <v>89</v>
      </c>
      <c r="O2029" s="1360" t="s">
        <v>89</v>
      </c>
      <c r="P2029" s="1360" t="s">
        <v>89</v>
      </c>
      <c r="Q2029" s="1361"/>
      <c r="R2029" s="1362"/>
      <c r="S2029" s="1362">
        <v>16</v>
      </c>
      <c r="T2029" s="1363"/>
      <c r="U2029" s="1364" t="s">
        <v>278</v>
      </c>
      <c r="V2029" s="1364" t="s">
        <v>2730</v>
      </c>
      <c r="W2029" s="1356">
        <v>18</v>
      </c>
      <c r="X2029" s="1364"/>
      <c r="Y2029" s="1366"/>
      <c r="Z2029" s="2077">
        <v>42817</v>
      </c>
      <c r="AB2029" s="1369"/>
      <c r="AC2029" s="1369"/>
      <c r="AD2029" s="1369"/>
      <c r="AE2029" s="1370">
        <f>IF(A2029="","",(IFERROR(VLOOKUP(A2029,Projecten!A$4:W$2618,5,FALSE),"niet bekend")))</f>
        <v>1</v>
      </c>
      <c r="AF2029" s="1371">
        <f t="shared" si="179"/>
        <v>4113.66</v>
      </c>
      <c r="AG2029" s="1369">
        <f>IF(A2029="","",(IFERROR(VLOOKUP(A2029,Projecten!A$4:W$2618,23,FALSE),"niet bekend")))</f>
        <v>4113.66</v>
      </c>
      <c r="AH2029" s="1955">
        <f>IF(A2029="","",(IFERROR(VLOOKUP(A2029,Projecten!A$4:W$2618,12,FALSE),"niet bekend")))</f>
        <v>4113.66</v>
      </c>
    </row>
    <row r="2030" spans="1:34" s="1368" customFormat="1" ht="12" x14ac:dyDescent="0.2">
      <c r="A2030" s="1495">
        <v>2017228</v>
      </c>
      <c r="B2030" s="1357">
        <v>121263</v>
      </c>
      <c r="C2030" s="1495">
        <v>649717</v>
      </c>
      <c r="D2030" s="1613" t="s">
        <v>68</v>
      </c>
      <c r="E2030" s="1679">
        <v>1</v>
      </c>
      <c r="F2030" s="1679">
        <v>8</v>
      </c>
      <c r="G2030" s="1679">
        <v>5</v>
      </c>
      <c r="H2030" s="1679">
        <v>4</v>
      </c>
      <c r="I2030" s="1359">
        <v>42829</v>
      </c>
      <c r="J2030" s="1359">
        <v>42830</v>
      </c>
      <c r="K2030" s="1359" t="s">
        <v>1737</v>
      </c>
      <c r="L2030" s="1359" t="s">
        <v>1737</v>
      </c>
      <c r="M2030" s="1360" t="s">
        <v>89</v>
      </c>
      <c r="N2030" s="1360" t="s">
        <v>89</v>
      </c>
      <c r="O2030" s="1360" t="s">
        <v>89</v>
      </c>
      <c r="P2030" s="1360" t="s">
        <v>89</v>
      </c>
      <c r="Q2030" s="1361"/>
      <c r="R2030" s="1362"/>
      <c r="S2030" s="1362">
        <v>16</v>
      </c>
      <c r="T2030" s="1363"/>
      <c r="U2030" s="1364" t="s">
        <v>278</v>
      </c>
      <c r="V2030" s="1364" t="s">
        <v>1495</v>
      </c>
      <c r="W2030" s="1356">
        <v>20</v>
      </c>
      <c r="X2030" s="1364"/>
      <c r="Y2030" s="1366"/>
      <c r="Z2030" s="2077">
        <v>42817</v>
      </c>
      <c r="AB2030" s="1369"/>
      <c r="AC2030" s="1369"/>
      <c r="AD2030" s="1369"/>
      <c r="AE2030" s="1370">
        <f>IF(A2030="","",(IFERROR(VLOOKUP(A2030,Projecten!A$4:W$2618,5,FALSE),"niet bekend")))</f>
        <v>1</v>
      </c>
      <c r="AF2030" s="1371">
        <f t="shared" si="179"/>
        <v>4519.3500000000004</v>
      </c>
      <c r="AG2030" s="1369">
        <f>IF(A2030="","",(IFERROR(VLOOKUP(A2030,Projecten!A$4:W$2618,23,FALSE),"niet bekend")))</f>
        <v>4519.3500000000004</v>
      </c>
      <c r="AH2030" s="1955">
        <f>IF(A2030="","",(IFERROR(VLOOKUP(A2030,Projecten!A$4:W$2618,12,FALSE),"niet bekend")))</f>
        <v>4519.3500000000004</v>
      </c>
    </row>
    <row r="2031" spans="1:34" s="1368" customFormat="1" ht="12" x14ac:dyDescent="0.2">
      <c r="A2031" s="1495">
        <v>2017229</v>
      </c>
      <c r="B2031" s="1357">
        <v>121261</v>
      </c>
      <c r="C2031" s="1495">
        <v>639317</v>
      </c>
      <c r="D2031" s="1613" t="s">
        <v>68</v>
      </c>
      <c r="E2031" s="1679">
        <v>1</v>
      </c>
      <c r="F2031" s="1679">
        <v>9</v>
      </c>
      <c r="G2031" s="1679">
        <v>6</v>
      </c>
      <c r="H2031" s="1679">
        <v>3</v>
      </c>
      <c r="I2031" s="1359">
        <v>42829</v>
      </c>
      <c r="J2031" s="1359" t="s">
        <v>1737</v>
      </c>
      <c r="K2031" s="1359" t="s">
        <v>1737</v>
      </c>
      <c r="L2031" s="1359" t="s">
        <v>1737</v>
      </c>
      <c r="M2031" s="1360" t="s">
        <v>89</v>
      </c>
      <c r="N2031" s="1360" t="s">
        <v>89</v>
      </c>
      <c r="O2031" s="1360" t="s">
        <v>89</v>
      </c>
      <c r="P2031" s="1360" t="s">
        <v>89</v>
      </c>
      <c r="Q2031" s="1361"/>
      <c r="R2031" s="1362"/>
      <c r="S2031" s="1362">
        <v>16</v>
      </c>
      <c r="T2031" s="1363"/>
      <c r="U2031" s="1364" t="s">
        <v>278</v>
      </c>
      <c r="V2031" s="1364"/>
      <c r="W2031" s="1356">
        <v>15.25</v>
      </c>
      <c r="X2031" s="1364"/>
      <c r="Y2031" s="1366"/>
      <c r="Z2031" s="2077">
        <v>42817</v>
      </c>
      <c r="AB2031" s="1369"/>
      <c r="AC2031" s="1369"/>
      <c r="AD2031" s="1369"/>
      <c r="AE2031" s="1370">
        <f>IF(A2031="","",(IFERROR(VLOOKUP(A2031,Projecten!A$4:W$2618,5,FALSE),"niet bekend")))</f>
        <v>1</v>
      </c>
      <c r="AF2031" s="1371">
        <f t="shared" si="179"/>
        <v>2419.81</v>
      </c>
      <c r="AG2031" s="1369">
        <f>IF(A2031="","",(IFERROR(VLOOKUP(A2031,Projecten!A$4:W$2618,23,FALSE),"niet bekend")))</f>
        <v>2419.81</v>
      </c>
      <c r="AH2031" s="1955">
        <f>IF(A2031="","",(IFERROR(VLOOKUP(A2031,Projecten!A$4:W$2618,12,FALSE),"niet bekend")))</f>
        <v>2419.81</v>
      </c>
    </row>
    <row r="2032" spans="1:34" s="1368" customFormat="1" x14ac:dyDescent="0.2">
      <c r="A2032" s="1361">
        <v>2017230</v>
      </c>
      <c r="B2032" s="1357">
        <v>121262</v>
      </c>
      <c r="C2032" s="1361">
        <v>635817</v>
      </c>
      <c r="D2032" s="90" t="s">
        <v>68</v>
      </c>
      <c r="E2032" s="127">
        <v>1</v>
      </c>
      <c r="F2032" s="127">
        <v>8</v>
      </c>
      <c r="G2032" s="127">
        <v>5</v>
      </c>
      <c r="H2032" s="127">
        <v>3</v>
      </c>
      <c r="I2032" s="1359">
        <v>42829</v>
      </c>
      <c r="J2032" s="1359" t="s">
        <v>1737</v>
      </c>
      <c r="K2032" s="1359" t="s">
        <v>1737</v>
      </c>
      <c r="L2032" s="1359" t="s">
        <v>1737</v>
      </c>
      <c r="M2032" s="1360" t="s">
        <v>89</v>
      </c>
      <c r="N2032" s="1360" t="s">
        <v>89</v>
      </c>
      <c r="O2032" s="1360" t="s">
        <v>89</v>
      </c>
      <c r="P2032" s="1360" t="s">
        <v>89</v>
      </c>
      <c r="Q2032" s="1361"/>
      <c r="R2032" s="1362"/>
      <c r="S2032" s="1362">
        <v>16</v>
      </c>
      <c r="T2032" s="1363"/>
      <c r="U2032" s="1364" t="s">
        <v>278</v>
      </c>
      <c r="V2032" s="1364"/>
      <c r="W2032" s="1356">
        <v>14.75</v>
      </c>
      <c r="X2032" s="1364"/>
      <c r="Y2032" s="1366"/>
      <c r="Z2032" s="2077">
        <v>42817</v>
      </c>
      <c r="AB2032" s="1369"/>
      <c r="AC2032" s="1369"/>
      <c r="AD2032" s="1369"/>
      <c r="AE2032" s="1370">
        <f>IF(A2032="","",(IFERROR(VLOOKUP(A2032,Projecten!A$4:W$2618,5,FALSE),"niet bekend")))</f>
        <v>1</v>
      </c>
      <c r="AF2032" s="1371">
        <f t="shared" si="179"/>
        <v>2581.85</v>
      </c>
      <c r="AG2032" s="1369">
        <f>IF(A2032="","",(IFERROR(VLOOKUP(A2032,Projecten!A$4:W$2618,23,FALSE),"niet bekend")))</f>
        <v>2581.85</v>
      </c>
      <c r="AH2032" s="1955">
        <f>IF(A2032="","",(IFERROR(VLOOKUP(A2032,Projecten!A$4:W$2618,12,FALSE),"niet bekend")))</f>
        <v>2581.85</v>
      </c>
    </row>
    <row r="2033" spans="1:34" s="1368" customFormat="1" x14ac:dyDescent="0.2">
      <c r="A2033" s="1495">
        <v>2017238</v>
      </c>
      <c r="B2033" s="1355">
        <v>121258</v>
      </c>
      <c r="C2033" s="1495" t="s">
        <v>3478</v>
      </c>
      <c r="D2033" s="1613" t="s">
        <v>68</v>
      </c>
      <c r="E2033" s="127">
        <v>5</v>
      </c>
      <c r="F2033" s="1679">
        <v>40</v>
      </c>
      <c r="G2033" s="1679">
        <v>35</v>
      </c>
      <c r="H2033" s="1679">
        <v>10</v>
      </c>
      <c r="I2033" s="1359">
        <v>42825</v>
      </c>
      <c r="J2033" s="1359" t="s">
        <v>1737</v>
      </c>
      <c r="K2033" s="1359" t="s">
        <v>1737</v>
      </c>
      <c r="L2033" s="1359" t="s">
        <v>1737</v>
      </c>
      <c r="M2033" s="1360" t="s">
        <v>89</v>
      </c>
      <c r="N2033" s="1360" t="s">
        <v>89</v>
      </c>
      <c r="O2033" s="1360" t="s">
        <v>89</v>
      </c>
      <c r="P2033" s="1360" t="s">
        <v>89</v>
      </c>
      <c r="Q2033" s="1587"/>
      <c r="R2033" s="1362"/>
      <c r="S2033" s="1362">
        <v>16</v>
      </c>
      <c r="T2033" s="1363"/>
      <c r="U2033" s="1364" t="s">
        <v>561</v>
      </c>
      <c r="V2033" s="1364" t="s">
        <v>3584</v>
      </c>
      <c r="W2033" s="1356">
        <v>72</v>
      </c>
      <c r="X2033" s="1364"/>
      <c r="Y2033" s="1366"/>
      <c r="Z2033" s="2077">
        <v>42815</v>
      </c>
      <c r="AB2033" s="1369"/>
      <c r="AC2033" s="1369"/>
      <c r="AD2033" s="1369"/>
      <c r="AE2033" s="1370">
        <f>IF(A2033="","",(IFERROR(VLOOKUP(A2033,Projecten!A$4:W$2618,5,FALSE),"niet bekend")))</f>
        <v>5</v>
      </c>
      <c r="AF2033" s="1371">
        <f t="shared" si="179"/>
        <v>11132.1</v>
      </c>
      <c r="AG2033" s="1369">
        <f>IF(A2033="","",(IFERROR(VLOOKUP(A2033,Projecten!A$4:W$2618,23,FALSE),"niet bekend")))</f>
        <v>11132.1</v>
      </c>
      <c r="AH2033" s="1955">
        <f>IF(A2033="","",(IFERROR(VLOOKUP(A2033,Projecten!A$4:W$2618,12,FALSE),"niet bekend")))</f>
        <v>11132.1</v>
      </c>
    </row>
    <row r="2034" spans="1:34" s="1368" customFormat="1" x14ac:dyDescent="0.2">
      <c r="A2034" s="90"/>
      <c r="B2034" s="1361"/>
      <c r="C2034" s="1361"/>
      <c r="D2034" s="1364"/>
      <c r="E2034" s="1360"/>
      <c r="F2034" s="1360"/>
      <c r="G2034" s="1360"/>
      <c r="H2034" s="1360"/>
      <c r="I2034" s="1359"/>
      <c r="J2034" s="1359"/>
      <c r="K2034" s="1360"/>
      <c r="L2034" s="1360"/>
      <c r="M2034" s="1360"/>
      <c r="N2034" s="1360"/>
      <c r="O2034" s="1360"/>
      <c r="P2034" s="1360"/>
      <c r="Q2034" s="1361"/>
      <c r="R2034" s="1362"/>
      <c r="S2034" s="1360"/>
      <c r="T2034" s="1363"/>
      <c r="U2034" s="1364"/>
      <c r="V2034" s="1364"/>
      <c r="W2034" s="1356"/>
      <c r="X2034" s="1364"/>
      <c r="Y2034" s="1364"/>
      <c r="Z2034" s="1361"/>
      <c r="AB2034" s="1369"/>
      <c r="AC2034" s="1369"/>
      <c r="AD2034" s="1369"/>
      <c r="AE2034" s="1580"/>
      <c r="AF2034" s="1371"/>
      <c r="AG2034" s="1369"/>
      <c r="AH2034" s="1955"/>
    </row>
    <row r="2035" spans="1:34" s="1625" customFormat="1" ht="12" x14ac:dyDescent="0.2">
      <c r="A2035" s="1803" t="s">
        <v>3538</v>
      </c>
      <c r="B2035" s="1878">
        <v>121276</v>
      </c>
      <c r="C2035" s="1878" t="s">
        <v>3540</v>
      </c>
      <c r="D2035" s="1879" t="s">
        <v>489</v>
      </c>
      <c r="E2035" s="1879">
        <v>1</v>
      </c>
      <c r="F2035" s="1879">
        <v>7</v>
      </c>
      <c r="G2035" s="1879">
        <v>2</v>
      </c>
      <c r="H2035" s="1879">
        <v>3</v>
      </c>
      <c r="I2035" s="1359">
        <v>42836</v>
      </c>
      <c r="J2035" s="1359">
        <v>42837</v>
      </c>
      <c r="K2035" s="1359" t="s">
        <v>1737</v>
      </c>
      <c r="L2035" s="1359" t="s">
        <v>1737</v>
      </c>
      <c r="M2035" s="1360" t="s">
        <v>89</v>
      </c>
      <c r="N2035" s="1360" t="s">
        <v>89</v>
      </c>
      <c r="O2035" s="1360" t="s">
        <v>89</v>
      </c>
      <c r="P2035" s="1360" t="s">
        <v>89</v>
      </c>
      <c r="Q2035" s="1587"/>
      <c r="R2035" s="1362">
        <v>104</v>
      </c>
      <c r="S2035" s="1362">
        <v>17</v>
      </c>
      <c r="T2035" s="1363"/>
      <c r="U2035" s="1364" t="s">
        <v>681</v>
      </c>
      <c r="V2035" s="1364"/>
      <c r="W2035" s="1356">
        <v>18</v>
      </c>
      <c r="X2035" s="1624"/>
      <c r="Y2035" s="1624"/>
      <c r="Z2035" s="2077">
        <v>42825</v>
      </c>
      <c r="AB2035" s="1626"/>
      <c r="AC2035" s="1626"/>
      <c r="AD2035" s="1626"/>
      <c r="AE2035" s="1370">
        <v>1</v>
      </c>
      <c r="AF2035" s="1371">
        <f>IF(AE2035="","",(IF(E2035=0,AH2035,(E2035/AE2035*AH2035))))</f>
        <v>3119.59</v>
      </c>
      <c r="AG2035" s="1369">
        <v>0</v>
      </c>
      <c r="AH2035" s="1955">
        <v>3119.59</v>
      </c>
    </row>
    <row r="2036" spans="1:34" s="1625" customFormat="1" ht="12" x14ac:dyDescent="0.2">
      <c r="A2036" s="1803" t="s">
        <v>3539</v>
      </c>
      <c r="B2036" s="1878">
        <v>121276</v>
      </c>
      <c r="C2036" s="1878" t="s">
        <v>3541</v>
      </c>
      <c r="D2036" s="1879" t="s">
        <v>489</v>
      </c>
      <c r="E2036" s="1879">
        <v>0</v>
      </c>
      <c r="F2036" s="1879">
        <v>1</v>
      </c>
      <c r="G2036" s="1879">
        <v>0</v>
      </c>
      <c r="H2036" s="1879">
        <v>1</v>
      </c>
      <c r="I2036" s="1359" t="s">
        <v>1737</v>
      </c>
      <c r="J2036" s="1359" t="s">
        <v>1737</v>
      </c>
      <c r="K2036" s="1359" t="s">
        <v>1737</v>
      </c>
      <c r="L2036" s="1359" t="s">
        <v>1737</v>
      </c>
      <c r="M2036" s="1360" t="s">
        <v>89</v>
      </c>
      <c r="N2036" s="1360" t="s">
        <v>89</v>
      </c>
      <c r="O2036" s="1360" t="s">
        <v>89</v>
      </c>
      <c r="P2036" s="1360" t="s">
        <v>89</v>
      </c>
      <c r="Q2036" s="1587"/>
      <c r="R2036" s="1362">
        <v>725</v>
      </c>
      <c r="S2036" s="1362">
        <v>17</v>
      </c>
      <c r="T2036" s="1363"/>
      <c r="U2036" s="1364" t="s">
        <v>681</v>
      </c>
      <c r="V2036" s="1364"/>
      <c r="W2036" s="1356">
        <v>3</v>
      </c>
      <c r="X2036" s="1624"/>
      <c r="Y2036" s="1624"/>
      <c r="Z2036" s="2077">
        <v>42825</v>
      </c>
      <c r="AB2036" s="1626"/>
      <c r="AC2036" s="1626"/>
      <c r="AD2036" s="1626"/>
      <c r="AE2036" s="1370">
        <v>0</v>
      </c>
      <c r="AF2036" s="1371">
        <f>IF(AE2036="","",(IF(E2036=0,AH2036,(E2036/AE2036*AH2036))))</f>
        <v>502.39</v>
      </c>
      <c r="AG2036" s="1369">
        <v>0</v>
      </c>
      <c r="AH2036" s="1955">
        <v>502.39</v>
      </c>
    </row>
    <row r="2037" spans="1:34" s="1625" customFormat="1" ht="12" x14ac:dyDescent="0.2">
      <c r="A2037" s="1912" t="s">
        <v>3542</v>
      </c>
      <c r="B2037" s="1878">
        <v>121274</v>
      </c>
      <c r="C2037" s="2106" t="s">
        <v>3544</v>
      </c>
      <c r="D2037" s="1879" t="s">
        <v>489</v>
      </c>
      <c r="E2037" s="1879">
        <v>1</v>
      </c>
      <c r="F2037" s="1879">
        <v>8</v>
      </c>
      <c r="G2037" s="1879">
        <v>4</v>
      </c>
      <c r="H2037" s="1879">
        <v>3</v>
      </c>
      <c r="I2037" s="1359">
        <v>42836</v>
      </c>
      <c r="J2037" s="1359">
        <v>42837</v>
      </c>
      <c r="K2037" s="1359" t="s">
        <v>1737</v>
      </c>
      <c r="L2037" s="1359" t="s">
        <v>1737</v>
      </c>
      <c r="M2037" s="1360" t="s">
        <v>89</v>
      </c>
      <c r="N2037" s="1360" t="s">
        <v>89</v>
      </c>
      <c r="O2037" s="1360" t="s">
        <v>89</v>
      </c>
      <c r="P2037" s="1360" t="s">
        <v>89</v>
      </c>
      <c r="Q2037" s="1587"/>
      <c r="R2037" s="1362">
        <v>176</v>
      </c>
      <c r="S2037" s="1362">
        <v>17</v>
      </c>
      <c r="T2037" s="1363"/>
      <c r="U2037" s="1364" t="s">
        <v>681</v>
      </c>
      <c r="V2037" s="1364"/>
      <c r="W2037" s="1356">
        <v>18</v>
      </c>
      <c r="X2037" s="1624"/>
      <c r="Y2037" s="1624"/>
      <c r="Z2037" s="2077">
        <v>42825</v>
      </c>
      <c r="AB2037" s="1626"/>
      <c r="AC2037" s="1626"/>
      <c r="AD2037" s="1626"/>
      <c r="AE2037" s="1370">
        <v>1</v>
      </c>
      <c r="AF2037" s="1371">
        <f>IF(AE2037="","",(IF(E2037=0,AH2037,(E2037/AE2037*AH2037))))</f>
        <v>3413.07</v>
      </c>
      <c r="AG2037" s="1369">
        <v>0</v>
      </c>
      <c r="AH2037" s="1955">
        <v>3413.07</v>
      </c>
    </row>
    <row r="2038" spans="1:34" s="1625" customFormat="1" ht="12" x14ac:dyDescent="0.2">
      <c r="A2038" s="1803" t="s">
        <v>3543</v>
      </c>
      <c r="B2038" s="1878">
        <v>121274</v>
      </c>
      <c r="C2038" s="1878" t="s">
        <v>3545</v>
      </c>
      <c r="D2038" s="1879" t="s">
        <v>489</v>
      </c>
      <c r="E2038" s="1879">
        <v>0</v>
      </c>
      <c r="F2038" s="1879">
        <v>1</v>
      </c>
      <c r="G2038" s="1879">
        <v>0</v>
      </c>
      <c r="H2038" s="1879">
        <v>1</v>
      </c>
      <c r="I2038" s="1359" t="s">
        <v>1737</v>
      </c>
      <c r="J2038" s="1359" t="s">
        <v>1737</v>
      </c>
      <c r="K2038" s="1359" t="s">
        <v>1737</v>
      </c>
      <c r="L2038" s="1359" t="s">
        <v>1737</v>
      </c>
      <c r="M2038" s="1360" t="s">
        <v>89</v>
      </c>
      <c r="N2038" s="1360" t="s">
        <v>89</v>
      </c>
      <c r="O2038" s="1360" t="s">
        <v>89</v>
      </c>
      <c r="P2038" s="1360" t="s">
        <v>89</v>
      </c>
      <c r="Q2038" s="1587"/>
      <c r="R2038" s="1362">
        <v>725</v>
      </c>
      <c r="S2038" s="1362">
        <v>17</v>
      </c>
      <c r="T2038" s="1363"/>
      <c r="U2038" s="1364" t="s">
        <v>681</v>
      </c>
      <c r="V2038" s="1364"/>
      <c r="W2038" s="1356">
        <v>3</v>
      </c>
      <c r="X2038" s="1624"/>
      <c r="Y2038" s="1624"/>
      <c r="Z2038" s="2077">
        <v>42825</v>
      </c>
      <c r="AB2038" s="1626"/>
      <c r="AC2038" s="1626"/>
      <c r="AD2038" s="1626"/>
      <c r="AE2038" s="1370">
        <v>0</v>
      </c>
      <c r="AF2038" s="1371">
        <f>IF(AE2038="","",(IF(E2038=0,AH2038,(E2038/AE2038*AH2038))))</f>
        <v>502.39</v>
      </c>
      <c r="AG2038" s="1369">
        <v>0</v>
      </c>
      <c r="AH2038" s="1955">
        <v>502.39</v>
      </c>
    </row>
    <row r="2039" spans="1:34" s="1461" customFormat="1" ht="12" x14ac:dyDescent="0.2">
      <c r="A2039" s="2099" t="s">
        <v>3547</v>
      </c>
      <c r="B2039" s="1737">
        <v>121275</v>
      </c>
      <c r="C2039" s="1737" t="s">
        <v>3549</v>
      </c>
      <c r="D2039" s="1723" t="s">
        <v>489</v>
      </c>
      <c r="E2039" s="1723">
        <v>0</v>
      </c>
      <c r="F2039" s="1723">
        <v>1</v>
      </c>
      <c r="G2039" s="1723">
        <v>0</v>
      </c>
      <c r="H2039" s="1723">
        <v>1</v>
      </c>
      <c r="I2039" s="1336" t="s">
        <v>1737</v>
      </c>
      <c r="J2039" s="1336" t="s">
        <v>1737</v>
      </c>
      <c r="K2039" s="1336" t="s">
        <v>1737</v>
      </c>
      <c r="L2039" s="1336" t="s">
        <v>1737</v>
      </c>
      <c r="M2039" s="1348" t="s">
        <v>89</v>
      </c>
      <c r="N2039" s="1348" t="s">
        <v>89</v>
      </c>
      <c r="O2039" s="1348" t="s">
        <v>89</v>
      </c>
      <c r="P2039" s="1348" t="s">
        <v>89</v>
      </c>
      <c r="Q2039" s="1414"/>
      <c r="R2039" s="1337">
        <v>725</v>
      </c>
      <c r="S2039" s="1337">
        <v>17</v>
      </c>
      <c r="T2039" s="1338"/>
      <c r="U2039" s="1331" t="s">
        <v>681</v>
      </c>
      <c r="V2039" s="1331"/>
      <c r="W2039" s="1340">
        <v>3</v>
      </c>
      <c r="X2039" s="1455"/>
      <c r="Y2039" s="1455"/>
      <c r="Z2039" s="2094">
        <v>42825</v>
      </c>
      <c r="AB2039" s="1462"/>
      <c r="AC2039" s="1462"/>
      <c r="AD2039" s="1462"/>
      <c r="AE2039" s="1412">
        <v>0</v>
      </c>
      <c r="AF2039" s="1293">
        <f>IF(AE2039="","",(IF(E2039=0,AH2039,(E2039/AE2039*AH2039))))</f>
        <v>502.39</v>
      </c>
      <c r="AG2039" s="1291">
        <v>0</v>
      </c>
      <c r="AH2039" s="1918">
        <v>502.39</v>
      </c>
    </row>
    <row r="2040" spans="1:34" s="1368" customFormat="1" ht="12" x14ac:dyDescent="0.2">
      <c r="A2040" s="1495"/>
      <c r="B2040" s="1357"/>
      <c r="C2040" s="1495"/>
      <c r="D2040" s="1613"/>
      <c r="E2040" s="1679"/>
      <c r="F2040" s="1679"/>
      <c r="G2040" s="1679"/>
      <c r="H2040" s="1679"/>
      <c r="I2040" s="1359"/>
      <c r="J2040" s="1359"/>
      <c r="K2040" s="1359"/>
      <c r="L2040" s="1360"/>
      <c r="M2040" s="1360"/>
      <c r="N2040" s="1360"/>
      <c r="O2040" s="1360"/>
      <c r="P2040" s="1360"/>
      <c r="Q2040" s="1361"/>
      <c r="R2040" s="1362"/>
      <c r="S2040" s="1362"/>
      <c r="T2040" s="1363"/>
      <c r="U2040" s="1364"/>
      <c r="V2040" s="1364"/>
      <c r="W2040" s="1356"/>
      <c r="X2040" s="1364"/>
      <c r="Y2040" s="1366"/>
      <c r="Z2040" s="1361"/>
      <c r="AB2040" s="1369"/>
      <c r="AC2040" s="1369"/>
      <c r="AD2040" s="1369"/>
      <c r="AE2040" s="1370"/>
      <c r="AF2040" s="1371"/>
      <c r="AG2040" s="1369"/>
      <c r="AH2040" s="1955"/>
    </row>
    <row r="2041" spans="1:34" s="1368" customFormat="1" ht="12" x14ac:dyDescent="0.2">
      <c r="A2041" s="1495">
        <v>2017236</v>
      </c>
      <c r="B2041" s="1355">
        <v>121266</v>
      </c>
      <c r="C2041" s="1495" t="s">
        <v>3474</v>
      </c>
      <c r="D2041" s="1613" t="s">
        <v>614</v>
      </c>
      <c r="E2041" s="1613">
        <v>1</v>
      </c>
      <c r="F2041" s="1613">
        <v>10</v>
      </c>
      <c r="G2041" s="1613">
        <v>8</v>
      </c>
      <c r="H2041" s="1613">
        <v>3</v>
      </c>
      <c r="I2041" s="1359">
        <v>42829</v>
      </c>
      <c r="J2041" s="1359">
        <v>42830</v>
      </c>
      <c r="K2041" s="1622" t="s">
        <v>1737</v>
      </c>
      <c r="L2041" s="1622" t="s">
        <v>1737</v>
      </c>
      <c r="M2041" s="1360" t="s">
        <v>89</v>
      </c>
      <c r="N2041" s="1360" t="s">
        <v>89</v>
      </c>
      <c r="O2041" s="1360" t="s">
        <v>89</v>
      </c>
      <c r="P2041" s="1360" t="s">
        <v>89</v>
      </c>
      <c r="Q2041" s="1361"/>
      <c r="R2041" s="1362"/>
      <c r="S2041" s="1362">
        <v>17</v>
      </c>
      <c r="T2041" s="1363"/>
      <c r="U2041" s="1364" t="s">
        <v>986</v>
      </c>
      <c r="V2041" s="1364" t="s">
        <v>2121</v>
      </c>
      <c r="W2041" s="1356">
        <v>23</v>
      </c>
      <c r="X2041" s="1364"/>
      <c r="Y2041" s="1366"/>
      <c r="Z2041" s="2077">
        <v>42816</v>
      </c>
      <c r="AB2041" s="1369"/>
      <c r="AC2041" s="1369"/>
      <c r="AD2041" s="1369"/>
      <c r="AE2041" s="1370">
        <f>IF(A2041="","",(IFERROR(VLOOKUP(A2041,Projecten!A$4:W$2618,5,FALSE),"niet bekend")))</f>
        <v>1</v>
      </c>
      <c r="AF2041" s="1371">
        <f>IF(AE2041="","",(IF(E2041=0,AH2041,(E2041/AE2041*AH2041))))</f>
        <v>3479.45</v>
      </c>
      <c r="AG2041" s="1369">
        <f>IF(A2041="","",(IFERROR(VLOOKUP(A2041,Projecten!A$4:W$2618,23,FALSE),"niet bekend")))</f>
        <v>3479.45</v>
      </c>
      <c r="AH2041" s="1955">
        <f>IF(A2041="","",(IFERROR(VLOOKUP(A2041,Projecten!A$4:W$2618,12,FALSE),"niet bekend")))</f>
        <v>3479.45</v>
      </c>
    </row>
    <row r="2042" spans="1:34" s="1368" customFormat="1" ht="12" x14ac:dyDescent="0.2">
      <c r="A2042" s="1495">
        <v>2017218</v>
      </c>
      <c r="B2042" s="1355">
        <v>121266</v>
      </c>
      <c r="C2042" s="1495" t="s">
        <v>3442</v>
      </c>
      <c r="D2042" s="1613" t="s">
        <v>1100</v>
      </c>
      <c r="E2042" s="1613">
        <v>0</v>
      </c>
      <c r="F2042" s="1613">
        <v>1</v>
      </c>
      <c r="G2042" s="1613">
        <v>1</v>
      </c>
      <c r="H2042" s="1613">
        <v>0</v>
      </c>
      <c r="I2042" s="1359">
        <v>42836</v>
      </c>
      <c r="J2042" s="1359">
        <v>42837</v>
      </c>
      <c r="K2042" s="1622" t="s">
        <v>1737</v>
      </c>
      <c r="L2042" s="1622" t="s">
        <v>1737</v>
      </c>
      <c r="M2042" s="1360" t="s">
        <v>89</v>
      </c>
      <c r="N2042" s="1360" t="s">
        <v>89</v>
      </c>
      <c r="O2042" s="1360" t="s">
        <v>89</v>
      </c>
      <c r="P2042" s="1360" t="s">
        <v>89</v>
      </c>
      <c r="Q2042" s="1361"/>
      <c r="R2042" s="1362"/>
      <c r="S2042" s="1362">
        <v>17</v>
      </c>
      <c r="T2042" s="1363"/>
      <c r="U2042" s="1364" t="s">
        <v>986</v>
      </c>
      <c r="V2042" s="1364" t="s">
        <v>3535</v>
      </c>
      <c r="W2042" s="1356">
        <v>2</v>
      </c>
      <c r="X2042" s="1364"/>
      <c r="Y2042" s="1364"/>
      <c r="Z2042" s="2077">
        <v>42821</v>
      </c>
      <c r="AB2042" s="1369"/>
      <c r="AC2042" s="1369"/>
      <c r="AD2042" s="1369"/>
      <c r="AE2042" s="1370">
        <f>IF(A2042="","",(IFERROR(VLOOKUP(A2042,Projecten!A$4:W$2618,5,FALSE),"niet bekend")))</f>
        <v>0</v>
      </c>
      <c r="AF2042" s="1371">
        <f>IF(AE2042="","",(IF(E2042=0,AH2042,(E2042/AE2042*AH2042))))</f>
        <v>384.28</v>
      </c>
      <c r="AG2042" s="1369">
        <f>IF(A2042="","",(IFERROR(VLOOKUP(A2042,Projecten!A$4:W$2618,23,FALSE),"niet bekend")))</f>
        <v>384.28</v>
      </c>
      <c r="AH2042" s="1955">
        <f>IF(A2042="","",(IFERROR(VLOOKUP(A2042,Projecten!A$4:W$2618,12,FALSE),"niet bekend")))</f>
        <v>384.28</v>
      </c>
    </row>
    <row r="2043" spans="1:34" s="1368" customFormat="1" ht="12" x14ac:dyDescent="0.2">
      <c r="A2043" s="1495">
        <v>2017243</v>
      </c>
      <c r="B2043" s="1355">
        <v>121266</v>
      </c>
      <c r="C2043" s="1495" t="s">
        <v>3517</v>
      </c>
      <c r="D2043" s="1613" t="s">
        <v>614</v>
      </c>
      <c r="E2043" s="1613">
        <v>0</v>
      </c>
      <c r="F2043" s="1613">
        <v>1</v>
      </c>
      <c r="G2043" s="1613">
        <v>1</v>
      </c>
      <c r="H2043" s="1613">
        <v>0</v>
      </c>
      <c r="I2043" s="1359">
        <v>42836</v>
      </c>
      <c r="J2043" s="1622" t="s">
        <v>1737</v>
      </c>
      <c r="K2043" s="1622" t="s">
        <v>1737</v>
      </c>
      <c r="L2043" s="1622" t="s">
        <v>1737</v>
      </c>
      <c r="M2043" s="1360" t="s">
        <v>89</v>
      </c>
      <c r="N2043" s="1360" t="s">
        <v>89</v>
      </c>
      <c r="O2043" s="1360" t="s">
        <v>89</v>
      </c>
      <c r="P2043" s="1360" t="s">
        <v>89</v>
      </c>
      <c r="Q2043" s="1361"/>
      <c r="R2043" s="1362"/>
      <c r="S2043" s="1362">
        <v>17</v>
      </c>
      <c r="T2043" s="1363"/>
      <c r="U2043" s="1364" t="s">
        <v>986</v>
      </c>
      <c r="V2043" s="1364" t="s">
        <v>2121</v>
      </c>
      <c r="W2043" s="1356">
        <v>1.75</v>
      </c>
      <c r="X2043" s="1364"/>
      <c r="Y2043" s="1366"/>
      <c r="Z2043" s="2077">
        <v>42821</v>
      </c>
      <c r="AB2043" s="1369"/>
      <c r="AC2043" s="1369"/>
      <c r="AD2043" s="1369"/>
      <c r="AE2043" s="1370">
        <f>IF(A2043="","",(IFERROR(VLOOKUP(A2043,Projecten!A$4:W$2618,5,FALSE),"niet bekend")))</f>
        <v>0</v>
      </c>
      <c r="AF2043" s="1371">
        <f>IF(AE2043="","",(IF(E2043=0,AH2043,(E2043/AE2043*AH2043))))</f>
        <v>215.83</v>
      </c>
      <c r="AG2043" s="1369">
        <f>IF(A2043="","",(IFERROR(VLOOKUP(A2043,Projecten!A$4:W$2618,23,FALSE),"niet bekend")))</f>
        <v>215.83</v>
      </c>
      <c r="AH2043" s="1955">
        <f>IF(A2043="","",(IFERROR(VLOOKUP(A2043,Projecten!A$4:W$2618,12,FALSE),"niet bekend")))</f>
        <v>215.83</v>
      </c>
    </row>
    <row r="2044" spans="1:34" s="1386" customFormat="1" x14ac:dyDescent="0.2">
      <c r="A2044" s="826"/>
      <c r="B2044" s="1375"/>
      <c r="C2044" s="1376"/>
      <c r="D2044" s="1376"/>
      <c r="E2044" s="1377"/>
      <c r="F2044" s="1377"/>
      <c r="G2044" s="1377"/>
      <c r="H2044" s="1377"/>
      <c r="I2044" s="1378"/>
      <c r="J2044" s="1378"/>
      <c r="K2044" s="1378"/>
      <c r="L2044" s="1377"/>
      <c r="M2044" s="1377"/>
      <c r="N2044" s="1377"/>
      <c r="O2044" s="1377"/>
      <c r="P2044" s="1377"/>
      <c r="Q2044" s="1379"/>
      <c r="R2044" s="2138"/>
      <c r="S2044" s="1381"/>
      <c r="T2044" s="1381"/>
      <c r="U2044" s="1382"/>
      <c r="V2044" s="1382"/>
      <c r="W2044" s="1382"/>
      <c r="X2044" s="1383"/>
      <c r="Y2044" s="1384"/>
      <c r="Z2044" s="1385"/>
      <c r="AB2044" s="1387"/>
      <c r="AC2044" s="1387"/>
      <c r="AD2044" s="1387"/>
      <c r="AE2044" s="1388"/>
      <c r="AF2044" s="1389"/>
      <c r="AG2044" s="1387" t="str">
        <f>IF(A2044="","",(IFERROR(VLOOKUP(A2044,Projecten!A$4:W$2618,23,FALSE),"niet bekend")))</f>
        <v/>
      </c>
      <c r="AH2044" s="1390" t="str">
        <f>IF(A2044="","",(IFERROR(VLOOKUP(A2044,Projecten!A$4:W$2618,12,FALSE),"niet bekend")))</f>
        <v/>
      </c>
    </row>
    <row r="2045" spans="1:34" s="1323" customFormat="1" x14ac:dyDescent="0.2">
      <c r="A2045" s="1006"/>
      <c r="B2045" s="1311"/>
      <c r="C2045" s="1312">
        <f>SUM(F2045:H2045)</f>
        <v>89</v>
      </c>
      <c r="D2045" s="1313"/>
      <c r="E2045" s="1314">
        <f>SUM(E2046:E2057)</f>
        <v>7</v>
      </c>
      <c r="F2045" s="1314">
        <f>SUM(F2046:F2057)</f>
        <v>55</v>
      </c>
      <c r="G2045" s="1314">
        <f>SUM(G2046:G2057)</f>
        <v>31</v>
      </c>
      <c r="H2045" s="1314">
        <f>SUM(H2046:H2057)</f>
        <v>3</v>
      </c>
      <c r="I2045" s="1315"/>
      <c r="J2045" s="1315"/>
      <c r="K2045" s="1315"/>
      <c r="L2045" s="1314"/>
      <c r="M2045" s="1314"/>
      <c r="N2045" s="1314"/>
      <c r="O2045" s="1314"/>
      <c r="P2045" s="1314"/>
      <c r="Q2045" s="1449">
        <v>16</v>
      </c>
      <c r="R2045" s="2139"/>
      <c r="S2045" s="1450"/>
      <c r="T2045" s="1450"/>
      <c r="U2045" s="1451"/>
      <c r="V2045" s="1452">
        <f>SUM(W2045:W2057)</f>
        <v>221.25</v>
      </c>
      <c r="W2045" s="1320"/>
      <c r="X2045" s="1320">
        <f>Productiemedewerkers!C2424</f>
        <v>0</v>
      </c>
      <c r="Y2045" s="1321">
        <f>V2045-X2045</f>
        <v>221.25</v>
      </c>
      <c r="Z2045" s="1322"/>
      <c r="AB2045" s="1324"/>
      <c r="AC2045" s="1324"/>
      <c r="AD2045" s="1325" t="str">
        <f>CONCATENATE("week ",Q2045)</f>
        <v>week 16</v>
      </c>
      <c r="AE2045" s="1326"/>
      <c r="AF2045" s="1327">
        <f>SUM(AF2046:AF2057)</f>
        <v>13949.61</v>
      </c>
      <c r="AG2045" s="1324" t="str">
        <f>IF(A2045="","",(IFERROR(VLOOKUP(A2045,Projecten!A$4:W$2618,23,FALSE),"niet bekend")))</f>
        <v/>
      </c>
      <c r="AH2045" s="1328" t="str">
        <f>IF(A2045="","",(IFERROR(VLOOKUP(A2045,Projecten!A$4:W$2618,12,FALSE),"niet bekend")))</f>
        <v/>
      </c>
    </row>
    <row r="2046" spans="1:34" s="1287" customFormat="1" ht="12" x14ac:dyDescent="0.2">
      <c r="A2046" s="1493"/>
      <c r="B2046" s="1447"/>
      <c r="C2046" s="1331"/>
      <c r="D2046" s="1453"/>
      <c r="E2046" s="1454"/>
      <c r="F2046" s="1454"/>
      <c r="G2046" s="1454"/>
      <c r="H2046" s="1454"/>
      <c r="I2046" s="1334"/>
      <c r="J2046" s="1334"/>
      <c r="K2046" s="1334"/>
      <c r="L2046" s="1335"/>
      <c r="M2046" s="1335"/>
      <c r="N2046" s="1335"/>
      <c r="O2046" s="1335"/>
      <c r="P2046" s="1335"/>
      <c r="Q2046" s="1290" t="s">
        <v>3135</v>
      </c>
      <c r="R2046" s="1337"/>
      <c r="S2046" s="1337"/>
      <c r="T2046" s="1338"/>
      <c r="U2046" s="1331"/>
      <c r="V2046" s="1353" t="s">
        <v>2493</v>
      </c>
      <c r="W2046" s="1340"/>
      <c r="X2046" s="1331"/>
      <c r="Y2046" s="1331"/>
      <c r="Z2046" s="1290"/>
      <c r="AB2046" s="1291"/>
      <c r="AC2046" s="1291"/>
      <c r="AD2046" s="1291"/>
      <c r="AE2046" s="1412" t="str">
        <f>IF(A2046="","",(IFERROR(VLOOKUP(A2046,Projecten!A$4:W$2618,5,FALSE),"niet bekend")))</f>
        <v/>
      </c>
      <c r="AF2046" s="1293" t="str">
        <f>IF(AE2046="","",(IF(E2046=0,AH2046,(E2046/AE2046*AH2046))))</f>
        <v/>
      </c>
      <c r="AG2046" s="1291" t="str">
        <f>IF(A2046="","",(IFERROR(VLOOKUP(A2046,Projecten!A$4:W$2618,23,FALSE),"niet bekend")))</f>
        <v/>
      </c>
      <c r="AH2046" s="1918" t="str">
        <f>IF(A2046="","",(IFERROR(VLOOKUP(A2046,Projecten!A$4:W$2618,12,FALSE),"niet bekend")))</f>
        <v/>
      </c>
    </row>
    <row r="2047" spans="1:34" s="1287" customFormat="1" x14ac:dyDescent="0.2">
      <c r="A2047" s="4"/>
      <c r="B2047" s="1290"/>
      <c r="C2047" s="1414" t="s">
        <v>3138</v>
      </c>
      <c r="D2047" s="1331"/>
      <c r="E2047" s="1348"/>
      <c r="F2047" s="1348"/>
      <c r="G2047" s="1348"/>
      <c r="H2047" s="1348"/>
      <c r="I2047" s="1336"/>
      <c r="J2047" s="1336"/>
      <c r="K2047" s="1336"/>
      <c r="L2047" s="1348"/>
      <c r="M2047" s="1348"/>
      <c r="N2047" s="1348"/>
      <c r="O2047" s="1348"/>
      <c r="P2047" s="1348"/>
      <c r="Q2047" s="1290"/>
      <c r="R2047" s="1337"/>
      <c r="S2047" s="1348"/>
      <c r="T2047" s="1338"/>
      <c r="U2047" s="1331"/>
      <c r="V2047" s="1331"/>
      <c r="W2047" s="1394">
        <v>123.75</v>
      </c>
      <c r="X2047" s="1331"/>
      <c r="Y2047" s="1331"/>
      <c r="Z2047" s="1290"/>
      <c r="AB2047" s="1291"/>
      <c r="AC2047" s="1291"/>
      <c r="AD2047" s="1291"/>
      <c r="AE2047" s="1292"/>
      <c r="AF2047" s="1293"/>
      <c r="AG2047" s="1291"/>
      <c r="AH2047" s="1918"/>
    </row>
    <row r="2048" spans="1:34" s="1287" customFormat="1" x14ac:dyDescent="0.2">
      <c r="A2048" s="4"/>
      <c r="B2048" s="1290"/>
      <c r="C2048" s="1414" t="s">
        <v>3268</v>
      </c>
      <c r="D2048" s="1331"/>
      <c r="E2048" s="1348"/>
      <c r="F2048" s="1348"/>
      <c r="G2048" s="1348"/>
      <c r="H2048" s="1348"/>
      <c r="I2048" s="1336"/>
      <c r="J2048" s="1336"/>
      <c r="K2048" s="1336"/>
      <c r="L2048" s="1348"/>
      <c r="M2048" s="1348"/>
      <c r="N2048" s="1348"/>
      <c r="O2048" s="1348"/>
      <c r="P2048" s="1348"/>
      <c r="Q2048" s="1290"/>
      <c r="R2048" s="1337"/>
      <c r="S2048" s="1348"/>
      <c r="T2048" s="1338"/>
      <c r="U2048" s="1331"/>
      <c r="V2048" s="1331"/>
      <c r="W2048" s="1394">
        <v>8.25</v>
      </c>
      <c r="X2048" s="1331"/>
      <c r="Y2048" s="1331"/>
      <c r="Z2048" s="1290"/>
      <c r="AB2048" s="1291"/>
      <c r="AC2048" s="1291"/>
      <c r="AD2048" s="1291"/>
      <c r="AE2048" s="1292"/>
      <c r="AF2048" s="1293"/>
      <c r="AG2048" s="1291"/>
      <c r="AH2048" s="1918"/>
    </row>
    <row r="2049" spans="1:34" s="1287" customFormat="1" x14ac:dyDescent="0.2">
      <c r="A2049" s="154"/>
      <c r="B2049" s="2078"/>
      <c r="C2049" s="2035"/>
      <c r="D2049" s="2079"/>
      <c r="E2049" s="2080"/>
      <c r="F2049" s="2080"/>
      <c r="G2049" s="2080"/>
      <c r="H2049" s="2080"/>
      <c r="I2049" s="1336"/>
      <c r="J2049" s="1336"/>
      <c r="K2049" s="1336"/>
      <c r="L2049" s="1348"/>
      <c r="M2049" s="1348"/>
      <c r="N2049" s="1348"/>
      <c r="O2049" s="1348"/>
      <c r="P2049" s="1348"/>
      <c r="Q2049" s="1290"/>
      <c r="R2049" s="1337"/>
      <c r="S2049" s="1348"/>
      <c r="T2049" s="1338"/>
      <c r="U2049" s="1331"/>
      <c r="V2049" s="1331"/>
      <c r="W2049" s="1394"/>
      <c r="X2049" s="1331"/>
      <c r="Y2049" s="1331"/>
      <c r="Z2049" s="1290"/>
      <c r="AB2049" s="1291"/>
      <c r="AC2049" s="1291"/>
      <c r="AD2049" s="1291"/>
      <c r="AE2049" s="1292"/>
      <c r="AF2049" s="1293"/>
      <c r="AG2049" s="1291"/>
      <c r="AH2049" s="1918"/>
    </row>
    <row r="2050" spans="1:34" s="1368" customFormat="1" ht="12" x14ac:dyDescent="0.2">
      <c r="A2050" s="2093">
        <v>2017304</v>
      </c>
      <c r="B2050" s="2096">
        <v>121281</v>
      </c>
      <c r="C2050" s="2108" t="s">
        <v>3646</v>
      </c>
      <c r="D2050" s="2109" t="s">
        <v>68</v>
      </c>
      <c r="E2050" s="2110">
        <v>1</v>
      </c>
      <c r="F2050" s="2110">
        <v>11</v>
      </c>
      <c r="G2050" s="2110">
        <v>2</v>
      </c>
      <c r="H2050" s="2110">
        <v>0</v>
      </c>
      <c r="I2050" s="1359">
        <v>42845</v>
      </c>
      <c r="J2050" s="1668" t="s">
        <v>1737</v>
      </c>
      <c r="K2050" s="1668" t="s">
        <v>1737</v>
      </c>
      <c r="L2050" s="1668" t="s">
        <v>1737</v>
      </c>
      <c r="M2050" s="1360" t="s">
        <v>89</v>
      </c>
      <c r="N2050" s="1360" t="s">
        <v>89</v>
      </c>
      <c r="O2050" s="1360" t="s">
        <v>89</v>
      </c>
      <c r="P2050" s="1360" t="s">
        <v>89</v>
      </c>
      <c r="Q2050" s="1361"/>
      <c r="R2050" s="1362">
        <v>117</v>
      </c>
      <c r="S2050" s="1360">
        <v>16</v>
      </c>
      <c r="T2050" s="1363"/>
      <c r="U2050" s="1364" t="s">
        <v>3647</v>
      </c>
      <c r="V2050" s="1364" t="s">
        <v>3650</v>
      </c>
      <c r="W2050" s="1356">
        <v>9</v>
      </c>
      <c r="X2050" s="1364"/>
      <c r="Y2050" s="1364"/>
      <c r="Z2050" s="2077">
        <v>42836</v>
      </c>
      <c r="AB2050" s="1369"/>
      <c r="AC2050" s="1369"/>
      <c r="AD2050" s="1369"/>
      <c r="AE2050" s="1370">
        <f>IF(A2050="","",(IFERROR(VLOOKUP(A2050,Projecten!A$4:W$2618,5,FALSE),"niet bekend")))</f>
        <v>1</v>
      </c>
      <c r="AF2050" s="1371">
        <f>IF(AE2050="","",(IF(E2050=0,AH2050,(E2050/AE2050*AH2050))))</f>
        <v>1650</v>
      </c>
      <c r="AG2050" s="1369">
        <f>IF(A2050="","",(IFERROR(VLOOKUP(A2050,Projecten!A$4:W$2618,23,FALSE),"niet bekend")))</f>
        <v>1650</v>
      </c>
      <c r="AH2050" s="1955">
        <f>IF(A2050="","",(IFERROR(VLOOKUP(A2050,Projecten!A$4:W$2618,12,FALSE),"niet bekend")))</f>
        <v>1650</v>
      </c>
    </row>
    <row r="2051" spans="1:34" s="1368" customFormat="1" ht="12" x14ac:dyDescent="0.2">
      <c r="A2051" s="2037">
        <v>2017247</v>
      </c>
      <c r="B2051" s="2034">
        <v>121278</v>
      </c>
      <c r="C2051" s="1915" t="s">
        <v>3529</v>
      </c>
      <c r="D2051" s="2028" t="s">
        <v>68</v>
      </c>
      <c r="E2051" s="2029">
        <v>5</v>
      </c>
      <c r="F2051" s="2029">
        <v>40</v>
      </c>
      <c r="G2051" s="2029">
        <v>25</v>
      </c>
      <c r="H2051" s="2029">
        <v>3</v>
      </c>
      <c r="I2051" s="1359">
        <v>42836</v>
      </c>
      <c r="J2051" s="1359" t="s">
        <v>1737</v>
      </c>
      <c r="K2051" s="1359" t="s">
        <v>1737</v>
      </c>
      <c r="L2051" s="1359" t="s">
        <v>1737</v>
      </c>
      <c r="M2051" s="1360" t="s">
        <v>89</v>
      </c>
      <c r="N2051" s="1360" t="s">
        <v>89</v>
      </c>
      <c r="O2051" s="1360" t="s">
        <v>89</v>
      </c>
      <c r="P2051" s="1360" t="s">
        <v>89</v>
      </c>
      <c r="Q2051" s="1361"/>
      <c r="R2051" s="1362" t="s">
        <v>3757</v>
      </c>
      <c r="S2051" s="1362">
        <v>18</v>
      </c>
      <c r="T2051" s="1363"/>
      <c r="U2051" s="1364" t="s">
        <v>561</v>
      </c>
      <c r="V2051" s="1364"/>
      <c r="W2051" s="1356">
        <v>74</v>
      </c>
      <c r="X2051" s="1364"/>
      <c r="Y2051" s="1366"/>
      <c r="Z2051" s="2077">
        <v>42824</v>
      </c>
      <c r="AB2051" s="1369"/>
      <c r="AC2051" s="1369"/>
      <c r="AD2051" s="1369"/>
      <c r="AE2051" s="1370">
        <f>IF(A2051="","",(IFERROR(VLOOKUP(A2051,Projecten!A$4:W$2618,5,FALSE),"niet bekend")))</f>
        <v>5</v>
      </c>
      <c r="AF2051" s="1371">
        <f>IF(AE2051="","",(IF(E2051=0,AH2051,(E2051/AE2051*AH2051))))</f>
        <v>11724.5</v>
      </c>
      <c r="AG2051" s="1369">
        <f>IF(A2051="","",(IFERROR(VLOOKUP(A2051,Projecten!A$4:W$2618,23,FALSE),"niet bekend")))</f>
        <v>11724.5</v>
      </c>
      <c r="AH2051" s="1955">
        <f>IF(A2051="","",(IFERROR(VLOOKUP(A2051,Projecten!A$4:W$2618,12,FALSE),"niet bekend")))</f>
        <v>11724.5</v>
      </c>
    </row>
    <row r="2052" spans="1:34" s="1368" customFormat="1" ht="12" x14ac:dyDescent="0.2">
      <c r="A2052" s="1396">
        <v>2017311</v>
      </c>
      <c r="B2052" s="1355">
        <v>121282</v>
      </c>
      <c r="C2052" s="1396" t="s">
        <v>3517</v>
      </c>
      <c r="D2052" s="1437" t="s">
        <v>1100</v>
      </c>
      <c r="E2052" s="1445">
        <v>0</v>
      </c>
      <c r="F2052" s="1445">
        <v>1</v>
      </c>
      <c r="G2052" s="1445">
        <v>1</v>
      </c>
      <c r="H2052" s="1445">
        <v>0</v>
      </c>
      <c r="I2052" s="1359">
        <v>42845</v>
      </c>
      <c r="J2052" s="1622" t="s">
        <v>1737</v>
      </c>
      <c r="K2052" s="1622" t="s">
        <v>1737</v>
      </c>
      <c r="L2052" s="1622" t="s">
        <v>1737</v>
      </c>
      <c r="M2052" s="1360" t="s">
        <v>89</v>
      </c>
      <c r="N2052" s="1360" t="s">
        <v>89</v>
      </c>
      <c r="O2052" s="1360" t="s">
        <v>89</v>
      </c>
      <c r="P2052" s="1360" t="s">
        <v>89</v>
      </c>
      <c r="Q2052" s="1361"/>
      <c r="R2052" s="1362"/>
      <c r="S2052" s="1360">
        <v>17</v>
      </c>
      <c r="T2052" s="1363"/>
      <c r="U2052" s="1364" t="s">
        <v>986</v>
      </c>
      <c r="V2052" s="1364" t="s">
        <v>1631</v>
      </c>
      <c r="W2052" s="1356">
        <v>1.25</v>
      </c>
      <c r="X2052" s="1364"/>
      <c r="Y2052" s="1364"/>
      <c r="Z2052" s="2077">
        <v>42836</v>
      </c>
      <c r="AB2052" s="1369"/>
      <c r="AC2052" s="1369"/>
      <c r="AD2052" s="1369"/>
      <c r="AE2052" s="1370">
        <v>0</v>
      </c>
      <c r="AF2052" s="1371">
        <f>IF(AE2052="","",(IF(E2052=0,AH2052,(E2052/AE2052*AH2052))))</f>
        <v>174.85</v>
      </c>
      <c r="AG2052" s="1369">
        <v>0</v>
      </c>
      <c r="AH2052" s="1955">
        <v>174.85</v>
      </c>
    </row>
    <row r="2053" spans="1:34" s="1625" customFormat="1" ht="12" x14ac:dyDescent="0.2">
      <c r="A2053" s="1396"/>
      <c r="B2053" s="1630"/>
      <c r="C2053" s="1396"/>
      <c r="D2053" s="1437"/>
      <c r="E2053" s="1445"/>
      <c r="F2053" s="1445"/>
      <c r="G2053" s="1445"/>
      <c r="H2053" s="1445"/>
      <c r="I2053" s="1622"/>
      <c r="J2053" s="1622"/>
      <c r="K2053" s="1359"/>
      <c r="L2053" s="1622"/>
      <c r="M2053" s="1360"/>
      <c r="N2053" s="1360"/>
      <c r="O2053" s="1360"/>
      <c r="P2053" s="1360"/>
      <c r="Q2053" s="1587"/>
      <c r="R2053" s="1362"/>
      <c r="S2053" s="1362"/>
      <c r="T2053" s="1363"/>
      <c r="U2053" s="1364"/>
      <c r="V2053" s="1364"/>
      <c r="W2053" s="1356"/>
      <c r="X2053" s="1624"/>
      <c r="Y2053" s="1624"/>
      <c r="Z2053" s="2077"/>
      <c r="AA2053" s="1368"/>
      <c r="AB2053" s="1369"/>
      <c r="AC2053" s="1369"/>
      <c r="AD2053" s="1369"/>
      <c r="AE2053" s="1370"/>
      <c r="AF2053" s="1371"/>
      <c r="AG2053" s="1369"/>
      <c r="AH2053" s="1955"/>
    </row>
    <row r="2054" spans="1:34" s="1625" customFormat="1" ht="12" x14ac:dyDescent="0.2">
      <c r="A2054" s="2123">
        <v>2017330</v>
      </c>
      <c r="B2054" s="2124">
        <v>121286</v>
      </c>
      <c r="C2054" s="2124" t="s">
        <v>3719</v>
      </c>
      <c r="D2054" s="2125" t="s">
        <v>489</v>
      </c>
      <c r="E2054" s="2125">
        <v>0</v>
      </c>
      <c r="F2054" s="2125">
        <v>1</v>
      </c>
      <c r="G2054" s="2125">
        <v>1</v>
      </c>
      <c r="H2054" s="2125">
        <v>0</v>
      </c>
      <c r="I2054" s="1622">
        <v>42850</v>
      </c>
      <c r="J2054" s="1622"/>
      <c r="K2054" s="1622"/>
      <c r="L2054" s="1622"/>
      <c r="M2054" s="1360" t="s">
        <v>89</v>
      </c>
      <c r="N2054" s="1360" t="s">
        <v>89</v>
      </c>
      <c r="O2054" s="1360" t="s">
        <v>89</v>
      </c>
      <c r="P2054" s="1360" t="s">
        <v>89</v>
      </c>
      <c r="Q2054" s="1587"/>
      <c r="R2054" s="1362"/>
      <c r="S2054" s="1639"/>
      <c r="T2054" s="1623"/>
      <c r="U2054" s="1624"/>
      <c r="V2054" s="1624"/>
      <c r="W2054" s="1585">
        <v>2</v>
      </c>
      <c r="X2054" s="1624"/>
      <c r="Y2054" s="1624"/>
      <c r="Z2054" s="1930"/>
      <c r="AB2054" s="1626"/>
      <c r="AC2054" s="1626"/>
      <c r="AD2054" s="1626"/>
      <c r="AE2054" s="1370"/>
      <c r="AF2054" s="1371"/>
      <c r="AG2054" s="1369"/>
      <c r="AH2054" s="1955"/>
    </row>
    <row r="2055" spans="1:34" s="1625" customFormat="1" ht="12" x14ac:dyDescent="0.2">
      <c r="A2055" s="1638"/>
      <c r="B2055" s="1587"/>
      <c r="C2055" s="1587"/>
      <c r="D2055" s="1624"/>
      <c r="E2055" s="1621"/>
      <c r="F2055" s="1621"/>
      <c r="G2055" s="1621"/>
      <c r="H2055" s="1621"/>
      <c r="I2055" s="1622"/>
      <c r="J2055" s="1622"/>
      <c r="K2055" s="1622"/>
      <c r="L2055" s="1622"/>
      <c r="M2055" s="1360"/>
      <c r="N2055" s="1360"/>
      <c r="O2055" s="1360"/>
      <c r="P2055" s="1360"/>
      <c r="Q2055" s="1587"/>
      <c r="R2055" s="1368"/>
      <c r="S2055" s="1639"/>
      <c r="T2055" s="1623"/>
      <c r="U2055" s="1624"/>
      <c r="V2055" s="1624"/>
      <c r="W2055" s="1585"/>
      <c r="X2055" s="1624"/>
      <c r="Y2055" s="1624"/>
      <c r="Z2055" s="1930"/>
      <c r="AB2055" s="1626"/>
      <c r="AC2055" s="1626"/>
      <c r="AD2055" s="1626"/>
      <c r="AE2055" s="1370"/>
      <c r="AF2055" s="1371"/>
      <c r="AG2055" s="1369"/>
      <c r="AH2055" s="1955"/>
    </row>
    <row r="2056" spans="1:34" s="1625" customFormat="1" ht="12" x14ac:dyDescent="0.2">
      <c r="A2056" s="2065">
        <v>2017235</v>
      </c>
      <c r="B2056" s="2095">
        <v>121280</v>
      </c>
      <c r="C2056" s="2062" t="s">
        <v>3473</v>
      </c>
      <c r="D2056" s="2063" t="s">
        <v>451</v>
      </c>
      <c r="E2056" s="2063">
        <v>1</v>
      </c>
      <c r="F2056" s="2063">
        <v>2</v>
      </c>
      <c r="G2056" s="2063">
        <v>2</v>
      </c>
      <c r="H2056" s="2063">
        <v>0</v>
      </c>
      <c r="I2056" s="1359">
        <v>42836</v>
      </c>
      <c r="J2056" s="1622" t="s">
        <v>1737</v>
      </c>
      <c r="K2056" s="1622" t="s">
        <v>1737</v>
      </c>
      <c r="L2056" s="1622" t="s">
        <v>1737</v>
      </c>
      <c r="M2056" s="1360" t="s">
        <v>89</v>
      </c>
      <c r="N2056" s="1360" t="s">
        <v>89</v>
      </c>
      <c r="O2056" s="1360" t="s">
        <v>89</v>
      </c>
      <c r="P2056" s="1360" t="s">
        <v>89</v>
      </c>
      <c r="Q2056" s="1587"/>
      <c r="R2056" s="1362">
        <v>185</v>
      </c>
      <c r="S2056" s="1362">
        <v>18</v>
      </c>
      <c r="T2056" s="1363"/>
      <c r="U2056" s="1364" t="s">
        <v>934</v>
      </c>
      <c r="V2056" s="1364" t="s">
        <v>3534</v>
      </c>
      <c r="W2056" s="1356">
        <v>3</v>
      </c>
      <c r="X2056" s="1624"/>
      <c r="Y2056" s="1624"/>
      <c r="Z2056" s="2077">
        <v>42821</v>
      </c>
      <c r="AB2056" s="1626"/>
      <c r="AC2056" s="1626"/>
      <c r="AD2056" s="1626"/>
      <c r="AE2056" s="1370">
        <f>IF(A2056="","",(IFERROR(VLOOKUP(A2056,Projecten!A$4:W$2618,5,FALSE),"niet bekend")))</f>
        <v>1</v>
      </c>
      <c r="AF2056" s="1371">
        <f>IF(AE2056="","",(IF(E2056=0,AH2056,(E2056/AE2056*AH2056))))</f>
        <v>400.26</v>
      </c>
      <c r="AG2056" s="1369">
        <f>IF(A2056="","",(IFERROR(VLOOKUP(A2056,Projecten!A$4:W$2618,23,FALSE),"niet bekend")))</f>
        <v>400.26</v>
      </c>
      <c r="AH2056" s="1955">
        <f>IF(A2056="","",(IFERROR(VLOOKUP(A2056,Projecten!A$4:W$2618,12,FALSE),"niet bekend")))</f>
        <v>400.26</v>
      </c>
    </row>
    <row r="2057" spans="1:34" s="1386" customFormat="1" x14ac:dyDescent="0.2">
      <c r="A2057" s="826"/>
      <c r="B2057" s="1375"/>
      <c r="C2057" s="1376"/>
      <c r="D2057" s="1376"/>
      <c r="E2057" s="1377"/>
      <c r="F2057" s="1377"/>
      <c r="G2057" s="1377"/>
      <c r="H2057" s="1377"/>
      <c r="I2057" s="1378"/>
      <c r="J2057" s="1378"/>
      <c r="K2057" s="1378"/>
      <c r="L2057" s="1377"/>
      <c r="M2057" s="1377"/>
      <c r="N2057" s="1377"/>
      <c r="O2057" s="1377"/>
      <c r="P2057" s="1377"/>
      <c r="Q2057" s="1379"/>
      <c r="R2057" s="1379"/>
      <c r="S2057" s="1381"/>
      <c r="T2057" s="1381"/>
      <c r="U2057" s="1382"/>
      <c r="V2057" s="1382"/>
      <c r="W2057" s="1382"/>
      <c r="X2057" s="1383"/>
      <c r="Y2057" s="1384"/>
      <c r="Z2057" s="1385"/>
      <c r="AB2057" s="1387"/>
      <c r="AC2057" s="1387"/>
      <c r="AD2057" s="1387"/>
      <c r="AE2057" s="1388"/>
      <c r="AF2057" s="1389"/>
      <c r="AG2057" s="1387" t="str">
        <f>IF(A2057="","",(IFERROR(VLOOKUP(A2057,Projecten!A$4:W$2618,23,FALSE),"niet bekend")))</f>
        <v/>
      </c>
      <c r="AH2057" s="1390" t="str">
        <f>IF(A2057="","",(IFERROR(VLOOKUP(A2057,Projecten!A$4:W$2618,12,FALSE),"niet bekend")))</f>
        <v/>
      </c>
    </row>
    <row r="2058" spans="1:34" s="1323" customFormat="1" x14ac:dyDescent="0.2">
      <c r="A2058" s="1006"/>
      <c r="B2058" s="1311"/>
      <c r="C2058" s="1312">
        <f>SUM(F2058:H2058)</f>
        <v>308</v>
      </c>
      <c r="D2058" s="1313"/>
      <c r="E2058" s="1314">
        <f>SUM(E2059:E2084)</f>
        <v>17</v>
      </c>
      <c r="F2058" s="1314">
        <f>SUM(F2059:F2084)</f>
        <v>161</v>
      </c>
      <c r="G2058" s="1314">
        <f>SUM(G2059:G2084)</f>
        <v>94</v>
      </c>
      <c r="H2058" s="1314">
        <f>SUM(H2059:H2084)</f>
        <v>53</v>
      </c>
      <c r="I2058" s="1315"/>
      <c r="J2058" s="1315"/>
      <c r="K2058" s="1315"/>
      <c r="L2058" s="1314"/>
      <c r="M2058" s="1314"/>
      <c r="N2058" s="1314"/>
      <c r="O2058" s="1314"/>
      <c r="P2058" s="1314"/>
      <c r="Q2058" s="1449">
        <v>17</v>
      </c>
      <c r="R2058" s="2139"/>
      <c r="S2058" s="1450"/>
      <c r="T2058" s="1450"/>
      <c r="U2058" s="1451"/>
      <c r="V2058" s="1452">
        <f>SUM(W2058:W2084)</f>
        <v>726.5</v>
      </c>
      <c r="W2058" s="1320"/>
      <c r="X2058" s="1320">
        <f>Productiemedewerkers!C2437</f>
        <v>0</v>
      </c>
      <c r="Y2058" s="1321">
        <f>V2058-X2058</f>
        <v>726.5</v>
      </c>
      <c r="Z2058" s="1322"/>
      <c r="AB2058" s="1324"/>
      <c r="AC2058" s="1324"/>
      <c r="AD2058" s="1325" t="str">
        <f>CONCATENATE("week ",Q2058)</f>
        <v>week 17</v>
      </c>
      <c r="AE2058" s="1326"/>
      <c r="AF2058" s="1327">
        <f>SUM(AF2059:AF2084)</f>
        <v>90504.960000000006</v>
      </c>
      <c r="AG2058" s="1324" t="str">
        <f>IF(A2058="","",(IFERROR(VLOOKUP(A2058,Projecten!A$4:W$2618,23,FALSE),"niet bekend")))</f>
        <v/>
      </c>
      <c r="AH2058" s="1328" t="str">
        <f>IF(A2058="","",(IFERROR(VLOOKUP(A2058,Projecten!A$4:W$2618,12,FALSE),"niet bekend")))</f>
        <v/>
      </c>
    </row>
    <row r="2059" spans="1:34" s="1287" customFormat="1" ht="12" x14ac:dyDescent="0.2">
      <c r="A2059" s="1493"/>
      <c r="B2059" s="1447"/>
      <c r="C2059" s="1353" t="s">
        <v>3153</v>
      </c>
      <c r="D2059" s="1453"/>
      <c r="E2059" s="1454"/>
      <c r="F2059" s="1454"/>
      <c r="G2059" s="1454"/>
      <c r="H2059" s="1454"/>
      <c r="I2059" s="1334"/>
      <c r="J2059" s="1334"/>
      <c r="K2059" s="1334"/>
      <c r="L2059" s="1335"/>
      <c r="M2059" s="1335"/>
      <c r="N2059" s="1335"/>
      <c r="O2059" s="1335"/>
      <c r="P2059" s="1335"/>
      <c r="Q2059" s="1290" t="s">
        <v>3136</v>
      </c>
      <c r="R2059" s="1337"/>
      <c r="S2059" s="1337"/>
      <c r="T2059" s="1338"/>
      <c r="U2059" s="1331"/>
      <c r="V2059" s="1353" t="s">
        <v>2493</v>
      </c>
      <c r="W2059" s="1340"/>
      <c r="X2059" s="1331"/>
      <c r="Y2059" s="1331"/>
      <c r="Z2059" s="1290"/>
      <c r="AB2059" s="1291"/>
      <c r="AC2059" s="1291"/>
      <c r="AD2059" s="1291"/>
      <c r="AE2059" s="1412" t="str">
        <f>IF(A2059="","",(IFERROR(VLOOKUP(A2059,Projecten!A$4:W$2618,5,FALSE),"niet bekend")))</f>
        <v/>
      </c>
      <c r="AF2059" s="1293" t="str">
        <f>IF(AE2059="","",(IF(E2059=0,AH2059,(E2059/AE2059*AH2059))))</f>
        <v/>
      </c>
      <c r="AG2059" s="1291" t="str">
        <f>IF(A2059="","",(IFERROR(VLOOKUP(A2059,Projecten!A$4:W$2618,23,FALSE),"niet bekend")))</f>
        <v/>
      </c>
      <c r="AH2059" s="1918" t="str">
        <f>IF(A2059="","",(IFERROR(VLOOKUP(A2059,Projecten!A$4:W$2618,12,FALSE),"niet bekend")))</f>
        <v/>
      </c>
    </row>
    <row r="2060" spans="1:34" s="1287" customFormat="1" x14ac:dyDescent="0.2">
      <c r="A2060" s="4"/>
      <c r="B2060" s="1290"/>
      <c r="C2060" s="1414" t="s">
        <v>3137</v>
      </c>
      <c r="D2060" s="1331"/>
      <c r="E2060" s="1348"/>
      <c r="F2060" s="1348"/>
      <c r="G2060" s="1348"/>
      <c r="H2060" s="1348"/>
      <c r="I2060" s="1336"/>
      <c r="J2060" s="1336"/>
      <c r="K2060" s="1336"/>
      <c r="L2060" s="1348"/>
      <c r="M2060" s="1348"/>
      <c r="N2060" s="1348"/>
      <c r="O2060" s="1348"/>
      <c r="P2060" s="1348"/>
      <c r="Q2060" s="1290"/>
      <c r="R2060" s="1337"/>
      <c r="S2060" s="1348"/>
      <c r="T2060" s="1338"/>
      <c r="U2060" s="1331"/>
      <c r="V2060" s="1331"/>
      <c r="W2060" s="1394">
        <v>172.25</v>
      </c>
      <c r="X2060" s="1331"/>
      <c r="Y2060" s="1331"/>
      <c r="Z2060" s="1290"/>
      <c r="AB2060" s="1291"/>
      <c r="AC2060" s="1291"/>
      <c r="AD2060" s="1291"/>
      <c r="AE2060" s="1292"/>
      <c r="AF2060" s="1293"/>
      <c r="AG2060" s="1291"/>
      <c r="AH2060" s="1918"/>
    </row>
    <row r="2061" spans="1:34" s="1461" customFormat="1" ht="12" x14ac:dyDescent="0.2">
      <c r="A2061" s="1494"/>
      <c r="B2061" s="1414"/>
      <c r="C2061" s="1414" t="s">
        <v>3169</v>
      </c>
      <c r="D2061" s="1455"/>
      <c r="E2061" s="1457"/>
      <c r="F2061" s="1457"/>
      <c r="G2061" s="1457"/>
      <c r="H2061" s="1457"/>
      <c r="I2061" s="1456"/>
      <c r="J2061" s="1456"/>
      <c r="K2061" s="1456"/>
      <c r="L2061" s="1456"/>
      <c r="M2061" s="1348"/>
      <c r="N2061" s="1348"/>
      <c r="O2061" s="1348"/>
      <c r="P2061" s="1348"/>
      <c r="Q2061" s="1414"/>
      <c r="R2061" s="1337"/>
      <c r="S2061" s="1337"/>
      <c r="T2061" s="1338"/>
      <c r="U2061" s="1331"/>
      <c r="V2061" s="1455"/>
      <c r="W2061" s="1394">
        <v>40</v>
      </c>
      <c r="X2061" s="1455"/>
      <c r="Y2061" s="1455"/>
      <c r="Z2061" s="1928"/>
      <c r="AB2061" s="1462"/>
      <c r="AC2061" s="1462"/>
      <c r="AD2061" s="1462"/>
      <c r="AE2061" s="1463" t="str">
        <f>IF(A2061="","",(IFERROR(VLOOKUP(A2061,Projecten!A$4:W$2618,5,FALSE),"niet bekend")))</f>
        <v/>
      </c>
      <c r="AF2061" s="1425" t="str">
        <f>IF(AE2061="","",(IF(E2061=0,AH2061,(E2061/AE2061*AH2061))))</f>
        <v/>
      </c>
      <c r="AG2061" s="1462" t="str">
        <f>IF(A2061="","",(IFERROR(VLOOKUP(A2061,Projecten!A$4:W$2618,23,FALSE),"niet bekend")))</f>
        <v/>
      </c>
      <c r="AH2061" s="1464" t="str">
        <f>IF(A2061="","",(IFERROR(VLOOKUP(A2061,Projecten!A$4:W$2618,12,FALSE),"niet bekend")))</f>
        <v/>
      </c>
    </row>
    <row r="2062" spans="1:34" s="1461" customFormat="1" ht="12" x14ac:dyDescent="0.2">
      <c r="A2062" s="1494"/>
      <c r="B2062" s="1414"/>
      <c r="C2062" s="1414" t="s">
        <v>3227</v>
      </c>
      <c r="D2062" s="1455"/>
      <c r="E2062" s="1457"/>
      <c r="F2062" s="1457"/>
      <c r="G2062" s="1457"/>
      <c r="H2062" s="1457"/>
      <c r="I2062" s="1456"/>
      <c r="J2062" s="1456"/>
      <c r="K2062" s="1456"/>
      <c r="L2062" s="1456"/>
      <c r="M2062" s="1348"/>
      <c r="N2062" s="1348"/>
      <c r="O2062" s="1348"/>
      <c r="P2062" s="1348"/>
      <c r="Q2062" s="1414"/>
      <c r="R2062" s="1337"/>
      <c r="S2062" s="1337"/>
      <c r="T2062" s="1338"/>
      <c r="U2062" s="1331"/>
      <c r="V2062" s="1455"/>
      <c r="W2062" s="1394">
        <v>38</v>
      </c>
      <c r="X2062" s="1455"/>
      <c r="Y2062" s="1455"/>
      <c r="Z2062" s="1928"/>
      <c r="AB2062" s="1462"/>
      <c r="AC2062" s="1462"/>
      <c r="AD2062" s="1462"/>
      <c r="AE2062" s="1463"/>
      <c r="AF2062" s="1425"/>
      <c r="AG2062" s="1462"/>
      <c r="AH2062" s="1464"/>
    </row>
    <row r="2063" spans="1:34" s="1461" customFormat="1" ht="12" x14ac:dyDescent="0.2">
      <c r="A2063" s="1494"/>
      <c r="B2063" s="1414"/>
      <c r="C2063" s="1414" t="s">
        <v>3735</v>
      </c>
      <c r="D2063" s="1455"/>
      <c r="E2063" s="1457"/>
      <c r="F2063" s="1457"/>
      <c r="G2063" s="1457"/>
      <c r="H2063" s="1457"/>
      <c r="I2063" s="1456"/>
      <c r="J2063" s="1456"/>
      <c r="K2063" s="1456"/>
      <c r="L2063" s="1456"/>
      <c r="M2063" s="1348"/>
      <c r="N2063" s="1348"/>
      <c r="O2063" s="1348"/>
      <c r="P2063" s="1348"/>
      <c r="Q2063" s="1414"/>
      <c r="R2063" s="1337"/>
      <c r="S2063" s="1337"/>
      <c r="T2063" s="1338"/>
      <c r="U2063" s="1331"/>
      <c r="V2063" s="1455"/>
      <c r="W2063" s="1394">
        <v>8.25</v>
      </c>
      <c r="X2063" s="1455"/>
      <c r="Y2063" s="1455"/>
      <c r="Z2063" s="1928"/>
      <c r="AB2063" s="1462"/>
      <c r="AC2063" s="1462"/>
      <c r="AD2063" s="1462"/>
      <c r="AE2063" s="1463"/>
      <c r="AF2063" s="1425"/>
      <c r="AG2063" s="1462"/>
      <c r="AH2063" s="1464"/>
    </row>
    <row r="2064" spans="1:34" s="1287" customFormat="1" x14ac:dyDescent="0.2">
      <c r="A2064" s="4"/>
      <c r="B2064" s="1290"/>
      <c r="C2064" s="1290"/>
      <c r="D2064" s="1331"/>
      <c r="E2064" s="1348"/>
      <c r="F2064" s="1348"/>
      <c r="G2064" s="1348"/>
      <c r="H2064" s="1348"/>
      <c r="I2064" s="1336"/>
      <c r="J2064" s="1336"/>
      <c r="K2064" s="1348"/>
      <c r="L2064" s="1348"/>
      <c r="M2064" s="1348"/>
      <c r="N2064" s="1348"/>
      <c r="O2064" s="1348"/>
      <c r="P2064" s="1348"/>
      <c r="Q2064" s="1290"/>
      <c r="R2064" s="1337"/>
      <c r="S2064" s="1348"/>
      <c r="T2064" s="1338"/>
      <c r="U2064" s="1331"/>
      <c r="V2064" s="1331"/>
      <c r="W2064" s="1340"/>
      <c r="X2064" s="1331"/>
      <c r="Y2064" s="1331"/>
      <c r="Z2064" s="1290"/>
      <c r="AB2064" s="1291"/>
      <c r="AC2064" s="1291"/>
      <c r="AD2064" s="1291"/>
      <c r="AE2064" s="1292"/>
      <c r="AF2064" s="1293"/>
      <c r="AG2064" s="1291"/>
      <c r="AH2064" s="1918"/>
    </row>
    <row r="2065" spans="1:34" s="1625" customFormat="1" ht="12" x14ac:dyDescent="0.2">
      <c r="A2065" s="1396" t="s">
        <v>3546</v>
      </c>
      <c r="B2065" s="1396">
        <v>121275</v>
      </c>
      <c r="C2065" s="1396" t="s">
        <v>3548</v>
      </c>
      <c r="D2065" s="1437" t="s">
        <v>489</v>
      </c>
      <c r="E2065" s="1437">
        <v>1</v>
      </c>
      <c r="F2065" s="1437">
        <v>8</v>
      </c>
      <c r="G2065" s="1437">
        <v>4</v>
      </c>
      <c r="H2065" s="1437">
        <v>3</v>
      </c>
      <c r="I2065" s="1359">
        <v>42836</v>
      </c>
      <c r="J2065" s="1359">
        <v>42837</v>
      </c>
      <c r="K2065" s="1359" t="s">
        <v>1737</v>
      </c>
      <c r="L2065" s="1359" t="s">
        <v>1737</v>
      </c>
      <c r="M2065" s="1360" t="s">
        <v>89</v>
      </c>
      <c r="N2065" s="1360" t="s">
        <v>89</v>
      </c>
      <c r="O2065" s="1360" t="s">
        <v>89</v>
      </c>
      <c r="P2065" s="1360" t="s">
        <v>89</v>
      </c>
      <c r="Q2065" s="1587"/>
      <c r="R2065" s="1362">
        <v>119</v>
      </c>
      <c r="S2065" s="1362">
        <v>17</v>
      </c>
      <c r="T2065" s="1363"/>
      <c r="U2065" s="1364" t="s">
        <v>681</v>
      </c>
      <c r="V2065" s="1364"/>
      <c r="W2065" s="1356">
        <v>18</v>
      </c>
      <c r="X2065" s="1624"/>
      <c r="Y2065" s="1624"/>
      <c r="Z2065" s="2077">
        <v>42825</v>
      </c>
      <c r="AB2065" s="1626"/>
      <c r="AC2065" s="1626"/>
      <c r="AD2065" s="1626"/>
      <c r="AE2065" s="1370">
        <v>1</v>
      </c>
      <c r="AF2065" s="1371">
        <f>IF(AE2065="","",(IF(E2065=0,AH2065,(E2065/AE2065*AH2065))))</f>
        <v>3440.14</v>
      </c>
      <c r="AG2065" s="1369">
        <v>0</v>
      </c>
      <c r="AH2065" s="1955">
        <v>3440.14</v>
      </c>
    </row>
    <row r="2066" spans="1:34" s="1625" customFormat="1" ht="12" x14ac:dyDescent="0.2">
      <c r="A2066" s="1594"/>
      <c r="B2066" s="1629"/>
      <c r="C2066" s="1594"/>
      <c r="D2066" s="1595"/>
      <c r="E2066" s="1595"/>
      <c r="F2066" s="1595"/>
      <c r="G2066" s="1595"/>
      <c r="H2066" s="1595"/>
      <c r="I2066" s="1622"/>
      <c r="J2066" s="1622"/>
      <c r="K2066" s="1622"/>
      <c r="L2066" s="1622"/>
      <c r="M2066" s="1360"/>
      <c r="N2066" s="1360"/>
      <c r="O2066" s="1360"/>
      <c r="P2066" s="1360"/>
      <c r="Q2066" s="1587"/>
      <c r="R2066" s="1362"/>
      <c r="S2066" s="1362"/>
      <c r="T2066" s="1363"/>
      <c r="U2066" s="1364"/>
      <c r="V2066" s="1624"/>
      <c r="W2066" s="1585"/>
      <c r="X2066" s="1624"/>
      <c r="Y2066" s="1624"/>
      <c r="Z2066" s="1930"/>
      <c r="AB2066" s="1626"/>
      <c r="AC2066" s="1626"/>
      <c r="AD2066" s="1626"/>
      <c r="AE2066" s="1627"/>
      <c r="AF2066" s="1615"/>
      <c r="AG2066" s="1626"/>
      <c r="AH2066" s="1628"/>
    </row>
    <row r="2067" spans="1:34" s="1368" customFormat="1" ht="12" x14ac:dyDescent="0.2">
      <c r="A2067" s="1357">
        <v>2017262</v>
      </c>
      <c r="B2067" s="1357">
        <v>121284</v>
      </c>
      <c r="C2067" s="1357">
        <v>646517</v>
      </c>
      <c r="D2067" s="1428" t="s">
        <v>68</v>
      </c>
      <c r="E2067" s="1358">
        <v>1</v>
      </c>
      <c r="F2067" s="1358">
        <v>8</v>
      </c>
      <c r="G2067" s="1358">
        <v>5</v>
      </c>
      <c r="H2067" s="1358">
        <v>3</v>
      </c>
      <c r="I2067" s="1359">
        <v>42843</v>
      </c>
      <c r="J2067" s="1359">
        <v>42844</v>
      </c>
      <c r="K2067" s="1359" t="s">
        <v>1737</v>
      </c>
      <c r="L2067" s="1359" t="s">
        <v>1737</v>
      </c>
      <c r="M2067" s="1360" t="s">
        <v>89</v>
      </c>
      <c r="N2067" s="1360" t="s">
        <v>89</v>
      </c>
      <c r="O2067" s="1360" t="s">
        <v>89</v>
      </c>
      <c r="P2067" s="1360" t="s">
        <v>89</v>
      </c>
      <c r="Q2067" s="1361"/>
      <c r="R2067" s="1362">
        <v>114</v>
      </c>
      <c r="S2067" s="1362">
        <v>18</v>
      </c>
      <c r="T2067" s="1363"/>
      <c r="U2067" s="1364" t="s">
        <v>278</v>
      </c>
      <c r="V2067" s="1364" t="s">
        <v>1495</v>
      </c>
      <c r="W2067" s="1356">
        <v>19</v>
      </c>
      <c r="X2067" s="1364"/>
      <c r="Y2067" s="1366"/>
      <c r="Z2067" s="2077">
        <v>42824</v>
      </c>
      <c r="AB2067" s="1369"/>
      <c r="AC2067" s="1369"/>
      <c r="AD2067" s="1369"/>
      <c r="AE2067" s="1370">
        <f>IF(A2067="","",(IFERROR(VLOOKUP(A2067,Projecten!A$4:W$2618,5,FALSE),"niet bekend")))</f>
        <v>1</v>
      </c>
      <c r="AF2067" s="1371">
        <f t="shared" ref="AF2067:AF2074" si="180">IF(AE2067="","",(IF(E2067=0,AH2067,(E2067/AE2067*AH2067))))</f>
        <v>3486.07</v>
      </c>
      <c r="AG2067" s="1369">
        <f>IF(A2067="","",(IFERROR(VLOOKUP(A2067,Projecten!A$4:W$2618,23,FALSE),"niet bekend")))</f>
        <v>3486.07</v>
      </c>
      <c r="AH2067" s="1955">
        <f>IF(A2067="","",(IFERROR(VLOOKUP(A2067,Projecten!A$4:W$2618,12,FALSE),"niet bekend")))</f>
        <v>3486.07</v>
      </c>
    </row>
    <row r="2068" spans="1:34" s="1368" customFormat="1" ht="12" x14ac:dyDescent="0.2">
      <c r="A2068" s="1357">
        <v>2017255</v>
      </c>
      <c r="B2068" s="1357">
        <v>121287</v>
      </c>
      <c r="C2068" s="1357">
        <v>639717</v>
      </c>
      <c r="D2068" s="1428" t="s">
        <v>68</v>
      </c>
      <c r="E2068" s="1358">
        <v>1</v>
      </c>
      <c r="F2068" s="1358">
        <v>11</v>
      </c>
      <c r="G2068" s="1358">
        <v>5</v>
      </c>
      <c r="H2068" s="1358">
        <v>3</v>
      </c>
      <c r="I2068" s="1359">
        <v>42843</v>
      </c>
      <c r="J2068" s="1359">
        <v>42844</v>
      </c>
      <c r="K2068" s="1359" t="s">
        <v>1737</v>
      </c>
      <c r="L2068" s="1359" t="s">
        <v>1737</v>
      </c>
      <c r="M2068" s="1360" t="s">
        <v>89</v>
      </c>
      <c r="N2068" s="1360" t="s">
        <v>89</v>
      </c>
      <c r="O2068" s="1360" t="s">
        <v>89</v>
      </c>
      <c r="P2068" s="1360" t="s">
        <v>89</v>
      </c>
      <c r="Q2068" s="1361"/>
      <c r="R2068" s="1362">
        <v>110</v>
      </c>
      <c r="S2068" s="1362">
        <v>18</v>
      </c>
      <c r="T2068" s="1363"/>
      <c r="U2068" s="1364" t="s">
        <v>278</v>
      </c>
      <c r="V2068" s="1364" t="s">
        <v>3708</v>
      </c>
      <c r="W2068" s="1356">
        <v>37</v>
      </c>
      <c r="X2068" s="1364"/>
      <c r="Y2068" s="1366"/>
      <c r="Z2068" s="2077">
        <v>42824</v>
      </c>
      <c r="AB2068" s="1369"/>
      <c r="AC2068" s="1369"/>
      <c r="AD2068" s="1369"/>
      <c r="AE2068" s="1370">
        <f>IF(A2068="","",(IFERROR(VLOOKUP(A2068,Projecten!A$4:W$2618,5,FALSE),"niet bekend")))</f>
        <v>1</v>
      </c>
      <c r="AF2068" s="1371">
        <f t="shared" si="180"/>
        <v>6325.24</v>
      </c>
      <c r="AG2068" s="1369">
        <f>IF(A2068="","",(IFERROR(VLOOKUP(A2068,Projecten!A$4:W$2618,23,FALSE),"niet bekend")))</f>
        <v>6325.24</v>
      </c>
      <c r="AH2068" s="1955">
        <f>IF(A2068="","",(IFERROR(VLOOKUP(A2068,Projecten!A$4:W$2618,12,FALSE),"niet bekend")))</f>
        <v>6325.24</v>
      </c>
    </row>
    <row r="2069" spans="1:34" s="1368" customFormat="1" ht="12" x14ac:dyDescent="0.2">
      <c r="A2069" s="1594">
        <v>2017264</v>
      </c>
      <c r="B2069" s="1357">
        <v>121284</v>
      </c>
      <c r="C2069" s="1594">
        <v>637117</v>
      </c>
      <c r="D2069" s="1629" t="s">
        <v>68</v>
      </c>
      <c r="E2069" s="1595">
        <v>1</v>
      </c>
      <c r="F2069" s="1595">
        <v>8</v>
      </c>
      <c r="G2069" s="1595">
        <v>4</v>
      </c>
      <c r="H2069" s="1595">
        <v>3</v>
      </c>
      <c r="I2069" s="1359">
        <v>42845</v>
      </c>
      <c r="J2069" s="1359" t="s">
        <v>1737</v>
      </c>
      <c r="K2069" s="1359" t="s">
        <v>1737</v>
      </c>
      <c r="L2069" s="1359" t="s">
        <v>1737</v>
      </c>
      <c r="M2069" s="1360" t="s">
        <v>89</v>
      </c>
      <c r="N2069" s="1360" t="s">
        <v>89</v>
      </c>
      <c r="O2069" s="1360" t="s">
        <v>89</v>
      </c>
      <c r="P2069" s="1360" t="s">
        <v>89</v>
      </c>
      <c r="Q2069" s="1361"/>
      <c r="R2069" s="1362">
        <v>173</v>
      </c>
      <c r="S2069" s="1362">
        <v>18</v>
      </c>
      <c r="T2069" s="1363"/>
      <c r="U2069" s="1364" t="s">
        <v>278</v>
      </c>
      <c r="V2069" s="1364" t="s">
        <v>1495</v>
      </c>
      <c r="W2069" s="1356">
        <v>27.25</v>
      </c>
      <c r="X2069" s="1364"/>
      <c r="Y2069" s="1366"/>
      <c r="Z2069" s="2077">
        <v>42828</v>
      </c>
      <c r="AB2069" s="1369"/>
      <c r="AC2069" s="1369"/>
      <c r="AD2069" s="1369"/>
      <c r="AE2069" s="1370">
        <f>IF(A2069="","",(IFERROR(VLOOKUP(A2069,Projecten!A$4:W$2618,5,FALSE),"niet bekend")))</f>
        <v>1</v>
      </c>
      <c r="AF2069" s="1371">
        <f t="shared" si="180"/>
        <v>5026.42</v>
      </c>
      <c r="AG2069" s="1369">
        <f>IF(A2069="","",(IFERROR(VLOOKUP(A2069,Projecten!A$4:W$2618,23,FALSE),"niet bekend")))</f>
        <v>5026.42</v>
      </c>
      <c r="AH2069" s="1955">
        <f>IF(A2069="","",(IFERROR(VLOOKUP(A2069,Projecten!A$4:W$2618,12,FALSE),"niet bekend")))</f>
        <v>5026.42</v>
      </c>
    </row>
    <row r="2070" spans="1:34" s="1368" customFormat="1" ht="12" x14ac:dyDescent="0.2">
      <c r="A2070" s="1357">
        <v>2017256</v>
      </c>
      <c r="B2070" s="1357">
        <v>121287</v>
      </c>
      <c r="C2070" s="1357">
        <v>648017</v>
      </c>
      <c r="D2070" s="1428" t="s">
        <v>68</v>
      </c>
      <c r="E2070" s="1358">
        <v>1</v>
      </c>
      <c r="F2070" s="1358">
        <v>9</v>
      </c>
      <c r="G2070" s="1358">
        <v>5</v>
      </c>
      <c r="H2070" s="1358">
        <v>4</v>
      </c>
      <c r="I2070" s="1359">
        <v>42843</v>
      </c>
      <c r="J2070" s="1359" t="s">
        <v>1737</v>
      </c>
      <c r="K2070" s="1359" t="s">
        <v>1737</v>
      </c>
      <c r="L2070" s="1359" t="s">
        <v>1737</v>
      </c>
      <c r="M2070" s="1360" t="s">
        <v>89</v>
      </c>
      <c r="N2070" s="1360" t="s">
        <v>89</v>
      </c>
      <c r="O2070" s="1360" t="s">
        <v>89</v>
      </c>
      <c r="P2070" s="1360" t="s">
        <v>89</v>
      </c>
      <c r="Q2070" s="1361"/>
      <c r="R2070" s="1362">
        <v>108</v>
      </c>
      <c r="S2070" s="1362">
        <v>18</v>
      </c>
      <c r="T2070" s="1363"/>
      <c r="U2070" s="1364" t="s">
        <v>278</v>
      </c>
      <c r="V2070" s="1364"/>
      <c r="W2070" s="1356">
        <v>18</v>
      </c>
      <c r="X2070" s="1364"/>
      <c r="Y2070" s="1366"/>
      <c r="Z2070" s="2077">
        <v>42824</v>
      </c>
      <c r="AB2070" s="1369"/>
      <c r="AC2070" s="1369"/>
      <c r="AD2070" s="1369"/>
      <c r="AE2070" s="1370">
        <f>IF(A2070="","",(IFERROR(VLOOKUP(A2070,Projecten!A$4:W$2618,5,FALSE),"niet bekend")))</f>
        <v>1</v>
      </c>
      <c r="AF2070" s="1371">
        <f t="shared" si="180"/>
        <v>3119.56</v>
      </c>
      <c r="AG2070" s="1369">
        <f>IF(A2070="","",(IFERROR(VLOOKUP(A2070,Projecten!A$4:W$2618,23,FALSE),"niet bekend")))</f>
        <v>3119.56</v>
      </c>
      <c r="AH2070" s="1955">
        <f>IF(A2070="","",(IFERROR(VLOOKUP(A2070,Projecten!A$4:W$2618,12,FALSE),"niet bekend")))</f>
        <v>3119.56</v>
      </c>
    </row>
    <row r="2071" spans="1:34" s="1368" customFormat="1" ht="12" x14ac:dyDescent="0.2">
      <c r="A2071" s="1594">
        <v>2017263</v>
      </c>
      <c r="B2071" s="1357">
        <v>121287</v>
      </c>
      <c r="C2071" s="1594">
        <v>633917</v>
      </c>
      <c r="D2071" s="1629" t="s">
        <v>68</v>
      </c>
      <c r="E2071" s="1595">
        <v>1</v>
      </c>
      <c r="F2071" s="1595">
        <v>4</v>
      </c>
      <c r="G2071" s="1595">
        <v>3</v>
      </c>
      <c r="H2071" s="1595">
        <v>2</v>
      </c>
      <c r="I2071" s="1359">
        <v>42843</v>
      </c>
      <c r="J2071" s="1359" t="s">
        <v>1737</v>
      </c>
      <c r="K2071" s="1359" t="s">
        <v>1737</v>
      </c>
      <c r="L2071" s="1359" t="s">
        <v>1737</v>
      </c>
      <c r="M2071" s="1360" t="s">
        <v>89</v>
      </c>
      <c r="N2071" s="1360" t="s">
        <v>89</v>
      </c>
      <c r="O2071" s="1360" t="s">
        <v>89</v>
      </c>
      <c r="P2071" s="1360" t="s">
        <v>89</v>
      </c>
      <c r="Q2071" s="1361"/>
      <c r="R2071" s="1362">
        <v>164</v>
      </c>
      <c r="S2071" s="1362">
        <v>18</v>
      </c>
      <c r="T2071" s="1363"/>
      <c r="U2071" s="1364" t="s">
        <v>278</v>
      </c>
      <c r="V2071" s="1364"/>
      <c r="W2071" s="1356">
        <v>8</v>
      </c>
      <c r="X2071" s="1364"/>
      <c r="Y2071" s="1366"/>
      <c r="Z2071" s="2077">
        <v>42824</v>
      </c>
      <c r="AB2071" s="1369"/>
      <c r="AC2071" s="1369"/>
      <c r="AD2071" s="1369"/>
      <c r="AE2071" s="1370">
        <f>IF(A2071="","",(IFERROR(VLOOKUP(A2071,Projecten!A$4:W$2618,5,FALSE),"niet bekend")))</f>
        <v>1</v>
      </c>
      <c r="AF2071" s="1371">
        <f t="shared" si="180"/>
        <v>1260.08</v>
      </c>
      <c r="AG2071" s="1369">
        <f>IF(A2071="","",(IFERROR(VLOOKUP(A2071,Projecten!A$4:W$2618,23,FALSE),"niet bekend")))</f>
        <v>1260.08</v>
      </c>
      <c r="AH2071" s="1955">
        <f>IF(A2071="","",(IFERROR(VLOOKUP(A2071,Projecten!A$4:W$2618,12,FALSE),"niet bekend")))</f>
        <v>1260.08</v>
      </c>
    </row>
    <row r="2072" spans="1:34" s="1368" customFormat="1" ht="12" x14ac:dyDescent="0.2">
      <c r="A2072" s="1357" t="s">
        <v>3440</v>
      </c>
      <c r="B2072" s="1357" t="s">
        <v>3633</v>
      </c>
      <c r="C2072" s="1357" t="s">
        <v>3463</v>
      </c>
      <c r="D2072" s="1428" t="s">
        <v>68</v>
      </c>
      <c r="E2072" s="1429">
        <v>6</v>
      </c>
      <c r="F2072" s="1429">
        <v>60</v>
      </c>
      <c r="G2072" s="1429">
        <v>30</v>
      </c>
      <c r="H2072" s="1429">
        <v>24</v>
      </c>
      <c r="I2072" s="1359">
        <v>42830</v>
      </c>
      <c r="J2072" s="1359">
        <v>42830</v>
      </c>
      <c r="K2072" s="1359"/>
      <c r="L2072" s="1359"/>
      <c r="M2072" s="1360" t="s">
        <v>89</v>
      </c>
      <c r="N2072" s="1360" t="s">
        <v>89</v>
      </c>
      <c r="O2072" s="1360" t="s">
        <v>89</v>
      </c>
      <c r="P2072" s="1360" t="s">
        <v>89</v>
      </c>
      <c r="Q2072" s="1587"/>
      <c r="R2072" s="2154" t="s">
        <v>3759</v>
      </c>
      <c r="S2072" s="1668">
        <v>18</v>
      </c>
      <c r="T2072" s="1363"/>
      <c r="U2072" s="1609" t="s">
        <v>2740</v>
      </c>
      <c r="V2072" s="1364" t="s">
        <v>1495</v>
      </c>
      <c r="W2072" s="1356">
        <v>222</v>
      </c>
      <c r="X2072" s="1364"/>
      <c r="Y2072" s="1364"/>
      <c r="Z2072" s="2077">
        <v>42810</v>
      </c>
      <c r="AB2072" s="1369"/>
      <c r="AC2072" s="1369"/>
      <c r="AD2072" s="1369"/>
      <c r="AE2072" s="1370">
        <f>IF(A2072="","",(IFERROR(VLOOKUP(A2072,Projecten!A$4:W$2618,5,FALSE),"niet bekend")))</f>
        <v>10</v>
      </c>
      <c r="AF2072" s="1371">
        <f t="shared" si="180"/>
        <v>46079.34</v>
      </c>
      <c r="AG2072" s="1369">
        <f>IF(A2072="","",(IFERROR(VLOOKUP(A2072,Projecten!A$4:W$2618,23,FALSE),"niet bekend")))</f>
        <v>76798.899999999994</v>
      </c>
      <c r="AH2072" s="1955">
        <f>IF(A2072="","",(IFERROR(VLOOKUP(A2072,Projecten!A$4:W$2618,12,FALSE),"niet bekend")))</f>
        <v>76798.899999999994</v>
      </c>
    </row>
    <row r="2073" spans="1:34" s="1368" customFormat="1" ht="12" x14ac:dyDescent="0.2">
      <c r="A2073" s="1495" t="s">
        <v>3598</v>
      </c>
      <c r="B2073" s="1355">
        <v>121289</v>
      </c>
      <c r="C2073" s="1495">
        <v>617517</v>
      </c>
      <c r="D2073" s="1613" t="s">
        <v>68</v>
      </c>
      <c r="E2073" s="1613">
        <v>1</v>
      </c>
      <c r="F2073" s="1613">
        <v>10</v>
      </c>
      <c r="G2073" s="1613">
        <v>9</v>
      </c>
      <c r="H2073" s="1613">
        <v>1</v>
      </c>
      <c r="I2073" s="1359">
        <v>42843</v>
      </c>
      <c r="J2073" s="1359" t="s">
        <v>1737</v>
      </c>
      <c r="K2073" s="1359" t="s">
        <v>1737</v>
      </c>
      <c r="L2073" s="1359" t="s">
        <v>1737</v>
      </c>
      <c r="M2073" s="1360" t="s">
        <v>89</v>
      </c>
      <c r="N2073" s="1360" t="s">
        <v>89</v>
      </c>
      <c r="O2073" s="1360" t="s">
        <v>89</v>
      </c>
      <c r="P2073" s="1360" t="s">
        <v>89</v>
      </c>
      <c r="Q2073" s="1361"/>
      <c r="R2073" s="1359"/>
      <c r="S2073" s="1362">
        <v>18</v>
      </c>
      <c r="T2073" s="1363"/>
      <c r="U2073" s="1364" t="s">
        <v>278</v>
      </c>
      <c r="V2073" s="1364" t="s">
        <v>1495</v>
      </c>
      <c r="W2073" s="1356">
        <v>26</v>
      </c>
      <c r="X2073" s="1364"/>
      <c r="Y2073" s="1364"/>
      <c r="Z2073" s="2077">
        <v>42824</v>
      </c>
      <c r="AB2073" s="1369"/>
      <c r="AC2073" s="1369"/>
      <c r="AD2073" s="1369"/>
      <c r="AE2073" s="1370">
        <f>IF(A2073="","",(IFERROR(VLOOKUP(A2073,Projecten!A$4:W$2618,5,FALSE),"niet bekend")))</f>
        <v>1</v>
      </c>
      <c r="AF2073" s="1371">
        <f t="shared" si="180"/>
        <v>4596.43</v>
      </c>
      <c r="AG2073" s="1369">
        <f>IF(A2073="","",(IFERROR(VLOOKUP(A2073,Projecten!A$4:W$2618,23,FALSE),"niet bekend")))</f>
        <v>4596.43</v>
      </c>
      <c r="AH2073" s="1955">
        <f>IF(A2073="","",(IFERROR(VLOOKUP(A2073,Projecten!A$4:W$2618,12,FALSE),"niet bekend")))</f>
        <v>4596.43</v>
      </c>
    </row>
    <row r="2074" spans="1:34" s="1368" customFormat="1" ht="12" x14ac:dyDescent="0.2">
      <c r="A2074" s="1357">
        <v>2017262</v>
      </c>
      <c r="B2074" s="1357">
        <v>121284</v>
      </c>
      <c r="C2074" s="1357">
        <v>646517</v>
      </c>
      <c r="D2074" s="1428" t="s">
        <v>68</v>
      </c>
      <c r="E2074" s="1358">
        <v>1</v>
      </c>
      <c r="F2074" s="1358">
        <v>8</v>
      </c>
      <c r="G2074" s="1358">
        <v>5</v>
      </c>
      <c r="H2074" s="1358">
        <v>3</v>
      </c>
      <c r="I2074" s="1359">
        <v>42843</v>
      </c>
      <c r="J2074" s="1359">
        <v>42844</v>
      </c>
      <c r="K2074" s="1359" t="s">
        <v>1737</v>
      </c>
      <c r="L2074" s="1359" t="s">
        <v>1737</v>
      </c>
      <c r="M2074" s="1360" t="s">
        <v>89</v>
      </c>
      <c r="N2074" s="1360" t="s">
        <v>89</v>
      </c>
      <c r="O2074" s="1360" t="s">
        <v>89</v>
      </c>
      <c r="P2074" s="1360" t="s">
        <v>89</v>
      </c>
      <c r="Q2074" s="1361"/>
      <c r="R2074" s="1359"/>
      <c r="S2074" s="1362">
        <v>18</v>
      </c>
      <c r="T2074" s="1363"/>
      <c r="U2074" s="1364" t="s">
        <v>278</v>
      </c>
      <c r="V2074" s="1364" t="s">
        <v>1495</v>
      </c>
      <c r="W2074" s="1356">
        <v>19</v>
      </c>
      <c r="X2074" s="1364"/>
      <c r="Y2074" s="1366"/>
      <c r="Z2074" s="2077">
        <v>42824</v>
      </c>
      <c r="AB2074" s="1369"/>
      <c r="AC2074" s="1369"/>
      <c r="AD2074" s="1369"/>
      <c r="AE2074" s="1370">
        <f>IF(A2074="","",(IFERROR(VLOOKUP(A2074,Projecten!A$4:W$2618,5,FALSE),"niet bekend")))</f>
        <v>1</v>
      </c>
      <c r="AF2074" s="1371">
        <f t="shared" si="180"/>
        <v>3486.07</v>
      </c>
      <c r="AG2074" s="1369">
        <f>IF(A2074="","",(IFERROR(VLOOKUP(A2074,Projecten!A$4:W$2618,23,FALSE),"niet bekend")))</f>
        <v>3486.07</v>
      </c>
      <c r="AH2074" s="1955">
        <f>IF(A2074="","",(IFERROR(VLOOKUP(A2074,Projecten!A$4:W$2618,12,FALSE),"niet bekend")))</f>
        <v>3486.07</v>
      </c>
    </row>
    <row r="2075" spans="1:34" s="1368" customFormat="1" ht="12" x14ac:dyDescent="0.2">
      <c r="A2075" s="1357"/>
      <c r="B2075" s="1357"/>
      <c r="C2075" s="1357"/>
      <c r="D2075" s="1428"/>
      <c r="E2075" s="1358"/>
      <c r="F2075" s="1358"/>
      <c r="G2075" s="1358"/>
      <c r="H2075" s="1358"/>
      <c r="I2075" s="1359"/>
      <c r="J2075" s="1359"/>
      <c r="K2075" s="1359"/>
      <c r="L2075" s="1359"/>
      <c r="M2075" s="1360"/>
      <c r="N2075" s="1360"/>
      <c r="O2075" s="1360"/>
      <c r="P2075" s="1360"/>
      <c r="Q2075" s="1361"/>
      <c r="R2075" s="1362"/>
      <c r="S2075" s="1362"/>
      <c r="T2075" s="1363"/>
      <c r="U2075" s="1364"/>
      <c r="V2075" s="1364"/>
      <c r="W2075" s="1356"/>
      <c r="X2075" s="1364"/>
      <c r="Y2075" s="1366"/>
      <c r="Z2075" s="2077"/>
      <c r="AB2075" s="1369"/>
      <c r="AC2075" s="1369"/>
      <c r="AD2075" s="1369"/>
      <c r="AE2075" s="1370"/>
      <c r="AF2075" s="1371"/>
      <c r="AG2075" s="1369"/>
      <c r="AH2075" s="1955"/>
    </row>
    <row r="2076" spans="1:34" s="1625" customFormat="1" ht="12" x14ac:dyDescent="0.2">
      <c r="A2076" s="1396">
        <v>2017204</v>
      </c>
      <c r="B2076" s="1630">
        <v>121277</v>
      </c>
      <c r="C2076" s="1396" t="s">
        <v>3416</v>
      </c>
      <c r="D2076" s="1437" t="s">
        <v>441</v>
      </c>
      <c r="E2076" s="1445">
        <v>0</v>
      </c>
      <c r="F2076" s="1445">
        <v>7</v>
      </c>
      <c r="G2076" s="1445">
        <v>4</v>
      </c>
      <c r="H2076" s="1445">
        <v>1</v>
      </c>
      <c r="I2076" s="1622" t="s">
        <v>1737</v>
      </c>
      <c r="J2076" s="1622" t="s">
        <v>1737</v>
      </c>
      <c r="K2076" s="1359">
        <v>42830</v>
      </c>
      <c r="L2076" s="1622" t="s">
        <v>1737</v>
      </c>
      <c r="M2076" s="1360" t="s">
        <v>89</v>
      </c>
      <c r="N2076" s="1360" t="s">
        <v>89</v>
      </c>
      <c r="O2076" s="1360" t="s">
        <v>89</v>
      </c>
      <c r="P2076" s="1360" t="s">
        <v>89</v>
      </c>
      <c r="Q2076" s="1587"/>
      <c r="R2076" s="1639">
        <v>127</v>
      </c>
      <c r="S2076" s="1362">
        <v>17</v>
      </c>
      <c r="T2076" s="1363"/>
      <c r="U2076" s="1364" t="s">
        <v>91</v>
      </c>
      <c r="V2076" s="1364" t="s">
        <v>3469</v>
      </c>
      <c r="W2076" s="1356">
        <v>13.5</v>
      </c>
      <c r="X2076" s="1624"/>
      <c r="Y2076" s="1624"/>
      <c r="Z2076" s="2077">
        <v>42811</v>
      </c>
      <c r="AA2076" s="1368"/>
      <c r="AB2076" s="1369"/>
      <c r="AC2076" s="1369"/>
      <c r="AD2076" s="1369"/>
      <c r="AE2076" s="1370">
        <f>IF(A2076="","",(IFERROR(VLOOKUP(A2076,Projecten!A$4:W$2618,5,FALSE),"niet bekend")))</f>
        <v>0</v>
      </c>
      <c r="AF2076" s="1371">
        <f>IF(AE2076="","",(IF(E2076=0,AH2076,(E2076/AE2076*AH2076))))</f>
        <v>3950.84</v>
      </c>
      <c r="AG2076" s="1369">
        <f>IF(A2076="","",(IFERROR(VLOOKUP(A2076,Projecten!A$4:W$2618,23,FALSE),"niet bekend")))</f>
        <v>3950.84</v>
      </c>
      <c r="AH2076" s="1955">
        <f>IF(A2076="","",(IFERROR(VLOOKUP(A2076,Projecten!A$4:W$2618,12,FALSE),"niet bekend")))</f>
        <v>3950.84</v>
      </c>
    </row>
    <row r="2077" spans="1:34" s="1368" customFormat="1" ht="12" x14ac:dyDescent="0.2">
      <c r="A2077" s="1594"/>
      <c r="B2077" s="1357"/>
      <c r="C2077" s="1594"/>
      <c r="D2077" s="1629"/>
      <c r="E2077" s="1595"/>
      <c r="F2077" s="1595"/>
      <c r="G2077" s="1595"/>
      <c r="H2077" s="1595"/>
      <c r="I2077" s="1359"/>
      <c r="J2077" s="1359"/>
      <c r="K2077" s="1359"/>
      <c r="L2077" s="1359"/>
      <c r="M2077" s="1360"/>
      <c r="N2077" s="1360"/>
      <c r="O2077" s="1360"/>
      <c r="P2077" s="1360"/>
      <c r="Q2077" s="1361"/>
      <c r="R2077" s="1362"/>
      <c r="S2077" s="1362"/>
      <c r="T2077" s="1363"/>
      <c r="U2077" s="1364"/>
      <c r="V2077" s="1364"/>
      <c r="W2077" s="1356"/>
      <c r="X2077" s="1364"/>
      <c r="Y2077" s="1366"/>
      <c r="Z2077" s="2077"/>
      <c r="AB2077" s="1369"/>
      <c r="AC2077" s="1369"/>
      <c r="AD2077" s="1369"/>
      <c r="AE2077" s="1370"/>
      <c r="AF2077" s="1371"/>
      <c r="AG2077" s="1369"/>
      <c r="AH2077" s="1955"/>
    </row>
    <row r="2078" spans="1:34" s="1368" customFormat="1" ht="12" x14ac:dyDescent="0.2">
      <c r="A2078" s="2037">
        <v>2017347</v>
      </c>
      <c r="B2078" s="2126">
        <v>121297</v>
      </c>
      <c r="C2078" s="1915" t="s">
        <v>3744</v>
      </c>
      <c r="D2078" s="2028" t="s">
        <v>451</v>
      </c>
      <c r="E2078" s="2028">
        <v>0</v>
      </c>
      <c r="F2078" s="2028">
        <v>2</v>
      </c>
      <c r="G2078" s="2029">
        <v>2</v>
      </c>
      <c r="H2078" s="2029">
        <v>0</v>
      </c>
      <c r="I2078" s="1359">
        <v>42857</v>
      </c>
      <c r="J2078" s="1359">
        <v>42851</v>
      </c>
      <c r="K2078" s="1359"/>
      <c r="L2078" s="1359"/>
      <c r="M2078" s="1360" t="s">
        <v>89</v>
      </c>
      <c r="N2078" s="1360" t="s">
        <v>89</v>
      </c>
      <c r="O2078" s="1360" t="s">
        <v>89</v>
      </c>
      <c r="P2078" s="1360" t="s">
        <v>89</v>
      </c>
      <c r="Q2078" s="1361"/>
      <c r="R2078" s="1359" t="s">
        <v>3766</v>
      </c>
      <c r="S2078" s="1362">
        <v>18</v>
      </c>
      <c r="T2078" s="1363"/>
      <c r="U2078" s="1364" t="s">
        <v>934</v>
      </c>
      <c r="V2078" s="1364" t="s">
        <v>3760</v>
      </c>
      <c r="W2078" s="1356">
        <v>3.25</v>
      </c>
      <c r="X2078" s="1364"/>
      <c r="Y2078" s="1366"/>
      <c r="Z2078" s="2077">
        <v>42849</v>
      </c>
      <c r="AB2078" s="1369"/>
      <c r="AC2078" s="1369"/>
      <c r="AD2078" s="1369"/>
      <c r="AE2078" s="1370"/>
      <c r="AF2078" s="1371"/>
      <c r="AG2078" s="1369"/>
      <c r="AH2078" s="1955"/>
    </row>
    <row r="2079" spans="1:34" s="1368" customFormat="1" ht="12" x14ac:dyDescent="0.2">
      <c r="A2079" s="1357">
        <v>2017248</v>
      </c>
      <c r="B2079" s="1355">
        <v>121280</v>
      </c>
      <c r="C2079" s="1357" t="s">
        <v>3537</v>
      </c>
      <c r="D2079" s="1428" t="s">
        <v>451</v>
      </c>
      <c r="E2079" s="1358">
        <v>0</v>
      </c>
      <c r="F2079" s="1358">
        <v>1</v>
      </c>
      <c r="G2079" s="1358">
        <v>0</v>
      </c>
      <c r="H2079" s="1358">
        <v>1</v>
      </c>
      <c r="I2079" s="1359">
        <v>42845</v>
      </c>
      <c r="J2079" s="1359" t="s">
        <v>1737</v>
      </c>
      <c r="K2079" s="1359" t="s">
        <v>1737</v>
      </c>
      <c r="L2079" s="1359" t="s">
        <v>1737</v>
      </c>
      <c r="M2079" s="1360" t="s">
        <v>89</v>
      </c>
      <c r="N2079" s="1360" t="s">
        <v>89</v>
      </c>
      <c r="O2079" s="1360" t="s">
        <v>89</v>
      </c>
      <c r="P2079" s="1360" t="s">
        <v>89</v>
      </c>
      <c r="Q2079" s="1361"/>
      <c r="R2079" s="1362">
        <v>185</v>
      </c>
      <c r="S2079" s="1362">
        <v>18</v>
      </c>
      <c r="T2079" s="1363"/>
      <c r="U2079" s="1364" t="s">
        <v>934</v>
      </c>
      <c r="V2079" s="1364" t="s">
        <v>1495</v>
      </c>
      <c r="W2079" s="1356">
        <v>3.75</v>
      </c>
      <c r="X2079" s="1364"/>
      <c r="Y2079" s="1366"/>
      <c r="Z2079" s="2077">
        <v>42821</v>
      </c>
      <c r="AB2079" s="1369"/>
      <c r="AC2079" s="1369"/>
      <c r="AD2079" s="1369"/>
      <c r="AE2079" s="1370">
        <f>IF(A2079="","",(IFERROR(VLOOKUP(A2079,Projecten!A$4:W$2618,5,FALSE),"niet bekend")))</f>
        <v>0</v>
      </c>
      <c r="AF2079" s="1371">
        <f>IF(AE2079="","",(IF(E2079=0,AH2079,(E2079/AE2079*AH2079))))</f>
        <v>659.57</v>
      </c>
      <c r="AG2079" s="1369">
        <f>IF(A2079="","",(IFERROR(VLOOKUP(A2079,Projecten!A$4:W$2618,23,FALSE),"niet bekend")))</f>
        <v>659.57</v>
      </c>
      <c r="AH2079" s="1955">
        <f>IF(A2079="","",(IFERROR(VLOOKUP(A2079,Projecten!A$4:W$2618,12,FALSE),"niet bekend")))</f>
        <v>659.57</v>
      </c>
    </row>
    <row r="2080" spans="1:34" s="1368" customFormat="1" ht="12" x14ac:dyDescent="0.2">
      <c r="A2080" s="1357"/>
      <c r="B2080" s="1357"/>
      <c r="C2080" s="1357"/>
      <c r="D2080" s="1428"/>
      <c r="E2080" s="1358"/>
      <c r="F2080" s="1358"/>
      <c r="G2080" s="1358"/>
      <c r="H2080" s="1358"/>
      <c r="I2080" s="1359"/>
      <c r="J2080" s="1359"/>
      <c r="K2080" s="1359"/>
      <c r="L2080" s="1359"/>
      <c r="M2080" s="1360"/>
      <c r="N2080" s="1360"/>
      <c r="O2080" s="1360"/>
      <c r="P2080" s="1360"/>
      <c r="Q2080" s="1361"/>
      <c r="R2080" s="1362"/>
      <c r="S2080" s="1362"/>
      <c r="T2080" s="1363"/>
      <c r="U2080" s="1364"/>
      <c r="V2080" s="1364"/>
      <c r="W2080" s="1356"/>
      <c r="X2080" s="1364"/>
      <c r="Y2080" s="1366"/>
      <c r="Z2080" s="2077"/>
      <c r="AB2080" s="1369"/>
      <c r="AC2080" s="1369"/>
      <c r="AD2080" s="1369"/>
      <c r="AE2080" s="1370"/>
      <c r="AF2080" s="1371"/>
      <c r="AG2080" s="1369"/>
      <c r="AH2080" s="1955"/>
    </row>
    <row r="2081" spans="1:16384" s="1368" customFormat="1" ht="12" x14ac:dyDescent="0.2">
      <c r="A2081" s="1357">
        <v>2017292</v>
      </c>
      <c r="B2081" s="1357">
        <v>121283</v>
      </c>
      <c r="C2081" s="1357" t="s">
        <v>3640</v>
      </c>
      <c r="D2081" s="1428" t="s">
        <v>3000</v>
      </c>
      <c r="E2081" s="1358">
        <v>1</v>
      </c>
      <c r="F2081" s="1358">
        <v>8</v>
      </c>
      <c r="G2081" s="1358">
        <v>5</v>
      </c>
      <c r="H2081" s="1358">
        <v>3</v>
      </c>
      <c r="I2081" s="1359">
        <v>42845</v>
      </c>
      <c r="J2081" s="1359">
        <v>42844</v>
      </c>
      <c r="K2081" s="1359" t="s">
        <v>1737</v>
      </c>
      <c r="L2081" s="1359" t="s">
        <v>1737</v>
      </c>
      <c r="M2081" s="1360" t="s">
        <v>89</v>
      </c>
      <c r="N2081" s="1360" t="s">
        <v>89</v>
      </c>
      <c r="O2081" s="1360" t="s">
        <v>89</v>
      </c>
      <c r="P2081" s="1360" t="s">
        <v>89</v>
      </c>
      <c r="Q2081" s="1361"/>
      <c r="R2081" s="1362">
        <v>204</v>
      </c>
      <c r="S2081" s="1362">
        <v>18</v>
      </c>
      <c r="T2081" s="1363"/>
      <c r="U2081" s="1364" t="s">
        <v>3247</v>
      </c>
      <c r="V2081" s="1364" t="s">
        <v>3639</v>
      </c>
      <c r="W2081" s="1356">
        <v>20.75</v>
      </c>
      <c r="X2081" s="1364"/>
      <c r="Y2081" s="1366"/>
      <c r="Z2081" s="2077">
        <v>41742</v>
      </c>
      <c r="AB2081" s="1369"/>
      <c r="AC2081" s="1369"/>
      <c r="AD2081" s="1369"/>
      <c r="AE2081" s="1370">
        <v>1</v>
      </c>
      <c r="AF2081" s="1371">
        <f>IF(AE2081="","",(IF(E2081=0,AH2081,(E2081/AE2081*AH2081))))</f>
        <v>3564.62</v>
      </c>
      <c r="AG2081" s="1369">
        <v>0</v>
      </c>
      <c r="AH2081" s="1955">
        <v>3564.62</v>
      </c>
    </row>
    <row r="2082" spans="1:16384" s="1368" customFormat="1" ht="12" x14ac:dyDescent="0.2">
      <c r="A2082" s="1357">
        <v>2017293</v>
      </c>
      <c r="B2082" s="1357">
        <v>121283</v>
      </c>
      <c r="C2082" s="1357" t="s">
        <v>3637</v>
      </c>
      <c r="D2082" s="1428" t="s">
        <v>3000</v>
      </c>
      <c r="E2082" s="1358">
        <v>1</v>
      </c>
      <c r="F2082" s="1358">
        <v>9</v>
      </c>
      <c r="G2082" s="1358">
        <v>7</v>
      </c>
      <c r="H2082" s="1358">
        <v>1</v>
      </c>
      <c r="I2082" s="1359">
        <v>42845</v>
      </c>
      <c r="J2082" s="1359">
        <v>42844</v>
      </c>
      <c r="K2082" s="1359" t="s">
        <v>1737</v>
      </c>
      <c r="L2082" s="1359" t="s">
        <v>1737</v>
      </c>
      <c r="M2082" s="1360" t="s">
        <v>89</v>
      </c>
      <c r="N2082" s="1360" t="s">
        <v>89</v>
      </c>
      <c r="O2082" s="1360" t="s">
        <v>89</v>
      </c>
      <c r="P2082" s="1360" t="s">
        <v>89</v>
      </c>
      <c r="Q2082" s="1361"/>
      <c r="R2082" s="1362">
        <v>223</v>
      </c>
      <c r="S2082" s="1362">
        <v>18</v>
      </c>
      <c r="T2082" s="1363"/>
      <c r="U2082" s="1364" t="s">
        <v>3247</v>
      </c>
      <c r="V2082" s="1364" t="s">
        <v>1588</v>
      </c>
      <c r="W2082" s="1356">
        <v>17</v>
      </c>
      <c r="X2082" s="1364"/>
      <c r="Y2082" s="1366"/>
      <c r="Z2082" s="2077">
        <v>41742</v>
      </c>
      <c r="AB2082" s="1369"/>
      <c r="AC2082" s="1369"/>
      <c r="AD2082" s="1369"/>
      <c r="AE2082" s="1370">
        <v>1</v>
      </c>
      <c r="AF2082" s="1371">
        <f>IF(AE2082="","",(IF(E2082=0,AH2082,(E2082/AE2082*AH2082))))</f>
        <v>2852.99</v>
      </c>
      <c r="AG2082" s="1369">
        <v>0</v>
      </c>
      <c r="AH2082" s="1955">
        <v>2852.99</v>
      </c>
    </row>
    <row r="2083" spans="1:16384" s="1368" customFormat="1" ht="12" x14ac:dyDescent="0.2">
      <c r="A2083" s="1357">
        <v>2017294</v>
      </c>
      <c r="B2083" s="1357">
        <v>121283</v>
      </c>
      <c r="C2083" s="1357" t="s">
        <v>3638</v>
      </c>
      <c r="D2083" s="1428" t="s">
        <v>3000</v>
      </c>
      <c r="E2083" s="1358">
        <v>1</v>
      </c>
      <c r="F2083" s="1358">
        <v>8</v>
      </c>
      <c r="G2083" s="1358">
        <v>6</v>
      </c>
      <c r="H2083" s="1358">
        <v>1</v>
      </c>
      <c r="I2083" s="1359">
        <v>42845</v>
      </c>
      <c r="J2083" s="1359">
        <v>42844</v>
      </c>
      <c r="K2083" s="1359" t="s">
        <v>1737</v>
      </c>
      <c r="L2083" s="1359" t="s">
        <v>1737</v>
      </c>
      <c r="M2083" s="1360" t="s">
        <v>89</v>
      </c>
      <c r="N2083" s="1360" t="s">
        <v>89</v>
      </c>
      <c r="O2083" s="1360" t="s">
        <v>89</v>
      </c>
      <c r="P2083" s="1360" t="s">
        <v>89</v>
      </c>
      <c r="Q2083" s="1361"/>
      <c r="R2083" s="1362">
        <v>220</v>
      </c>
      <c r="S2083" s="1362">
        <v>18</v>
      </c>
      <c r="T2083" s="1363"/>
      <c r="U2083" s="1364" t="s">
        <v>3247</v>
      </c>
      <c r="V2083" s="1364" t="s">
        <v>1631</v>
      </c>
      <c r="W2083" s="1356">
        <v>15.5</v>
      </c>
      <c r="X2083" s="1364"/>
      <c r="Y2083" s="1366"/>
      <c r="Z2083" s="2077">
        <v>41742</v>
      </c>
      <c r="AB2083" s="1369"/>
      <c r="AC2083" s="1369"/>
      <c r="AD2083" s="1369"/>
      <c r="AE2083" s="1370">
        <v>1</v>
      </c>
      <c r="AF2083" s="1371">
        <f>IF(AE2083="","",(IF(E2083=0,AH2083,(E2083/AE2083*AH2083))))</f>
        <v>2657.59</v>
      </c>
      <c r="AG2083" s="1369">
        <v>0</v>
      </c>
      <c r="AH2083" s="1955">
        <v>2657.59</v>
      </c>
    </row>
    <row r="2084" spans="1:16384" s="1386" customFormat="1" x14ac:dyDescent="0.2">
      <c r="A2084" s="826"/>
      <c r="B2084" s="1375"/>
      <c r="C2084" s="1376"/>
      <c r="D2084" s="1376"/>
      <c r="E2084" s="1377"/>
      <c r="F2084" s="1377"/>
      <c r="G2084" s="1377"/>
      <c r="H2084" s="1377"/>
      <c r="I2084" s="1378"/>
      <c r="J2084" s="1378"/>
      <c r="K2084" s="1378"/>
      <c r="L2084" s="1377"/>
      <c r="M2084" s="1377"/>
      <c r="N2084" s="1377"/>
      <c r="O2084" s="1377"/>
      <c r="P2084" s="1377"/>
      <c r="Q2084" s="1379"/>
      <c r="R2084" s="2138"/>
      <c r="S2084" s="1381"/>
      <c r="T2084" s="1381"/>
      <c r="U2084" s="1382"/>
      <c r="V2084" s="1382"/>
      <c r="W2084" s="1382"/>
      <c r="X2084" s="1383"/>
      <c r="Y2084" s="1384"/>
      <c r="Z2084" s="1385"/>
      <c r="AB2084" s="1387"/>
      <c r="AC2084" s="1387"/>
      <c r="AD2084" s="1387"/>
      <c r="AE2084" s="1388"/>
      <c r="AF2084" s="1389"/>
      <c r="AG2084" s="1387" t="str">
        <f>IF(A2084="","",(IFERROR(VLOOKUP(A2084,Projecten!A$4:W$2618,23,FALSE),"niet bekend")))</f>
        <v/>
      </c>
      <c r="AH2084" s="1390" t="str">
        <f>IF(A2084="","",(IFERROR(VLOOKUP(A2084,Projecten!A$4:W$2618,12,FALSE),"niet bekend")))</f>
        <v/>
      </c>
    </row>
    <row r="2085" spans="1:16384" s="1323" customFormat="1" x14ac:dyDescent="0.2">
      <c r="A2085" s="1647"/>
      <c r="B2085" s="1648"/>
      <c r="C2085" s="1649">
        <f>SUM(F2085:H2085)</f>
        <v>396</v>
      </c>
      <c r="D2085" s="1650"/>
      <c r="E2085" s="1651">
        <f>SUM(E2091:E2119)</f>
        <v>28</v>
      </c>
      <c r="F2085" s="1651">
        <f>SUM(F2091:F2119)</f>
        <v>205</v>
      </c>
      <c r="G2085" s="1651">
        <f>SUM(G2091:G2119)</f>
        <v>117</v>
      </c>
      <c r="H2085" s="1651">
        <f>SUM(H2091:H2119)</f>
        <v>74</v>
      </c>
      <c r="I2085" s="1652"/>
      <c r="J2085" s="1652"/>
      <c r="K2085" s="1652"/>
      <c r="L2085" s="1651"/>
      <c r="M2085" s="1651"/>
      <c r="N2085" s="1651"/>
      <c r="O2085" s="1651"/>
      <c r="P2085" s="1651"/>
      <c r="Q2085" s="1653">
        <v>18</v>
      </c>
      <c r="R2085" s="1654"/>
      <c r="S2085" s="1655"/>
      <c r="T2085" s="1655"/>
      <c r="U2085" s="1656"/>
      <c r="V2085" s="1657">
        <f>SUM(W2085:W2120)</f>
        <v>424.5</v>
      </c>
      <c r="W2085" s="1320"/>
      <c r="X2085" s="1320">
        <f>Productiemedewerkers!C2491</f>
        <v>0</v>
      </c>
      <c r="Y2085" s="1321">
        <f>V2085-X2085</f>
        <v>424.5</v>
      </c>
      <c r="Z2085" s="1322"/>
      <c r="AB2085" s="1324"/>
      <c r="AC2085" s="1324"/>
      <c r="AD2085" s="1325" t="str">
        <f>CONCATENATE("week ",Q2085)</f>
        <v>week 18</v>
      </c>
      <c r="AE2085" s="1326"/>
      <c r="AF2085" s="1327">
        <f>SUM(AF2086:AF2120)</f>
        <v>74011.689999999973</v>
      </c>
      <c r="AG2085" s="1324" t="str">
        <f>IF(A2085="","",(IFERROR(VLOOKUP(A2085,Projecten!A$4:W$2618,23,FALSE),"niet bekend")))</f>
        <v/>
      </c>
      <c r="AH2085" s="1328" t="str">
        <f>IF(A2085="","",(IFERROR(VLOOKUP(A2085,Projecten!A$4:W$2618,12,FALSE),"niet bekend")))</f>
        <v/>
      </c>
    </row>
    <row r="2086" spans="1:16384" s="1323" customFormat="1" x14ac:dyDescent="0.2">
      <c r="A2086" s="1665"/>
      <c r="B2086" s="2203"/>
      <c r="C2086" s="1660" t="s">
        <v>3779</v>
      </c>
      <c r="D2086" s="1667"/>
      <c r="E2086" s="1399"/>
      <c r="F2086" s="1399"/>
      <c r="G2086" s="1399"/>
      <c r="H2086" s="1399"/>
      <c r="I2086" s="1398"/>
      <c r="J2086" s="1398"/>
      <c r="K2086" s="1398"/>
      <c r="L2086" s="1399"/>
      <c r="M2086" s="1399"/>
      <c r="N2086" s="1399"/>
      <c r="O2086" s="1399"/>
      <c r="P2086" s="1399"/>
      <c r="Q2086" s="2204"/>
      <c r="R2086" s="2204"/>
      <c r="S2086" s="2204"/>
      <c r="T2086" s="2204"/>
      <c r="U2086" s="2204"/>
      <c r="V2086" s="2204"/>
      <c r="W2086" s="2204"/>
      <c r="X2086" s="2204"/>
      <c r="Y2086" s="2204"/>
      <c r="Z2086" s="2204"/>
      <c r="AA2086" s="2217"/>
      <c r="AB2086" s="2217"/>
      <c r="AC2086" s="2217"/>
      <c r="AD2086" s="2217"/>
      <c r="AE2086" s="2204"/>
      <c r="AF2086" s="2218"/>
      <c r="AG2086" s="2217"/>
      <c r="AH2086" s="2217"/>
      <c r="AI2086" s="2217"/>
      <c r="AJ2086" s="2217"/>
      <c r="AK2086" s="2217"/>
      <c r="AL2086" s="2217"/>
      <c r="AM2086" s="2217"/>
      <c r="AN2086" s="2217"/>
      <c r="AO2086" s="2217"/>
      <c r="AP2086" s="2217"/>
      <c r="AQ2086" s="2217"/>
      <c r="AR2086" s="2217"/>
      <c r="AS2086" s="2217"/>
      <c r="AT2086" s="2217"/>
      <c r="AU2086" s="2217"/>
      <c r="AV2086" s="2217"/>
      <c r="AW2086" s="2217"/>
      <c r="AX2086" s="2217"/>
      <c r="AY2086" s="2217"/>
      <c r="AZ2086" s="2217"/>
      <c r="BA2086" s="2217"/>
      <c r="BB2086" s="2217"/>
      <c r="BC2086" s="2217"/>
      <c r="BD2086" s="2217"/>
      <c r="BE2086" s="2217"/>
      <c r="BF2086" s="2217"/>
      <c r="BG2086" s="2217"/>
      <c r="BH2086" s="2217"/>
      <c r="BI2086" s="2217"/>
      <c r="BJ2086" s="2217"/>
      <c r="BK2086" s="2217"/>
      <c r="BL2086" s="2217"/>
      <c r="BM2086" s="2217"/>
      <c r="BN2086" s="2217"/>
      <c r="BO2086" s="2217"/>
      <c r="BP2086" s="2217"/>
      <c r="BQ2086" s="2217"/>
      <c r="BR2086" s="2217"/>
      <c r="BS2086" s="2217"/>
      <c r="BT2086" s="2217"/>
      <c r="BU2086" s="2217"/>
      <c r="BV2086" s="2217"/>
      <c r="BW2086" s="2217"/>
      <c r="BX2086" s="2217"/>
      <c r="BY2086" s="2217"/>
      <c r="BZ2086" s="2217"/>
      <c r="CA2086" s="2217"/>
      <c r="CB2086" s="2217"/>
      <c r="CC2086" s="2217"/>
      <c r="CD2086" s="2217"/>
      <c r="CE2086" s="2217"/>
      <c r="CF2086" s="2217"/>
      <c r="CG2086" s="2217"/>
      <c r="CH2086" s="2217"/>
      <c r="CI2086" s="2217"/>
      <c r="CJ2086" s="2217"/>
      <c r="CK2086" s="2217"/>
      <c r="CL2086" s="2217"/>
      <c r="CM2086" s="2217"/>
      <c r="CN2086" s="2217"/>
      <c r="CO2086" s="2217"/>
      <c r="CP2086" s="2217"/>
      <c r="CQ2086" s="2217"/>
      <c r="CR2086" s="2217"/>
      <c r="CS2086" s="2217"/>
      <c r="CT2086" s="2217"/>
      <c r="CU2086" s="2217"/>
      <c r="CV2086" s="2217"/>
      <c r="CW2086" s="2217"/>
      <c r="CX2086" s="2217"/>
      <c r="CY2086" s="2217"/>
      <c r="CZ2086" s="2217"/>
      <c r="DA2086" s="2217"/>
      <c r="DB2086" s="2217"/>
      <c r="DC2086" s="2217"/>
      <c r="DD2086" s="2217"/>
      <c r="DE2086" s="2217"/>
      <c r="DF2086" s="2217"/>
      <c r="DG2086" s="2217"/>
      <c r="DH2086" s="2217"/>
      <c r="DI2086" s="2217"/>
      <c r="DJ2086" s="2217"/>
      <c r="DK2086" s="2217"/>
      <c r="DL2086" s="2217"/>
      <c r="DM2086" s="2217"/>
      <c r="DN2086" s="2217"/>
      <c r="DO2086" s="2217"/>
      <c r="DP2086" s="2217"/>
      <c r="DQ2086" s="2217"/>
      <c r="DR2086" s="2217"/>
      <c r="DS2086" s="2217"/>
      <c r="DT2086" s="2217"/>
      <c r="DU2086" s="2217"/>
      <c r="DV2086" s="2217"/>
      <c r="DW2086" s="2217"/>
      <c r="DX2086" s="2217"/>
      <c r="DY2086" s="2217"/>
      <c r="DZ2086" s="2217"/>
      <c r="EA2086" s="2217"/>
      <c r="EB2086" s="2217"/>
      <c r="EC2086" s="2217"/>
      <c r="ED2086" s="2217"/>
      <c r="EE2086" s="2217"/>
      <c r="EF2086" s="2217"/>
      <c r="EG2086" s="2217"/>
      <c r="EH2086" s="2217"/>
      <c r="EI2086" s="2217"/>
      <c r="EJ2086" s="2217"/>
      <c r="EK2086" s="2217"/>
      <c r="EL2086" s="2217"/>
      <c r="EM2086" s="2217"/>
      <c r="EN2086" s="2217"/>
      <c r="EO2086" s="2217"/>
      <c r="EP2086" s="2217"/>
      <c r="EQ2086" s="2217"/>
      <c r="ER2086" s="2217"/>
      <c r="ES2086" s="2217"/>
      <c r="ET2086" s="2217"/>
      <c r="EU2086" s="2217"/>
      <c r="EV2086" s="2217"/>
      <c r="EW2086" s="2217"/>
      <c r="EX2086" s="2217"/>
      <c r="EY2086" s="2217"/>
      <c r="EZ2086" s="2217"/>
      <c r="FA2086" s="2217"/>
      <c r="FB2086" s="2217"/>
      <c r="FC2086" s="2217"/>
      <c r="FD2086" s="2217"/>
      <c r="FE2086" s="2217"/>
      <c r="FF2086" s="2217"/>
      <c r="FG2086" s="2217"/>
      <c r="FH2086" s="2217"/>
      <c r="FI2086" s="2217"/>
      <c r="FJ2086" s="2217"/>
      <c r="FK2086" s="2217"/>
      <c r="FL2086" s="2217"/>
      <c r="FM2086" s="2217"/>
      <c r="FN2086" s="2217"/>
      <c r="FO2086" s="2217"/>
      <c r="FP2086" s="2217"/>
      <c r="FQ2086" s="2217"/>
      <c r="FR2086" s="2217"/>
      <c r="FS2086" s="2217"/>
      <c r="FT2086" s="2217"/>
      <c r="FU2086" s="2217"/>
      <c r="FV2086" s="2217"/>
      <c r="FW2086" s="2217"/>
      <c r="FX2086" s="2217"/>
      <c r="FY2086" s="2217"/>
      <c r="FZ2086" s="2217"/>
      <c r="GA2086" s="2217"/>
      <c r="GB2086" s="2217"/>
      <c r="GC2086" s="2217"/>
      <c r="GD2086" s="2217"/>
      <c r="GE2086" s="2217"/>
      <c r="GF2086" s="2217"/>
      <c r="GG2086" s="2217"/>
      <c r="GH2086" s="2217"/>
      <c r="GI2086" s="2217"/>
      <c r="GJ2086" s="2217"/>
      <c r="GK2086" s="2217"/>
      <c r="GL2086" s="2217"/>
      <c r="GM2086" s="2217"/>
      <c r="GN2086" s="2217"/>
      <c r="GO2086" s="2217"/>
      <c r="GP2086" s="2217"/>
      <c r="GQ2086" s="2217"/>
      <c r="GR2086" s="2217"/>
      <c r="GS2086" s="2217"/>
      <c r="GT2086" s="2217"/>
      <c r="GU2086" s="2217"/>
      <c r="GV2086" s="2217"/>
      <c r="GW2086" s="2217"/>
      <c r="GX2086" s="2217"/>
      <c r="GY2086" s="2217"/>
      <c r="GZ2086" s="2217"/>
      <c r="HA2086" s="2217"/>
      <c r="HB2086" s="2217"/>
      <c r="HC2086" s="2217"/>
      <c r="HD2086" s="2217"/>
      <c r="HE2086" s="2217"/>
      <c r="HF2086" s="2217"/>
      <c r="HG2086" s="2217"/>
      <c r="HH2086" s="2217"/>
      <c r="HI2086" s="2217"/>
      <c r="HJ2086" s="2217"/>
      <c r="HK2086" s="2217"/>
      <c r="HL2086" s="2217"/>
      <c r="HM2086" s="2217"/>
      <c r="HN2086" s="2217"/>
      <c r="HO2086" s="2217"/>
      <c r="HP2086" s="2217"/>
      <c r="HQ2086" s="2217"/>
      <c r="HR2086" s="2217"/>
      <c r="HS2086" s="2217"/>
      <c r="HT2086" s="2217"/>
      <c r="HU2086" s="2217"/>
      <c r="HV2086" s="2217"/>
      <c r="HW2086" s="2217"/>
      <c r="HX2086" s="2217"/>
      <c r="HY2086" s="2217"/>
      <c r="HZ2086" s="2217"/>
      <c r="IA2086" s="2217"/>
      <c r="IB2086" s="2217"/>
      <c r="IC2086" s="2217"/>
      <c r="ID2086" s="2217"/>
      <c r="IE2086" s="2217"/>
      <c r="IF2086" s="2217"/>
      <c r="IG2086" s="2217"/>
      <c r="IH2086" s="2217"/>
      <c r="II2086" s="2217"/>
      <c r="IJ2086" s="2217"/>
      <c r="IK2086" s="2217"/>
      <c r="IL2086" s="2217"/>
      <c r="IM2086" s="2217"/>
      <c r="IN2086" s="2217"/>
      <c r="IO2086" s="2217"/>
      <c r="IP2086" s="2217"/>
      <c r="IQ2086" s="2217"/>
      <c r="IR2086" s="2217"/>
      <c r="IS2086" s="2217"/>
      <c r="IT2086" s="2217"/>
      <c r="IU2086" s="2217"/>
      <c r="IV2086" s="2217"/>
      <c r="IW2086" s="2217"/>
      <c r="IX2086" s="2217"/>
      <c r="IY2086" s="2217"/>
      <c r="IZ2086" s="2217"/>
      <c r="JA2086" s="2217"/>
      <c r="JB2086" s="2217"/>
      <c r="JC2086" s="2217"/>
      <c r="JD2086" s="2217"/>
      <c r="JE2086" s="2217"/>
      <c r="JF2086" s="2217"/>
      <c r="JG2086" s="2217"/>
      <c r="JH2086" s="2217"/>
      <c r="JI2086" s="2217"/>
      <c r="JJ2086" s="2217"/>
      <c r="JK2086" s="2217"/>
      <c r="JL2086" s="2217"/>
      <c r="JM2086" s="2217"/>
      <c r="JN2086" s="2217"/>
      <c r="JO2086" s="2217"/>
      <c r="JP2086" s="2217"/>
      <c r="JQ2086" s="2217"/>
      <c r="JR2086" s="2217"/>
      <c r="JS2086" s="2217"/>
      <c r="JT2086" s="2217"/>
      <c r="JU2086" s="2217"/>
      <c r="JV2086" s="2217"/>
      <c r="JW2086" s="2217"/>
      <c r="JX2086" s="2217"/>
      <c r="JY2086" s="2217"/>
      <c r="JZ2086" s="2217"/>
      <c r="KA2086" s="2217"/>
      <c r="KB2086" s="2217"/>
      <c r="KC2086" s="2217"/>
      <c r="KD2086" s="2217"/>
      <c r="KE2086" s="2217"/>
      <c r="KF2086" s="2217"/>
      <c r="KG2086" s="2217"/>
      <c r="KH2086" s="2217"/>
      <c r="KI2086" s="2217"/>
      <c r="KJ2086" s="2217"/>
      <c r="KK2086" s="2217"/>
      <c r="KL2086" s="2217"/>
      <c r="KM2086" s="2217"/>
      <c r="KN2086" s="2217"/>
      <c r="KO2086" s="2217"/>
      <c r="KP2086" s="2217"/>
      <c r="KQ2086" s="2217"/>
      <c r="KR2086" s="2217"/>
      <c r="KS2086" s="2217"/>
      <c r="KT2086" s="2217"/>
      <c r="KU2086" s="2217"/>
      <c r="KV2086" s="2217"/>
      <c r="KW2086" s="2217"/>
      <c r="KX2086" s="2217"/>
      <c r="KY2086" s="2217"/>
      <c r="KZ2086" s="2217"/>
      <c r="LA2086" s="2217"/>
      <c r="LB2086" s="2217"/>
      <c r="LC2086" s="2217"/>
      <c r="LD2086" s="2217"/>
      <c r="LE2086" s="2217"/>
      <c r="LF2086" s="2217"/>
      <c r="LG2086" s="2217"/>
      <c r="LH2086" s="2217"/>
      <c r="LI2086" s="2217"/>
      <c r="LJ2086" s="2217"/>
      <c r="LK2086" s="2217"/>
      <c r="LL2086" s="2217"/>
      <c r="LM2086" s="2217"/>
      <c r="LN2086" s="2217"/>
      <c r="LO2086" s="2217"/>
      <c r="LP2086" s="2217"/>
      <c r="LQ2086" s="2217"/>
      <c r="LR2086" s="2217"/>
      <c r="LS2086" s="2217"/>
      <c r="LT2086" s="2217"/>
      <c r="LU2086" s="2217"/>
      <c r="LV2086" s="2217"/>
      <c r="LW2086" s="2217"/>
      <c r="LX2086" s="2217"/>
      <c r="LY2086" s="2217"/>
      <c r="LZ2086" s="2217"/>
      <c r="MA2086" s="2217"/>
      <c r="MB2086" s="2217"/>
      <c r="MC2086" s="2217"/>
      <c r="MD2086" s="2217"/>
      <c r="ME2086" s="2217"/>
      <c r="MF2086" s="2217"/>
      <c r="MG2086" s="2217"/>
      <c r="MH2086" s="2217"/>
      <c r="MI2086" s="2217"/>
      <c r="MJ2086" s="2217"/>
      <c r="MK2086" s="2217"/>
      <c r="ML2086" s="2217"/>
      <c r="MM2086" s="2217"/>
      <c r="MN2086" s="2217"/>
      <c r="MO2086" s="2217"/>
      <c r="MP2086" s="2217"/>
      <c r="MQ2086" s="2217"/>
      <c r="MR2086" s="2217"/>
      <c r="MS2086" s="2217"/>
      <c r="MT2086" s="2217"/>
      <c r="MU2086" s="2217"/>
      <c r="MV2086" s="2217"/>
      <c r="MW2086" s="2217"/>
      <c r="MX2086" s="2217"/>
      <c r="MY2086" s="2217"/>
      <c r="MZ2086" s="2217"/>
      <c r="NA2086" s="2217"/>
      <c r="NB2086" s="2217"/>
      <c r="NC2086" s="2217"/>
      <c r="ND2086" s="2217"/>
      <c r="NE2086" s="2217"/>
      <c r="NF2086" s="2217"/>
      <c r="NG2086" s="2217"/>
      <c r="NH2086" s="2217"/>
      <c r="NI2086" s="2217"/>
      <c r="NJ2086" s="2217"/>
      <c r="NK2086" s="2217"/>
      <c r="NL2086" s="2217"/>
      <c r="NM2086" s="2217"/>
      <c r="NN2086" s="2217"/>
      <c r="NO2086" s="2217"/>
      <c r="NP2086" s="2217"/>
      <c r="NQ2086" s="2217"/>
      <c r="NR2086" s="2217"/>
      <c r="NS2086" s="2217"/>
      <c r="NT2086" s="2217"/>
      <c r="NU2086" s="2217"/>
      <c r="NV2086" s="2217"/>
      <c r="NW2086" s="2217"/>
      <c r="NX2086" s="2217"/>
      <c r="NY2086" s="2217"/>
      <c r="NZ2086" s="2217"/>
      <c r="OA2086" s="2217"/>
      <c r="OB2086" s="2217"/>
      <c r="OC2086" s="2217"/>
      <c r="OD2086" s="2217"/>
      <c r="OE2086" s="2217"/>
      <c r="OF2086" s="2217"/>
      <c r="OG2086" s="2217"/>
      <c r="OH2086" s="2217"/>
      <c r="OI2086" s="2217"/>
      <c r="OJ2086" s="2217"/>
      <c r="OK2086" s="2217"/>
      <c r="OL2086" s="2217"/>
      <c r="OM2086" s="2217"/>
      <c r="ON2086" s="2217"/>
      <c r="OO2086" s="2217"/>
      <c r="OP2086" s="2217"/>
      <c r="OQ2086" s="2217"/>
      <c r="OR2086" s="2217"/>
      <c r="OS2086" s="2217"/>
      <c r="OT2086" s="2217"/>
      <c r="OU2086" s="2217"/>
      <c r="OV2086" s="2217"/>
      <c r="OW2086" s="2217"/>
      <c r="OX2086" s="2217"/>
      <c r="OY2086" s="2217"/>
      <c r="OZ2086" s="2217"/>
      <c r="PA2086" s="2217"/>
      <c r="PB2086" s="2217"/>
      <c r="PC2086" s="2217"/>
      <c r="PD2086" s="2217"/>
      <c r="PE2086" s="2217"/>
      <c r="PF2086" s="2217"/>
      <c r="PG2086" s="2217"/>
      <c r="PH2086" s="2217"/>
      <c r="PI2086" s="2217"/>
      <c r="PJ2086" s="2217"/>
      <c r="PK2086" s="2217"/>
      <c r="PL2086" s="2217"/>
      <c r="PM2086" s="2217"/>
      <c r="PN2086" s="2217"/>
      <c r="PO2086" s="2217"/>
      <c r="PP2086" s="2217"/>
      <c r="PQ2086" s="2217"/>
      <c r="PR2086" s="2217"/>
      <c r="PS2086" s="2217"/>
      <c r="PT2086" s="2217"/>
      <c r="PU2086" s="2217"/>
      <c r="PV2086" s="2217"/>
      <c r="PW2086" s="2217"/>
      <c r="PX2086" s="2217"/>
      <c r="PY2086" s="2217"/>
      <c r="PZ2086" s="2217"/>
      <c r="QA2086" s="2217"/>
      <c r="QB2086" s="2217"/>
      <c r="QC2086" s="2217"/>
      <c r="QD2086" s="2217"/>
      <c r="QE2086" s="2217"/>
      <c r="QF2086" s="2217"/>
      <c r="QG2086" s="2217"/>
      <c r="QH2086" s="2217"/>
      <c r="QI2086" s="2217"/>
      <c r="QJ2086" s="2217"/>
      <c r="QK2086" s="2217"/>
      <c r="QL2086" s="2217"/>
      <c r="QM2086" s="2217"/>
      <c r="QN2086" s="2217"/>
      <c r="QO2086" s="2217"/>
      <c r="QP2086" s="2217"/>
      <c r="QQ2086" s="2217"/>
      <c r="QR2086" s="2217"/>
      <c r="QS2086" s="2217"/>
      <c r="QT2086" s="2217"/>
      <c r="QU2086" s="2217"/>
      <c r="QV2086" s="2217"/>
      <c r="QW2086" s="2217"/>
      <c r="QX2086" s="2217"/>
      <c r="QY2086" s="2217"/>
      <c r="QZ2086" s="2217"/>
      <c r="RA2086" s="2217"/>
      <c r="RB2086" s="2217"/>
      <c r="RC2086" s="2217"/>
      <c r="RD2086" s="2217"/>
      <c r="RE2086" s="2217"/>
      <c r="RF2086" s="2217"/>
      <c r="RG2086" s="2217"/>
      <c r="RH2086" s="2217"/>
      <c r="RI2086" s="2217"/>
      <c r="RJ2086" s="2217"/>
      <c r="RK2086" s="2217"/>
      <c r="RL2086" s="2217"/>
      <c r="RM2086" s="2217"/>
      <c r="RN2086" s="2217"/>
      <c r="RO2086" s="2217"/>
      <c r="RP2086" s="2217"/>
      <c r="RQ2086" s="2217"/>
      <c r="RR2086" s="2217"/>
      <c r="RS2086" s="2217"/>
      <c r="RT2086" s="2217"/>
      <c r="RU2086" s="2217"/>
      <c r="RV2086" s="2217"/>
      <c r="RW2086" s="2217"/>
      <c r="RX2086" s="2217"/>
      <c r="RY2086" s="2217"/>
      <c r="RZ2086" s="2217"/>
      <c r="SA2086" s="2217"/>
      <c r="SB2086" s="2217"/>
      <c r="SC2086" s="2217"/>
      <c r="SD2086" s="2217"/>
      <c r="SE2086" s="2217"/>
      <c r="SF2086" s="2217"/>
      <c r="SG2086" s="2217"/>
      <c r="SH2086" s="2217"/>
      <c r="SI2086" s="2217"/>
      <c r="SJ2086" s="2217"/>
      <c r="SK2086" s="2217"/>
      <c r="SL2086" s="2217"/>
      <c r="SM2086" s="2217"/>
      <c r="SN2086" s="2217"/>
      <c r="SO2086" s="2217"/>
      <c r="SP2086" s="2217"/>
      <c r="SQ2086" s="2217"/>
      <c r="SR2086" s="2217"/>
      <c r="SS2086" s="2217"/>
      <c r="ST2086" s="2217"/>
      <c r="SU2086" s="2217"/>
      <c r="SV2086" s="2217"/>
      <c r="SW2086" s="2217"/>
      <c r="SX2086" s="2217"/>
      <c r="SY2086" s="2217"/>
      <c r="SZ2086" s="2217"/>
      <c r="TA2086" s="2217"/>
      <c r="TB2086" s="2217"/>
      <c r="TC2086" s="2217"/>
      <c r="TD2086" s="2217"/>
      <c r="TE2086" s="2217"/>
      <c r="TF2086" s="2217"/>
      <c r="TG2086" s="2217"/>
      <c r="TH2086" s="2217"/>
      <c r="TI2086" s="2217"/>
      <c r="TJ2086" s="2217"/>
      <c r="TK2086" s="2217"/>
      <c r="TL2086" s="2217"/>
      <c r="TM2086" s="2217"/>
      <c r="TN2086" s="2217"/>
      <c r="TO2086" s="2217"/>
      <c r="TP2086" s="2217"/>
      <c r="TQ2086" s="2217"/>
      <c r="TR2086" s="2217"/>
      <c r="TS2086" s="2217"/>
      <c r="TT2086" s="2217"/>
      <c r="TU2086" s="2217"/>
      <c r="TV2086" s="2217"/>
      <c r="TW2086" s="2217"/>
      <c r="TX2086" s="2217"/>
      <c r="TY2086" s="2217"/>
      <c r="TZ2086" s="2217"/>
      <c r="UA2086" s="2217"/>
      <c r="UB2086" s="2217"/>
      <c r="UC2086" s="2217"/>
      <c r="UD2086" s="2217"/>
      <c r="UE2086" s="2217"/>
      <c r="UF2086" s="2217"/>
      <c r="UG2086" s="2217"/>
      <c r="UH2086" s="2217"/>
      <c r="UI2086" s="2217"/>
      <c r="UJ2086" s="2217"/>
      <c r="UK2086" s="2217"/>
      <c r="UL2086" s="2217"/>
      <c r="UM2086" s="2217"/>
      <c r="UN2086" s="2217"/>
      <c r="UO2086" s="2217"/>
      <c r="UP2086" s="2217"/>
      <c r="UQ2086" s="2217"/>
      <c r="UR2086" s="2217"/>
      <c r="US2086" s="2217"/>
      <c r="UT2086" s="2217"/>
      <c r="UU2086" s="2217"/>
      <c r="UV2086" s="2217"/>
      <c r="UW2086" s="2217"/>
      <c r="UX2086" s="2217"/>
      <c r="UY2086" s="2217"/>
      <c r="UZ2086" s="2217"/>
      <c r="VA2086" s="2217"/>
      <c r="VB2086" s="2217"/>
      <c r="VC2086" s="2217"/>
      <c r="VD2086" s="2217"/>
      <c r="VE2086" s="2217"/>
      <c r="VF2086" s="2217"/>
      <c r="VG2086" s="2217"/>
      <c r="VH2086" s="2217"/>
      <c r="VI2086" s="2217"/>
      <c r="VJ2086" s="2217"/>
      <c r="VK2086" s="2217"/>
      <c r="VL2086" s="2217"/>
      <c r="VM2086" s="2217"/>
      <c r="VN2086" s="2217"/>
      <c r="VO2086" s="2217"/>
      <c r="VP2086" s="2217"/>
      <c r="VQ2086" s="2217"/>
      <c r="VR2086" s="2217"/>
      <c r="VS2086" s="2217"/>
      <c r="VT2086" s="2217"/>
      <c r="VU2086" s="2217"/>
      <c r="VV2086" s="2217"/>
      <c r="VW2086" s="2217"/>
      <c r="VX2086" s="2217"/>
      <c r="VY2086" s="2217"/>
      <c r="VZ2086" s="2217"/>
      <c r="WA2086" s="2217"/>
      <c r="WB2086" s="2217"/>
      <c r="WC2086" s="2217"/>
      <c r="WD2086" s="2217"/>
      <c r="WE2086" s="2217"/>
      <c r="WF2086" s="2217"/>
      <c r="WG2086" s="2217"/>
      <c r="WH2086" s="2217"/>
      <c r="WI2086" s="2217"/>
      <c r="WJ2086" s="2217"/>
      <c r="WK2086" s="2217"/>
      <c r="WL2086" s="2217"/>
      <c r="WM2086" s="2217"/>
      <c r="WN2086" s="2217"/>
      <c r="WO2086" s="2217"/>
      <c r="WP2086" s="2217"/>
      <c r="WQ2086" s="2217"/>
      <c r="WR2086" s="2217"/>
      <c r="WS2086" s="2217"/>
      <c r="WT2086" s="2217"/>
      <c r="WU2086" s="2217"/>
      <c r="WV2086" s="2217"/>
      <c r="WW2086" s="2217"/>
      <c r="WX2086" s="2217"/>
      <c r="WY2086" s="2217"/>
      <c r="WZ2086" s="2217"/>
      <c r="XA2086" s="2217"/>
      <c r="XB2086" s="2217"/>
      <c r="XC2086" s="2217"/>
      <c r="XD2086" s="2217"/>
      <c r="XE2086" s="2217"/>
      <c r="XF2086" s="2217"/>
      <c r="XG2086" s="2217"/>
      <c r="XH2086" s="2217"/>
      <c r="XI2086" s="2217"/>
      <c r="XJ2086" s="2217"/>
      <c r="XK2086" s="2217"/>
      <c r="XL2086" s="2217"/>
      <c r="XM2086" s="2217"/>
      <c r="XN2086" s="2217"/>
      <c r="XO2086" s="2217"/>
      <c r="XP2086" s="2217"/>
      <c r="XQ2086" s="2217"/>
      <c r="XR2086" s="2217"/>
      <c r="XS2086" s="2217"/>
      <c r="XT2086" s="2217"/>
      <c r="XU2086" s="2217"/>
      <c r="XV2086" s="2217"/>
      <c r="XW2086" s="2217"/>
      <c r="XX2086" s="2217"/>
      <c r="XY2086" s="2217"/>
      <c r="XZ2086" s="2217"/>
      <c r="YA2086" s="2217"/>
      <c r="YB2086" s="2217"/>
      <c r="YC2086" s="2217"/>
      <c r="YD2086" s="2217"/>
      <c r="YE2086" s="2217"/>
      <c r="YF2086" s="2217"/>
      <c r="YG2086" s="2217"/>
      <c r="YH2086" s="2217"/>
      <c r="YI2086" s="2217"/>
      <c r="YJ2086" s="2217"/>
      <c r="YK2086" s="2217"/>
      <c r="YL2086" s="2217"/>
      <c r="YM2086" s="2217"/>
      <c r="YN2086" s="2217"/>
      <c r="YO2086" s="2217"/>
      <c r="YP2086" s="2217"/>
      <c r="YQ2086" s="2217"/>
      <c r="YR2086" s="2217"/>
      <c r="YS2086" s="2217"/>
      <c r="YT2086" s="2217"/>
      <c r="YU2086" s="2217"/>
      <c r="YV2086" s="2217"/>
      <c r="YW2086" s="2217"/>
      <c r="YX2086" s="2217"/>
      <c r="YY2086" s="2217"/>
      <c r="YZ2086" s="2217"/>
      <c r="ZA2086" s="2217"/>
      <c r="ZB2086" s="2217"/>
      <c r="ZC2086" s="2217"/>
      <c r="ZD2086" s="2217"/>
      <c r="ZE2086" s="2217"/>
      <c r="ZF2086" s="2217"/>
      <c r="ZG2086" s="2217"/>
      <c r="ZH2086" s="2217"/>
      <c r="ZI2086" s="2217"/>
      <c r="ZJ2086" s="2217"/>
      <c r="ZK2086" s="2217"/>
      <c r="ZL2086" s="2217"/>
      <c r="ZM2086" s="2217"/>
      <c r="ZN2086" s="2217"/>
      <c r="ZO2086" s="2217"/>
      <c r="ZP2086" s="2217"/>
      <c r="ZQ2086" s="2217"/>
      <c r="ZR2086" s="2217"/>
      <c r="ZS2086" s="2217"/>
      <c r="ZT2086" s="2217"/>
      <c r="ZU2086" s="2217"/>
      <c r="ZV2086" s="2217"/>
      <c r="ZW2086" s="2217"/>
      <c r="ZX2086" s="2217"/>
      <c r="ZY2086" s="2217"/>
      <c r="ZZ2086" s="2217"/>
      <c r="AAA2086" s="2217"/>
      <c r="AAB2086" s="2217"/>
      <c r="AAC2086" s="2217"/>
      <c r="AAD2086" s="2217"/>
      <c r="AAE2086" s="2217"/>
      <c r="AAF2086" s="2217"/>
      <c r="AAG2086" s="2217"/>
      <c r="AAH2086" s="2217"/>
      <c r="AAI2086" s="2217"/>
      <c r="AAJ2086" s="2217"/>
      <c r="AAK2086" s="2217"/>
      <c r="AAL2086" s="2217"/>
      <c r="AAM2086" s="2217"/>
      <c r="AAN2086" s="2217"/>
      <c r="AAO2086" s="2217"/>
      <c r="AAP2086" s="2217"/>
      <c r="AAQ2086" s="2217"/>
      <c r="AAR2086" s="2217"/>
      <c r="AAS2086" s="2217"/>
      <c r="AAT2086" s="2217"/>
      <c r="AAU2086" s="2217"/>
      <c r="AAV2086" s="2217"/>
      <c r="AAW2086" s="2217"/>
      <c r="AAX2086" s="2217"/>
      <c r="AAY2086" s="2217"/>
      <c r="AAZ2086" s="2217"/>
      <c r="ABA2086" s="2217"/>
      <c r="ABB2086" s="2217"/>
      <c r="ABC2086" s="2217"/>
      <c r="ABD2086" s="2217"/>
      <c r="ABE2086" s="2217"/>
      <c r="ABF2086" s="2217"/>
      <c r="ABG2086" s="2217"/>
      <c r="ABH2086" s="2217"/>
      <c r="ABI2086" s="2217"/>
      <c r="ABJ2086" s="2217"/>
      <c r="ABK2086" s="2217"/>
      <c r="ABL2086" s="2217"/>
      <c r="ABM2086" s="2217"/>
      <c r="ABN2086" s="2217"/>
      <c r="ABO2086" s="2217"/>
      <c r="ABP2086" s="2217"/>
      <c r="ABQ2086" s="2217"/>
      <c r="ABR2086" s="2217"/>
      <c r="ABS2086" s="2217"/>
      <c r="ABT2086" s="2217"/>
      <c r="ABU2086" s="2217"/>
      <c r="ABV2086" s="2217"/>
      <c r="ABW2086" s="2217"/>
      <c r="ABX2086" s="2217"/>
      <c r="ABY2086" s="2217"/>
      <c r="ABZ2086" s="2217"/>
      <c r="ACA2086" s="2217"/>
      <c r="ACB2086" s="2217"/>
      <c r="ACC2086" s="2217"/>
      <c r="ACD2086" s="2217"/>
      <c r="ACE2086" s="2217"/>
      <c r="ACF2086" s="2217"/>
      <c r="ACG2086" s="2217"/>
      <c r="ACH2086" s="2217"/>
      <c r="ACI2086" s="2217"/>
      <c r="ACJ2086" s="2217"/>
      <c r="ACK2086" s="2217"/>
      <c r="ACL2086" s="2217"/>
      <c r="ACM2086" s="2217"/>
      <c r="ACN2086" s="2217"/>
      <c r="ACO2086" s="2217"/>
      <c r="ACP2086" s="2217"/>
      <c r="ACQ2086" s="2217"/>
      <c r="ACR2086" s="2217"/>
      <c r="ACS2086" s="2217"/>
      <c r="ACT2086" s="2217"/>
      <c r="ACU2086" s="2217"/>
      <c r="ACV2086" s="2217"/>
      <c r="ACW2086" s="2217"/>
      <c r="ACX2086" s="2217"/>
      <c r="ACY2086" s="2217"/>
      <c r="ACZ2086" s="2217"/>
      <c r="ADA2086" s="2217"/>
      <c r="ADB2086" s="2217"/>
      <c r="ADC2086" s="2217"/>
      <c r="ADD2086" s="2217"/>
      <c r="ADE2086" s="2217"/>
      <c r="ADF2086" s="2217"/>
      <c r="ADG2086" s="2217"/>
      <c r="ADH2086" s="2217"/>
      <c r="ADI2086" s="2217"/>
      <c r="ADJ2086" s="2217"/>
      <c r="ADK2086" s="2217"/>
      <c r="ADL2086" s="2217"/>
      <c r="ADM2086" s="2217"/>
      <c r="ADN2086" s="2217"/>
      <c r="ADO2086" s="2217"/>
      <c r="ADP2086" s="2217"/>
      <c r="ADQ2086" s="2217"/>
      <c r="ADR2086" s="2217"/>
      <c r="ADS2086" s="2217"/>
      <c r="ADT2086" s="2217"/>
      <c r="ADU2086" s="2217"/>
      <c r="ADV2086" s="2217"/>
      <c r="ADW2086" s="2217"/>
      <c r="ADX2086" s="2217"/>
      <c r="ADY2086" s="2217"/>
      <c r="ADZ2086" s="2217"/>
      <c r="AEA2086" s="2217"/>
      <c r="AEB2086" s="2217"/>
      <c r="AEC2086" s="2217"/>
      <c r="AED2086" s="2217"/>
      <c r="AEE2086" s="2217"/>
      <c r="AEF2086" s="2217"/>
      <c r="AEG2086" s="2217"/>
      <c r="AEH2086" s="2217"/>
      <c r="AEI2086" s="2217"/>
      <c r="AEJ2086" s="2217"/>
      <c r="AEK2086" s="2217"/>
      <c r="AEL2086" s="2217"/>
      <c r="AEM2086" s="2217"/>
      <c r="AEN2086" s="2217"/>
      <c r="AEO2086" s="2217"/>
      <c r="AEP2086" s="2217"/>
      <c r="AEQ2086" s="2217"/>
      <c r="AER2086" s="2217"/>
      <c r="AES2086" s="2217"/>
      <c r="AET2086" s="2217"/>
      <c r="AEU2086" s="2217"/>
      <c r="AEV2086" s="2217"/>
      <c r="AEW2086" s="2217"/>
      <c r="AEX2086" s="2217"/>
      <c r="AEY2086" s="2217"/>
      <c r="AEZ2086" s="2217"/>
      <c r="AFA2086" s="2217"/>
      <c r="AFB2086" s="2217"/>
      <c r="AFC2086" s="2217"/>
      <c r="AFD2086" s="2217"/>
      <c r="AFE2086" s="2217"/>
      <c r="AFF2086" s="2217"/>
      <c r="AFG2086" s="2217"/>
      <c r="AFH2086" s="2217"/>
      <c r="AFI2086" s="2217"/>
      <c r="AFJ2086" s="2217"/>
      <c r="AFK2086" s="2217"/>
      <c r="AFL2086" s="2217"/>
      <c r="AFM2086" s="2217"/>
      <c r="AFN2086" s="2217"/>
      <c r="AFO2086" s="2217"/>
      <c r="AFP2086" s="2217"/>
      <c r="AFQ2086" s="2217"/>
      <c r="AFR2086" s="2217"/>
      <c r="AFS2086" s="2217"/>
      <c r="AFT2086" s="2217"/>
      <c r="AFU2086" s="2217"/>
      <c r="AFV2086" s="2217"/>
      <c r="AFW2086" s="2217"/>
      <c r="AFX2086" s="2217"/>
      <c r="AFY2086" s="2217"/>
      <c r="AFZ2086" s="2217"/>
      <c r="AGA2086" s="2217"/>
      <c r="AGB2086" s="2217"/>
      <c r="AGC2086" s="2217"/>
      <c r="AGD2086" s="2217"/>
      <c r="AGE2086" s="2217"/>
      <c r="AGF2086" s="2217"/>
      <c r="AGG2086" s="2217"/>
      <c r="AGH2086" s="2217"/>
      <c r="AGI2086" s="2217"/>
      <c r="AGJ2086" s="2217"/>
      <c r="AGK2086" s="2217"/>
      <c r="AGL2086" s="2217"/>
      <c r="AGM2086" s="2217"/>
      <c r="AGN2086" s="2217"/>
      <c r="AGO2086" s="2217"/>
      <c r="AGP2086" s="2217"/>
      <c r="AGQ2086" s="2217"/>
      <c r="AGR2086" s="2217"/>
      <c r="AGS2086" s="2217"/>
      <c r="AGT2086" s="2217"/>
      <c r="AGU2086" s="2217"/>
      <c r="AGV2086" s="2217"/>
      <c r="AGW2086" s="2217"/>
      <c r="AGX2086" s="2217"/>
      <c r="AGY2086" s="2217"/>
      <c r="AGZ2086" s="2217"/>
      <c r="AHA2086" s="2217"/>
      <c r="AHB2086" s="2217"/>
      <c r="AHC2086" s="2217"/>
      <c r="AHD2086" s="2217"/>
      <c r="AHE2086" s="2217"/>
      <c r="AHF2086" s="2217"/>
      <c r="AHG2086" s="2217"/>
      <c r="AHH2086" s="2217"/>
      <c r="AHI2086" s="2217"/>
      <c r="AHJ2086" s="2217"/>
      <c r="AHK2086" s="2217"/>
      <c r="AHL2086" s="2217"/>
      <c r="AHM2086" s="2217"/>
      <c r="AHN2086" s="2217"/>
      <c r="AHO2086" s="2217"/>
      <c r="AHP2086" s="2217"/>
      <c r="AHQ2086" s="2217"/>
      <c r="AHR2086" s="2217"/>
      <c r="AHS2086" s="2217"/>
      <c r="AHT2086" s="2217"/>
      <c r="AHU2086" s="2217"/>
      <c r="AHV2086" s="2217"/>
      <c r="AHW2086" s="2217"/>
      <c r="AHX2086" s="2217"/>
      <c r="AHY2086" s="2217"/>
      <c r="AHZ2086" s="2217"/>
      <c r="AIA2086" s="2217"/>
      <c r="AIB2086" s="2217"/>
      <c r="AIC2086" s="2217"/>
      <c r="AID2086" s="2217"/>
      <c r="AIE2086" s="2217"/>
      <c r="AIF2086" s="2217"/>
      <c r="AIG2086" s="2217"/>
      <c r="AIH2086" s="2217"/>
      <c r="AII2086" s="2217"/>
      <c r="AIJ2086" s="2217"/>
      <c r="AIK2086" s="2217"/>
      <c r="AIL2086" s="2217"/>
      <c r="AIM2086" s="2217"/>
      <c r="AIN2086" s="2217"/>
      <c r="AIO2086" s="2217"/>
      <c r="AIP2086" s="2217"/>
      <c r="AIQ2086" s="2217"/>
      <c r="AIR2086" s="2217"/>
      <c r="AIS2086" s="2217"/>
      <c r="AIT2086" s="2217"/>
      <c r="AIU2086" s="2217"/>
      <c r="AIV2086" s="2217"/>
      <c r="AIW2086" s="2217"/>
      <c r="AIX2086" s="2217"/>
      <c r="AIY2086" s="2217"/>
      <c r="AIZ2086" s="2217"/>
      <c r="AJA2086" s="2217"/>
      <c r="AJB2086" s="2217"/>
      <c r="AJC2086" s="2217"/>
      <c r="AJD2086" s="2217"/>
      <c r="AJE2086" s="2217"/>
      <c r="AJF2086" s="2217"/>
      <c r="AJG2086" s="2217"/>
      <c r="AJH2086" s="2217"/>
      <c r="AJI2086" s="2217"/>
      <c r="AJJ2086" s="2217"/>
      <c r="AJK2086" s="2217"/>
      <c r="AJL2086" s="2217"/>
      <c r="AJM2086" s="2217"/>
      <c r="AJN2086" s="2217"/>
      <c r="AJO2086" s="2217"/>
      <c r="AJP2086" s="2217"/>
      <c r="AJQ2086" s="2217"/>
      <c r="AJR2086" s="2217"/>
      <c r="AJS2086" s="2217"/>
      <c r="AJT2086" s="2217"/>
      <c r="AJU2086" s="2217"/>
      <c r="AJV2086" s="2217"/>
      <c r="AJW2086" s="2217"/>
      <c r="AJX2086" s="2217"/>
      <c r="AJY2086" s="2217"/>
      <c r="AJZ2086" s="2217"/>
      <c r="AKA2086" s="2217"/>
      <c r="AKB2086" s="2217"/>
      <c r="AKC2086" s="2217"/>
      <c r="AKD2086" s="2217"/>
      <c r="AKE2086" s="2217"/>
      <c r="AKF2086" s="2217"/>
      <c r="AKG2086" s="2217"/>
      <c r="AKH2086" s="2217"/>
      <c r="AKI2086" s="2217"/>
      <c r="AKJ2086" s="2217"/>
      <c r="AKK2086" s="2217"/>
      <c r="AKL2086" s="2217"/>
      <c r="AKM2086" s="2217"/>
      <c r="AKN2086" s="2217"/>
      <c r="AKO2086" s="2217"/>
      <c r="AKP2086" s="2217"/>
      <c r="AKQ2086" s="2217"/>
      <c r="AKR2086" s="2217"/>
      <c r="AKS2086" s="2217"/>
      <c r="AKT2086" s="2217"/>
      <c r="AKU2086" s="2217"/>
      <c r="AKV2086" s="2217"/>
      <c r="AKW2086" s="2217"/>
      <c r="AKX2086" s="2217"/>
      <c r="AKY2086" s="2217"/>
      <c r="AKZ2086" s="2217"/>
      <c r="ALA2086" s="2217"/>
      <c r="ALB2086" s="2217"/>
      <c r="ALC2086" s="2217"/>
      <c r="ALD2086" s="2217"/>
      <c r="ALE2086" s="2217"/>
      <c r="ALF2086" s="2217"/>
      <c r="ALG2086" s="2217"/>
      <c r="ALH2086" s="2217"/>
      <c r="ALI2086" s="2217"/>
      <c r="ALJ2086" s="2217"/>
      <c r="ALK2086" s="2217"/>
      <c r="ALL2086" s="2217"/>
      <c r="ALM2086" s="2217"/>
      <c r="ALN2086" s="2217"/>
      <c r="ALO2086" s="2217"/>
      <c r="ALP2086" s="2217"/>
      <c r="ALQ2086" s="2217"/>
      <c r="ALR2086" s="2217"/>
      <c r="ALS2086" s="2217"/>
      <c r="ALT2086" s="2217"/>
      <c r="ALU2086" s="2217"/>
      <c r="ALV2086" s="2217"/>
      <c r="ALW2086" s="2217"/>
      <c r="ALX2086" s="2217"/>
      <c r="ALY2086" s="2217"/>
      <c r="ALZ2086" s="2217"/>
      <c r="AMA2086" s="2217"/>
      <c r="AMB2086" s="2217"/>
      <c r="AMC2086" s="2217"/>
      <c r="AMD2086" s="2217"/>
      <c r="AME2086" s="2217"/>
      <c r="AMF2086" s="2217"/>
      <c r="AMG2086" s="2217"/>
      <c r="AMH2086" s="2217"/>
      <c r="AMI2086" s="2217"/>
      <c r="AMJ2086" s="2217"/>
      <c r="AMK2086" s="2217"/>
      <c r="AML2086" s="2217"/>
      <c r="AMM2086" s="2217"/>
      <c r="AMN2086" s="2217"/>
      <c r="AMO2086" s="2217"/>
      <c r="AMP2086" s="2217"/>
      <c r="AMQ2086" s="2217"/>
      <c r="AMR2086" s="2217"/>
      <c r="AMS2086" s="2217"/>
      <c r="AMT2086" s="2217"/>
      <c r="AMU2086" s="2217"/>
      <c r="AMV2086" s="2217"/>
      <c r="AMW2086" s="2217"/>
      <c r="AMX2086" s="2217"/>
      <c r="AMY2086" s="2217"/>
      <c r="AMZ2086" s="2217"/>
      <c r="ANA2086" s="2217"/>
      <c r="ANB2086" s="2217"/>
      <c r="ANC2086" s="2217"/>
      <c r="AND2086" s="2217"/>
      <c r="ANE2086" s="2217"/>
      <c r="ANF2086" s="2217"/>
      <c r="ANG2086" s="2217"/>
      <c r="ANH2086" s="2217"/>
      <c r="ANI2086" s="2217"/>
      <c r="ANJ2086" s="2217"/>
      <c r="ANK2086" s="2217"/>
      <c r="ANL2086" s="2217"/>
      <c r="ANM2086" s="2217"/>
      <c r="ANN2086" s="2217"/>
      <c r="ANO2086" s="2217"/>
      <c r="ANP2086" s="2217"/>
      <c r="ANQ2086" s="2217"/>
      <c r="ANR2086" s="2217"/>
      <c r="ANS2086" s="2217"/>
      <c r="ANT2086" s="2217"/>
      <c r="ANU2086" s="2217"/>
      <c r="ANV2086" s="2217"/>
      <c r="ANW2086" s="2217"/>
      <c r="ANX2086" s="2217"/>
      <c r="ANY2086" s="2217"/>
      <c r="ANZ2086" s="2217"/>
      <c r="AOA2086" s="2217"/>
      <c r="AOB2086" s="2217"/>
      <c r="AOC2086" s="2217"/>
      <c r="AOD2086" s="2217"/>
      <c r="AOE2086" s="2217"/>
      <c r="AOF2086" s="2217"/>
      <c r="AOG2086" s="2217"/>
      <c r="AOH2086" s="2217"/>
      <c r="AOI2086" s="2217"/>
      <c r="AOJ2086" s="2217"/>
      <c r="AOK2086" s="2217"/>
      <c r="AOL2086" s="2217"/>
      <c r="AOM2086" s="2217"/>
      <c r="AON2086" s="2217"/>
      <c r="AOO2086" s="2217"/>
      <c r="AOP2086" s="2217"/>
      <c r="AOQ2086" s="2217"/>
      <c r="AOR2086" s="2217"/>
      <c r="AOS2086" s="2217"/>
      <c r="AOT2086" s="2217"/>
      <c r="AOU2086" s="2217"/>
      <c r="AOV2086" s="2217"/>
      <c r="AOW2086" s="2217"/>
      <c r="AOX2086" s="2217"/>
      <c r="AOY2086" s="2217"/>
      <c r="AOZ2086" s="2217"/>
      <c r="APA2086" s="2217"/>
      <c r="APB2086" s="2217"/>
      <c r="APC2086" s="2217"/>
      <c r="APD2086" s="2217"/>
      <c r="APE2086" s="2217"/>
      <c r="APF2086" s="2217"/>
      <c r="APG2086" s="2217"/>
      <c r="APH2086" s="2217"/>
      <c r="API2086" s="2217"/>
      <c r="APJ2086" s="2217"/>
      <c r="APK2086" s="2217"/>
      <c r="APL2086" s="2217"/>
      <c r="APM2086" s="2217"/>
      <c r="APN2086" s="2217"/>
      <c r="APO2086" s="2217"/>
      <c r="APP2086" s="2217"/>
      <c r="APQ2086" s="2217"/>
      <c r="APR2086" s="2217"/>
      <c r="APS2086" s="2217"/>
      <c r="APT2086" s="2217"/>
      <c r="APU2086" s="2217"/>
      <c r="APV2086" s="2217"/>
      <c r="APW2086" s="2217"/>
      <c r="APX2086" s="2217"/>
      <c r="APY2086" s="2217"/>
      <c r="APZ2086" s="2217"/>
      <c r="AQA2086" s="2217"/>
      <c r="AQB2086" s="2217"/>
      <c r="AQC2086" s="2217"/>
      <c r="AQD2086" s="2217"/>
      <c r="AQE2086" s="2217"/>
      <c r="AQF2086" s="2217"/>
      <c r="AQG2086" s="2217"/>
      <c r="AQH2086" s="2217"/>
      <c r="AQI2086" s="2217"/>
      <c r="AQJ2086" s="2217"/>
      <c r="AQK2086" s="2217"/>
      <c r="AQL2086" s="2217"/>
      <c r="AQM2086" s="2217"/>
      <c r="AQN2086" s="2217"/>
      <c r="AQO2086" s="2217"/>
      <c r="AQP2086" s="2217"/>
      <c r="AQQ2086" s="2217"/>
      <c r="AQR2086" s="2217"/>
      <c r="AQS2086" s="2217"/>
      <c r="AQT2086" s="2217"/>
      <c r="AQU2086" s="2217"/>
      <c r="AQV2086" s="2217"/>
      <c r="AQW2086" s="2217"/>
      <c r="AQX2086" s="2217"/>
      <c r="AQY2086" s="2217"/>
      <c r="AQZ2086" s="2217"/>
      <c r="ARA2086" s="2217"/>
      <c r="ARB2086" s="2217"/>
      <c r="ARC2086" s="2217"/>
      <c r="ARD2086" s="2217"/>
      <c r="ARE2086" s="2217"/>
      <c r="ARF2086" s="2217"/>
      <c r="ARG2086" s="2217"/>
      <c r="ARH2086" s="2217"/>
      <c r="ARI2086" s="2217"/>
      <c r="ARJ2086" s="2217"/>
      <c r="ARK2086" s="2217"/>
      <c r="ARL2086" s="2217"/>
      <c r="ARM2086" s="2217"/>
      <c r="ARN2086" s="2217"/>
      <c r="ARO2086" s="2217"/>
      <c r="ARP2086" s="2217"/>
      <c r="ARQ2086" s="2217"/>
      <c r="ARR2086" s="2217"/>
      <c r="ARS2086" s="2217"/>
      <c r="ART2086" s="2217"/>
      <c r="ARU2086" s="2217"/>
      <c r="ARV2086" s="2217"/>
      <c r="ARW2086" s="2217"/>
      <c r="ARX2086" s="2217"/>
      <c r="ARY2086" s="2217"/>
      <c r="ARZ2086" s="2217"/>
      <c r="ASA2086" s="2217"/>
      <c r="ASB2086" s="2217"/>
      <c r="ASC2086" s="2217"/>
      <c r="ASD2086" s="2217"/>
      <c r="ASE2086" s="2217"/>
      <c r="ASF2086" s="2217"/>
      <c r="ASG2086" s="2217"/>
      <c r="ASH2086" s="2217"/>
      <c r="ASI2086" s="2217"/>
      <c r="ASJ2086" s="2217"/>
      <c r="ASK2086" s="2217"/>
      <c r="ASL2086" s="2217"/>
      <c r="ASM2086" s="2217"/>
      <c r="ASN2086" s="2217"/>
      <c r="ASO2086" s="2217"/>
      <c r="ASP2086" s="2217"/>
      <c r="ASQ2086" s="2217"/>
      <c r="ASR2086" s="2217"/>
      <c r="ASS2086" s="2217"/>
      <c r="AST2086" s="2217"/>
      <c r="ASU2086" s="2217"/>
      <c r="ASV2086" s="2217"/>
      <c r="ASW2086" s="2217"/>
      <c r="ASX2086" s="2217"/>
      <c r="ASY2086" s="2217"/>
      <c r="ASZ2086" s="2217"/>
      <c r="ATA2086" s="2217"/>
      <c r="ATB2086" s="2217"/>
      <c r="ATC2086" s="2217"/>
      <c r="ATD2086" s="2217"/>
      <c r="ATE2086" s="2217"/>
      <c r="ATF2086" s="2217"/>
      <c r="ATG2086" s="2217"/>
      <c r="ATH2086" s="2217"/>
      <c r="ATI2086" s="2217"/>
      <c r="ATJ2086" s="2217"/>
      <c r="ATK2086" s="2217"/>
      <c r="ATL2086" s="2217"/>
      <c r="ATM2086" s="2217"/>
      <c r="ATN2086" s="2217"/>
      <c r="ATO2086" s="2217"/>
      <c r="ATP2086" s="2217"/>
      <c r="ATQ2086" s="2217"/>
      <c r="ATR2086" s="2217"/>
      <c r="ATS2086" s="2217"/>
      <c r="ATT2086" s="2217"/>
      <c r="ATU2086" s="2217"/>
      <c r="ATV2086" s="2217"/>
      <c r="ATW2086" s="2217"/>
      <c r="ATX2086" s="2217"/>
      <c r="ATY2086" s="2217"/>
      <c r="ATZ2086" s="2217"/>
      <c r="AUA2086" s="2217"/>
      <c r="AUB2086" s="2217"/>
      <c r="AUC2086" s="2217"/>
      <c r="AUD2086" s="2217"/>
      <c r="AUE2086" s="2217"/>
      <c r="AUF2086" s="2217"/>
      <c r="AUG2086" s="2217"/>
      <c r="AUH2086" s="2217"/>
      <c r="AUI2086" s="2217"/>
      <c r="AUJ2086" s="2217"/>
      <c r="AUK2086" s="2217"/>
      <c r="AUL2086" s="2217"/>
      <c r="AUM2086" s="2217"/>
      <c r="AUN2086" s="2217"/>
      <c r="AUO2086" s="2217"/>
      <c r="AUP2086" s="2217"/>
      <c r="AUQ2086" s="2217"/>
      <c r="AUR2086" s="2217"/>
      <c r="AUS2086" s="2217"/>
      <c r="AUT2086" s="2217"/>
      <c r="AUU2086" s="2217"/>
      <c r="AUV2086" s="2217"/>
      <c r="AUW2086" s="2217"/>
      <c r="AUX2086" s="2217"/>
      <c r="AUY2086" s="2217"/>
      <c r="AUZ2086" s="2217"/>
      <c r="AVA2086" s="2217"/>
      <c r="AVB2086" s="2217"/>
      <c r="AVC2086" s="2217"/>
      <c r="AVD2086" s="2217"/>
      <c r="AVE2086" s="2217"/>
      <c r="AVF2086" s="2217"/>
      <c r="AVG2086" s="2217"/>
      <c r="AVH2086" s="2217"/>
      <c r="AVI2086" s="2217"/>
      <c r="AVJ2086" s="2217"/>
      <c r="AVK2086" s="2217"/>
      <c r="AVL2086" s="2217"/>
      <c r="AVM2086" s="2217"/>
      <c r="AVN2086" s="2217"/>
      <c r="AVO2086" s="2217"/>
      <c r="AVP2086" s="2217"/>
      <c r="AVQ2086" s="2217"/>
      <c r="AVR2086" s="2217"/>
      <c r="AVS2086" s="2217"/>
      <c r="AVT2086" s="2217"/>
      <c r="AVU2086" s="2217"/>
      <c r="AVV2086" s="2217"/>
      <c r="AVW2086" s="2217"/>
      <c r="AVX2086" s="2217"/>
      <c r="AVY2086" s="2217"/>
      <c r="AVZ2086" s="2217"/>
      <c r="AWA2086" s="2217"/>
      <c r="AWB2086" s="2217"/>
      <c r="AWC2086" s="2217"/>
      <c r="AWD2086" s="2217"/>
      <c r="AWE2086" s="2217"/>
      <c r="AWF2086" s="2217"/>
      <c r="AWG2086" s="2217"/>
      <c r="AWH2086" s="2217"/>
      <c r="AWI2086" s="2217"/>
      <c r="AWJ2086" s="2217"/>
      <c r="AWK2086" s="2217"/>
      <c r="AWL2086" s="2217"/>
      <c r="AWM2086" s="2217"/>
      <c r="AWN2086" s="2217"/>
      <c r="AWO2086" s="2217"/>
      <c r="AWP2086" s="2217"/>
      <c r="AWQ2086" s="2217"/>
      <c r="AWR2086" s="2217"/>
      <c r="AWS2086" s="2217"/>
      <c r="AWT2086" s="2217"/>
      <c r="AWU2086" s="2217"/>
      <c r="AWV2086" s="2217"/>
      <c r="AWW2086" s="2217"/>
      <c r="AWX2086" s="2217"/>
      <c r="AWY2086" s="2217"/>
      <c r="AWZ2086" s="2217"/>
      <c r="AXA2086" s="2217"/>
      <c r="AXB2086" s="2217"/>
      <c r="AXC2086" s="2217"/>
      <c r="AXD2086" s="2217"/>
      <c r="AXE2086" s="2217"/>
      <c r="AXF2086" s="2217"/>
      <c r="AXG2086" s="2217"/>
      <c r="AXH2086" s="2217"/>
      <c r="AXI2086" s="2217"/>
      <c r="AXJ2086" s="2217"/>
      <c r="AXK2086" s="2217"/>
      <c r="AXL2086" s="2217"/>
      <c r="AXM2086" s="2217"/>
      <c r="AXN2086" s="2217"/>
      <c r="AXO2086" s="2217"/>
      <c r="AXP2086" s="2217"/>
      <c r="AXQ2086" s="2217"/>
      <c r="AXR2086" s="2217"/>
      <c r="AXS2086" s="2217"/>
      <c r="AXT2086" s="2217"/>
      <c r="AXU2086" s="2217"/>
      <c r="AXV2086" s="2217"/>
      <c r="AXW2086" s="2217"/>
      <c r="AXX2086" s="2217"/>
      <c r="AXY2086" s="2217"/>
      <c r="AXZ2086" s="2217"/>
      <c r="AYA2086" s="2217"/>
      <c r="AYB2086" s="2217"/>
      <c r="AYC2086" s="2217"/>
      <c r="AYD2086" s="2217"/>
      <c r="AYE2086" s="2217"/>
      <c r="AYF2086" s="2217"/>
      <c r="AYG2086" s="2217"/>
      <c r="AYH2086" s="2217"/>
      <c r="AYI2086" s="2217"/>
      <c r="AYJ2086" s="2217"/>
      <c r="AYK2086" s="2217"/>
      <c r="AYL2086" s="2217"/>
      <c r="AYM2086" s="2217"/>
      <c r="AYN2086" s="2217"/>
      <c r="AYO2086" s="2217"/>
      <c r="AYP2086" s="2217"/>
      <c r="AYQ2086" s="2217"/>
      <c r="AYR2086" s="2217"/>
      <c r="AYS2086" s="2217"/>
      <c r="AYT2086" s="2217"/>
      <c r="AYU2086" s="2217"/>
      <c r="AYV2086" s="2217"/>
      <c r="AYW2086" s="2217"/>
      <c r="AYX2086" s="2217"/>
      <c r="AYY2086" s="2217"/>
      <c r="AYZ2086" s="2217"/>
      <c r="AZA2086" s="2217"/>
      <c r="AZB2086" s="2217"/>
      <c r="AZC2086" s="2217"/>
      <c r="AZD2086" s="2217"/>
      <c r="AZE2086" s="2217"/>
      <c r="AZF2086" s="2217"/>
      <c r="AZG2086" s="2217"/>
      <c r="AZH2086" s="2217"/>
      <c r="AZI2086" s="2217"/>
      <c r="AZJ2086" s="2217"/>
      <c r="AZK2086" s="2217"/>
      <c r="AZL2086" s="2217"/>
      <c r="AZM2086" s="2217"/>
      <c r="AZN2086" s="2217"/>
      <c r="AZO2086" s="2217"/>
      <c r="AZP2086" s="2217"/>
      <c r="AZQ2086" s="2217"/>
      <c r="AZR2086" s="2217"/>
      <c r="AZS2086" s="2217"/>
      <c r="AZT2086" s="2217"/>
      <c r="AZU2086" s="2217"/>
      <c r="AZV2086" s="2217"/>
      <c r="AZW2086" s="2217"/>
      <c r="AZX2086" s="2217"/>
      <c r="AZY2086" s="2217"/>
      <c r="AZZ2086" s="2217"/>
      <c r="BAA2086" s="2217"/>
      <c r="BAB2086" s="2217"/>
      <c r="BAC2086" s="2217"/>
      <c r="BAD2086" s="2217"/>
      <c r="BAE2086" s="2217"/>
      <c r="BAF2086" s="2217"/>
      <c r="BAG2086" s="2217"/>
      <c r="BAH2086" s="2217"/>
      <c r="BAI2086" s="2217"/>
      <c r="BAJ2086" s="2217"/>
      <c r="BAK2086" s="2217"/>
      <c r="BAL2086" s="2217"/>
      <c r="BAM2086" s="2217"/>
      <c r="BAN2086" s="2217"/>
      <c r="BAO2086" s="2217"/>
      <c r="BAP2086" s="2217"/>
      <c r="BAQ2086" s="2217"/>
      <c r="BAR2086" s="2217"/>
      <c r="BAS2086" s="2217"/>
      <c r="BAT2086" s="2217"/>
      <c r="BAU2086" s="2217"/>
      <c r="BAV2086" s="2217"/>
      <c r="BAW2086" s="2217"/>
      <c r="BAX2086" s="2217"/>
      <c r="BAY2086" s="2217"/>
      <c r="BAZ2086" s="2217"/>
      <c r="BBA2086" s="2217"/>
      <c r="BBB2086" s="2217"/>
      <c r="BBC2086" s="2217"/>
      <c r="BBD2086" s="2217"/>
      <c r="BBE2086" s="2217"/>
      <c r="BBF2086" s="2217"/>
      <c r="BBG2086" s="2217"/>
      <c r="BBH2086" s="2217"/>
      <c r="BBI2086" s="2217"/>
      <c r="BBJ2086" s="2217"/>
      <c r="BBK2086" s="2217"/>
      <c r="BBL2086" s="2217"/>
      <c r="BBM2086" s="2217"/>
      <c r="BBN2086" s="2217"/>
      <c r="BBO2086" s="2217"/>
      <c r="BBP2086" s="2217"/>
      <c r="BBQ2086" s="2217"/>
      <c r="BBR2086" s="2217"/>
      <c r="BBS2086" s="2217"/>
      <c r="BBT2086" s="2217"/>
      <c r="BBU2086" s="2217"/>
      <c r="BBV2086" s="2217"/>
      <c r="BBW2086" s="2217"/>
      <c r="BBX2086" s="2217"/>
      <c r="BBY2086" s="2217"/>
      <c r="BBZ2086" s="2217"/>
      <c r="BCA2086" s="2217"/>
      <c r="BCB2086" s="2217"/>
      <c r="BCC2086" s="2217"/>
      <c r="BCD2086" s="2217"/>
      <c r="BCE2086" s="2217"/>
      <c r="BCF2086" s="2217"/>
      <c r="BCG2086" s="2217"/>
      <c r="BCH2086" s="2217"/>
      <c r="BCI2086" s="2217"/>
      <c r="BCJ2086" s="2217"/>
      <c r="BCK2086" s="2217"/>
      <c r="BCL2086" s="2217"/>
      <c r="BCM2086" s="2217"/>
      <c r="BCN2086" s="2217"/>
      <c r="BCO2086" s="2217"/>
      <c r="BCP2086" s="2217"/>
      <c r="BCQ2086" s="2217"/>
      <c r="BCR2086" s="2217"/>
      <c r="BCS2086" s="2217"/>
      <c r="BCT2086" s="2217"/>
      <c r="BCU2086" s="2217"/>
      <c r="BCV2086" s="2217"/>
      <c r="BCW2086" s="2217"/>
      <c r="BCX2086" s="2217"/>
      <c r="BCY2086" s="2217"/>
      <c r="BCZ2086" s="2217"/>
      <c r="BDA2086" s="2217"/>
      <c r="BDB2086" s="2217"/>
      <c r="BDC2086" s="2217"/>
      <c r="BDD2086" s="2217"/>
      <c r="BDE2086" s="2217"/>
      <c r="BDF2086" s="2217"/>
      <c r="BDG2086" s="2217"/>
      <c r="BDH2086" s="2217"/>
      <c r="BDI2086" s="2217"/>
      <c r="BDJ2086" s="2217"/>
      <c r="BDK2086" s="2217"/>
      <c r="BDL2086" s="2217"/>
      <c r="BDM2086" s="2217"/>
      <c r="BDN2086" s="2217"/>
      <c r="BDO2086" s="2217"/>
      <c r="BDP2086" s="2217"/>
      <c r="BDQ2086" s="2217"/>
      <c r="BDR2086" s="2217"/>
      <c r="BDS2086" s="2217"/>
      <c r="BDT2086" s="2217"/>
      <c r="BDU2086" s="2217"/>
      <c r="BDV2086" s="2217"/>
      <c r="BDW2086" s="2217"/>
      <c r="BDX2086" s="2217"/>
      <c r="BDY2086" s="2217"/>
      <c r="BDZ2086" s="2217"/>
      <c r="BEA2086" s="2217"/>
      <c r="BEB2086" s="2217"/>
      <c r="BEC2086" s="2217"/>
      <c r="BED2086" s="2217"/>
      <c r="BEE2086" s="2217"/>
      <c r="BEF2086" s="2217"/>
      <c r="BEG2086" s="2217"/>
      <c r="BEH2086" s="2217"/>
      <c r="BEI2086" s="2217"/>
      <c r="BEJ2086" s="2217"/>
      <c r="BEK2086" s="2217"/>
      <c r="BEL2086" s="2217"/>
      <c r="BEM2086" s="2217"/>
      <c r="BEN2086" s="2217"/>
      <c r="BEO2086" s="2217"/>
      <c r="BEP2086" s="2217"/>
      <c r="BEQ2086" s="2217"/>
      <c r="BER2086" s="2217"/>
      <c r="BES2086" s="2217"/>
      <c r="BET2086" s="2217"/>
      <c r="BEU2086" s="2217"/>
      <c r="BEV2086" s="2217"/>
      <c r="BEW2086" s="2217"/>
      <c r="BEX2086" s="2217"/>
      <c r="BEY2086" s="2217"/>
      <c r="BEZ2086" s="2217"/>
      <c r="BFA2086" s="2217"/>
      <c r="BFB2086" s="2217"/>
      <c r="BFC2086" s="2217"/>
      <c r="BFD2086" s="2217"/>
      <c r="BFE2086" s="2217"/>
      <c r="BFF2086" s="2217"/>
      <c r="BFG2086" s="2217"/>
      <c r="BFH2086" s="2217"/>
      <c r="BFI2086" s="2217"/>
      <c r="BFJ2086" s="2217"/>
      <c r="BFK2086" s="2217"/>
      <c r="BFL2086" s="2217"/>
      <c r="BFM2086" s="2217"/>
      <c r="BFN2086" s="2217"/>
      <c r="BFO2086" s="2217"/>
      <c r="BFP2086" s="2217"/>
      <c r="BFQ2086" s="2217"/>
      <c r="BFR2086" s="2217"/>
      <c r="BFS2086" s="2217"/>
      <c r="BFT2086" s="2217"/>
      <c r="BFU2086" s="2217"/>
      <c r="BFV2086" s="2217"/>
      <c r="BFW2086" s="2217"/>
      <c r="BFX2086" s="2217"/>
      <c r="BFY2086" s="2217"/>
      <c r="BFZ2086" s="2217"/>
      <c r="BGA2086" s="2217"/>
      <c r="BGB2086" s="2217"/>
      <c r="BGC2086" s="2217"/>
      <c r="BGD2086" s="2217"/>
      <c r="BGE2086" s="2217"/>
      <c r="BGF2086" s="2217"/>
      <c r="BGG2086" s="2217"/>
      <c r="BGH2086" s="2217"/>
      <c r="BGI2086" s="2217"/>
      <c r="BGJ2086" s="2217"/>
      <c r="BGK2086" s="2217"/>
      <c r="BGL2086" s="2217"/>
      <c r="BGM2086" s="2217"/>
      <c r="BGN2086" s="2217"/>
      <c r="BGO2086" s="2217"/>
      <c r="BGP2086" s="2217"/>
      <c r="BGQ2086" s="2217"/>
      <c r="BGR2086" s="2217"/>
      <c r="BGS2086" s="2217"/>
      <c r="BGT2086" s="2217"/>
      <c r="BGU2086" s="2217"/>
      <c r="BGV2086" s="2217"/>
      <c r="BGW2086" s="2217"/>
      <c r="BGX2086" s="2217"/>
      <c r="BGY2086" s="2217"/>
      <c r="BGZ2086" s="2217"/>
      <c r="BHA2086" s="2217"/>
      <c r="BHB2086" s="2217"/>
      <c r="BHC2086" s="2217"/>
      <c r="BHD2086" s="2217"/>
      <c r="BHE2086" s="2217"/>
      <c r="BHF2086" s="2217"/>
      <c r="BHG2086" s="2217"/>
      <c r="BHH2086" s="2217"/>
      <c r="BHI2086" s="2217"/>
      <c r="BHJ2086" s="2217"/>
      <c r="BHK2086" s="2217"/>
      <c r="BHL2086" s="2217"/>
      <c r="BHM2086" s="2217"/>
      <c r="BHN2086" s="2217"/>
      <c r="BHO2086" s="2217"/>
      <c r="BHP2086" s="2217"/>
      <c r="BHQ2086" s="2217"/>
      <c r="BHR2086" s="2217"/>
      <c r="BHS2086" s="2217"/>
      <c r="BHT2086" s="2217"/>
      <c r="BHU2086" s="2217"/>
      <c r="BHV2086" s="2217"/>
      <c r="BHW2086" s="2217"/>
      <c r="BHX2086" s="2217"/>
      <c r="BHY2086" s="2217"/>
      <c r="BHZ2086" s="2217"/>
      <c r="BIA2086" s="2217"/>
      <c r="BIB2086" s="2217"/>
      <c r="BIC2086" s="2217"/>
      <c r="BID2086" s="2217"/>
      <c r="BIE2086" s="2217"/>
      <c r="BIF2086" s="2217"/>
      <c r="BIG2086" s="2217"/>
      <c r="BIH2086" s="2217"/>
      <c r="BII2086" s="2217"/>
      <c r="BIJ2086" s="2217"/>
      <c r="BIK2086" s="2217"/>
      <c r="BIL2086" s="2217"/>
      <c r="BIM2086" s="2217"/>
      <c r="BIN2086" s="2217"/>
      <c r="BIO2086" s="2217"/>
      <c r="BIP2086" s="2217"/>
      <c r="BIQ2086" s="2217"/>
      <c r="BIR2086" s="2217"/>
      <c r="BIS2086" s="2217"/>
      <c r="BIT2086" s="2217"/>
      <c r="BIU2086" s="2217"/>
      <c r="BIV2086" s="2217"/>
      <c r="BIW2086" s="2217"/>
      <c r="BIX2086" s="2217"/>
      <c r="BIY2086" s="2217"/>
      <c r="BIZ2086" s="2217"/>
      <c r="BJA2086" s="2217"/>
      <c r="BJB2086" s="2217"/>
      <c r="BJC2086" s="2217"/>
      <c r="BJD2086" s="2217"/>
      <c r="BJE2086" s="2217"/>
      <c r="BJF2086" s="2217"/>
      <c r="BJG2086" s="2217"/>
      <c r="BJH2086" s="2217"/>
      <c r="BJI2086" s="2217"/>
      <c r="BJJ2086" s="2217"/>
      <c r="BJK2086" s="2217"/>
      <c r="BJL2086" s="2217"/>
      <c r="BJM2086" s="2217"/>
      <c r="BJN2086" s="2217"/>
      <c r="BJO2086" s="2217"/>
      <c r="BJP2086" s="2217"/>
      <c r="BJQ2086" s="2217"/>
      <c r="BJR2086" s="2217"/>
      <c r="BJS2086" s="2217"/>
      <c r="BJT2086" s="2217"/>
      <c r="BJU2086" s="2217"/>
      <c r="BJV2086" s="2217"/>
      <c r="BJW2086" s="2217"/>
      <c r="BJX2086" s="2217"/>
      <c r="BJY2086" s="2217"/>
      <c r="BJZ2086" s="2217"/>
      <c r="BKA2086" s="2217"/>
      <c r="BKB2086" s="2217"/>
      <c r="BKC2086" s="2217"/>
      <c r="BKD2086" s="2217"/>
      <c r="BKE2086" s="2217"/>
      <c r="BKF2086" s="2217"/>
      <c r="BKG2086" s="2217"/>
      <c r="BKH2086" s="2217"/>
      <c r="BKI2086" s="2217"/>
      <c r="BKJ2086" s="2217"/>
      <c r="BKK2086" s="2217"/>
      <c r="BKL2086" s="2217"/>
      <c r="BKM2086" s="2217"/>
      <c r="BKN2086" s="2217"/>
      <c r="BKO2086" s="2217"/>
      <c r="BKP2086" s="2217"/>
      <c r="BKQ2086" s="2217"/>
      <c r="BKR2086" s="2217"/>
      <c r="BKS2086" s="2217"/>
      <c r="BKT2086" s="2217"/>
      <c r="BKU2086" s="2217"/>
      <c r="BKV2086" s="2217"/>
      <c r="BKW2086" s="2217"/>
      <c r="BKX2086" s="2217"/>
      <c r="BKY2086" s="2217"/>
      <c r="BKZ2086" s="2217"/>
      <c r="BLA2086" s="2217"/>
      <c r="BLB2086" s="2217"/>
      <c r="BLC2086" s="2217"/>
      <c r="BLD2086" s="2217"/>
      <c r="BLE2086" s="2217"/>
      <c r="BLF2086" s="2217"/>
      <c r="BLG2086" s="2217"/>
      <c r="BLH2086" s="2217"/>
      <c r="BLI2086" s="2217"/>
      <c r="BLJ2086" s="2217"/>
      <c r="BLK2086" s="2217"/>
      <c r="BLL2086" s="2217"/>
      <c r="BLM2086" s="2217"/>
      <c r="BLN2086" s="2217"/>
      <c r="BLO2086" s="2217"/>
      <c r="BLP2086" s="2217"/>
      <c r="BLQ2086" s="2217"/>
      <c r="BLR2086" s="2217"/>
      <c r="BLS2086" s="2217"/>
      <c r="BLT2086" s="2217"/>
      <c r="BLU2086" s="2217"/>
      <c r="BLV2086" s="2217"/>
      <c r="BLW2086" s="2217"/>
      <c r="BLX2086" s="2217"/>
      <c r="BLY2086" s="2217"/>
      <c r="BLZ2086" s="2217"/>
      <c r="BMA2086" s="2217"/>
      <c r="BMB2086" s="2217"/>
      <c r="BMC2086" s="2217"/>
      <c r="BMD2086" s="2217"/>
      <c r="BME2086" s="2217"/>
      <c r="BMF2086" s="2217"/>
      <c r="BMG2086" s="2217"/>
      <c r="BMH2086" s="2217"/>
      <c r="BMI2086" s="2217"/>
      <c r="BMJ2086" s="2217"/>
      <c r="BMK2086" s="2217"/>
      <c r="BML2086" s="2217"/>
      <c r="BMM2086" s="2217"/>
      <c r="BMN2086" s="2217"/>
      <c r="BMO2086" s="2217"/>
      <c r="BMP2086" s="2217"/>
      <c r="BMQ2086" s="2217"/>
      <c r="BMR2086" s="2217"/>
      <c r="BMS2086" s="2217"/>
      <c r="BMT2086" s="2217"/>
      <c r="BMU2086" s="2217"/>
      <c r="BMV2086" s="2217"/>
      <c r="BMW2086" s="2217"/>
      <c r="BMX2086" s="2217"/>
      <c r="BMY2086" s="2217"/>
      <c r="BMZ2086" s="2217"/>
      <c r="BNA2086" s="2217"/>
      <c r="BNB2086" s="2217"/>
      <c r="BNC2086" s="2217"/>
      <c r="BND2086" s="2217"/>
      <c r="BNE2086" s="2217"/>
      <c r="BNF2086" s="2217"/>
      <c r="BNG2086" s="2217"/>
      <c r="BNH2086" s="2217"/>
      <c r="BNI2086" s="2217"/>
      <c r="BNJ2086" s="2217"/>
      <c r="BNK2086" s="2217"/>
      <c r="BNL2086" s="2217"/>
      <c r="BNM2086" s="2217"/>
      <c r="BNN2086" s="2217"/>
      <c r="BNO2086" s="2217"/>
      <c r="BNP2086" s="2217"/>
      <c r="BNQ2086" s="2217"/>
      <c r="BNR2086" s="2217"/>
      <c r="BNS2086" s="2217"/>
      <c r="BNT2086" s="2217"/>
      <c r="BNU2086" s="2217"/>
      <c r="BNV2086" s="2217"/>
      <c r="BNW2086" s="2217"/>
      <c r="BNX2086" s="2217"/>
      <c r="BNY2086" s="2217"/>
      <c r="BNZ2086" s="2217"/>
      <c r="BOA2086" s="2217"/>
      <c r="BOB2086" s="2217"/>
      <c r="BOC2086" s="2217"/>
      <c r="BOD2086" s="2217"/>
      <c r="BOE2086" s="2217"/>
      <c r="BOF2086" s="2217"/>
      <c r="BOG2086" s="2217"/>
      <c r="BOH2086" s="2217"/>
      <c r="BOI2086" s="2217"/>
      <c r="BOJ2086" s="2217"/>
      <c r="BOK2086" s="2217"/>
      <c r="BOL2086" s="2217"/>
      <c r="BOM2086" s="2217"/>
      <c r="BON2086" s="2217"/>
      <c r="BOO2086" s="2217"/>
      <c r="BOP2086" s="2217"/>
      <c r="BOQ2086" s="2217"/>
      <c r="BOR2086" s="2217"/>
      <c r="BOS2086" s="2217"/>
      <c r="BOT2086" s="2217"/>
      <c r="BOU2086" s="2217"/>
      <c r="BOV2086" s="2217"/>
      <c r="BOW2086" s="2217"/>
      <c r="BOX2086" s="2217"/>
      <c r="BOY2086" s="2217"/>
      <c r="BOZ2086" s="2217"/>
      <c r="BPA2086" s="2217"/>
      <c r="BPB2086" s="2217"/>
      <c r="BPC2086" s="2217"/>
      <c r="BPD2086" s="2217"/>
      <c r="BPE2086" s="2217"/>
      <c r="BPF2086" s="2217"/>
      <c r="BPG2086" s="2217"/>
      <c r="BPH2086" s="2217"/>
      <c r="BPI2086" s="2217"/>
      <c r="BPJ2086" s="2217"/>
      <c r="BPK2086" s="2217"/>
      <c r="BPL2086" s="2217"/>
      <c r="BPM2086" s="2217"/>
      <c r="BPN2086" s="2217"/>
      <c r="BPO2086" s="2217"/>
      <c r="BPP2086" s="2217"/>
      <c r="BPQ2086" s="2217"/>
      <c r="BPR2086" s="2217"/>
      <c r="BPS2086" s="2217"/>
      <c r="BPT2086" s="2217"/>
      <c r="BPU2086" s="2217"/>
      <c r="BPV2086" s="2217"/>
      <c r="BPW2086" s="2217"/>
      <c r="BPX2086" s="2217"/>
      <c r="BPY2086" s="2217"/>
      <c r="BPZ2086" s="2217"/>
      <c r="BQA2086" s="2217"/>
      <c r="BQB2086" s="2217"/>
      <c r="BQC2086" s="2217"/>
      <c r="BQD2086" s="2217"/>
      <c r="BQE2086" s="2217"/>
      <c r="BQF2086" s="2217"/>
      <c r="BQG2086" s="2217"/>
      <c r="BQH2086" s="2217"/>
      <c r="BQI2086" s="2217"/>
      <c r="BQJ2086" s="2217"/>
      <c r="BQK2086" s="2217"/>
      <c r="BQL2086" s="2217"/>
      <c r="BQM2086" s="2217"/>
      <c r="BQN2086" s="2217"/>
      <c r="BQO2086" s="2217"/>
      <c r="BQP2086" s="2217"/>
      <c r="BQQ2086" s="2217"/>
      <c r="BQR2086" s="2217"/>
      <c r="BQS2086" s="2217"/>
      <c r="BQT2086" s="2217"/>
      <c r="BQU2086" s="2217"/>
      <c r="BQV2086" s="2217"/>
      <c r="BQW2086" s="2217"/>
      <c r="BQX2086" s="2217"/>
      <c r="BQY2086" s="2217"/>
      <c r="BQZ2086" s="2217"/>
      <c r="BRA2086" s="2217"/>
      <c r="BRB2086" s="2217"/>
      <c r="BRC2086" s="2217"/>
      <c r="BRD2086" s="2217"/>
      <c r="BRE2086" s="2217"/>
      <c r="BRF2086" s="2217"/>
      <c r="BRG2086" s="2217"/>
      <c r="BRH2086" s="2217"/>
      <c r="BRI2086" s="2217"/>
      <c r="BRJ2086" s="2217"/>
      <c r="BRK2086" s="2217"/>
      <c r="BRL2086" s="2217"/>
      <c r="BRM2086" s="2217"/>
      <c r="BRN2086" s="2217"/>
      <c r="BRO2086" s="2217"/>
      <c r="BRP2086" s="2217"/>
      <c r="BRQ2086" s="2217"/>
      <c r="BRR2086" s="2217"/>
      <c r="BRS2086" s="2217"/>
      <c r="BRT2086" s="2217"/>
      <c r="BRU2086" s="2217"/>
      <c r="BRV2086" s="2217"/>
      <c r="BRW2086" s="2217"/>
      <c r="BRX2086" s="2217"/>
      <c r="BRY2086" s="2217"/>
      <c r="BRZ2086" s="2217"/>
      <c r="BSA2086" s="2217"/>
      <c r="BSB2086" s="2217"/>
      <c r="BSC2086" s="2217"/>
      <c r="BSD2086" s="2217"/>
      <c r="BSE2086" s="2217"/>
      <c r="BSF2086" s="2217"/>
      <c r="BSG2086" s="2217"/>
      <c r="BSH2086" s="2217"/>
      <c r="BSI2086" s="2217"/>
      <c r="BSJ2086" s="2217"/>
      <c r="BSK2086" s="2217"/>
      <c r="BSL2086" s="2217"/>
      <c r="BSM2086" s="2217"/>
      <c r="BSN2086" s="2217"/>
      <c r="BSO2086" s="2217"/>
      <c r="BSP2086" s="2217"/>
      <c r="BSQ2086" s="2217"/>
      <c r="BSR2086" s="2217"/>
      <c r="BSS2086" s="2217"/>
      <c r="BST2086" s="2217"/>
      <c r="BSU2086" s="2217"/>
      <c r="BSV2086" s="2217"/>
      <c r="BSW2086" s="2217"/>
      <c r="BSX2086" s="2217"/>
      <c r="BSY2086" s="2217"/>
      <c r="BSZ2086" s="2217"/>
      <c r="BTA2086" s="2217"/>
      <c r="BTB2086" s="2217"/>
      <c r="BTC2086" s="2217"/>
      <c r="BTD2086" s="2217"/>
      <c r="BTE2086" s="2217"/>
      <c r="BTF2086" s="2217"/>
      <c r="BTG2086" s="2217"/>
      <c r="BTH2086" s="2217"/>
      <c r="BTI2086" s="2217"/>
      <c r="BTJ2086" s="2217"/>
      <c r="BTK2086" s="2217"/>
      <c r="BTL2086" s="2217"/>
      <c r="BTM2086" s="2217"/>
      <c r="BTN2086" s="2217"/>
      <c r="BTO2086" s="2217"/>
      <c r="BTP2086" s="2217"/>
      <c r="BTQ2086" s="2217"/>
      <c r="BTR2086" s="2217"/>
      <c r="BTS2086" s="2217"/>
      <c r="BTT2086" s="2217"/>
      <c r="BTU2086" s="2217"/>
      <c r="BTV2086" s="2217"/>
      <c r="BTW2086" s="2217"/>
      <c r="BTX2086" s="2217"/>
      <c r="BTY2086" s="2217"/>
      <c r="BTZ2086" s="2217"/>
      <c r="BUA2086" s="2217"/>
      <c r="BUB2086" s="2217"/>
      <c r="BUC2086" s="2217"/>
      <c r="BUD2086" s="2217"/>
      <c r="BUE2086" s="2217"/>
      <c r="BUF2086" s="2217"/>
      <c r="BUG2086" s="2217"/>
      <c r="BUH2086" s="2217"/>
      <c r="BUI2086" s="2217"/>
      <c r="BUJ2086" s="2217"/>
      <c r="BUK2086" s="2217"/>
      <c r="BUL2086" s="2217"/>
      <c r="BUM2086" s="2217"/>
      <c r="BUN2086" s="2217"/>
      <c r="BUO2086" s="2217"/>
      <c r="BUP2086" s="2217"/>
      <c r="BUQ2086" s="2217"/>
      <c r="BUR2086" s="2217"/>
      <c r="BUS2086" s="2217"/>
      <c r="BUT2086" s="2217"/>
      <c r="BUU2086" s="2217"/>
      <c r="BUV2086" s="2217"/>
      <c r="BUW2086" s="2217"/>
      <c r="BUX2086" s="2217"/>
      <c r="BUY2086" s="2217"/>
      <c r="BUZ2086" s="2217"/>
      <c r="BVA2086" s="2217"/>
      <c r="BVB2086" s="2217"/>
      <c r="BVC2086" s="2217"/>
      <c r="BVD2086" s="2217"/>
      <c r="BVE2086" s="2217"/>
      <c r="BVF2086" s="2217"/>
      <c r="BVG2086" s="2217"/>
      <c r="BVH2086" s="2217"/>
      <c r="BVI2086" s="2217"/>
      <c r="BVJ2086" s="2217"/>
      <c r="BVK2086" s="2217"/>
      <c r="BVL2086" s="2217"/>
      <c r="BVM2086" s="2217"/>
      <c r="BVN2086" s="2217"/>
      <c r="BVO2086" s="2217"/>
      <c r="BVP2086" s="2217"/>
      <c r="BVQ2086" s="2217"/>
      <c r="BVR2086" s="2217"/>
      <c r="BVS2086" s="2217"/>
      <c r="BVT2086" s="2217"/>
      <c r="BVU2086" s="2217"/>
      <c r="BVV2086" s="2217"/>
      <c r="BVW2086" s="2217"/>
      <c r="BVX2086" s="2217"/>
      <c r="BVY2086" s="2217"/>
      <c r="BVZ2086" s="2217"/>
      <c r="BWA2086" s="2217"/>
      <c r="BWB2086" s="2217"/>
      <c r="BWC2086" s="2217"/>
      <c r="BWD2086" s="2217"/>
      <c r="BWE2086" s="2217"/>
      <c r="BWF2086" s="2217"/>
      <c r="BWG2086" s="2217"/>
      <c r="BWH2086" s="2217"/>
      <c r="BWI2086" s="2217"/>
      <c r="BWJ2086" s="2217"/>
      <c r="BWK2086" s="2217"/>
      <c r="BWL2086" s="2217"/>
      <c r="BWM2086" s="2217"/>
      <c r="BWN2086" s="2217"/>
      <c r="BWO2086" s="2217"/>
      <c r="BWP2086" s="2217"/>
      <c r="BWQ2086" s="2217"/>
      <c r="BWR2086" s="2217"/>
      <c r="BWS2086" s="2217"/>
      <c r="BWT2086" s="2217"/>
      <c r="BWU2086" s="2217"/>
      <c r="BWV2086" s="2217"/>
      <c r="BWW2086" s="2217"/>
      <c r="BWX2086" s="2217"/>
      <c r="BWY2086" s="2217"/>
      <c r="BWZ2086" s="2217"/>
      <c r="BXA2086" s="2217"/>
      <c r="BXB2086" s="2217"/>
      <c r="BXC2086" s="2217"/>
      <c r="BXD2086" s="2217"/>
      <c r="BXE2086" s="2217"/>
      <c r="BXF2086" s="2217"/>
      <c r="BXG2086" s="2217"/>
      <c r="BXH2086" s="2217"/>
      <c r="BXI2086" s="2217"/>
      <c r="BXJ2086" s="2217"/>
      <c r="BXK2086" s="2217"/>
      <c r="BXL2086" s="2217"/>
      <c r="BXM2086" s="2217"/>
      <c r="BXN2086" s="2217"/>
      <c r="BXO2086" s="2217"/>
      <c r="BXP2086" s="2217"/>
      <c r="BXQ2086" s="2217"/>
      <c r="BXR2086" s="2217"/>
      <c r="BXS2086" s="2217"/>
      <c r="BXT2086" s="2217"/>
      <c r="BXU2086" s="2217"/>
      <c r="BXV2086" s="2217"/>
      <c r="BXW2086" s="2217"/>
      <c r="BXX2086" s="2217"/>
      <c r="BXY2086" s="2217"/>
      <c r="BXZ2086" s="2217"/>
      <c r="BYA2086" s="2217"/>
      <c r="BYB2086" s="2217"/>
      <c r="BYC2086" s="2217"/>
      <c r="BYD2086" s="2217"/>
      <c r="BYE2086" s="2217"/>
      <c r="BYF2086" s="2217"/>
      <c r="BYG2086" s="2217"/>
      <c r="BYH2086" s="2217"/>
      <c r="BYI2086" s="2217"/>
      <c r="BYJ2086" s="2217"/>
      <c r="BYK2086" s="2217"/>
      <c r="BYL2086" s="2217"/>
      <c r="BYM2086" s="2217"/>
      <c r="BYN2086" s="2217"/>
      <c r="BYO2086" s="2217"/>
      <c r="BYP2086" s="2217"/>
      <c r="BYQ2086" s="2217"/>
      <c r="BYR2086" s="2217"/>
      <c r="BYS2086" s="2217"/>
      <c r="BYT2086" s="2217"/>
      <c r="BYU2086" s="2217"/>
      <c r="BYV2086" s="2217"/>
      <c r="BYW2086" s="2217"/>
      <c r="BYX2086" s="2217"/>
      <c r="BYY2086" s="2217"/>
      <c r="BYZ2086" s="2217"/>
      <c r="BZA2086" s="2217"/>
      <c r="BZB2086" s="2217"/>
      <c r="BZC2086" s="2217"/>
      <c r="BZD2086" s="2217"/>
      <c r="BZE2086" s="2217"/>
      <c r="BZF2086" s="2217"/>
      <c r="BZG2086" s="2217"/>
      <c r="BZH2086" s="2217"/>
      <c r="BZI2086" s="2217"/>
      <c r="BZJ2086" s="2217"/>
      <c r="BZK2086" s="2217"/>
      <c r="BZL2086" s="2217"/>
      <c r="BZM2086" s="2217"/>
      <c r="BZN2086" s="2217"/>
      <c r="BZO2086" s="2217"/>
      <c r="BZP2086" s="2217"/>
      <c r="BZQ2086" s="2217"/>
      <c r="BZR2086" s="2217"/>
      <c r="BZS2086" s="2217"/>
      <c r="BZT2086" s="2217"/>
      <c r="BZU2086" s="2217"/>
      <c r="BZV2086" s="2217"/>
      <c r="BZW2086" s="2217"/>
      <c r="BZX2086" s="2217"/>
      <c r="BZY2086" s="2217"/>
      <c r="BZZ2086" s="2217"/>
      <c r="CAA2086" s="2217"/>
      <c r="CAB2086" s="2217"/>
      <c r="CAC2086" s="2217"/>
      <c r="CAD2086" s="2217"/>
      <c r="CAE2086" s="2217"/>
      <c r="CAF2086" s="2217"/>
      <c r="CAG2086" s="2217"/>
      <c r="CAH2086" s="2217"/>
      <c r="CAI2086" s="2217"/>
      <c r="CAJ2086" s="2217"/>
      <c r="CAK2086" s="2217"/>
      <c r="CAL2086" s="2217"/>
      <c r="CAM2086" s="2217"/>
      <c r="CAN2086" s="2217"/>
      <c r="CAO2086" s="2217"/>
      <c r="CAP2086" s="2217"/>
      <c r="CAQ2086" s="2217"/>
      <c r="CAR2086" s="2217"/>
      <c r="CAS2086" s="2217"/>
      <c r="CAT2086" s="2217"/>
      <c r="CAU2086" s="2217"/>
      <c r="CAV2086" s="2217"/>
      <c r="CAW2086" s="2217"/>
      <c r="CAX2086" s="2217"/>
      <c r="CAY2086" s="2217"/>
      <c r="CAZ2086" s="2217"/>
      <c r="CBA2086" s="2217"/>
      <c r="CBB2086" s="2217"/>
      <c r="CBC2086" s="2217"/>
      <c r="CBD2086" s="2217"/>
      <c r="CBE2086" s="2217"/>
      <c r="CBF2086" s="2217"/>
      <c r="CBG2086" s="2217"/>
      <c r="CBH2086" s="2217"/>
      <c r="CBI2086" s="2217"/>
      <c r="CBJ2086" s="2217"/>
      <c r="CBK2086" s="2217"/>
      <c r="CBL2086" s="2217"/>
      <c r="CBM2086" s="2217"/>
      <c r="CBN2086" s="2217"/>
      <c r="CBO2086" s="2217"/>
      <c r="CBP2086" s="2217"/>
      <c r="CBQ2086" s="2217"/>
      <c r="CBR2086" s="2217"/>
      <c r="CBS2086" s="2217"/>
      <c r="CBT2086" s="2217"/>
      <c r="CBU2086" s="2217"/>
      <c r="CBV2086" s="2217"/>
      <c r="CBW2086" s="2217"/>
      <c r="CBX2086" s="2217"/>
      <c r="CBY2086" s="2217"/>
      <c r="CBZ2086" s="2217"/>
      <c r="CCA2086" s="2217"/>
      <c r="CCB2086" s="2217"/>
      <c r="CCC2086" s="2217"/>
      <c r="CCD2086" s="2217"/>
      <c r="CCE2086" s="2217"/>
      <c r="CCF2086" s="2217"/>
      <c r="CCG2086" s="2217"/>
      <c r="CCH2086" s="2217"/>
      <c r="CCI2086" s="2217"/>
      <c r="CCJ2086" s="2217"/>
      <c r="CCK2086" s="2217"/>
      <c r="CCL2086" s="2217"/>
      <c r="CCM2086" s="2217"/>
      <c r="CCN2086" s="2217"/>
      <c r="CCO2086" s="2217"/>
      <c r="CCP2086" s="2217"/>
      <c r="CCQ2086" s="2217"/>
      <c r="CCR2086" s="2217"/>
      <c r="CCS2086" s="2217"/>
      <c r="CCT2086" s="2217"/>
      <c r="CCU2086" s="2217"/>
      <c r="CCV2086" s="2217"/>
      <c r="CCW2086" s="2217"/>
      <c r="CCX2086" s="2217"/>
      <c r="CCY2086" s="2217"/>
      <c r="CCZ2086" s="2217"/>
      <c r="CDA2086" s="2217"/>
      <c r="CDB2086" s="2217"/>
      <c r="CDC2086" s="2217"/>
      <c r="CDD2086" s="2217"/>
      <c r="CDE2086" s="2217"/>
      <c r="CDF2086" s="2217"/>
      <c r="CDG2086" s="2217"/>
      <c r="CDH2086" s="2217"/>
      <c r="CDI2086" s="2217"/>
      <c r="CDJ2086" s="2217"/>
      <c r="CDK2086" s="2217"/>
      <c r="CDL2086" s="2217"/>
      <c r="CDM2086" s="2217"/>
      <c r="CDN2086" s="2217"/>
      <c r="CDO2086" s="2217"/>
      <c r="CDP2086" s="2217"/>
      <c r="CDQ2086" s="2217"/>
      <c r="CDR2086" s="2217"/>
      <c r="CDS2086" s="2217"/>
      <c r="CDT2086" s="2217"/>
      <c r="CDU2086" s="2217"/>
      <c r="CDV2086" s="2217"/>
      <c r="CDW2086" s="2217"/>
      <c r="CDX2086" s="2217"/>
      <c r="CDY2086" s="2217"/>
      <c r="CDZ2086" s="2217"/>
      <c r="CEA2086" s="2217"/>
      <c r="CEB2086" s="2217"/>
      <c r="CEC2086" s="2217"/>
      <c r="CED2086" s="2217"/>
      <c r="CEE2086" s="2217"/>
      <c r="CEF2086" s="2217"/>
      <c r="CEG2086" s="2217"/>
      <c r="CEH2086" s="2217"/>
      <c r="CEI2086" s="2217"/>
      <c r="CEJ2086" s="2217"/>
      <c r="CEK2086" s="2217"/>
      <c r="CEL2086" s="2217"/>
      <c r="CEM2086" s="2217"/>
      <c r="CEN2086" s="2217"/>
      <c r="CEO2086" s="2217"/>
      <c r="CEP2086" s="2217"/>
      <c r="CEQ2086" s="2217"/>
      <c r="CER2086" s="2217"/>
      <c r="CES2086" s="2217"/>
      <c r="CET2086" s="2217"/>
      <c r="CEU2086" s="2217"/>
      <c r="CEV2086" s="2217"/>
      <c r="CEW2086" s="2217"/>
      <c r="CEX2086" s="2217"/>
      <c r="CEY2086" s="2217"/>
      <c r="CEZ2086" s="2217"/>
      <c r="CFA2086" s="2217"/>
      <c r="CFB2086" s="2217"/>
      <c r="CFC2086" s="2217"/>
      <c r="CFD2086" s="2217"/>
      <c r="CFE2086" s="2217"/>
      <c r="CFF2086" s="2217"/>
      <c r="CFG2086" s="2217"/>
      <c r="CFH2086" s="2217"/>
      <c r="CFI2086" s="2217"/>
      <c r="CFJ2086" s="2217"/>
      <c r="CFK2086" s="2217"/>
      <c r="CFL2086" s="2217"/>
      <c r="CFM2086" s="2217"/>
      <c r="CFN2086" s="2217"/>
      <c r="CFO2086" s="2217"/>
      <c r="CFP2086" s="2217"/>
      <c r="CFQ2086" s="2217"/>
      <c r="CFR2086" s="2217"/>
      <c r="CFS2086" s="2217"/>
      <c r="CFT2086" s="2217"/>
      <c r="CFU2086" s="2217"/>
      <c r="CFV2086" s="2217"/>
      <c r="CFW2086" s="2217"/>
      <c r="CFX2086" s="2217"/>
      <c r="CFY2086" s="2217"/>
      <c r="CFZ2086" s="2217"/>
      <c r="CGA2086" s="2217"/>
      <c r="CGB2086" s="2217"/>
      <c r="CGC2086" s="2217"/>
      <c r="CGD2086" s="2217"/>
      <c r="CGE2086" s="2217"/>
      <c r="CGF2086" s="2217"/>
      <c r="CGG2086" s="2217"/>
      <c r="CGH2086" s="2217"/>
      <c r="CGI2086" s="2217"/>
      <c r="CGJ2086" s="2217"/>
      <c r="CGK2086" s="2217"/>
      <c r="CGL2086" s="2217"/>
      <c r="CGM2086" s="2217"/>
      <c r="CGN2086" s="2217"/>
      <c r="CGO2086" s="2217"/>
      <c r="CGP2086" s="2217"/>
      <c r="CGQ2086" s="2217"/>
      <c r="CGR2086" s="2217"/>
      <c r="CGS2086" s="2217"/>
      <c r="CGT2086" s="2217"/>
      <c r="CGU2086" s="2217"/>
      <c r="CGV2086" s="2217"/>
      <c r="CGW2086" s="2217"/>
      <c r="CGX2086" s="2217"/>
      <c r="CGY2086" s="2217"/>
      <c r="CGZ2086" s="2217"/>
      <c r="CHA2086" s="2217"/>
      <c r="CHB2086" s="2217"/>
      <c r="CHC2086" s="2217"/>
      <c r="CHD2086" s="2217"/>
      <c r="CHE2086" s="2217"/>
      <c r="CHF2086" s="2217"/>
      <c r="CHG2086" s="2217"/>
      <c r="CHH2086" s="2217"/>
      <c r="CHI2086" s="2217"/>
      <c r="CHJ2086" s="2217"/>
      <c r="CHK2086" s="2217"/>
      <c r="CHL2086" s="2217"/>
      <c r="CHM2086" s="2217"/>
      <c r="CHN2086" s="2217"/>
      <c r="CHO2086" s="2217"/>
      <c r="CHP2086" s="2217"/>
      <c r="CHQ2086" s="2217"/>
      <c r="CHR2086" s="2217"/>
      <c r="CHS2086" s="2217"/>
      <c r="CHT2086" s="2217"/>
      <c r="CHU2086" s="2217"/>
      <c r="CHV2086" s="2217"/>
      <c r="CHW2086" s="2217"/>
      <c r="CHX2086" s="2217"/>
      <c r="CHY2086" s="2217"/>
      <c r="CHZ2086" s="2217"/>
      <c r="CIA2086" s="2217"/>
      <c r="CIB2086" s="2217"/>
      <c r="CIC2086" s="2217"/>
      <c r="CID2086" s="2217"/>
      <c r="CIE2086" s="2217"/>
      <c r="CIF2086" s="2217"/>
      <c r="CIG2086" s="2217"/>
      <c r="CIH2086" s="2217"/>
      <c r="CII2086" s="2217"/>
      <c r="CIJ2086" s="2217"/>
      <c r="CIK2086" s="2217"/>
      <c r="CIL2086" s="2217"/>
      <c r="CIM2086" s="2217"/>
      <c r="CIN2086" s="2217"/>
      <c r="CIO2086" s="2217"/>
      <c r="CIP2086" s="2217"/>
      <c r="CIQ2086" s="2217"/>
      <c r="CIR2086" s="2217"/>
      <c r="CIS2086" s="2217"/>
      <c r="CIT2086" s="2217"/>
      <c r="CIU2086" s="2217"/>
      <c r="CIV2086" s="2217"/>
      <c r="CIW2086" s="2217"/>
      <c r="CIX2086" s="2217"/>
      <c r="CIY2086" s="2217"/>
      <c r="CIZ2086" s="2217"/>
      <c r="CJA2086" s="2217"/>
      <c r="CJB2086" s="2217"/>
      <c r="CJC2086" s="2217"/>
      <c r="CJD2086" s="2217"/>
      <c r="CJE2086" s="2217"/>
      <c r="CJF2086" s="2217"/>
      <c r="CJG2086" s="2217"/>
      <c r="CJH2086" s="2217"/>
      <c r="CJI2086" s="2217"/>
      <c r="CJJ2086" s="2217"/>
      <c r="CJK2086" s="2217"/>
      <c r="CJL2086" s="2217"/>
      <c r="CJM2086" s="2217"/>
      <c r="CJN2086" s="2217"/>
      <c r="CJO2086" s="2217"/>
      <c r="CJP2086" s="2217"/>
      <c r="CJQ2086" s="2217"/>
      <c r="CJR2086" s="2217"/>
      <c r="CJS2086" s="2217"/>
      <c r="CJT2086" s="2217"/>
      <c r="CJU2086" s="2217"/>
      <c r="CJV2086" s="2217"/>
      <c r="CJW2086" s="2217"/>
      <c r="CJX2086" s="2217"/>
      <c r="CJY2086" s="2217"/>
      <c r="CJZ2086" s="2217"/>
      <c r="CKA2086" s="2217"/>
      <c r="CKB2086" s="2217"/>
      <c r="CKC2086" s="2217"/>
      <c r="CKD2086" s="2217"/>
      <c r="CKE2086" s="2217"/>
      <c r="CKF2086" s="2217"/>
      <c r="CKG2086" s="2217"/>
      <c r="CKH2086" s="2217"/>
      <c r="CKI2086" s="2217"/>
      <c r="CKJ2086" s="2217"/>
      <c r="CKK2086" s="2217"/>
      <c r="CKL2086" s="2217"/>
      <c r="CKM2086" s="2217"/>
      <c r="CKN2086" s="2217"/>
      <c r="CKO2086" s="2217"/>
      <c r="CKP2086" s="2217"/>
      <c r="CKQ2086" s="2217"/>
      <c r="CKR2086" s="2217"/>
      <c r="CKS2086" s="2217"/>
      <c r="CKT2086" s="2217"/>
      <c r="CKU2086" s="2217"/>
      <c r="CKV2086" s="2217"/>
      <c r="CKW2086" s="2217"/>
      <c r="CKX2086" s="2217"/>
      <c r="CKY2086" s="2217"/>
      <c r="CKZ2086" s="2217"/>
      <c r="CLA2086" s="2217"/>
      <c r="CLB2086" s="2217"/>
      <c r="CLC2086" s="2217"/>
      <c r="CLD2086" s="2217"/>
      <c r="CLE2086" s="2217"/>
      <c r="CLF2086" s="2217"/>
      <c r="CLG2086" s="2217"/>
      <c r="CLH2086" s="2217"/>
      <c r="CLI2086" s="2217"/>
      <c r="CLJ2086" s="2217"/>
      <c r="CLK2086" s="2217"/>
      <c r="CLL2086" s="2217"/>
      <c r="CLM2086" s="2217"/>
      <c r="CLN2086" s="2217"/>
      <c r="CLO2086" s="2217"/>
      <c r="CLP2086" s="2217"/>
      <c r="CLQ2086" s="2217"/>
      <c r="CLR2086" s="2217"/>
      <c r="CLS2086" s="2217"/>
      <c r="CLT2086" s="2217"/>
      <c r="CLU2086" s="2217"/>
      <c r="CLV2086" s="2217"/>
      <c r="CLW2086" s="2217"/>
      <c r="CLX2086" s="2217"/>
      <c r="CLY2086" s="2217"/>
      <c r="CLZ2086" s="2217"/>
      <c r="CMA2086" s="2217"/>
      <c r="CMB2086" s="2217"/>
      <c r="CMC2086" s="2217"/>
      <c r="CMD2086" s="2217"/>
      <c r="CME2086" s="2217"/>
      <c r="CMF2086" s="2217"/>
      <c r="CMG2086" s="2217"/>
      <c r="CMH2086" s="2217"/>
      <c r="CMI2086" s="2217"/>
      <c r="CMJ2086" s="2217"/>
      <c r="CMK2086" s="2217"/>
      <c r="CML2086" s="2217"/>
      <c r="CMM2086" s="2217"/>
      <c r="CMN2086" s="2217"/>
      <c r="CMO2086" s="2217"/>
      <c r="CMP2086" s="2217"/>
      <c r="CMQ2086" s="2217"/>
      <c r="CMR2086" s="2217"/>
      <c r="CMS2086" s="2217"/>
      <c r="CMT2086" s="2217"/>
      <c r="CMU2086" s="2217"/>
      <c r="CMV2086" s="2217"/>
      <c r="CMW2086" s="2217"/>
      <c r="CMX2086" s="2217"/>
      <c r="CMY2086" s="2217"/>
      <c r="CMZ2086" s="2217"/>
      <c r="CNA2086" s="2217"/>
      <c r="CNB2086" s="2217"/>
      <c r="CNC2086" s="2217"/>
      <c r="CND2086" s="2217"/>
      <c r="CNE2086" s="2217"/>
      <c r="CNF2086" s="2217"/>
      <c r="CNG2086" s="2217"/>
      <c r="CNH2086" s="2217"/>
      <c r="CNI2086" s="2217"/>
      <c r="CNJ2086" s="2217"/>
      <c r="CNK2086" s="2217"/>
      <c r="CNL2086" s="2217"/>
      <c r="CNM2086" s="2217"/>
      <c r="CNN2086" s="2217"/>
      <c r="CNO2086" s="2217"/>
      <c r="CNP2086" s="2217"/>
      <c r="CNQ2086" s="2217"/>
      <c r="CNR2086" s="2217"/>
      <c r="CNS2086" s="2217"/>
      <c r="CNT2086" s="2217"/>
      <c r="CNU2086" s="2217"/>
      <c r="CNV2086" s="2217"/>
      <c r="CNW2086" s="2217"/>
      <c r="CNX2086" s="2217"/>
      <c r="CNY2086" s="2217"/>
      <c r="CNZ2086" s="2217"/>
      <c r="COA2086" s="2217"/>
      <c r="COB2086" s="2217"/>
      <c r="COC2086" s="2217"/>
      <c r="COD2086" s="2217"/>
      <c r="COE2086" s="2217"/>
      <c r="COF2086" s="2217"/>
      <c r="COG2086" s="2217"/>
      <c r="COH2086" s="2217"/>
      <c r="COI2086" s="2217"/>
      <c r="COJ2086" s="2217"/>
      <c r="COK2086" s="2217"/>
      <c r="COL2086" s="2217"/>
      <c r="COM2086" s="2217"/>
      <c r="CON2086" s="2217"/>
      <c r="COO2086" s="2217"/>
      <c r="COP2086" s="2217"/>
      <c r="COQ2086" s="2217"/>
      <c r="COR2086" s="2217"/>
      <c r="COS2086" s="2217"/>
      <c r="COT2086" s="2217"/>
      <c r="COU2086" s="2217"/>
      <c r="COV2086" s="2217"/>
      <c r="COW2086" s="2217"/>
      <c r="COX2086" s="2217"/>
      <c r="COY2086" s="2217"/>
      <c r="COZ2086" s="2217"/>
      <c r="CPA2086" s="2217"/>
      <c r="CPB2086" s="2217"/>
      <c r="CPC2086" s="2217"/>
      <c r="CPD2086" s="2217"/>
      <c r="CPE2086" s="2217"/>
      <c r="CPF2086" s="2217"/>
      <c r="CPG2086" s="2217"/>
      <c r="CPH2086" s="2217"/>
      <c r="CPI2086" s="2217"/>
      <c r="CPJ2086" s="2217"/>
      <c r="CPK2086" s="2217"/>
      <c r="CPL2086" s="2217"/>
      <c r="CPM2086" s="2217"/>
      <c r="CPN2086" s="2217"/>
      <c r="CPO2086" s="2217"/>
      <c r="CPP2086" s="2217"/>
      <c r="CPQ2086" s="2217"/>
      <c r="CPR2086" s="2217"/>
      <c r="CPS2086" s="2217"/>
      <c r="CPT2086" s="2217"/>
      <c r="CPU2086" s="2217"/>
      <c r="CPV2086" s="2217"/>
      <c r="CPW2086" s="2217"/>
      <c r="CPX2086" s="2217"/>
      <c r="CPY2086" s="2217"/>
      <c r="CPZ2086" s="2217"/>
      <c r="CQA2086" s="2217"/>
      <c r="CQB2086" s="2217"/>
      <c r="CQC2086" s="2217"/>
      <c r="CQD2086" s="2217"/>
      <c r="CQE2086" s="2217"/>
      <c r="CQF2086" s="2217"/>
      <c r="CQG2086" s="2217"/>
      <c r="CQH2086" s="2217"/>
      <c r="CQI2086" s="2217"/>
      <c r="CQJ2086" s="2217"/>
      <c r="CQK2086" s="2217"/>
      <c r="CQL2086" s="2217"/>
      <c r="CQM2086" s="2217"/>
      <c r="CQN2086" s="2217"/>
      <c r="CQO2086" s="2217"/>
      <c r="CQP2086" s="2217"/>
      <c r="CQQ2086" s="2217"/>
      <c r="CQR2086" s="2217"/>
      <c r="CQS2086" s="2217"/>
      <c r="CQT2086" s="2217"/>
      <c r="CQU2086" s="2217"/>
      <c r="CQV2086" s="2217"/>
      <c r="CQW2086" s="2217"/>
      <c r="CQX2086" s="2217"/>
      <c r="CQY2086" s="2217"/>
      <c r="CQZ2086" s="2217"/>
      <c r="CRA2086" s="2217"/>
      <c r="CRB2086" s="2217"/>
      <c r="CRC2086" s="2217"/>
      <c r="CRD2086" s="2217"/>
      <c r="CRE2086" s="2217"/>
      <c r="CRF2086" s="2217"/>
      <c r="CRG2086" s="2217"/>
      <c r="CRH2086" s="2217"/>
      <c r="CRI2086" s="2217"/>
      <c r="CRJ2086" s="2217"/>
      <c r="CRK2086" s="2217"/>
      <c r="CRL2086" s="2217"/>
      <c r="CRM2086" s="2217"/>
      <c r="CRN2086" s="2217"/>
      <c r="CRO2086" s="2217"/>
      <c r="CRP2086" s="2217"/>
      <c r="CRQ2086" s="2217"/>
      <c r="CRR2086" s="2217"/>
      <c r="CRS2086" s="2217"/>
      <c r="CRT2086" s="2217"/>
      <c r="CRU2086" s="2217"/>
      <c r="CRV2086" s="2217"/>
      <c r="CRW2086" s="2217"/>
      <c r="CRX2086" s="2217"/>
      <c r="CRY2086" s="2217"/>
      <c r="CRZ2086" s="2217"/>
      <c r="CSA2086" s="2217"/>
      <c r="CSB2086" s="2217"/>
      <c r="CSC2086" s="2217"/>
      <c r="CSD2086" s="2217"/>
      <c r="CSE2086" s="2217"/>
      <c r="CSF2086" s="2217"/>
      <c r="CSG2086" s="2217"/>
      <c r="CSH2086" s="2217"/>
      <c r="CSI2086" s="2217"/>
      <c r="CSJ2086" s="2217"/>
      <c r="CSK2086" s="2217"/>
      <c r="CSL2086" s="2217"/>
      <c r="CSM2086" s="2217"/>
      <c r="CSN2086" s="2217"/>
      <c r="CSO2086" s="2217"/>
      <c r="CSP2086" s="2217"/>
      <c r="CSQ2086" s="2217"/>
      <c r="CSR2086" s="2217"/>
      <c r="CSS2086" s="2217"/>
      <c r="CST2086" s="2217"/>
      <c r="CSU2086" s="2217"/>
      <c r="CSV2086" s="2217"/>
      <c r="CSW2086" s="2217"/>
      <c r="CSX2086" s="2217"/>
      <c r="CSY2086" s="2217"/>
      <c r="CSZ2086" s="2217"/>
      <c r="CTA2086" s="2217"/>
      <c r="CTB2086" s="2217"/>
      <c r="CTC2086" s="2217"/>
      <c r="CTD2086" s="2217"/>
      <c r="CTE2086" s="2217"/>
      <c r="CTF2086" s="2217"/>
      <c r="CTG2086" s="2217"/>
      <c r="CTH2086" s="2217"/>
      <c r="CTI2086" s="2217"/>
      <c r="CTJ2086" s="2217"/>
      <c r="CTK2086" s="2217"/>
      <c r="CTL2086" s="2217"/>
      <c r="CTM2086" s="2217"/>
      <c r="CTN2086" s="2217"/>
      <c r="CTO2086" s="2217"/>
      <c r="CTP2086" s="2217"/>
      <c r="CTQ2086" s="2217"/>
      <c r="CTR2086" s="2217"/>
      <c r="CTS2086" s="2217"/>
      <c r="CTT2086" s="2217"/>
      <c r="CTU2086" s="2217"/>
      <c r="CTV2086" s="2217"/>
      <c r="CTW2086" s="2217"/>
      <c r="CTX2086" s="2217"/>
      <c r="CTY2086" s="2217"/>
      <c r="CTZ2086" s="2217"/>
      <c r="CUA2086" s="2217"/>
      <c r="CUB2086" s="2217"/>
      <c r="CUC2086" s="2217"/>
      <c r="CUD2086" s="2217"/>
      <c r="CUE2086" s="2217"/>
      <c r="CUF2086" s="2217"/>
      <c r="CUG2086" s="2217"/>
      <c r="CUH2086" s="2217"/>
      <c r="CUI2086" s="2217"/>
      <c r="CUJ2086" s="2217"/>
      <c r="CUK2086" s="2217"/>
      <c r="CUL2086" s="2217"/>
      <c r="CUM2086" s="2217"/>
      <c r="CUN2086" s="2217"/>
      <c r="CUO2086" s="2217"/>
      <c r="CUP2086" s="2217"/>
      <c r="CUQ2086" s="2217"/>
      <c r="CUR2086" s="2217"/>
      <c r="CUS2086" s="2217"/>
      <c r="CUT2086" s="2217"/>
      <c r="CUU2086" s="2217"/>
      <c r="CUV2086" s="2217"/>
      <c r="CUW2086" s="2217"/>
      <c r="CUX2086" s="2217"/>
      <c r="CUY2086" s="2217"/>
      <c r="CUZ2086" s="2217"/>
      <c r="CVA2086" s="2217"/>
      <c r="CVB2086" s="2217"/>
      <c r="CVC2086" s="2217"/>
      <c r="CVD2086" s="2217"/>
      <c r="CVE2086" s="2217"/>
      <c r="CVF2086" s="2217"/>
      <c r="CVG2086" s="2217"/>
      <c r="CVH2086" s="2217"/>
      <c r="CVI2086" s="2217"/>
      <c r="CVJ2086" s="2217"/>
      <c r="CVK2086" s="2217"/>
      <c r="CVL2086" s="2217"/>
      <c r="CVM2086" s="2217"/>
      <c r="CVN2086" s="2217"/>
      <c r="CVO2086" s="2217"/>
      <c r="CVP2086" s="2217"/>
      <c r="CVQ2086" s="2217"/>
      <c r="CVR2086" s="2217"/>
      <c r="CVS2086" s="2217"/>
      <c r="CVT2086" s="2217"/>
      <c r="CVU2086" s="2217"/>
      <c r="CVV2086" s="2217"/>
      <c r="CVW2086" s="2217"/>
      <c r="CVX2086" s="2217"/>
      <c r="CVY2086" s="2217"/>
      <c r="CVZ2086" s="2217"/>
      <c r="CWA2086" s="2217"/>
      <c r="CWB2086" s="2217"/>
      <c r="CWC2086" s="2217"/>
      <c r="CWD2086" s="2217"/>
      <c r="CWE2086" s="2217"/>
      <c r="CWF2086" s="2217"/>
      <c r="CWG2086" s="2217"/>
      <c r="CWH2086" s="2217"/>
      <c r="CWI2086" s="2217"/>
      <c r="CWJ2086" s="2217"/>
      <c r="CWK2086" s="2217"/>
      <c r="CWL2086" s="2217"/>
      <c r="CWM2086" s="2217"/>
      <c r="CWN2086" s="2217"/>
      <c r="CWO2086" s="2217"/>
      <c r="CWP2086" s="2217"/>
      <c r="CWQ2086" s="2217"/>
      <c r="CWR2086" s="2217"/>
      <c r="CWS2086" s="2217"/>
      <c r="CWT2086" s="2217"/>
      <c r="CWU2086" s="2217"/>
      <c r="CWV2086" s="2217"/>
      <c r="CWW2086" s="2217"/>
      <c r="CWX2086" s="2217"/>
      <c r="CWY2086" s="2217"/>
      <c r="CWZ2086" s="2217"/>
      <c r="CXA2086" s="2217"/>
      <c r="CXB2086" s="2217"/>
      <c r="CXC2086" s="2217"/>
      <c r="CXD2086" s="2217"/>
      <c r="CXE2086" s="2217"/>
      <c r="CXF2086" s="2217"/>
      <c r="CXG2086" s="2217"/>
      <c r="CXH2086" s="2217"/>
      <c r="CXI2086" s="2217"/>
      <c r="CXJ2086" s="2217"/>
      <c r="CXK2086" s="2217"/>
      <c r="CXL2086" s="2217"/>
      <c r="CXM2086" s="2217"/>
      <c r="CXN2086" s="2217"/>
      <c r="CXO2086" s="2217"/>
      <c r="CXP2086" s="2217"/>
      <c r="CXQ2086" s="2217"/>
      <c r="CXR2086" s="2217"/>
      <c r="CXS2086" s="2217"/>
      <c r="CXT2086" s="2217"/>
      <c r="CXU2086" s="2217"/>
      <c r="CXV2086" s="2217"/>
      <c r="CXW2086" s="2217"/>
      <c r="CXX2086" s="2217"/>
      <c r="CXY2086" s="2217"/>
      <c r="CXZ2086" s="2217"/>
      <c r="CYA2086" s="2217"/>
      <c r="CYB2086" s="2217"/>
      <c r="CYC2086" s="2217"/>
      <c r="CYD2086" s="2217"/>
      <c r="CYE2086" s="2217"/>
      <c r="CYF2086" s="2217"/>
      <c r="CYG2086" s="2217"/>
      <c r="CYH2086" s="2217"/>
      <c r="CYI2086" s="2217"/>
      <c r="CYJ2086" s="2217"/>
      <c r="CYK2086" s="2217"/>
      <c r="CYL2086" s="2217"/>
      <c r="CYM2086" s="2217"/>
      <c r="CYN2086" s="2217"/>
      <c r="CYO2086" s="2217"/>
      <c r="CYP2086" s="2217"/>
      <c r="CYQ2086" s="2217"/>
      <c r="CYR2086" s="2217"/>
      <c r="CYS2086" s="2217"/>
      <c r="CYT2086" s="2217"/>
      <c r="CYU2086" s="2217"/>
      <c r="CYV2086" s="2217"/>
      <c r="CYW2086" s="2217"/>
      <c r="CYX2086" s="2217"/>
      <c r="CYY2086" s="2217"/>
      <c r="CYZ2086" s="2217"/>
      <c r="CZA2086" s="2217"/>
      <c r="CZB2086" s="2217"/>
      <c r="CZC2086" s="2217"/>
      <c r="CZD2086" s="2217"/>
      <c r="CZE2086" s="2217"/>
      <c r="CZF2086" s="2217"/>
      <c r="CZG2086" s="2217"/>
      <c r="CZH2086" s="2217"/>
      <c r="CZI2086" s="2217"/>
      <c r="CZJ2086" s="2217"/>
      <c r="CZK2086" s="2217"/>
      <c r="CZL2086" s="2217"/>
      <c r="CZM2086" s="2217"/>
      <c r="CZN2086" s="2217"/>
      <c r="CZO2086" s="2217"/>
      <c r="CZP2086" s="2217"/>
      <c r="CZQ2086" s="2217"/>
      <c r="CZR2086" s="2217"/>
      <c r="CZS2086" s="2217"/>
      <c r="CZT2086" s="2217"/>
      <c r="CZU2086" s="2217"/>
      <c r="CZV2086" s="2217"/>
      <c r="CZW2086" s="2217"/>
      <c r="CZX2086" s="2217"/>
      <c r="CZY2086" s="2217"/>
      <c r="CZZ2086" s="2217"/>
      <c r="DAA2086" s="2217"/>
      <c r="DAB2086" s="2217"/>
      <c r="DAC2086" s="2217"/>
      <c r="DAD2086" s="2217"/>
      <c r="DAE2086" s="2217"/>
      <c r="DAF2086" s="2217"/>
      <c r="DAG2086" s="2217"/>
      <c r="DAH2086" s="2217"/>
      <c r="DAI2086" s="2217"/>
      <c r="DAJ2086" s="2217"/>
      <c r="DAK2086" s="2217"/>
      <c r="DAL2086" s="2217"/>
      <c r="DAM2086" s="2217"/>
      <c r="DAN2086" s="2217"/>
      <c r="DAO2086" s="2217"/>
      <c r="DAP2086" s="2217"/>
      <c r="DAQ2086" s="2217"/>
      <c r="DAR2086" s="2217"/>
      <c r="DAS2086" s="2217"/>
      <c r="DAT2086" s="2217"/>
      <c r="DAU2086" s="2217"/>
      <c r="DAV2086" s="2217"/>
      <c r="DAW2086" s="2217"/>
      <c r="DAX2086" s="2217"/>
      <c r="DAY2086" s="2217"/>
      <c r="DAZ2086" s="2217"/>
      <c r="DBA2086" s="2217"/>
      <c r="DBB2086" s="2217"/>
      <c r="DBC2086" s="2217"/>
      <c r="DBD2086" s="2217"/>
      <c r="DBE2086" s="2217"/>
      <c r="DBF2086" s="2217"/>
      <c r="DBG2086" s="2217"/>
      <c r="DBH2086" s="2217"/>
      <c r="DBI2086" s="2217"/>
      <c r="DBJ2086" s="2217"/>
      <c r="DBK2086" s="2217"/>
      <c r="DBL2086" s="2217"/>
      <c r="DBM2086" s="2217"/>
      <c r="DBN2086" s="2217"/>
      <c r="DBO2086" s="2217"/>
      <c r="DBP2086" s="2217"/>
      <c r="DBQ2086" s="2217"/>
      <c r="DBR2086" s="2217"/>
      <c r="DBS2086" s="2217"/>
      <c r="DBT2086" s="2217"/>
      <c r="DBU2086" s="2217"/>
      <c r="DBV2086" s="2217"/>
      <c r="DBW2086" s="2217"/>
      <c r="DBX2086" s="2217"/>
      <c r="DBY2086" s="2217"/>
      <c r="DBZ2086" s="2217"/>
      <c r="DCA2086" s="2217"/>
      <c r="DCB2086" s="2217"/>
      <c r="DCC2086" s="2217"/>
      <c r="DCD2086" s="2217"/>
      <c r="DCE2086" s="2217"/>
      <c r="DCF2086" s="2217"/>
      <c r="DCG2086" s="2217"/>
      <c r="DCH2086" s="2217"/>
      <c r="DCI2086" s="2217"/>
      <c r="DCJ2086" s="2217"/>
      <c r="DCK2086" s="2217"/>
      <c r="DCL2086" s="2217"/>
      <c r="DCM2086" s="2217"/>
      <c r="DCN2086" s="2217"/>
      <c r="DCO2086" s="2217"/>
      <c r="DCP2086" s="2217"/>
      <c r="DCQ2086" s="2217"/>
      <c r="DCR2086" s="2217"/>
      <c r="DCS2086" s="2217"/>
      <c r="DCT2086" s="2217"/>
      <c r="DCU2086" s="2217"/>
      <c r="DCV2086" s="2217"/>
      <c r="DCW2086" s="2217"/>
      <c r="DCX2086" s="2217"/>
      <c r="DCY2086" s="2217"/>
      <c r="DCZ2086" s="2217"/>
      <c r="DDA2086" s="2217"/>
      <c r="DDB2086" s="2217"/>
      <c r="DDC2086" s="2217"/>
      <c r="DDD2086" s="2217"/>
      <c r="DDE2086" s="2217"/>
      <c r="DDF2086" s="2217"/>
      <c r="DDG2086" s="2217"/>
      <c r="DDH2086" s="2217"/>
      <c r="DDI2086" s="2217"/>
      <c r="DDJ2086" s="2217"/>
      <c r="DDK2086" s="2217"/>
      <c r="DDL2086" s="2217"/>
      <c r="DDM2086" s="2217"/>
      <c r="DDN2086" s="2217"/>
      <c r="DDO2086" s="2217"/>
      <c r="DDP2086" s="2217"/>
      <c r="DDQ2086" s="2217"/>
      <c r="DDR2086" s="2217"/>
      <c r="DDS2086" s="2217"/>
      <c r="DDT2086" s="2217"/>
      <c r="DDU2086" s="2217"/>
      <c r="DDV2086" s="2217"/>
      <c r="DDW2086" s="2217"/>
      <c r="DDX2086" s="2217"/>
      <c r="DDY2086" s="2217"/>
      <c r="DDZ2086" s="2217"/>
      <c r="DEA2086" s="2217"/>
      <c r="DEB2086" s="2217"/>
      <c r="DEC2086" s="2217"/>
      <c r="DED2086" s="2217"/>
      <c r="DEE2086" s="2217"/>
      <c r="DEF2086" s="2217"/>
      <c r="DEG2086" s="2217"/>
      <c r="DEH2086" s="2217"/>
      <c r="DEI2086" s="2217"/>
      <c r="DEJ2086" s="2217"/>
      <c r="DEK2086" s="2217"/>
      <c r="DEL2086" s="2217"/>
      <c r="DEM2086" s="2217"/>
      <c r="DEN2086" s="2217"/>
      <c r="DEO2086" s="2217"/>
      <c r="DEP2086" s="2217"/>
      <c r="DEQ2086" s="2217"/>
      <c r="DER2086" s="2217"/>
      <c r="DES2086" s="2217"/>
      <c r="DET2086" s="2217"/>
      <c r="DEU2086" s="2217"/>
      <c r="DEV2086" s="2217"/>
      <c r="DEW2086" s="2217"/>
      <c r="DEX2086" s="2217"/>
      <c r="DEY2086" s="2217"/>
      <c r="DEZ2086" s="2217"/>
      <c r="DFA2086" s="2217"/>
      <c r="DFB2086" s="2217"/>
      <c r="DFC2086" s="2217"/>
      <c r="DFD2086" s="2217"/>
      <c r="DFE2086" s="2217"/>
      <c r="DFF2086" s="2217"/>
      <c r="DFG2086" s="2217"/>
      <c r="DFH2086" s="2217"/>
      <c r="DFI2086" s="2217"/>
      <c r="DFJ2086" s="2217"/>
      <c r="DFK2086" s="2217"/>
      <c r="DFL2086" s="2217"/>
      <c r="DFM2086" s="2217"/>
      <c r="DFN2086" s="2217"/>
      <c r="DFO2086" s="2217"/>
      <c r="DFP2086" s="2217"/>
      <c r="DFQ2086" s="2217"/>
      <c r="DFR2086" s="2217"/>
      <c r="DFS2086" s="2217"/>
      <c r="DFT2086" s="2217"/>
      <c r="DFU2086" s="2217"/>
      <c r="DFV2086" s="2217"/>
      <c r="DFW2086" s="2217"/>
      <c r="DFX2086" s="2217"/>
      <c r="DFY2086" s="2217"/>
      <c r="DFZ2086" s="2217"/>
      <c r="DGA2086" s="2217"/>
      <c r="DGB2086" s="2217"/>
      <c r="DGC2086" s="2217"/>
      <c r="DGD2086" s="2217"/>
      <c r="DGE2086" s="2217"/>
      <c r="DGF2086" s="2217"/>
      <c r="DGG2086" s="2217"/>
      <c r="DGH2086" s="2217"/>
      <c r="DGI2086" s="2217"/>
      <c r="DGJ2086" s="2217"/>
      <c r="DGK2086" s="2217"/>
      <c r="DGL2086" s="2217"/>
      <c r="DGM2086" s="2217"/>
      <c r="DGN2086" s="2217"/>
      <c r="DGO2086" s="2217"/>
      <c r="DGP2086" s="2217"/>
      <c r="DGQ2086" s="2217"/>
      <c r="DGR2086" s="2217"/>
      <c r="DGS2086" s="2217"/>
      <c r="DGT2086" s="2217"/>
      <c r="DGU2086" s="2217"/>
      <c r="DGV2086" s="2217"/>
      <c r="DGW2086" s="2217"/>
      <c r="DGX2086" s="2217"/>
      <c r="DGY2086" s="2217"/>
      <c r="DGZ2086" s="2217"/>
      <c r="DHA2086" s="2217"/>
      <c r="DHB2086" s="2217"/>
      <c r="DHC2086" s="2217"/>
      <c r="DHD2086" s="2217"/>
      <c r="DHE2086" s="2217"/>
      <c r="DHF2086" s="2217"/>
      <c r="DHG2086" s="2217"/>
      <c r="DHH2086" s="2217"/>
      <c r="DHI2086" s="2217"/>
      <c r="DHJ2086" s="2217"/>
      <c r="DHK2086" s="2217"/>
      <c r="DHL2086" s="2217"/>
      <c r="DHM2086" s="2217"/>
      <c r="DHN2086" s="2217"/>
      <c r="DHO2086" s="2217"/>
      <c r="DHP2086" s="2217"/>
      <c r="DHQ2086" s="2217"/>
      <c r="DHR2086" s="2217"/>
      <c r="DHS2086" s="2217"/>
      <c r="DHT2086" s="2217"/>
      <c r="DHU2086" s="2217"/>
      <c r="DHV2086" s="2217"/>
      <c r="DHW2086" s="2217"/>
      <c r="DHX2086" s="2217"/>
      <c r="DHY2086" s="2217"/>
      <c r="DHZ2086" s="2217"/>
      <c r="DIA2086" s="2217"/>
      <c r="DIB2086" s="2217"/>
      <c r="DIC2086" s="2217"/>
      <c r="DID2086" s="2217"/>
      <c r="DIE2086" s="2217"/>
      <c r="DIF2086" s="2217"/>
      <c r="DIG2086" s="2217"/>
      <c r="DIH2086" s="2217"/>
      <c r="DII2086" s="2217"/>
      <c r="DIJ2086" s="2217"/>
      <c r="DIK2086" s="2217"/>
      <c r="DIL2086" s="2217"/>
      <c r="DIM2086" s="2217"/>
      <c r="DIN2086" s="2217"/>
      <c r="DIO2086" s="2217"/>
      <c r="DIP2086" s="2217"/>
      <c r="DIQ2086" s="2217"/>
      <c r="DIR2086" s="2217"/>
      <c r="DIS2086" s="2217"/>
      <c r="DIT2086" s="2217"/>
      <c r="DIU2086" s="2217"/>
      <c r="DIV2086" s="2217"/>
      <c r="DIW2086" s="2217"/>
      <c r="DIX2086" s="2217"/>
      <c r="DIY2086" s="2217"/>
      <c r="DIZ2086" s="2217"/>
      <c r="DJA2086" s="2217"/>
      <c r="DJB2086" s="2217"/>
      <c r="DJC2086" s="2217"/>
      <c r="DJD2086" s="2217"/>
      <c r="DJE2086" s="2217"/>
      <c r="DJF2086" s="2217"/>
      <c r="DJG2086" s="2217"/>
      <c r="DJH2086" s="2217"/>
      <c r="DJI2086" s="2217"/>
      <c r="DJJ2086" s="2217"/>
      <c r="DJK2086" s="2217"/>
      <c r="DJL2086" s="2217"/>
      <c r="DJM2086" s="2217"/>
      <c r="DJN2086" s="2217"/>
      <c r="DJO2086" s="2217"/>
      <c r="DJP2086" s="2217"/>
      <c r="DJQ2086" s="2217"/>
      <c r="DJR2086" s="2217"/>
      <c r="DJS2086" s="2217"/>
      <c r="DJT2086" s="2217"/>
      <c r="DJU2086" s="2217"/>
      <c r="DJV2086" s="2217"/>
      <c r="DJW2086" s="2217"/>
      <c r="DJX2086" s="2217"/>
      <c r="DJY2086" s="2217"/>
      <c r="DJZ2086" s="2217"/>
      <c r="DKA2086" s="2217"/>
      <c r="DKB2086" s="2217"/>
      <c r="DKC2086" s="2217"/>
      <c r="DKD2086" s="2217"/>
      <c r="DKE2086" s="2217"/>
      <c r="DKF2086" s="2217"/>
      <c r="DKG2086" s="2217"/>
      <c r="DKH2086" s="2217"/>
      <c r="DKI2086" s="2217"/>
      <c r="DKJ2086" s="2217"/>
      <c r="DKK2086" s="2217"/>
      <c r="DKL2086" s="2217"/>
      <c r="DKM2086" s="2217"/>
      <c r="DKN2086" s="2217"/>
      <c r="DKO2086" s="2217"/>
      <c r="DKP2086" s="2217"/>
      <c r="DKQ2086" s="2217"/>
      <c r="DKR2086" s="2217"/>
      <c r="DKS2086" s="2217"/>
      <c r="DKT2086" s="2217"/>
      <c r="DKU2086" s="2217"/>
      <c r="DKV2086" s="2217"/>
      <c r="DKW2086" s="2217"/>
      <c r="DKX2086" s="2217"/>
      <c r="DKY2086" s="2217"/>
      <c r="DKZ2086" s="2217"/>
      <c r="DLA2086" s="2217"/>
      <c r="DLB2086" s="2217"/>
      <c r="DLC2086" s="2217"/>
      <c r="DLD2086" s="2217"/>
      <c r="DLE2086" s="2217"/>
      <c r="DLF2086" s="2217"/>
      <c r="DLG2086" s="2217"/>
      <c r="DLH2086" s="2217"/>
      <c r="DLI2086" s="2217"/>
      <c r="DLJ2086" s="2217"/>
      <c r="DLK2086" s="2217"/>
      <c r="DLL2086" s="2217"/>
      <c r="DLM2086" s="2217"/>
      <c r="DLN2086" s="2217"/>
      <c r="DLO2086" s="2217"/>
      <c r="DLP2086" s="2217"/>
      <c r="DLQ2086" s="2217"/>
      <c r="DLR2086" s="2217"/>
      <c r="DLS2086" s="2217"/>
      <c r="DLT2086" s="2217"/>
      <c r="DLU2086" s="2217"/>
      <c r="DLV2086" s="2217"/>
      <c r="DLW2086" s="2217"/>
      <c r="DLX2086" s="2217"/>
      <c r="DLY2086" s="2217"/>
      <c r="DLZ2086" s="2217"/>
      <c r="DMA2086" s="2217"/>
      <c r="DMB2086" s="2217"/>
      <c r="DMC2086" s="2217"/>
      <c r="DMD2086" s="2217"/>
      <c r="DME2086" s="2217"/>
      <c r="DMF2086" s="2217"/>
      <c r="DMG2086" s="2217"/>
      <c r="DMH2086" s="2217"/>
      <c r="DMI2086" s="2217"/>
      <c r="DMJ2086" s="2217"/>
      <c r="DMK2086" s="2217"/>
      <c r="DML2086" s="2217"/>
      <c r="DMM2086" s="2217"/>
      <c r="DMN2086" s="2217"/>
      <c r="DMO2086" s="2217"/>
      <c r="DMP2086" s="2217"/>
      <c r="DMQ2086" s="2217"/>
      <c r="DMR2086" s="2217"/>
      <c r="DMS2086" s="2217"/>
      <c r="DMT2086" s="2217"/>
      <c r="DMU2086" s="2217"/>
      <c r="DMV2086" s="2217"/>
      <c r="DMW2086" s="2217"/>
      <c r="DMX2086" s="2217"/>
      <c r="DMY2086" s="2217"/>
      <c r="DMZ2086" s="2217"/>
      <c r="DNA2086" s="2217"/>
      <c r="DNB2086" s="2217"/>
      <c r="DNC2086" s="2217"/>
      <c r="DND2086" s="2217"/>
      <c r="DNE2086" s="2217"/>
      <c r="DNF2086" s="2217"/>
      <c r="DNG2086" s="2217"/>
      <c r="DNH2086" s="2217"/>
      <c r="DNI2086" s="2217"/>
      <c r="DNJ2086" s="2217"/>
      <c r="DNK2086" s="2217"/>
      <c r="DNL2086" s="2217"/>
      <c r="DNM2086" s="2217"/>
      <c r="DNN2086" s="2217"/>
      <c r="DNO2086" s="2217"/>
      <c r="DNP2086" s="2217"/>
      <c r="DNQ2086" s="2217"/>
      <c r="DNR2086" s="2217"/>
      <c r="DNS2086" s="2217"/>
      <c r="DNT2086" s="2217"/>
      <c r="DNU2086" s="2217"/>
      <c r="DNV2086" s="2217"/>
      <c r="DNW2086" s="2217"/>
      <c r="DNX2086" s="2217"/>
      <c r="DNY2086" s="2217"/>
      <c r="DNZ2086" s="2217"/>
      <c r="DOA2086" s="2217"/>
      <c r="DOB2086" s="2217"/>
      <c r="DOC2086" s="2217"/>
      <c r="DOD2086" s="2217"/>
      <c r="DOE2086" s="2217"/>
      <c r="DOF2086" s="2217"/>
      <c r="DOG2086" s="2217"/>
      <c r="DOH2086" s="2217"/>
      <c r="DOI2086" s="2217"/>
      <c r="DOJ2086" s="2217"/>
      <c r="DOK2086" s="2217"/>
      <c r="DOL2086" s="2217"/>
      <c r="DOM2086" s="2217"/>
      <c r="DON2086" s="2217"/>
      <c r="DOO2086" s="2217"/>
      <c r="DOP2086" s="2217"/>
      <c r="DOQ2086" s="2217"/>
      <c r="DOR2086" s="2217"/>
      <c r="DOS2086" s="2217"/>
      <c r="DOT2086" s="2217"/>
      <c r="DOU2086" s="2217"/>
      <c r="DOV2086" s="2217"/>
      <c r="DOW2086" s="2217"/>
      <c r="DOX2086" s="2217"/>
      <c r="DOY2086" s="2217"/>
      <c r="DOZ2086" s="2217"/>
      <c r="DPA2086" s="2217"/>
      <c r="DPB2086" s="2217"/>
      <c r="DPC2086" s="2217"/>
      <c r="DPD2086" s="2217"/>
      <c r="DPE2086" s="2217"/>
      <c r="DPF2086" s="2217"/>
      <c r="DPG2086" s="2217"/>
      <c r="DPH2086" s="2217"/>
      <c r="DPI2086" s="2217"/>
      <c r="DPJ2086" s="2217"/>
      <c r="DPK2086" s="2217"/>
      <c r="DPL2086" s="2217"/>
      <c r="DPM2086" s="2217"/>
      <c r="DPN2086" s="2217"/>
      <c r="DPO2086" s="2217"/>
      <c r="DPP2086" s="2217"/>
      <c r="DPQ2086" s="2217"/>
      <c r="DPR2086" s="2217"/>
      <c r="DPS2086" s="2217"/>
      <c r="DPT2086" s="2217"/>
      <c r="DPU2086" s="2217"/>
      <c r="DPV2086" s="2217"/>
      <c r="DPW2086" s="2217"/>
      <c r="DPX2086" s="2217"/>
      <c r="DPY2086" s="2217"/>
      <c r="DPZ2086" s="2217"/>
      <c r="DQA2086" s="2217"/>
      <c r="DQB2086" s="2217"/>
      <c r="DQC2086" s="2217"/>
      <c r="DQD2086" s="2217"/>
      <c r="DQE2086" s="2217"/>
      <c r="DQF2086" s="2217"/>
      <c r="DQG2086" s="2217"/>
      <c r="DQH2086" s="2217"/>
      <c r="DQI2086" s="2217"/>
      <c r="DQJ2086" s="2217"/>
      <c r="DQK2086" s="2217"/>
      <c r="DQL2086" s="2217"/>
      <c r="DQM2086" s="2217"/>
      <c r="DQN2086" s="2217"/>
      <c r="DQO2086" s="2217"/>
      <c r="DQP2086" s="2217"/>
      <c r="DQQ2086" s="2217"/>
      <c r="DQR2086" s="2217"/>
      <c r="DQS2086" s="2217"/>
      <c r="DQT2086" s="2217"/>
      <c r="DQU2086" s="2217"/>
      <c r="DQV2086" s="2217"/>
      <c r="DQW2086" s="2217"/>
      <c r="DQX2086" s="2217"/>
      <c r="DQY2086" s="2217"/>
      <c r="DQZ2086" s="2217"/>
      <c r="DRA2086" s="2217"/>
      <c r="DRB2086" s="2217"/>
      <c r="DRC2086" s="2217"/>
      <c r="DRD2086" s="2217"/>
      <c r="DRE2086" s="2217"/>
      <c r="DRF2086" s="2217"/>
      <c r="DRG2086" s="2217"/>
      <c r="DRH2086" s="2217"/>
      <c r="DRI2086" s="2217"/>
      <c r="DRJ2086" s="2217"/>
      <c r="DRK2086" s="2217"/>
      <c r="DRL2086" s="2217"/>
      <c r="DRM2086" s="2217"/>
      <c r="DRN2086" s="2217"/>
      <c r="DRO2086" s="2217"/>
      <c r="DRP2086" s="2217"/>
      <c r="DRQ2086" s="2217"/>
      <c r="DRR2086" s="2217"/>
      <c r="DRS2086" s="2217"/>
      <c r="DRT2086" s="2217"/>
      <c r="DRU2086" s="2217"/>
      <c r="DRV2086" s="2217"/>
      <c r="DRW2086" s="2217"/>
      <c r="DRX2086" s="2217"/>
      <c r="DRY2086" s="2217"/>
      <c r="DRZ2086" s="2217"/>
      <c r="DSA2086" s="2217"/>
      <c r="DSB2086" s="2217"/>
      <c r="DSC2086" s="2217"/>
      <c r="DSD2086" s="2217"/>
      <c r="DSE2086" s="2217"/>
      <c r="DSF2086" s="2217"/>
      <c r="DSG2086" s="2217"/>
      <c r="DSH2086" s="2217"/>
      <c r="DSI2086" s="2217"/>
      <c r="DSJ2086" s="2217"/>
      <c r="DSK2086" s="2217"/>
      <c r="DSL2086" s="2217"/>
      <c r="DSM2086" s="2217"/>
      <c r="DSN2086" s="2217"/>
      <c r="DSO2086" s="2217"/>
      <c r="DSP2086" s="2217"/>
      <c r="DSQ2086" s="2217"/>
      <c r="DSR2086" s="2217"/>
      <c r="DSS2086" s="2217"/>
      <c r="DST2086" s="2217"/>
      <c r="DSU2086" s="2217"/>
      <c r="DSV2086" s="2217"/>
      <c r="DSW2086" s="2217"/>
      <c r="DSX2086" s="2217"/>
      <c r="DSY2086" s="2217"/>
      <c r="DSZ2086" s="2217"/>
      <c r="DTA2086" s="2217"/>
      <c r="DTB2086" s="2217"/>
      <c r="DTC2086" s="2217"/>
      <c r="DTD2086" s="2217"/>
      <c r="DTE2086" s="2217"/>
      <c r="DTF2086" s="2217"/>
      <c r="DTG2086" s="2217"/>
      <c r="DTH2086" s="2217"/>
      <c r="DTI2086" s="2217"/>
      <c r="DTJ2086" s="2217"/>
      <c r="DTK2086" s="2217"/>
      <c r="DTL2086" s="2217"/>
      <c r="DTM2086" s="2217"/>
      <c r="DTN2086" s="2217"/>
      <c r="DTO2086" s="2217"/>
      <c r="DTP2086" s="2217"/>
      <c r="DTQ2086" s="2217"/>
      <c r="DTR2086" s="2217"/>
      <c r="DTS2086" s="2217"/>
      <c r="DTT2086" s="2217"/>
      <c r="DTU2086" s="2217"/>
      <c r="DTV2086" s="2217"/>
      <c r="DTW2086" s="2217"/>
      <c r="DTX2086" s="2217"/>
      <c r="DTY2086" s="2217"/>
      <c r="DTZ2086" s="2217"/>
      <c r="DUA2086" s="2217"/>
      <c r="DUB2086" s="2217"/>
      <c r="DUC2086" s="2217"/>
      <c r="DUD2086" s="2217"/>
      <c r="DUE2086" s="2217"/>
      <c r="DUF2086" s="2217"/>
      <c r="DUG2086" s="2217"/>
      <c r="DUH2086" s="2217"/>
      <c r="DUI2086" s="2217"/>
      <c r="DUJ2086" s="2217"/>
      <c r="DUK2086" s="2217"/>
      <c r="DUL2086" s="2217"/>
      <c r="DUM2086" s="2217"/>
      <c r="DUN2086" s="2217"/>
      <c r="DUO2086" s="2217"/>
      <c r="DUP2086" s="2217"/>
      <c r="DUQ2086" s="2217"/>
      <c r="DUR2086" s="2217"/>
      <c r="DUS2086" s="2217"/>
      <c r="DUT2086" s="2217"/>
      <c r="DUU2086" s="2217"/>
      <c r="DUV2086" s="2217"/>
      <c r="DUW2086" s="2217"/>
      <c r="DUX2086" s="2217"/>
      <c r="DUY2086" s="2217"/>
      <c r="DUZ2086" s="2217"/>
      <c r="DVA2086" s="2217"/>
      <c r="DVB2086" s="2217"/>
      <c r="DVC2086" s="2217"/>
      <c r="DVD2086" s="2217"/>
      <c r="DVE2086" s="2217"/>
      <c r="DVF2086" s="2217"/>
      <c r="DVG2086" s="2217"/>
      <c r="DVH2086" s="2217"/>
      <c r="DVI2086" s="2217"/>
      <c r="DVJ2086" s="2217"/>
      <c r="DVK2086" s="2217"/>
      <c r="DVL2086" s="2217"/>
      <c r="DVM2086" s="2217"/>
      <c r="DVN2086" s="2217"/>
      <c r="DVO2086" s="2217"/>
      <c r="DVP2086" s="2217"/>
      <c r="DVQ2086" s="2217"/>
      <c r="DVR2086" s="2217"/>
      <c r="DVS2086" s="2217"/>
      <c r="DVT2086" s="2217"/>
      <c r="DVU2086" s="2217"/>
      <c r="DVV2086" s="2217"/>
      <c r="DVW2086" s="2217"/>
      <c r="DVX2086" s="2217"/>
      <c r="DVY2086" s="2217"/>
      <c r="DVZ2086" s="2217"/>
      <c r="DWA2086" s="2217"/>
      <c r="DWB2086" s="2217"/>
      <c r="DWC2086" s="2217"/>
      <c r="DWD2086" s="2217"/>
      <c r="DWE2086" s="2217"/>
      <c r="DWF2086" s="2217"/>
      <c r="DWG2086" s="2217"/>
      <c r="DWH2086" s="2217"/>
      <c r="DWI2086" s="2217"/>
      <c r="DWJ2086" s="2217"/>
      <c r="DWK2086" s="2217"/>
      <c r="DWL2086" s="2217"/>
      <c r="DWM2086" s="2217"/>
      <c r="DWN2086" s="2217"/>
      <c r="DWO2086" s="2217"/>
      <c r="DWP2086" s="2217"/>
      <c r="DWQ2086" s="2217"/>
      <c r="DWR2086" s="2217"/>
      <c r="DWS2086" s="2217"/>
      <c r="DWT2086" s="2217"/>
      <c r="DWU2086" s="2217"/>
      <c r="DWV2086" s="2217"/>
      <c r="DWW2086" s="2217"/>
      <c r="DWX2086" s="2217"/>
      <c r="DWY2086" s="2217"/>
      <c r="DWZ2086" s="2217"/>
      <c r="DXA2086" s="2217"/>
      <c r="DXB2086" s="2217"/>
      <c r="DXC2086" s="2217"/>
      <c r="DXD2086" s="2217"/>
      <c r="DXE2086" s="2217"/>
      <c r="DXF2086" s="2217"/>
      <c r="DXG2086" s="2217"/>
      <c r="DXH2086" s="2217"/>
      <c r="DXI2086" s="2217"/>
      <c r="DXJ2086" s="2217"/>
      <c r="DXK2086" s="2217"/>
      <c r="DXL2086" s="2217"/>
      <c r="DXM2086" s="2217"/>
      <c r="DXN2086" s="2217"/>
      <c r="DXO2086" s="2217"/>
      <c r="DXP2086" s="2217"/>
      <c r="DXQ2086" s="2217"/>
      <c r="DXR2086" s="2217"/>
      <c r="DXS2086" s="2217"/>
      <c r="DXT2086" s="2217"/>
      <c r="DXU2086" s="2217"/>
      <c r="DXV2086" s="2217"/>
      <c r="DXW2086" s="2217"/>
      <c r="DXX2086" s="2217"/>
      <c r="DXY2086" s="2217"/>
      <c r="DXZ2086" s="2217"/>
      <c r="DYA2086" s="2217"/>
      <c r="DYB2086" s="2217"/>
      <c r="DYC2086" s="2217"/>
      <c r="DYD2086" s="2217"/>
      <c r="DYE2086" s="2217"/>
      <c r="DYF2086" s="2217"/>
      <c r="DYG2086" s="2217"/>
      <c r="DYH2086" s="2217"/>
      <c r="DYI2086" s="2217"/>
      <c r="DYJ2086" s="2217"/>
      <c r="DYK2086" s="2217"/>
      <c r="DYL2086" s="2217"/>
      <c r="DYM2086" s="2217"/>
      <c r="DYN2086" s="2217"/>
      <c r="DYO2086" s="2217"/>
      <c r="DYP2086" s="2217"/>
      <c r="DYQ2086" s="2217"/>
      <c r="DYR2086" s="2217"/>
      <c r="DYS2086" s="2217"/>
      <c r="DYT2086" s="2217"/>
      <c r="DYU2086" s="2217"/>
      <c r="DYV2086" s="2217"/>
      <c r="DYW2086" s="2217"/>
      <c r="DYX2086" s="2217"/>
      <c r="DYY2086" s="2217"/>
      <c r="DYZ2086" s="2217"/>
      <c r="DZA2086" s="2217"/>
      <c r="DZB2086" s="2217"/>
      <c r="DZC2086" s="2217"/>
      <c r="DZD2086" s="2217"/>
      <c r="DZE2086" s="2217"/>
      <c r="DZF2086" s="2217"/>
      <c r="DZG2086" s="2217"/>
      <c r="DZH2086" s="2217"/>
      <c r="DZI2086" s="2217"/>
      <c r="DZJ2086" s="2217"/>
      <c r="DZK2086" s="2217"/>
      <c r="DZL2086" s="2217"/>
      <c r="DZM2086" s="2217"/>
      <c r="DZN2086" s="2217"/>
      <c r="DZO2086" s="2217"/>
      <c r="DZP2086" s="2217"/>
      <c r="DZQ2086" s="2217"/>
      <c r="DZR2086" s="2217"/>
      <c r="DZS2086" s="2217"/>
      <c r="DZT2086" s="2217"/>
      <c r="DZU2086" s="2217"/>
      <c r="DZV2086" s="2217"/>
      <c r="DZW2086" s="2217"/>
      <c r="DZX2086" s="2217"/>
      <c r="DZY2086" s="2217"/>
      <c r="DZZ2086" s="2217"/>
      <c r="EAA2086" s="2217"/>
      <c r="EAB2086" s="2217"/>
      <c r="EAC2086" s="2217"/>
      <c r="EAD2086" s="2217"/>
      <c r="EAE2086" s="2217"/>
      <c r="EAF2086" s="2217"/>
      <c r="EAG2086" s="2217"/>
      <c r="EAH2086" s="2217"/>
      <c r="EAI2086" s="2217"/>
      <c r="EAJ2086" s="2217"/>
      <c r="EAK2086" s="2217"/>
      <c r="EAL2086" s="2217"/>
      <c r="EAM2086" s="2217"/>
      <c r="EAN2086" s="2217"/>
      <c r="EAO2086" s="2217"/>
      <c r="EAP2086" s="2217"/>
      <c r="EAQ2086" s="2217"/>
      <c r="EAR2086" s="2217"/>
      <c r="EAS2086" s="2217"/>
      <c r="EAT2086" s="2217"/>
      <c r="EAU2086" s="2217"/>
      <c r="EAV2086" s="2217"/>
      <c r="EAW2086" s="2217"/>
      <c r="EAX2086" s="2217"/>
      <c r="EAY2086" s="2217"/>
      <c r="EAZ2086" s="2217"/>
      <c r="EBA2086" s="2217"/>
      <c r="EBB2086" s="2217"/>
      <c r="EBC2086" s="2217"/>
      <c r="EBD2086" s="2217"/>
      <c r="EBE2086" s="2217"/>
      <c r="EBF2086" s="2217"/>
      <c r="EBG2086" s="2217"/>
      <c r="EBH2086" s="2217"/>
      <c r="EBI2086" s="2217"/>
      <c r="EBJ2086" s="2217"/>
      <c r="EBK2086" s="2217"/>
      <c r="EBL2086" s="2217"/>
      <c r="EBM2086" s="2217"/>
      <c r="EBN2086" s="2217"/>
      <c r="EBO2086" s="2217"/>
      <c r="EBP2086" s="2217"/>
      <c r="EBQ2086" s="2217"/>
      <c r="EBR2086" s="2217"/>
      <c r="EBS2086" s="2217"/>
      <c r="EBT2086" s="2217"/>
      <c r="EBU2086" s="2217"/>
      <c r="EBV2086" s="2217"/>
      <c r="EBW2086" s="2217"/>
      <c r="EBX2086" s="2217"/>
      <c r="EBY2086" s="2217"/>
      <c r="EBZ2086" s="2217"/>
      <c r="ECA2086" s="2217"/>
      <c r="ECB2086" s="2217"/>
      <c r="ECC2086" s="2217"/>
      <c r="ECD2086" s="2217"/>
      <c r="ECE2086" s="2217"/>
      <c r="ECF2086" s="2217"/>
      <c r="ECG2086" s="2217"/>
      <c r="ECH2086" s="2217"/>
      <c r="ECI2086" s="2217"/>
      <c r="ECJ2086" s="2217"/>
      <c r="ECK2086" s="2217"/>
      <c r="ECL2086" s="2217"/>
      <c r="ECM2086" s="2217"/>
      <c r="ECN2086" s="2217"/>
      <c r="ECO2086" s="2217"/>
      <c r="ECP2086" s="2217"/>
      <c r="ECQ2086" s="2217"/>
      <c r="ECR2086" s="2217"/>
      <c r="ECS2086" s="2217"/>
      <c r="ECT2086" s="2217"/>
      <c r="ECU2086" s="2217"/>
      <c r="ECV2086" s="2217"/>
      <c r="ECW2086" s="2217"/>
      <c r="ECX2086" s="2217"/>
      <c r="ECY2086" s="2217"/>
      <c r="ECZ2086" s="2217"/>
      <c r="EDA2086" s="2217"/>
      <c r="EDB2086" s="2217"/>
      <c r="EDC2086" s="2217"/>
      <c r="EDD2086" s="2217"/>
      <c r="EDE2086" s="2217"/>
      <c r="EDF2086" s="2217"/>
      <c r="EDG2086" s="2217"/>
      <c r="EDH2086" s="2217"/>
      <c r="EDI2086" s="2217"/>
      <c r="EDJ2086" s="2217"/>
      <c r="EDK2086" s="2217"/>
      <c r="EDL2086" s="2217"/>
      <c r="EDM2086" s="2217"/>
      <c r="EDN2086" s="2217"/>
      <c r="EDO2086" s="2217"/>
      <c r="EDP2086" s="2217"/>
      <c r="EDQ2086" s="2217"/>
      <c r="EDR2086" s="2217"/>
      <c r="EDS2086" s="2217"/>
      <c r="EDT2086" s="2217"/>
      <c r="EDU2086" s="2217"/>
      <c r="EDV2086" s="2217"/>
      <c r="EDW2086" s="2217"/>
      <c r="EDX2086" s="2217"/>
      <c r="EDY2086" s="2217"/>
      <c r="EDZ2086" s="2217"/>
      <c r="EEA2086" s="2217"/>
      <c r="EEB2086" s="2217"/>
      <c r="EEC2086" s="2217"/>
      <c r="EED2086" s="2217"/>
      <c r="EEE2086" s="2217"/>
      <c r="EEF2086" s="2217"/>
      <c r="EEG2086" s="2217"/>
      <c r="EEH2086" s="2217"/>
      <c r="EEI2086" s="2217"/>
      <c r="EEJ2086" s="2217"/>
      <c r="EEK2086" s="2217"/>
      <c r="EEL2086" s="2217"/>
      <c r="EEM2086" s="2217"/>
      <c r="EEN2086" s="2217"/>
      <c r="EEO2086" s="2217"/>
      <c r="EEP2086" s="2217"/>
      <c r="EEQ2086" s="2217"/>
      <c r="EER2086" s="2217"/>
      <c r="EES2086" s="2217"/>
      <c r="EET2086" s="2217"/>
      <c r="EEU2086" s="2217"/>
      <c r="EEV2086" s="2217"/>
      <c r="EEW2086" s="2217"/>
      <c r="EEX2086" s="2217"/>
      <c r="EEY2086" s="2217"/>
      <c r="EEZ2086" s="2217"/>
      <c r="EFA2086" s="2217"/>
      <c r="EFB2086" s="2217"/>
      <c r="EFC2086" s="2217"/>
      <c r="EFD2086" s="2217"/>
      <c r="EFE2086" s="2217"/>
      <c r="EFF2086" s="2217"/>
      <c r="EFG2086" s="2217"/>
      <c r="EFH2086" s="2217"/>
      <c r="EFI2086" s="2217"/>
      <c r="EFJ2086" s="2217"/>
      <c r="EFK2086" s="2217"/>
      <c r="EFL2086" s="2217"/>
      <c r="EFM2086" s="2217"/>
      <c r="EFN2086" s="2217"/>
      <c r="EFO2086" s="2217"/>
      <c r="EFP2086" s="2217"/>
      <c r="EFQ2086" s="2217"/>
      <c r="EFR2086" s="2217"/>
      <c r="EFS2086" s="2217"/>
      <c r="EFT2086" s="2217"/>
      <c r="EFU2086" s="2217"/>
      <c r="EFV2086" s="2217"/>
      <c r="EFW2086" s="2217"/>
      <c r="EFX2086" s="2217"/>
      <c r="EFY2086" s="2217"/>
      <c r="EFZ2086" s="2217"/>
      <c r="EGA2086" s="2217"/>
      <c r="EGB2086" s="2217"/>
      <c r="EGC2086" s="2217"/>
      <c r="EGD2086" s="2217"/>
      <c r="EGE2086" s="2217"/>
      <c r="EGF2086" s="2217"/>
      <c r="EGG2086" s="2217"/>
      <c r="EGH2086" s="2217"/>
      <c r="EGI2086" s="2217"/>
      <c r="EGJ2086" s="2217"/>
      <c r="EGK2086" s="2217"/>
      <c r="EGL2086" s="2217"/>
      <c r="EGM2086" s="2217"/>
      <c r="EGN2086" s="2217"/>
      <c r="EGO2086" s="2217"/>
      <c r="EGP2086" s="2217"/>
      <c r="EGQ2086" s="2217"/>
      <c r="EGR2086" s="2217"/>
      <c r="EGS2086" s="2217"/>
      <c r="EGT2086" s="2217"/>
      <c r="EGU2086" s="2217"/>
      <c r="EGV2086" s="2217"/>
      <c r="EGW2086" s="2217"/>
      <c r="EGX2086" s="2217"/>
      <c r="EGY2086" s="2217"/>
      <c r="EGZ2086" s="2217"/>
      <c r="EHA2086" s="2217"/>
      <c r="EHB2086" s="2217"/>
      <c r="EHC2086" s="2217"/>
      <c r="EHD2086" s="2217"/>
      <c r="EHE2086" s="2217"/>
      <c r="EHF2086" s="2217"/>
      <c r="EHG2086" s="2217"/>
      <c r="EHH2086" s="2217"/>
      <c r="EHI2086" s="2217"/>
      <c r="EHJ2086" s="2217"/>
      <c r="EHK2086" s="2217"/>
      <c r="EHL2086" s="2217"/>
      <c r="EHM2086" s="2217"/>
      <c r="EHN2086" s="2217"/>
      <c r="EHO2086" s="2217"/>
      <c r="EHP2086" s="2217"/>
      <c r="EHQ2086" s="2217"/>
      <c r="EHR2086" s="2217"/>
      <c r="EHS2086" s="2217"/>
      <c r="EHT2086" s="2217"/>
      <c r="EHU2086" s="2217"/>
      <c r="EHV2086" s="2217"/>
      <c r="EHW2086" s="2217"/>
      <c r="EHX2086" s="2217"/>
      <c r="EHY2086" s="2217"/>
      <c r="EHZ2086" s="2217"/>
      <c r="EIA2086" s="2217"/>
      <c r="EIB2086" s="2217"/>
      <c r="EIC2086" s="2217"/>
      <c r="EID2086" s="2217"/>
      <c r="EIE2086" s="2217"/>
      <c r="EIF2086" s="2217"/>
      <c r="EIG2086" s="2217"/>
      <c r="EIH2086" s="2217"/>
      <c r="EII2086" s="2217"/>
      <c r="EIJ2086" s="2217"/>
      <c r="EIK2086" s="2217"/>
      <c r="EIL2086" s="2217"/>
      <c r="EIM2086" s="2217"/>
      <c r="EIN2086" s="2217"/>
      <c r="EIO2086" s="2217"/>
      <c r="EIP2086" s="2217"/>
      <c r="EIQ2086" s="2217"/>
      <c r="EIR2086" s="2217"/>
      <c r="EIS2086" s="2217"/>
      <c r="EIT2086" s="2217"/>
      <c r="EIU2086" s="2217"/>
      <c r="EIV2086" s="2217"/>
      <c r="EIW2086" s="2217"/>
      <c r="EIX2086" s="2217"/>
      <c r="EIY2086" s="2217"/>
      <c r="EIZ2086" s="2217"/>
      <c r="EJA2086" s="2217"/>
      <c r="EJB2086" s="2217"/>
      <c r="EJC2086" s="2217"/>
      <c r="EJD2086" s="2217"/>
      <c r="EJE2086" s="2217"/>
      <c r="EJF2086" s="2217"/>
      <c r="EJG2086" s="2217"/>
      <c r="EJH2086" s="2217"/>
      <c r="EJI2086" s="2217"/>
      <c r="EJJ2086" s="2217"/>
      <c r="EJK2086" s="2217"/>
      <c r="EJL2086" s="2217"/>
      <c r="EJM2086" s="2217"/>
      <c r="EJN2086" s="2217"/>
      <c r="EJO2086" s="2217"/>
      <c r="EJP2086" s="2217"/>
      <c r="EJQ2086" s="2217"/>
      <c r="EJR2086" s="2217"/>
      <c r="EJS2086" s="2217"/>
      <c r="EJT2086" s="2217"/>
      <c r="EJU2086" s="2217"/>
      <c r="EJV2086" s="2217"/>
      <c r="EJW2086" s="2217"/>
      <c r="EJX2086" s="2217"/>
      <c r="EJY2086" s="2217"/>
      <c r="EJZ2086" s="2217"/>
      <c r="EKA2086" s="2217"/>
      <c r="EKB2086" s="2217"/>
      <c r="EKC2086" s="2217"/>
      <c r="EKD2086" s="2217"/>
      <c r="EKE2086" s="2217"/>
      <c r="EKF2086" s="2217"/>
      <c r="EKG2086" s="2217"/>
      <c r="EKH2086" s="2217"/>
      <c r="EKI2086" s="2217"/>
      <c r="EKJ2086" s="2217"/>
      <c r="EKK2086" s="2217"/>
      <c r="EKL2086" s="2217"/>
      <c r="EKM2086" s="2217"/>
      <c r="EKN2086" s="2217"/>
      <c r="EKO2086" s="2217"/>
      <c r="EKP2086" s="2217"/>
      <c r="EKQ2086" s="2217"/>
      <c r="EKR2086" s="2217"/>
      <c r="EKS2086" s="2217"/>
      <c r="EKT2086" s="2217"/>
      <c r="EKU2086" s="2217"/>
      <c r="EKV2086" s="2217"/>
      <c r="EKW2086" s="2217"/>
      <c r="EKX2086" s="2217"/>
      <c r="EKY2086" s="2217"/>
      <c r="EKZ2086" s="2217"/>
      <c r="ELA2086" s="2217"/>
      <c r="ELB2086" s="2217"/>
      <c r="ELC2086" s="2217"/>
      <c r="ELD2086" s="2217"/>
      <c r="ELE2086" s="2217"/>
      <c r="ELF2086" s="2217"/>
      <c r="ELG2086" s="2217"/>
      <c r="ELH2086" s="2217"/>
      <c r="ELI2086" s="2217"/>
      <c r="ELJ2086" s="2217"/>
      <c r="ELK2086" s="2217"/>
      <c r="ELL2086" s="2217"/>
      <c r="ELM2086" s="2217"/>
      <c r="ELN2086" s="2217"/>
      <c r="ELO2086" s="2217"/>
      <c r="ELP2086" s="2217"/>
      <c r="ELQ2086" s="2217"/>
      <c r="ELR2086" s="2217"/>
      <c r="ELS2086" s="2217"/>
      <c r="ELT2086" s="2217"/>
      <c r="ELU2086" s="2217"/>
      <c r="ELV2086" s="2217"/>
      <c r="ELW2086" s="2217"/>
      <c r="ELX2086" s="2217"/>
      <c r="ELY2086" s="2217"/>
      <c r="ELZ2086" s="2217"/>
      <c r="EMA2086" s="2217"/>
      <c r="EMB2086" s="2217"/>
      <c r="EMC2086" s="2217"/>
      <c r="EMD2086" s="2217"/>
      <c r="EME2086" s="2217"/>
      <c r="EMF2086" s="2217"/>
      <c r="EMG2086" s="2217"/>
      <c r="EMH2086" s="2217"/>
      <c r="EMI2086" s="2217"/>
      <c r="EMJ2086" s="2217"/>
      <c r="EMK2086" s="2217"/>
      <c r="EML2086" s="2217"/>
      <c r="EMM2086" s="2217"/>
      <c r="EMN2086" s="2217"/>
      <c r="EMO2086" s="2217"/>
      <c r="EMP2086" s="2217"/>
      <c r="EMQ2086" s="2217"/>
      <c r="EMR2086" s="2217"/>
      <c r="EMS2086" s="2217"/>
      <c r="EMT2086" s="2217"/>
      <c r="EMU2086" s="2217"/>
      <c r="EMV2086" s="2217"/>
      <c r="EMW2086" s="2217"/>
      <c r="EMX2086" s="2217"/>
      <c r="EMY2086" s="2217"/>
      <c r="EMZ2086" s="2217"/>
      <c r="ENA2086" s="2217"/>
      <c r="ENB2086" s="2217"/>
      <c r="ENC2086" s="2217"/>
      <c r="END2086" s="2217"/>
      <c r="ENE2086" s="2217"/>
      <c r="ENF2086" s="2217"/>
      <c r="ENG2086" s="2217"/>
      <c r="ENH2086" s="2217"/>
      <c r="ENI2086" s="2217"/>
      <c r="ENJ2086" s="2217"/>
      <c r="ENK2086" s="2217"/>
      <c r="ENL2086" s="2217"/>
      <c r="ENM2086" s="2217"/>
      <c r="ENN2086" s="2217"/>
      <c r="ENO2086" s="2217"/>
      <c r="ENP2086" s="2217"/>
      <c r="ENQ2086" s="2217"/>
      <c r="ENR2086" s="2217"/>
      <c r="ENS2086" s="2217"/>
      <c r="ENT2086" s="2217"/>
      <c r="ENU2086" s="2217"/>
      <c r="ENV2086" s="2217"/>
      <c r="ENW2086" s="2217"/>
      <c r="ENX2086" s="2217"/>
      <c r="ENY2086" s="2217"/>
      <c r="ENZ2086" s="2217"/>
      <c r="EOA2086" s="2217"/>
      <c r="EOB2086" s="2217"/>
      <c r="EOC2086" s="2217"/>
      <c r="EOD2086" s="2217"/>
      <c r="EOE2086" s="2217"/>
      <c r="EOF2086" s="2217"/>
      <c r="EOG2086" s="2217"/>
      <c r="EOH2086" s="2217"/>
      <c r="EOI2086" s="2217"/>
      <c r="EOJ2086" s="2217"/>
      <c r="EOK2086" s="2217"/>
      <c r="EOL2086" s="2217"/>
      <c r="EOM2086" s="2217"/>
      <c r="EON2086" s="2217"/>
      <c r="EOO2086" s="2217"/>
      <c r="EOP2086" s="2217"/>
      <c r="EOQ2086" s="2217"/>
      <c r="EOR2086" s="2217"/>
      <c r="EOS2086" s="2217"/>
      <c r="EOT2086" s="2217"/>
      <c r="EOU2086" s="2217"/>
      <c r="EOV2086" s="2217"/>
      <c r="EOW2086" s="2217"/>
      <c r="EOX2086" s="2217"/>
      <c r="EOY2086" s="2217"/>
      <c r="EOZ2086" s="2217"/>
      <c r="EPA2086" s="2217"/>
      <c r="EPB2086" s="2217"/>
      <c r="EPC2086" s="2217"/>
      <c r="EPD2086" s="2217"/>
      <c r="EPE2086" s="2217"/>
      <c r="EPF2086" s="2217"/>
      <c r="EPG2086" s="2217"/>
      <c r="EPH2086" s="2217"/>
      <c r="EPI2086" s="2217"/>
      <c r="EPJ2086" s="2217"/>
      <c r="EPK2086" s="2217"/>
      <c r="EPL2086" s="2217"/>
      <c r="EPM2086" s="2217"/>
      <c r="EPN2086" s="2217"/>
      <c r="EPO2086" s="2217"/>
      <c r="EPP2086" s="2217"/>
      <c r="EPQ2086" s="2217"/>
      <c r="EPR2086" s="2217"/>
      <c r="EPS2086" s="2217"/>
      <c r="EPT2086" s="2217"/>
      <c r="EPU2086" s="2217"/>
      <c r="EPV2086" s="2217"/>
      <c r="EPW2086" s="2217"/>
      <c r="EPX2086" s="2217"/>
      <c r="EPY2086" s="2217"/>
      <c r="EPZ2086" s="2217"/>
      <c r="EQA2086" s="2217"/>
      <c r="EQB2086" s="2217"/>
      <c r="EQC2086" s="2217"/>
      <c r="EQD2086" s="2217"/>
      <c r="EQE2086" s="2217"/>
      <c r="EQF2086" s="2217"/>
      <c r="EQG2086" s="2217"/>
      <c r="EQH2086" s="2217"/>
      <c r="EQI2086" s="2217"/>
      <c r="EQJ2086" s="2217"/>
      <c r="EQK2086" s="2217"/>
      <c r="EQL2086" s="2217"/>
      <c r="EQM2086" s="2217"/>
      <c r="EQN2086" s="2217"/>
      <c r="EQO2086" s="2217"/>
      <c r="EQP2086" s="2217"/>
      <c r="EQQ2086" s="2217"/>
      <c r="EQR2086" s="2217"/>
      <c r="EQS2086" s="2217"/>
      <c r="EQT2086" s="2217"/>
      <c r="EQU2086" s="2217"/>
      <c r="EQV2086" s="2217"/>
      <c r="EQW2086" s="2217"/>
      <c r="EQX2086" s="2217"/>
      <c r="EQY2086" s="2217"/>
      <c r="EQZ2086" s="2217"/>
      <c r="ERA2086" s="2217"/>
      <c r="ERB2086" s="2217"/>
      <c r="ERC2086" s="2217"/>
      <c r="ERD2086" s="2217"/>
      <c r="ERE2086" s="2217"/>
      <c r="ERF2086" s="2217"/>
      <c r="ERG2086" s="2217"/>
      <c r="ERH2086" s="2217"/>
      <c r="ERI2086" s="2217"/>
      <c r="ERJ2086" s="2217"/>
      <c r="ERK2086" s="2217"/>
      <c r="ERL2086" s="2217"/>
      <c r="ERM2086" s="2217"/>
      <c r="ERN2086" s="2217"/>
      <c r="ERO2086" s="2217"/>
      <c r="ERP2086" s="2217"/>
      <c r="ERQ2086" s="2217"/>
      <c r="ERR2086" s="2217"/>
      <c r="ERS2086" s="2217"/>
      <c r="ERT2086" s="2217"/>
      <c r="ERU2086" s="2217"/>
      <c r="ERV2086" s="2217"/>
      <c r="ERW2086" s="2217"/>
      <c r="ERX2086" s="2217"/>
      <c r="ERY2086" s="2217"/>
      <c r="ERZ2086" s="2217"/>
      <c r="ESA2086" s="2217"/>
      <c r="ESB2086" s="2217"/>
      <c r="ESC2086" s="2217"/>
      <c r="ESD2086" s="2217"/>
      <c r="ESE2086" s="2217"/>
      <c r="ESF2086" s="2217"/>
      <c r="ESG2086" s="2217"/>
      <c r="ESH2086" s="2217"/>
      <c r="ESI2086" s="2217"/>
      <c r="ESJ2086" s="2217"/>
      <c r="ESK2086" s="2217"/>
      <c r="ESL2086" s="2217"/>
      <c r="ESM2086" s="2217"/>
      <c r="ESN2086" s="2217"/>
      <c r="ESO2086" s="2217"/>
      <c r="ESP2086" s="2217"/>
      <c r="ESQ2086" s="2217"/>
      <c r="ESR2086" s="2217"/>
      <c r="ESS2086" s="2217"/>
      <c r="EST2086" s="2217"/>
      <c r="ESU2086" s="2217"/>
      <c r="ESV2086" s="2217"/>
      <c r="ESW2086" s="2217"/>
      <c r="ESX2086" s="2217"/>
      <c r="ESY2086" s="2217"/>
      <c r="ESZ2086" s="2217"/>
      <c r="ETA2086" s="2217"/>
      <c r="ETB2086" s="2217"/>
      <c r="ETC2086" s="2217"/>
      <c r="ETD2086" s="2217"/>
      <c r="ETE2086" s="2217"/>
      <c r="ETF2086" s="2217"/>
      <c r="ETG2086" s="2217"/>
      <c r="ETH2086" s="2217"/>
      <c r="ETI2086" s="2217"/>
      <c r="ETJ2086" s="2217"/>
      <c r="ETK2086" s="2217"/>
      <c r="ETL2086" s="2217"/>
      <c r="ETM2086" s="2217"/>
      <c r="ETN2086" s="2217"/>
      <c r="ETO2086" s="2217"/>
      <c r="ETP2086" s="2217"/>
      <c r="ETQ2086" s="2217"/>
      <c r="ETR2086" s="2217"/>
      <c r="ETS2086" s="2217"/>
      <c r="ETT2086" s="2217"/>
      <c r="ETU2086" s="2217"/>
      <c r="ETV2086" s="2217"/>
      <c r="ETW2086" s="2217"/>
      <c r="ETX2086" s="2217"/>
      <c r="ETY2086" s="2217"/>
      <c r="ETZ2086" s="2217"/>
      <c r="EUA2086" s="2217"/>
      <c r="EUB2086" s="2217"/>
      <c r="EUC2086" s="2217"/>
      <c r="EUD2086" s="2217"/>
      <c r="EUE2086" s="2217"/>
      <c r="EUF2086" s="2217"/>
      <c r="EUG2086" s="2217"/>
      <c r="EUH2086" s="2217"/>
      <c r="EUI2086" s="2217"/>
      <c r="EUJ2086" s="2217"/>
      <c r="EUK2086" s="2217"/>
      <c r="EUL2086" s="2217"/>
      <c r="EUM2086" s="2217"/>
      <c r="EUN2086" s="2217"/>
      <c r="EUO2086" s="2217"/>
      <c r="EUP2086" s="2217"/>
      <c r="EUQ2086" s="2217"/>
      <c r="EUR2086" s="2217"/>
      <c r="EUS2086" s="2217"/>
      <c r="EUT2086" s="2217"/>
      <c r="EUU2086" s="2217"/>
      <c r="EUV2086" s="2217"/>
      <c r="EUW2086" s="2217"/>
      <c r="EUX2086" s="2217"/>
      <c r="EUY2086" s="2217"/>
      <c r="EUZ2086" s="2217"/>
      <c r="EVA2086" s="2217"/>
      <c r="EVB2086" s="2217"/>
      <c r="EVC2086" s="2217"/>
      <c r="EVD2086" s="2217"/>
      <c r="EVE2086" s="2217"/>
      <c r="EVF2086" s="2217"/>
      <c r="EVG2086" s="2217"/>
      <c r="EVH2086" s="2217"/>
      <c r="EVI2086" s="2217"/>
      <c r="EVJ2086" s="2217"/>
      <c r="EVK2086" s="2217"/>
      <c r="EVL2086" s="2217"/>
      <c r="EVM2086" s="2217"/>
      <c r="EVN2086" s="2217"/>
      <c r="EVO2086" s="2217"/>
      <c r="EVP2086" s="2217"/>
      <c r="EVQ2086" s="2217"/>
      <c r="EVR2086" s="2217"/>
      <c r="EVS2086" s="2217"/>
      <c r="EVT2086" s="2217"/>
      <c r="EVU2086" s="2217"/>
      <c r="EVV2086" s="2217"/>
      <c r="EVW2086" s="2217"/>
      <c r="EVX2086" s="2217"/>
      <c r="EVY2086" s="2217"/>
      <c r="EVZ2086" s="2217"/>
      <c r="EWA2086" s="2217"/>
      <c r="EWB2086" s="2217"/>
      <c r="EWC2086" s="2217"/>
      <c r="EWD2086" s="2217"/>
      <c r="EWE2086" s="2217"/>
      <c r="EWF2086" s="2217"/>
      <c r="EWG2086" s="2217"/>
      <c r="EWH2086" s="2217"/>
      <c r="EWI2086" s="2217"/>
      <c r="EWJ2086" s="2217"/>
      <c r="EWK2086" s="2217"/>
      <c r="EWL2086" s="2217"/>
      <c r="EWM2086" s="2217"/>
      <c r="EWN2086" s="2217"/>
      <c r="EWO2086" s="2217"/>
      <c r="EWP2086" s="2217"/>
      <c r="EWQ2086" s="2217"/>
      <c r="EWR2086" s="2217"/>
      <c r="EWS2086" s="2217"/>
      <c r="EWT2086" s="2217"/>
      <c r="EWU2086" s="2217"/>
      <c r="EWV2086" s="2217"/>
      <c r="EWW2086" s="2217"/>
      <c r="EWX2086" s="2217"/>
      <c r="EWY2086" s="2217"/>
      <c r="EWZ2086" s="2217"/>
      <c r="EXA2086" s="2217"/>
      <c r="EXB2086" s="2217"/>
      <c r="EXC2086" s="2217"/>
      <c r="EXD2086" s="2217"/>
      <c r="EXE2086" s="2217"/>
      <c r="EXF2086" s="2217"/>
      <c r="EXG2086" s="2217"/>
      <c r="EXH2086" s="2217"/>
      <c r="EXI2086" s="2217"/>
      <c r="EXJ2086" s="2217"/>
      <c r="EXK2086" s="2217"/>
      <c r="EXL2086" s="2217"/>
      <c r="EXM2086" s="2217"/>
      <c r="EXN2086" s="2217"/>
      <c r="EXO2086" s="2217"/>
      <c r="EXP2086" s="2217"/>
      <c r="EXQ2086" s="2217"/>
      <c r="EXR2086" s="2217"/>
      <c r="EXS2086" s="2217"/>
      <c r="EXT2086" s="2217"/>
      <c r="EXU2086" s="2217"/>
      <c r="EXV2086" s="2217"/>
      <c r="EXW2086" s="2217"/>
      <c r="EXX2086" s="2217"/>
      <c r="EXY2086" s="2217"/>
      <c r="EXZ2086" s="2217"/>
      <c r="EYA2086" s="2217"/>
      <c r="EYB2086" s="2217"/>
      <c r="EYC2086" s="2217"/>
      <c r="EYD2086" s="2217"/>
      <c r="EYE2086" s="2217"/>
      <c r="EYF2086" s="2217"/>
      <c r="EYG2086" s="2217"/>
      <c r="EYH2086" s="2217"/>
      <c r="EYI2086" s="2217"/>
      <c r="EYJ2086" s="2217"/>
      <c r="EYK2086" s="2217"/>
      <c r="EYL2086" s="2217"/>
      <c r="EYM2086" s="2217"/>
      <c r="EYN2086" s="2217"/>
      <c r="EYO2086" s="2217"/>
      <c r="EYP2086" s="2217"/>
      <c r="EYQ2086" s="2217"/>
      <c r="EYR2086" s="2217"/>
      <c r="EYS2086" s="2217"/>
      <c r="EYT2086" s="2217"/>
      <c r="EYU2086" s="2217"/>
      <c r="EYV2086" s="2217"/>
      <c r="EYW2086" s="2217"/>
      <c r="EYX2086" s="2217"/>
      <c r="EYY2086" s="2217"/>
      <c r="EYZ2086" s="2217"/>
      <c r="EZA2086" s="2217"/>
      <c r="EZB2086" s="2217"/>
      <c r="EZC2086" s="2217"/>
      <c r="EZD2086" s="2217"/>
      <c r="EZE2086" s="2217"/>
      <c r="EZF2086" s="2217"/>
      <c r="EZG2086" s="2217"/>
      <c r="EZH2086" s="2217"/>
      <c r="EZI2086" s="2217"/>
      <c r="EZJ2086" s="2217"/>
      <c r="EZK2086" s="2217"/>
      <c r="EZL2086" s="2217"/>
      <c r="EZM2086" s="2217"/>
      <c r="EZN2086" s="2217"/>
      <c r="EZO2086" s="2217"/>
      <c r="EZP2086" s="2217"/>
      <c r="EZQ2086" s="2217"/>
      <c r="EZR2086" s="2217"/>
      <c r="EZS2086" s="2217"/>
      <c r="EZT2086" s="2217"/>
      <c r="EZU2086" s="2217"/>
      <c r="EZV2086" s="2217"/>
      <c r="EZW2086" s="2217"/>
      <c r="EZX2086" s="2217"/>
      <c r="EZY2086" s="2217"/>
      <c r="EZZ2086" s="2217"/>
      <c r="FAA2086" s="2217"/>
      <c r="FAB2086" s="2217"/>
      <c r="FAC2086" s="2217"/>
      <c r="FAD2086" s="2217"/>
      <c r="FAE2086" s="2217"/>
      <c r="FAF2086" s="2217"/>
      <c r="FAG2086" s="2217"/>
      <c r="FAH2086" s="2217"/>
      <c r="FAI2086" s="2217"/>
      <c r="FAJ2086" s="2217"/>
      <c r="FAK2086" s="2217"/>
      <c r="FAL2086" s="2217"/>
      <c r="FAM2086" s="2217"/>
      <c r="FAN2086" s="2217"/>
      <c r="FAO2086" s="2217"/>
      <c r="FAP2086" s="2217"/>
      <c r="FAQ2086" s="2217"/>
      <c r="FAR2086" s="2217"/>
      <c r="FAS2086" s="2217"/>
      <c r="FAT2086" s="2217"/>
      <c r="FAU2086" s="2217"/>
      <c r="FAV2086" s="2217"/>
      <c r="FAW2086" s="2217"/>
      <c r="FAX2086" s="2217"/>
      <c r="FAY2086" s="2217"/>
      <c r="FAZ2086" s="2217"/>
      <c r="FBA2086" s="2217"/>
      <c r="FBB2086" s="2217"/>
      <c r="FBC2086" s="2217"/>
      <c r="FBD2086" s="2217"/>
      <c r="FBE2086" s="2217"/>
      <c r="FBF2086" s="2217"/>
      <c r="FBG2086" s="2217"/>
      <c r="FBH2086" s="2217"/>
      <c r="FBI2086" s="2217"/>
      <c r="FBJ2086" s="2217"/>
      <c r="FBK2086" s="2217"/>
      <c r="FBL2086" s="2217"/>
      <c r="FBM2086" s="2217"/>
      <c r="FBN2086" s="2217"/>
      <c r="FBO2086" s="2217"/>
      <c r="FBP2086" s="2217"/>
      <c r="FBQ2086" s="2217"/>
      <c r="FBR2086" s="2217"/>
      <c r="FBS2086" s="2217"/>
      <c r="FBT2086" s="2217"/>
      <c r="FBU2086" s="2217"/>
      <c r="FBV2086" s="2217"/>
      <c r="FBW2086" s="2217"/>
      <c r="FBX2086" s="2217"/>
      <c r="FBY2086" s="2217"/>
      <c r="FBZ2086" s="2217"/>
      <c r="FCA2086" s="2217"/>
      <c r="FCB2086" s="2217"/>
      <c r="FCC2086" s="2217"/>
      <c r="FCD2086" s="2217"/>
      <c r="FCE2086" s="2217"/>
      <c r="FCF2086" s="2217"/>
      <c r="FCG2086" s="2217"/>
      <c r="FCH2086" s="2217"/>
      <c r="FCI2086" s="2217"/>
      <c r="FCJ2086" s="2217"/>
      <c r="FCK2086" s="2217"/>
      <c r="FCL2086" s="2217"/>
      <c r="FCM2086" s="2217"/>
      <c r="FCN2086" s="2217"/>
      <c r="FCO2086" s="2217"/>
      <c r="FCP2086" s="2217"/>
      <c r="FCQ2086" s="2217"/>
      <c r="FCR2086" s="2217"/>
      <c r="FCS2086" s="2217"/>
      <c r="FCT2086" s="2217"/>
      <c r="FCU2086" s="2217"/>
      <c r="FCV2086" s="2217"/>
      <c r="FCW2086" s="2217"/>
      <c r="FCX2086" s="2217"/>
      <c r="FCY2086" s="2217"/>
      <c r="FCZ2086" s="2217"/>
      <c r="FDA2086" s="2217"/>
      <c r="FDB2086" s="2217"/>
      <c r="FDC2086" s="2217"/>
      <c r="FDD2086" s="2217"/>
      <c r="FDE2086" s="2217"/>
      <c r="FDF2086" s="2217"/>
      <c r="FDG2086" s="2217"/>
      <c r="FDH2086" s="2217"/>
      <c r="FDI2086" s="2217"/>
      <c r="FDJ2086" s="2217"/>
      <c r="FDK2086" s="2217"/>
      <c r="FDL2086" s="2217"/>
      <c r="FDM2086" s="2217"/>
      <c r="FDN2086" s="2217"/>
      <c r="FDO2086" s="2217"/>
      <c r="FDP2086" s="2217"/>
      <c r="FDQ2086" s="2217"/>
      <c r="FDR2086" s="2217"/>
      <c r="FDS2086" s="2217"/>
      <c r="FDT2086" s="2217"/>
      <c r="FDU2086" s="2217"/>
      <c r="FDV2086" s="2217"/>
      <c r="FDW2086" s="2217"/>
      <c r="FDX2086" s="2217"/>
      <c r="FDY2086" s="2217"/>
      <c r="FDZ2086" s="2217"/>
      <c r="FEA2086" s="2217"/>
      <c r="FEB2086" s="2217"/>
      <c r="FEC2086" s="2217"/>
      <c r="FED2086" s="2217"/>
      <c r="FEE2086" s="2217"/>
      <c r="FEF2086" s="2217"/>
      <c r="FEG2086" s="2217"/>
      <c r="FEH2086" s="2217"/>
      <c r="FEI2086" s="2217"/>
      <c r="FEJ2086" s="2217"/>
      <c r="FEK2086" s="2217"/>
      <c r="FEL2086" s="2217"/>
      <c r="FEM2086" s="2217"/>
      <c r="FEN2086" s="2217"/>
      <c r="FEO2086" s="2217"/>
      <c r="FEP2086" s="2217"/>
      <c r="FEQ2086" s="2217"/>
      <c r="FER2086" s="2217"/>
      <c r="FES2086" s="2217"/>
      <c r="FET2086" s="2217"/>
      <c r="FEU2086" s="2217"/>
      <c r="FEV2086" s="2217"/>
      <c r="FEW2086" s="2217"/>
      <c r="FEX2086" s="2217"/>
      <c r="FEY2086" s="2217"/>
      <c r="FEZ2086" s="2217"/>
      <c r="FFA2086" s="2217"/>
      <c r="FFB2086" s="2217"/>
      <c r="FFC2086" s="2217"/>
      <c r="FFD2086" s="2217"/>
      <c r="FFE2086" s="2217"/>
      <c r="FFF2086" s="2217"/>
      <c r="FFG2086" s="2217"/>
      <c r="FFH2086" s="2217"/>
      <c r="FFI2086" s="2217"/>
      <c r="FFJ2086" s="2217"/>
      <c r="FFK2086" s="2217"/>
      <c r="FFL2086" s="2217"/>
      <c r="FFM2086" s="2217"/>
      <c r="FFN2086" s="2217"/>
      <c r="FFO2086" s="2217"/>
      <c r="FFP2086" s="2217"/>
      <c r="FFQ2086" s="2217"/>
      <c r="FFR2086" s="2217"/>
      <c r="FFS2086" s="2217"/>
      <c r="FFT2086" s="2217"/>
      <c r="FFU2086" s="2217"/>
      <c r="FFV2086" s="2217"/>
      <c r="FFW2086" s="2217"/>
      <c r="FFX2086" s="2217"/>
      <c r="FFY2086" s="2217"/>
      <c r="FFZ2086" s="2217"/>
      <c r="FGA2086" s="2217"/>
      <c r="FGB2086" s="2217"/>
      <c r="FGC2086" s="2217"/>
      <c r="FGD2086" s="2217"/>
      <c r="FGE2086" s="2217"/>
      <c r="FGF2086" s="2217"/>
      <c r="FGG2086" s="2217"/>
      <c r="FGH2086" s="2217"/>
      <c r="FGI2086" s="2217"/>
      <c r="FGJ2086" s="2217"/>
      <c r="FGK2086" s="2217"/>
      <c r="FGL2086" s="2217"/>
      <c r="FGM2086" s="2217"/>
      <c r="FGN2086" s="2217"/>
      <c r="FGO2086" s="2217"/>
      <c r="FGP2086" s="2217"/>
      <c r="FGQ2086" s="2217"/>
      <c r="FGR2086" s="2217"/>
      <c r="FGS2086" s="2217"/>
      <c r="FGT2086" s="2217"/>
      <c r="FGU2086" s="2217"/>
      <c r="FGV2086" s="2217"/>
      <c r="FGW2086" s="2217"/>
      <c r="FGX2086" s="2217"/>
      <c r="FGY2086" s="2217"/>
      <c r="FGZ2086" s="2217"/>
      <c r="FHA2086" s="2217"/>
      <c r="FHB2086" s="2217"/>
      <c r="FHC2086" s="2217"/>
      <c r="FHD2086" s="2217"/>
      <c r="FHE2086" s="2217"/>
      <c r="FHF2086" s="2217"/>
      <c r="FHG2086" s="2217"/>
      <c r="FHH2086" s="2217"/>
      <c r="FHI2086" s="2217"/>
      <c r="FHJ2086" s="2217"/>
      <c r="FHK2086" s="2217"/>
      <c r="FHL2086" s="2217"/>
      <c r="FHM2086" s="2217"/>
      <c r="FHN2086" s="2217"/>
      <c r="FHO2086" s="2217"/>
      <c r="FHP2086" s="2217"/>
      <c r="FHQ2086" s="2217"/>
      <c r="FHR2086" s="2217"/>
      <c r="FHS2086" s="2217"/>
      <c r="FHT2086" s="2217"/>
      <c r="FHU2086" s="2217"/>
      <c r="FHV2086" s="2217"/>
      <c r="FHW2086" s="2217"/>
      <c r="FHX2086" s="2217"/>
      <c r="FHY2086" s="2217"/>
      <c r="FHZ2086" s="2217"/>
      <c r="FIA2086" s="2217"/>
      <c r="FIB2086" s="2217"/>
      <c r="FIC2086" s="2217"/>
      <c r="FID2086" s="2217"/>
      <c r="FIE2086" s="2217"/>
      <c r="FIF2086" s="2217"/>
      <c r="FIG2086" s="2217"/>
      <c r="FIH2086" s="2217"/>
      <c r="FII2086" s="2217"/>
      <c r="FIJ2086" s="2217"/>
      <c r="FIK2086" s="2217"/>
      <c r="FIL2086" s="2217"/>
      <c r="FIM2086" s="2217"/>
      <c r="FIN2086" s="2217"/>
      <c r="FIO2086" s="2217"/>
      <c r="FIP2086" s="2217"/>
      <c r="FIQ2086" s="2217"/>
      <c r="FIR2086" s="2217"/>
      <c r="FIS2086" s="2217"/>
      <c r="FIT2086" s="2217"/>
      <c r="FIU2086" s="2217"/>
      <c r="FIV2086" s="2217"/>
      <c r="FIW2086" s="2217"/>
      <c r="FIX2086" s="2217"/>
      <c r="FIY2086" s="2217"/>
      <c r="FIZ2086" s="2217"/>
      <c r="FJA2086" s="2217"/>
      <c r="FJB2086" s="2217"/>
      <c r="FJC2086" s="2217"/>
      <c r="FJD2086" s="2217"/>
      <c r="FJE2086" s="2217"/>
      <c r="FJF2086" s="2217"/>
      <c r="FJG2086" s="2217"/>
      <c r="FJH2086" s="2217"/>
      <c r="FJI2086" s="2217"/>
      <c r="FJJ2086" s="2217"/>
      <c r="FJK2086" s="2217"/>
      <c r="FJL2086" s="2217"/>
      <c r="FJM2086" s="2217"/>
      <c r="FJN2086" s="2217"/>
      <c r="FJO2086" s="2217"/>
      <c r="FJP2086" s="2217"/>
      <c r="FJQ2086" s="2217"/>
      <c r="FJR2086" s="2217"/>
      <c r="FJS2086" s="2217"/>
      <c r="FJT2086" s="2217"/>
      <c r="FJU2086" s="2217"/>
      <c r="FJV2086" s="2217"/>
      <c r="FJW2086" s="2217"/>
      <c r="FJX2086" s="2217"/>
      <c r="FJY2086" s="2217"/>
      <c r="FJZ2086" s="2217"/>
      <c r="FKA2086" s="2217"/>
      <c r="FKB2086" s="2217"/>
      <c r="FKC2086" s="2217"/>
      <c r="FKD2086" s="2217"/>
      <c r="FKE2086" s="2217"/>
      <c r="FKF2086" s="2217"/>
      <c r="FKG2086" s="2217"/>
      <c r="FKH2086" s="2217"/>
      <c r="FKI2086" s="2217"/>
      <c r="FKJ2086" s="2217"/>
      <c r="FKK2086" s="2217"/>
      <c r="FKL2086" s="2217"/>
      <c r="FKM2086" s="2217"/>
      <c r="FKN2086" s="2217"/>
      <c r="FKO2086" s="2217"/>
      <c r="FKP2086" s="2217"/>
      <c r="FKQ2086" s="2217"/>
      <c r="FKR2086" s="2217"/>
      <c r="FKS2086" s="2217"/>
      <c r="FKT2086" s="2217"/>
      <c r="FKU2086" s="2217"/>
      <c r="FKV2086" s="2217"/>
      <c r="FKW2086" s="2217"/>
      <c r="FKX2086" s="2217"/>
      <c r="FKY2086" s="2217"/>
      <c r="FKZ2086" s="2217"/>
      <c r="FLA2086" s="2217"/>
      <c r="FLB2086" s="2217"/>
      <c r="FLC2086" s="2217"/>
      <c r="FLD2086" s="2217"/>
      <c r="FLE2086" s="2217"/>
      <c r="FLF2086" s="2217"/>
      <c r="FLG2086" s="2217"/>
      <c r="FLH2086" s="2217"/>
      <c r="FLI2086" s="2217"/>
      <c r="FLJ2086" s="2217"/>
      <c r="FLK2086" s="2217"/>
      <c r="FLL2086" s="2217"/>
      <c r="FLM2086" s="2217"/>
      <c r="FLN2086" s="2217"/>
      <c r="FLO2086" s="2217"/>
      <c r="FLP2086" s="2217"/>
      <c r="FLQ2086" s="2217"/>
      <c r="FLR2086" s="2217"/>
      <c r="FLS2086" s="2217"/>
      <c r="FLT2086" s="2217"/>
      <c r="FLU2086" s="2217"/>
      <c r="FLV2086" s="2217"/>
      <c r="FLW2086" s="2217"/>
      <c r="FLX2086" s="2217"/>
      <c r="FLY2086" s="2217"/>
      <c r="FLZ2086" s="2217"/>
      <c r="FMA2086" s="2217"/>
      <c r="FMB2086" s="2217"/>
      <c r="FMC2086" s="2217"/>
      <c r="FMD2086" s="2217"/>
      <c r="FME2086" s="2217"/>
      <c r="FMF2086" s="2217"/>
      <c r="FMG2086" s="2217"/>
      <c r="FMH2086" s="2217"/>
      <c r="FMI2086" s="2217"/>
      <c r="FMJ2086" s="2217"/>
      <c r="FMK2086" s="2217"/>
      <c r="FML2086" s="2217"/>
      <c r="FMM2086" s="2217"/>
      <c r="FMN2086" s="2217"/>
      <c r="FMO2086" s="2217"/>
      <c r="FMP2086" s="2217"/>
      <c r="FMQ2086" s="2217"/>
      <c r="FMR2086" s="2217"/>
      <c r="FMS2086" s="2217"/>
      <c r="FMT2086" s="2217"/>
      <c r="FMU2086" s="2217"/>
      <c r="FMV2086" s="2217"/>
      <c r="FMW2086" s="2217"/>
      <c r="FMX2086" s="2217"/>
      <c r="FMY2086" s="2217"/>
      <c r="FMZ2086" s="2217"/>
      <c r="FNA2086" s="2217"/>
      <c r="FNB2086" s="2217"/>
      <c r="FNC2086" s="2217"/>
      <c r="FND2086" s="2217"/>
      <c r="FNE2086" s="2217"/>
      <c r="FNF2086" s="2217"/>
      <c r="FNG2086" s="2217"/>
      <c r="FNH2086" s="2217"/>
      <c r="FNI2086" s="2217"/>
      <c r="FNJ2086" s="2217"/>
      <c r="FNK2086" s="2217"/>
      <c r="FNL2086" s="2217"/>
      <c r="FNM2086" s="2217"/>
      <c r="FNN2086" s="2217"/>
      <c r="FNO2086" s="2217"/>
      <c r="FNP2086" s="2217"/>
      <c r="FNQ2086" s="2217"/>
      <c r="FNR2086" s="2217"/>
      <c r="FNS2086" s="2217"/>
      <c r="FNT2086" s="2217"/>
      <c r="FNU2086" s="2217"/>
      <c r="FNV2086" s="2217"/>
      <c r="FNW2086" s="2217"/>
      <c r="FNX2086" s="2217"/>
      <c r="FNY2086" s="2217"/>
      <c r="FNZ2086" s="2217"/>
      <c r="FOA2086" s="2217"/>
      <c r="FOB2086" s="2217"/>
      <c r="FOC2086" s="2217"/>
      <c r="FOD2086" s="2217"/>
      <c r="FOE2086" s="2217"/>
      <c r="FOF2086" s="2217"/>
      <c r="FOG2086" s="2217"/>
      <c r="FOH2086" s="2217"/>
      <c r="FOI2086" s="2217"/>
      <c r="FOJ2086" s="2217"/>
      <c r="FOK2086" s="2217"/>
      <c r="FOL2086" s="2217"/>
      <c r="FOM2086" s="2217"/>
      <c r="FON2086" s="2217"/>
      <c r="FOO2086" s="2217"/>
      <c r="FOP2086" s="2217"/>
      <c r="FOQ2086" s="2217"/>
      <c r="FOR2086" s="2217"/>
      <c r="FOS2086" s="2217"/>
      <c r="FOT2086" s="2217"/>
      <c r="FOU2086" s="2217"/>
      <c r="FOV2086" s="2217"/>
      <c r="FOW2086" s="2217"/>
      <c r="FOX2086" s="2217"/>
      <c r="FOY2086" s="2217"/>
      <c r="FOZ2086" s="2217"/>
      <c r="FPA2086" s="2217"/>
      <c r="FPB2086" s="2217"/>
      <c r="FPC2086" s="2217"/>
      <c r="FPD2086" s="2217"/>
      <c r="FPE2086" s="2217"/>
      <c r="FPF2086" s="2217"/>
      <c r="FPG2086" s="2217"/>
      <c r="FPH2086" s="2217"/>
      <c r="FPI2086" s="2217"/>
      <c r="FPJ2086" s="2217"/>
      <c r="FPK2086" s="2217"/>
      <c r="FPL2086" s="2217"/>
      <c r="FPM2086" s="2217"/>
      <c r="FPN2086" s="2217"/>
      <c r="FPO2086" s="2217"/>
      <c r="FPP2086" s="2217"/>
      <c r="FPQ2086" s="2217"/>
      <c r="FPR2086" s="2217"/>
      <c r="FPS2086" s="2217"/>
      <c r="FPT2086" s="2217"/>
      <c r="FPU2086" s="2217"/>
      <c r="FPV2086" s="2217"/>
      <c r="FPW2086" s="2217"/>
      <c r="FPX2086" s="2217"/>
      <c r="FPY2086" s="2217"/>
      <c r="FPZ2086" s="2217"/>
      <c r="FQA2086" s="2217"/>
      <c r="FQB2086" s="2217"/>
      <c r="FQC2086" s="2217"/>
      <c r="FQD2086" s="2217"/>
      <c r="FQE2086" s="2217"/>
      <c r="FQF2086" s="2217"/>
      <c r="FQG2086" s="2217"/>
      <c r="FQH2086" s="2217"/>
      <c r="FQI2086" s="2217"/>
      <c r="FQJ2086" s="2217"/>
      <c r="FQK2086" s="2217"/>
      <c r="FQL2086" s="2217"/>
      <c r="FQM2086" s="2217"/>
      <c r="FQN2086" s="2217"/>
      <c r="FQO2086" s="2217"/>
      <c r="FQP2086" s="2217"/>
      <c r="FQQ2086" s="2217"/>
      <c r="FQR2086" s="2217"/>
      <c r="FQS2086" s="2217"/>
      <c r="FQT2086" s="2217"/>
      <c r="FQU2086" s="2217"/>
      <c r="FQV2086" s="2217"/>
      <c r="FQW2086" s="2217"/>
      <c r="FQX2086" s="2217"/>
      <c r="FQY2086" s="2217"/>
      <c r="FQZ2086" s="2217"/>
      <c r="FRA2086" s="2217"/>
      <c r="FRB2086" s="2217"/>
      <c r="FRC2086" s="2217"/>
      <c r="FRD2086" s="2217"/>
      <c r="FRE2086" s="2217"/>
      <c r="FRF2086" s="2217"/>
      <c r="FRG2086" s="2217"/>
      <c r="FRH2086" s="2217"/>
      <c r="FRI2086" s="2217"/>
      <c r="FRJ2086" s="2217"/>
      <c r="FRK2086" s="2217"/>
      <c r="FRL2086" s="2217"/>
      <c r="FRM2086" s="2217"/>
      <c r="FRN2086" s="2217"/>
      <c r="FRO2086" s="2217"/>
      <c r="FRP2086" s="2217"/>
      <c r="FRQ2086" s="2217"/>
      <c r="FRR2086" s="2217"/>
      <c r="FRS2086" s="2217"/>
      <c r="FRT2086" s="2217"/>
      <c r="FRU2086" s="2217"/>
      <c r="FRV2086" s="2217"/>
      <c r="FRW2086" s="2217"/>
      <c r="FRX2086" s="2217"/>
      <c r="FRY2086" s="2217"/>
      <c r="FRZ2086" s="2217"/>
      <c r="FSA2086" s="2217"/>
      <c r="FSB2086" s="2217"/>
      <c r="FSC2086" s="2217"/>
      <c r="FSD2086" s="2217"/>
      <c r="FSE2086" s="2217"/>
      <c r="FSF2086" s="2217"/>
      <c r="FSG2086" s="2217"/>
      <c r="FSH2086" s="2217"/>
      <c r="FSI2086" s="2217"/>
      <c r="FSJ2086" s="2217"/>
      <c r="FSK2086" s="2217"/>
      <c r="FSL2086" s="2217"/>
      <c r="FSM2086" s="2217"/>
      <c r="FSN2086" s="2217"/>
      <c r="FSO2086" s="2217"/>
      <c r="FSP2086" s="2217"/>
      <c r="FSQ2086" s="2217"/>
      <c r="FSR2086" s="2217"/>
      <c r="FSS2086" s="2217"/>
      <c r="FST2086" s="2217"/>
      <c r="FSU2086" s="2217"/>
      <c r="FSV2086" s="2217"/>
      <c r="FSW2086" s="2217"/>
      <c r="FSX2086" s="2217"/>
      <c r="FSY2086" s="2217"/>
      <c r="FSZ2086" s="2217"/>
      <c r="FTA2086" s="2217"/>
      <c r="FTB2086" s="2217"/>
      <c r="FTC2086" s="2217"/>
      <c r="FTD2086" s="2217"/>
      <c r="FTE2086" s="2217"/>
      <c r="FTF2086" s="2217"/>
      <c r="FTG2086" s="2217"/>
      <c r="FTH2086" s="2217"/>
      <c r="FTI2086" s="2217"/>
      <c r="FTJ2086" s="2217"/>
      <c r="FTK2086" s="2217"/>
      <c r="FTL2086" s="2217"/>
      <c r="FTM2086" s="2217"/>
      <c r="FTN2086" s="2217"/>
      <c r="FTO2086" s="2217"/>
      <c r="FTP2086" s="2217"/>
      <c r="FTQ2086" s="2217"/>
      <c r="FTR2086" s="2217"/>
      <c r="FTS2086" s="2217"/>
      <c r="FTT2086" s="2217"/>
      <c r="FTU2086" s="2217"/>
      <c r="FTV2086" s="2217"/>
      <c r="FTW2086" s="2217"/>
      <c r="FTX2086" s="2217"/>
      <c r="FTY2086" s="2217"/>
      <c r="FTZ2086" s="2217"/>
      <c r="FUA2086" s="2217"/>
      <c r="FUB2086" s="2217"/>
      <c r="FUC2086" s="2217"/>
      <c r="FUD2086" s="2217"/>
      <c r="FUE2086" s="2217"/>
      <c r="FUF2086" s="2217"/>
      <c r="FUG2086" s="2217"/>
      <c r="FUH2086" s="2217"/>
      <c r="FUI2086" s="2217"/>
      <c r="FUJ2086" s="2217"/>
      <c r="FUK2086" s="2217"/>
      <c r="FUL2086" s="2217"/>
      <c r="FUM2086" s="2217"/>
      <c r="FUN2086" s="2217"/>
      <c r="FUO2086" s="2217"/>
      <c r="FUP2086" s="2217"/>
      <c r="FUQ2086" s="2217"/>
      <c r="FUR2086" s="2217"/>
      <c r="FUS2086" s="2217"/>
      <c r="FUT2086" s="2217"/>
      <c r="FUU2086" s="2217"/>
      <c r="FUV2086" s="2217"/>
      <c r="FUW2086" s="2217"/>
      <c r="FUX2086" s="2217"/>
      <c r="FUY2086" s="2217"/>
      <c r="FUZ2086" s="2217"/>
      <c r="FVA2086" s="2217"/>
      <c r="FVB2086" s="2217"/>
      <c r="FVC2086" s="2217"/>
      <c r="FVD2086" s="2217"/>
      <c r="FVE2086" s="2217"/>
      <c r="FVF2086" s="2217"/>
      <c r="FVG2086" s="2217"/>
      <c r="FVH2086" s="2217"/>
      <c r="FVI2086" s="2217"/>
      <c r="FVJ2086" s="2217"/>
      <c r="FVK2086" s="2217"/>
      <c r="FVL2086" s="2217"/>
      <c r="FVM2086" s="2217"/>
      <c r="FVN2086" s="2217"/>
      <c r="FVO2086" s="2217"/>
      <c r="FVP2086" s="2217"/>
      <c r="FVQ2086" s="2217"/>
      <c r="FVR2086" s="2217"/>
      <c r="FVS2086" s="2217"/>
      <c r="FVT2086" s="2217"/>
      <c r="FVU2086" s="2217"/>
      <c r="FVV2086" s="2217"/>
      <c r="FVW2086" s="2217"/>
      <c r="FVX2086" s="2217"/>
      <c r="FVY2086" s="2217"/>
      <c r="FVZ2086" s="2217"/>
      <c r="FWA2086" s="2217"/>
      <c r="FWB2086" s="2217"/>
      <c r="FWC2086" s="2217"/>
      <c r="FWD2086" s="2217"/>
      <c r="FWE2086" s="2217"/>
      <c r="FWF2086" s="2217"/>
      <c r="FWG2086" s="2217"/>
      <c r="FWH2086" s="2217"/>
      <c r="FWI2086" s="2217"/>
      <c r="FWJ2086" s="2217"/>
      <c r="FWK2086" s="2217"/>
      <c r="FWL2086" s="2217"/>
      <c r="FWM2086" s="2217"/>
      <c r="FWN2086" s="2217"/>
      <c r="FWO2086" s="2217"/>
      <c r="FWP2086" s="2217"/>
      <c r="FWQ2086" s="2217"/>
      <c r="FWR2086" s="2217"/>
      <c r="FWS2086" s="2217"/>
      <c r="FWT2086" s="2217"/>
      <c r="FWU2086" s="2217"/>
      <c r="FWV2086" s="2217"/>
      <c r="FWW2086" s="2217"/>
      <c r="FWX2086" s="2217"/>
      <c r="FWY2086" s="2217"/>
      <c r="FWZ2086" s="2217"/>
      <c r="FXA2086" s="2217"/>
      <c r="FXB2086" s="2217"/>
      <c r="FXC2086" s="2217"/>
      <c r="FXD2086" s="2217"/>
      <c r="FXE2086" s="2217"/>
      <c r="FXF2086" s="2217"/>
      <c r="FXG2086" s="2217"/>
      <c r="FXH2086" s="2217"/>
      <c r="FXI2086" s="2217"/>
      <c r="FXJ2086" s="2217"/>
      <c r="FXK2086" s="2217"/>
      <c r="FXL2086" s="2217"/>
      <c r="FXM2086" s="2217"/>
      <c r="FXN2086" s="2217"/>
      <c r="FXO2086" s="2217"/>
      <c r="FXP2086" s="2217"/>
      <c r="FXQ2086" s="2217"/>
      <c r="FXR2086" s="2217"/>
      <c r="FXS2086" s="2217"/>
      <c r="FXT2086" s="2217"/>
      <c r="FXU2086" s="2217"/>
      <c r="FXV2086" s="2217"/>
      <c r="FXW2086" s="2217"/>
      <c r="FXX2086" s="2217"/>
      <c r="FXY2086" s="2217"/>
      <c r="FXZ2086" s="2217"/>
      <c r="FYA2086" s="2217"/>
      <c r="FYB2086" s="2217"/>
      <c r="FYC2086" s="2217"/>
      <c r="FYD2086" s="2217"/>
      <c r="FYE2086" s="2217"/>
      <c r="FYF2086" s="2217"/>
      <c r="FYG2086" s="2217"/>
      <c r="FYH2086" s="2217"/>
      <c r="FYI2086" s="2217"/>
      <c r="FYJ2086" s="2217"/>
      <c r="FYK2086" s="2217"/>
      <c r="FYL2086" s="2217"/>
      <c r="FYM2086" s="2217"/>
      <c r="FYN2086" s="2217"/>
      <c r="FYO2086" s="2217"/>
      <c r="FYP2086" s="2217"/>
      <c r="FYQ2086" s="2217"/>
      <c r="FYR2086" s="2217"/>
      <c r="FYS2086" s="2217"/>
      <c r="FYT2086" s="2217"/>
      <c r="FYU2086" s="2217"/>
      <c r="FYV2086" s="2217"/>
      <c r="FYW2086" s="2217"/>
      <c r="FYX2086" s="2217"/>
      <c r="FYY2086" s="2217"/>
      <c r="FYZ2086" s="2217"/>
      <c r="FZA2086" s="2217"/>
      <c r="FZB2086" s="2217"/>
      <c r="FZC2086" s="2217"/>
      <c r="FZD2086" s="2217"/>
      <c r="FZE2086" s="2217"/>
      <c r="FZF2086" s="2217"/>
      <c r="FZG2086" s="2217"/>
      <c r="FZH2086" s="2217"/>
      <c r="FZI2086" s="2217"/>
      <c r="FZJ2086" s="2217"/>
      <c r="FZK2086" s="2217"/>
      <c r="FZL2086" s="2217"/>
      <c r="FZM2086" s="2217"/>
      <c r="FZN2086" s="2217"/>
      <c r="FZO2086" s="2217"/>
      <c r="FZP2086" s="2217"/>
      <c r="FZQ2086" s="2217"/>
      <c r="FZR2086" s="2217"/>
      <c r="FZS2086" s="2217"/>
      <c r="FZT2086" s="2217"/>
      <c r="FZU2086" s="2217"/>
      <c r="FZV2086" s="2217"/>
      <c r="FZW2086" s="2217"/>
      <c r="FZX2086" s="2217"/>
      <c r="FZY2086" s="2217"/>
      <c r="FZZ2086" s="2217"/>
      <c r="GAA2086" s="2217"/>
      <c r="GAB2086" s="2217"/>
      <c r="GAC2086" s="2217"/>
      <c r="GAD2086" s="2217"/>
      <c r="GAE2086" s="2217"/>
      <c r="GAF2086" s="2217"/>
      <c r="GAG2086" s="2217"/>
      <c r="GAH2086" s="2217"/>
      <c r="GAI2086" s="2217"/>
      <c r="GAJ2086" s="2217"/>
      <c r="GAK2086" s="2217"/>
      <c r="GAL2086" s="2217"/>
      <c r="GAM2086" s="2217"/>
      <c r="GAN2086" s="2217"/>
      <c r="GAO2086" s="2217"/>
      <c r="GAP2086" s="2217"/>
      <c r="GAQ2086" s="2217"/>
      <c r="GAR2086" s="2217"/>
      <c r="GAS2086" s="2217"/>
      <c r="GAT2086" s="2217"/>
      <c r="GAU2086" s="2217"/>
      <c r="GAV2086" s="2217"/>
      <c r="GAW2086" s="2217"/>
      <c r="GAX2086" s="2217"/>
      <c r="GAY2086" s="2217"/>
      <c r="GAZ2086" s="2217"/>
      <c r="GBA2086" s="2217"/>
      <c r="GBB2086" s="2217"/>
      <c r="GBC2086" s="2217"/>
      <c r="GBD2086" s="2217"/>
      <c r="GBE2086" s="2217"/>
      <c r="GBF2086" s="2217"/>
      <c r="GBG2086" s="2217"/>
      <c r="GBH2086" s="2217"/>
      <c r="GBI2086" s="2217"/>
      <c r="GBJ2086" s="2217"/>
      <c r="GBK2086" s="2217"/>
      <c r="GBL2086" s="2217"/>
      <c r="GBM2086" s="2217"/>
      <c r="GBN2086" s="2217"/>
      <c r="GBO2086" s="2217"/>
      <c r="GBP2086" s="2217"/>
      <c r="GBQ2086" s="2217"/>
      <c r="GBR2086" s="2217"/>
      <c r="GBS2086" s="2217"/>
      <c r="GBT2086" s="2217"/>
      <c r="GBU2086" s="2217"/>
      <c r="GBV2086" s="2217"/>
      <c r="GBW2086" s="2217"/>
      <c r="GBX2086" s="2217"/>
      <c r="GBY2086" s="2217"/>
      <c r="GBZ2086" s="2217"/>
      <c r="GCA2086" s="2217"/>
      <c r="GCB2086" s="2217"/>
      <c r="GCC2086" s="2217"/>
      <c r="GCD2086" s="2217"/>
      <c r="GCE2086" s="2217"/>
      <c r="GCF2086" s="2217"/>
      <c r="GCG2086" s="2217"/>
      <c r="GCH2086" s="2217"/>
      <c r="GCI2086" s="2217"/>
      <c r="GCJ2086" s="2217"/>
      <c r="GCK2086" s="2217"/>
      <c r="GCL2086" s="2217"/>
      <c r="GCM2086" s="2217"/>
      <c r="GCN2086" s="2217"/>
      <c r="GCO2086" s="2217"/>
      <c r="GCP2086" s="2217"/>
      <c r="GCQ2086" s="2217"/>
      <c r="GCR2086" s="2217"/>
      <c r="GCS2086" s="2217"/>
      <c r="GCT2086" s="2217"/>
      <c r="GCU2086" s="2217"/>
      <c r="GCV2086" s="2217"/>
      <c r="GCW2086" s="2217"/>
      <c r="GCX2086" s="2217"/>
      <c r="GCY2086" s="2217"/>
      <c r="GCZ2086" s="2217"/>
      <c r="GDA2086" s="2217"/>
      <c r="GDB2086" s="2217"/>
      <c r="GDC2086" s="2217"/>
      <c r="GDD2086" s="2217"/>
      <c r="GDE2086" s="2217"/>
      <c r="GDF2086" s="2217"/>
      <c r="GDG2086" s="2217"/>
      <c r="GDH2086" s="2217"/>
      <c r="GDI2086" s="2217"/>
      <c r="GDJ2086" s="2217"/>
      <c r="GDK2086" s="2217"/>
      <c r="GDL2086" s="2217"/>
      <c r="GDM2086" s="2217"/>
      <c r="GDN2086" s="2217"/>
      <c r="GDO2086" s="2217"/>
      <c r="GDP2086" s="2217"/>
      <c r="GDQ2086" s="2217"/>
      <c r="GDR2086" s="2217"/>
      <c r="GDS2086" s="2217"/>
      <c r="GDT2086" s="2217"/>
      <c r="GDU2086" s="2217"/>
      <c r="GDV2086" s="2217"/>
      <c r="GDW2086" s="2217"/>
      <c r="GDX2086" s="2217"/>
      <c r="GDY2086" s="2217"/>
      <c r="GDZ2086" s="2217"/>
      <c r="GEA2086" s="2217"/>
      <c r="GEB2086" s="2217"/>
      <c r="GEC2086" s="2217"/>
      <c r="GED2086" s="2217"/>
      <c r="GEE2086" s="2217"/>
      <c r="GEF2086" s="2217"/>
      <c r="GEG2086" s="2217"/>
      <c r="GEH2086" s="2217"/>
      <c r="GEI2086" s="2217"/>
      <c r="GEJ2086" s="2217"/>
      <c r="GEK2086" s="2217"/>
      <c r="GEL2086" s="2217"/>
      <c r="GEM2086" s="2217"/>
      <c r="GEN2086" s="2217"/>
      <c r="GEO2086" s="2217"/>
      <c r="GEP2086" s="2217"/>
      <c r="GEQ2086" s="2217"/>
      <c r="GER2086" s="2217"/>
      <c r="GES2086" s="2217"/>
      <c r="GET2086" s="2217"/>
      <c r="GEU2086" s="2217"/>
      <c r="GEV2086" s="2217"/>
      <c r="GEW2086" s="2217"/>
      <c r="GEX2086" s="2217"/>
      <c r="GEY2086" s="2217"/>
      <c r="GEZ2086" s="2217"/>
      <c r="GFA2086" s="2217"/>
      <c r="GFB2086" s="2217"/>
      <c r="GFC2086" s="2217"/>
      <c r="GFD2086" s="2217"/>
      <c r="GFE2086" s="2217"/>
      <c r="GFF2086" s="2217"/>
      <c r="GFG2086" s="2217"/>
      <c r="GFH2086" s="2217"/>
      <c r="GFI2086" s="2217"/>
      <c r="GFJ2086" s="2217"/>
      <c r="GFK2086" s="2217"/>
      <c r="GFL2086" s="2217"/>
      <c r="GFM2086" s="2217"/>
      <c r="GFN2086" s="2217"/>
      <c r="GFO2086" s="2217"/>
      <c r="GFP2086" s="2217"/>
      <c r="GFQ2086" s="2217"/>
      <c r="GFR2086" s="2217"/>
      <c r="GFS2086" s="2217"/>
      <c r="GFT2086" s="2217"/>
      <c r="GFU2086" s="2217"/>
      <c r="GFV2086" s="2217"/>
      <c r="GFW2086" s="2217"/>
      <c r="GFX2086" s="2217"/>
      <c r="GFY2086" s="2217"/>
      <c r="GFZ2086" s="2217"/>
      <c r="GGA2086" s="2217"/>
      <c r="GGB2086" s="2217"/>
      <c r="GGC2086" s="2217"/>
      <c r="GGD2086" s="2217"/>
      <c r="GGE2086" s="2217"/>
      <c r="GGF2086" s="2217"/>
      <c r="GGG2086" s="2217"/>
      <c r="GGH2086" s="2217"/>
      <c r="GGI2086" s="2217"/>
      <c r="GGJ2086" s="2217"/>
      <c r="GGK2086" s="2217"/>
      <c r="GGL2086" s="2217"/>
      <c r="GGM2086" s="2217"/>
      <c r="GGN2086" s="2217"/>
      <c r="GGO2086" s="2217"/>
      <c r="GGP2086" s="2217"/>
      <c r="GGQ2086" s="2217"/>
      <c r="GGR2086" s="2217"/>
      <c r="GGS2086" s="2217"/>
      <c r="GGT2086" s="2217"/>
      <c r="GGU2086" s="2217"/>
      <c r="GGV2086" s="2217"/>
      <c r="GGW2086" s="2217"/>
      <c r="GGX2086" s="2217"/>
      <c r="GGY2086" s="2217"/>
      <c r="GGZ2086" s="2217"/>
      <c r="GHA2086" s="2217"/>
      <c r="GHB2086" s="2217"/>
      <c r="GHC2086" s="2217"/>
      <c r="GHD2086" s="2217"/>
      <c r="GHE2086" s="2217"/>
      <c r="GHF2086" s="2217"/>
      <c r="GHG2086" s="2217"/>
      <c r="GHH2086" s="2217"/>
      <c r="GHI2086" s="2217"/>
      <c r="GHJ2086" s="2217"/>
      <c r="GHK2086" s="2217"/>
      <c r="GHL2086" s="2217"/>
      <c r="GHM2086" s="2217"/>
      <c r="GHN2086" s="2217"/>
      <c r="GHO2086" s="2217"/>
      <c r="GHP2086" s="2217"/>
      <c r="GHQ2086" s="2217"/>
      <c r="GHR2086" s="2217"/>
      <c r="GHS2086" s="2217"/>
      <c r="GHT2086" s="2217"/>
      <c r="GHU2086" s="2217"/>
      <c r="GHV2086" s="2217"/>
      <c r="GHW2086" s="2217"/>
      <c r="GHX2086" s="2217"/>
      <c r="GHY2086" s="2217"/>
      <c r="GHZ2086" s="2217"/>
      <c r="GIA2086" s="2217"/>
      <c r="GIB2086" s="2217"/>
      <c r="GIC2086" s="2217"/>
      <c r="GID2086" s="2217"/>
      <c r="GIE2086" s="2217"/>
      <c r="GIF2086" s="2217"/>
      <c r="GIG2086" s="2217"/>
      <c r="GIH2086" s="2217"/>
      <c r="GII2086" s="2217"/>
      <c r="GIJ2086" s="2217"/>
      <c r="GIK2086" s="2217"/>
      <c r="GIL2086" s="2217"/>
      <c r="GIM2086" s="2217"/>
      <c r="GIN2086" s="2217"/>
      <c r="GIO2086" s="2217"/>
      <c r="GIP2086" s="2217"/>
      <c r="GIQ2086" s="2217"/>
      <c r="GIR2086" s="2217"/>
      <c r="GIS2086" s="2217"/>
      <c r="GIT2086" s="2217"/>
      <c r="GIU2086" s="2217"/>
      <c r="GIV2086" s="2217"/>
      <c r="GIW2086" s="2217"/>
      <c r="GIX2086" s="2217"/>
      <c r="GIY2086" s="2217"/>
      <c r="GIZ2086" s="2217"/>
      <c r="GJA2086" s="2217"/>
      <c r="GJB2086" s="2217"/>
      <c r="GJC2086" s="2217"/>
      <c r="GJD2086" s="2217"/>
      <c r="GJE2086" s="2217"/>
      <c r="GJF2086" s="2217"/>
      <c r="GJG2086" s="2217"/>
      <c r="GJH2086" s="2217"/>
      <c r="GJI2086" s="2217"/>
      <c r="GJJ2086" s="2217"/>
      <c r="GJK2086" s="2217"/>
      <c r="GJL2086" s="2217"/>
      <c r="GJM2086" s="2217"/>
      <c r="GJN2086" s="2217"/>
      <c r="GJO2086" s="2217"/>
      <c r="GJP2086" s="2217"/>
      <c r="GJQ2086" s="2217"/>
      <c r="GJR2086" s="2217"/>
      <c r="GJS2086" s="2217"/>
      <c r="GJT2086" s="2217"/>
      <c r="GJU2086" s="2217"/>
      <c r="GJV2086" s="2217"/>
      <c r="GJW2086" s="2217"/>
      <c r="GJX2086" s="2217"/>
      <c r="GJY2086" s="2217"/>
      <c r="GJZ2086" s="2217"/>
      <c r="GKA2086" s="2217"/>
      <c r="GKB2086" s="2217"/>
      <c r="GKC2086" s="2217"/>
      <c r="GKD2086" s="2217"/>
      <c r="GKE2086" s="2217"/>
      <c r="GKF2086" s="2217"/>
      <c r="GKG2086" s="2217"/>
      <c r="GKH2086" s="2217"/>
      <c r="GKI2086" s="2217"/>
      <c r="GKJ2086" s="2217"/>
      <c r="GKK2086" s="2217"/>
      <c r="GKL2086" s="2217"/>
      <c r="GKM2086" s="2217"/>
      <c r="GKN2086" s="2217"/>
      <c r="GKO2086" s="2217"/>
      <c r="GKP2086" s="2217"/>
      <c r="GKQ2086" s="2217"/>
      <c r="GKR2086" s="2217"/>
      <c r="GKS2086" s="2217"/>
      <c r="GKT2086" s="2217"/>
      <c r="GKU2086" s="2217"/>
      <c r="GKV2086" s="2217"/>
      <c r="GKW2086" s="2217"/>
      <c r="GKX2086" s="2217"/>
      <c r="GKY2086" s="2217"/>
      <c r="GKZ2086" s="2217"/>
      <c r="GLA2086" s="2217"/>
      <c r="GLB2086" s="2217"/>
      <c r="GLC2086" s="2217"/>
      <c r="GLD2086" s="2217"/>
      <c r="GLE2086" s="2217"/>
      <c r="GLF2086" s="2217"/>
      <c r="GLG2086" s="2217"/>
      <c r="GLH2086" s="2217"/>
      <c r="GLI2086" s="2217"/>
      <c r="GLJ2086" s="2217"/>
      <c r="GLK2086" s="2217"/>
      <c r="GLL2086" s="2217"/>
      <c r="GLM2086" s="2217"/>
      <c r="GLN2086" s="2217"/>
      <c r="GLO2086" s="2217"/>
      <c r="GLP2086" s="2217"/>
      <c r="GLQ2086" s="2217"/>
      <c r="GLR2086" s="2217"/>
      <c r="GLS2086" s="2217"/>
      <c r="GLT2086" s="2217"/>
      <c r="GLU2086" s="2217"/>
      <c r="GLV2086" s="2217"/>
      <c r="GLW2086" s="2217"/>
      <c r="GLX2086" s="2217"/>
      <c r="GLY2086" s="2217"/>
      <c r="GLZ2086" s="2217"/>
      <c r="GMA2086" s="2217"/>
      <c r="GMB2086" s="2217"/>
      <c r="GMC2086" s="2217"/>
      <c r="GMD2086" s="2217"/>
      <c r="GME2086" s="2217"/>
      <c r="GMF2086" s="2217"/>
      <c r="GMG2086" s="2217"/>
      <c r="GMH2086" s="2217"/>
      <c r="GMI2086" s="2217"/>
      <c r="GMJ2086" s="2217"/>
      <c r="GMK2086" s="2217"/>
      <c r="GML2086" s="2217"/>
      <c r="GMM2086" s="2217"/>
      <c r="GMN2086" s="2217"/>
      <c r="GMO2086" s="2217"/>
      <c r="GMP2086" s="2217"/>
      <c r="GMQ2086" s="2217"/>
      <c r="GMR2086" s="2217"/>
      <c r="GMS2086" s="2217"/>
      <c r="GMT2086" s="2217"/>
      <c r="GMU2086" s="2217"/>
      <c r="GMV2086" s="2217"/>
      <c r="GMW2086" s="2217"/>
      <c r="GMX2086" s="2217"/>
      <c r="GMY2086" s="2217"/>
      <c r="GMZ2086" s="2217"/>
      <c r="GNA2086" s="2217"/>
      <c r="GNB2086" s="2217"/>
      <c r="GNC2086" s="2217"/>
      <c r="GND2086" s="2217"/>
      <c r="GNE2086" s="2217"/>
      <c r="GNF2086" s="2217"/>
      <c r="GNG2086" s="2217"/>
      <c r="GNH2086" s="2217"/>
      <c r="GNI2086" s="2217"/>
      <c r="GNJ2086" s="2217"/>
      <c r="GNK2086" s="2217"/>
      <c r="GNL2086" s="2217"/>
      <c r="GNM2086" s="2217"/>
      <c r="GNN2086" s="2217"/>
      <c r="GNO2086" s="2217"/>
      <c r="GNP2086" s="2217"/>
      <c r="GNQ2086" s="2217"/>
      <c r="GNR2086" s="2217"/>
      <c r="GNS2086" s="2217"/>
      <c r="GNT2086" s="2217"/>
      <c r="GNU2086" s="2217"/>
      <c r="GNV2086" s="2217"/>
      <c r="GNW2086" s="2217"/>
      <c r="GNX2086" s="2217"/>
      <c r="GNY2086" s="2217"/>
      <c r="GNZ2086" s="2217"/>
      <c r="GOA2086" s="2217"/>
      <c r="GOB2086" s="2217"/>
      <c r="GOC2086" s="2217"/>
      <c r="GOD2086" s="2217"/>
      <c r="GOE2086" s="2217"/>
      <c r="GOF2086" s="2217"/>
      <c r="GOG2086" s="2217"/>
      <c r="GOH2086" s="2217"/>
      <c r="GOI2086" s="2217"/>
      <c r="GOJ2086" s="2217"/>
      <c r="GOK2086" s="2217"/>
      <c r="GOL2086" s="2217"/>
      <c r="GOM2086" s="2217"/>
      <c r="GON2086" s="2217"/>
      <c r="GOO2086" s="2217"/>
      <c r="GOP2086" s="2217"/>
      <c r="GOQ2086" s="2217"/>
      <c r="GOR2086" s="2217"/>
      <c r="GOS2086" s="2217"/>
      <c r="GOT2086" s="2217"/>
      <c r="GOU2086" s="2217"/>
      <c r="GOV2086" s="2217"/>
      <c r="GOW2086" s="2217"/>
      <c r="GOX2086" s="2217"/>
      <c r="GOY2086" s="2217"/>
      <c r="GOZ2086" s="2217"/>
      <c r="GPA2086" s="2217"/>
      <c r="GPB2086" s="2217"/>
      <c r="GPC2086" s="2217"/>
      <c r="GPD2086" s="2217"/>
      <c r="GPE2086" s="2217"/>
      <c r="GPF2086" s="2217"/>
      <c r="GPG2086" s="2217"/>
      <c r="GPH2086" s="2217"/>
      <c r="GPI2086" s="2217"/>
      <c r="GPJ2086" s="2217"/>
      <c r="GPK2086" s="2217"/>
      <c r="GPL2086" s="2217"/>
      <c r="GPM2086" s="2217"/>
      <c r="GPN2086" s="2217"/>
      <c r="GPO2086" s="2217"/>
      <c r="GPP2086" s="2217"/>
      <c r="GPQ2086" s="2217"/>
      <c r="GPR2086" s="2217"/>
      <c r="GPS2086" s="2217"/>
      <c r="GPT2086" s="2217"/>
      <c r="GPU2086" s="2217"/>
      <c r="GPV2086" s="2217"/>
      <c r="GPW2086" s="2217"/>
      <c r="GPX2086" s="2217"/>
      <c r="GPY2086" s="2217"/>
      <c r="GPZ2086" s="2217"/>
      <c r="GQA2086" s="2217"/>
      <c r="GQB2086" s="2217"/>
      <c r="GQC2086" s="2217"/>
      <c r="GQD2086" s="2217"/>
      <c r="GQE2086" s="2217"/>
      <c r="GQF2086" s="2217"/>
      <c r="GQG2086" s="2217"/>
      <c r="GQH2086" s="2217"/>
      <c r="GQI2086" s="2217"/>
      <c r="GQJ2086" s="2217"/>
      <c r="GQK2086" s="2217"/>
      <c r="GQL2086" s="2217"/>
      <c r="GQM2086" s="2217"/>
      <c r="GQN2086" s="2217"/>
      <c r="GQO2086" s="2217"/>
      <c r="GQP2086" s="2217"/>
      <c r="GQQ2086" s="2217"/>
      <c r="GQR2086" s="2217"/>
      <c r="GQS2086" s="2217"/>
      <c r="GQT2086" s="2217"/>
      <c r="GQU2086" s="2217"/>
      <c r="GQV2086" s="2217"/>
      <c r="GQW2086" s="2217"/>
      <c r="GQX2086" s="2217"/>
      <c r="GQY2086" s="2217"/>
      <c r="GQZ2086" s="2217"/>
      <c r="GRA2086" s="2217"/>
      <c r="GRB2086" s="2217"/>
      <c r="GRC2086" s="2217"/>
      <c r="GRD2086" s="2217"/>
      <c r="GRE2086" s="2217"/>
      <c r="GRF2086" s="2217"/>
      <c r="GRG2086" s="2217"/>
      <c r="GRH2086" s="2217"/>
      <c r="GRI2086" s="2217"/>
      <c r="GRJ2086" s="2217"/>
      <c r="GRK2086" s="2217"/>
      <c r="GRL2086" s="2217"/>
      <c r="GRM2086" s="2217"/>
      <c r="GRN2086" s="2217"/>
      <c r="GRO2086" s="2217"/>
      <c r="GRP2086" s="2217"/>
      <c r="GRQ2086" s="2217"/>
      <c r="GRR2086" s="2217"/>
      <c r="GRS2086" s="2217"/>
      <c r="GRT2086" s="2217"/>
      <c r="GRU2086" s="2217"/>
      <c r="GRV2086" s="2217"/>
      <c r="GRW2086" s="2217"/>
      <c r="GRX2086" s="2217"/>
      <c r="GRY2086" s="2217"/>
      <c r="GRZ2086" s="2217"/>
      <c r="GSA2086" s="2217"/>
      <c r="GSB2086" s="2217"/>
      <c r="GSC2086" s="2217"/>
      <c r="GSD2086" s="2217"/>
      <c r="GSE2086" s="2217"/>
      <c r="GSF2086" s="2217"/>
      <c r="GSG2086" s="2217"/>
      <c r="GSH2086" s="2217"/>
      <c r="GSI2086" s="2217"/>
      <c r="GSJ2086" s="2217"/>
      <c r="GSK2086" s="2217"/>
      <c r="GSL2086" s="2217"/>
      <c r="GSM2086" s="2217"/>
      <c r="GSN2086" s="2217"/>
      <c r="GSO2086" s="2217"/>
      <c r="GSP2086" s="2217"/>
      <c r="GSQ2086" s="2217"/>
      <c r="GSR2086" s="2217"/>
      <c r="GSS2086" s="2217"/>
      <c r="GST2086" s="2217"/>
      <c r="GSU2086" s="2217"/>
      <c r="GSV2086" s="2217"/>
      <c r="GSW2086" s="2217"/>
      <c r="GSX2086" s="2217"/>
      <c r="GSY2086" s="2217"/>
      <c r="GSZ2086" s="2217"/>
      <c r="GTA2086" s="2217"/>
      <c r="GTB2086" s="2217"/>
      <c r="GTC2086" s="2217"/>
      <c r="GTD2086" s="2217"/>
      <c r="GTE2086" s="2217"/>
      <c r="GTF2086" s="2217"/>
      <c r="GTG2086" s="2217"/>
      <c r="GTH2086" s="2217"/>
      <c r="GTI2086" s="2217"/>
      <c r="GTJ2086" s="2217"/>
      <c r="GTK2086" s="2217"/>
      <c r="GTL2086" s="2217"/>
      <c r="GTM2086" s="2217"/>
      <c r="GTN2086" s="2217"/>
      <c r="GTO2086" s="2217"/>
      <c r="GTP2086" s="2217"/>
      <c r="GTQ2086" s="2217"/>
      <c r="GTR2086" s="2217"/>
      <c r="GTS2086" s="2217"/>
      <c r="GTT2086" s="2217"/>
      <c r="GTU2086" s="2217"/>
      <c r="GTV2086" s="2217"/>
      <c r="GTW2086" s="2217"/>
      <c r="GTX2086" s="2217"/>
      <c r="GTY2086" s="2217"/>
      <c r="GTZ2086" s="2217"/>
      <c r="GUA2086" s="2217"/>
      <c r="GUB2086" s="2217"/>
      <c r="GUC2086" s="2217"/>
      <c r="GUD2086" s="2217"/>
      <c r="GUE2086" s="2217"/>
      <c r="GUF2086" s="2217"/>
      <c r="GUG2086" s="2217"/>
      <c r="GUH2086" s="2217"/>
      <c r="GUI2086" s="2217"/>
      <c r="GUJ2086" s="2217"/>
      <c r="GUK2086" s="2217"/>
      <c r="GUL2086" s="2217"/>
      <c r="GUM2086" s="2217"/>
      <c r="GUN2086" s="2217"/>
      <c r="GUO2086" s="2217"/>
      <c r="GUP2086" s="2217"/>
      <c r="GUQ2086" s="2217"/>
      <c r="GUR2086" s="2217"/>
      <c r="GUS2086" s="2217"/>
      <c r="GUT2086" s="2217"/>
      <c r="GUU2086" s="2217"/>
      <c r="GUV2086" s="2217"/>
      <c r="GUW2086" s="2217"/>
      <c r="GUX2086" s="2217"/>
      <c r="GUY2086" s="2217"/>
      <c r="GUZ2086" s="2217"/>
      <c r="GVA2086" s="2217"/>
      <c r="GVB2086" s="2217"/>
      <c r="GVC2086" s="2217"/>
      <c r="GVD2086" s="2217"/>
      <c r="GVE2086" s="2217"/>
      <c r="GVF2086" s="2217"/>
      <c r="GVG2086" s="2217"/>
      <c r="GVH2086" s="2217"/>
      <c r="GVI2086" s="2217"/>
      <c r="GVJ2086" s="2217"/>
      <c r="GVK2086" s="2217"/>
      <c r="GVL2086" s="2217"/>
      <c r="GVM2086" s="2217"/>
      <c r="GVN2086" s="2217"/>
      <c r="GVO2086" s="2217"/>
      <c r="GVP2086" s="2217"/>
      <c r="GVQ2086" s="2217"/>
      <c r="GVR2086" s="2217"/>
      <c r="GVS2086" s="2217"/>
      <c r="GVT2086" s="2217"/>
      <c r="GVU2086" s="2217"/>
      <c r="GVV2086" s="2217"/>
      <c r="GVW2086" s="2217"/>
      <c r="GVX2086" s="2217"/>
      <c r="GVY2086" s="2217"/>
      <c r="GVZ2086" s="2217"/>
      <c r="GWA2086" s="2217"/>
      <c r="GWB2086" s="2217"/>
      <c r="GWC2086" s="2217"/>
      <c r="GWD2086" s="2217"/>
      <c r="GWE2086" s="2217"/>
      <c r="GWF2086" s="2217"/>
      <c r="GWG2086" s="2217"/>
      <c r="GWH2086" s="2217"/>
      <c r="GWI2086" s="2217"/>
      <c r="GWJ2086" s="2217"/>
      <c r="GWK2086" s="2217"/>
      <c r="GWL2086" s="2217"/>
      <c r="GWM2086" s="2217"/>
      <c r="GWN2086" s="2217"/>
      <c r="GWO2086" s="2217"/>
      <c r="GWP2086" s="2217"/>
      <c r="GWQ2086" s="2217"/>
      <c r="GWR2086" s="2217"/>
      <c r="GWS2086" s="2217"/>
      <c r="GWT2086" s="2217"/>
      <c r="GWU2086" s="2217"/>
      <c r="GWV2086" s="2217"/>
      <c r="GWW2086" s="2217"/>
      <c r="GWX2086" s="2217"/>
      <c r="GWY2086" s="2217"/>
      <c r="GWZ2086" s="2217"/>
      <c r="GXA2086" s="2217"/>
      <c r="GXB2086" s="2217"/>
      <c r="GXC2086" s="2217"/>
      <c r="GXD2086" s="2217"/>
      <c r="GXE2086" s="2217"/>
      <c r="GXF2086" s="2217"/>
      <c r="GXG2086" s="2217"/>
      <c r="GXH2086" s="2217"/>
      <c r="GXI2086" s="2217"/>
      <c r="GXJ2086" s="2217"/>
      <c r="GXK2086" s="2217"/>
      <c r="GXL2086" s="2217"/>
      <c r="GXM2086" s="2217"/>
      <c r="GXN2086" s="2217"/>
      <c r="GXO2086" s="2217"/>
      <c r="GXP2086" s="2217"/>
      <c r="GXQ2086" s="2217"/>
      <c r="GXR2086" s="2217"/>
      <c r="GXS2086" s="2217"/>
      <c r="GXT2086" s="2217"/>
      <c r="GXU2086" s="2217"/>
      <c r="GXV2086" s="2217"/>
      <c r="GXW2086" s="2217"/>
      <c r="GXX2086" s="2217"/>
      <c r="GXY2086" s="2217"/>
      <c r="GXZ2086" s="2217"/>
      <c r="GYA2086" s="2217"/>
      <c r="GYB2086" s="2217"/>
      <c r="GYC2086" s="2217"/>
      <c r="GYD2086" s="2217"/>
      <c r="GYE2086" s="2217"/>
      <c r="GYF2086" s="2217"/>
      <c r="GYG2086" s="2217"/>
      <c r="GYH2086" s="2217"/>
      <c r="GYI2086" s="2217"/>
      <c r="GYJ2086" s="2217"/>
      <c r="GYK2086" s="2217"/>
      <c r="GYL2086" s="2217"/>
      <c r="GYM2086" s="2217"/>
      <c r="GYN2086" s="2217"/>
      <c r="GYO2086" s="2217"/>
      <c r="GYP2086" s="2217"/>
      <c r="GYQ2086" s="2217"/>
      <c r="GYR2086" s="2217"/>
      <c r="GYS2086" s="2217"/>
      <c r="GYT2086" s="2217"/>
      <c r="GYU2086" s="2217"/>
      <c r="GYV2086" s="2217"/>
      <c r="GYW2086" s="2217"/>
      <c r="GYX2086" s="2217"/>
      <c r="GYY2086" s="2217"/>
      <c r="GYZ2086" s="2217"/>
      <c r="GZA2086" s="2217"/>
      <c r="GZB2086" s="2217"/>
      <c r="GZC2086" s="2217"/>
      <c r="GZD2086" s="2217"/>
      <c r="GZE2086" s="2217"/>
      <c r="GZF2086" s="2217"/>
      <c r="GZG2086" s="2217"/>
      <c r="GZH2086" s="2217"/>
      <c r="GZI2086" s="2217"/>
      <c r="GZJ2086" s="2217"/>
      <c r="GZK2086" s="2217"/>
      <c r="GZL2086" s="2217"/>
      <c r="GZM2086" s="2217"/>
      <c r="GZN2086" s="2217"/>
      <c r="GZO2086" s="2217"/>
      <c r="GZP2086" s="2217"/>
      <c r="GZQ2086" s="2217"/>
      <c r="GZR2086" s="2217"/>
      <c r="GZS2086" s="2217"/>
      <c r="GZT2086" s="2217"/>
      <c r="GZU2086" s="2217"/>
      <c r="GZV2086" s="2217"/>
      <c r="GZW2086" s="2217"/>
      <c r="GZX2086" s="2217"/>
      <c r="GZY2086" s="2217"/>
      <c r="GZZ2086" s="2217"/>
      <c r="HAA2086" s="2217"/>
      <c r="HAB2086" s="2217"/>
      <c r="HAC2086" s="2217"/>
      <c r="HAD2086" s="2217"/>
      <c r="HAE2086" s="2217"/>
      <c r="HAF2086" s="2217"/>
      <c r="HAG2086" s="2217"/>
      <c r="HAH2086" s="2217"/>
      <c r="HAI2086" s="2217"/>
      <c r="HAJ2086" s="2217"/>
      <c r="HAK2086" s="2217"/>
      <c r="HAL2086" s="2217"/>
      <c r="HAM2086" s="2217"/>
      <c r="HAN2086" s="2217"/>
      <c r="HAO2086" s="2217"/>
      <c r="HAP2086" s="2217"/>
      <c r="HAQ2086" s="2217"/>
      <c r="HAR2086" s="2217"/>
      <c r="HAS2086" s="2217"/>
      <c r="HAT2086" s="2217"/>
      <c r="HAU2086" s="2217"/>
      <c r="HAV2086" s="2217"/>
      <c r="HAW2086" s="2217"/>
      <c r="HAX2086" s="2217"/>
      <c r="HAY2086" s="2217"/>
      <c r="HAZ2086" s="2217"/>
      <c r="HBA2086" s="2217"/>
      <c r="HBB2086" s="2217"/>
      <c r="HBC2086" s="2217"/>
      <c r="HBD2086" s="2217"/>
      <c r="HBE2086" s="2217"/>
      <c r="HBF2086" s="2217"/>
      <c r="HBG2086" s="2217"/>
      <c r="HBH2086" s="2217"/>
      <c r="HBI2086" s="2217"/>
      <c r="HBJ2086" s="2217"/>
      <c r="HBK2086" s="2217"/>
      <c r="HBL2086" s="2217"/>
      <c r="HBM2086" s="2217"/>
      <c r="HBN2086" s="2217"/>
      <c r="HBO2086" s="2217"/>
      <c r="HBP2086" s="2217"/>
      <c r="HBQ2086" s="2217"/>
      <c r="HBR2086" s="2217"/>
      <c r="HBS2086" s="2217"/>
      <c r="HBT2086" s="2217"/>
      <c r="HBU2086" s="2217"/>
      <c r="HBV2086" s="2217"/>
      <c r="HBW2086" s="2217"/>
      <c r="HBX2086" s="2217"/>
      <c r="HBY2086" s="2217"/>
      <c r="HBZ2086" s="2217"/>
      <c r="HCA2086" s="2217"/>
      <c r="HCB2086" s="2217"/>
      <c r="HCC2086" s="2217"/>
      <c r="HCD2086" s="2217"/>
      <c r="HCE2086" s="2217"/>
      <c r="HCF2086" s="2217"/>
      <c r="HCG2086" s="2217"/>
      <c r="HCH2086" s="2217"/>
      <c r="HCI2086" s="2217"/>
      <c r="HCJ2086" s="2217"/>
      <c r="HCK2086" s="2217"/>
      <c r="HCL2086" s="2217"/>
      <c r="HCM2086" s="2217"/>
      <c r="HCN2086" s="2217"/>
      <c r="HCO2086" s="2217"/>
      <c r="HCP2086" s="2217"/>
      <c r="HCQ2086" s="2217"/>
      <c r="HCR2086" s="2217"/>
      <c r="HCS2086" s="2217"/>
      <c r="HCT2086" s="2217"/>
      <c r="HCU2086" s="2217"/>
      <c r="HCV2086" s="2217"/>
      <c r="HCW2086" s="2217"/>
      <c r="HCX2086" s="2217"/>
      <c r="HCY2086" s="2217"/>
      <c r="HCZ2086" s="2217"/>
      <c r="HDA2086" s="2217"/>
      <c r="HDB2086" s="2217"/>
      <c r="HDC2086" s="2217"/>
      <c r="HDD2086" s="2217"/>
      <c r="HDE2086" s="2217"/>
      <c r="HDF2086" s="2217"/>
      <c r="HDG2086" s="2217"/>
      <c r="HDH2086" s="2217"/>
      <c r="HDI2086" s="2217"/>
      <c r="HDJ2086" s="2217"/>
      <c r="HDK2086" s="2217"/>
      <c r="HDL2086" s="2217"/>
      <c r="HDM2086" s="2217"/>
      <c r="HDN2086" s="2217"/>
      <c r="HDO2086" s="2217"/>
      <c r="HDP2086" s="2217"/>
      <c r="HDQ2086" s="2217"/>
      <c r="HDR2086" s="2217"/>
      <c r="HDS2086" s="2217"/>
      <c r="HDT2086" s="2217"/>
      <c r="HDU2086" s="2217"/>
      <c r="HDV2086" s="2217"/>
      <c r="HDW2086" s="2217"/>
      <c r="HDX2086" s="2217"/>
      <c r="HDY2086" s="2217"/>
      <c r="HDZ2086" s="2217"/>
      <c r="HEA2086" s="2217"/>
      <c r="HEB2086" s="2217"/>
      <c r="HEC2086" s="2217"/>
      <c r="HED2086" s="2217"/>
      <c r="HEE2086" s="2217"/>
      <c r="HEF2086" s="2217"/>
      <c r="HEG2086" s="2217"/>
      <c r="HEH2086" s="2217"/>
      <c r="HEI2086" s="2217"/>
      <c r="HEJ2086" s="2217"/>
      <c r="HEK2086" s="2217"/>
      <c r="HEL2086" s="2217"/>
      <c r="HEM2086" s="2217"/>
      <c r="HEN2086" s="2217"/>
      <c r="HEO2086" s="2217"/>
      <c r="HEP2086" s="2217"/>
      <c r="HEQ2086" s="2217"/>
      <c r="HER2086" s="2217"/>
      <c r="HES2086" s="2217"/>
      <c r="HET2086" s="2217"/>
      <c r="HEU2086" s="2217"/>
      <c r="HEV2086" s="2217"/>
      <c r="HEW2086" s="2217"/>
      <c r="HEX2086" s="2217"/>
      <c r="HEY2086" s="2217"/>
      <c r="HEZ2086" s="2217"/>
      <c r="HFA2086" s="2217"/>
      <c r="HFB2086" s="2217"/>
      <c r="HFC2086" s="2217"/>
      <c r="HFD2086" s="2217"/>
      <c r="HFE2086" s="2217"/>
      <c r="HFF2086" s="2217"/>
      <c r="HFG2086" s="2217"/>
      <c r="HFH2086" s="2217"/>
      <c r="HFI2086" s="2217"/>
      <c r="HFJ2086" s="2217"/>
      <c r="HFK2086" s="2217"/>
      <c r="HFL2086" s="2217"/>
      <c r="HFM2086" s="2217"/>
      <c r="HFN2086" s="2217"/>
      <c r="HFO2086" s="2217"/>
      <c r="HFP2086" s="2217"/>
      <c r="HFQ2086" s="2217"/>
      <c r="HFR2086" s="2217"/>
      <c r="HFS2086" s="2217"/>
      <c r="HFT2086" s="2217"/>
      <c r="HFU2086" s="2217"/>
      <c r="HFV2086" s="2217"/>
      <c r="HFW2086" s="2217"/>
      <c r="HFX2086" s="2217"/>
      <c r="HFY2086" s="2217"/>
      <c r="HFZ2086" s="2217"/>
      <c r="HGA2086" s="2217"/>
      <c r="HGB2086" s="2217"/>
      <c r="HGC2086" s="2217"/>
      <c r="HGD2086" s="2217"/>
      <c r="HGE2086" s="2217"/>
      <c r="HGF2086" s="2217"/>
      <c r="HGG2086" s="2217"/>
      <c r="HGH2086" s="2217"/>
      <c r="HGI2086" s="2217"/>
      <c r="HGJ2086" s="2217"/>
      <c r="HGK2086" s="2217"/>
      <c r="HGL2086" s="2217"/>
      <c r="HGM2086" s="2217"/>
      <c r="HGN2086" s="2217"/>
      <c r="HGO2086" s="2217"/>
      <c r="HGP2086" s="2217"/>
      <c r="HGQ2086" s="2217"/>
      <c r="HGR2086" s="2217"/>
      <c r="HGS2086" s="2217"/>
      <c r="HGT2086" s="2217"/>
      <c r="HGU2086" s="2217"/>
      <c r="HGV2086" s="2217"/>
      <c r="HGW2086" s="2217"/>
      <c r="HGX2086" s="2217"/>
      <c r="HGY2086" s="2217"/>
      <c r="HGZ2086" s="2217"/>
      <c r="HHA2086" s="2217"/>
      <c r="HHB2086" s="2217"/>
      <c r="HHC2086" s="2217"/>
      <c r="HHD2086" s="2217"/>
      <c r="HHE2086" s="2217"/>
      <c r="HHF2086" s="2217"/>
      <c r="HHG2086" s="2217"/>
      <c r="HHH2086" s="2217"/>
      <c r="HHI2086" s="2217"/>
      <c r="HHJ2086" s="2217"/>
      <c r="HHK2086" s="2217"/>
      <c r="HHL2086" s="2217"/>
      <c r="HHM2086" s="2217"/>
      <c r="HHN2086" s="2217"/>
      <c r="HHO2086" s="2217"/>
      <c r="HHP2086" s="2217"/>
      <c r="HHQ2086" s="2217"/>
      <c r="HHR2086" s="2217"/>
      <c r="HHS2086" s="2217"/>
      <c r="HHT2086" s="2217"/>
      <c r="HHU2086" s="2217"/>
      <c r="HHV2086" s="2217"/>
      <c r="HHW2086" s="2217"/>
      <c r="HHX2086" s="2217"/>
      <c r="HHY2086" s="2217"/>
      <c r="HHZ2086" s="2217"/>
      <c r="HIA2086" s="2217"/>
      <c r="HIB2086" s="2217"/>
      <c r="HIC2086" s="2217"/>
      <c r="HID2086" s="2217"/>
      <c r="HIE2086" s="2217"/>
      <c r="HIF2086" s="2217"/>
      <c r="HIG2086" s="2217"/>
      <c r="HIH2086" s="2217"/>
      <c r="HII2086" s="2217"/>
      <c r="HIJ2086" s="2217"/>
      <c r="HIK2086" s="2217"/>
      <c r="HIL2086" s="2217"/>
      <c r="HIM2086" s="2217"/>
      <c r="HIN2086" s="2217"/>
      <c r="HIO2086" s="2217"/>
      <c r="HIP2086" s="2217"/>
      <c r="HIQ2086" s="2217"/>
      <c r="HIR2086" s="2217"/>
      <c r="HIS2086" s="2217"/>
      <c r="HIT2086" s="2217"/>
      <c r="HIU2086" s="2217"/>
      <c r="HIV2086" s="2217"/>
      <c r="HIW2086" s="2217"/>
      <c r="HIX2086" s="2217"/>
      <c r="HIY2086" s="2217"/>
      <c r="HIZ2086" s="2217"/>
      <c r="HJA2086" s="2217"/>
      <c r="HJB2086" s="2217"/>
      <c r="HJC2086" s="2217"/>
      <c r="HJD2086" s="2217"/>
      <c r="HJE2086" s="2217"/>
      <c r="HJF2086" s="2217"/>
      <c r="HJG2086" s="2217"/>
      <c r="HJH2086" s="2217"/>
      <c r="HJI2086" s="2217"/>
      <c r="HJJ2086" s="2217"/>
      <c r="HJK2086" s="2217"/>
      <c r="HJL2086" s="2217"/>
      <c r="HJM2086" s="2217"/>
      <c r="HJN2086" s="2217"/>
      <c r="HJO2086" s="2217"/>
      <c r="HJP2086" s="2217"/>
      <c r="HJQ2086" s="2217"/>
      <c r="HJR2086" s="2217"/>
      <c r="HJS2086" s="2217"/>
      <c r="HJT2086" s="2217"/>
      <c r="HJU2086" s="2217"/>
      <c r="HJV2086" s="2217"/>
      <c r="HJW2086" s="2217"/>
      <c r="HJX2086" s="2217"/>
      <c r="HJY2086" s="2217"/>
      <c r="HJZ2086" s="2217"/>
      <c r="HKA2086" s="2217"/>
      <c r="HKB2086" s="2217"/>
      <c r="HKC2086" s="2217"/>
      <c r="HKD2086" s="2217"/>
      <c r="HKE2086" s="2217"/>
      <c r="HKF2086" s="2217"/>
      <c r="HKG2086" s="2217"/>
      <c r="HKH2086" s="2217"/>
      <c r="HKI2086" s="2217"/>
      <c r="HKJ2086" s="2217"/>
      <c r="HKK2086" s="2217"/>
      <c r="HKL2086" s="2217"/>
      <c r="HKM2086" s="2217"/>
      <c r="HKN2086" s="2217"/>
      <c r="HKO2086" s="2217"/>
      <c r="HKP2086" s="2217"/>
      <c r="HKQ2086" s="2217"/>
      <c r="HKR2086" s="2217"/>
      <c r="HKS2086" s="2217"/>
      <c r="HKT2086" s="2217"/>
      <c r="HKU2086" s="2217"/>
      <c r="HKV2086" s="2217"/>
      <c r="HKW2086" s="2217"/>
      <c r="HKX2086" s="2217"/>
      <c r="HKY2086" s="2217"/>
      <c r="HKZ2086" s="2217"/>
      <c r="HLA2086" s="2217"/>
      <c r="HLB2086" s="2217"/>
      <c r="HLC2086" s="2217"/>
      <c r="HLD2086" s="2217"/>
      <c r="HLE2086" s="2217"/>
      <c r="HLF2086" s="2217"/>
      <c r="HLG2086" s="2217"/>
      <c r="HLH2086" s="2217"/>
      <c r="HLI2086" s="2217"/>
      <c r="HLJ2086" s="2217"/>
      <c r="HLK2086" s="2217"/>
      <c r="HLL2086" s="2217"/>
      <c r="HLM2086" s="2217"/>
      <c r="HLN2086" s="2217"/>
      <c r="HLO2086" s="2217"/>
      <c r="HLP2086" s="2217"/>
      <c r="HLQ2086" s="2217"/>
      <c r="HLR2086" s="2217"/>
      <c r="HLS2086" s="2217"/>
      <c r="HLT2086" s="2217"/>
      <c r="HLU2086" s="2217"/>
      <c r="HLV2086" s="2217"/>
      <c r="HLW2086" s="2217"/>
      <c r="HLX2086" s="2217"/>
      <c r="HLY2086" s="2217"/>
      <c r="HLZ2086" s="2217"/>
      <c r="HMA2086" s="2217"/>
      <c r="HMB2086" s="2217"/>
      <c r="HMC2086" s="2217"/>
      <c r="HMD2086" s="2217"/>
      <c r="HME2086" s="2217"/>
      <c r="HMF2086" s="2217"/>
      <c r="HMG2086" s="2217"/>
      <c r="HMH2086" s="2217"/>
      <c r="HMI2086" s="2217"/>
      <c r="HMJ2086" s="2217"/>
      <c r="HMK2086" s="2217"/>
      <c r="HML2086" s="2217"/>
      <c r="HMM2086" s="2217"/>
      <c r="HMN2086" s="2217"/>
      <c r="HMO2086" s="2217"/>
      <c r="HMP2086" s="2217"/>
      <c r="HMQ2086" s="2217"/>
      <c r="HMR2086" s="2217"/>
      <c r="HMS2086" s="2217"/>
      <c r="HMT2086" s="2217"/>
      <c r="HMU2086" s="2217"/>
      <c r="HMV2086" s="2217"/>
      <c r="HMW2086" s="2217"/>
      <c r="HMX2086" s="2217"/>
      <c r="HMY2086" s="2217"/>
      <c r="HMZ2086" s="2217"/>
      <c r="HNA2086" s="2217"/>
      <c r="HNB2086" s="2217"/>
      <c r="HNC2086" s="2217"/>
      <c r="HND2086" s="2217"/>
      <c r="HNE2086" s="2217"/>
      <c r="HNF2086" s="2217"/>
      <c r="HNG2086" s="2217"/>
      <c r="HNH2086" s="2217"/>
      <c r="HNI2086" s="2217"/>
      <c r="HNJ2086" s="2217"/>
      <c r="HNK2086" s="2217"/>
      <c r="HNL2086" s="2217"/>
      <c r="HNM2086" s="2217"/>
      <c r="HNN2086" s="2217"/>
      <c r="HNO2086" s="2217"/>
      <c r="HNP2086" s="2217"/>
      <c r="HNQ2086" s="2217"/>
      <c r="HNR2086" s="2217"/>
      <c r="HNS2086" s="2217"/>
      <c r="HNT2086" s="2217"/>
      <c r="HNU2086" s="2217"/>
      <c r="HNV2086" s="2217"/>
      <c r="HNW2086" s="2217"/>
      <c r="HNX2086" s="2217"/>
      <c r="HNY2086" s="2217"/>
      <c r="HNZ2086" s="2217"/>
      <c r="HOA2086" s="2217"/>
      <c r="HOB2086" s="2217"/>
      <c r="HOC2086" s="2217"/>
      <c r="HOD2086" s="2217"/>
      <c r="HOE2086" s="2217"/>
      <c r="HOF2086" s="2217"/>
      <c r="HOG2086" s="2217"/>
      <c r="HOH2086" s="2217"/>
      <c r="HOI2086" s="2217"/>
      <c r="HOJ2086" s="2217"/>
      <c r="HOK2086" s="2217"/>
      <c r="HOL2086" s="2217"/>
      <c r="HOM2086" s="2217"/>
      <c r="HON2086" s="2217"/>
      <c r="HOO2086" s="2217"/>
      <c r="HOP2086" s="2217"/>
      <c r="HOQ2086" s="2217"/>
      <c r="HOR2086" s="2217"/>
      <c r="HOS2086" s="2217"/>
      <c r="HOT2086" s="2217"/>
      <c r="HOU2086" s="2217"/>
      <c r="HOV2086" s="2217"/>
      <c r="HOW2086" s="2217"/>
      <c r="HOX2086" s="2217"/>
      <c r="HOY2086" s="2217"/>
      <c r="HOZ2086" s="2217"/>
      <c r="HPA2086" s="2217"/>
      <c r="HPB2086" s="2217"/>
      <c r="HPC2086" s="2217"/>
      <c r="HPD2086" s="2217"/>
      <c r="HPE2086" s="2217"/>
      <c r="HPF2086" s="2217"/>
      <c r="HPG2086" s="2217"/>
      <c r="HPH2086" s="2217"/>
      <c r="HPI2086" s="2217"/>
      <c r="HPJ2086" s="2217"/>
      <c r="HPK2086" s="2217"/>
      <c r="HPL2086" s="2217"/>
      <c r="HPM2086" s="2217"/>
      <c r="HPN2086" s="2217"/>
      <c r="HPO2086" s="2217"/>
      <c r="HPP2086" s="2217"/>
      <c r="HPQ2086" s="2217"/>
      <c r="HPR2086" s="2217"/>
      <c r="HPS2086" s="2217"/>
      <c r="HPT2086" s="2217"/>
      <c r="HPU2086" s="2217"/>
      <c r="HPV2086" s="2217"/>
      <c r="HPW2086" s="2217"/>
      <c r="HPX2086" s="2217"/>
      <c r="HPY2086" s="2217"/>
      <c r="HPZ2086" s="2217"/>
      <c r="HQA2086" s="2217"/>
      <c r="HQB2086" s="2217"/>
      <c r="HQC2086" s="2217"/>
      <c r="HQD2086" s="2217"/>
      <c r="HQE2086" s="2217"/>
      <c r="HQF2086" s="2217"/>
      <c r="HQG2086" s="2217"/>
      <c r="HQH2086" s="2217"/>
      <c r="HQI2086" s="2217"/>
      <c r="HQJ2086" s="2217"/>
      <c r="HQK2086" s="2217"/>
      <c r="HQL2086" s="2217"/>
      <c r="HQM2086" s="2217"/>
      <c r="HQN2086" s="2217"/>
      <c r="HQO2086" s="2217"/>
      <c r="HQP2086" s="2217"/>
      <c r="HQQ2086" s="2217"/>
      <c r="HQR2086" s="2217"/>
      <c r="HQS2086" s="2217"/>
      <c r="HQT2086" s="2217"/>
      <c r="HQU2086" s="2217"/>
      <c r="HQV2086" s="2217"/>
      <c r="HQW2086" s="2217"/>
      <c r="HQX2086" s="2217"/>
      <c r="HQY2086" s="2217"/>
      <c r="HQZ2086" s="2217"/>
      <c r="HRA2086" s="2217"/>
      <c r="HRB2086" s="2217"/>
      <c r="HRC2086" s="2217"/>
      <c r="HRD2086" s="2217"/>
      <c r="HRE2086" s="2217"/>
      <c r="HRF2086" s="2217"/>
      <c r="HRG2086" s="2217"/>
      <c r="HRH2086" s="2217"/>
      <c r="HRI2086" s="2217"/>
      <c r="HRJ2086" s="2217"/>
      <c r="HRK2086" s="2217"/>
      <c r="HRL2086" s="2217"/>
      <c r="HRM2086" s="2217"/>
      <c r="HRN2086" s="2217"/>
      <c r="HRO2086" s="2217"/>
      <c r="HRP2086" s="2217"/>
      <c r="HRQ2086" s="2217"/>
      <c r="HRR2086" s="2217"/>
      <c r="HRS2086" s="2217"/>
      <c r="HRT2086" s="2217"/>
      <c r="HRU2086" s="2217"/>
      <c r="HRV2086" s="2217"/>
      <c r="HRW2086" s="2217"/>
      <c r="HRX2086" s="2217"/>
      <c r="HRY2086" s="2217"/>
      <c r="HRZ2086" s="2217"/>
      <c r="HSA2086" s="2217"/>
      <c r="HSB2086" s="2217"/>
      <c r="HSC2086" s="2217"/>
      <c r="HSD2086" s="2217"/>
      <c r="HSE2086" s="2217"/>
      <c r="HSF2086" s="2217"/>
      <c r="HSG2086" s="2217"/>
      <c r="HSH2086" s="2217"/>
      <c r="HSI2086" s="2217"/>
      <c r="HSJ2086" s="2217"/>
      <c r="HSK2086" s="2217"/>
      <c r="HSL2086" s="2217"/>
      <c r="HSM2086" s="2217"/>
      <c r="HSN2086" s="2217"/>
      <c r="HSO2086" s="2217"/>
      <c r="HSP2086" s="2217"/>
      <c r="HSQ2086" s="2217"/>
      <c r="HSR2086" s="2217"/>
      <c r="HSS2086" s="2217"/>
      <c r="HST2086" s="2217"/>
      <c r="HSU2086" s="2217"/>
      <c r="HSV2086" s="2217"/>
      <c r="HSW2086" s="2217"/>
      <c r="HSX2086" s="2217"/>
      <c r="HSY2086" s="2217"/>
      <c r="HSZ2086" s="2217"/>
      <c r="HTA2086" s="2217"/>
      <c r="HTB2086" s="2217"/>
      <c r="HTC2086" s="2217"/>
      <c r="HTD2086" s="2217"/>
      <c r="HTE2086" s="2217"/>
      <c r="HTF2086" s="2217"/>
      <c r="HTG2086" s="2217"/>
      <c r="HTH2086" s="2217"/>
      <c r="HTI2086" s="2217"/>
      <c r="HTJ2086" s="2217"/>
      <c r="HTK2086" s="2217"/>
      <c r="HTL2086" s="2217"/>
      <c r="HTM2086" s="2217"/>
      <c r="HTN2086" s="2217"/>
      <c r="HTO2086" s="2217"/>
      <c r="HTP2086" s="2217"/>
      <c r="HTQ2086" s="2217"/>
      <c r="HTR2086" s="2217"/>
      <c r="HTS2086" s="2217"/>
      <c r="HTT2086" s="2217"/>
      <c r="HTU2086" s="2217"/>
      <c r="HTV2086" s="2217"/>
      <c r="HTW2086" s="2217"/>
      <c r="HTX2086" s="2217"/>
      <c r="HTY2086" s="2217"/>
      <c r="HTZ2086" s="2217"/>
      <c r="HUA2086" s="2217"/>
      <c r="HUB2086" s="2217"/>
      <c r="HUC2086" s="2217"/>
      <c r="HUD2086" s="2217"/>
      <c r="HUE2086" s="2217"/>
      <c r="HUF2086" s="2217"/>
      <c r="HUG2086" s="2217"/>
      <c r="HUH2086" s="2217"/>
      <c r="HUI2086" s="2217"/>
      <c r="HUJ2086" s="2217"/>
      <c r="HUK2086" s="2217"/>
      <c r="HUL2086" s="2217"/>
      <c r="HUM2086" s="2217"/>
      <c r="HUN2086" s="2217"/>
      <c r="HUO2086" s="2217"/>
      <c r="HUP2086" s="2217"/>
      <c r="HUQ2086" s="2217"/>
      <c r="HUR2086" s="2217"/>
      <c r="HUS2086" s="2217"/>
      <c r="HUT2086" s="2217"/>
      <c r="HUU2086" s="2217"/>
      <c r="HUV2086" s="2217"/>
      <c r="HUW2086" s="2217"/>
      <c r="HUX2086" s="2217"/>
      <c r="HUY2086" s="2217"/>
      <c r="HUZ2086" s="2217"/>
      <c r="HVA2086" s="2217"/>
      <c r="HVB2086" s="2217"/>
      <c r="HVC2086" s="2217"/>
      <c r="HVD2086" s="2217"/>
      <c r="HVE2086" s="2217"/>
      <c r="HVF2086" s="2217"/>
      <c r="HVG2086" s="2217"/>
      <c r="HVH2086" s="2217"/>
      <c r="HVI2086" s="2217"/>
      <c r="HVJ2086" s="2217"/>
      <c r="HVK2086" s="2217"/>
      <c r="HVL2086" s="2217"/>
      <c r="HVM2086" s="2217"/>
      <c r="HVN2086" s="2217"/>
      <c r="HVO2086" s="2217"/>
      <c r="HVP2086" s="2217"/>
      <c r="HVQ2086" s="2217"/>
      <c r="HVR2086" s="2217"/>
      <c r="HVS2086" s="2217"/>
      <c r="HVT2086" s="2217"/>
      <c r="HVU2086" s="2217"/>
      <c r="HVV2086" s="2217"/>
      <c r="HVW2086" s="2217"/>
      <c r="HVX2086" s="2217"/>
      <c r="HVY2086" s="2217"/>
      <c r="HVZ2086" s="2217"/>
      <c r="HWA2086" s="2217"/>
      <c r="HWB2086" s="2217"/>
      <c r="HWC2086" s="2217"/>
      <c r="HWD2086" s="2217"/>
      <c r="HWE2086" s="2217"/>
      <c r="HWF2086" s="2217"/>
      <c r="HWG2086" s="2217"/>
      <c r="HWH2086" s="2217"/>
      <c r="HWI2086" s="2217"/>
      <c r="HWJ2086" s="2217"/>
      <c r="HWK2086" s="2217"/>
      <c r="HWL2086" s="2217"/>
      <c r="HWM2086" s="2217"/>
      <c r="HWN2086" s="2217"/>
      <c r="HWO2086" s="2217"/>
      <c r="HWP2086" s="2217"/>
      <c r="HWQ2086" s="2217"/>
      <c r="HWR2086" s="2217"/>
      <c r="HWS2086" s="2217"/>
      <c r="HWT2086" s="2217"/>
      <c r="HWU2086" s="2217"/>
      <c r="HWV2086" s="2217"/>
      <c r="HWW2086" s="2217"/>
      <c r="HWX2086" s="2217"/>
      <c r="HWY2086" s="2217"/>
      <c r="HWZ2086" s="2217"/>
      <c r="HXA2086" s="2217"/>
      <c r="HXB2086" s="2217"/>
      <c r="HXC2086" s="2217"/>
      <c r="HXD2086" s="2217"/>
      <c r="HXE2086" s="2217"/>
      <c r="HXF2086" s="2217"/>
      <c r="HXG2086" s="2217"/>
      <c r="HXH2086" s="2217"/>
      <c r="HXI2086" s="2217"/>
      <c r="HXJ2086" s="2217"/>
      <c r="HXK2086" s="2217"/>
      <c r="HXL2086" s="2217"/>
      <c r="HXM2086" s="2217"/>
      <c r="HXN2086" s="2217"/>
      <c r="HXO2086" s="2217"/>
      <c r="HXP2086" s="2217"/>
      <c r="HXQ2086" s="2217"/>
      <c r="HXR2086" s="2217"/>
      <c r="HXS2086" s="2217"/>
      <c r="HXT2086" s="2217"/>
      <c r="HXU2086" s="2217"/>
      <c r="HXV2086" s="2217"/>
      <c r="HXW2086" s="2217"/>
      <c r="HXX2086" s="2217"/>
      <c r="HXY2086" s="2217"/>
      <c r="HXZ2086" s="2217"/>
      <c r="HYA2086" s="2217"/>
      <c r="HYB2086" s="2217"/>
      <c r="HYC2086" s="2217"/>
      <c r="HYD2086" s="2217"/>
      <c r="HYE2086" s="2217"/>
      <c r="HYF2086" s="2217"/>
      <c r="HYG2086" s="2217"/>
      <c r="HYH2086" s="2217"/>
      <c r="HYI2086" s="2217"/>
      <c r="HYJ2086" s="2217"/>
      <c r="HYK2086" s="2217"/>
      <c r="HYL2086" s="2217"/>
      <c r="HYM2086" s="2217"/>
      <c r="HYN2086" s="2217"/>
      <c r="HYO2086" s="2217"/>
      <c r="HYP2086" s="2217"/>
      <c r="HYQ2086" s="2217"/>
      <c r="HYR2086" s="2217"/>
      <c r="HYS2086" s="2217"/>
      <c r="HYT2086" s="2217"/>
      <c r="HYU2086" s="2217"/>
      <c r="HYV2086" s="2217"/>
      <c r="HYW2086" s="2217"/>
      <c r="HYX2086" s="2217"/>
      <c r="HYY2086" s="2217"/>
      <c r="HYZ2086" s="2217"/>
      <c r="HZA2086" s="2217"/>
      <c r="HZB2086" s="2217"/>
      <c r="HZC2086" s="2217"/>
      <c r="HZD2086" s="2217"/>
      <c r="HZE2086" s="2217"/>
      <c r="HZF2086" s="2217"/>
      <c r="HZG2086" s="2217"/>
      <c r="HZH2086" s="2217"/>
      <c r="HZI2086" s="2217"/>
      <c r="HZJ2086" s="2217"/>
      <c r="HZK2086" s="2217"/>
      <c r="HZL2086" s="2217"/>
      <c r="HZM2086" s="2217"/>
      <c r="HZN2086" s="2217"/>
      <c r="HZO2086" s="2217"/>
      <c r="HZP2086" s="2217"/>
      <c r="HZQ2086" s="2217"/>
      <c r="HZR2086" s="2217"/>
      <c r="HZS2086" s="2217"/>
      <c r="HZT2086" s="2217"/>
      <c r="HZU2086" s="2217"/>
      <c r="HZV2086" s="2217"/>
      <c r="HZW2086" s="2217"/>
      <c r="HZX2086" s="2217"/>
      <c r="HZY2086" s="2217"/>
      <c r="HZZ2086" s="2217"/>
      <c r="IAA2086" s="2217"/>
      <c r="IAB2086" s="2217"/>
      <c r="IAC2086" s="2217"/>
      <c r="IAD2086" s="2217"/>
      <c r="IAE2086" s="2217"/>
      <c r="IAF2086" s="2217"/>
      <c r="IAG2086" s="2217"/>
      <c r="IAH2086" s="2217"/>
      <c r="IAI2086" s="2217"/>
      <c r="IAJ2086" s="2217"/>
      <c r="IAK2086" s="2217"/>
      <c r="IAL2086" s="2217"/>
      <c r="IAM2086" s="2217"/>
      <c r="IAN2086" s="2217"/>
      <c r="IAO2086" s="2217"/>
      <c r="IAP2086" s="2217"/>
      <c r="IAQ2086" s="2217"/>
      <c r="IAR2086" s="2217"/>
      <c r="IAS2086" s="2217"/>
      <c r="IAT2086" s="2217"/>
      <c r="IAU2086" s="2217"/>
      <c r="IAV2086" s="2217"/>
      <c r="IAW2086" s="2217"/>
      <c r="IAX2086" s="2217"/>
      <c r="IAY2086" s="2217"/>
      <c r="IAZ2086" s="2217"/>
      <c r="IBA2086" s="2217"/>
      <c r="IBB2086" s="2217"/>
      <c r="IBC2086" s="2217"/>
      <c r="IBD2086" s="2217"/>
      <c r="IBE2086" s="2217"/>
      <c r="IBF2086" s="2217"/>
      <c r="IBG2086" s="2217"/>
      <c r="IBH2086" s="2217"/>
      <c r="IBI2086" s="2217"/>
      <c r="IBJ2086" s="2217"/>
      <c r="IBK2086" s="2217"/>
      <c r="IBL2086" s="2217"/>
      <c r="IBM2086" s="2217"/>
      <c r="IBN2086" s="2217"/>
      <c r="IBO2086" s="2217"/>
      <c r="IBP2086" s="2217"/>
      <c r="IBQ2086" s="2217"/>
      <c r="IBR2086" s="2217"/>
      <c r="IBS2086" s="2217"/>
      <c r="IBT2086" s="2217"/>
      <c r="IBU2086" s="2217"/>
      <c r="IBV2086" s="2217"/>
      <c r="IBW2086" s="2217"/>
      <c r="IBX2086" s="2217"/>
      <c r="IBY2086" s="2217"/>
      <c r="IBZ2086" s="2217"/>
      <c r="ICA2086" s="2217"/>
      <c r="ICB2086" s="2217"/>
      <c r="ICC2086" s="2217"/>
      <c r="ICD2086" s="2217"/>
      <c r="ICE2086" s="2217"/>
      <c r="ICF2086" s="2217"/>
      <c r="ICG2086" s="2217"/>
      <c r="ICH2086" s="2217"/>
      <c r="ICI2086" s="2217"/>
      <c r="ICJ2086" s="2217"/>
      <c r="ICK2086" s="2217"/>
      <c r="ICL2086" s="2217"/>
      <c r="ICM2086" s="2217"/>
      <c r="ICN2086" s="2217"/>
      <c r="ICO2086" s="2217"/>
      <c r="ICP2086" s="2217"/>
      <c r="ICQ2086" s="2217"/>
      <c r="ICR2086" s="2217"/>
      <c r="ICS2086" s="2217"/>
      <c r="ICT2086" s="2217"/>
      <c r="ICU2086" s="2217"/>
      <c r="ICV2086" s="2217"/>
      <c r="ICW2086" s="2217"/>
      <c r="ICX2086" s="2217"/>
      <c r="ICY2086" s="2217"/>
      <c r="ICZ2086" s="2217"/>
      <c r="IDA2086" s="2217"/>
      <c r="IDB2086" s="2217"/>
      <c r="IDC2086" s="2217"/>
      <c r="IDD2086" s="2217"/>
      <c r="IDE2086" s="2217"/>
      <c r="IDF2086" s="2217"/>
      <c r="IDG2086" s="2217"/>
      <c r="IDH2086" s="2217"/>
      <c r="IDI2086" s="2217"/>
      <c r="IDJ2086" s="2217"/>
      <c r="IDK2086" s="2217"/>
      <c r="IDL2086" s="2217"/>
      <c r="IDM2086" s="2217"/>
      <c r="IDN2086" s="2217"/>
      <c r="IDO2086" s="2217"/>
      <c r="IDP2086" s="2217"/>
      <c r="IDQ2086" s="2217"/>
      <c r="IDR2086" s="2217"/>
      <c r="IDS2086" s="2217"/>
      <c r="IDT2086" s="2217"/>
      <c r="IDU2086" s="2217"/>
      <c r="IDV2086" s="2217"/>
      <c r="IDW2086" s="2217"/>
      <c r="IDX2086" s="2217"/>
      <c r="IDY2086" s="2217"/>
      <c r="IDZ2086" s="2217"/>
      <c r="IEA2086" s="2217"/>
      <c r="IEB2086" s="2217"/>
      <c r="IEC2086" s="2217"/>
      <c r="IED2086" s="2217"/>
      <c r="IEE2086" s="2217"/>
      <c r="IEF2086" s="2217"/>
      <c r="IEG2086" s="2217"/>
      <c r="IEH2086" s="2217"/>
      <c r="IEI2086" s="2217"/>
      <c r="IEJ2086" s="2217"/>
      <c r="IEK2086" s="2217"/>
      <c r="IEL2086" s="2217"/>
      <c r="IEM2086" s="2217"/>
      <c r="IEN2086" s="2217"/>
      <c r="IEO2086" s="2217"/>
      <c r="IEP2086" s="2217"/>
      <c r="IEQ2086" s="2217"/>
      <c r="IER2086" s="2217"/>
      <c r="IES2086" s="2217"/>
      <c r="IET2086" s="2217"/>
      <c r="IEU2086" s="2217"/>
      <c r="IEV2086" s="2217"/>
      <c r="IEW2086" s="2217"/>
      <c r="IEX2086" s="2217"/>
      <c r="IEY2086" s="2217"/>
      <c r="IEZ2086" s="2217"/>
      <c r="IFA2086" s="2217"/>
      <c r="IFB2086" s="2217"/>
      <c r="IFC2086" s="2217"/>
      <c r="IFD2086" s="2217"/>
      <c r="IFE2086" s="2217"/>
      <c r="IFF2086" s="2217"/>
      <c r="IFG2086" s="2217"/>
      <c r="IFH2086" s="2217"/>
      <c r="IFI2086" s="2217"/>
      <c r="IFJ2086" s="2217"/>
      <c r="IFK2086" s="2217"/>
      <c r="IFL2086" s="2217"/>
      <c r="IFM2086" s="2217"/>
      <c r="IFN2086" s="2217"/>
      <c r="IFO2086" s="2217"/>
      <c r="IFP2086" s="2217"/>
      <c r="IFQ2086" s="2217"/>
      <c r="IFR2086" s="2217"/>
      <c r="IFS2086" s="2217"/>
      <c r="IFT2086" s="2217"/>
      <c r="IFU2086" s="2217"/>
      <c r="IFV2086" s="2217"/>
      <c r="IFW2086" s="2217"/>
      <c r="IFX2086" s="2217"/>
      <c r="IFY2086" s="2217"/>
      <c r="IFZ2086" s="2217"/>
      <c r="IGA2086" s="2217"/>
      <c r="IGB2086" s="2217"/>
      <c r="IGC2086" s="2217"/>
      <c r="IGD2086" s="2217"/>
      <c r="IGE2086" s="2217"/>
      <c r="IGF2086" s="2217"/>
      <c r="IGG2086" s="2217"/>
      <c r="IGH2086" s="2217"/>
      <c r="IGI2086" s="2217"/>
      <c r="IGJ2086" s="2217"/>
      <c r="IGK2086" s="2217"/>
      <c r="IGL2086" s="2217"/>
      <c r="IGM2086" s="2217"/>
      <c r="IGN2086" s="2217"/>
      <c r="IGO2086" s="2217"/>
      <c r="IGP2086" s="2217"/>
      <c r="IGQ2086" s="2217"/>
      <c r="IGR2086" s="2217"/>
      <c r="IGS2086" s="2217"/>
      <c r="IGT2086" s="2217"/>
      <c r="IGU2086" s="2217"/>
      <c r="IGV2086" s="2217"/>
      <c r="IGW2086" s="2217"/>
      <c r="IGX2086" s="2217"/>
      <c r="IGY2086" s="2217"/>
      <c r="IGZ2086" s="2217"/>
      <c r="IHA2086" s="2217"/>
      <c r="IHB2086" s="2217"/>
      <c r="IHC2086" s="2217"/>
      <c r="IHD2086" s="2217"/>
      <c r="IHE2086" s="2217"/>
      <c r="IHF2086" s="2217"/>
      <c r="IHG2086" s="2217"/>
      <c r="IHH2086" s="2217"/>
      <c r="IHI2086" s="2217"/>
      <c r="IHJ2086" s="2217"/>
      <c r="IHK2086" s="2217"/>
      <c r="IHL2086" s="2217"/>
      <c r="IHM2086" s="2217"/>
      <c r="IHN2086" s="2217"/>
      <c r="IHO2086" s="2217"/>
      <c r="IHP2086" s="2217"/>
      <c r="IHQ2086" s="2217"/>
      <c r="IHR2086" s="2217"/>
      <c r="IHS2086" s="2217"/>
      <c r="IHT2086" s="2217"/>
      <c r="IHU2086" s="2217"/>
      <c r="IHV2086" s="2217"/>
      <c r="IHW2086" s="2217"/>
      <c r="IHX2086" s="2217"/>
      <c r="IHY2086" s="2217"/>
      <c r="IHZ2086" s="2217"/>
      <c r="IIA2086" s="2217"/>
      <c r="IIB2086" s="2217"/>
      <c r="IIC2086" s="2217"/>
      <c r="IID2086" s="2217"/>
      <c r="IIE2086" s="2217"/>
      <c r="IIF2086" s="2217"/>
      <c r="IIG2086" s="2217"/>
      <c r="IIH2086" s="2217"/>
      <c r="III2086" s="2217"/>
      <c r="IIJ2086" s="2217"/>
      <c r="IIK2086" s="2217"/>
      <c r="IIL2086" s="2217"/>
      <c r="IIM2086" s="2217"/>
      <c r="IIN2086" s="2217"/>
      <c r="IIO2086" s="2217"/>
      <c r="IIP2086" s="2217"/>
      <c r="IIQ2086" s="2217"/>
      <c r="IIR2086" s="2217"/>
      <c r="IIS2086" s="2217"/>
      <c r="IIT2086" s="2217"/>
      <c r="IIU2086" s="2217"/>
      <c r="IIV2086" s="2217"/>
      <c r="IIW2086" s="2217"/>
      <c r="IIX2086" s="2217"/>
      <c r="IIY2086" s="2217"/>
      <c r="IIZ2086" s="2217"/>
      <c r="IJA2086" s="2217"/>
      <c r="IJB2086" s="2217"/>
      <c r="IJC2086" s="2217"/>
      <c r="IJD2086" s="2217"/>
      <c r="IJE2086" s="2217"/>
      <c r="IJF2086" s="2217"/>
      <c r="IJG2086" s="2217"/>
      <c r="IJH2086" s="2217"/>
      <c r="IJI2086" s="2217"/>
      <c r="IJJ2086" s="2217"/>
      <c r="IJK2086" s="2217"/>
      <c r="IJL2086" s="2217"/>
      <c r="IJM2086" s="2217"/>
      <c r="IJN2086" s="2217"/>
      <c r="IJO2086" s="2217"/>
      <c r="IJP2086" s="2217"/>
      <c r="IJQ2086" s="2217"/>
      <c r="IJR2086" s="2217"/>
      <c r="IJS2086" s="2217"/>
      <c r="IJT2086" s="2217"/>
      <c r="IJU2086" s="2217"/>
      <c r="IJV2086" s="2217"/>
      <c r="IJW2086" s="2217"/>
      <c r="IJX2086" s="2217"/>
      <c r="IJY2086" s="2217"/>
      <c r="IJZ2086" s="2217"/>
      <c r="IKA2086" s="2217"/>
      <c r="IKB2086" s="2217"/>
      <c r="IKC2086" s="2217"/>
      <c r="IKD2086" s="2217"/>
      <c r="IKE2086" s="2217"/>
      <c r="IKF2086" s="2217"/>
      <c r="IKG2086" s="2217"/>
      <c r="IKH2086" s="2217"/>
      <c r="IKI2086" s="2217"/>
      <c r="IKJ2086" s="2217"/>
      <c r="IKK2086" s="2217"/>
      <c r="IKL2086" s="2217"/>
      <c r="IKM2086" s="2217"/>
      <c r="IKN2086" s="2217"/>
      <c r="IKO2086" s="2217"/>
      <c r="IKP2086" s="2217"/>
      <c r="IKQ2086" s="2217"/>
      <c r="IKR2086" s="2217"/>
      <c r="IKS2086" s="2217"/>
      <c r="IKT2086" s="2217"/>
      <c r="IKU2086" s="2217"/>
      <c r="IKV2086" s="2217"/>
      <c r="IKW2086" s="2217"/>
      <c r="IKX2086" s="2217"/>
      <c r="IKY2086" s="2217"/>
      <c r="IKZ2086" s="2217"/>
      <c r="ILA2086" s="2217"/>
      <c r="ILB2086" s="2217"/>
      <c r="ILC2086" s="2217"/>
      <c r="ILD2086" s="2217"/>
      <c r="ILE2086" s="2217"/>
      <c r="ILF2086" s="2217"/>
      <c r="ILG2086" s="2217"/>
      <c r="ILH2086" s="2217"/>
      <c r="ILI2086" s="2217"/>
      <c r="ILJ2086" s="2217"/>
      <c r="ILK2086" s="2217"/>
      <c r="ILL2086" s="2217"/>
      <c r="ILM2086" s="2217"/>
      <c r="ILN2086" s="2217"/>
      <c r="ILO2086" s="2217"/>
      <c r="ILP2086" s="2217"/>
      <c r="ILQ2086" s="2217"/>
      <c r="ILR2086" s="2217"/>
      <c r="ILS2086" s="2217"/>
      <c r="ILT2086" s="2217"/>
      <c r="ILU2086" s="2217"/>
      <c r="ILV2086" s="2217"/>
      <c r="ILW2086" s="2217"/>
      <c r="ILX2086" s="2217"/>
      <c r="ILY2086" s="2217"/>
      <c r="ILZ2086" s="2217"/>
      <c r="IMA2086" s="2217"/>
      <c r="IMB2086" s="2217"/>
      <c r="IMC2086" s="2217"/>
      <c r="IMD2086" s="2217"/>
      <c r="IME2086" s="2217"/>
      <c r="IMF2086" s="2217"/>
      <c r="IMG2086" s="2217"/>
      <c r="IMH2086" s="2217"/>
      <c r="IMI2086" s="2217"/>
      <c r="IMJ2086" s="2217"/>
      <c r="IMK2086" s="2217"/>
      <c r="IML2086" s="2217"/>
      <c r="IMM2086" s="2217"/>
      <c r="IMN2086" s="2217"/>
      <c r="IMO2086" s="2217"/>
      <c r="IMP2086" s="2217"/>
      <c r="IMQ2086" s="2217"/>
      <c r="IMR2086" s="2217"/>
      <c r="IMS2086" s="2217"/>
      <c r="IMT2086" s="2217"/>
      <c r="IMU2086" s="2217"/>
      <c r="IMV2086" s="2217"/>
      <c r="IMW2086" s="2217"/>
      <c r="IMX2086" s="2217"/>
      <c r="IMY2086" s="2217"/>
      <c r="IMZ2086" s="2217"/>
      <c r="INA2086" s="2217"/>
      <c r="INB2086" s="2217"/>
      <c r="INC2086" s="2217"/>
      <c r="IND2086" s="2217"/>
      <c r="INE2086" s="2217"/>
      <c r="INF2086" s="2217"/>
      <c r="ING2086" s="2217"/>
      <c r="INH2086" s="2217"/>
      <c r="INI2086" s="2217"/>
      <c r="INJ2086" s="2217"/>
      <c r="INK2086" s="2217"/>
      <c r="INL2086" s="2217"/>
      <c r="INM2086" s="2217"/>
      <c r="INN2086" s="2217"/>
      <c r="INO2086" s="2217"/>
      <c r="INP2086" s="2217"/>
      <c r="INQ2086" s="2217"/>
      <c r="INR2086" s="2217"/>
      <c r="INS2086" s="2217"/>
      <c r="INT2086" s="2217"/>
      <c r="INU2086" s="2217"/>
      <c r="INV2086" s="2217"/>
      <c r="INW2086" s="2217"/>
      <c r="INX2086" s="2217"/>
      <c r="INY2086" s="2217"/>
      <c r="INZ2086" s="2217"/>
      <c r="IOA2086" s="2217"/>
      <c r="IOB2086" s="2217"/>
      <c r="IOC2086" s="2217"/>
      <c r="IOD2086" s="2217"/>
      <c r="IOE2086" s="2217"/>
      <c r="IOF2086" s="2217"/>
      <c r="IOG2086" s="2217"/>
      <c r="IOH2086" s="2217"/>
      <c r="IOI2086" s="2217"/>
      <c r="IOJ2086" s="2217"/>
      <c r="IOK2086" s="2217"/>
      <c r="IOL2086" s="2217"/>
      <c r="IOM2086" s="2217"/>
      <c r="ION2086" s="2217"/>
      <c r="IOO2086" s="2217"/>
      <c r="IOP2086" s="2217"/>
      <c r="IOQ2086" s="2217"/>
      <c r="IOR2086" s="2217"/>
      <c r="IOS2086" s="2217"/>
      <c r="IOT2086" s="2217"/>
      <c r="IOU2086" s="2217"/>
      <c r="IOV2086" s="2217"/>
      <c r="IOW2086" s="2217"/>
      <c r="IOX2086" s="2217"/>
      <c r="IOY2086" s="2217"/>
      <c r="IOZ2086" s="2217"/>
      <c r="IPA2086" s="2217"/>
      <c r="IPB2086" s="2217"/>
      <c r="IPC2086" s="2217"/>
      <c r="IPD2086" s="2217"/>
      <c r="IPE2086" s="2217"/>
      <c r="IPF2086" s="2217"/>
      <c r="IPG2086" s="2217"/>
      <c r="IPH2086" s="2217"/>
      <c r="IPI2086" s="2217"/>
      <c r="IPJ2086" s="2217"/>
      <c r="IPK2086" s="2217"/>
      <c r="IPL2086" s="2217"/>
      <c r="IPM2086" s="2217"/>
      <c r="IPN2086" s="2217"/>
      <c r="IPO2086" s="2217"/>
      <c r="IPP2086" s="2217"/>
      <c r="IPQ2086" s="2217"/>
      <c r="IPR2086" s="2217"/>
      <c r="IPS2086" s="2217"/>
      <c r="IPT2086" s="2217"/>
      <c r="IPU2086" s="2217"/>
      <c r="IPV2086" s="2217"/>
      <c r="IPW2086" s="2217"/>
      <c r="IPX2086" s="2217"/>
      <c r="IPY2086" s="2217"/>
      <c r="IPZ2086" s="2217"/>
      <c r="IQA2086" s="2217"/>
      <c r="IQB2086" s="2217"/>
      <c r="IQC2086" s="2217"/>
      <c r="IQD2086" s="2217"/>
      <c r="IQE2086" s="2217"/>
      <c r="IQF2086" s="2217"/>
      <c r="IQG2086" s="2217"/>
      <c r="IQH2086" s="2217"/>
      <c r="IQI2086" s="2217"/>
      <c r="IQJ2086" s="2217"/>
      <c r="IQK2086" s="2217"/>
      <c r="IQL2086" s="2217"/>
      <c r="IQM2086" s="2217"/>
      <c r="IQN2086" s="2217"/>
      <c r="IQO2086" s="2217"/>
      <c r="IQP2086" s="2217"/>
      <c r="IQQ2086" s="2217"/>
      <c r="IQR2086" s="2217"/>
      <c r="IQS2086" s="2217"/>
      <c r="IQT2086" s="2217"/>
      <c r="IQU2086" s="2217"/>
      <c r="IQV2086" s="2217"/>
      <c r="IQW2086" s="2217"/>
      <c r="IQX2086" s="2217"/>
      <c r="IQY2086" s="2217"/>
      <c r="IQZ2086" s="2217"/>
      <c r="IRA2086" s="2217"/>
      <c r="IRB2086" s="2217"/>
      <c r="IRC2086" s="2217"/>
      <c r="IRD2086" s="2217"/>
      <c r="IRE2086" s="2217"/>
      <c r="IRF2086" s="2217"/>
      <c r="IRG2086" s="2217"/>
      <c r="IRH2086" s="2217"/>
      <c r="IRI2086" s="2217"/>
      <c r="IRJ2086" s="2217"/>
      <c r="IRK2086" s="2217"/>
      <c r="IRL2086" s="2217"/>
      <c r="IRM2086" s="2217"/>
      <c r="IRN2086" s="2217"/>
      <c r="IRO2086" s="2217"/>
      <c r="IRP2086" s="2217"/>
      <c r="IRQ2086" s="2217"/>
      <c r="IRR2086" s="2217"/>
      <c r="IRS2086" s="2217"/>
      <c r="IRT2086" s="2217"/>
      <c r="IRU2086" s="2217"/>
      <c r="IRV2086" s="2217"/>
      <c r="IRW2086" s="2217"/>
      <c r="IRX2086" s="2217"/>
      <c r="IRY2086" s="2217"/>
      <c r="IRZ2086" s="2217"/>
      <c r="ISA2086" s="2217"/>
      <c r="ISB2086" s="2217"/>
      <c r="ISC2086" s="2217"/>
      <c r="ISD2086" s="2217"/>
      <c r="ISE2086" s="2217"/>
      <c r="ISF2086" s="2217"/>
      <c r="ISG2086" s="2217"/>
      <c r="ISH2086" s="2217"/>
      <c r="ISI2086" s="2217"/>
      <c r="ISJ2086" s="2217"/>
      <c r="ISK2086" s="2217"/>
      <c r="ISL2086" s="2217"/>
      <c r="ISM2086" s="2217"/>
      <c r="ISN2086" s="2217"/>
      <c r="ISO2086" s="2217"/>
      <c r="ISP2086" s="2217"/>
      <c r="ISQ2086" s="2217"/>
      <c r="ISR2086" s="2217"/>
      <c r="ISS2086" s="2217"/>
      <c r="IST2086" s="2217"/>
      <c r="ISU2086" s="2217"/>
      <c r="ISV2086" s="2217"/>
      <c r="ISW2086" s="2217"/>
      <c r="ISX2086" s="2217"/>
      <c r="ISY2086" s="2217"/>
      <c r="ISZ2086" s="2217"/>
      <c r="ITA2086" s="2217"/>
      <c r="ITB2086" s="2217"/>
      <c r="ITC2086" s="2217"/>
      <c r="ITD2086" s="2217"/>
      <c r="ITE2086" s="2217"/>
      <c r="ITF2086" s="2217"/>
      <c r="ITG2086" s="2217"/>
      <c r="ITH2086" s="2217"/>
      <c r="ITI2086" s="2217"/>
      <c r="ITJ2086" s="2217"/>
      <c r="ITK2086" s="2217"/>
      <c r="ITL2086" s="2217"/>
      <c r="ITM2086" s="2217"/>
      <c r="ITN2086" s="2217"/>
      <c r="ITO2086" s="2217"/>
      <c r="ITP2086" s="2217"/>
      <c r="ITQ2086" s="2217"/>
      <c r="ITR2086" s="2217"/>
      <c r="ITS2086" s="2217"/>
      <c r="ITT2086" s="2217"/>
      <c r="ITU2086" s="2217"/>
      <c r="ITV2086" s="2217"/>
      <c r="ITW2086" s="2217"/>
      <c r="ITX2086" s="2217"/>
      <c r="ITY2086" s="2217"/>
      <c r="ITZ2086" s="2217"/>
      <c r="IUA2086" s="2217"/>
      <c r="IUB2086" s="2217"/>
      <c r="IUC2086" s="2217"/>
      <c r="IUD2086" s="2217"/>
      <c r="IUE2086" s="2217"/>
      <c r="IUF2086" s="2217"/>
      <c r="IUG2086" s="2217"/>
      <c r="IUH2086" s="2217"/>
      <c r="IUI2086" s="2217"/>
      <c r="IUJ2086" s="2217"/>
      <c r="IUK2086" s="2217"/>
      <c r="IUL2086" s="2217"/>
      <c r="IUM2086" s="2217"/>
      <c r="IUN2086" s="2217"/>
      <c r="IUO2086" s="2217"/>
      <c r="IUP2086" s="2217"/>
      <c r="IUQ2086" s="2217"/>
      <c r="IUR2086" s="2217"/>
      <c r="IUS2086" s="2217"/>
      <c r="IUT2086" s="2217"/>
      <c r="IUU2086" s="2217"/>
      <c r="IUV2086" s="2217"/>
      <c r="IUW2086" s="2217"/>
      <c r="IUX2086" s="2217"/>
      <c r="IUY2086" s="2217"/>
      <c r="IUZ2086" s="2217"/>
      <c r="IVA2086" s="2217"/>
      <c r="IVB2086" s="2217"/>
      <c r="IVC2086" s="2217"/>
      <c r="IVD2086" s="2217"/>
      <c r="IVE2086" s="2217"/>
      <c r="IVF2086" s="2217"/>
      <c r="IVG2086" s="2217"/>
      <c r="IVH2086" s="2217"/>
      <c r="IVI2086" s="2217"/>
      <c r="IVJ2086" s="2217"/>
      <c r="IVK2086" s="2217"/>
      <c r="IVL2086" s="2217"/>
      <c r="IVM2086" s="2217"/>
      <c r="IVN2086" s="2217"/>
      <c r="IVO2086" s="2217"/>
      <c r="IVP2086" s="2217"/>
      <c r="IVQ2086" s="2217"/>
      <c r="IVR2086" s="2217"/>
      <c r="IVS2086" s="2217"/>
      <c r="IVT2086" s="2217"/>
      <c r="IVU2086" s="2217"/>
      <c r="IVV2086" s="2217"/>
      <c r="IVW2086" s="2217"/>
      <c r="IVX2086" s="2217"/>
      <c r="IVY2086" s="2217"/>
      <c r="IVZ2086" s="2217"/>
      <c r="IWA2086" s="2217"/>
      <c r="IWB2086" s="2217"/>
      <c r="IWC2086" s="2217"/>
      <c r="IWD2086" s="2217"/>
      <c r="IWE2086" s="2217"/>
      <c r="IWF2086" s="2217"/>
      <c r="IWG2086" s="2217"/>
      <c r="IWH2086" s="2217"/>
      <c r="IWI2086" s="2217"/>
      <c r="IWJ2086" s="2217"/>
      <c r="IWK2086" s="2217"/>
      <c r="IWL2086" s="2217"/>
      <c r="IWM2086" s="2217"/>
      <c r="IWN2086" s="2217"/>
      <c r="IWO2086" s="2217"/>
      <c r="IWP2086" s="2217"/>
      <c r="IWQ2086" s="2217"/>
      <c r="IWR2086" s="2217"/>
      <c r="IWS2086" s="2217"/>
      <c r="IWT2086" s="2217"/>
      <c r="IWU2086" s="2217"/>
      <c r="IWV2086" s="2217"/>
      <c r="IWW2086" s="2217"/>
      <c r="IWX2086" s="2217"/>
      <c r="IWY2086" s="2217"/>
      <c r="IWZ2086" s="2217"/>
      <c r="IXA2086" s="2217"/>
      <c r="IXB2086" s="2217"/>
      <c r="IXC2086" s="2217"/>
      <c r="IXD2086" s="2217"/>
      <c r="IXE2086" s="2217"/>
      <c r="IXF2086" s="2217"/>
      <c r="IXG2086" s="2217"/>
      <c r="IXH2086" s="2217"/>
      <c r="IXI2086" s="2217"/>
      <c r="IXJ2086" s="2217"/>
      <c r="IXK2086" s="2217"/>
      <c r="IXL2086" s="2217"/>
      <c r="IXM2086" s="2217"/>
      <c r="IXN2086" s="2217"/>
      <c r="IXO2086" s="2217"/>
      <c r="IXP2086" s="2217"/>
      <c r="IXQ2086" s="2217"/>
      <c r="IXR2086" s="2217"/>
      <c r="IXS2086" s="2217"/>
      <c r="IXT2086" s="2217"/>
      <c r="IXU2086" s="2217"/>
      <c r="IXV2086" s="2217"/>
      <c r="IXW2086" s="2217"/>
      <c r="IXX2086" s="2217"/>
      <c r="IXY2086" s="2217"/>
      <c r="IXZ2086" s="2217"/>
      <c r="IYA2086" s="2217"/>
      <c r="IYB2086" s="2217"/>
      <c r="IYC2086" s="2217"/>
      <c r="IYD2086" s="2217"/>
      <c r="IYE2086" s="2217"/>
      <c r="IYF2086" s="2217"/>
      <c r="IYG2086" s="2217"/>
      <c r="IYH2086" s="2217"/>
      <c r="IYI2086" s="2217"/>
      <c r="IYJ2086" s="2217"/>
      <c r="IYK2086" s="2217"/>
      <c r="IYL2086" s="2217"/>
      <c r="IYM2086" s="2217"/>
      <c r="IYN2086" s="2217"/>
      <c r="IYO2086" s="2217"/>
      <c r="IYP2086" s="2217"/>
      <c r="IYQ2086" s="2217"/>
      <c r="IYR2086" s="2217"/>
      <c r="IYS2086" s="2217"/>
      <c r="IYT2086" s="2217"/>
      <c r="IYU2086" s="2217"/>
      <c r="IYV2086" s="2217"/>
      <c r="IYW2086" s="2217"/>
      <c r="IYX2086" s="2217"/>
      <c r="IYY2086" s="2217"/>
      <c r="IYZ2086" s="2217"/>
      <c r="IZA2086" s="2217"/>
      <c r="IZB2086" s="2217"/>
      <c r="IZC2086" s="2217"/>
      <c r="IZD2086" s="2217"/>
      <c r="IZE2086" s="2217"/>
      <c r="IZF2086" s="2217"/>
      <c r="IZG2086" s="2217"/>
      <c r="IZH2086" s="2217"/>
      <c r="IZI2086" s="2217"/>
      <c r="IZJ2086" s="2217"/>
      <c r="IZK2086" s="2217"/>
      <c r="IZL2086" s="2217"/>
      <c r="IZM2086" s="2217"/>
      <c r="IZN2086" s="2217"/>
      <c r="IZO2086" s="2217"/>
      <c r="IZP2086" s="2217"/>
      <c r="IZQ2086" s="2217"/>
      <c r="IZR2086" s="2217"/>
      <c r="IZS2086" s="2217"/>
      <c r="IZT2086" s="2217"/>
      <c r="IZU2086" s="2217"/>
      <c r="IZV2086" s="2217"/>
      <c r="IZW2086" s="2217"/>
      <c r="IZX2086" s="2217"/>
      <c r="IZY2086" s="2217"/>
      <c r="IZZ2086" s="2217"/>
      <c r="JAA2086" s="2217"/>
      <c r="JAB2086" s="2217"/>
      <c r="JAC2086" s="2217"/>
      <c r="JAD2086" s="2217"/>
      <c r="JAE2086" s="2217"/>
      <c r="JAF2086" s="2217"/>
      <c r="JAG2086" s="2217"/>
      <c r="JAH2086" s="2217"/>
      <c r="JAI2086" s="2217"/>
      <c r="JAJ2086" s="2217"/>
      <c r="JAK2086" s="2217"/>
      <c r="JAL2086" s="2217"/>
      <c r="JAM2086" s="2217"/>
      <c r="JAN2086" s="2217"/>
      <c r="JAO2086" s="2217"/>
      <c r="JAP2086" s="2217"/>
      <c r="JAQ2086" s="2217"/>
      <c r="JAR2086" s="2217"/>
      <c r="JAS2086" s="2217"/>
      <c r="JAT2086" s="2217"/>
      <c r="JAU2086" s="2217"/>
      <c r="JAV2086" s="2217"/>
      <c r="JAW2086" s="2217"/>
      <c r="JAX2086" s="2217"/>
      <c r="JAY2086" s="2217"/>
      <c r="JAZ2086" s="2217"/>
      <c r="JBA2086" s="2217"/>
      <c r="JBB2086" s="2217"/>
      <c r="JBC2086" s="2217"/>
      <c r="JBD2086" s="2217"/>
      <c r="JBE2086" s="2217"/>
      <c r="JBF2086" s="2217"/>
      <c r="JBG2086" s="2217"/>
      <c r="JBH2086" s="2217"/>
      <c r="JBI2086" s="2217"/>
      <c r="JBJ2086" s="2217"/>
      <c r="JBK2086" s="2217"/>
      <c r="JBL2086" s="2217"/>
      <c r="JBM2086" s="2217"/>
      <c r="JBN2086" s="2217"/>
      <c r="JBO2086" s="2217"/>
      <c r="JBP2086" s="2217"/>
      <c r="JBQ2086" s="2217"/>
      <c r="JBR2086" s="2217"/>
      <c r="JBS2086" s="2217"/>
      <c r="JBT2086" s="2217"/>
      <c r="JBU2086" s="2217"/>
      <c r="JBV2086" s="2217"/>
      <c r="JBW2086" s="2217"/>
      <c r="JBX2086" s="2217"/>
      <c r="JBY2086" s="2217"/>
      <c r="JBZ2086" s="2217"/>
      <c r="JCA2086" s="2217"/>
      <c r="JCB2086" s="2217"/>
      <c r="JCC2086" s="2217"/>
      <c r="JCD2086" s="2217"/>
      <c r="JCE2086" s="2217"/>
      <c r="JCF2086" s="2217"/>
      <c r="JCG2086" s="2217"/>
      <c r="JCH2086" s="2217"/>
      <c r="JCI2086" s="2217"/>
      <c r="JCJ2086" s="2217"/>
      <c r="JCK2086" s="2217"/>
      <c r="JCL2086" s="2217"/>
      <c r="JCM2086" s="2217"/>
      <c r="JCN2086" s="2217"/>
      <c r="JCO2086" s="2217"/>
      <c r="JCP2086" s="2217"/>
      <c r="JCQ2086" s="2217"/>
      <c r="JCR2086" s="2217"/>
      <c r="JCS2086" s="2217"/>
      <c r="JCT2086" s="2217"/>
      <c r="JCU2086" s="2217"/>
      <c r="JCV2086" s="2217"/>
      <c r="JCW2086" s="2217"/>
      <c r="JCX2086" s="2217"/>
      <c r="JCY2086" s="2217"/>
      <c r="JCZ2086" s="2217"/>
      <c r="JDA2086" s="2217"/>
      <c r="JDB2086" s="2217"/>
      <c r="JDC2086" s="2217"/>
      <c r="JDD2086" s="2217"/>
      <c r="JDE2086" s="2217"/>
      <c r="JDF2086" s="2217"/>
      <c r="JDG2086" s="2217"/>
      <c r="JDH2086" s="2217"/>
      <c r="JDI2086" s="2217"/>
      <c r="JDJ2086" s="2217"/>
      <c r="JDK2086" s="2217"/>
      <c r="JDL2086" s="2217"/>
      <c r="JDM2086" s="2217"/>
      <c r="JDN2086" s="2217"/>
      <c r="JDO2086" s="2217"/>
      <c r="JDP2086" s="2217"/>
      <c r="JDQ2086" s="2217"/>
      <c r="JDR2086" s="2217"/>
      <c r="JDS2086" s="2217"/>
      <c r="JDT2086" s="2217"/>
      <c r="JDU2086" s="2217"/>
      <c r="JDV2086" s="2217"/>
      <c r="JDW2086" s="2217"/>
      <c r="JDX2086" s="2217"/>
      <c r="JDY2086" s="2217"/>
      <c r="JDZ2086" s="2217"/>
      <c r="JEA2086" s="2217"/>
      <c r="JEB2086" s="2217"/>
      <c r="JEC2086" s="2217"/>
      <c r="JED2086" s="2217"/>
      <c r="JEE2086" s="2217"/>
      <c r="JEF2086" s="2217"/>
      <c r="JEG2086" s="2217"/>
      <c r="JEH2086" s="2217"/>
      <c r="JEI2086" s="2217"/>
      <c r="JEJ2086" s="2217"/>
      <c r="JEK2086" s="2217"/>
      <c r="JEL2086" s="2217"/>
      <c r="JEM2086" s="2217"/>
      <c r="JEN2086" s="2217"/>
      <c r="JEO2086" s="2217"/>
      <c r="JEP2086" s="2217"/>
      <c r="JEQ2086" s="2217"/>
      <c r="JER2086" s="2217"/>
      <c r="JES2086" s="2217"/>
      <c r="JET2086" s="2217"/>
      <c r="JEU2086" s="2217"/>
      <c r="JEV2086" s="2217"/>
      <c r="JEW2086" s="2217"/>
      <c r="JEX2086" s="2217"/>
      <c r="JEY2086" s="2217"/>
      <c r="JEZ2086" s="2217"/>
      <c r="JFA2086" s="2217"/>
      <c r="JFB2086" s="2217"/>
      <c r="JFC2086" s="2217"/>
      <c r="JFD2086" s="2217"/>
      <c r="JFE2086" s="2217"/>
      <c r="JFF2086" s="2217"/>
      <c r="JFG2086" s="2217"/>
      <c r="JFH2086" s="2217"/>
      <c r="JFI2086" s="2217"/>
      <c r="JFJ2086" s="2217"/>
      <c r="JFK2086" s="2217"/>
      <c r="JFL2086" s="2217"/>
      <c r="JFM2086" s="2217"/>
      <c r="JFN2086" s="2217"/>
      <c r="JFO2086" s="2217"/>
      <c r="JFP2086" s="2217"/>
      <c r="JFQ2086" s="2217"/>
      <c r="JFR2086" s="2217"/>
      <c r="JFS2086" s="2217"/>
      <c r="JFT2086" s="2217"/>
      <c r="JFU2086" s="2217"/>
      <c r="JFV2086" s="2217"/>
      <c r="JFW2086" s="2217"/>
      <c r="JFX2086" s="2217"/>
      <c r="JFY2086" s="2217"/>
      <c r="JFZ2086" s="2217"/>
      <c r="JGA2086" s="2217"/>
      <c r="JGB2086" s="2217"/>
      <c r="JGC2086" s="2217"/>
      <c r="JGD2086" s="2217"/>
      <c r="JGE2086" s="2217"/>
      <c r="JGF2086" s="2217"/>
      <c r="JGG2086" s="2217"/>
      <c r="JGH2086" s="2217"/>
      <c r="JGI2086" s="2217"/>
      <c r="JGJ2086" s="2217"/>
      <c r="JGK2086" s="2217"/>
      <c r="JGL2086" s="2217"/>
      <c r="JGM2086" s="2217"/>
      <c r="JGN2086" s="2217"/>
      <c r="JGO2086" s="2217"/>
      <c r="JGP2086" s="2217"/>
      <c r="JGQ2086" s="2217"/>
      <c r="JGR2086" s="2217"/>
      <c r="JGS2086" s="2217"/>
      <c r="JGT2086" s="2217"/>
      <c r="JGU2086" s="2217"/>
      <c r="JGV2086" s="2217"/>
      <c r="JGW2086" s="2217"/>
      <c r="JGX2086" s="2217"/>
      <c r="JGY2086" s="2217"/>
      <c r="JGZ2086" s="2217"/>
      <c r="JHA2086" s="2217"/>
      <c r="JHB2086" s="2217"/>
      <c r="JHC2086" s="2217"/>
      <c r="JHD2086" s="2217"/>
      <c r="JHE2086" s="2217"/>
      <c r="JHF2086" s="2217"/>
      <c r="JHG2086" s="2217"/>
      <c r="JHH2086" s="2217"/>
      <c r="JHI2086" s="2217"/>
      <c r="JHJ2086" s="2217"/>
      <c r="JHK2086" s="2217"/>
      <c r="JHL2086" s="2217"/>
      <c r="JHM2086" s="2217"/>
      <c r="JHN2086" s="2217"/>
      <c r="JHO2086" s="2217"/>
      <c r="JHP2086" s="2217"/>
      <c r="JHQ2086" s="2217"/>
      <c r="JHR2086" s="2217"/>
      <c r="JHS2086" s="2217"/>
      <c r="JHT2086" s="2217"/>
      <c r="JHU2086" s="2217"/>
      <c r="JHV2086" s="2217"/>
      <c r="JHW2086" s="2217"/>
      <c r="JHX2086" s="2217"/>
      <c r="JHY2086" s="2217"/>
      <c r="JHZ2086" s="2217"/>
      <c r="JIA2086" s="2217"/>
      <c r="JIB2086" s="2217"/>
      <c r="JIC2086" s="2217"/>
      <c r="JID2086" s="2217"/>
      <c r="JIE2086" s="2217"/>
      <c r="JIF2086" s="2217"/>
      <c r="JIG2086" s="2217"/>
      <c r="JIH2086" s="2217"/>
      <c r="JII2086" s="2217"/>
      <c r="JIJ2086" s="2217"/>
      <c r="JIK2086" s="2217"/>
      <c r="JIL2086" s="2217"/>
      <c r="JIM2086" s="2217"/>
      <c r="JIN2086" s="2217"/>
      <c r="JIO2086" s="2217"/>
      <c r="JIP2086" s="2217"/>
      <c r="JIQ2086" s="2217"/>
      <c r="JIR2086" s="2217"/>
      <c r="JIS2086" s="2217"/>
      <c r="JIT2086" s="2217"/>
      <c r="JIU2086" s="2217"/>
      <c r="JIV2086" s="2217"/>
      <c r="JIW2086" s="2217"/>
      <c r="JIX2086" s="2217"/>
      <c r="JIY2086" s="2217"/>
      <c r="JIZ2086" s="2217"/>
      <c r="JJA2086" s="2217"/>
      <c r="JJB2086" s="2217"/>
      <c r="JJC2086" s="2217"/>
      <c r="JJD2086" s="2217"/>
      <c r="JJE2086" s="2217"/>
      <c r="JJF2086" s="2217"/>
      <c r="JJG2086" s="2217"/>
      <c r="JJH2086" s="2217"/>
      <c r="JJI2086" s="2217"/>
      <c r="JJJ2086" s="2217"/>
      <c r="JJK2086" s="2217"/>
      <c r="JJL2086" s="2217"/>
      <c r="JJM2086" s="2217"/>
      <c r="JJN2086" s="2217"/>
      <c r="JJO2086" s="2217"/>
      <c r="JJP2086" s="2217"/>
      <c r="JJQ2086" s="2217"/>
      <c r="JJR2086" s="2217"/>
      <c r="JJS2086" s="2217"/>
      <c r="JJT2086" s="2217"/>
      <c r="JJU2086" s="2217"/>
      <c r="JJV2086" s="2217"/>
      <c r="JJW2086" s="2217"/>
      <c r="JJX2086" s="2217"/>
      <c r="JJY2086" s="2217"/>
      <c r="JJZ2086" s="2217"/>
      <c r="JKA2086" s="2217"/>
      <c r="JKB2086" s="2217"/>
      <c r="JKC2086" s="2217"/>
      <c r="JKD2086" s="2217"/>
      <c r="JKE2086" s="2217"/>
      <c r="JKF2086" s="2217"/>
      <c r="JKG2086" s="2217"/>
      <c r="JKH2086" s="2217"/>
      <c r="JKI2086" s="2217"/>
      <c r="JKJ2086" s="2217"/>
      <c r="JKK2086" s="2217"/>
      <c r="JKL2086" s="2217"/>
      <c r="JKM2086" s="2217"/>
      <c r="JKN2086" s="2217"/>
      <c r="JKO2086" s="2217"/>
      <c r="JKP2086" s="2217"/>
      <c r="JKQ2086" s="2217"/>
      <c r="JKR2086" s="2217"/>
      <c r="JKS2086" s="2217"/>
      <c r="JKT2086" s="2217"/>
      <c r="JKU2086" s="2217"/>
      <c r="JKV2086" s="2217"/>
      <c r="JKW2086" s="2217"/>
      <c r="JKX2086" s="2217"/>
      <c r="JKY2086" s="2217"/>
      <c r="JKZ2086" s="2217"/>
      <c r="JLA2086" s="2217"/>
      <c r="JLB2086" s="2217"/>
      <c r="JLC2086" s="2217"/>
      <c r="JLD2086" s="2217"/>
      <c r="JLE2086" s="2217"/>
      <c r="JLF2086" s="2217"/>
      <c r="JLG2086" s="2217"/>
      <c r="JLH2086" s="2217"/>
      <c r="JLI2086" s="2217"/>
      <c r="JLJ2086" s="2217"/>
      <c r="JLK2086" s="2217"/>
      <c r="JLL2086" s="2217"/>
      <c r="JLM2086" s="2217"/>
      <c r="JLN2086" s="2217"/>
      <c r="JLO2086" s="2217"/>
      <c r="JLP2086" s="2217"/>
      <c r="JLQ2086" s="2217"/>
      <c r="JLR2086" s="2217"/>
      <c r="JLS2086" s="2217"/>
      <c r="JLT2086" s="2217"/>
      <c r="JLU2086" s="2217"/>
      <c r="JLV2086" s="2217"/>
      <c r="JLW2086" s="2217"/>
      <c r="JLX2086" s="2217"/>
      <c r="JLY2086" s="2217"/>
      <c r="JLZ2086" s="2217"/>
      <c r="JMA2086" s="2217"/>
      <c r="JMB2086" s="2217"/>
      <c r="JMC2086" s="2217"/>
      <c r="JMD2086" s="2217"/>
      <c r="JME2086" s="2217"/>
      <c r="JMF2086" s="2217"/>
      <c r="JMG2086" s="2217"/>
      <c r="JMH2086" s="2217"/>
      <c r="JMI2086" s="2217"/>
      <c r="JMJ2086" s="2217"/>
      <c r="JMK2086" s="2217"/>
      <c r="JML2086" s="2217"/>
      <c r="JMM2086" s="2217"/>
      <c r="JMN2086" s="2217"/>
      <c r="JMO2086" s="2217"/>
      <c r="JMP2086" s="2217"/>
      <c r="JMQ2086" s="2217"/>
      <c r="JMR2086" s="2217"/>
      <c r="JMS2086" s="2217"/>
      <c r="JMT2086" s="2217"/>
      <c r="JMU2086" s="2217"/>
      <c r="JMV2086" s="2217"/>
      <c r="JMW2086" s="2217"/>
      <c r="JMX2086" s="2217"/>
      <c r="JMY2086" s="2217"/>
      <c r="JMZ2086" s="2217"/>
      <c r="JNA2086" s="2217"/>
      <c r="JNB2086" s="2217"/>
      <c r="JNC2086" s="2217"/>
      <c r="JND2086" s="2217"/>
      <c r="JNE2086" s="2217"/>
      <c r="JNF2086" s="2217"/>
      <c r="JNG2086" s="2217"/>
      <c r="JNH2086" s="2217"/>
      <c r="JNI2086" s="2217"/>
      <c r="JNJ2086" s="2217"/>
      <c r="JNK2086" s="2217"/>
      <c r="JNL2086" s="2217"/>
      <c r="JNM2086" s="2217"/>
      <c r="JNN2086" s="2217"/>
      <c r="JNO2086" s="2217"/>
      <c r="JNP2086" s="2217"/>
      <c r="JNQ2086" s="2217"/>
      <c r="JNR2086" s="2217"/>
      <c r="JNS2086" s="2217"/>
      <c r="JNT2086" s="2217"/>
      <c r="JNU2086" s="2217"/>
      <c r="JNV2086" s="2217"/>
      <c r="JNW2086" s="2217"/>
      <c r="JNX2086" s="2217"/>
      <c r="JNY2086" s="2217"/>
      <c r="JNZ2086" s="2217"/>
      <c r="JOA2086" s="2217"/>
      <c r="JOB2086" s="2217"/>
      <c r="JOC2086" s="2217"/>
      <c r="JOD2086" s="2217"/>
      <c r="JOE2086" s="2217"/>
      <c r="JOF2086" s="2217"/>
      <c r="JOG2086" s="2217"/>
      <c r="JOH2086" s="2217"/>
      <c r="JOI2086" s="2217"/>
      <c r="JOJ2086" s="2217"/>
      <c r="JOK2086" s="2217"/>
      <c r="JOL2086" s="2217"/>
      <c r="JOM2086" s="2217"/>
      <c r="JON2086" s="2217"/>
      <c r="JOO2086" s="2217"/>
      <c r="JOP2086" s="2217"/>
      <c r="JOQ2086" s="2217"/>
      <c r="JOR2086" s="2217"/>
      <c r="JOS2086" s="2217"/>
      <c r="JOT2086" s="2217"/>
      <c r="JOU2086" s="2217"/>
      <c r="JOV2086" s="2217"/>
      <c r="JOW2086" s="2217"/>
      <c r="JOX2086" s="2217"/>
      <c r="JOY2086" s="2217"/>
      <c r="JOZ2086" s="2217"/>
      <c r="JPA2086" s="2217"/>
      <c r="JPB2086" s="2217"/>
      <c r="JPC2086" s="2217"/>
      <c r="JPD2086" s="2217"/>
      <c r="JPE2086" s="2217"/>
      <c r="JPF2086" s="2217"/>
      <c r="JPG2086" s="2217"/>
      <c r="JPH2086" s="2217"/>
      <c r="JPI2086" s="2217"/>
      <c r="JPJ2086" s="2217"/>
      <c r="JPK2086" s="2217"/>
      <c r="JPL2086" s="2217"/>
      <c r="JPM2086" s="2217"/>
      <c r="JPN2086" s="2217"/>
      <c r="JPO2086" s="2217"/>
      <c r="JPP2086" s="2217"/>
      <c r="JPQ2086" s="2217"/>
      <c r="JPR2086" s="2217"/>
      <c r="JPS2086" s="2217"/>
      <c r="JPT2086" s="2217"/>
      <c r="JPU2086" s="2217"/>
      <c r="JPV2086" s="2217"/>
      <c r="JPW2086" s="2217"/>
      <c r="JPX2086" s="2217"/>
      <c r="JPY2086" s="2217"/>
      <c r="JPZ2086" s="2217"/>
      <c r="JQA2086" s="2217"/>
      <c r="JQB2086" s="2217"/>
      <c r="JQC2086" s="2217"/>
      <c r="JQD2086" s="2217"/>
      <c r="JQE2086" s="2217"/>
      <c r="JQF2086" s="2217"/>
      <c r="JQG2086" s="2217"/>
      <c r="JQH2086" s="2217"/>
      <c r="JQI2086" s="2217"/>
      <c r="JQJ2086" s="2217"/>
      <c r="JQK2086" s="2217"/>
      <c r="JQL2086" s="2217"/>
      <c r="JQM2086" s="2217"/>
      <c r="JQN2086" s="2217"/>
      <c r="JQO2086" s="2217"/>
      <c r="JQP2086" s="2217"/>
      <c r="JQQ2086" s="2217"/>
      <c r="JQR2086" s="2217"/>
      <c r="JQS2086" s="2217"/>
      <c r="JQT2086" s="2217"/>
      <c r="JQU2086" s="2217"/>
      <c r="JQV2086" s="2217"/>
      <c r="JQW2086" s="2217"/>
      <c r="JQX2086" s="2217"/>
      <c r="JQY2086" s="2217"/>
      <c r="JQZ2086" s="2217"/>
      <c r="JRA2086" s="2217"/>
      <c r="JRB2086" s="2217"/>
      <c r="JRC2086" s="2217"/>
      <c r="JRD2086" s="2217"/>
      <c r="JRE2086" s="2217"/>
      <c r="JRF2086" s="2217"/>
      <c r="JRG2086" s="2217"/>
      <c r="JRH2086" s="2217"/>
      <c r="JRI2086" s="2217"/>
      <c r="JRJ2086" s="2217"/>
      <c r="JRK2086" s="2217"/>
      <c r="JRL2086" s="2217"/>
      <c r="JRM2086" s="2217"/>
      <c r="JRN2086" s="2217"/>
      <c r="JRO2086" s="2217"/>
      <c r="JRP2086" s="2217"/>
      <c r="JRQ2086" s="2217"/>
      <c r="JRR2086" s="2217"/>
      <c r="JRS2086" s="2217"/>
      <c r="JRT2086" s="2217"/>
      <c r="JRU2086" s="2217"/>
      <c r="JRV2086" s="2217"/>
      <c r="JRW2086" s="2217"/>
      <c r="JRX2086" s="2217"/>
      <c r="JRY2086" s="2217"/>
      <c r="JRZ2086" s="2217"/>
      <c r="JSA2086" s="2217"/>
      <c r="JSB2086" s="2217"/>
      <c r="JSC2086" s="2217"/>
      <c r="JSD2086" s="2217"/>
      <c r="JSE2086" s="2217"/>
      <c r="JSF2086" s="2217"/>
      <c r="JSG2086" s="2217"/>
      <c r="JSH2086" s="2217"/>
      <c r="JSI2086" s="2217"/>
      <c r="JSJ2086" s="2217"/>
      <c r="JSK2086" s="2217"/>
      <c r="JSL2086" s="2217"/>
      <c r="JSM2086" s="2217"/>
      <c r="JSN2086" s="2217"/>
      <c r="JSO2086" s="2217"/>
      <c r="JSP2086" s="2217"/>
      <c r="JSQ2086" s="2217"/>
      <c r="JSR2086" s="2217"/>
      <c r="JSS2086" s="2217"/>
      <c r="JST2086" s="2217"/>
      <c r="JSU2086" s="2217"/>
      <c r="JSV2086" s="2217"/>
      <c r="JSW2086" s="2217"/>
      <c r="JSX2086" s="2217"/>
      <c r="JSY2086" s="2217"/>
      <c r="JSZ2086" s="2217"/>
      <c r="JTA2086" s="2217"/>
      <c r="JTB2086" s="2217"/>
      <c r="JTC2086" s="2217"/>
      <c r="JTD2086" s="2217"/>
      <c r="JTE2086" s="2217"/>
      <c r="JTF2086" s="2217"/>
      <c r="JTG2086" s="2217"/>
      <c r="JTH2086" s="2217"/>
      <c r="JTI2086" s="2217"/>
      <c r="JTJ2086" s="2217"/>
      <c r="JTK2086" s="2217"/>
      <c r="JTL2086" s="2217"/>
      <c r="JTM2086" s="2217"/>
      <c r="JTN2086" s="2217"/>
      <c r="JTO2086" s="2217"/>
      <c r="JTP2086" s="2217"/>
      <c r="JTQ2086" s="2217"/>
      <c r="JTR2086" s="2217"/>
      <c r="JTS2086" s="2217"/>
      <c r="JTT2086" s="2217"/>
      <c r="JTU2086" s="2217"/>
      <c r="JTV2086" s="2217"/>
      <c r="JTW2086" s="2217"/>
      <c r="JTX2086" s="2217"/>
      <c r="JTY2086" s="2217"/>
      <c r="JTZ2086" s="2217"/>
      <c r="JUA2086" s="2217"/>
      <c r="JUB2086" s="2217"/>
      <c r="JUC2086" s="2217"/>
      <c r="JUD2086" s="2217"/>
      <c r="JUE2086" s="2217"/>
      <c r="JUF2086" s="2217"/>
      <c r="JUG2086" s="2217"/>
      <c r="JUH2086" s="2217"/>
      <c r="JUI2086" s="2217"/>
      <c r="JUJ2086" s="2217"/>
      <c r="JUK2086" s="2217"/>
      <c r="JUL2086" s="2217"/>
      <c r="JUM2086" s="2217"/>
      <c r="JUN2086" s="2217"/>
      <c r="JUO2086" s="2217"/>
      <c r="JUP2086" s="2217"/>
      <c r="JUQ2086" s="2217"/>
      <c r="JUR2086" s="2217"/>
      <c r="JUS2086" s="2217"/>
      <c r="JUT2086" s="2217"/>
      <c r="JUU2086" s="2217"/>
      <c r="JUV2086" s="2217"/>
      <c r="JUW2086" s="2217"/>
      <c r="JUX2086" s="2217"/>
      <c r="JUY2086" s="2217"/>
      <c r="JUZ2086" s="2217"/>
      <c r="JVA2086" s="2217"/>
      <c r="JVB2086" s="2217"/>
      <c r="JVC2086" s="2217"/>
      <c r="JVD2086" s="2217"/>
      <c r="JVE2086" s="2217"/>
      <c r="JVF2086" s="2217"/>
      <c r="JVG2086" s="2217"/>
      <c r="JVH2086" s="2217"/>
      <c r="JVI2086" s="2217"/>
      <c r="JVJ2086" s="2217"/>
      <c r="JVK2086" s="2217"/>
      <c r="JVL2086" s="2217"/>
      <c r="JVM2086" s="2217"/>
      <c r="JVN2086" s="2217"/>
      <c r="JVO2086" s="2217"/>
      <c r="JVP2086" s="2217"/>
      <c r="JVQ2086" s="2217"/>
      <c r="JVR2086" s="2217"/>
      <c r="JVS2086" s="2217"/>
      <c r="JVT2086" s="2217"/>
      <c r="JVU2086" s="2217"/>
      <c r="JVV2086" s="2217"/>
      <c r="JVW2086" s="2217"/>
      <c r="JVX2086" s="2217"/>
      <c r="JVY2086" s="2217"/>
      <c r="JVZ2086" s="2217"/>
      <c r="JWA2086" s="2217"/>
      <c r="JWB2086" s="2217"/>
      <c r="JWC2086" s="2217"/>
      <c r="JWD2086" s="2217"/>
      <c r="JWE2086" s="2217"/>
      <c r="JWF2086" s="2217"/>
      <c r="JWG2086" s="2217"/>
      <c r="JWH2086" s="2217"/>
      <c r="JWI2086" s="2217"/>
      <c r="JWJ2086" s="2217"/>
      <c r="JWK2086" s="2217"/>
      <c r="JWL2086" s="2217"/>
      <c r="JWM2086" s="2217"/>
      <c r="JWN2086" s="2217"/>
      <c r="JWO2086" s="2217"/>
      <c r="JWP2086" s="2217"/>
      <c r="JWQ2086" s="2217"/>
      <c r="JWR2086" s="2217"/>
      <c r="JWS2086" s="2217"/>
      <c r="JWT2086" s="2217"/>
      <c r="JWU2086" s="2217"/>
      <c r="JWV2086" s="2217"/>
      <c r="JWW2086" s="2217"/>
      <c r="JWX2086" s="2217"/>
      <c r="JWY2086" s="2217"/>
      <c r="JWZ2086" s="2217"/>
      <c r="JXA2086" s="2217"/>
      <c r="JXB2086" s="2217"/>
      <c r="JXC2086" s="2217"/>
      <c r="JXD2086" s="2217"/>
      <c r="JXE2086" s="2217"/>
      <c r="JXF2086" s="2217"/>
      <c r="JXG2086" s="2217"/>
      <c r="JXH2086" s="2217"/>
      <c r="JXI2086" s="2217"/>
      <c r="JXJ2086" s="2217"/>
      <c r="JXK2086" s="2217"/>
      <c r="JXL2086" s="2217"/>
      <c r="JXM2086" s="2217"/>
      <c r="JXN2086" s="2217"/>
      <c r="JXO2086" s="2217"/>
      <c r="JXP2086" s="2217"/>
      <c r="JXQ2086" s="2217"/>
      <c r="JXR2086" s="2217"/>
      <c r="JXS2086" s="2217"/>
      <c r="JXT2086" s="2217"/>
      <c r="JXU2086" s="2217"/>
      <c r="JXV2086" s="2217"/>
      <c r="JXW2086" s="2217"/>
      <c r="JXX2086" s="2217"/>
      <c r="JXY2086" s="2217"/>
      <c r="JXZ2086" s="2217"/>
      <c r="JYA2086" s="2217"/>
      <c r="JYB2086" s="2217"/>
      <c r="JYC2086" s="2217"/>
      <c r="JYD2086" s="2217"/>
      <c r="JYE2086" s="2217"/>
      <c r="JYF2086" s="2217"/>
      <c r="JYG2086" s="2217"/>
      <c r="JYH2086" s="2217"/>
      <c r="JYI2086" s="2217"/>
      <c r="JYJ2086" s="2217"/>
      <c r="JYK2086" s="2217"/>
      <c r="JYL2086" s="2217"/>
      <c r="JYM2086" s="2217"/>
      <c r="JYN2086" s="2217"/>
      <c r="JYO2086" s="2217"/>
      <c r="JYP2086" s="2217"/>
      <c r="JYQ2086" s="2217"/>
      <c r="JYR2086" s="2217"/>
      <c r="JYS2086" s="2217"/>
      <c r="JYT2086" s="2217"/>
      <c r="JYU2086" s="2217"/>
      <c r="JYV2086" s="2217"/>
      <c r="JYW2086" s="2217"/>
      <c r="JYX2086" s="2217"/>
      <c r="JYY2086" s="2217"/>
      <c r="JYZ2086" s="2217"/>
      <c r="JZA2086" s="2217"/>
      <c r="JZB2086" s="2217"/>
      <c r="JZC2086" s="2217"/>
      <c r="JZD2086" s="2217"/>
      <c r="JZE2086" s="2217"/>
      <c r="JZF2086" s="2217"/>
      <c r="JZG2086" s="2217"/>
      <c r="JZH2086" s="2217"/>
      <c r="JZI2086" s="2217"/>
      <c r="JZJ2086" s="2217"/>
      <c r="JZK2086" s="2217"/>
      <c r="JZL2086" s="2217"/>
      <c r="JZM2086" s="2217"/>
      <c r="JZN2086" s="2217"/>
      <c r="JZO2086" s="2217"/>
      <c r="JZP2086" s="2217"/>
      <c r="JZQ2086" s="2217"/>
      <c r="JZR2086" s="2217"/>
      <c r="JZS2086" s="2217"/>
      <c r="JZT2086" s="2217"/>
      <c r="JZU2086" s="2217"/>
      <c r="JZV2086" s="2217"/>
      <c r="JZW2086" s="2217"/>
      <c r="JZX2086" s="2217"/>
      <c r="JZY2086" s="2217"/>
      <c r="JZZ2086" s="2217"/>
      <c r="KAA2086" s="2217"/>
      <c r="KAB2086" s="2217"/>
      <c r="KAC2086" s="2217"/>
      <c r="KAD2086" s="2217"/>
      <c r="KAE2086" s="2217"/>
      <c r="KAF2086" s="2217"/>
      <c r="KAG2086" s="2217"/>
      <c r="KAH2086" s="2217"/>
      <c r="KAI2086" s="2217"/>
      <c r="KAJ2086" s="2217"/>
      <c r="KAK2086" s="2217"/>
      <c r="KAL2086" s="2217"/>
      <c r="KAM2086" s="2217"/>
      <c r="KAN2086" s="2217"/>
      <c r="KAO2086" s="2217"/>
      <c r="KAP2086" s="2217"/>
      <c r="KAQ2086" s="2217"/>
      <c r="KAR2086" s="2217"/>
      <c r="KAS2086" s="2217"/>
      <c r="KAT2086" s="2217"/>
      <c r="KAU2086" s="2217"/>
      <c r="KAV2086" s="2217"/>
      <c r="KAW2086" s="2217"/>
      <c r="KAX2086" s="2217"/>
      <c r="KAY2086" s="2217"/>
      <c r="KAZ2086" s="2217"/>
      <c r="KBA2086" s="2217"/>
      <c r="KBB2086" s="2217"/>
      <c r="KBC2086" s="2217"/>
      <c r="KBD2086" s="2217"/>
      <c r="KBE2086" s="2217"/>
      <c r="KBF2086" s="2217"/>
      <c r="KBG2086" s="2217"/>
      <c r="KBH2086" s="2217"/>
      <c r="KBI2086" s="2217"/>
      <c r="KBJ2086" s="2217"/>
      <c r="KBK2086" s="2217"/>
      <c r="KBL2086" s="2217"/>
      <c r="KBM2086" s="2217"/>
      <c r="KBN2086" s="2217"/>
      <c r="KBO2086" s="2217"/>
      <c r="KBP2086" s="2217"/>
      <c r="KBQ2086" s="2217"/>
      <c r="KBR2086" s="2217"/>
      <c r="KBS2086" s="2217"/>
      <c r="KBT2086" s="2217"/>
      <c r="KBU2086" s="2217"/>
      <c r="KBV2086" s="2217"/>
      <c r="KBW2086" s="2217"/>
      <c r="KBX2086" s="2217"/>
      <c r="KBY2086" s="2217"/>
      <c r="KBZ2086" s="2217"/>
      <c r="KCA2086" s="2217"/>
      <c r="KCB2086" s="2217"/>
      <c r="KCC2086" s="2217"/>
      <c r="KCD2086" s="2217"/>
      <c r="KCE2086" s="2217"/>
      <c r="KCF2086" s="2217"/>
      <c r="KCG2086" s="2217"/>
      <c r="KCH2086" s="2217"/>
      <c r="KCI2086" s="2217"/>
      <c r="KCJ2086" s="2217"/>
      <c r="KCK2086" s="2217"/>
      <c r="KCL2086" s="2217"/>
      <c r="KCM2086" s="2217"/>
      <c r="KCN2086" s="2217"/>
      <c r="KCO2086" s="2217"/>
      <c r="KCP2086" s="2217"/>
      <c r="KCQ2086" s="2217"/>
      <c r="KCR2086" s="2217"/>
      <c r="KCS2086" s="2217"/>
      <c r="KCT2086" s="2217"/>
      <c r="KCU2086" s="2217"/>
      <c r="KCV2086" s="2217"/>
      <c r="KCW2086" s="2217"/>
      <c r="KCX2086" s="2217"/>
      <c r="KCY2086" s="2217"/>
      <c r="KCZ2086" s="2217"/>
      <c r="KDA2086" s="2217"/>
      <c r="KDB2086" s="2217"/>
      <c r="KDC2086" s="2217"/>
      <c r="KDD2086" s="2217"/>
      <c r="KDE2086" s="2217"/>
      <c r="KDF2086" s="2217"/>
      <c r="KDG2086" s="2217"/>
      <c r="KDH2086" s="2217"/>
      <c r="KDI2086" s="2217"/>
      <c r="KDJ2086" s="2217"/>
      <c r="KDK2086" s="2217"/>
      <c r="KDL2086" s="2217"/>
      <c r="KDM2086" s="2217"/>
      <c r="KDN2086" s="2217"/>
      <c r="KDO2086" s="2217"/>
      <c r="KDP2086" s="2217"/>
      <c r="KDQ2086" s="2217"/>
      <c r="KDR2086" s="2217"/>
      <c r="KDS2086" s="2217"/>
      <c r="KDT2086" s="2217"/>
      <c r="KDU2086" s="2217"/>
      <c r="KDV2086" s="2217"/>
      <c r="KDW2086" s="2217"/>
      <c r="KDX2086" s="2217"/>
      <c r="KDY2086" s="2217"/>
      <c r="KDZ2086" s="2217"/>
      <c r="KEA2086" s="2217"/>
      <c r="KEB2086" s="2217"/>
      <c r="KEC2086" s="2217"/>
      <c r="KED2086" s="2217"/>
      <c r="KEE2086" s="2217"/>
      <c r="KEF2086" s="2217"/>
      <c r="KEG2086" s="2217"/>
      <c r="KEH2086" s="2217"/>
      <c r="KEI2086" s="2217"/>
      <c r="KEJ2086" s="2217"/>
      <c r="KEK2086" s="2217"/>
      <c r="KEL2086" s="2217"/>
      <c r="KEM2086" s="2217"/>
      <c r="KEN2086" s="2217"/>
      <c r="KEO2086" s="2217"/>
      <c r="KEP2086" s="2217"/>
      <c r="KEQ2086" s="2217"/>
      <c r="KER2086" s="2217"/>
      <c r="KES2086" s="2217"/>
      <c r="KET2086" s="2217"/>
      <c r="KEU2086" s="2217"/>
      <c r="KEV2086" s="2217"/>
      <c r="KEW2086" s="2217"/>
      <c r="KEX2086" s="2217"/>
      <c r="KEY2086" s="2217"/>
      <c r="KEZ2086" s="2217"/>
      <c r="KFA2086" s="2217"/>
      <c r="KFB2086" s="2217"/>
      <c r="KFC2086" s="2217"/>
      <c r="KFD2086" s="2217"/>
      <c r="KFE2086" s="2217"/>
      <c r="KFF2086" s="2217"/>
      <c r="KFG2086" s="2217"/>
      <c r="KFH2086" s="2217"/>
      <c r="KFI2086" s="2217"/>
      <c r="KFJ2086" s="2217"/>
      <c r="KFK2086" s="2217"/>
      <c r="KFL2086" s="2217"/>
      <c r="KFM2086" s="2217"/>
      <c r="KFN2086" s="2217"/>
      <c r="KFO2086" s="2217"/>
      <c r="KFP2086" s="2217"/>
      <c r="KFQ2086" s="2217"/>
      <c r="KFR2086" s="2217"/>
      <c r="KFS2086" s="2217"/>
      <c r="KFT2086" s="2217"/>
      <c r="KFU2086" s="2217"/>
      <c r="KFV2086" s="2217"/>
      <c r="KFW2086" s="2217"/>
      <c r="KFX2086" s="2217"/>
      <c r="KFY2086" s="2217"/>
      <c r="KFZ2086" s="2217"/>
      <c r="KGA2086" s="2217"/>
      <c r="KGB2086" s="2217"/>
      <c r="KGC2086" s="2217"/>
      <c r="KGD2086" s="2217"/>
      <c r="KGE2086" s="2217"/>
      <c r="KGF2086" s="2217"/>
      <c r="KGG2086" s="2217"/>
      <c r="KGH2086" s="2217"/>
      <c r="KGI2086" s="2217"/>
      <c r="KGJ2086" s="2217"/>
      <c r="KGK2086" s="2217"/>
      <c r="KGL2086" s="2217"/>
      <c r="KGM2086" s="2217"/>
      <c r="KGN2086" s="2217"/>
      <c r="KGO2086" s="2217"/>
      <c r="KGP2086" s="2217"/>
      <c r="KGQ2086" s="2217"/>
      <c r="KGR2086" s="2217"/>
      <c r="KGS2086" s="2217"/>
      <c r="KGT2086" s="2217"/>
      <c r="KGU2086" s="2217"/>
      <c r="KGV2086" s="2217"/>
      <c r="KGW2086" s="2217"/>
      <c r="KGX2086" s="2217"/>
      <c r="KGY2086" s="2217"/>
      <c r="KGZ2086" s="2217"/>
      <c r="KHA2086" s="2217"/>
      <c r="KHB2086" s="2217"/>
      <c r="KHC2086" s="2217"/>
      <c r="KHD2086" s="2217"/>
      <c r="KHE2086" s="2217"/>
      <c r="KHF2086" s="2217"/>
      <c r="KHG2086" s="2217"/>
      <c r="KHH2086" s="2217"/>
      <c r="KHI2086" s="2217"/>
      <c r="KHJ2086" s="2217"/>
      <c r="KHK2086" s="2217"/>
      <c r="KHL2086" s="2217"/>
      <c r="KHM2086" s="2217"/>
      <c r="KHN2086" s="2217"/>
      <c r="KHO2086" s="2217"/>
      <c r="KHP2086" s="2217"/>
      <c r="KHQ2086" s="2217"/>
      <c r="KHR2086" s="2217"/>
      <c r="KHS2086" s="2217"/>
      <c r="KHT2086" s="2217"/>
      <c r="KHU2086" s="2217"/>
      <c r="KHV2086" s="2217"/>
      <c r="KHW2086" s="2217"/>
      <c r="KHX2086" s="2217"/>
      <c r="KHY2086" s="2217"/>
      <c r="KHZ2086" s="2217"/>
      <c r="KIA2086" s="2217"/>
      <c r="KIB2086" s="2217"/>
      <c r="KIC2086" s="2217"/>
      <c r="KID2086" s="2217"/>
      <c r="KIE2086" s="2217"/>
      <c r="KIF2086" s="2217"/>
      <c r="KIG2086" s="2217"/>
      <c r="KIH2086" s="2217"/>
      <c r="KII2086" s="2217"/>
      <c r="KIJ2086" s="2217"/>
      <c r="KIK2086" s="2217"/>
      <c r="KIL2086" s="2217"/>
      <c r="KIM2086" s="2217"/>
      <c r="KIN2086" s="2217"/>
      <c r="KIO2086" s="2217"/>
      <c r="KIP2086" s="2217"/>
      <c r="KIQ2086" s="2217"/>
      <c r="KIR2086" s="2217"/>
      <c r="KIS2086" s="2217"/>
      <c r="KIT2086" s="2217"/>
      <c r="KIU2086" s="2217"/>
      <c r="KIV2086" s="2217"/>
      <c r="KIW2086" s="2217"/>
      <c r="KIX2086" s="2217"/>
      <c r="KIY2086" s="2217"/>
      <c r="KIZ2086" s="2217"/>
      <c r="KJA2086" s="2217"/>
      <c r="KJB2086" s="2217"/>
      <c r="KJC2086" s="2217"/>
      <c r="KJD2086" s="2217"/>
      <c r="KJE2086" s="2217"/>
      <c r="KJF2086" s="2217"/>
      <c r="KJG2086" s="2217"/>
      <c r="KJH2086" s="2217"/>
      <c r="KJI2086" s="2217"/>
      <c r="KJJ2086" s="2217"/>
      <c r="KJK2086" s="2217"/>
      <c r="KJL2086" s="2217"/>
      <c r="KJM2086" s="2217"/>
      <c r="KJN2086" s="2217"/>
      <c r="KJO2086" s="2217"/>
      <c r="KJP2086" s="2217"/>
      <c r="KJQ2086" s="2217"/>
      <c r="KJR2086" s="2217"/>
      <c r="KJS2086" s="2217"/>
      <c r="KJT2086" s="2217"/>
      <c r="KJU2086" s="2217"/>
      <c r="KJV2086" s="2217"/>
      <c r="KJW2086" s="2217"/>
      <c r="KJX2086" s="2217"/>
      <c r="KJY2086" s="2217"/>
      <c r="KJZ2086" s="2217"/>
      <c r="KKA2086" s="2217"/>
      <c r="KKB2086" s="2217"/>
      <c r="KKC2086" s="2217"/>
      <c r="KKD2086" s="2217"/>
      <c r="KKE2086" s="2217"/>
      <c r="KKF2086" s="2217"/>
      <c r="KKG2086" s="2217"/>
      <c r="KKH2086" s="2217"/>
      <c r="KKI2086" s="2217"/>
      <c r="KKJ2086" s="2217"/>
      <c r="KKK2086" s="2217"/>
      <c r="KKL2086" s="2217"/>
      <c r="KKM2086" s="2217"/>
      <c r="KKN2086" s="2217"/>
      <c r="KKO2086" s="2217"/>
      <c r="KKP2086" s="2217"/>
      <c r="KKQ2086" s="2217"/>
      <c r="KKR2086" s="2217"/>
      <c r="KKS2086" s="2217"/>
      <c r="KKT2086" s="2217"/>
      <c r="KKU2086" s="2217"/>
      <c r="KKV2086" s="2217"/>
      <c r="KKW2086" s="2217"/>
      <c r="KKX2086" s="2217"/>
      <c r="KKY2086" s="2217"/>
      <c r="KKZ2086" s="2217"/>
      <c r="KLA2086" s="2217"/>
      <c r="KLB2086" s="2217"/>
      <c r="KLC2086" s="2217"/>
      <c r="KLD2086" s="2217"/>
      <c r="KLE2086" s="2217"/>
      <c r="KLF2086" s="2217"/>
      <c r="KLG2086" s="2217"/>
      <c r="KLH2086" s="2217"/>
      <c r="KLI2086" s="2217"/>
      <c r="KLJ2086" s="2217"/>
      <c r="KLK2086" s="2217"/>
      <c r="KLL2086" s="2217"/>
      <c r="KLM2086" s="2217"/>
      <c r="KLN2086" s="2217"/>
      <c r="KLO2086" s="2217"/>
      <c r="KLP2086" s="2217"/>
      <c r="KLQ2086" s="2217"/>
      <c r="KLR2086" s="2217"/>
      <c r="KLS2086" s="2217"/>
      <c r="KLT2086" s="2217"/>
      <c r="KLU2086" s="2217"/>
      <c r="KLV2086" s="2217"/>
      <c r="KLW2086" s="2217"/>
      <c r="KLX2086" s="2217"/>
      <c r="KLY2086" s="2217"/>
      <c r="KLZ2086" s="2217"/>
      <c r="KMA2086" s="2217"/>
      <c r="KMB2086" s="2217"/>
      <c r="KMC2086" s="2217"/>
      <c r="KMD2086" s="2217"/>
      <c r="KME2086" s="2217"/>
      <c r="KMF2086" s="2217"/>
      <c r="KMG2086" s="2217"/>
      <c r="KMH2086" s="2217"/>
      <c r="KMI2086" s="2217"/>
      <c r="KMJ2086" s="2217"/>
      <c r="KMK2086" s="2217"/>
      <c r="KML2086" s="2217"/>
      <c r="KMM2086" s="2217"/>
      <c r="KMN2086" s="2217"/>
      <c r="KMO2086" s="2217"/>
      <c r="KMP2086" s="2217"/>
      <c r="KMQ2086" s="2217"/>
      <c r="KMR2086" s="2217"/>
      <c r="KMS2086" s="2217"/>
      <c r="KMT2086" s="2217"/>
      <c r="KMU2086" s="2217"/>
      <c r="KMV2086" s="2217"/>
      <c r="KMW2086" s="2217"/>
      <c r="KMX2086" s="2217"/>
      <c r="KMY2086" s="2217"/>
      <c r="KMZ2086" s="2217"/>
      <c r="KNA2086" s="2217"/>
      <c r="KNB2086" s="2217"/>
      <c r="KNC2086" s="2217"/>
      <c r="KND2086" s="2217"/>
      <c r="KNE2086" s="2217"/>
      <c r="KNF2086" s="2217"/>
      <c r="KNG2086" s="2217"/>
      <c r="KNH2086" s="2217"/>
      <c r="KNI2086" s="2217"/>
      <c r="KNJ2086" s="2217"/>
      <c r="KNK2086" s="2217"/>
      <c r="KNL2086" s="2217"/>
      <c r="KNM2086" s="2217"/>
      <c r="KNN2086" s="2217"/>
      <c r="KNO2086" s="2217"/>
      <c r="KNP2086" s="2217"/>
      <c r="KNQ2086" s="2217"/>
      <c r="KNR2086" s="2217"/>
      <c r="KNS2086" s="2217"/>
      <c r="KNT2086" s="2217"/>
      <c r="KNU2086" s="2217"/>
      <c r="KNV2086" s="2217"/>
      <c r="KNW2086" s="2217"/>
      <c r="KNX2086" s="2217"/>
      <c r="KNY2086" s="2217"/>
      <c r="KNZ2086" s="2217"/>
      <c r="KOA2086" s="2217"/>
      <c r="KOB2086" s="2217"/>
      <c r="KOC2086" s="2217"/>
      <c r="KOD2086" s="2217"/>
      <c r="KOE2086" s="2217"/>
      <c r="KOF2086" s="2217"/>
      <c r="KOG2086" s="2217"/>
      <c r="KOH2086" s="2217"/>
      <c r="KOI2086" s="2217"/>
      <c r="KOJ2086" s="2217"/>
      <c r="KOK2086" s="2217"/>
      <c r="KOL2086" s="2217"/>
      <c r="KOM2086" s="2217"/>
      <c r="KON2086" s="2217"/>
      <c r="KOO2086" s="2217"/>
      <c r="KOP2086" s="2217"/>
      <c r="KOQ2086" s="2217"/>
      <c r="KOR2086" s="2217"/>
      <c r="KOS2086" s="2217"/>
      <c r="KOT2086" s="2217"/>
      <c r="KOU2086" s="2217"/>
      <c r="KOV2086" s="2217"/>
      <c r="KOW2086" s="2217"/>
      <c r="KOX2086" s="2217"/>
      <c r="KOY2086" s="2217"/>
      <c r="KOZ2086" s="2217"/>
      <c r="KPA2086" s="2217"/>
      <c r="KPB2086" s="2217"/>
      <c r="KPC2086" s="2217"/>
      <c r="KPD2086" s="2217"/>
      <c r="KPE2086" s="2217"/>
      <c r="KPF2086" s="2217"/>
      <c r="KPG2086" s="2217"/>
      <c r="KPH2086" s="2217"/>
      <c r="KPI2086" s="2217"/>
      <c r="KPJ2086" s="2217"/>
      <c r="KPK2086" s="2217"/>
      <c r="KPL2086" s="2217"/>
      <c r="KPM2086" s="2217"/>
      <c r="KPN2086" s="2217"/>
      <c r="KPO2086" s="2217"/>
      <c r="KPP2086" s="2217"/>
      <c r="KPQ2086" s="2217"/>
      <c r="KPR2086" s="2217"/>
      <c r="KPS2086" s="2217"/>
      <c r="KPT2086" s="2217"/>
      <c r="KPU2086" s="2217"/>
      <c r="KPV2086" s="2217"/>
      <c r="KPW2086" s="2217"/>
      <c r="KPX2086" s="2217"/>
      <c r="KPY2086" s="2217"/>
      <c r="KPZ2086" s="2217"/>
      <c r="KQA2086" s="2217"/>
      <c r="KQB2086" s="2217"/>
      <c r="KQC2086" s="2217"/>
      <c r="KQD2086" s="2217"/>
      <c r="KQE2086" s="2217"/>
      <c r="KQF2086" s="2217"/>
      <c r="KQG2086" s="2217"/>
      <c r="KQH2086" s="2217"/>
      <c r="KQI2086" s="2217"/>
      <c r="KQJ2086" s="2217"/>
      <c r="KQK2086" s="2217"/>
      <c r="KQL2086" s="2217"/>
      <c r="KQM2086" s="2217"/>
      <c r="KQN2086" s="2217"/>
      <c r="KQO2086" s="2217"/>
      <c r="KQP2086" s="2217"/>
      <c r="KQQ2086" s="2217"/>
      <c r="KQR2086" s="2217"/>
      <c r="KQS2086" s="2217"/>
      <c r="KQT2086" s="2217"/>
      <c r="KQU2086" s="2217"/>
      <c r="KQV2086" s="2217"/>
      <c r="KQW2086" s="2217"/>
      <c r="KQX2086" s="2217"/>
      <c r="KQY2086" s="2217"/>
      <c r="KQZ2086" s="2217"/>
      <c r="KRA2086" s="2217"/>
      <c r="KRB2086" s="2217"/>
      <c r="KRC2086" s="2217"/>
      <c r="KRD2086" s="2217"/>
      <c r="KRE2086" s="2217"/>
      <c r="KRF2086" s="2217"/>
      <c r="KRG2086" s="2217"/>
      <c r="KRH2086" s="2217"/>
      <c r="KRI2086" s="2217"/>
      <c r="KRJ2086" s="2217"/>
      <c r="KRK2086" s="2217"/>
      <c r="KRL2086" s="2217"/>
      <c r="KRM2086" s="2217"/>
      <c r="KRN2086" s="2217"/>
      <c r="KRO2086" s="2217"/>
      <c r="KRP2086" s="2217"/>
      <c r="KRQ2086" s="2217"/>
      <c r="KRR2086" s="2217"/>
      <c r="KRS2086" s="2217"/>
      <c r="KRT2086" s="2217"/>
      <c r="KRU2086" s="2217"/>
      <c r="KRV2086" s="2217"/>
      <c r="KRW2086" s="2217"/>
      <c r="KRX2086" s="2217"/>
      <c r="KRY2086" s="2217"/>
      <c r="KRZ2086" s="2217"/>
      <c r="KSA2086" s="2217"/>
      <c r="KSB2086" s="2217"/>
      <c r="KSC2086" s="2217"/>
      <c r="KSD2086" s="2217"/>
      <c r="KSE2086" s="2217"/>
      <c r="KSF2086" s="2217"/>
      <c r="KSG2086" s="2217"/>
      <c r="KSH2086" s="2217"/>
      <c r="KSI2086" s="2217"/>
      <c r="KSJ2086" s="2217"/>
      <c r="KSK2086" s="2217"/>
      <c r="KSL2086" s="2217"/>
      <c r="KSM2086" s="2217"/>
      <c r="KSN2086" s="2217"/>
      <c r="KSO2086" s="2217"/>
      <c r="KSP2086" s="2217"/>
      <c r="KSQ2086" s="2217"/>
      <c r="KSR2086" s="2217"/>
      <c r="KSS2086" s="2217"/>
      <c r="KST2086" s="2217"/>
      <c r="KSU2086" s="2217"/>
      <c r="KSV2086" s="2217"/>
      <c r="KSW2086" s="2217"/>
      <c r="KSX2086" s="2217"/>
      <c r="KSY2086" s="2217"/>
      <c r="KSZ2086" s="2217"/>
      <c r="KTA2086" s="2217"/>
      <c r="KTB2086" s="2217"/>
      <c r="KTC2086" s="2217"/>
      <c r="KTD2086" s="2217"/>
      <c r="KTE2086" s="2217"/>
      <c r="KTF2086" s="2217"/>
      <c r="KTG2086" s="2217"/>
      <c r="KTH2086" s="2217"/>
      <c r="KTI2086" s="2217"/>
      <c r="KTJ2086" s="2217"/>
      <c r="KTK2086" s="2217"/>
      <c r="KTL2086" s="2217"/>
      <c r="KTM2086" s="2217"/>
      <c r="KTN2086" s="2217"/>
      <c r="KTO2086" s="2217"/>
      <c r="KTP2086" s="2217"/>
      <c r="KTQ2086" s="2217"/>
      <c r="KTR2086" s="2217"/>
      <c r="KTS2086" s="2217"/>
      <c r="KTT2086" s="2217"/>
      <c r="KTU2086" s="2217"/>
      <c r="KTV2086" s="2217"/>
      <c r="KTW2086" s="2217"/>
      <c r="KTX2086" s="2217"/>
      <c r="KTY2086" s="2217"/>
      <c r="KTZ2086" s="2217"/>
      <c r="KUA2086" s="2217"/>
      <c r="KUB2086" s="2217"/>
      <c r="KUC2086" s="2217"/>
      <c r="KUD2086" s="2217"/>
      <c r="KUE2086" s="2217"/>
      <c r="KUF2086" s="2217"/>
      <c r="KUG2086" s="2217"/>
      <c r="KUH2086" s="2217"/>
      <c r="KUI2086" s="2217"/>
      <c r="KUJ2086" s="2217"/>
      <c r="KUK2086" s="2217"/>
      <c r="KUL2086" s="2217"/>
      <c r="KUM2086" s="2217"/>
      <c r="KUN2086" s="2217"/>
      <c r="KUO2086" s="2217"/>
      <c r="KUP2086" s="2217"/>
      <c r="KUQ2086" s="2217"/>
      <c r="KUR2086" s="2217"/>
      <c r="KUS2086" s="2217"/>
      <c r="KUT2086" s="2217"/>
      <c r="KUU2086" s="2217"/>
      <c r="KUV2086" s="2217"/>
      <c r="KUW2086" s="2217"/>
      <c r="KUX2086" s="2217"/>
      <c r="KUY2086" s="2217"/>
      <c r="KUZ2086" s="2217"/>
      <c r="KVA2086" s="2217"/>
      <c r="KVB2086" s="2217"/>
      <c r="KVC2086" s="2217"/>
      <c r="KVD2086" s="2217"/>
      <c r="KVE2086" s="2217"/>
      <c r="KVF2086" s="2217"/>
      <c r="KVG2086" s="2217"/>
      <c r="KVH2086" s="2217"/>
      <c r="KVI2086" s="2217"/>
      <c r="KVJ2086" s="2217"/>
      <c r="KVK2086" s="2217"/>
      <c r="KVL2086" s="2217"/>
      <c r="KVM2086" s="2217"/>
      <c r="KVN2086" s="2217"/>
      <c r="KVO2086" s="2217"/>
      <c r="KVP2086" s="2217"/>
      <c r="KVQ2086" s="2217"/>
      <c r="KVR2086" s="2217"/>
      <c r="KVS2086" s="2217"/>
      <c r="KVT2086" s="2217"/>
      <c r="KVU2086" s="2217"/>
      <c r="KVV2086" s="2217"/>
      <c r="KVW2086" s="2217"/>
      <c r="KVX2086" s="2217"/>
      <c r="KVY2086" s="2217"/>
      <c r="KVZ2086" s="2217"/>
      <c r="KWA2086" s="2217"/>
      <c r="KWB2086" s="2217"/>
      <c r="KWC2086" s="2217"/>
      <c r="KWD2086" s="2217"/>
      <c r="KWE2086" s="2217"/>
      <c r="KWF2086" s="2217"/>
      <c r="KWG2086" s="2217"/>
      <c r="KWH2086" s="2217"/>
      <c r="KWI2086" s="2217"/>
      <c r="KWJ2086" s="2217"/>
      <c r="KWK2086" s="2217"/>
      <c r="KWL2086" s="2217"/>
      <c r="KWM2086" s="2217"/>
      <c r="KWN2086" s="2217"/>
      <c r="KWO2086" s="2217"/>
      <c r="KWP2086" s="2217"/>
      <c r="KWQ2086" s="2217"/>
      <c r="KWR2086" s="2217"/>
      <c r="KWS2086" s="2217"/>
      <c r="KWT2086" s="2217"/>
      <c r="KWU2086" s="2217"/>
      <c r="KWV2086" s="2217"/>
      <c r="KWW2086" s="2217"/>
      <c r="KWX2086" s="2217"/>
      <c r="KWY2086" s="2217"/>
      <c r="KWZ2086" s="2217"/>
      <c r="KXA2086" s="2217"/>
      <c r="KXB2086" s="2217"/>
      <c r="KXC2086" s="2217"/>
      <c r="KXD2086" s="2217"/>
      <c r="KXE2086" s="2217"/>
      <c r="KXF2086" s="2217"/>
      <c r="KXG2086" s="2217"/>
      <c r="KXH2086" s="2217"/>
      <c r="KXI2086" s="2217"/>
      <c r="KXJ2086" s="2217"/>
      <c r="KXK2086" s="2217"/>
      <c r="KXL2086" s="2217"/>
      <c r="KXM2086" s="2217"/>
      <c r="KXN2086" s="2217"/>
      <c r="KXO2086" s="2217"/>
      <c r="KXP2086" s="2217"/>
      <c r="KXQ2086" s="2217"/>
      <c r="KXR2086" s="2217"/>
      <c r="KXS2086" s="2217"/>
      <c r="KXT2086" s="2217"/>
      <c r="KXU2086" s="2217"/>
      <c r="KXV2086" s="2217"/>
      <c r="KXW2086" s="2217"/>
      <c r="KXX2086" s="2217"/>
      <c r="KXY2086" s="2217"/>
      <c r="KXZ2086" s="2217"/>
      <c r="KYA2086" s="2217"/>
      <c r="KYB2086" s="2217"/>
      <c r="KYC2086" s="2217"/>
      <c r="KYD2086" s="2217"/>
      <c r="KYE2086" s="2217"/>
      <c r="KYF2086" s="2217"/>
      <c r="KYG2086" s="2217"/>
      <c r="KYH2086" s="2217"/>
      <c r="KYI2086" s="2217"/>
      <c r="KYJ2086" s="2217"/>
      <c r="KYK2086" s="2217"/>
      <c r="KYL2086" s="2217"/>
      <c r="KYM2086" s="2217"/>
      <c r="KYN2086" s="2217"/>
      <c r="KYO2086" s="2217"/>
      <c r="KYP2086" s="2217"/>
      <c r="KYQ2086" s="2217"/>
      <c r="KYR2086" s="2217"/>
      <c r="KYS2086" s="2217"/>
      <c r="KYT2086" s="2217"/>
      <c r="KYU2086" s="2217"/>
      <c r="KYV2086" s="2217"/>
      <c r="KYW2086" s="2217"/>
      <c r="KYX2086" s="2217"/>
      <c r="KYY2086" s="2217"/>
      <c r="KYZ2086" s="2217"/>
      <c r="KZA2086" s="2217"/>
      <c r="KZB2086" s="2217"/>
      <c r="KZC2086" s="2217"/>
      <c r="KZD2086" s="2217"/>
      <c r="KZE2086" s="2217"/>
      <c r="KZF2086" s="2217"/>
      <c r="KZG2086" s="2217"/>
      <c r="KZH2086" s="2217"/>
      <c r="KZI2086" s="2217"/>
      <c r="KZJ2086" s="2217"/>
      <c r="KZK2086" s="2217"/>
      <c r="KZL2086" s="2217"/>
      <c r="KZM2086" s="2217"/>
      <c r="KZN2086" s="2217"/>
      <c r="KZO2086" s="2217"/>
      <c r="KZP2086" s="2217"/>
      <c r="KZQ2086" s="2217"/>
      <c r="KZR2086" s="2217"/>
      <c r="KZS2086" s="2217"/>
      <c r="KZT2086" s="2217"/>
      <c r="KZU2086" s="2217"/>
      <c r="KZV2086" s="2217"/>
      <c r="KZW2086" s="2217"/>
      <c r="KZX2086" s="2217"/>
      <c r="KZY2086" s="2217"/>
      <c r="KZZ2086" s="2217"/>
      <c r="LAA2086" s="2217"/>
      <c r="LAB2086" s="2217"/>
      <c r="LAC2086" s="2217"/>
      <c r="LAD2086" s="2217"/>
      <c r="LAE2086" s="2217"/>
      <c r="LAF2086" s="2217"/>
      <c r="LAG2086" s="2217"/>
      <c r="LAH2086" s="2217"/>
      <c r="LAI2086" s="2217"/>
      <c r="LAJ2086" s="2217"/>
      <c r="LAK2086" s="2217"/>
      <c r="LAL2086" s="2217"/>
      <c r="LAM2086" s="2217"/>
      <c r="LAN2086" s="2217"/>
      <c r="LAO2086" s="2217"/>
      <c r="LAP2086" s="2217"/>
      <c r="LAQ2086" s="2217"/>
      <c r="LAR2086" s="2217"/>
      <c r="LAS2086" s="2217"/>
      <c r="LAT2086" s="2217"/>
      <c r="LAU2086" s="2217"/>
      <c r="LAV2086" s="2217"/>
      <c r="LAW2086" s="2217"/>
      <c r="LAX2086" s="2217"/>
      <c r="LAY2086" s="2217"/>
      <c r="LAZ2086" s="2217"/>
      <c r="LBA2086" s="2217"/>
      <c r="LBB2086" s="2217"/>
      <c r="LBC2086" s="2217"/>
      <c r="LBD2086" s="2217"/>
      <c r="LBE2086" s="2217"/>
      <c r="LBF2086" s="2217"/>
      <c r="LBG2086" s="2217"/>
      <c r="LBH2086" s="2217"/>
      <c r="LBI2086" s="2217"/>
      <c r="LBJ2086" s="2217"/>
      <c r="LBK2086" s="2217"/>
      <c r="LBL2086" s="2217"/>
      <c r="LBM2086" s="2217"/>
      <c r="LBN2086" s="2217"/>
      <c r="LBO2086" s="2217"/>
      <c r="LBP2086" s="2217"/>
      <c r="LBQ2086" s="2217"/>
      <c r="LBR2086" s="2217"/>
      <c r="LBS2086" s="2217"/>
      <c r="LBT2086" s="2217"/>
      <c r="LBU2086" s="2217"/>
      <c r="LBV2086" s="2217"/>
      <c r="LBW2086" s="2217"/>
      <c r="LBX2086" s="2217"/>
      <c r="LBY2086" s="2217"/>
      <c r="LBZ2086" s="2217"/>
      <c r="LCA2086" s="2217"/>
      <c r="LCB2086" s="2217"/>
      <c r="LCC2086" s="2217"/>
      <c r="LCD2086" s="2217"/>
      <c r="LCE2086" s="2217"/>
      <c r="LCF2086" s="2217"/>
      <c r="LCG2086" s="2217"/>
      <c r="LCH2086" s="2217"/>
      <c r="LCI2086" s="2217"/>
      <c r="LCJ2086" s="2217"/>
      <c r="LCK2086" s="2217"/>
      <c r="LCL2086" s="2217"/>
      <c r="LCM2086" s="2217"/>
      <c r="LCN2086" s="2217"/>
      <c r="LCO2086" s="2217"/>
      <c r="LCP2086" s="2217"/>
      <c r="LCQ2086" s="2217"/>
      <c r="LCR2086" s="2217"/>
      <c r="LCS2086" s="2217"/>
      <c r="LCT2086" s="2217"/>
      <c r="LCU2086" s="2217"/>
      <c r="LCV2086" s="2217"/>
      <c r="LCW2086" s="2217"/>
      <c r="LCX2086" s="2217"/>
      <c r="LCY2086" s="2217"/>
      <c r="LCZ2086" s="2217"/>
      <c r="LDA2086" s="2217"/>
      <c r="LDB2086" s="2217"/>
      <c r="LDC2086" s="2217"/>
      <c r="LDD2086" s="2217"/>
      <c r="LDE2086" s="2217"/>
      <c r="LDF2086" s="2217"/>
      <c r="LDG2086" s="2217"/>
      <c r="LDH2086" s="2217"/>
      <c r="LDI2086" s="2217"/>
      <c r="LDJ2086" s="2217"/>
      <c r="LDK2086" s="2217"/>
      <c r="LDL2086" s="2217"/>
      <c r="LDM2086" s="2217"/>
      <c r="LDN2086" s="2217"/>
      <c r="LDO2086" s="2217"/>
      <c r="LDP2086" s="2217"/>
      <c r="LDQ2086" s="2217"/>
      <c r="LDR2086" s="2217"/>
      <c r="LDS2086" s="2217"/>
      <c r="LDT2086" s="2217"/>
      <c r="LDU2086" s="2217"/>
      <c r="LDV2086" s="2217"/>
      <c r="LDW2086" s="2217"/>
      <c r="LDX2086" s="2217"/>
      <c r="LDY2086" s="2217"/>
      <c r="LDZ2086" s="2217"/>
      <c r="LEA2086" s="2217"/>
      <c r="LEB2086" s="2217"/>
      <c r="LEC2086" s="2217"/>
      <c r="LED2086" s="2217"/>
      <c r="LEE2086" s="2217"/>
      <c r="LEF2086" s="2217"/>
      <c r="LEG2086" s="2217"/>
      <c r="LEH2086" s="2217"/>
      <c r="LEI2086" s="2217"/>
      <c r="LEJ2086" s="2217"/>
      <c r="LEK2086" s="2217"/>
      <c r="LEL2086" s="2217"/>
      <c r="LEM2086" s="2217"/>
      <c r="LEN2086" s="2217"/>
      <c r="LEO2086" s="2217"/>
      <c r="LEP2086" s="2217"/>
      <c r="LEQ2086" s="2217"/>
      <c r="LER2086" s="2217"/>
      <c r="LES2086" s="2217"/>
      <c r="LET2086" s="2217"/>
      <c r="LEU2086" s="2217"/>
      <c r="LEV2086" s="2217"/>
      <c r="LEW2086" s="2217"/>
      <c r="LEX2086" s="2217"/>
      <c r="LEY2086" s="2217"/>
      <c r="LEZ2086" s="2217"/>
      <c r="LFA2086" s="2217"/>
      <c r="LFB2086" s="2217"/>
      <c r="LFC2086" s="2217"/>
      <c r="LFD2086" s="2217"/>
      <c r="LFE2086" s="2217"/>
      <c r="LFF2086" s="2217"/>
      <c r="LFG2086" s="2217"/>
      <c r="LFH2086" s="2217"/>
      <c r="LFI2086" s="2217"/>
      <c r="LFJ2086" s="2217"/>
      <c r="LFK2086" s="2217"/>
      <c r="LFL2086" s="2217"/>
      <c r="LFM2086" s="2217"/>
      <c r="LFN2086" s="2217"/>
      <c r="LFO2086" s="2217"/>
      <c r="LFP2086" s="2217"/>
      <c r="LFQ2086" s="2217"/>
      <c r="LFR2086" s="2217"/>
      <c r="LFS2086" s="2217"/>
      <c r="LFT2086" s="2217"/>
      <c r="LFU2086" s="2217"/>
      <c r="LFV2086" s="2217"/>
      <c r="LFW2086" s="2217"/>
      <c r="LFX2086" s="2217"/>
      <c r="LFY2086" s="2217"/>
      <c r="LFZ2086" s="2217"/>
      <c r="LGA2086" s="2217"/>
      <c r="LGB2086" s="2217"/>
      <c r="LGC2086" s="2217"/>
      <c r="LGD2086" s="2217"/>
      <c r="LGE2086" s="2217"/>
      <c r="LGF2086" s="2217"/>
      <c r="LGG2086" s="2217"/>
      <c r="LGH2086" s="2217"/>
      <c r="LGI2086" s="2217"/>
      <c r="LGJ2086" s="2217"/>
      <c r="LGK2086" s="2217"/>
      <c r="LGL2086" s="2217"/>
      <c r="LGM2086" s="2217"/>
      <c r="LGN2086" s="2217"/>
      <c r="LGO2086" s="2217"/>
      <c r="LGP2086" s="2217"/>
      <c r="LGQ2086" s="2217"/>
      <c r="LGR2086" s="2217"/>
      <c r="LGS2086" s="2217"/>
      <c r="LGT2086" s="2217"/>
      <c r="LGU2086" s="2217"/>
      <c r="LGV2086" s="2217"/>
      <c r="LGW2086" s="2217"/>
      <c r="LGX2086" s="2217"/>
      <c r="LGY2086" s="2217"/>
      <c r="LGZ2086" s="2217"/>
      <c r="LHA2086" s="2217"/>
      <c r="LHB2086" s="2217"/>
      <c r="LHC2086" s="2217"/>
      <c r="LHD2086" s="2217"/>
      <c r="LHE2086" s="2217"/>
      <c r="LHF2086" s="2217"/>
      <c r="LHG2086" s="2217"/>
      <c r="LHH2086" s="2217"/>
      <c r="LHI2086" s="2217"/>
      <c r="LHJ2086" s="2217"/>
      <c r="LHK2086" s="2217"/>
      <c r="LHL2086" s="2217"/>
      <c r="LHM2086" s="2217"/>
      <c r="LHN2086" s="2217"/>
      <c r="LHO2086" s="2217"/>
      <c r="LHP2086" s="2217"/>
      <c r="LHQ2086" s="2217"/>
      <c r="LHR2086" s="2217"/>
      <c r="LHS2086" s="2217"/>
      <c r="LHT2086" s="2217"/>
      <c r="LHU2086" s="2217"/>
      <c r="LHV2086" s="2217"/>
      <c r="LHW2086" s="2217"/>
      <c r="LHX2086" s="2217"/>
      <c r="LHY2086" s="2217"/>
      <c r="LHZ2086" s="2217"/>
      <c r="LIA2086" s="2217"/>
      <c r="LIB2086" s="2217"/>
      <c r="LIC2086" s="2217"/>
      <c r="LID2086" s="2217"/>
      <c r="LIE2086" s="2217"/>
      <c r="LIF2086" s="2217"/>
      <c r="LIG2086" s="2217"/>
      <c r="LIH2086" s="2217"/>
      <c r="LII2086" s="2217"/>
      <c r="LIJ2086" s="2217"/>
      <c r="LIK2086" s="2217"/>
      <c r="LIL2086" s="2217"/>
      <c r="LIM2086" s="2217"/>
      <c r="LIN2086" s="2217"/>
      <c r="LIO2086" s="2217"/>
      <c r="LIP2086" s="2217"/>
      <c r="LIQ2086" s="2217"/>
      <c r="LIR2086" s="2217"/>
      <c r="LIS2086" s="2217"/>
      <c r="LIT2086" s="2217"/>
      <c r="LIU2086" s="2217"/>
      <c r="LIV2086" s="2217"/>
      <c r="LIW2086" s="2217"/>
      <c r="LIX2086" s="2217"/>
      <c r="LIY2086" s="2217"/>
      <c r="LIZ2086" s="2217"/>
      <c r="LJA2086" s="2217"/>
      <c r="LJB2086" s="2217"/>
      <c r="LJC2086" s="2217"/>
      <c r="LJD2086" s="2217"/>
      <c r="LJE2086" s="2217"/>
      <c r="LJF2086" s="2217"/>
      <c r="LJG2086" s="2217"/>
      <c r="LJH2086" s="2217"/>
      <c r="LJI2086" s="2217"/>
      <c r="LJJ2086" s="2217"/>
      <c r="LJK2086" s="2217"/>
      <c r="LJL2086" s="2217"/>
      <c r="LJM2086" s="2217"/>
      <c r="LJN2086" s="2217"/>
      <c r="LJO2086" s="2217"/>
      <c r="LJP2086" s="2217"/>
      <c r="LJQ2086" s="2217"/>
      <c r="LJR2086" s="2217"/>
      <c r="LJS2086" s="2217"/>
      <c r="LJT2086" s="2217"/>
      <c r="LJU2086" s="2217"/>
      <c r="LJV2086" s="2217"/>
      <c r="LJW2086" s="2217"/>
      <c r="LJX2086" s="2217"/>
      <c r="LJY2086" s="2217"/>
      <c r="LJZ2086" s="2217"/>
      <c r="LKA2086" s="2217"/>
      <c r="LKB2086" s="2217"/>
      <c r="LKC2086" s="2217"/>
      <c r="LKD2086" s="2217"/>
      <c r="LKE2086" s="2217"/>
      <c r="LKF2086" s="2217"/>
      <c r="LKG2086" s="2217"/>
      <c r="LKH2086" s="2217"/>
      <c r="LKI2086" s="2217"/>
      <c r="LKJ2086" s="2217"/>
      <c r="LKK2086" s="2217"/>
      <c r="LKL2086" s="2217"/>
      <c r="LKM2086" s="2217"/>
      <c r="LKN2086" s="2217"/>
      <c r="LKO2086" s="2217"/>
      <c r="LKP2086" s="2217"/>
      <c r="LKQ2086" s="2217"/>
      <c r="LKR2086" s="2217"/>
      <c r="LKS2086" s="2217"/>
      <c r="LKT2086" s="2217"/>
      <c r="LKU2086" s="2217"/>
      <c r="LKV2086" s="2217"/>
      <c r="LKW2086" s="2217"/>
      <c r="LKX2086" s="2217"/>
      <c r="LKY2086" s="2217"/>
      <c r="LKZ2086" s="2217"/>
      <c r="LLA2086" s="2217"/>
      <c r="LLB2086" s="2217"/>
      <c r="LLC2086" s="2217"/>
      <c r="LLD2086" s="2217"/>
      <c r="LLE2086" s="2217"/>
      <c r="LLF2086" s="2217"/>
      <c r="LLG2086" s="2217"/>
      <c r="LLH2086" s="2217"/>
      <c r="LLI2086" s="2217"/>
      <c r="LLJ2086" s="2217"/>
      <c r="LLK2086" s="2217"/>
      <c r="LLL2086" s="2217"/>
      <c r="LLM2086" s="2217"/>
      <c r="LLN2086" s="2217"/>
      <c r="LLO2086" s="2217"/>
      <c r="LLP2086" s="2217"/>
      <c r="LLQ2086" s="2217"/>
      <c r="LLR2086" s="2217"/>
      <c r="LLS2086" s="2217"/>
      <c r="LLT2086" s="2217"/>
      <c r="LLU2086" s="2217"/>
      <c r="LLV2086" s="2217"/>
      <c r="LLW2086" s="2217"/>
      <c r="LLX2086" s="2217"/>
      <c r="LLY2086" s="2217"/>
      <c r="LLZ2086" s="2217"/>
      <c r="LMA2086" s="2217"/>
      <c r="LMB2086" s="2217"/>
      <c r="LMC2086" s="2217"/>
      <c r="LMD2086" s="2217"/>
      <c r="LME2086" s="2217"/>
      <c r="LMF2086" s="2217"/>
      <c r="LMG2086" s="2217"/>
      <c r="LMH2086" s="2217"/>
      <c r="LMI2086" s="2217"/>
      <c r="LMJ2086" s="2217"/>
      <c r="LMK2086" s="2217"/>
      <c r="LML2086" s="2217"/>
      <c r="LMM2086" s="2217"/>
      <c r="LMN2086" s="2217"/>
      <c r="LMO2086" s="2217"/>
      <c r="LMP2086" s="2217"/>
      <c r="LMQ2086" s="2217"/>
      <c r="LMR2086" s="2217"/>
      <c r="LMS2086" s="2217"/>
      <c r="LMT2086" s="2217"/>
      <c r="LMU2086" s="2217"/>
      <c r="LMV2086" s="2217"/>
      <c r="LMW2086" s="2217"/>
      <c r="LMX2086" s="2217"/>
      <c r="LMY2086" s="2217"/>
      <c r="LMZ2086" s="2217"/>
      <c r="LNA2086" s="2217"/>
      <c r="LNB2086" s="2217"/>
      <c r="LNC2086" s="2217"/>
      <c r="LND2086" s="2217"/>
      <c r="LNE2086" s="2217"/>
      <c r="LNF2086" s="2217"/>
      <c r="LNG2086" s="2217"/>
      <c r="LNH2086" s="2217"/>
      <c r="LNI2086" s="2217"/>
      <c r="LNJ2086" s="2217"/>
      <c r="LNK2086" s="2217"/>
      <c r="LNL2086" s="2217"/>
      <c r="LNM2086" s="2217"/>
      <c r="LNN2086" s="2217"/>
      <c r="LNO2086" s="2217"/>
      <c r="LNP2086" s="2217"/>
      <c r="LNQ2086" s="2217"/>
      <c r="LNR2086" s="2217"/>
      <c r="LNS2086" s="2217"/>
      <c r="LNT2086" s="2217"/>
      <c r="LNU2086" s="2217"/>
      <c r="LNV2086" s="2217"/>
      <c r="LNW2086" s="2217"/>
      <c r="LNX2086" s="2217"/>
      <c r="LNY2086" s="2217"/>
      <c r="LNZ2086" s="2217"/>
      <c r="LOA2086" s="2217"/>
      <c r="LOB2086" s="2217"/>
      <c r="LOC2086" s="2217"/>
      <c r="LOD2086" s="2217"/>
      <c r="LOE2086" s="2217"/>
      <c r="LOF2086" s="2217"/>
      <c r="LOG2086" s="2217"/>
      <c r="LOH2086" s="2217"/>
      <c r="LOI2086" s="2217"/>
      <c r="LOJ2086" s="2217"/>
      <c r="LOK2086" s="2217"/>
      <c r="LOL2086" s="2217"/>
      <c r="LOM2086" s="2217"/>
      <c r="LON2086" s="2217"/>
      <c r="LOO2086" s="2217"/>
      <c r="LOP2086" s="2217"/>
      <c r="LOQ2086" s="2217"/>
      <c r="LOR2086" s="2217"/>
      <c r="LOS2086" s="2217"/>
      <c r="LOT2086" s="2217"/>
      <c r="LOU2086" s="2217"/>
      <c r="LOV2086" s="2217"/>
      <c r="LOW2086" s="2217"/>
      <c r="LOX2086" s="2217"/>
      <c r="LOY2086" s="2217"/>
      <c r="LOZ2086" s="2217"/>
      <c r="LPA2086" s="2217"/>
      <c r="LPB2086" s="2217"/>
      <c r="LPC2086" s="2217"/>
      <c r="LPD2086" s="2217"/>
      <c r="LPE2086" s="2217"/>
      <c r="LPF2086" s="2217"/>
      <c r="LPG2086" s="2217"/>
      <c r="LPH2086" s="2217"/>
      <c r="LPI2086" s="2217"/>
      <c r="LPJ2086" s="2217"/>
      <c r="LPK2086" s="2217"/>
      <c r="LPL2086" s="2217"/>
      <c r="LPM2086" s="2217"/>
      <c r="LPN2086" s="2217"/>
      <c r="LPO2086" s="2217"/>
      <c r="LPP2086" s="2217"/>
      <c r="LPQ2086" s="2217"/>
      <c r="LPR2086" s="2217"/>
      <c r="LPS2086" s="2217"/>
      <c r="LPT2086" s="2217"/>
      <c r="LPU2086" s="2217"/>
      <c r="LPV2086" s="2217"/>
      <c r="LPW2086" s="2217"/>
      <c r="LPX2086" s="2217"/>
      <c r="LPY2086" s="2217"/>
      <c r="LPZ2086" s="2217"/>
      <c r="LQA2086" s="2217"/>
      <c r="LQB2086" s="2217"/>
      <c r="LQC2086" s="2217"/>
      <c r="LQD2086" s="2217"/>
      <c r="LQE2086" s="2217"/>
      <c r="LQF2086" s="2217"/>
      <c r="LQG2086" s="2217"/>
      <c r="LQH2086" s="2217"/>
      <c r="LQI2086" s="2217"/>
      <c r="LQJ2086" s="2217"/>
      <c r="LQK2086" s="2217"/>
      <c r="LQL2086" s="2217"/>
      <c r="LQM2086" s="2217"/>
      <c r="LQN2086" s="2217"/>
      <c r="LQO2086" s="2217"/>
      <c r="LQP2086" s="2217"/>
      <c r="LQQ2086" s="2217"/>
      <c r="LQR2086" s="2217"/>
      <c r="LQS2086" s="2217"/>
      <c r="LQT2086" s="2217"/>
      <c r="LQU2086" s="2217"/>
      <c r="LQV2086" s="2217"/>
      <c r="LQW2086" s="2217"/>
      <c r="LQX2086" s="2217"/>
      <c r="LQY2086" s="2217"/>
      <c r="LQZ2086" s="2217"/>
      <c r="LRA2086" s="2217"/>
      <c r="LRB2086" s="2217"/>
      <c r="LRC2086" s="2217"/>
      <c r="LRD2086" s="2217"/>
      <c r="LRE2086" s="2217"/>
      <c r="LRF2086" s="2217"/>
      <c r="LRG2086" s="2217"/>
      <c r="LRH2086" s="2217"/>
      <c r="LRI2086" s="2217"/>
      <c r="LRJ2086" s="2217"/>
      <c r="LRK2086" s="2217"/>
      <c r="LRL2086" s="2217"/>
      <c r="LRM2086" s="2217"/>
      <c r="LRN2086" s="2217"/>
      <c r="LRO2086" s="2217"/>
      <c r="LRP2086" s="2217"/>
      <c r="LRQ2086" s="2217"/>
      <c r="LRR2086" s="2217"/>
      <c r="LRS2086" s="2217"/>
      <c r="LRT2086" s="2217"/>
      <c r="LRU2086" s="2217"/>
      <c r="LRV2086" s="2217"/>
      <c r="LRW2086" s="2217"/>
      <c r="LRX2086" s="2217"/>
      <c r="LRY2086" s="2217"/>
      <c r="LRZ2086" s="2217"/>
      <c r="LSA2086" s="2217"/>
      <c r="LSB2086" s="2217"/>
      <c r="LSC2086" s="2217"/>
      <c r="LSD2086" s="2217"/>
      <c r="LSE2086" s="2217"/>
      <c r="LSF2086" s="2217"/>
      <c r="LSG2086" s="2217"/>
      <c r="LSH2086" s="2217"/>
      <c r="LSI2086" s="2217"/>
      <c r="LSJ2086" s="2217"/>
      <c r="LSK2086" s="2217"/>
      <c r="LSL2086" s="2217"/>
      <c r="LSM2086" s="2217"/>
      <c r="LSN2086" s="2217"/>
      <c r="LSO2086" s="2217"/>
      <c r="LSP2086" s="2217"/>
      <c r="LSQ2086" s="2217"/>
      <c r="LSR2086" s="2217"/>
      <c r="LSS2086" s="2217"/>
      <c r="LST2086" s="2217"/>
      <c r="LSU2086" s="2217"/>
      <c r="LSV2086" s="2217"/>
      <c r="LSW2086" s="2217"/>
      <c r="LSX2086" s="2217"/>
      <c r="LSY2086" s="2217"/>
      <c r="LSZ2086" s="2217"/>
      <c r="LTA2086" s="2217"/>
      <c r="LTB2086" s="2217"/>
      <c r="LTC2086" s="2217"/>
      <c r="LTD2086" s="2217"/>
      <c r="LTE2086" s="2217"/>
      <c r="LTF2086" s="2217"/>
      <c r="LTG2086" s="2217"/>
      <c r="LTH2086" s="2217"/>
      <c r="LTI2086" s="2217"/>
      <c r="LTJ2086" s="2217"/>
      <c r="LTK2086" s="2217"/>
      <c r="LTL2086" s="2217"/>
      <c r="LTM2086" s="2217"/>
      <c r="LTN2086" s="2217"/>
      <c r="LTO2086" s="2217"/>
      <c r="LTP2086" s="2217"/>
      <c r="LTQ2086" s="2217"/>
      <c r="LTR2086" s="2217"/>
      <c r="LTS2086" s="2217"/>
      <c r="LTT2086" s="2217"/>
      <c r="LTU2086" s="2217"/>
      <c r="LTV2086" s="2217"/>
      <c r="LTW2086" s="2217"/>
      <c r="LTX2086" s="2217"/>
      <c r="LTY2086" s="2217"/>
      <c r="LTZ2086" s="2217"/>
      <c r="LUA2086" s="2217"/>
      <c r="LUB2086" s="2217"/>
      <c r="LUC2086" s="2217"/>
      <c r="LUD2086" s="2217"/>
      <c r="LUE2086" s="2217"/>
      <c r="LUF2086" s="2217"/>
      <c r="LUG2086" s="2217"/>
      <c r="LUH2086" s="2217"/>
      <c r="LUI2086" s="2217"/>
      <c r="LUJ2086" s="2217"/>
      <c r="LUK2086" s="2217"/>
      <c r="LUL2086" s="2217"/>
      <c r="LUM2086" s="2217"/>
      <c r="LUN2086" s="2217"/>
      <c r="LUO2086" s="2217"/>
      <c r="LUP2086" s="2217"/>
      <c r="LUQ2086" s="2217"/>
      <c r="LUR2086" s="2217"/>
      <c r="LUS2086" s="2217"/>
      <c r="LUT2086" s="2217"/>
      <c r="LUU2086" s="2217"/>
      <c r="LUV2086" s="2217"/>
      <c r="LUW2086" s="2217"/>
      <c r="LUX2086" s="2217"/>
      <c r="LUY2086" s="2217"/>
      <c r="LUZ2086" s="2217"/>
      <c r="LVA2086" s="2217"/>
      <c r="LVB2086" s="2217"/>
      <c r="LVC2086" s="2217"/>
      <c r="LVD2086" s="2217"/>
      <c r="LVE2086" s="2217"/>
      <c r="LVF2086" s="2217"/>
      <c r="LVG2086" s="2217"/>
      <c r="LVH2086" s="2217"/>
      <c r="LVI2086" s="2217"/>
      <c r="LVJ2086" s="2217"/>
      <c r="LVK2086" s="2217"/>
      <c r="LVL2086" s="2217"/>
      <c r="LVM2086" s="2217"/>
      <c r="LVN2086" s="2217"/>
      <c r="LVO2086" s="2217"/>
      <c r="LVP2086" s="2217"/>
      <c r="LVQ2086" s="2217"/>
      <c r="LVR2086" s="2217"/>
      <c r="LVS2086" s="2217"/>
      <c r="LVT2086" s="2217"/>
      <c r="LVU2086" s="2217"/>
      <c r="LVV2086" s="2217"/>
      <c r="LVW2086" s="2217"/>
      <c r="LVX2086" s="2217"/>
      <c r="LVY2086" s="2217"/>
      <c r="LVZ2086" s="2217"/>
      <c r="LWA2086" s="2217"/>
      <c r="LWB2086" s="2217"/>
      <c r="LWC2086" s="2217"/>
      <c r="LWD2086" s="2217"/>
      <c r="LWE2086" s="2217"/>
      <c r="LWF2086" s="2217"/>
      <c r="LWG2086" s="2217"/>
      <c r="LWH2086" s="2217"/>
      <c r="LWI2086" s="2217"/>
      <c r="LWJ2086" s="2217"/>
      <c r="LWK2086" s="2217"/>
      <c r="LWL2086" s="2217"/>
      <c r="LWM2086" s="2217"/>
      <c r="LWN2086" s="2217"/>
      <c r="LWO2086" s="2217"/>
      <c r="LWP2086" s="2217"/>
      <c r="LWQ2086" s="2217"/>
      <c r="LWR2086" s="2217"/>
      <c r="LWS2086" s="2217"/>
      <c r="LWT2086" s="2217"/>
      <c r="LWU2086" s="2217"/>
      <c r="LWV2086" s="2217"/>
      <c r="LWW2086" s="2217"/>
      <c r="LWX2086" s="2217"/>
      <c r="LWY2086" s="2217"/>
      <c r="LWZ2086" s="2217"/>
      <c r="LXA2086" s="2217"/>
      <c r="LXB2086" s="2217"/>
      <c r="LXC2086" s="2217"/>
      <c r="LXD2086" s="2217"/>
      <c r="LXE2086" s="2217"/>
      <c r="LXF2086" s="2217"/>
      <c r="LXG2086" s="2217"/>
      <c r="LXH2086" s="2217"/>
      <c r="LXI2086" s="2217"/>
      <c r="LXJ2086" s="2217"/>
      <c r="LXK2086" s="2217"/>
      <c r="LXL2086" s="2217"/>
      <c r="LXM2086" s="2217"/>
      <c r="LXN2086" s="2217"/>
      <c r="LXO2086" s="2217"/>
      <c r="LXP2086" s="2217"/>
      <c r="LXQ2086" s="2217"/>
      <c r="LXR2086" s="2217"/>
      <c r="LXS2086" s="2217"/>
      <c r="LXT2086" s="2217"/>
      <c r="LXU2086" s="2217"/>
      <c r="LXV2086" s="2217"/>
      <c r="LXW2086" s="2217"/>
      <c r="LXX2086" s="2217"/>
      <c r="LXY2086" s="2217"/>
      <c r="LXZ2086" s="2217"/>
      <c r="LYA2086" s="2217"/>
      <c r="LYB2086" s="2217"/>
      <c r="LYC2086" s="2217"/>
      <c r="LYD2086" s="2217"/>
      <c r="LYE2086" s="2217"/>
      <c r="LYF2086" s="2217"/>
      <c r="LYG2086" s="2217"/>
      <c r="LYH2086" s="2217"/>
      <c r="LYI2086" s="2217"/>
      <c r="LYJ2086" s="2217"/>
      <c r="LYK2086" s="2217"/>
      <c r="LYL2086" s="2217"/>
      <c r="LYM2086" s="2217"/>
      <c r="LYN2086" s="2217"/>
      <c r="LYO2086" s="2217"/>
      <c r="LYP2086" s="2217"/>
      <c r="LYQ2086" s="2217"/>
      <c r="LYR2086" s="2217"/>
      <c r="LYS2086" s="2217"/>
      <c r="LYT2086" s="2217"/>
      <c r="LYU2086" s="2217"/>
      <c r="LYV2086" s="2217"/>
      <c r="LYW2086" s="2217"/>
      <c r="LYX2086" s="2217"/>
      <c r="LYY2086" s="2217"/>
      <c r="LYZ2086" s="2217"/>
      <c r="LZA2086" s="2217"/>
      <c r="LZB2086" s="2217"/>
      <c r="LZC2086" s="2217"/>
      <c r="LZD2086" s="2217"/>
      <c r="LZE2086" s="2217"/>
      <c r="LZF2086" s="2217"/>
      <c r="LZG2086" s="2217"/>
      <c r="LZH2086" s="2217"/>
      <c r="LZI2086" s="2217"/>
      <c r="LZJ2086" s="2217"/>
      <c r="LZK2086" s="2217"/>
      <c r="LZL2086" s="2217"/>
      <c r="LZM2086" s="2217"/>
      <c r="LZN2086" s="2217"/>
      <c r="LZO2086" s="2217"/>
      <c r="LZP2086" s="2217"/>
      <c r="LZQ2086" s="2217"/>
      <c r="LZR2086" s="2217"/>
      <c r="LZS2086" s="2217"/>
      <c r="LZT2086" s="2217"/>
      <c r="LZU2086" s="2217"/>
      <c r="LZV2086" s="2217"/>
      <c r="LZW2086" s="2217"/>
      <c r="LZX2086" s="2217"/>
      <c r="LZY2086" s="2217"/>
      <c r="LZZ2086" s="2217"/>
      <c r="MAA2086" s="2217"/>
      <c r="MAB2086" s="2217"/>
      <c r="MAC2086" s="2217"/>
      <c r="MAD2086" s="2217"/>
      <c r="MAE2086" s="2217"/>
      <c r="MAF2086" s="2217"/>
      <c r="MAG2086" s="2217"/>
      <c r="MAH2086" s="2217"/>
      <c r="MAI2086" s="2217"/>
      <c r="MAJ2086" s="2217"/>
      <c r="MAK2086" s="2217"/>
      <c r="MAL2086" s="2217"/>
      <c r="MAM2086" s="2217"/>
      <c r="MAN2086" s="2217"/>
      <c r="MAO2086" s="2217"/>
      <c r="MAP2086" s="2217"/>
      <c r="MAQ2086" s="2217"/>
      <c r="MAR2086" s="2217"/>
      <c r="MAS2086" s="2217"/>
      <c r="MAT2086" s="2217"/>
      <c r="MAU2086" s="2217"/>
      <c r="MAV2086" s="2217"/>
      <c r="MAW2086" s="2217"/>
      <c r="MAX2086" s="2217"/>
      <c r="MAY2086" s="2217"/>
      <c r="MAZ2086" s="2217"/>
      <c r="MBA2086" s="2217"/>
      <c r="MBB2086" s="2217"/>
      <c r="MBC2086" s="2217"/>
      <c r="MBD2086" s="2217"/>
      <c r="MBE2086" s="2217"/>
      <c r="MBF2086" s="2217"/>
      <c r="MBG2086" s="2217"/>
      <c r="MBH2086" s="2217"/>
      <c r="MBI2086" s="2217"/>
      <c r="MBJ2086" s="2217"/>
      <c r="MBK2086" s="2217"/>
      <c r="MBL2086" s="2217"/>
      <c r="MBM2086" s="2217"/>
      <c r="MBN2086" s="2217"/>
      <c r="MBO2086" s="2217"/>
      <c r="MBP2086" s="2217"/>
      <c r="MBQ2086" s="2217"/>
      <c r="MBR2086" s="2217"/>
      <c r="MBS2086" s="2217"/>
      <c r="MBT2086" s="2217"/>
      <c r="MBU2086" s="2217"/>
      <c r="MBV2086" s="2217"/>
      <c r="MBW2086" s="2217"/>
      <c r="MBX2086" s="2217"/>
      <c r="MBY2086" s="2217"/>
      <c r="MBZ2086" s="2217"/>
      <c r="MCA2086" s="2217"/>
      <c r="MCB2086" s="2217"/>
      <c r="MCC2086" s="2217"/>
      <c r="MCD2086" s="2217"/>
      <c r="MCE2086" s="2217"/>
      <c r="MCF2086" s="2217"/>
      <c r="MCG2086" s="2217"/>
      <c r="MCH2086" s="2217"/>
      <c r="MCI2086" s="2217"/>
      <c r="MCJ2086" s="2217"/>
      <c r="MCK2086" s="2217"/>
      <c r="MCL2086" s="2217"/>
      <c r="MCM2086" s="2217"/>
      <c r="MCN2086" s="2217"/>
      <c r="MCO2086" s="2217"/>
      <c r="MCP2086" s="2217"/>
      <c r="MCQ2086" s="2217"/>
      <c r="MCR2086" s="2217"/>
      <c r="MCS2086" s="2217"/>
      <c r="MCT2086" s="2217"/>
      <c r="MCU2086" s="2217"/>
      <c r="MCV2086" s="2217"/>
      <c r="MCW2086" s="2217"/>
      <c r="MCX2086" s="2217"/>
      <c r="MCY2086" s="2217"/>
      <c r="MCZ2086" s="2217"/>
      <c r="MDA2086" s="2217"/>
      <c r="MDB2086" s="2217"/>
      <c r="MDC2086" s="2217"/>
      <c r="MDD2086" s="2217"/>
      <c r="MDE2086" s="2217"/>
      <c r="MDF2086" s="2217"/>
      <c r="MDG2086" s="2217"/>
      <c r="MDH2086" s="2217"/>
      <c r="MDI2086" s="2217"/>
      <c r="MDJ2086" s="2217"/>
      <c r="MDK2086" s="2217"/>
      <c r="MDL2086" s="2217"/>
      <c r="MDM2086" s="2217"/>
      <c r="MDN2086" s="2217"/>
      <c r="MDO2086" s="2217"/>
      <c r="MDP2086" s="2217"/>
      <c r="MDQ2086" s="2217"/>
      <c r="MDR2086" s="2217"/>
      <c r="MDS2086" s="2217"/>
      <c r="MDT2086" s="2217"/>
      <c r="MDU2086" s="2217"/>
      <c r="MDV2086" s="2217"/>
      <c r="MDW2086" s="2217"/>
      <c r="MDX2086" s="2217"/>
      <c r="MDY2086" s="2217"/>
      <c r="MDZ2086" s="2217"/>
      <c r="MEA2086" s="2217"/>
      <c r="MEB2086" s="2217"/>
      <c r="MEC2086" s="2217"/>
      <c r="MED2086" s="2217"/>
      <c r="MEE2086" s="2217"/>
      <c r="MEF2086" s="2217"/>
      <c r="MEG2086" s="2217"/>
      <c r="MEH2086" s="2217"/>
      <c r="MEI2086" s="2217"/>
      <c r="MEJ2086" s="2217"/>
      <c r="MEK2086" s="2217"/>
      <c r="MEL2086" s="2217"/>
      <c r="MEM2086" s="2217"/>
      <c r="MEN2086" s="2217"/>
      <c r="MEO2086" s="2217"/>
      <c r="MEP2086" s="2217"/>
      <c r="MEQ2086" s="2217"/>
      <c r="MER2086" s="2217"/>
      <c r="MES2086" s="2217"/>
      <c r="MET2086" s="2217"/>
      <c r="MEU2086" s="2217"/>
      <c r="MEV2086" s="2217"/>
      <c r="MEW2086" s="2217"/>
      <c r="MEX2086" s="2217"/>
      <c r="MEY2086" s="2217"/>
      <c r="MEZ2086" s="2217"/>
      <c r="MFA2086" s="2217"/>
      <c r="MFB2086" s="2217"/>
      <c r="MFC2086" s="2217"/>
      <c r="MFD2086" s="2217"/>
      <c r="MFE2086" s="2217"/>
      <c r="MFF2086" s="2217"/>
      <c r="MFG2086" s="2217"/>
      <c r="MFH2086" s="2217"/>
      <c r="MFI2086" s="2217"/>
      <c r="MFJ2086" s="2217"/>
      <c r="MFK2086" s="2217"/>
      <c r="MFL2086" s="2217"/>
      <c r="MFM2086" s="2217"/>
      <c r="MFN2086" s="2217"/>
      <c r="MFO2086" s="2217"/>
      <c r="MFP2086" s="2217"/>
      <c r="MFQ2086" s="2217"/>
      <c r="MFR2086" s="2217"/>
      <c r="MFS2086" s="2217"/>
      <c r="MFT2086" s="2217"/>
      <c r="MFU2086" s="2217"/>
      <c r="MFV2086" s="2217"/>
      <c r="MFW2086" s="2217"/>
      <c r="MFX2086" s="2217"/>
      <c r="MFY2086" s="2217"/>
      <c r="MFZ2086" s="2217"/>
      <c r="MGA2086" s="2217"/>
      <c r="MGB2086" s="2217"/>
      <c r="MGC2086" s="2217"/>
      <c r="MGD2086" s="2217"/>
      <c r="MGE2086" s="2217"/>
      <c r="MGF2086" s="2217"/>
      <c r="MGG2086" s="2217"/>
      <c r="MGH2086" s="2217"/>
      <c r="MGI2086" s="2217"/>
      <c r="MGJ2086" s="2217"/>
      <c r="MGK2086" s="2217"/>
      <c r="MGL2086" s="2217"/>
      <c r="MGM2086" s="2217"/>
      <c r="MGN2086" s="2217"/>
      <c r="MGO2086" s="2217"/>
      <c r="MGP2086" s="2217"/>
      <c r="MGQ2086" s="2217"/>
      <c r="MGR2086" s="2217"/>
      <c r="MGS2086" s="2217"/>
      <c r="MGT2086" s="2217"/>
      <c r="MGU2086" s="2217"/>
      <c r="MGV2086" s="2217"/>
      <c r="MGW2086" s="2217"/>
      <c r="MGX2086" s="2217"/>
      <c r="MGY2086" s="2217"/>
      <c r="MGZ2086" s="2217"/>
      <c r="MHA2086" s="2217"/>
      <c r="MHB2086" s="2217"/>
      <c r="MHC2086" s="2217"/>
      <c r="MHD2086" s="2217"/>
      <c r="MHE2086" s="2217"/>
      <c r="MHF2086" s="2217"/>
      <c r="MHG2086" s="2217"/>
      <c r="MHH2086" s="2217"/>
      <c r="MHI2086" s="2217"/>
      <c r="MHJ2086" s="2217"/>
      <c r="MHK2086" s="2217"/>
      <c r="MHL2086" s="2217"/>
      <c r="MHM2086" s="2217"/>
      <c r="MHN2086" s="2217"/>
      <c r="MHO2086" s="2217"/>
      <c r="MHP2086" s="2217"/>
      <c r="MHQ2086" s="2217"/>
      <c r="MHR2086" s="2217"/>
      <c r="MHS2086" s="2217"/>
      <c r="MHT2086" s="2217"/>
      <c r="MHU2086" s="2217"/>
      <c r="MHV2086" s="2217"/>
      <c r="MHW2086" s="2217"/>
      <c r="MHX2086" s="2217"/>
      <c r="MHY2086" s="2217"/>
      <c r="MHZ2086" s="2217"/>
      <c r="MIA2086" s="2217"/>
      <c r="MIB2086" s="2217"/>
      <c r="MIC2086" s="2217"/>
      <c r="MID2086" s="2217"/>
      <c r="MIE2086" s="2217"/>
      <c r="MIF2086" s="2217"/>
      <c r="MIG2086" s="2217"/>
      <c r="MIH2086" s="2217"/>
      <c r="MII2086" s="2217"/>
      <c r="MIJ2086" s="2217"/>
      <c r="MIK2086" s="2217"/>
      <c r="MIL2086" s="2217"/>
      <c r="MIM2086" s="2217"/>
      <c r="MIN2086" s="2217"/>
      <c r="MIO2086" s="2217"/>
      <c r="MIP2086" s="2217"/>
      <c r="MIQ2086" s="2217"/>
      <c r="MIR2086" s="2217"/>
      <c r="MIS2086" s="2217"/>
      <c r="MIT2086" s="2217"/>
      <c r="MIU2086" s="2217"/>
      <c r="MIV2086" s="2217"/>
      <c r="MIW2086" s="2217"/>
      <c r="MIX2086" s="2217"/>
      <c r="MIY2086" s="2217"/>
      <c r="MIZ2086" s="2217"/>
      <c r="MJA2086" s="2217"/>
      <c r="MJB2086" s="2217"/>
      <c r="MJC2086" s="2217"/>
      <c r="MJD2086" s="2217"/>
      <c r="MJE2086" s="2217"/>
      <c r="MJF2086" s="2217"/>
      <c r="MJG2086" s="2217"/>
      <c r="MJH2086" s="2217"/>
      <c r="MJI2086" s="2217"/>
      <c r="MJJ2086" s="2217"/>
      <c r="MJK2086" s="2217"/>
      <c r="MJL2086" s="2217"/>
      <c r="MJM2086" s="2217"/>
      <c r="MJN2086" s="2217"/>
      <c r="MJO2086" s="2217"/>
      <c r="MJP2086" s="2217"/>
      <c r="MJQ2086" s="2217"/>
      <c r="MJR2086" s="2217"/>
      <c r="MJS2086" s="2217"/>
      <c r="MJT2086" s="2217"/>
      <c r="MJU2086" s="2217"/>
      <c r="MJV2086" s="2217"/>
      <c r="MJW2086" s="2217"/>
      <c r="MJX2086" s="2217"/>
      <c r="MJY2086" s="2217"/>
      <c r="MJZ2086" s="2217"/>
      <c r="MKA2086" s="2217"/>
      <c r="MKB2086" s="2217"/>
      <c r="MKC2086" s="2217"/>
      <c r="MKD2086" s="2217"/>
      <c r="MKE2086" s="2217"/>
      <c r="MKF2086" s="2217"/>
      <c r="MKG2086" s="2217"/>
      <c r="MKH2086" s="2217"/>
      <c r="MKI2086" s="2217"/>
      <c r="MKJ2086" s="2217"/>
      <c r="MKK2086" s="2217"/>
      <c r="MKL2086" s="2217"/>
      <c r="MKM2086" s="2217"/>
      <c r="MKN2086" s="2217"/>
      <c r="MKO2086" s="2217"/>
      <c r="MKP2086" s="2217"/>
      <c r="MKQ2086" s="2217"/>
      <c r="MKR2086" s="2217"/>
      <c r="MKS2086" s="2217"/>
      <c r="MKT2086" s="2217"/>
      <c r="MKU2086" s="2217"/>
      <c r="MKV2086" s="2217"/>
      <c r="MKW2086" s="2217"/>
      <c r="MKX2086" s="2217"/>
      <c r="MKY2086" s="2217"/>
      <c r="MKZ2086" s="2217"/>
      <c r="MLA2086" s="2217"/>
      <c r="MLB2086" s="2217"/>
      <c r="MLC2086" s="2217"/>
      <c r="MLD2086" s="2217"/>
      <c r="MLE2086" s="2217"/>
      <c r="MLF2086" s="2217"/>
      <c r="MLG2086" s="2217"/>
      <c r="MLH2086" s="2217"/>
      <c r="MLI2086" s="2217"/>
      <c r="MLJ2086" s="2217"/>
      <c r="MLK2086" s="2217"/>
      <c r="MLL2086" s="2217"/>
      <c r="MLM2086" s="2217"/>
      <c r="MLN2086" s="2217"/>
      <c r="MLO2086" s="2217"/>
      <c r="MLP2086" s="2217"/>
      <c r="MLQ2086" s="2217"/>
      <c r="MLR2086" s="2217"/>
      <c r="MLS2086" s="2217"/>
      <c r="MLT2086" s="2217"/>
      <c r="MLU2086" s="2217"/>
      <c r="MLV2086" s="2217"/>
      <c r="MLW2086" s="2217"/>
      <c r="MLX2086" s="2217"/>
      <c r="MLY2086" s="2217"/>
      <c r="MLZ2086" s="2217"/>
      <c r="MMA2086" s="2217"/>
      <c r="MMB2086" s="2217"/>
      <c r="MMC2086" s="2217"/>
      <c r="MMD2086" s="2217"/>
      <c r="MME2086" s="2217"/>
      <c r="MMF2086" s="2217"/>
      <c r="MMG2086" s="2217"/>
      <c r="MMH2086" s="2217"/>
      <c r="MMI2086" s="2217"/>
      <c r="MMJ2086" s="2217"/>
      <c r="MMK2086" s="2217"/>
      <c r="MML2086" s="2217"/>
      <c r="MMM2086" s="2217"/>
      <c r="MMN2086" s="2217"/>
      <c r="MMO2086" s="2217"/>
      <c r="MMP2086" s="2217"/>
      <c r="MMQ2086" s="2217"/>
      <c r="MMR2086" s="2217"/>
      <c r="MMS2086" s="2217"/>
      <c r="MMT2086" s="2217"/>
      <c r="MMU2086" s="2217"/>
      <c r="MMV2086" s="2217"/>
      <c r="MMW2086" s="2217"/>
      <c r="MMX2086" s="2217"/>
      <c r="MMY2086" s="2217"/>
      <c r="MMZ2086" s="2217"/>
      <c r="MNA2086" s="2217"/>
      <c r="MNB2086" s="2217"/>
      <c r="MNC2086" s="2217"/>
      <c r="MND2086" s="2217"/>
      <c r="MNE2086" s="2217"/>
      <c r="MNF2086" s="2217"/>
      <c r="MNG2086" s="2217"/>
      <c r="MNH2086" s="2217"/>
      <c r="MNI2086" s="2217"/>
      <c r="MNJ2086" s="2217"/>
      <c r="MNK2086" s="2217"/>
      <c r="MNL2086" s="2217"/>
      <c r="MNM2086" s="2217"/>
      <c r="MNN2086" s="2217"/>
      <c r="MNO2086" s="2217"/>
      <c r="MNP2086" s="2217"/>
      <c r="MNQ2086" s="2217"/>
      <c r="MNR2086" s="2217"/>
      <c r="MNS2086" s="2217"/>
      <c r="MNT2086" s="2217"/>
      <c r="MNU2086" s="2217"/>
      <c r="MNV2086" s="2217"/>
      <c r="MNW2086" s="2217"/>
      <c r="MNX2086" s="2217"/>
      <c r="MNY2086" s="2217"/>
      <c r="MNZ2086" s="2217"/>
      <c r="MOA2086" s="2217"/>
      <c r="MOB2086" s="2217"/>
      <c r="MOC2086" s="2217"/>
      <c r="MOD2086" s="2217"/>
      <c r="MOE2086" s="2217"/>
      <c r="MOF2086" s="2217"/>
      <c r="MOG2086" s="2217"/>
      <c r="MOH2086" s="2217"/>
      <c r="MOI2086" s="2217"/>
      <c r="MOJ2086" s="2217"/>
      <c r="MOK2086" s="2217"/>
      <c r="MOL2086" s="2217"/>
      <c r="MOM2086" s="2217"/>
      <c r="MON2086" s="2217"/>
      <c r="MOO2086" s="2217"/>
      <c r="MOP2086" s="2217"/>
      <c r="MOQ2086" s="2217"/>
      <c r="MOR2086" s="2217"/>
      <c r="MOS2086" s="2217"/>
      <c r="MOT2086" s="2217"/>
      <c r="MOU2086" s="2217"/>
      <c r="MOV2086" s="2217"/>
      <c r="MOW2086" s="2217"/>
      <c r="MOX2086" s="2217"/>
      <c r="MOY2086" s="2217"/>
      <c r="MOZ2086" s="2217"/>
      <c r="MPA2086" s="2217"/>
      <c r="MPB2086" s="2217"/>
      <c r="MPC2086" s="2217"/>
      <c r="MPD2086" s="2217"/>
      <c r="MPE2086" s="2217"/>
      <c r="MPF2086" s="2217"/>
      <c r="MPG2086" s="2217"/>
      <c r="MPH2086" s="2217"/>
      <c r="MPI2086" s="2217"/>
      <c r="MPJ2086" s="2217"/>
      <c r="MPK2086" s="2217"/>
      <c r="MPL2086" s="2217"/>
      <c r="MPM2086" s="2217"/>
      <c r="MPN2086" s="2217"/>
      <c r="MPO2086" s="2217"/>
      <c r="MPP2086" s="2217"/>
      <c r="MPQ2086" s="2217"/>
      <c r="MPR2086" s="2217"/>
      <c r="MPS2086" s="2217"/>
      <c r="MPT2086" s="2217"/>
      <c r="MPU2086" s="2217"/>
      <c r="MPV2086" s="2217"/>
      <c r="MPW2086" s="2217"/>
      <c r="MPX2086" s="2217"/>
      <c r="MPY2086" s="2217"/>
      <c r="MPZ2086" s="2217"/>
      <c r="MQA2086" s="2217"/>
      <c r="MQB2086" s="2217"/>
      <c r="MQC2086" s="2217"/>
      <c r="MQD2086" s="2217"/>
      <c r="MQE2086" s="2217"/>
      <c r="MQF2086" s="2217"/>
      <c r="MQG2086" s="2217"/>
      <c r="MQH2086" s="2217"/>
      <c r="MQI2086" s="2217"/>
      <c r="MQJ2086" s="2217"/>
      <c r="MQK2086" s="2217"/>
      <c r="MQL2086" s="2217"/>
      <c r="MQM2086" s="2217"/>
      <c r="MQN2086" s="2217"/>
      <c r="MQO2086" s="2217"/>
      <c r="MQP2086" s="2217"/>
      <c r="MQQ2086" s="2217"/>
      <c r="MQR2086" s="2217"/>
      <c r="MQS2086" s="2217"/>
      <c r="MQT2086" s="2217"/>
      <c r="MQU2086" s="2217"/>
      <c r="MQV2086" s="2217"/>
      <c r="MQW2086" s="2217"/>
      <c r="MQX2086" s="2217"/>
      <c r="MQY2086" s="2217"/>
      <c r="MQZ2086" s="2217"/>
      <c r="MRA2086" s="2217"/>
      <c r="MRB2086" s="2217"/>
      <c r="MRC2086" s="2217"/>
      <c r="MRD2086" s="2217"/>
      <c r="MRE2086" s="2217"/>
      <c r="MRF2086" s="2217"/>
      <c r="MRG2086" s="2217"/>
      <c r="MRH2086" s="2217"/>
      <c r="MRI2086" s="2217"/>
      <c r="MRJ2086" s="2217"/>
      <c r="MRK2086" s="2217"/>
      <c r="MRL2086" s="2217"/>
      <c r="MRM2086" s="2217"/>
      <c r="MRN2086" s="2217"/>
      <c r="MRO2086" s="2217"/>
      <c r="MRP2086" s="2217"/>
      <c r="MRQ2086" s="2217"/>
      <c r="MRR2086" s="2217"/>
      <c r="MRS2086" s="2217"/>
      <c r="MRT2086" s="2217"/>
      <c r="MRU2086" s="2217"/>
      <c r="MRV2086" s="2217"/>
      <c r="MRW2086" s="2217"/>
      <c r="MRX2086" s="2217"/>
      <c r="MRY2086" s="2217"/>
      <c r="MRZ2086" s="2217"/>
      <c r="MSA2086" s="2217"/>
      <c r="MSB2086" s="2217"/>
      <c r="MSC2086" s="2217"/>
      <c r="MSD2086" s="2217"/>
      <c r="MSE2086" s="2217"/>
      <c r="MSF2086" s="2217"/>
      <c r="MSG2086" s="2217"/>
      <c r="MSH2086" s="2217"/>
      <c r="MSI2086" s="2217"/>
      <c r="MSJ2086" s="2217"/>
      <c r="MSK2086" s="2217"/>
      <c r="MSL2086" s="2217"/>
      <c r="MSM2086" s="2217"/>
      <c r="MSN2086" s="2217"/>
      <c r="MSO2086" s="2217"/>
      <c r="MSP2086" s="2217"/>
      <c r="MSQ2086" s="2217"/>
      <c r="MSR2086" s="2217"/>
      <c r="MSS2086" s="2217"/>
      <c r="MST2086" s="2217"/>
      <c r="MSU2086" s="2217"/>
      <c r="MSV2086" s="2217"/>
      <c r="MSW2086" s="2217"/>
      <c r="MSX2086" s="2217"/>
      <c r="MSY2086" s="2217"/>
      <c r="MSZ2086" s="2217"/>
      <c r="MTA2086" s="2217"/>
      <c r="MTB2086" s="2217"/>
      <c r="MTC2086" s="2217"/>
      <c r="MTD2086" s="2217"/>
      <c r="MTE2086" s="2217"/>
      <c r="MTF2086" s="2217"/>
      <c r="MTG2086" s="2217"/>
      <c r="MTH2086" s="2217"/>
      <c r="MTI2086" s="2217"/>
      <c r="MTJ2086" s="2217"/>
      <c r="MTK2086" s="2217"/>
      <c r="MTL2086" s="2217"/>
      <c r="MTM2086" s="2217"/>
      <c r="MTN2086" s="2217"/>
      <c r="MTO2086" s="2217"/>
      <c r="MTP2086" s="2217"/>
      <c r="MTQ2086" s="2217"/>
      <c r="MTR2086" s="2217"/>
      <c r="MTS2086" s="2217"/>
      <c r="MTT2086" s="2217"/>
      <c r="MTU2086" s="2217"/>
      <c r="MTV2086" s="2217"/>
      <c r="MTW2086" s="2217"/>
      <c r="MTX2086" s="2217"/>
      <c r="MTY2086" s="2217"/>
      <c r="MTZ2086" s="2217"/>
      <c r="MUA2086" s="2217"/>
      <c r="MUB2086" s="2217"/>
      <c r="MUC2086" s="2217"/>
      <c r="MUD2086" s="2217"/>
      <c r="MUE2086" s="2217"/>
      <c r="MUF2086" s="2217"/>
      <c r="MUG2086" s="2217"/>
      <c r="MUH2086" s="2217"/>
      <c r="MUI2086" s="2217"/>
      <c r="MUJ2086" s="2217"/>
      <c r="MUK2086" s="2217"/>
      <c r="MUL2086" s="2217"/>
      <c r="MUM2086" s="2217"/>
      <c r="MUN2086" s="2217"/>
      <c r="MUO2086" s="2217"/>
      <c r="MUP2086" s="2217"/>
      <c r="MUQ2086" s="2217"/>
      <c r="MUR2086" s="2217"/>
      <c r="MUS2086" s="2217"/>
      <c r="MUT2086" s="2217"/>
      <c r="MUU2086" s="2217"/>
      <c r="MUV2086" s="2217"/>
      <c r="MUW2086" s="2217"/>
      <c r="MUX2086" s="2217"/>
      <c r="MUY2086" s="2217"/>
      <c r="MUZ2086" s="2217"/>
      <c r="MVA2086" s="2217"/>
      <c r="MVB2086" s="2217"/>
      <c r="MVC2086" s="2217"/>
      <c r="MVD2086" s="2217"/>
      <c r="MVE2086" s="2217"/>
      <c r="MVF2086" s="2217"/>
      <c r="MVG2086" s="2217"/>
      <c r="MVH2086" s="2217"/>
      <c r="MVI2086" s="2217"/>
      <c r="MVJ2086" s="2217"/>
      <c r="MVK2086" s="2217"/>
      <c r="MVL2086" s="2217"/>
      <c r="MVM2086" s="2217"/>
      <c r="MVN2086" s="2217"/>
      <c r="MVO2086" s="2217"/>
      <c r="MVP2086" s="2217"/>
      <c r="MVQ2086" s="2217"/>
      <c r="MVR2086" s="2217"/>
      <c r="MVS2086" s="2217"/>
      <c r="MVT2086" s="2217"/>
      <c r="MVU2086" s="2217"/>
      <c r="MVV2086" s="2217"/>
      <c r="MVW2086" s="2217"/>
      <c r="MVX2086" s="2217"/>
      <c r="MVY2086" s="2217"/>
      <c r="MVZ2086" s="2217"/>
      <c r="MWA2086" s="2217"/>
      <c r="MWB2086" s="2217"/>
      <c r="MWC2086" s="2217"/>
      <c r="MWD2086" s="2217"/>
      <c r="MWE2086" s="2217"/>
      <c r="MWF2086" s="2217"/>
      <c r="MWG2086" s="2217"/>
      <c r="MWH2086" s="2217"/>
      <c r="MWI2086" s="2217"/>
      <c r="MWJ2086" s="2217"/>
      <c r="MWK2086" s="2217"/>
      <c r="MWL2086" s="2217"/>
      <c r="MWM2086" s="2217"/>
      <c r="MWN2086" s="2217"/>
      <c r="MWO2086" s="2217"/>
      <c r="MWP2086" s="2217"/>
      <c r="MWQ2086" s="2217"/>
      <c r="MWR2086" s="2217"/>
      <c r="MWS2086" s="2217"/>
      <c r="MWT2086" s="2217"/>
      <c r="MWU2086" s="2217"/>
      <c r="MWV2086" s="2217"/>
      <c r="MWW2086" s="2217"/>
      <c r="MWX2086" s="2217"/>
      <c r="MWY2086" s="2217"/>
      <c r="MWZ2086" s="2217"/>
      <c r="MXA2086" s="2217"/>
      <c r="MXB2086" s="2217"/>
      <c r="MXC2086" s="2217"/>
      <c r="MXD2086" s="2217"/>
      <c r="MXE2086" s="2217"/>
      <c r="MXF2086" s="2217"/>
      <c r="MXG2086" s="2217"/>
      <c r="MXH2086" s="2217"/>
      <c r="MXI2086" s="2217"/>
      <c r="MXJ2086" s="2217"/>
      <c r="MXK2086" s="2217"/>
      <c r="MXL2086" s="2217"/>
      <c r="MXM2086" s="2217"/>
      <c r="MXN2086" s="2217"/>
      <c r="MXO2086" s="2217"/>
      <c r="MXP2086" s="2217"/>
      <c r="MXQ2086" s="2217"/>
      <c r="MXR2086" s="2217"/>
      <c r="MXS2086" s="2217"/>
      <c r="MXT2086" s="2217"/>
      <c r="MXU2086" s="2217"/>
      <c r="MXV2086" s="2217"/>
      <c r="MXW2086" s="2217"/>
      <c r="MXX2086" s="2217"/>
      <c r="MXY2086" s="2217"/>
      <c r="MXZ2086" s="2217"/>
      <c r="MYA2086" s="2217"/>
      <c r="MYB2086" s="2217"/>
      <c r="MYC2086" s="2217"/>
      <c r="MYD2086" s="2217"/>
      <c r="MYE2086" s="2217"/>
      <c r="MYF2086" s="2217"/>
      <c r="MYG2086" s="2217"/>
      <c r="MYH2086" s="2217"/>
      <c r="MYI2086" s="2217"/>
      <c r="MYJ2086" s="2217"/>
      <c r="MYK2086" s="2217"/>
      <c r="MYL2086" s="2217"/>
      <c r="MYM2086" s="2217"/>
      <c r="MYN2086" s="2217"/>
      <c r="MYO2086" s="2217"/>
      <c r="MYP2086" s="2217"/>
      <c r="MYQ2086" s="2217"/>
      <c r="MYR2086" s="2217"/>
      <c r="MYS2086" s="2217"/>
      <c r="MYT2086" s="2217"/>
      <c r="MYU2086" s="2217"/>
      <c r="MYV2086" s="2217"/>
      <c r="MYW2086" s="2217"/>
      <c r="MYX2086" s="2217"/>
      <c r="MYY2086" s="2217"/>
      <c r="MYZ2086" s="2217"/>
      <c r="MZA2086" s="2217"/>
      <c r="MZB2086" s="2217"/>
      <c r="MZC2086" s="2217"/>
      <c r="MZD2086" s="2217"/>
      <c r="MZE2086" s="2217"/>
      <c r="MZF2086" s="2217"/>
      <c r="MZG2086" s="2217"/>
      <c r="MZH2086" s="2217"/>
      <c r="MZI2086" s="2217"/>
      <c r="MZJ2086" s="2217"/>
      <c r="MZK2086" s="2217"/>
      <c r="MZL2086" s="2217"/>
      <c r="MZM2086" s="2217"/>
      <c r="MZN2086" s="2217"/>
      <c r="MZO2086" s="2217"/>
      <c r="MZP2086" s="2217"/>
      <c r="MZQ2086" s="2217"/>
      <c r="MZR2086" s="2217"/>
      <c r="MZS2086" s="2217"/>
      <c r="MZT2086" s="2217"/>
      <c r="MZU2086" s="2217"/>
      <c r="MZV2086" s="2217"/>
      <c r="MZW2086" s="2217"/>
      <c r="MZX2086" s="2217"/>
      <c r="MZY2086" s="2217"/>
      <c r="MZZ2086" s="2217"/>
      <c r="NAA2086" s="2217"/>
      <c r="NAB2086" s="2217"/>
      <c r="NAC2086" s="2217"/>
      <c r="NAD2086" s="2217"/>
      <c r="NAE2086" s="2217"/>
      <c r="NAF2086" s="2217"/>
      <c r="NAG2086" s="2217"/>
      <c r="NAH2086" s="2217"/>
      <c r="NAI2086" s="2217"/>
      <c r="NAJ2086" s="2217"/>
      <c r="NAK2086" s="2217"/>
      <c r="NAL2086" s="2217"/>
      <c r="NAM2086" s="2217"/>
      <c r="NAN2086" s="2217"/>
      <c r="NAO2086" s="2217"/>
      <c r="NAP2086" s="2217"/>
      <c r="NAQ2086" s="2217"/>
      <c r="NAR2086" s="2217"/>
      <c r="NAS2086" s="2217"/>
      <c r="NAT2086" s="2217"/>
      <c r="NAU2086" s="2217"/>
      <c r="NAV2086" s="2217"/>
      <c r="NAW2086" s="2217"/>
      <c r="NAX2086" s="2217"/>
      <c r="NAY2086" s="2217"/>
      <c r="NAZ2086" s="2217"/>
      <c r="NBA2086" s="2217"/>
      <c r="NBB2086" s="2217"/>
      <c r="NBC2086" s="2217"/>
      <c r="NBD2086" s="2217"/>
      <c r="NBE2086" s="2217"/>
      <c r="NBF2086" s="2217"/>
      <c r="NBG2086" s="2217"/>
      <c r="NBH2086" s="2217"/>
      <c r="NBI2086" s="2217"/>
      <c r="NBJ2086" s="2217"/>
      <c r="NBK2086" s="2217"/>
      <c r="NBL2086" s="2217"/>
      <c r="NBM2086" s="2217"/>
      <c r="NBN2086" s="2217"/>
      <c r="NBO2086" s="2217"/>
      <c r="NBP2086" s="2217"/>
      <c r="NBQ2086" s="2217"/>
      <c r="NBR2086" s="2217"/>
      <c r="NBS2086" s="2217"/>
      <c r="NBT2086" s="2217"/>
      <c r="NBU2086" s="2217"/>
      <c r="NBV2086" s="2217"/>
      <c r="NBW2086" s="2217"/>
      <c r="NBX2086" s="2217"/>
      <c r="NBY2086" s="2217"/>
      <c r="NBZ2086" s="2217"/>
      <c r="NCA2086" s="2217"/>
      <c r="NCB2086" s="2217"/>
      <c r="NCC2086" s="2217"/>
      <c r="NCD2086" s="2217"/>
      <c r="NCE2086" s="2217"/>
      <c r="NCF2086" s="2217"/>
      <c r="NCG2086" s="2217"/>
      <c r="NCH2086" s="2217"/>
      <c r="NCI2086" s="2217"/>
      <c r="NCJ2086" s="2217"/>
      <c r="NCK2086" s="2217"/>
      <c r="NCL2086" s="2217"/>
      <c r="NCM2086" s="2217"/>
      <c r="NCN2086" s="2217"/>
      <c r="NCO2086" s="2217"/>
      <c r="NCP2086" s="2217"/>
      <c r="NCQ2086" s="2217"/>
      <c r="NCR2086" s="2217"/>
      <c r="NCS2086" s="2217"/>
      <c r="NCT2086" s="2217"/>
      <c r="NCU2086" s="2217"/>
      <c r="NCV2086" s="2217"/>
      <c r="NCW2086" s="2217"/>
      <c r="NCX2086" s="2217"/>
      <c r="NCY2086" s="2217"/>
      <c r="NCZ2086" s="2217"/>
      <c r="NDA2086" s="2217"/>
      <c r="NDB2086" s="2217"/>
      <c r="NDC2086" s="2217"/>
      <c r="NDD2086" s="2217"/>
      <c r="NDE2086" s="2217"/>
      <c r="NDF2086" s="2217"/>
      <c r="NDG2086" s="2217"/>
      <c r="NDH2086" s="2217"/>
      <c r="NDI2086" s="2217"/>
      <c r="NDJ2086" s="2217"/>
      <c r="NDK2086" s="2217"/>
      <c r="NDL2086" s="2217"/>
      <c r="NDM2086" s="2217"/>
      <c r="NDN2086" s="2217"/>
      <c r="NDO2086" s="2217"/>
      <c r="NDP2086" s="2217"/>
      <c r="NDQ2086" s="2217"/>
      <c r="NDR2086" s="2217"/>
      <c r="NDS2086" s="2217"/>
      <c r="NDT2086" s="2217"/>
      <c r="NDU2086" s="2217"/>
      <c r="NDV2086" s="2217"/>
      <c r="NDW2086" s="2217"/>
      <c r="NDX2086" s="2217"/>
      <c r="NDY2086" s="2217"/>
      <c r="NDZ2086" s="2217"/>
      <c r="NEA2086" s="2217"/>
      <c r="NEB2086" s="2217"/>
      <c r="NEC2086" s="2217"/>
      <c r="NED2086" s="2217"/>
      <c r="NEE2086" s="2217"/>
      <c r="NEF2086" s="2217"/>
      <c r="NEG2086" s="2217"/>
      <c r="NEH2086" s="2217"/>
      <c r="NEI2086" s="2217"/>
      <c r="NEJ2086" s="2217"/>
      <c r="NEK2086" s="2217"/>
      <c r="NEL2086" s="2217"/>
      <c r="NEM2086" s="2217"/>
      <c r="NEN2086" s="2217"/>
      <c r="NEO2086" s="2217"/>
      <c r="NEP2086" s="2217"/>
      <c r="NEQ2086" s="2217"/>
      <c r="NER2086" s="2217"/>
      <c r="NES2086" s="2217"/>
      <c r="NET2086" s="2217"/>
      <c r="NEU2086" s="2217"/>
      <c r="NEV2086" s="2217"/>
      <c r="NEW2086" s="2217"/>
      <c r="NEX2086" s="2217"/>
      <c r="NEY2086" s="2217"/>
      <c r="NEZ2086" s="2217"/>
      <c r="NFA2086" s="2217"/>
      <c r="NFB2086" s="2217"/>
      <c r="NFC2086" s="2217"/>
      <c r="NFD2086" s="2217"/>
      <c r="NFE2086" s="2217"/>
      <c r="NFF2086" s="2217"/>
      <c r="NFG2086" s="2217"/>
      <c r="NFH2086" s="2217"/>
      <c r="NFI2086" s="2217"/>
      <c r="NFJ2086" s="2217"/>
      <c r="NFK2086" s="2217"/>
      <c r="NFL2086" s="2217"/>
      <c r="NFM2086" s="2217"/>
      <c r="NFN2086" s="2217"/>
      <c r="NFO2086" s="2217"/>
      <c r="NFP2086" s="2217"/>
      <c r="NFQ2086" s="2217"/>
      <c r="NFR2086" s="2217"/>
      <c r="NFS2086" s="2217"/>
      <c r="NFT2086" s="2217"/>
      <c r="NFU2086" s="2217"/>
      <c r="NFV2086" s="2217"/>
      <c r="NFW2086" s="2217"/>
      <c r="NFX2086" s="2217"/>
      <c r="NFY2086" s="2217"/>
      <c r="NFZ2086" s="2217"/>
      <c r="NGA2086" s="2217"/>
      <c r="NGB2086" s="2217"/>
      <c r="NGC2086" s="2217"/>
      <c r="NGD2086" s="2217"/>
      <c r="NGE2086" s="2217"/>
      <c r="NGF2086" s="2217"/>
      <c r="NGG2086" s="2217"/>
      <c r="NGH2086" s="2217"/>
      <c r="NGI2086" s="2217"/>
      <c r="NGJ2086" s="2217"/>
      <c r="NGK2086" s="2217"/>
      <c r="NGL2086" s="2217"/>
      <c r="NGM2086" s="2217"/>
      <c r="NGN2086" s="2217"/>
      <c r="NGO2086" s="2217"/>
      <c r="NGP2086" s="2217"/>
      <c r="NGQ2086" s="2217"/>
      <c r="NGR2086" s="2217"/>
      <c r="NGS2086" s="2217"/>
      <c r="NGT2086" s="2217"/>
      <c r="NGU2086" s="2217"/>
      <c r="NGV2086" s="2217"/>
      <c r="NGW2086" s="2217"/>
      <c r="NGX2086" s="2217"/>
      <c r="NGY2086" s="2217"/>
      <c r="NGZ2086" s="2217"/>
      <c r="NHA2086" s="2217"/>
      <c r="NHB2086" s="2217"/>
      <c r="NHC2086" s="2217"/>
      <c r="NHD2086" s="2217"/>
      <c r="NHE2086" s="2217"/>
      <c r="NHF2086" s="2217"/>
      <c r="NHG2086" s="2217"/>
      <c r="NHH2086" s="2217"/>
      <c r="NHI2086" s="2217"/>
      <c r="NHJ2086" s="2217"/>
      <c r="NHK2086" s="2217"/>
      <c r="NHL2086" s="2217"/>
      <c r="NHM2086" s="2217"/>
      <c r="NHN2086" s="2217"/>
      <c r="NHO2086" s="2217"/>
      <c r="NHP2086" s="2217"/>
      <c r="NHQ2086" s="2217"/>
      <c r="NHR2086" s="2217"/>
      <c r="NHS2086" s="2217"/>
      <c r="NHT2086" s="2217"/>
      <c r="NHU2086" s="2217"/>
      <c r="NHV2086" s="2217"/>
      <c r="NHW2086" s="2217"/>
      <c r="NHX2086" s="2217"/>
      <c r="NHY2086" s="2217"/>
      <c r="NHZ2086" s="2217"/>
      <c r="NIA2086" s="2217"/>
      <c r="NIB2086" s="2217"/>
      <c r="NIC2086" s="2217"/>
      <c r="NID2086" s="2217"/>
      <c r="NIE2086" s="2217"/>
      <c r="NIF2086" s="2217"/>
      <c r="NIG2086" s="2217"/>
      <c r="NIH2086" s="2217"/>
      <c r="NII2086" s="2217"/>
      <c r="NIJ2086" s="2217"/>
      <c r="NIK2086" s="2217"/>
      <c r="NIL2086" s="2217"/>
      <c r="NIM2086" s="2217"/>
      <c r="NIN2086" s="2217"/>
      <c r="NIO2086" s="2217"/>
      <c r="NIP2086" s="2217"/>
      <c r="NIQ2086" s="2217"/>
      <c r="NIR2086" s="2217"/>
      <c r="NIS2086" s="2217"/>
      <c r="NIT2086" s="2217"/>
      <c r="NIU2086" s="2217"/>
      <c r="NIV2086" s="2217"/>
      <c r="NIW2086" s="2217"/>
      <c r="NIX2086" s="2217"/>
      <c r="NIY2086" s="2217"/>
      <c r="NIZ2086" s="2217"/>
      <c r="NJA2086" s="2217"/>
      <c r="NJB2086" s="2217"/>
      <c r="NJC2086" s="2217"/>
      <c r="NJD2086" s="2217"/>
      <c r="NJE2086" s="2217"/>
      <c r="NJF2086" s="2217"/>
      <c r="NJG2086" s="2217"/>
      <c r="NJH2086" s="2217"/>
      <c r="NJI2086" s="2217"/>
      <c r="NJJ2086" s="2217"/>
      <c r="NJK2086" s="2217"/>
      <c r="NJL2086" s="2217"/>
      <c r="NJM2086" s="2217"/>
      <c r="NJN2086" s="2217"/>
      <c r="NJO2086" s="2217"/>
      <c r="NJP2086" s="2217"/>
      <c r="NJQ2086" s="2217"/>
      <c r="NJR2086" s="2217"/>
      <c r="NJS2086" s="2217"/>
      <c r="NJT2086" s="2217"/>
      <c r="NJU2086" s="2217"/>
      <c r="NJV2086" s="2217"/>
      <c r="NJW2086" s="2217"/>
      <c r="NJX2086" s="2217"/>
      <c r="NJY2086" s="2217"/>
      <c r="NJZ2086" s="2217"/>
      <c r="NKA2086" s="2217"/>
      <c r="NKB2086" s="2217"/>
      <c r="NKC2086" s="2217"/>
      <c r="NKD2086" s="2217"/>
      <c r="NKE2086" s="2217"/>
      <c r="NKF2086" s="2217"/>
      <c r="NKG2086" s="2217"/>
      <c r="NKH2086" s="2217"/>
      <c r="NKI2086" s="2217"/>
      <c r="NKJ2086" s="2217"/>
      <c r="NKK2086" s="2217"/>
      <c r="NKL2086" s="2217"/>
      <c r="NKM2086" s="2217"/>
      <c r="NKN2086" s="2217"/>
      <c r="NKO2086" s="2217"/>
      <c r="NKP2086" s="2217"/>
      <c r="NKQ2086" s="2217"/>
      <c r="NKR2086" s="2217"/>
      <c r="NKS2086" s="2217"/>
      <c r="NKT2086" s="2217"/>
      <c r="NKU2086" s="2217"/>
      <c r="NKV2086" s="2217"/>
      <c r="NKW2086" s="2217"/>
      <c r="NKX2086" s="2217"/>
      <c r="NKY2086" s="2217"/>
      <c r="NKZ2086" s="2217"/>
      <c r="NLA2086" s="2217"/>
      <c r="NLB2086" s="2217"/>
      <c r="NLC2086" s="2217"/>
      <c r="NLD2086" s="2217"/>
      <c r="NLE2086" s="2217"/>
      <c r="NLF2086" s="2217"/>
      <c r="NLG2086" s="2217"/>
      <c r="NLH2086" s="2217"/>
      <c r="NLI2086" s="2217"/>
      <c r="NLJ2086" s="2217"/>
      <c r="NLK2086" s="2217"/>
      <c r="NLL2086" s="2217"/>
      <c r="NLM2086" s="2217"/>
      <c r="NLN2086" s="2217"/>
      <c r="NLO2086" s="2217"/>
      <c r="NLP2086" s="2217"/>
      <c r="NLQ2086" s="2217"/>
      <c r="NLR2086" s="2217"/>
      <c r="NLS2086" s="2217"/>
      <c r="NLT2086" s="2217"/>
      <c r="NLU2086" s="2217"/>
      <c r="NLV2086" s="2217"/>
      <c r="NLW2086" s="2217"/>
      <c r="NLX2086" s="2217"/>
      <c r="NLY2086" s="2217"/>
      <c r="NLZ2086" s="2217"/>
      <c r="NMA2086" s="2217"/>
      <c r="NMB2086" s="2217"/>
      <c r="NMC2086" s="2217"/>
      <c r="NMD2086" s="2217"/>
      <c r="NME2086" s="2217"/>
      <c r="NMF2086" s="2217"/>
      <c r="NMG2086" s="2217"/>
      <c r="NMH2086" s="2217"/>
      <c r="NMI2086" s="2217"/>
      <c r="NMJ2086" s="2217"/>
      <c r="NMK2086" s="2217"/>
      <c r="NML2086" s="2217"/>
      <c r="NMM2086" s="2217"/>
      <c r="NMN2086" s="2217"/>
      <c r="NMO2086" s="2217"/>
      <c r="NMP2086" s="2217"/>
      <c r="NMQ2086" s="2217"/>
      <c r="NMR2086" s="2217"/>
      <c r="NMS2086" s="2217"/>
      <c r="NMT2086" s="2217"/>
      <c r="NMU2086" s="2217"/>
      <c r="NMV2086" s="2217"/>
      <c r="NMW2086" s="2217"/>
      <c r="NMX2086" s="2217"/>
      <c r="NMY2086" s="2217"/>
      <c r="NMZ2086" s="2217"/>
      <c r="NNA2086" s="2217"/>
      <c r="NNB2086" s="2217"/>
      <c r="NNC2086" s="2217"/>
      <c r="NND2086" s="2217"/>
      <c r="NNE2086" s="2217"/>
      <c r="NNF2086" s="2217"/>
      <c r="NNG2086" s="2217"/>
      <c r="NNH2086" s="2217"/>
      <c r="NNI2086" s="2217"/>
      <c r="NNJ2086" s="2217"/>
      <c r="NNK2086" s="2217"/>
      <c r="NNL2086" s="2217"/>
      <c r="NNM2086" s="2217"/>
      <c r="NNN2086" s="2217"/>
      <c r="NNO2086" s="2217"/>
      <c r="NNP2086" s="2217"/>
      <c r="NNQ2086" s="2217"/>
      <c r="NNR2086" s="2217"/>
      <c r="NNS2086" s="2217"/>
      <c r="NNT2086" s="2217"/>
      <c r="NNU2086" s="2217"/>
      <c r="NNV2086" s="2217"/>
      <c r="NNW2086" s="2217"/>
      <c r="NNX2086" s="2217"/>
      <c r="NNY2086" s="2217"/>
      <c r="NNZ2086" s="2217"/>
      <c r="NOA2086" s="2217"/>
      <c r="NOB2086" s="2217"/>
      <c r="NOC2086" s="2217"/>
      <c r="NOD2086" s="2217"/>
      <c r="NOE2086" s="2217"/>
      <c r="NOF2086" s="2217"/>
      <c r="NOG2086" s="2217"/>
      <c r="NOH2086" s="2217"/>
      <c r="NOI2086" s="2217"/>
      <c r="NOJ2086" s="2217"/>
      <c r="NOK2086" s="2217"/>
      <c r="NOL2086" s="2217"/>
      <c r="NOM2086" s="2217"/>
      <c r="NON2086" s="2217"/>
      <c r="NOO2086" s="2217"/>
      <c r="NOP2086" s="2217"/>
      <c r="NOQ2086" s="2217"/>
      <c r="NOR2086" s="2217"/>
      <c r="NOS2086" s="2217"/>
      <c r="NOT2086" s="2217"/>
      <c r="NOU2086" s="2217"/>
      <c r="NOV2086" s="2217"/>
      <c r="NOW2086" s="2217"/>
      <c r="NOX2086" s="2217"/>
      <c r="NOY2086" s="2217"/>
      <c r="NOZ2086" s="2217"/>
      <c r="NPA2086" s="2217"/>
      <c r="NPB2086" s="2217"/>
      <c r="NPC2086" s="2217"/>
      <c r="NPD2086" s="2217"/>
      <c r="NPE2086" s="2217"/>
      <c r="NPF2086" s="2217"/>
      <c r="NPG2086" s="2217"/>
      <c r="NPH2086" s="2217"/>
      <c r="NPI2086" s="2217"/>
      <c r="NPJ2086" s="2217"/>
      <c r="NPK2086" s="2217"/>
      <c r="NPL2086" s="2217"/>
      <c r="NPM2086" s="2217"/>
      <c r="NPN2086" s="2217"/>
      <c r="NPO2086" s="2217"/>
      <c r="NPP2086" s="2217"/>
      <c r="NPQ2086" s="2217"/>
      <c r="NPR2086" s="2217"/>
      <c r="NPS2086" s="2217"/>
      <c r="NPT2086" s="2217"/>
      <c r="NPU2086" s="2217"/>
      <c r="NPV2086" s="2217"/>
      <c r="NPW2086" s="2217"/>
      <c r="NPX2086" s="2217"/>
      <c r="NPY2086" s="2217"/>
      <c r="NPZ2086" s="2217"/>
      <c r="NQA2086" s="2217"/>
      <c r="NQB2086" s="2217"/>
      <c r="NQC2086" s="2217"/>
      <c r="NQD2086" s="2217"/>
      <c r="NQE2086" s="2217"/>
      <c r="NQF2086" s="2217"/>
      <c r="NQG2086" s="2217"/>
      <c r="NQH2086" s="2217"/>
      <c r="NQI2086" s="2217"/>
      <c r="NQJ2086" s="2217"/>
      <c r="NQK2086" s="2217"/>
      <c r="NQL2086" s="2217"/>
      <c r="NQM2086" s="2217"/>
      <c r="NQN2086" s="2217"/>
      <c r="NQO2086" s="2217"/>
      <c r="NQP2086" s="2217"/>
      <c r="NQQ2086" s="2217"/>
      <c r="NQR2086" s="2217"/>
      <c r="NQS2086" s="2217"/>
      <c r="NQT2086" s="2217"/>
      <c r="NQU2086" s="2217"/>
      <c r="NQV2086" s="2217"/>
      <c r="NQW2086" s="2217"/>
      <c r="NQX2086" s="2217"/>
      <c r="NQY2086" s="2217"/>
      <c r="NQZ2086" s="2217"/>
      <c r="NRA2086" s="2217"/>
      <c r="NRB2086" s="2217"/>
      <c r="NRC2086" s="2217"/>
      <c r="NRD2086" s="2217"/>
      <c r="NRE2086" s="2217"/>
      <c r="NRF2086" s="2217"/>
      <c r="NRG2086" s="2217"/>
      <c r="NRH2086" s="2217"/>
      <c r="NRI2086" s="2217"/>
      <c r="NRJ2086" s="2217"/>
      <c r="NRK2086" s="2217"/>
      <c r="NRL2086" s="2217"/>
      <c r="NRM2086" s="2217"/>
      <c r="NRN2086" s="2217"/>
      <c r="NRO2086" s="2217"/>
      <c r="NRP2086" s="2217"/>
      <c r="NRQ2086" s="2217"/>
      <c r="NRR2086" s="2217"/>
      <c r="NRS2086" s="2217"/>
      <c r="NRT2086" s="2217"/>
      <c r="NRU2086" s="2217"/>
      <c r="NRV2086" s="2217"/>
      <c r="NRW2086" s="2217"/>
      <c r="NRX2086" s="2217"/>
      <c r="NRY2086" s="2217"/>
      <c r="NRZ2086" s="2217"/>
      <c r="NSA2086" s="2217"/>
      <c r="NSB2086" s="2217"/>
      <c r="NSC2086" s="2217"/>
      <c r="NSD2086" s="2217"/>
      <c r="NSE2086" s="2217"/>
      <c r="NSF2086" s="2217"/>
      <c r="NSG2086" s="2217"/>
      <c r="NSH2086" s="2217"/>
      <c r="NSI2086" s="2217"/>
      <c r="NSJ2086" s="2217"/>
      <c r="NSK2086" s="2217"/>
      <c r="NSL2086" s="2217"/>
      <c r="NSM2086" s="2217"/>
      <c r="NSN2086" s="2217"/>
      <c r="NSO2086" s="2217"/>
      <c r="NSP2086" s="2217"/>
      <c r="NSQ2086" s="2217"/>
      <c r="NSR2086" s="2217"/>
      <c r="NSS2086" s="2217"/>
      <c r="NST2086" s="2217"/>
      <c r="NSU2086" s="2217"/>
      <c r="NSV2086" s="2217"/>
      <c r="NSW2086" s="2217"/>
      <c r="NSX2086" s="2217"/>
      <c r="NSY2086" s="2217"/>
      <c r="NSZ2086" s="2217"/>
      <c r="NTA2086" s="2217"/>
      <c r="NTB2086" s="2217"/>
      <c r="NTC2086" s="2217"/>
      <c r="NTD2086" s="2217"/>
      <c r="NTE2086" s="2217"/>
      <c r="NTF2086" s="2217"/>
      <c r="NTG2086" s="2217"/>
      <c r="NTH2086" s="2217"/>
      <c r="NTI2086" s="2217"/>
      <c r="NTJ2086" s="2217"/>
      <c r="NTK2086" s="2217"/>
      <c r="NTL2086" s="2217"/>
      <c r="NTM2086" s="2217"/>
      <c r="NTN2086" s="2217"/>
      <c r="NTO2086" s="2217"/>
      <c r="NTP2086" s="2217"/>
      <c r="NTQ2086" s="2217"/>
      <c r="NTR2086" s="2217"/>
      <c r="NTS2086" s="2217"/>
      <c r="NTT2086" s="2217"/>
      <c r="NTU2086" s="2217"/>
      <c r="NTV2086" s="2217"/>
      <c r="NTW2086" s="2217"/>
      <c r="NTX2086" s="2217"/>
      <c r="NTY2086" s="2217"/>
      <c r="NTZ2086" s="2217"/>
      <c r="NUA2086" s="2217"/>
      <c r="NUB2086" s="2217"/>
      <c r="NUC2086" s="2217"/>
      <c r="NUD2086" s="2217"/>
      <c r="NUE2086" s="2217"/>
      <c r="NUF2086" s="2217"/>
      <c r="NUG2086" s="2217"/>
      <c r="NUH2086" s="2217"/>
      <c r="NUI2086" s="2217"/>
      <c r="NUJ2086" s="2217"/>
      <c r="NUK2086" s="2217"/>
      <c r="NUL2086" s="2217"/>
      <c r="NUM2086" s="2217"/>
      <c r="NUN2086" s="2217"/>
      <c r="NUO2086" s="2217"/>
      <c r="NUP2086" s="2217"/>
      <c r="NUQ2086" s="2217"/>
      <c r="NUR2086" s="2217"/>
      <c r="NUS2086" s="2217"/>
      <c r="NUT2086" s="2217"/>
      <c r="NUU2086" s="2217"/>
      <c r="NUV2086" s="2217"/>
      <c r="NUW2086" s="2217"/>
      <c r="NUX2086" s="2217"/>
      <c r="NUY2086" s="2217"/>
      <c r="NUZ2086" s="2217"/>
      <c r="NVA2086" s="2217"/>
      <c r="NVB2086" s="2217"/>
      <c r="NVC2086" s="2217"/>
      <c r="NVD2086" s="2217"/>
      <c r="NVE2086" s="2217"/>
      <c r="NVF2086" s="2217"/>
      <c r="NVG2086" s="2217"/>
      <c r="NVH2086" s="2217"/>
      <c r="NVI2086" s="2217"/>
      <c r="NVJ2086" s="2217"/>
      <c r="NVK2086" s="2217"/>
      <c r="NVL2086" s="2217"/>
      <c r="NVM2086" s="2217"/>
      <c r="NVN2086" s="2217"/>
      <c r="NVO2086" s="2217"/>
      <c r="NVP2086" s="2217"/>
      <c r="NVQ2086" s="2217"/>
      <c r="NVR2086" s="2217"/>
      <c r="NVS2086" s="2217"/>
      <c r="NVT2086" s="2217"/>
      <c r="NVU2086" s="2217"/>
      <c r="NVV2086" s="2217"/>
      <c r="NVW2086" s="2217"/>
      <c r="NVX2086" s="2217"/>
      <c r="NVY2086" s="2217"/>
      <c r="NVZ2086" s="2217"/>
      <c r="NWA2086" s="2217"/>
      <c r="NWB2086" s="2217"/>
      <c r="NWC2086" s="2217"/>
      <c r="NWD2086" s="2217"/>
      <c r="NWE2086" s="2217"/>
      <c r="NWF2086" s="2217"/>
      <c r="NWG2086" s="2217"/>
      <c r="NWH2086" s="2217"/>
      <c r="NWI2086" s="2217"/>
      <c r="NWJ2086" s="2217"/>
      <c r="NWK2086" s="2217"/>
      <c r="NWL2086" s="2217"/>
      <c r="NWM2086" s="2217"/>
      <c r="NWN2086" s="2217"/>
      <c r="NWO2086" s="2217"/>
      <c r="NWP2086" s="2217"/>
      <c r="NWQ2086" s="2217"/>
      <c r="NWR2086" s="2217"/>
      <c r="NWS2086" s="2217"/>
      <c r="NWT2086" s="2217"/>
      <c r="NWU2086" s="2217"/>
      <c r="NWV2086" s="2217"/>
      <c r="NWW2086" s="2217"/>
      <c r="NWX2086" s="2217"/>
      <c r="NWY2086" s="2217"/>
      <c r="NWZ2086" s="2217"/>
      <c r="NXA2086" s="2217"/>
      <c r="NXB2086" s="2217"/>
      <c r="NXC2086" s="2217"/>
      <c r="NXD2086" s="2217"/>
      <c r="NXE2086" s="2217"/>
      <c r="NXF2086" s="2217"/>
      <c r="NXG2086" s="2217"/>
      <c r="NXH2086" s="2217"/>
      <c r="NXI2086" s="2217"/>
      <c r="NXJ2086" s="2217"/>
      <c r="NXK2086" s="2217"/>
      <c r="NXL2086" s="2217"/>
      <c r="NXM2086" s="2217"/>
      <c r="NXN2086" s="2217"/>
      <c r="NXO2086" s="2217"/>
      <c r="NXP2086" s="2217"/>
      <c r="NXQ2086" s="2217"/>
      <c r="NXR2086" s="2217"/>
      <c r="NXS2086" s="2217"/>
      <c r="NXT2086" s="2217"/>
      <c r="NXU2086" s="2217"/>
      <c r="NXV2086" s="2217"/>
      <c r="NXW2086" s="2217"/>
      <c r="NXX2086" s="2217"/>
      <c r="NXY2086" s="2217"/>
      <c r="NXZ2086" s="2217"/>
      <c r="NYA2086" s="2217"/>
      <c r="NYB2086" s="2217"/>
      <c r="NYC2086" s="2217"/>
      <c r="NYD2086" s="2217"/>
      <c r="NYE2086" s="2217"/>
      <c r="NYF2086" s="2217"/>
      <c r="NYG2086" s="2217"/>
      <c r="NYH2086" s="2217"/>
      <c r="NYI2086" s="2217"/>
      <c r="NYJ2086" s="2217"/>
      <c r="NYK2086" s="2217"/>
      <c r="NYL2086" s="2217"/>
      <c r="NYM2086" s="2217"/>
      <c r="NYN2086" s="2217"/>
      <c r="NYO2086" s="2217"/>
      <c r="NYP2086" s="2217"/>
      <c r="NYQ2086" s="2217"/>
      <c r="NYR2086" s="2217"/>
      <c r="NYS2086" s="2217"/>
      <c r="NYT2086" s="2217"/>
      <c r="NYU2086" s="2217"/>
      <c r="NYV2086" s="2217"/>
      <c r="NYW2086" s="2217"/>
      <c r="NYX2086" s="2217"/>
      <c r="NYY2086" s="2217"/>
      <c r="NYZ2086" s="2217"/>
      <c r="NZA2086" s="2217"/>
      <c r="NZB2086" s="2217"/>
      <c r="NZC2086" s="2217"/>
      <c r="NZD2086" s="2217"/>
      <c r="NZE2086" s="2217"/>
      <c r="NZF2086" s="2217"/>
      <c r="NZG2086" s="2217"/>
      <c r="NZH2086" s="2217"/>
      <c r="NZI2086" s="2217"/>
      <c r="NZJ2086" s="2217"/>
      <c r="NZK2086" s="2217"/>
      <c r="NZL2086" s="2217"/>
      <c r="NZM2086" s="2217"/>
      <c r="NZN2086" s="2217"/>
      <c r="NZO2086" s="2217"/>
      <c r="NZP2086" s="2217"/>
      <c r="NZQ2086" s="2217"/>
      <c r="NZR2086" s="2217"/>
      <c r="NZS2086" s="2217"/>
      <c r="NZT2086" s="2217"/>
      <c r="NZU2086" s="2217"/>
      <c r="NZV2086" s="2217"/>
      <c r="NZW2086" s="2217"/>
      <c r="NZX2086" s="2217"/>
      <c r="NZY2086" s="2217"/>
      <c r="NZZ2086" s="2217"/>
      <c r="OAA2086" s="2217"/>
      <c r="OAB2086" s="2217"/>
      <c r="OAC2086" s="2217"/>
      <c r="OAD2086" s="2217"/>
      <c r="OAE2086" s="2217"/>
      <c r="OAF2086" s="2217"/>
      <c r="OAG2086" s="2217"/>
      <c r="OAH2086" s="2217"/>
      <c r="OAI2086" s="2217"/>
      <c r="OAJ2086" s="2217"/>
      <c r="OAK2086" s="2217"/>
      <c r="OAL2086" s="2217"/>
      <c r="OAM2086" s="2217"/>
      <c r="OAN2086" s="2217"/>
      <c r="OAO2086" s="2217"/>
      <c r="OAP2086" s="2217"/>
      <c r="OAQ2086" s="2217"/>
      <c r="OAR2086" s="2217"/>
      <c r="OAS2086" s="2217"/>
      <c r="OAT2086" s="2217"/>
      <c r="OAU2086" s="2217"/>
      <c r="OAV2086" s="2217"/>
      <c r="OAW2086" s="2217"/>
      <c r="OAX2086" s="2217"/>
      <c r="OAY2086" s="2217"/>
      <c r="OAZ2086" s="2217"/>
      <c r="OBA2086" s="2217"/>
      <c r="OBB2086" s="2217"/>
      <c r="OBC2086" s="2217"/>
      <c r="OBD2086" s="2217"/>
      <c r="OBE2086" s="2217"/>
      <c r="OBF2086" s="2217"/>
      <c r="OBG2086" s="2217"/>
      <c r="OBH2086" s="2217"/>
      <c r="OBI2086" s="2217"/>
      <c r="OBJ2086" s="2217"/>
      <c r="OBK2086" s="2217"/>
      <c r="OBL2086" s="2217"/>
      <c r="OBM2086" s="2217"/>
      <c r="OBN2086" s="2217"/>
      <c r="OBO2086" s="2217"/>
      <c r="OBP2086" s="2217"/>
      <c r="OBQ2086" s="2217"/>
      <c r="OBR2086" s="2217"/>
      <c r="OBS2086" s="2217"/>
      <c r="OBT2086" s="2217"/>
      <c r="OBU2086" s="2217"/>
      <c r="OBV2086" s="2217"/>
      <c r="OBW2086" s="2217"/>
      <c r="OBX2086" s="2217"/>
      <c r="OBY2086" s="2217"/>
      <c r="OBZ2086" s="2217"/>
      <c r="OCA2086" s="2217"/>
      <c r="OCB2086" s="2217"/>
      <c r="OCC2086" s="2217"/>
      <c r="OCD2086" s="2217"/>
      <c r="OCE2086" s="2217"/>
      <c r="OCF2086" s="2217"/>
      <c r="OCG2086" s="2217"/>
      <c r="OCH2086" s="2217"/>
      <c r="OCI2086" s="2217"/>
      <c r="OCJ2086" s="2217"/>
      <c r="OCK2086" s="2217"/>
      <c r="OCL2086" s="2217"/>
      <c r="OCM2086" s="2217"/>
      <c r="OCN2086" s="2217"/>
      <c r="OCO2086" s="2217"/>
      <c r="OCP2086" s="2217"/>
      <c r="OCQ2086" s="2217"/>
      <c r="OCR2086" s="2217"/>
      <c r="OCS2086" s="2217"/>
      <c r="OCT2086" s="2217"/>
      <c r="OCU2086" s="2217"/>
      <c r="OCV2086" s="2217"/>
      <c r="OCW2086" s="2217"/>
      <c r="OCX2086" s="2217"/>
      <c r="OCY2086" s="2217"/>
      <c r="OCZ2086" s="2217"/>
      <c r="ODA2086" s="2217"/>
      <c r="ODB2086" s="2217"/>
      <c r="ODC2086" s="2217"/>
      <c r="ODD2086" s="2217"/>
      <c r="ODE2086" s="2217"/>
      <c r="ODF2086" s="2217"/>
      <c r="ODG2086" s="2217"/>
      <c r="ODH2086" s="2217"/>
      <c r="ODI2086" s="2217"/>
      <c r="ODJ2086" s="2217"/>
      <c r="ODK2086" s="2217"/>
      <c r="ODL2086" s="2217"/>
      <c r="ODM2086" s="2217"/>
      <c r="ODN2086" s="2217"/>
      <c r="ODO2086" s="2217"/>
      <c r="ODP2086" s="2217"/>
      <c r="ODQ2086" s="2217"/>
      <c r="ODR2086" s="2217"/>
      <c r="ODS2086" s="2217"/>
      <c r="ODT2086" s="2217"/>
      <c r="ODU2086" s="2217"/>
      <c r="ODV2086" s="2217"/>
      <c r="ODW2086" s="2217"/>
      <c r="ODX2086" s="2217"/>
      <c r="ODY2086" s="2217"/>
      <c r="ODZ2086" s="2217"/>
      <c r="OEA2086" s="2217"/>
      <c r="OEB2086" s="2217"/>
      <c r="OEC2086" s="2217"/>
      <c r="OED2086" s="2217"/>
      <c r="OEE2086" s="2217"/>
      <c r="OEF2086" s="2217"/>
      <c r="OEG2086" s="2217"/>
      <c r="OEH2086" s="2217"/>
      <c r="OEI2086" s="2217"/>
      <c r="OEJ2086" s="2217"/>
      <c r="OEK2086" s="2217"/>
      <c r="OEL2086" s="2217"/>
      <c r="OEM2086" s="2217"/>
      <c r="OEN2086" s="2217"/>
      <c r="OEO2086" s="2217"/>
      <c r="OEP2086" s="2217"/>
      <c r="OEQ2086" s="2217"/>
      <c r="OER2086" s="2217"/>
      <c r="OES2086" s="2217"/>
      <c r="OET2086" s="2217"/>
      <c r="OEU2086" s="2217"/>
      <c r="OEV2086" s="2217"/>
      <c r="OEW2086" s="2217"/>
      <c r="OEX2086" s="2217"/>
      <c r="OEY2086" s="2217"/>
      <c r="OEZ2086" s="2217"/>
      <c r="OFA2086" s="2217"/>
      <c r="OFB2086" s="2217"/>
      <c r="OFC2086" s="2217"/>
      <c r="OFD2086" s="2217"/>
      <c r="OFE2086" s="2217"/>
      <c r="OFF2086" s="2217"/>
      <c r="OFG2086" s="2217"/>
      <c r="OFH2086" s="2217"/>
      <c r="OFI2086" s="2217"/>
      <c r="OFJ2086" s="2217"/>
      <c r="OFK2086" s="2217"/>
      <c r="OFL2086" s="2217"/>
      <c r="OFM2086" s="2217"/>
      <c r="OFN2086" s="2217"/>
      <c r="OFO2086" s="2217"/>
      <c r="OFP2086" s="2217"/>
      <c r="OFQ2086" s="2217"/>
      <c r="OFR2086" s="2217"/>
      <c r="OFS2086" s="2217"/>
      <c r="OFT2086" s="2217"/>
      <c r="OFU2086" s="2217"/>
      <c r="OFV2086" s="2217"/>
      <c r="OFW2086" s="2217"/>
      <c r="OFX2086" s="2217"/>
      <c r="OFY2086" s="2217"/>
      <c r="OFZ2086" s="2217"/>
      <c r="OGA2086" s="2217"/>
      <c r="OGB2086" s="2217"/>
      <c r="OGC2086" s="2217"/>
      <c r="OGD2086" s="2217"/>
      <c r="OGE2086" s="2217"/>
      <c r="OGF2086" s="2217"/>
      <c r="OGG2086" s="2217"/>
      <c r="OGH2086" s="2217"/>
      <c r="OGI2086" s="2217"/>
      <c r="OGJ2086" s="2217"/>
      <c r="OGK2086" s="2217"/>
      <c r="OGL2086" s="2217"/>
      <c r="OGM2086" s="2217"/>
      <c r="OGN2086" s="2217"/>
      <c r="OGO2086" s="2217"/>
      <c r="OGP2086" s="2217"/>
      <c r="OGQ2086" s="2217"/>
      <c r="OGR2086" s="2217"/>
      <c r="OGS2086" s="2217"/>
      <c r="OGT2086" s="2217"/>
      <c r="OGU2086" s="2217"/>
      <c r="OGV2086" s="2217"/>
      <c r="OGW2086" s="2217"/>
      <c r="OGX2086" s="2217"/>
      <c r="OGY2086" s="2217"/>
      <c r="OGZ2086" s="2217"/>
      <c r="OHA2086" s="2217"/>
      <c r="OHB2086" s="2217"/>
      <c r="OHC2086" s="2217"/>
      <c r="OHD2086" s="2217"/>
      <c r="OHE2086" s="2217"/>
      <c r="OHF2086" s="2217"/>
      <c r="OHG2086" s="2217"/>
      <c r="OHH2086" s="2217"/>
      <c r="OHI2086" s="2217"/>
      <c r="OHJ2086" s="2217"/>
      <c r="OHK2086" s="2217"/>
      <c r="OHL2086" s="2217"/>
      <c r="OHM2086" s="2217"/>
      <c r="OHN2086" s="2217"/>
      <c r="OHO2086" s="2217"/>
      <c r="OHP2086" s="2217"/>
      <c r="OHQ2086" s="2217"/>
      <c r="OHR2086" s="2217"/>
      <c r="OHS2086" s="2217"/>
      <c r="OHT2086" s="2217"/>
      <c r="OHU2086" s="2217"/>
      <c r="OHV2086" s="2217"/>
      <c r="OHW2086" s="2217"/>
      <c r="OHX2086" s="2217"/>
      <c r="OHY2086" s="2217"/>
      <c r="OHZ2086" s="2217"/>
      <c r="OIA2086" s="2217"/>
      <c r="OIB2086" s="2217"/>
      <c r="OIC2086" s="2217"/>
      <c r="OID2086" s="2217"/>
      <c r="OIE2086" s="2217"/>
      <c r="OIF2086" s="2217"/>
      <c r="OIG2086" s="2217"/>
      <c r="OIH2086" s="2217"/>
      <c r="OII2086" s="2217"/>
      <c r="OIJ2086" s="2217"/>
      <c r="OIK2086" s="2217"/>
      <c r="OIL2086" s="2217"/>
      <c r="OIM2086" s="2217"/>
      <c r="OIN2086" s="2217"/>
      <c r="OIO2086" s="2217"/>
      <c r="OIP2086" s="2217"/>
      <c r="OIQ2086" s="2217"/>
      <c r="OIR2086" s="2217"/>
      <c r="OIS2086" s="2217"/>
      <c r="OIT2086" s="2217"/>
      <c r="OIU2086" s="2217"/>
      <c r="OIV2086" s="2217"/>
      <c r="OIW2086" s="2217"/>
      <c r="OIX2086" s="2217"/>
      <c r="OIY2086" s="2217"/>
      <c r="OIZ2086" s="2217"/>
      <c r="OJA2086" s="2217"/>
      <c r="OJB2086" s="2217"/>
      <c r="OJC2086" s="2217"/>
      <c r="OJD2086" s="2217"/>
      <c r="OJE2086" s="2217"/>
      <c r="OJF2086" s="2217"/>
      <c r="OJG2086" s="2217"/>
      <c r="OJH2086" s="2217"/>
      <c r="OJI2086" s="2217"/>
      <c r="OJJ2086" s="2217"/>
      <c r="OJK2086" s="2217"/>
      <c r="OJL2086" s="2217"/>
      <c r="OJM2086" s="2217"/>
      <c r="OJN2086" s="2217"/>
      <c r="OJO2086" s="2217"/>
      <c r="OJP2086" s="2217"/>
      <c r="OJQ2086" s="2217"/>
      <c r="OJR2086" s="2217"/>
      <c r="OJS2086" s="2217"/>
      <c r="OJT2086" s="2217"/>
      <c r="OJU2086" s="2217"/>
      <c r="OJV2086" s="2217"/>
      <c r="OJW2086" s="2217"/>
      <c r="OJX2086" s="2217"/>
      <c r="OJY2086" s="2217"/>
      <c r="OJZ2086" s="2217"/>
      <c r="OKA2086" s="2217"/>
      <c r="OKB2086" s="2217"/>
      <c r="OKC2086" s="2217"/>
      <c r="OKD2086" s="2217"/>
      <c r="OKE2086" s="2217"/>
      <c r="OKF2086" s="2217"/>
      <c r="OKG2086" s="2217"/>
      <c r="OKH2086" s="2217"/>
      <c r="OKI2086" s="2217"/>
      <c r="OKJ2086" s="2217"/>
      <c r="OKK2086" s="2217"/>
      <c r="OKL2086" s="2217"/>
      <c r="OKM2086" s="2217"/>
      <c r="OKN2086" s="2217"/>
      <c r="OKO2086" s="2217"/>
      <c r="OKP2086" s="2217"/>
      <c r="OKQ2086" s="2217"/>
      <c r="OKR2086" s="2217"/>
      <c r="OKS2086" s="2217"/>
      <c r="OKT2086" s="2217"/>
      <c r="OKU2086" s="2217"/>
      <c r="OKV2086" s="2217"/>
      <c r="OKW2086" s="2217"/>
      <c r="OKX2086" s="2217"/>
      <c r="OKY2086" s="2217"/>
      <c r="OKZ2086" s="2217"/>
      <c r="OLA2086" s="2217"/>
      <c r="OLB2086" s="2217"/>
      <c r="OLC2086" s="2217"/>
      <c r="OLD2086" s="2217"/>
      <c r="OLE2086" s="2217"/>
      <c r="OLF2086" s="2217"/>
      <c r="OLG2086" s="2217"/>
      <c r="OLH2086" s="2217"/>
      <c r="OLI2086" s="2217"/>
      <c r="OLJ2086" s="2217"/>
      <c r="OLK2086" s="2217"/>
      <c r="OLL2086" s="2217"/>
      <c r="OLM2086" s="2217"/>
      <c r="OLN2086" s="2217"/>
      <c r="OLO2086" s="2217"/>
      <c r="OLP2086" s="2217"/>
      <c r="OLQ2086" s="2217"/>
      <c r="OLR2086" s="2217"/>
      <c r="OLS2086" s="2217"/>
      <c r="OLT2086" s="2217"/>
      <c r="OLU2086" s="2217"/>
      <c r="OLV2086" s="2217"/>
      <c r="OLW2086" s="2217"/>
      <c r="OLX2086" s="2217"/>
      <c r="OLY2086" s="2217"/>
      <c r="OLZ2086" s="2217"/>
      <c r="OMA2086" s="2217"/>
      <c r="OMB2086" s="2217"/>
      <c r="OMC2086" s="2217"/>
      <c r="OMD2086" s="2217"/>
      <c r="OME2086" s="2217"/>
      <c r="OMF2086" s="2217"/>
      <c r="OMG2086" s="2217"/>
      <c r="OMH2086" s="2217"/>
      <c r="OMI2086" s="2217"/>
      <c r="OMJ2086" s="2217"/>
      <c r="OMK2086" s="2217"/>
      <c r="OML2086" s="2217"/>
      <c r="OMM2086" s="2217"/>
      <c r="OMN2086" s="2217"/>
      <c r="OMO2086" s="2217"/>
      <c r="OMP2086" s="2217"/>
      <c r="OMQ2086" s="2217"/>
      <c r="OMR2086" s="2217"/>
      <c r="OMS2086" s="2217"/>
      <c r="OMT2086" s="2217"/>
      <c r="OMU2086" s="2217"/>
      <c r="OMV2086" s="2217"/>
      <c r="OMW2086" s="2217"/>
      <c r="OMX2086" s="2217"/>
      <c r="OMY2086" s="2217"/>
      <c r="OMZ2086" s="2217"/>
      <c r="ONA2086" s="2217"/>
      <c r="ONB2086" s="2217"/>
      <c r="ONC2086" s="2217"/>
      <c r="OND2086" s="2217"/>
      <c r="ONE2086" s="2217"/>
      <c r="ONF2086" s="2217"/>
      <c r="ONG2086" s="2217"/>
      <c r="ONH2086" s="2217"/>
      <c r="ONI2086" s="2217"/>
      <c r="ONJ2086" s="2217"/>
      <c r="ONK2086" s="2217"/>
      <c r="ONL2086" s="2217"/>
      <c r="ONM2086" s="2217"/>
      <c r="ONN2086" s="2217"/>
      <c r="ONO2086" s="2217"/>
      <c r="ONP2086" s="2217"/>
      <c r="ONQ2086" s="2217"/>
      <c r="ONR2086" s="2217"/>
      <c r="ONS2086" s="2217"/>
      <c r="ONT2086" s="2217"/>
      <c r="ONU2086" s="2217"/>
      <c r="ONV2086" s="2217"/>
      <c r="ONW2086" s="2217"/>
      <c r="ONX2086" s="2217"/>
      <c r="ONY2086" s="2217"/>
      <c r="ONZ2086" s="2217"/>
      <c r="OOA2086" s="2217"/>
      <c r="OOB2086" s="2217"/>
      <c r="OOC2086" s="2217"/>
      <c r="OOD2086" s="2217"/>
      <c r="OOE2086" s="2217"/>
      <c r="OOF2086" s="2217"/>
      <c r="OOG2086" s="2217"/>
      <c r="OOH2086" s="2217"/>
      <c r="OOI2086" s="2217"/>
      <c r="OOJ2086" s="2217"/>
      <c r="OOK2086" s="2217"/>
      <c r="OOL2086" s="2217"/>
      <c r="OOM2086" s="2217"/>
      <c r="OON2086" s="2217"/>
      <c r="OOO2086" s="2217"/>
      <c r="OOP2086" s="2217"/>
      <c r="OOQ2086" s="2217"/>
      <c r="OOR2086" s="2217"/>
      <c r="OOS2086" s="2217"/>
      <c r="OOT2086" s="2217"/>
      <c r="OOU2086" s="2217"/>
      <c r="OOV2086" s="2217"/>
      <c r="OOW2086" s="2217"/>
      <c r="OOX2086" s="2217"/>
      <c r="OOY2086" s="2217"/>
      <c r="OOZ2086" s="2217"/>
      <c r="OPA2086" s="2217"/>
      <c r="OPB2086" s="2217"/>
      <c r="OPC2086" s="2217"/>
      <c r="OPD2086" s="2217"/>
      <c r="OPE2086" s="2217"/>
      <c r="OPF2086" s="2217"/>
      <c r="OPG2086" s="2217"/>
      <c r="OPH2086" s="2217"/>
      <c r="OPI2086" s="2217"/>
      <c r="OPJ2086" s="2217"/>
      <c r="OPK2086" s="2217"/>
      <c r="OPL2086" s="2217"/>
      <c r="OPM2086" s="2217"/>
      <c r="OPN2086" s="2217"/>
      <c r="OPO2086" s="2217"/>
      <c r="OPP2086" s="2217"/>
      <c r="OPQ2086" s="2217"/>
      <c r="OPR2086" s="2217"/>
      <c r="OPS2086" s="2217"/>
      <c r="OPT2086" s="2217"/>
      <c r="OPU2086" s="2217"/>
      <c r="OPV2086" s="2217"/>
      <c r="OPW2086" s="2217"/>
      <c r="OPX2086" s="2217"/>
      <c r="OPY2086" s="2217"/>
      <c r="OPZ2086" s="2217"/>
      <c r="OQA2086" s="2217"/>
      <c r="OQB2086" s="2217"/>
      <c r="OQC2086" s="2217"/>
      <c r="OQD2086" s="2217"/>
      <c r="OQE2086" s="2217"/>
      <c r="OQF2086" s="2217"/>
      <c r="OQG2086" s="2217"/>
      <c r="OQH2086" s="2217"/>
      <c r="OQI2086" s="2217"/>
      <c r="OQJ2086" s="2217"/>
      <c r="OQK2086" s="2217"/>
      <c r="OQL2086" s="2217"/>
      <c r="OQM2086" s="2217"/>
      <c r="OQN2086" s="2217"/>
      <c r="OQO2086" s="2217"/>
      <c r="OQP2086" s="2217"/>
      <c r="OQQ2086" s="2217"/>
      <c r="OQR2086" s="2217"/>
      <c r="OQS2086" s="2217"/>
      <c r="OQT2086" s="2217"/>
      <c r="OQU2086" s="2217"/>
      <c r="OQV2086" s="2217"/>
      <c r="OQW2086" s="2217"/>
      <c r="OQX2086" s="2217"/>
      <c r="OQY2086" s="2217"/>
      <c r="OQZ2086" s="2217"/>
      <c r="ORA2086" s="2217"/>
      <c r="ORB2086" s="2217"/>
      <c r="ORC2086" s="2217"/>
      <c r="ORD2086" s="2217"/>
      <c r="ORE2086" s="2217"/>
      <c r="ORF2086" s="2217"/>
      <c r="ORG2086" s="2217"/>
      <c r="ORH2086" s="2217"/>
      <c r="ORI2086" s="2217"/>
      <c r="ORJ2086" s="2217"/>
      <c r="ORK2086" s="2217"/>
      <c r="ORL2086" s="2217"/>
      <c r="ORM2086" s="2217"/>
      <c r="ORN2086" s="2217"/>
      <c r="ORO2086" s="2217"/>
      <c r="ORP2086" s="2217"/>
      <c r="ORQ2086" s="2217"/>
      <c r="ORR2086" s="2217"/>
      <c r="ORS2086" s="2217"/>
      <c r="ORT2086" s="2217"/>
      <c r="ORU2086" s="2217"/>
      <c r="ORV2086" s="2217"/>
      <c r="ORW2086" s="2217"/>
      <c r="ORX2086" s="2217"/>
      <c r="ORY2086" s="2217"/>
      <c r="ORZ2086" s="2217"/>
      <c r="OSA2086" s="2217"/>
      <c r="OSB2086" s="2217"/>
      <c r="OSC2086" s="2217"/>
      <c r="OSD2086" s="2217"/>
      <c r="OSE2086" s="2217"/>
      <c r="OSF2086" s="2217"/>
      <c r="OSG2086" s="2217"/>
      <c r="OSH2086" s="2217"/>
      <c r="OSI2086" s="2217"/>
      <c r="OSJ2086" s="2217"/>
      <c r="OSK2086" s="2217"/>
      <c r="OSL2086" s="2217"/>
      <c r="OSM2086" s="2217"/>
      <c r="OSN2086" s="2217"/>
      <c r="OSO2086" s="2217"/>
      <c r="OSP2086" s="2217"/>
      <c r="OSQ2086" s="2217"/>
      <c r="OSR2086" s="2217"/>
      <c r="OSS2086" s="2217"/>
      <c r="OST2086" s="2217"/>
      <c r="OSU2086" s="2217"/>
      <c r="OSV2086" s="2217"/>
      <c r="OSW2086" s="2217"/>
      <c r="OSX2086" s="2217"/>
      <c r="OSY2086" s="2217"/>
      <c r="OSZ2086" s="2217"/>
      <c r="OTA2086" s="2217"/>
      <c r="OTB2086" s="2217"/>
      <c r="OTC2086" s="2217"/>
      <c r="OTD2086" s="2217"/>
      <c r="OTE2086" s="2217"/>
      <c r="OTF2086" s="2217"/>
      <c r="OTG2086" s="2217"/>
      <c r="OTH2086" s="2217"/>
      <c r="OTI2086" s="2217"/>
      <c r="OTJ2086" s="2217"/>
      <c r="OTK2086" s="2217"/>
      <c r="OTL2086" s="2217"/>
      <c r="OTM2086" s="2217"/>
      <c r="OTN2086" s="2217"/>
      <c r="OTO2086" s="2217"/>
      <c r="OTP2086" s="2217"/>
      <c r="OTQ2086" s="2217"/>
      <c r="OTR2086" s="2217"/>
      <c r="OTS2086" s="2217"/>
      <c r="OTT2086" s="2217"/>
      <c r="OTU2086" s="2217"/>
      <c r="OTV2086" s="2217"/>
      <c r="OTW2086" s="2217"/>
      <c r="OTX2086" s="2217"/>
      <c r="OTY2086" s="2217"/>
      <c r="OTZ2086" s="2217"/>
      <c r="OUA2086" s="2217"/>
      <c r="OUB2086" s="2217"/>
      <c r="OUC2086" s="2217"/>
      <c r="OUD2086" s="2217"/>
      <c r="OUE2086" s="2217"/>
      <c r="OUF2086" s="2217"/>
      <c r="OUG2086" s="2217"/>
      <c r="OUH2086" s="2217"/>
      <c r="OUI2086" s="2217"/>
      <c r="OUJ2086" s="2217"/>
      <c r="OUK2086" s="2217"/>
      <c r="OUL2086" s="2217"/>
      <c r="OUM2086" s="2217"/>
      <c r="OUN2086" s="2217"/>
      <c r="OUO2086" s="2217"/>
      <c r="OUP2086" s="2217"/>
      <c r="OUQ2086" s="2217"/>
      <c r="OUR2086" s="2217"/>
      <c r="OUS2086" s="2217"/>
      <c r="OUT2086" s="2217"/>
      <c r="OUU2086" s="2217"/>
      <c r="OUV2086" s="2217"/>
      <c r="OUW2086" s="2217"/>
      <c r="OUX2086" s="2217"/>
      <c r="OUY2086" s="2217"/>
      <c r="OUZ2086" s="2217"/>
      <c r="OVA2086" s="2217"/>
      <c r="OVB2086" s="2217"/>
      <c r="OVC2086" s="2217"/>
      <c r="OVD2086" s="2217"/>
      <c r="OVE2086" s="2217"/>
      <c r="OVF2086" s="2217"/>
      <c r="OVG2086" s="2217"/>
      <c r="OVH2086" s="2217"/>
      <c r="OVI2086" s="2217"/>
      <c r="OVJ2086" s="2217"/>
      <c r="OVK2086" s="2217"/>
      <c r="OVL2086" s="2217"/>
      <c r="OVM2086" s="2217"/>
      <c r="OVN2086" s="2217"/>
      <c r="OVO2086" s="2217"/>
      <c r="OVP2086" s="2217"/>
      <c r="OVQ2086" s="2217"/>
      <c r="OVR2086" s="2217"/>
      <c r="OVS2086" s="2217"/>
      <c r="OVT2086" s="2217"/>
      <c r="OVU2086" s="2217"/>
      <c r="OVV2086" s="2217"/>
      <c r="OVW2086" s="2217"/>
      <c r="OVX2086" s="2217"/>
      <c r="OVY2086" s="2217"/>
      <c r="OVZ2086" s="2217"/>
      <c r="OWA2086" s="2217"/>
      <c r="OWB2086" s="2217"/>
      <c r="OWC2086" s="2217"/>
      <c r="OWD2086" s="2217"/>
      <c r="OWE2086" s="2217"/>
      <c r="OWF2086" s="2217"/>
      <c r="OWG2086" s="2217"/>
      <c r="OWH2086" s="2217"/>
      <c r="OWI2086" s="2217"/>
      <c r="OWJ2086" s="2217"/>
      <c r="OWK2086" s="2217"/>
      <c r="OWL2086" s="2217"/>
      <c r="OWM2086" s="2217"/>
      <c r="OWN2086" s="2217"/>
      <c r="OWO2086" s="2217"/>
      <c r="OWP2086" s="2217"/>
      <c r="OWQ2086" s="2217"/>
      <c r="OWR2086" s="2217"/>
      <c r="OWS2086" s="2217"/>
      <c r="OWT2086" s="2217"/>
      <c r="OWU2086" s="2217"/>
      <c r="OWV2086" s="2217"/>
      <c r="OWW2086" s="2217"/>
      <c r="OWX2086" s="2217"/>
      <c r="OWY2086" s="2217"/>
      <c r="OWZ2086" s="2217"/>
      <c r="OXA2086" s="2217"/>
      <c r="OXB2086" s="2217"/>
      <c r="OXC2086" s="2217"/>
      <c r="OXD2086" s="2217"/>
      <c r="OXE2086" s="2217"/>
      <c r="OXF2086" s="2217"/>
      <c r="OXG2086" s="2217"/>
      <c r="OXH2086" s="2217"/>
      <c r="OXI2086" s="2217"/>
      <c r="OXJ2086" s="2217"/>
      <c r="OXK2086" s="2217"/>
      <c r="OXL2086" s="2217"/>
      <c r="OXM2086" s="2217"/>
      <c r="OXN2086" s="2217"/>
      <c r="OXO2086" s="2217"/>
      <c r="OXP2086" s="2217"/>
      <c r="OXQ2086" s="2217"/>
      <c r="OXR2086" s="2217"/>
      <c r="OXS2086" s="2217"/>
      <c r="OXT2086" s="2217"/>
      <c r="OXU2086" s="2217"/>
      <c r="OXV2086" s="2217"/>
      <c r="OXW2086" s="2217"/>
      <c r="OXX2086" s="2217"/>
      <c r="OXY2086" s="2217"/>
      <c r="OXZ2086" s="2217"/>
      <c r="OYA2086" s="2217"/>
      <c r="OYB2086" s="2217"/>
      <c r="OYC2086" s="2217"/>
      <c r="OYD2086" s="2217"/>
      <c r="OYE2086" s="2217"/>
      <c r="OYF2086" s="2217"/>
      <c r="OYG2086" s="2217"/>
      <c r="OYH2086" s="2217"/>
      <c r="OYI2086" s="2217"/>
      <c r="OYJ2086" s="2217"/>
      <c r="OYK2086" s="2217"/>
      <c r="OYL2086" s="2217"/>
      <c r="OYM2086" s="2217"/>
      <c r="OYN2086" s="2217"/>
      <c r="OYO2086" s="2217"/>
      <c r="OYP2086" s="2217"/>
      <c r="OYQ2086" s="2217"/>
      <c r="OYR2086" s="2217"/>
      <c r="OYS2086" s="2217"/>
      <c r="OYT2086" s="2217"/>
      <c r="OYU2086" s="2217"/>
      <c r="OYV2086" s="2217"/>
      <c r="OYW2086" s="2217"/>
      <c r="OYX2086" s="2217"/>
      <c r="OYY2086" s="2217"/>
      <c r="OYZ2086" s="2217"/>
      <c r="OZA2086" s="2217"/>
      <c r="OZB2086" s="2217"/>
      <c r="OZC2086" s="2217"/>
      <c r="OZD2086" s="2217"/>
      <c r="OZE2086" s="2217"/>
      <c r="OZF2086" s="2217"/>
      <c r="OZG2086" s="2217"/>
      <c r="OZH2086" s="2217"/>
      <c r="OZI2086" s="2217"/>
      <c r="OZJ2086" s="2217"/>
      <c r="OZK2086" s="2217"/>
      <c r="OZL2086" s="2217"/>
      <c r="OZM2086" s="2217"/>
      <c r="OZN2086" s="2217"/>
      <c r="OZO2086" s="2217"/>
      <c r="OZP2086" s="2217"/>
      <c r="OZQ2086" s="2217"/>
      <c r="OZR2086" s="2217"/>
      <c r="OZS2086" s="2217"/>
      <c r="OZT2086" s="2217"/>
      <c r="OZU2086" s="2217"/>
      <c r="OZV2086" s="2217"/>
      <c r="OZW2086" s="2217"/>
      <c r="OZX2086" s="2217"/>
      <c r="OZY2086" s="2217"/>
      <c r="OZZ2086" s="2217"/>
      <c r="PAA2086" s="2217"/>
      <c r="PAB2086" s="2217"/>
      <c r="PAC2086" s="2217"/>
      <c r="PAD2086" s="2217"/>
      <c r="PAE2086" s="2217"/>
      <c r="PAF2086" s="2217"/>
      <c r="PAG2086" s="2217"/>
      <c r="PAH2086" s="2217"/>
      <c r="PAI2086" s="2217"/>
      <c r="PAJ2086" s="2217"/>
      <c r="PAK2086" s="2217"/>
      <c r="PAL2086" s="2217"/>
      <c r="PAM2086" s="2217"/>
      <c r="PAN2086" s="2217"/>
      <c r="PAO2086" s="2217"/>
      <c r="PAP2086" s="2217"/>
      <c r="PAQ2086" s="2217"/>
      <c r="PAR2086" s="2217"/>
      <c r="PAS2086" s="2217"/>
      <c r="PAT2086" s="2217"/>
      <c r="PAU2086" s="2217"/>
      <c r="PAV2086" s="2217"/>
      <c r="PAW2086" s="2217"/>
      <c r="PAX2086" s="2217"/>
      <c r="PAY2086" s="2217"/>
      <c r="PAZ2086" s="2217"/>
      <c r="PBA2086" s="2217"/>
      <c r="PBB2086" s="2217"/>
      <c r="PBC2086" s="2217"/>
      <c r="PBD2086" s="2217"/>
      <c r="PBE2086" s="2217"/>
      <c r="PBF2086" s="2217"/>
      <c r="PBG2086" s="2217"/>
      <c r="PBH2086" s="2217"/>
      <c r="PBI2086" s="2217"/>
      <c r="PBJ2086" s="2217"/>
      <c r="PBK2086" s="2217"/>
      <c r="PBL2086" s="2217"/>
      <c r="PBM2086" s="2217"/>
      <c r="PBN2086" s="2217"/>
      <c r="PBO2086" s="2217"/>
      <c r="PBP2086" s="2217"/>
      <c r="PBQ2086" s="2217"/>
      <c r="PBR2086" s="2217"/>
      <c r="PBS2086" s="2217"/>
      <c r="PBT2086" s="2217"/>
      <c r="PBU2086" s="2217"/>
      <c r="PBV2086" s="2217"/>
      <c r="PBW2086" s="2217"/>
      <c r="PBX2086" s="2217"/>
      <c r="PBY2086" s="2217"/>
      <c r="PBZ2086" s="2217"/>
      <c r="PCA2086" s="2217"/>
      <c r="PCB2086" s="2217"/>
      <c r="PCC2086" s="2217"/>
      <c r="PCD2086" s="2217"/>
      <c r="PCE2086" s="2217"/>
      <c r="PCF2086" s="2217"/>
      <c r="PCG2086" s="2217"/>
      <c r="PCH2086" s="2217"/>
      <c r="PCI2086" s="2217"/>
      <c r="PCJ2086" s="2217"/>
      <c r="PCK2086" s="2217"/>
      <c r="PCL2086" s="2217"/>
      <c r="PCM2086" s="2217"/>
      <c r="PCN2086" s="2217"/>
      <c r="PCO2086" s="2217"/>
      <c r="PCP2086" s="2217"/>
      <c r="PCQ2086" s="2217"/>
      <c r="PCR2086" s="2217"/>
      <c r="PCS2086" s="2217"/>
      <c r="PCT2086" s="2217"/>
      <c r="PCU2086" s="2217"/>
      <c r="PCV2086" s="2217"/>
      <c r="PCW2086" s="2217"/>
      <c r="PCX2086" s="2217"/>
      <c r="PCY2086" s="2217"/>
      <c r="PCZ2086" s="2217"/>
      <c r="PDA2086" s="2217"/>
      <c r="PDB2086" s="2217"/>
      <c r="PDC2086" s="2217"/>
      <c r="PDD2086" s="2217"/>
      <c r="PDE2086" s="2217"/>
      <c r="PDF2086" s="2217"/>
      <c r="PDG2086" s="2217"/>
      <c r="PDH2086" s="2217"/>
      <c r="PDI2086" s="2217"/>
      <c r="PDJ2086" s="2217"/>
      <c r="PDK2086" s="2217"/>
      <c r="PDL2086" s="2217"/>
      <c r="PDM2086" s="2217"/>
      <c r="PDN2086" s="2217"/>
      <c r="PDO2086" s="2217"/>
      <c r="PDP2086" s="2217"/>
      <c r="PDQ2086" s="2217"/>
      <c r="PDR2086" s="2217"/>
      <c r="PDS2086" s="2217"/>
      <c r="PDT2086" s="2217"/>
      <c r="PDU2086" s="2217"/>
      <c r="PDV2086" s="2217"/>
      <c r="PDW2086" s="2217"/>
      <c r="PDX2086" s="2217"/>
      <c r="PDY2086" s="2217"/>
      <c r="PDZ2086" s="2217"/>
      <c r="PEA2086" s="2217"/>
      <c r="PEB2086" s="2217"/>
      <c r="PEC2086" s="2217"/>
      <c r="PED2086" s="2217"/>
      <c r="PEE2086" s="2217"/>
      <c r="PEF2086" s="2217"/>
      <c r="PEG2086" s="2217"/>
      <c r="PEH2086" s="2217"/>
      <c r="PEI2086" s="2217"/>
      <c r="PEJ2086" s="2217"/>
      <c r="PEK2086" s="2217"/>
      <c r="PEL2086" s="2217"/>
      <c r="PEM2086" s="2217"/>
      <c r="PEN2086" s="2217"/>
      <c r="PEO2086" s="2217"/>
      <c r="PEP2086" s="2217"/>
      <c r="PEQ2086" s="2217"/>
      <c r="PER2086" s="2217"/>
      <c r="PES2086" s="2217"/>
      <c r="PET2086" s="2217"/>
      <c r="PEU2086" s="2217"/>
      <c r="PEV2086" s="2217"/>
      <c r="PEW2086" s="2217"/>
      <c r="PEX2086" s="2217"/>
      <c r="PEY2086" s="2217"/>
      <c r="PEZ2086" s="2217"/>
      <c r="PFA2086" s="2217"/>
      <c r="PFB2086" s="2217"/>
      <c r="PFC2086" s="2217"/>
      <c r="PFD2086" s="2217"/>
      <c r="PFE2086" s="2217"/>
      <c r="PFF2086" s="2217"/>
      <c r="PFG2086" s="2217"/>
      <c r="PFH2086" s="2217"/>
      <c r="PFI2086" s="2217"/>
      <c r="PFJ2086" s="2217"/>
      <c r="PFK2086" s="2217"/>
      <c r="PFL2086" s="2217"/>
      <c r="PFM2086" s="2217"/>
      <c r="PFN2086" s="2217"/>
      <c r="PFO2086" s="2217"/>
      <c r="PFP2086" s="2217"/>
      <c r="PFQ2086" s="2217"/>
      <c r="PFR2086" s="2217"/>
      <c r="PFS2086" s="2217"/>
      <c r="PFT2086" s="2217"/>
      <c r="PFU2086" s="2217"/>
      <c r="PFV2086" s="2217"/>
      <c r="PFW2086" s="2217"/>
      <c r="PFX2086" s="2217"/>
      <c r="PFY2086" s="2217"/>
      <c r="PFZ2086" s="2217"/>
      <c r="PGA2086" s="2217"/>
      <c r="PGB2086" s="2217"/>
      <c r="PGC2086" s="2217"/>
      <c r="PGD2086" s="2217"/>
      <c r="PGE2086" s="2217"/>
      <c r="PGF2086" s="2217"/>
      <c r="PGG2086" s="2217"/>
      <c r="PGH2086" s="2217"/>
      <c r="PGI2086" s="2217"/>
      <c r="PGJ2086" s="2217"/>
      <c r="PGK2086" s="2217"/>
      <c r="PGL2086" s="2217"/>
      <c r="PGM2086" s="2217"/>
      <c r="PGN2086" s="2217"/>
      <c r="PGO2086" s="2217"/>
      <c r="PGP2086" s="2217"/>
      <c r="PGQ2086" s="2217"/>
      <c r="PGR2086" s="2217"/>
      <c r="PGS2086" s="2217"/>
      <c r="PGT2086" s="2217"/>
      <c r="PGU2086" s="2217"/>
      <c r="PGV2086" s="2217"/>
      <c r="PGW2086" s="2217"/>
      <c r="PGX2086" s="2217"/>
      <c r="PGY2086" s="2217"/>
      <c r="PGZ2086" s="2217"/>
      <c r="PHA2086" s="2217"/>
      <c r="PHB2086" s="2217"/>
      <c r="PHC2086" s="2217"/>
      <c r="PHD2086" s="2217"/>
      <c r="PHE2086" s="2217"/>
      <c r="PHF2086" s="2217"/>
      <c r="PHG2086" s="2217"/>
      <c r="PHH2086" s="2217"/>
      <c r="PHI2086" s="2217"/>
      <c r="PHJ2086" s="2217"/>
      <c r="PHK2086" s="2217"/>
      <c r="PHL2086" s="2217"/>
      <c r="PHM2086" s="2217"/>
      <c r="PHN2086" s="2217"/>
      <c r="PHO2086" s="2217"/>
      <c r="PHP2086" s="2217"/>
      <c r="PHQ2086" s="2217"/>
      <c r="PHR2086" s="2217"/>
      <c r="PHS2086" s="2217"/>
      <c r="PHT2086" s="2217"/>
      <c r="PHU2086" s="2217"/>
      <c r="PHV2086" s="2217"/>
      <c r="PHW2086" s="2217"/>
      <c r="PHX2086" s="2217"/>
      <c r="PHY2086" s="2217"/>
      <c r="PHZ2086" s="2217"/>
      <c r="PIA2086" s="2217"/>
      <c r="PIB2086" s="2217"/>
      <c r="PIC2086" s="2217"/>
      <c r="PID2086" s="2217"/>
      <c r="PIE2086" s="2217"/>
      <c r="PIF2086" s="2217"/>
      <c r="PIG2086" s="2217"/>
      <c r="PIH2086" s="2217"/>
      <c r="PII2086" s="2217"/>
      <c r="PIJ2086" s="2217"/>
      <c r="PIK2086" s="2217"/>
      <c r="PIL2086" s="2217"/>
      <c r="PIM2086" s="2217"/>
      <c r="PIN2086" s="2217"/>
      <c r="PIO2086" s="2217"/>
      <c r="PIP2086" s="2217"/>
      <c r="PIQ2086" s="2217"/>
      <c r="PIR2086" s="2217"/>
      <c r="PIS2086" s="2217"/>
      <c r="PIT2086" s="2217"/>
      <c r="PIU2086" s="2217"/>
      <c r="PIV2086" s="2217"/>
      <c r="PIW2086" s="2217"/>
      <c r="PIX2086" s="2217"/>
      <c r="PIY2086" s="2217"/>
      <c r="PIZ2086" s="2217"/>
      <c r="PJA2086" s="2217"/>
      <c r="PJB2086" s="2217"/>
      <c r="PJC2086" s="2217"/>
      <c r="PJD2086" s="2217"/>
      <c r="PJE2086" s="2217"/>
      <c r="PJF2086" s="2217"/>
      <c r="PJG2086" s="2217"/>
      <c r="PJH2086" s="2217"/>
      <c r="PJI2086" s="2217"/>
      <c r="PJJ2086" s="2217"/>
      <c r="PJK2086" s="2217"/>
      <c r="PJL2086" s="2217"/>
      <c r="PJM2086" s="2217"/>
      <c r="PJN2086" s="2217"/>
      <c r="PJO2086" s="2217"/>
      <c r="PJP2086" s="2217"/>
      <c r="PJQ2086" s="2217"/>
      <c r="PJR2086" s="2217"/>
      <c r="PJS2086" s="2217"/>
      <c r="PJT2086" s="2217"/>
      <c r="PJU2086" s="2217"/>
      <c r="PJV2086" s="2217"/>
      <c r="PJW2086" s="2217"/>
      <c r="PJX2086" s="2217"/>
      <c r="PJY2086" s="2217"/>
      <c r="PJZ2086" s="2217"/>
      <c r="PKA2086" s="2217"/>
      <c r="PKB2086" s="2217"/>
      <c r="PKC2086" s="2217"/>
      <c r="PKD2086" s="2217"/>
      <c r="PKE2086" s="2217"/>
      <c r="PKF2086" s="2217"/>
      <c r="PKG2086" s="2217"/>
      <c r="PKH2086" s="2217"/>
      <c r="PKI2086" s="2217"/>
      <c r="PKJ2086" s="2217"/>
      <c r="PKK2086" s="2217"/>
      <c r="PKL2086" s="2217"/>
      <c r="PKM2086" s="2217"/>
      <c r="PKN2086" s="2217"/>
      <c r="PKO2086" s="2217"/>
      <c r="PKP2086" s="2217"/>
      <c r="PKQ2086" s="2217"/>
      <c r="PKR2086" s="2217"/>
      <c r="PKS2086" s="2217"/>
      <c r="PKT2086" s="2217"/>
      <c r="PKU2086" s="2217"/>
      <c r="PKV2086" s="2217"/>
      <c r="PKW2086" s="2217"/>
      <c r="PKX2086" s="2217"/>
      <c r="PKY2086" s="2217"/>
      <c r="PKZ2086" s="2217"/>
      <c r="PLA2086" s="2217"/>
      <c r="PLB2086" s="2217"/>
      <c r="PLC2086" s="2217"/>
      <c r="PLD2086" s="2217"/>
      <c r="PLE2086" s="2217"/>
      <c r="PLF2086" s="2217"/>
      <c r="PLG2086" s="2217"/>
      <c r="PLH2086" s="2217"/>
      <c r="PLI2086" s="2217"/>
      <c r="PLJ2086" s="2217"/>
      <c r="PLK2086" s="2217"/>
      <c r="PLL2086" s="2217"/>
      <c r="PLM2086" s="2217"/>
      <c r="PLN2086" s="2217"/>
      <c r="PLO2086" s="2217"/>
      <c r="PLP2086" s="2217"/>
      <c r="PLQ2086" s="2217"/>
      <c r="PLR2086" s="2217"/>
      <c r="PLS2086" s="2217"/>
      <c r="PLT2086" s="2217"/>
      <c r="PLU2086" s="2217"/>
      <c r="PLV2086" s="2217"/>
      <c r="PLW2086" s="2217"/>
      <c r="PLX2086" s="2217"/>
      <c r="PLY2086" s="2217"/>
      <c r="PLZ2086" s="2217"/>
      <c r="PMA2086" s="2217"/>
      <c r="PMB2086" s="2217"/>
      <c r="PMC2086" s="2217"/>
      <c r="PMD2086" s="2217"/>
      <c r="PME2086" s="2217"/>
      <c r="PMF2086" s="2217"/>
      <c r="PMG2086" s="2217"/>
      <c r="PMH2086" s="2217"/>
      <c r="PMI2086" s="2217"/>
      <c r="PMJ2086" s="2217"/>
      <c r="PMK2086" s="2217"/>
      <c r="PML2086" s="2217"/>
      <c r="PMM2086" s="2217"/>
      <c r="PMN2086" s="2217"/>
      <c r="PMO2086" s="2217"/>
      <c r="PMP2086" s="2217"/>
      <c r="PMQ2086" s="2217"/>
      <c r="PMR2086" s="2217"/>
      <c r="PMS2086" s="2217"/>
      <c r="PMT2086" s="2217"/>
      <c r="PMU2086" s="2217"/>
      <c r="PMV2086" s="2217"/>
      <c r="PMW2086" s="2217"/>
      <c r="PMX2086" s="2217"/>
      <c r="PMY2086" s="2217"/>
      <c r="PMZ2086" s="2217"/>
      <c r="PNA2086" s="2217"/>
      <c r="PNB2086" s="2217"/>
      <c r="PNC2086" s="2217"/>
      <c r="PND2086" s="2217"/>
      <c r="PNE2086" s="2217"/>
      <c r="PNF2086" s="2217"/>
      <c r="PNG2086" s="2217"/>
      <c r="PNH2086" s="2217"/>
      <c r="PNI2086" s="2217"/>
      <c r="PNJ2086" s="2217"/>
      <c r="PNK2086" s="2217"/>
      <c r="PNL2086" s="2217"/>
      <c r="PNM2086" s="2217"/>
      <c r="PNN2086" s="2217"/>
      <c r="PNO2086" s="2217"/>
      <c r="PNP2086" s="2217"/>
      <c r="PNQ2086" s="2217"/>
      <c r="PNR2086" s="2217"/>
      <c r="PNS2086" s="2217"/>
      <c r="PNT2086" s="2217"/>
      <c r="PNU2086" s="2217"/>
      <c r="PNV2086" s="2217"/>
      <c r="PNW2086" s="2217"/>
      <c r="PNX2086" s="2217"/>
      <c r="PNY2086" s="2217"/>
      <c r="PNZ2086" s="2217"/>
      <c r="POA2086" s="2217"/>
      <c r="POB2086" s="2217"/>
      <c r="POC2086" s="2217"/>
      <c r="POD2086" s="2217"/>
      <c r="POE2086" s="2217"/>
      <c r="POF2086" s="2217"/>
      <c r="POG2086" s="2217"/>
      <c r="POH2086" s="2217"/>
      <c r="POI2086" s="2217"/>
      <c r="POJ2086" s="2217"/>
      <c r="POK2086" s="2217"/>
      <c r="POL2086" s="2217"/>
      <c r="POM2086" s="2217"/>
      <c r="PON2086" s="2217"/>
      <c r="POO2086" s="2217"/>
      <c r="POP2086" s="2217"/>
      <c r="POQ2086" s="2217"/>
      <c r="POR2086" s="2217"/>
      <c r="POS2086" s="2217"/>
      <c r="POT2086" s="2217"/>
      <c r="POU2086" s="2217"/>
      <c r="POV2086" s="2217"/>
      <c r="POW2086" s="2217"/>
      <c r="POX2086" s="2217"/>
      <c r="POY2086" s="2217"/>
      <c r="POZ2086" s="2217"/>
      <c r="PPA2086" s="2217"/>
      <c r="PPB2086" s="2217"/>
      <c r="PPC2086" s="2217"/>
      <c r="PPD2086" s="2217"/>
      <c r="PPE2086" s="2217"/>
      <c r="PPF2086" s="2217"/>
      <c r="PPG2086" s="2217"/>
      <c r="PPH2086" s="2217"/>
      <c r="PPI2086" s="2217"/>
      <c r="PPJ2086" s="2217"/>
      <c r="PPK2086" s="2217"/>
      <c r="PPL2086" s="2217"/>
      <c r="PPM2086" s="2217"/>
      <c r="PPN2086" s="2217"/>
      <c r="PPO2086" s="2217"/>
      <c r="PPP2086" s="2217"/>
      <c r="PPQ2086" s="2217"/>
      <c r="PPR2086" s="2217"/>
      <c r="PPS2086" s="2217"/>
      <c r="PPT2086" s="2217"/>
      <c r="PPU2086" s="2217"/>
      <c r="PPV2086" s="2217"/>
      <c r="PPW2086" s="2217"/>
      <c r="PPX2086" s="2217"/>
      <c r="PPY2086" s="2217"/>
      <c r="PPZ2086" s="2217"/>
      <c r="PQA2086" s="2217"/>
      <c r="PQB2086" s="2217"/>
      <c r="PQC2086" s="2217"/>
      <c r="PQD2086" s="2217"/>
      <c r="PQE2086" s="2217"/>
      <c r="PQF2086" s="2217"/>
      <c r="PQG2086" s="2217"/>
      <c r="PQH2086" s="2217"/>
      <c r="PQI2086" s="2217"/>
      <c r="PQJ2086" s="2217"/>
      <c r="PQK2086" s="2217"/>
      <c r="PQL2086" s="2217"/>
      <c r="PQM2086" s="2217"/>
      <c r="PQN2086" s="2217"/>
      <c r="PQO2086" s="2217"/>
      <c r="PQP2086" s="2217"/>
      <c r="PQQ2086" s="2217"/>
      <c r="PQR2086" s="2217"/>
      <c r="PQS2086" s="2217"/>
      <c r="PQT2086" s="2217"/>
      <c r="PQU2086" s="2217"/>
      <c r="PQV2086" s="2217"/>
      <c r="PQW2086" s="2217"/>
      <c r="PQX2086" s="2217"/>
      <c r="PQY2086" s="2217"/>
      <c r="PQZ2086" s="2217"/>
      <c r="PRA2086" s="2217"/>
      <c r="PRB2086" s="2217"/>
      <c r="PRC2086" s="2217"/>
      <c r="PRD2086" s="2217"/>
      <c r="PRE2086" s="2217"/>
      <c r="PRF2086" s="2217"/>
      <c r="PRG2086" s="2217"/>
      <c r="PRH2086" s="2217"/>
      <c r="PRI2086" s="2217"/>
      <c r="PRJ2086" s="2217"/>
      <c r="PRK2086" s="2217"/>
      <c r="PRL2086" s="2217"/>
      <c r="PRM2086" s="2217"/>
      <c r="PRN2086" s="2217"/>
      <c r="PRO2086" s="2217"/>
      <c r="PRP2086" s="2217"/>
      <c r="PRQ2086" s="2217"/>
      <c r="PRR2086" s="2217"/>
      <c r="PRS2086" s="2217"/>
      <c r="PRT2086" s="2217"/>
      <c r="PRU2086" s="2217"/>
      <c r="PRV2086" s="2217"/>
      <c r="PRW2086" s="2217"/>
      <c r="PRX2086" s="2217"/>
      <c r="PRY2086" s="2217"/>
      <c r="PRZ2086" s="2217"/>
      <c r="PSA2086" s="2217"/>
      <c r="PSB2086" s="2217"/>
      <c r="PSC2086" s="2217"/>
      <c r="PSD2086" s="2217"/>
      <c r="PSE2086" s="2217"/>
      <c r="PSF2086" s="2217"/>
      <c r="PSG2086" s="2217"/>
      <c r="PSH2086" s="2217"/>
      <c r="PSI2086" s="2217"/>
      <c r="PSJ2086" s="2217"/>
      <c r="PSK2086" s="2217"/>
      <c r="PSL2086" s="2217"/>
      <c r="PSM2086" s="2217"/>
      <c r="PSN2086" s="2217"/>
      <c r="PSO2086" s="2217"/>
      <c r="PSP2086" s="2217"/>
      <c r="PSQ2086" s="2217"/>
      <c r="PSR2086" s="2217"/>
      <c r="PSS2086" s="2217"/>
      <c r="PST2086" s="2217"/>
      <c r="PSU2086" s="2217"/>
      <c r="PSV2086" s="2217"/>
      <c r="PSW2086" s="2217"/>
      <c r="PSX2086" s="2217"/>
      <c r="PSY2086" s="2217"/>
      <c r="PSZ2086" s="2217"/>
      <c r="PTA2086" s="2217"/>
      <c r="PTB2086" s="2217"/>
      <c r="PTC2086" s="2217"/>
      <c r="PTD2086" s="2217"/>
      <c r="PTE2086" s="2217"/>
      <c r="PTF2086" s="2217"/>
      <c r="PTG2086" s="2217"/>
      <c r="PTH2086" s="2217"/>
      <c r="PTI2086" s="2217"/>
      <c r="PTJ2086" s="2217"/>
      <c r="PTK2086" s="2217"/>
      <c r="PTL2086" s="2217"/>
      <c r="PTM2086" s="2217"/>
      <c r="PTN2086" s="2217"/>
      <c r="PTO2086" s="2217"/>
      <c r="PTP2086" s="2217"/>
      <c r="PTQ2086" s="2217"/>
      <c r="PTR2086" s="2217"/>
      <c r="PTS2086" s="2217"/>
      <c r="PTT2086" s="2217"/>
      <c r="PTU2086" s="2217"/>
      <c r="PTV2086" s="2217"/>
      <c r="PTW2086" s="2217"/>
      <c r="PTX2086" s="2217"/>
      <c r="PTY2086" s="2217"/>
      <c r="PTZ2086" s="2217"/>
      <c r="PUA2086" s="2217"/>
      <c r="PUB2086" s="2217"/>
      <c r="PUC2086" s="2217"/>
      <c r="PUD2086" s="2217"/>
      <c r="PUE2086" s="2217"/>
      <c r="PUF2086" s="2217"/>
      <c r="PUG2086" s="2217"/>
      <c r="PUH2086" s="2217"/>
      <c r="PUI2086" s="2217"/>
      <c r="PUJ2086" s="2217"/>
      <c r="PUK2086" s="2217"/>
      <c r="PUL2086" s="2217"/>
      <c r="PUM2086" s="2217"/>
      <c r="PUN2086" s="2217"/>
      <c r="PUO2086" s="2217"/>
      <c r="PUP2086" s="2217"/>
      <c r="PUQ2086" s="2217"/>
      <c r="PUR2086" s="2217"/>
      <c r="PUS2086" s="2217"/>
      <c r="PUT2086" s="2217"/>
      <c r="PUU2086" s="2217"/>
      <c r="PUV2086" s="2217"/>
      <c r="PUW2086" s="2217"/>
      <c r="PUX2086" s="2217"/>
      <c r="PUY2086" s="2217"/>
      <c r="PUZ2086" s="2217"/>
      <c r="PVA2086" s="2217"/>
      <c r="PVB2086" s="2217"/>
      <c r="PVC2086" s="2217"/>
      <c r="PVD2086" s="2217"/>
      <c r="PVE2086" s="2217"/>
      <c r="PVF2086" s="2217"/>
      <c r="PVG2086" s="2217"/>
      <c r="PVH2086" s="2217"/>
      <c r="PVI2086" s="2217"/>
      <c r="PVJ2086" s="2217"/>
      <c r="PVK2086" s="2217"/>
      <c r="PVL2086" s="2217"/>
      <c r="PVM2086" s="2217"/>
      <c r="PVN2086" s="2217"/>
      <c r="PVO2086" s="2217"/>
      <c r="PVP2086" s="2217"/>
      <c r="PVQ2086" s="2217"/>
      <c r="PVR2086" s="2217"/>
      <c r="PVS2086" s="2217"/>
      <c r="PVT2086" s="2217"/>
      <c r="PVU2086" s="2217"/>
      <c r="PVV2086" s="2217"/>
      <c r="PVW2086" s="2217"/>
      <c r="PVX2086" s="2217"/>
      <c r="PVY2086" s="2217"/>
      <c r="PVZ2086" s="2217"/>
      <c r="PWA2086" s="2217"/>
      <c r="PWB2086" s="2217"/>
      <c r="PWC2086" s="2217"/>
      <c r="PWD2086" s="2217"/>
      <c r="PWE2086" s="2217"/>
      <c r="PWF2086" s="2217"/>
      <c r="PWG2086" s="2217"/>
      <c r="PWH2086" s="2217"/>
      <c r="PWI2086" s="2217"/>
      <c r="PWJ2086" s="2217"/>
      <c r="PWK2086" s="2217"/>
      <c r="PWL2086" s="2217"/>
      <c r="PWM2086" s="2217"/>
      <c r="PWN2086" s="2217"/>
      <c r="PWO2086" s="2217"/>
      <c r="PWP2086" s="2217"/>
      <c r="PWQ2086" s="2217"/>
      <c r="PWR2086" s="2217"/>
      <c r="PWS2086" s="2217"/>
      <c r="PWT2086" s="2217"/>
      <c r="PWU2086" s="2217"/>
      <c r="PWV2086" s="2217"/>
      <c r="PWW2086" s="2217"/>
      <c r="PWX2086" s="2217"/>
      <c r="PWY2086" s="2217"/>
      <c r="PWZ2086" s="2217"/>
      <c r="PXA2086" s="2217"/>
      <c r="PXB2086" s="2217"/>
      <c r="PXC2086" s="2217"/>
      <c r="PXD2086" s="2217"/>
      <c r="PXE2086" s="2217"/>
      <c r="PXF2086" s="2217"/>
      <c r="PXG2086" s="2217"/>
      <c r="PXH2086" s="2217"/>
      <c r="PXI2086" s="2217"/>
      <c r="PXJ2086" s="2217"/>
      <c r="PXK2086" s="2217"/>
      <c r="PXL2086" s="2217"/>
      <c r="PXM2086" s="2217"/>
      <c r="PXN2086" s="2217"/>
      <c r="PXO2086" s="2217"/>
      <c r="PXP2086" s="2217"/>
      <c r="PXQ2086" s="2217"/>
      <c r="PXR2086" s="2217"/>
      <c r="PXS2086" s="2217"/>
      <c r="PXT2086" s="2217"/>
      <c r="PXU2086" s="2217"/>
      <c r="PXV2086" s="2217"/>
      <c r="PXW2086" s="2217"/>
      <c r="PXX2086" s="2217"/>
      <c r="PXY2086" s="2217"/>
      <c r="PXZ2086" s="2217"/>
      <c r="PYA2086" s="2217"/>
      <c r="PYB2086" s="2217"/>
      <c r="PYC2086" s="2217"/>
      <c r="PYD2086" s="2217"/>
      <c r="PYE2086" s="2217"/>
      <c r="PYF2086" s="2217"/>
      <c r="PYG2086" s="2217"/>
      <c r="PYH2086" s="2217"/>
      <c r="PYI2086" s="2217"/>
      <c r="PYJ2086" s="2217"/>
      <c r="PYK2086" s="2217"/>
      <c r="PYL2086" s="2217"/>
      <c r="PYM2086" s="2217"/>
      <c r="PYN2086" s="2217"/>
      <c r="PYO2086" s="2217"/>
      <c r="PYP2086" s="2217"/>
      <c r="PYQ2086" s="2217"/>
      <c r="PYR2086" s="2217"/>
      <c r="PYS2086" s="2217"/>
      <c r="PYT2086" s="2217"/>
      <c r="PYU2086" s="2217"/>
      <c r="PYV2086" s="2217"/>
      <c r="PYW2086" s="2217"/>
      <c r="PYX2086" s="2217"/>
      <c r="PYY2086" s="2217"/>
      <c r="PYZ2086" s="2217"/>
      <c r="PZA2086" s="2217"/>
      <c r="PZB2086" s="2217"/>
      <c r="PZC2086" s="2217"/>
      <c r="PZD2086" s="2217"/>
      <c r="PZE2086" s="2217"/>
      <c r="PZF2086" s="2217"/>
      <c r="PZG2086" s="2217"/>
      <c r="PZH2086" s="2217"/>
      <c r="PZI2086" s="2217"/>
      <c r="PZJ2086" s="2217"/>
      <c r="PZK2086" s="2217"/>
      <c r="PZL2086" s="2217"/>
      <c r="PZM2086" s="2217"/>
      <c r="PZN2086" s="2217"/>
      <c r="PZO2086" s="2217"/>
      <c r="PZP2086" s="2217"/>
      <c r="PZQ2086" s="2217"/>
      <c r="PZR2086" s="2217"/>
      <c r="PZS2086" s="2217"/>
      <c r="PZT2086" s="2217"/>
      <c r="PZU2086" s="2217"/>
      <c r="PZV2086" s="2217"/>
      <c r="PZW2086" s="2217"/>
      <c r="PZX2086" s="2217"/>
      <c r="PZY2086" s="2217"/>
      <c r="PZZ2086" s="2217"/>
      <c r="QAA2086" s="2217"/>
      <c r="QAB2086" s="2217"/>
      <c r="QAC2086" s="2217"/>
      <c r="QAD2086" s="2217"/>
      <c r="QAE2086" s="2217"/>
      <c r="QAF2086" s="2217"/>
      <c r="QAG2086" s="2217"/>
      <c r="QAH2086" s="2217"/>
      <c r="QAI2086" s="2217"/>
      <c r="QAJ2086" s="2217"/>
      <c r="QAK2086" s="2217"/>
      <c r="QAL2086" s="2217"/>
      <c r="QAM2086" s="2217"/>
      <c r="QAN2086" s="2217"/>
      <c r="QAO2086" s="2217"/>
      <c r="QAP2086" s="2217"/>
      <c r="QAQ2086" s="2217"/>
      <c r="QAR2086" s="2217"/>
      <c r="QAS2086" s="2217"/>
      <c r="QAT2086" s="2217"/>
      <c r="QAU2086" s="2217"/>
      <c r="QAV2086" s="2217"/>
      <c r="QAW2086" s="2217"/>
      <c r="QAX2086" s="2217"/>
      <c r="QAY2086" s="2217"/>
      <c r="QAZ2086" s="2217"/>
      <c r="QBA2086" s="2217"/>
      <c r="QBB2086" s="2217"/>
      <c r="QBC2086" s="2217"/>
      <c r="QBD2086" s="2217"/>
      <c r="QBE2086" s="2217"/>
      <c r="QBF2086" s="2217"/>
      <c r="QBG2086" s="2217"/>
      <c r="QBH2086" s="2217"/>
      <c r="QBI2086" s="2217"/>
      <c r="QBJ2086" s="2217"/>
      <c r="QBK2086" s="2217"/>
      <c r="QBL2086" s="2217"/>
      <c r="QBM2086" s="2217"/>
      <c r="QBN2086" s="2217"/>
      <c r="QBO2086" s="2217"/>
      <c r="QBP2086" s="2217"/>
      <c r="QBQ2086" s="2217"/>
      <c r="QBR2086" s="2217"/>
      <c r="QBS2086" s="2217"/>
      <c r="QBT2086" s="2217"/>
      <c r="QBU2086" s="2217"/>
      <c r="QBV2086" s="2217"/>
      <c r="QBW2086" s="2217"/>
      <c r="QBX2086" s="2217"/>
      <c r="QBY2086" s="2217"/>
      <c r="QBZ2086" s="2217"/>
      <c r="QCA2086" s="2217"/>
      <c r="QCB2086" s="2217"/>
      <c r="QCC2086" s="2217"/>
      <c r="QCD2086" s="2217"/>
      <c r="QCE2086" s="2217"/>
      <c r="QCF2086" s="2217"/>
      <c r="QCG2086" s="2217"/>
      <c r="QCH2086" s="2217"/>
      <c r="QCI2086" s="2217"/>
      <c r="QCJ2086" s="2217"/>
      <c r="QCK2086" s="2217"/>
      <c r="QCL2086" s="2217"/>
      <c r="QCM2086" s="2217"/>
      <c r="QCN2086" s="2217"/>
      <c r="QCO2086" s="2217"/>
      <c r="QCP2086" s="2217"/>
      <c r="QCQ2086" s="2217"/>
      <c r="QCR2086" s="2217"/>
      <c r="QCS2086" s="2217"/>
      <c r="QCT2086" s="2217"/>
      <c r="QCU2086" s="2217"/>
      <c r="QCV2086" s="2217"/>
      <c r="QCW2086" s="2217"/>
      <c r="QCX2086" s="2217"/>
      <c r="QCY2086" s="2217"/>
      <c r="QCZ2086" s="2217"/>
      <c r="QDA2086" s="2217"/>
      <c r="QDB2086" s="2217"/>
      <c r="QDC2086" s="2217"/>
      <c r="QDD2086" s="2217"/>
      <c r="QDE2086" s="2217"/>
      <c r="QDF2086" s="2217"/>
      <c r="QDG2086" s="2217"/>
      <c r="QDH2086" s="2217"/>
      <c r="QDI2086" s="2217"/>
      <c r="QDJ2086" s="2217"/>
      <c r="QDK2086" s="2217"/>
      <c r="QDL2086" s="2217"/>
      <c r="QDM2086" s="2217"/>
      <c r="QDN2086" s="2217"/>
      <c r="QDO2086" s="2217"/>
      <c r="QDP2086" s="2217"/>
      <c r="QDQ2086" s="2217"/>
      <c r="QDR2086" s="2217"/>
      <c r="QDS2086" s="2217"/>
      <c r="QDT2086" s="2217"/>
      <c r="QDU2086" s="2217"/>
      <c r="QDV2086" s="2217"/>
      <c r="QDW2086" s="2217"/>
      <c r="QDX2086" s="2217"/>
      <c r="QDY2086" s="2217"/>
      <c r="QDZ2086" s="2217"/>
      <c r="QEA2086" s="2217"/>
      <c r="QEB2086" s="2217"/>
      <c r="QEC2086" s="2217"/>
      <c r="QED2086" s="2217"/>
      <c r="QEE2086" s="2217"/>
      <c r="QEF2086" s="2217"/>
      <c r="QEG2086" s="2217"/>
      <c r="QEH2086" s="2217"/>
      <c r="QEI2086" s="2217"/>
      <c r="QEJ2086" s="2217"/>
      <c r="QEK2086" s="2217"/>
      <c r="QEL2086" s="2217"/>
      <c r="QEM2086" s="2217"/>
      <c r="QEN2086" s="2217"/>
      <c r="QEO2086" s="2217"/>
      <c r="QEP2086" s="2217"/>
      <c r="QEQ2086" s="2217"/>
      <c r="QER2086" s="2217"/>
      <c r="QES2086" s="2217"/>
      <c r="QET2086" s="2217"/>
      <c r="QEU2086" s="2217"/>
      <c r="QEV2086" s="2217"/>
      <c r="QEW2086" s="2217"/>
      <c r="QEX2086" s="2217"/>
      <c r="QEY2086" s="2217"/>
      <c r="QEZ2086" s="2217"/>
      <c r="QFA2086" s="2217"/>
      <c r="QFB2086" s="2217"/>
      <c r="QFC2086" s="2217"/>
      <c r="QFD2086" s="2217"/>
      <c r="QFE2086" s="2217"/>
      <c r="QFF2086" s="2217"/>
      <c r="QFG2086" s="2217"/>
      <c r="QFH2086" s="2217"/>
      <c r="QFI2086" s="2217"/>
      <c r="QFJ2086" s="2217"/>
      <c r="QFK2086" s="2217"/>
      <c r="QFL2086" s="2217"/>
      <c r="QFM2086" s="2217"/>
      <c r="QFN2086" s="2217"/>
      <c r="QFO2086" s="2217"/>
      <c r="QFP2086" s="2217"/>
      <c r="QFQ2086" s="2217"/>
      <c r="QFR2086" s="2217"/>
      <c r="QFS2086" s="2217"/>
      <c r="QFT2086" s="2217"/>
      <c r="QFU2086" s="2217"/>
      <c r="QFV2086" s="2217"/>
      <c r="QFW2086" s="2217"/>
      <c r="QFX2086" s="2217"/>
      <c r="QFY2086" s="2217"/>
      <c r="QFZ2086" s="2217"/>
      <c r="QGA2086" s="2217"/>
      <c r="QGB2086" s="2217"/>
      <c r="QGC2086" s="2217"/>
      <c r="QGD2086" s="2217"/>
      <c r="QGE2086" s="2217"/>
      <c r="QGF2086" s="2217"/>
      <c r="QGG2086" s="2217"/>
      <c r="QGH2086" s="2217"/>
      <c r="QGI2086" s="2217"/>
      <c r="QGJ2086" s="2217"/>
      <c r="QGK2086" s="2217"/>
      <c r="QGL2086" s="2217"/>
      <c r="QGM2086" s="2217"/>
      <c r="QGN2086" s="2217"/>
      <c r="QGO2086" s="2217"/>
      <c r="QGP2086" s="2217"/>
      <c r="QGQ2086" s="2217"/>
      <c r="QGR2086" s="2217"/>
      <c r="QGS2086" s="2217"/>
      <c r="QGT2086" s="2217"/>
      <c r="QGU2086" s="2217"/>
      <c r="QGV2086" s="2217"/>
      <c r="QGW2086" s="2217"/>
      <c r="QGX2086" s="2217"/>
      <c r="QGY2086" s="2217"/>
      <c r="QGZ2086" s="2217"/>
      <c r="QHA2086" s="2217"/>
      <c r="QHB2086" s="2217"/>
      <c r="QHC2086" s="2217"/>
      <c r="QHD2086" s="2217"/>
      <c r="QHE2086" s="2217"/>
      <c r="QHF2086" s="2217"/>
      <c r="QHG2086" s="2217"/>
      <c r="QHH2086" s="2217"/>
      <c r="QHI2086" s="2217"/>
      <c r="QHJ2086" s="2217"/>
      <c r="QHK2086" s="2217"/>
      <c r="QHL2086" s="2217"/>
      <c r="QHM2086" s="2217"/>
      <c r="QHN2086" s="2217"/>
      <c r="QHO2086" s="2217"/>
      <c r="QHP2086" s="2217"/>
      <c r="QHQ2086" s="2217"/>
      <c r="QHR2086" s="2217"/>
      <c r="QHS2086" s="2217"/>
      <c r="QHT2086" s="2217"/>
      <c r="QHU2086" s="2217"/>
      <c r="QHV2086" s="2217"/>
      <c r="QHW2086" s="2217"/>
      <c r="QHX2086" s="2217"/>
      <c r="QHY2086" s="2217"/>
      <c r="QHZ2086" s="2217"/>
      <c r="QIA2086" s="2217"/>
      <c r="QIB2086" s="2217"/>
      <c r="QIC2086" s="2217"/>
      <c r="QID2086" s="2217"/>
      <c r="QIE2086" s="2217"/>
      <c r="QIF2086" s="2217"/>
      <c r="QIG2086" s="2217"/>
      <c r="QIH2086" s="2217"/>
      <c r="QII2086" s="2217"/>
      <c r="QIJ2086" s="2217"/>
      <c r="QIK2086" s="2217"/>
      <c r="QIL2086" s="2217"/>
      <c r="QIM2086" s="2217"/>
      <c r="QIN2086" s="2217"/>
      <c r="QIO2086" s="2217"/>
      <c r="QIP2086" s="2217"/>
      <c r="QIQ2086" s="2217"/>
      <c r="QIR2086" s="2217"/>
      <c r="QIS2086" s="2217"/>
      <c r="QIT2086" s="2217"/>
      <c r="QIU2086" s="2217"/>
      <c r="QIV2086" s="2217"/>
      <c r="QIW2086" s="2217"/>
      <c r="QIX2086" s="2217"/>
      <c r="QIY2086" s="2217"/>
      <c r="QIZ2086" s="2217"/>
      <c r="QJA2086" s="2217"/>
      <c r="QJB2086" s="2217"/>
      <c r="QJC2086" s="2217"/>
      <c r="QJD2086" s="2217"/>
      <c r="QJE2086" s="2217"/>
      <c r="QJF2086" s="2217"/>
      <c r="QJG2086" s="2217"/>
      <c r="QJH2086" s="2217"/>
      <c r="QJI2086" s="2217"/>
      <c r="QJJ2086" s="2217"/>
      <c r="QJK2086" s="2217"/>
      <c r="QJL2086" s="2217"/>
      <c r="QJM2086" s="2217"/>
      <c r="QJN2086" s="2217"/>
      <c r="QJO2086" s="2217"/>
      <c r="QJP2086" s="2217"/>
      <c r="QJQ2086" s="2217"/>
      <c r="QJR2086" s="2217"/>
      <c r="QJS2086" s="2217"/>
      <c r="QJT2086" s="2217"/>
      <c r="QJU2086" s="2217"/>
      <c r="QJV2086" s="2217"/>
      <c r="QJW2086" s="2217"/>
      <c r="QJX2086" s="2217"/>
      <c r="QJY2086" s="2217"/>
      <c r="QJZ2086" s="2217"/>
      <c r="QKA2086" s="2217"/>
      <c r="QKB2086" s="2217"/>
      <c r="QKC2086" s="2217"/>
      <c r="QKD2086" s="2217"/>
      <c r="QKE2086" s="2217"/>
      <c r="QKF2086" s="2217"/>
      <c r="QKG2086" s="2217"/>
      <c r="QKH2086" s="2217"/>
      <c r="QKI2086" s="2217"/>
      <c r="QKJ2086" s="2217"/>
      <c r="QKK2086" s="2217"/>
      <c r="QKL2086" s="2217"/>
      <c r="QKM2086" s="2217"/>
      <c r="QKN2086" s="2217"/>
      <c r="QKO2086" s="2217"/>
      <c r="QKP2086" s="2217"/>
      <c r="QKQ2086" s="2217"/>
      <c r="QKR2086" s="2217"/>
      <c r="QKS2086" s="2217"/>
      <c r="QKT2086" s="2217"/>
      <c r="QKU2086" s="2217"/>
      <c r="QKV2086" s="2217"/>
      <c r="QKW2086" s="2217"/>
      <c r="QKX2086" s="2217"/>
      <c r="QKY2086" s="2217"/>
      <c r="QKZ2086" s="2217"/>
      <c r="QLA2086" s="2217"/>
      <c r="QLB2086" s="2217"/>
      <c r="QLC2086" s="2217"/>
      <c r="QLD2086" s="2217"/>
      <c r="QLE2086" s="2217"/>
      <c r="QLF2086" s="2217"/>
      <c r="QLG2086" s="2217"/>
      <c r="QLH2086" s="2217"/>
      <c r="QLI2086" s="2217"/>
      <c r="QLJ2086" s="2217"/>
      <c r="QLK2086" s="2217"/>
      <c r="QLL2086" s="2217"/>
      <c r="QLM2086" s="2217"/>
      <c r="QLN2086" s="2217"/>
      <c r="QLO2086" s="2217"/>
      <c r="QLP2086" s="2217"/>
      <c r="QLQ2086" s="2217"/>
      <c r="QLR2086" s="2217"/>
      <c r="QLS2086" s="2217"/>
      <c r="QLT2086" s="2217"/>
      <c r="QLU2086" s="2217"/>
      <c r="QLV2086" s="2217"/>
      <c r="QLW2086" s="2217"/>
      <c r="QLX2086" s="2217"/>
      <c r="QLY2086" s="2217"/>
      <c r="QLZ2086" s="2217"/>
      <c r="QMA2086" s="2217"/>
      <c r="QMB2086" s="2217"/>
      <c r="QMC2086" s="2217"/>
      <c r="QMD2086" s="2217"/>
      <c r="QME2086" s="2217"/>
      <c r="QMF2086" s="2217"/>
      <c r="QMG2086" s="2217"/>
      <c r="QMH2086" s="2217"/>
      <c r="QMI2086" s="2217"/>
      <c r="QMJ2086" s="2217"/>
      <c r="QMK2086" s="2217"/>
      <c r="QML2086" s="2217"/>
      <c r="QMM2086" s="2217"/>
      <c r="QMN2086" s="2217"/>
      <c r="QMO2086" s="2217"/>
      <c r="QMP2086" s="2217"/>
      <c r="QMQ2086" s="2217"/>
      <c r="QMR2086" s="2217"/>
      <c r="QMS2086" s="2217"/>
      <c r="QMT2086" s="2217"/>
      <c r="QMU2086" s="2217"/>
      <c r="QMV2086" s="2217"/>
      <c r="QMW2086" s="2217"/>
      <c r="QMX2086" s="2217"/>
      <c r="QMY2086" s="2217"/>
      <c r="QMZ2086" s="2217"/>
      <c r="QNA2086" s="2217"/>
      <c r="QNB2086" s="2217"/>
      <c r="QNC2086" s="2217"/>
      <c r="QND2086" s="2217"/>
      <c r="QNE2086" s="2217"/>
      <c r="QNF2086" s="2217"/>
      <c r="QNG2086" s="2217"/>
      <c r="QNH2086" s="2217"/>
      <c r="QNI2086" s="2217"/>
      <c r="QNJ2086" s="2217"/>
      <c r="QNK2086" s="2217"/>
      <c r="QNL2086" s="2217"/>
      <c r="QNM2086" s="2217"/>
      <c r="QNN2086" s="2217"/>
      <c r="QNO2086" s="2217"/>
      <c r="QNP2086" s="2217"/>
      <c r="QNQ2086" s="2217"/>
      <c r="QNR2086" s="2217"/>
      <c r="QNS2086" s="2217"/>
      <c r="QNT2086" s="2217"/>
      <c r="QNU2086" s="2217"/>
      <c r="QNV2086" s="2217"/>
      <c r="QNW2086" s="2217"/>
      <c r="QNX2086" s="2217"/>
      <c r="QNY2086" s="2217"/>
      <c r="QNZ2086" s="2217"/>
      <c r="QOA2086" s="2217"/>
      <c r="QOB2086" s="2217"/>
      <c r="QOC2086" s="2217"/>
      <c r="QOD2086" s="2217"/>
      <c r="QOE2086" s="2217"/>
      <c r="QOF2086" s="2217"/>
      <c r="QOG2086" s="2217"/>
      <c r="QOH2086" s="2217"/>
      <c r="QOI2086" s="2217"/>
      <c r="QOJ2086" s="2217"/>
      <c r="QOK2086" s="2217"/>
      <c r="QOL2086" s="2217"/>
      <c r="QOM2086" s="2217"/>
      <c r="QON2086" s="2217"/>
      <c r="QOO2086" s="2217"/>
      <c r="QOP2086" s="2217"/>
      <c r="QOQ2086" s="2217"/>
      <c r="QOR2086" s="2217"/>
      <c r="QOS2086" s="2217"/>
      <c r="QOT2086" s="2217"/>
      <c r="QOU2086" s="2217"/>
      <c r="QOV2086" s="2217"/>
      <c r="QOW2086" s="2217"/>
      <c r="QOX2086" s="2217"/>
      <c r="QOY2086" s="2217"/>
      <c r="QOZ2086" s="2217"/>
      <c r="QPA2086" s="2217"/>
      <c r="QPB2086" s="2217"/>
      <c r="QPC2086" s="2217"/>
      <c r="QPD2086" s="2217"/>
      <c r="QPE2086" s="2217"/>
      <c r="QPF2086" s="2217"/>
      <c r="QPG2086" s="2217"/>
      <c r="QPH2086" s="2217"/>
      <c r="QPI2086" s="2217"/>
      <c r="QPJ2086" s="2217"/>
      <c r="QPK2086" s="2217"/>
      <c r="QPL2086" s="2217"/>
      <c r="QPM2086" s="2217"/>
      <c r="QPN2086" s="2217"/>
      <c r="QPO2086" s="2217"/>
      <c r="QPP2086" s="2217"/>
      <c r="QPQ2086" s="2217"/>
      <c r="QPR2086" s="2217"/>
      <c r="QPS2086" s="2217"/>
      <c r="QPT2086" s="2217"/>
      <c r="QPU2086" s="2217"/>
      <c r="QPV2086" s="2217"/>
      <c r="QPW2086" s="2217"/>
      <c r="QPX2086" s="2217"/>
      <c r="QPY2086" s="2217"/>
      <c r="QPZ2086" s="2217"/>
      <c r="QQA2086" s="2217"/>
      <c r="QQB2086" s="2217"/>
      <c r="QQC2086" s="2217"/>
      <c r="QQD2086" s="2217"/>
      <c r="QQE2086" s="2217"/>
      <c r="QQF2086" s="2217"/>
      <c r="QQG2086" s="2217"/>
      <c r="QQH2086" s="2217"/>
      <c r="QQI2086" s="2217"/>
      <c r="QQJ2086" s="2217"/>
      <c r="QQK2086" s="2217"/>
      <c r="QQL2086" s="2217"/>
      <c r="QQM2086" s="2217"/>
      <c r="QQN2086" s="2217"/>
      <c r="QQO2086" s="2217"/>
      <c r="QQP2086" s="2217"/>
      <c r="QQQ2086" s="2217"/>
      <c r="QQR2086" s="2217"/>
      <c r="QQS2086" s="2217"/>
      <c r="QQT2086" s="2217"/>
      <c r="QQU2086" s="2217"/>
      <c r="QQV2086" s="2217"/>
      <c r="QQW2086" s="2217"/>
      <c r="QQX2086" s="2217"/>
      <c r="QQY2086" s="2217"/>
      <c r="QQZ2086" s="2217"/>
      <c r="QRA2086" s="2217"/>
      <c r="QRB2086" s="2217"/>
      <c r="QRC2086" s="2217"/>
      <c r="QRD2086" s="2217"/>
      <c r="QRE2086" s="2217"/>
      <c r="QRF2086" s="2217"/>
      <c r="QRG2086" s="2217"/>
      <c r="QRH2086" s="2217"/>
      <c r="QRI2086" s="2217"/>
      <c r="QRJ2086" s="2217"/>
      <c r="QRK2086" s="2217"/>
      <c r="QRL2086" s="2217"/>
      <c r="QRM2086" s="2217"/>
      <c r="QRN2086" s="2217"/>
      <c r="QRO2086" s="2217"/>
      <c r="QRP2086" s="2217"/>
      <c r="QRQ2086" s="2217"/>
      <c r="QRR2086" s="2217"/>
      <c r="QRS2086" s="2217"/>
      <c r="QRT2086" s="2217"/>
      <c r="QRU2086" s="2217"/>
      <c r="QRV2086" s="2217"/>
      <c r="QRW2086" s="2217"/>
      <c r="QRX2086" s="2217"/>
      <c r="QRY2086" s="2217"/>
      <c r="QRZ2086" s="2217"/>
      <c r="QSA2086" s="2217"/>
      <c r="QSB2086" s="2217"/>
      <c r="QSC2086" s="2217"/>
      <c r="QSD2086" s="2217"/>
      <c r="QSE2086" s="2217"/>
      <c r="QSF2086" s="2217"/>
      <c r="QSG2086" s="2217"/>
      <c r="QSH2086" s="2217"/>
      <c r="QSI2086" s="2217"/>
      <c r="QSJ2086" s="2217"/>
      <c r="QSK2086" s="2217"/>
      <c r="QSL2086" s="2217"/>
      <c r="QSM2086" s="2217"/>
      <c r="QSN2086" s="2217"/>
      <c r="QSO2086" s="2217"/>
      <c r="QSP2086" s="2217"/>
      <c r="QSQ2086" s="2217"/>
      <c r="QSR2086" s="2217"/>
      <c r="QSS2086" s="2217"/>
      <c r="QST2086" s="2217"/>
      <c r="QSU2086" s="2217"/>
      <c r="QSV2086" s="2217"/>
      <c r="QSW2086" s="2217"/>
      <c r="QSX2086" s="2217"/>
      <c r="QSY2086" s="2217"/>
      <c r="QSZ2086" s="2217"/>
      <c r="QTA2086" s="2217"/>
      <c r="QTB2086" s="2217"/>
      <c r="QTC2086" s="2217"/>
      <c r="QTD2086" s="2217"/>
      <c r="QTE2086" s="2217"/>
      <c r="QTF2086" s="2217"/>
      <c r="QTG2086" s="2217"/>
      <c r="QTH2086" s="2217"/>
      <c r="QTI2086" s="2217"/>
      <c r="QTJ2086" s="2217"/>
      <c r="QTK2086" s="2217"/>
      <c r="QTL2086" s="2217"/>
      <c r="QTM2086" s="2217"/>
      <c r="QTN2086" s="2217"/>
      <c r="QTO2086" s="2217"/>
      <c r="QTP2086" s="2217"/>
      <c r="QTQ2086" s="2217"/>
      <c r="QTR2086" s="2217"/>
      <c r="QTS2086" s="2217"/>
      <c r="QTT2086" s="2217"/>
      <c r="QTU2086" s="2217"/>
      <c r="QTV2086" s="2217"/>
      <c r="QTW2086" s="2217"/>
      <c r="QTX2086" s="2217"/>
      <c r="QTY2086" s="2217"/>
      <c r="QTZ2086" s="2217"/>
      <c r="QUA2086" s="2217"/>
      <c r="QUB2086" s="2217"/>
      <c r="QUC2086" s="2217"/>
      <c r="QUD2086" s="2217"/>
      <c r="QUE2086" s="2217"/>
      <c r="QUF2086" s="2217"/>
      <c r="QUG2086" s="2217"/>
      <c r="QUH2086" s="2217"/>
      <c r="QUI2086" s="2217"/>
      <c r="QUJ2086" s="2217"/>
      <c r="QUK2086" s="2217"/>
      <c r="QUL2086" s="2217"/>
      <c r="QUM2086" s="2217"/>
      <c r="QUN2086" s="2217"/>
      <c r="QUO2086" s="2217"/>
      <c r="QUP2086" s="2217"/>
      <c r="QUQ2086" s="2217"/>
      <c r="QUR2086" s="2217"/>
      <c r="QUS2086" s="2217"/>
      <c r="QUT2086" s="2217"/>
      <c r="QUU2086" s="2217"/>
      <c r="QUV2086" s="2217"/>
      <c r="QUW2086" s="2217"/>
      <c r="QUX2086" s="2217"/>
      <c r="QUY2086" s="2217"/>
      <c r="QUZ2086" s="2217"/>
      <c r="QVA2086" s="2217"/>
      <c r="QVB2086" s="2217"/>
      <c r="QVC2086" s="2217"/>
      <c r="QVD2086" s="2217"/>
      <c r="QVE2086" s="2217"/>
      <c r="QVF2086" s="2217"/>
      <c r="QVG2086" s="2217"/>
      <c r="QVH2086" s="2217"/>
      <c r="QVI2086" s="2217"/>
      <c r="QVJ2086" s="2217"/>
      <c r="QVK2086" s="2217"/>
      <c r="QVL2086" s="2217"/>
      <c r="QVM2086" s="2217"/>
      <c r="QVN2086" s="2217"/>
      <c r="QVO2086" s="2217"/>
      <c r="QVP2086" s="2217"/>
      <c r="QVQ2086" s="2217"/>
      <c r="QVR2086" s="2217"/>
      <c r="QVS2086" s="2217"/>
      <c r="QVT2086" s="2217"/>
      <c r="QVU2086" s="2217"/>
      <c r="QVV2086" s="2217"/>
      <c r="QVW2086" s="2217"/>
      <c r="QVX2086" s="2217"/>
      <c r="QVY2086" s="2217"/>
      <c r="QVZ2086" s="2217"/>
      <c r="QWA2086" s="2217"/>
      <c r="QWB2086" s="2217"/>
      <c r="QWC2086" s="2217"/>
      <c r="QWD2086" s="2217"/>
      <c r="QWE2086" s="2217"/>
      <c r="QWF2086" s="2217"/>
      <c r="QWG2086" s="2217"/>
      <c r="QWH2086" s="2217"/>
      <c r="QWI2086" s="2217"/>
      <c r="QWJ2086" s="2217"/>
      <c r="QWK2086" s="2217"/>
      <c r="QWL2086" s="2217"/>
      <c r="QWM2086" s="2217"/>
      <c r="QWN2086" s="2217"/>
      <c r="QWO2086" s="2217"/>
      <c r="QWP2086" s="2217"/>
      <c r="QWQ2086" s="2217"/>
      <c r="QWR2086" s="2217"/>
      <c r="QWS2086" s="2217"/>
      <c r="QWT2086" s="2217"/>
      <c r="QWU2086" s="2217"/>
      <c r="QWV2086" s="2217"/>
      <c r="QWW2086" s="2217"/>
      <c r="QWX2086" s="2217"/>
      <c r="QWY2086" s="2217"/>
      <c r="QWZ2086" s="2217"/>
      <c r="QXA2086" s="2217"/>
      <c r="QXB2086" s="2217"/>
      <c r="QXC2086" s="2217"/>
      <c r="QXD2086" s="2217"/>
      <c r="QXE2086" s="2217"/>
      <c r="QXF2086" s="2217"/>
      <c r="QXG2086" s="2217"/>
      <c r="QXH2086" s="2217"/>
      <c r="QXI2086" s="2217"/>
      <c r="QXJ2086" s="2217"/>
      <c r="QXK2086" s="2217"/>
      <c r="QXL2086" s="2217"/>
      <c r="QXM2086" s="2217"/>
      <c r="QXN2086" s="2217"/>
      <c r="QXO2086" s="2217"/>
      <c r="QXP2086" s="2217"/>
      <c r="QXQ2086" s="2217"/>
      <c r="QXR2086" s="2217"/>
      <c r="QXS2086" s="2217"/>
      <c r="QXT2086" s="2217"/>
      <c r="QXU2086" s="2217"/>
      <c r="QXV2086" s="2217"/>
      <c r="QXW2086" s="2217"/>
      <c r="QXX2086" s="2217"/>
      <c r="QXY2086" s="2217"/>
      <c r="QXZ2086" s="2217"/>
      <c r="QYA2086" s="2217"/>
      <c r="QYB2086" s="2217"/>
      <c r="QYC2086" s="2217"/>
      <c r="QYD2086" s="2217"/>
      <c r="QYE2086" s="2217"/>
      <c r="QYF2086" s="2217"/>
      <c r="QYG2086" s="2217"/>
      <c r="QYH2086" s="2217"/>
      <c r="QYI2086" s="2217"/>
      <c r="QYJ2086" s="2217"/>
      <c r="QYK2086" s="2217"/>
      <c r="QYL2086" s="2217"/>
      <c r="QYM2086" s="2217"/>
      <c r="QYN2086" s="2217"/>
      <c r="QYO2086" s="2217"/>
      <c r="QYP2086" s="2217"/>
      <c r="QYQ2086" s="2217"/>
      <c r="QYR2086" s="2217"/>
      <c r="QYS2086" s="2217"/>
      <c r="QYT2086" s="2217"/>
      <c r="QYU2086" s="2217"/>
      <c r="QYV2086" s="2217"/>
      <c r="QYW2086" s="2217"/>
      <c r="QYX2086" s="2217"/>
      <c r="QYY2086" s="2217"/>
      <c r="QYZ2086" s="2217"/>
      <c r="QZA2086" s="2217"/>
      <c r="QZB2086" s="2217"/>
      <c r="QZC2086" s="2217"/>
      <c r="QZD2086" s="2217"/>
      <c r="QZE2086" s="2217"/>
      <c r="QZF2086" s="2217"/>
      <c r="QZG2086" s="2217"/>
      <c r="QZH2086" s="2217"/>
      <c r="QZI2086" s="2217"/>
      <c r="QZJ2086" s="2217"/>
      <c r="QZK2086" s="2217"/>
      <c r="QZL2086" s="2217"/>
      <c r="QZM2086" s="2217"/>
      <c r="QZN2086" s="2217"/>
      <c r="QZO2086" s="2217"/>
      <c r="QZP2086" s="2217"/>
      <c r="QZQ2086" s="2217"/>
      <c r="QZR2086" s="2217"/>
      <c r="QZS2086" s="2217"/>
      <c r="QZT2086" s="2217"/>
      <c r="QZU2086" s="2217"/>
      <c r="QZV2086" s="2217"/>
      <c r="QZW2086" s="2217"/>
      <c r="QZX2086" s="2217"/>
      <c r="QZY2086" s="2217"/>
      <c r="QZZ2086" s="2217"/>
      <c r="RAA2086" s="2217"/>
      <c r="RAB2086" s="2217"/>
      <c r="RAC2086" s="2217"/>
      <c r="RAD2086" s="2217"/>
      <c r="RAE2086" s="2217"/>
      <c r="RAF2086" s="2217"/>
      <c r="RAG2086" s="2217"/>
      <c r="RAH2086" s="2217"/>
      <c r="RAI2086" s="2217"/>
      <c r="RAJ2086" s="2217"/>
      <c r="RAK2086" s="2217"/>
      <c r="RAL2086" s="2217"/>
      <c r="RAM2086" s="2217"/>
      <c r="RAN2086" s="2217"/>
      <c r="RAO2086" s="2217"/>
      <c r="RAP2086" s="2217"/>
      <c r="RAQ2086" s="2217"/>
      <c r="RAR2086" s="2217"/>
      <c r="RAS2086" s="2217"/>
      <c r="RAT2086" s="2217"/>
      <c r="RAU2086" s="2217"/>
      <c r="RAV2086" s="2217"/>
      <c r="RAW2086" s="2217"/>
      <c r="RAX2086" s="2217"/>
      <c r="RAY2086" s="2217"/>
      <c r="RAZ2086" s="2217"/>
      <c r="RBA2086" s="2217"/>
      <c r="RBB2086" s="2217"/>
      <c r="RBC2086" s="2217"/>
      <c r="RBD2086" s="2217"/>
      <c r="RBE2086" s="2217"/>
      <c r="RBF2086" s="2217"/>
      <c r="RBG2086" s="2217"/>
      <c r="RBH2086" s="2217"/>
      <c r="RBI2086" s="2217"/>
      <c r="RBJ2086" s="2217"/>
      <c r="RBK2086" s="2217"/>
      <c r="RBL2086" s="2217"/>
      <c r="RBM2086" s="2217"/>
      <c r="RBN2086" s="2217"/>
      <c r="RBO2086" s="2217"/>
      <c r="RBP2086" s="2217"/>
      <c r="RBQ2086" s="2217"/>
      <c r="RBR2086" s="2217"/>
      <c r="RBS2086" s="2217"/>
      <c r="RBT2086" s="2217"/>
      <c r="RBU2086" s="2217"/>
      <c r="RBV2086" s="2217"/>
      <c r="RBW2086" s="2217"/>
      <c r="RBX2086" s="2217"/>
      <c r="RBY2086" s="2217"/>
      <c r="RBZ2086" s="2217"/>
      <c r="RCA2086" s="2217"/>
      <c r="RCB2086" s="2217"/>
      <c r="RCC2086" s="2217"/>
      <c r="RCD2086" s="2217"/>
      <c r="RCE2086" s="2217"/>
      <c r="RCF2086" s="2217"/>
      <c r="RCG2086" s="2217"/>
      <c r="RCH2086" s="2217"/>
      <c r="RCI2086" s="2217"/>
      <c r="RCJ2086" s="2217"/>
      <c r="RCK2086" s="2217"/>
      <c r="RCL2086" s="2217"/>
      <c r="RCM2086" s="2217"/>
      <c r="RCN2086" s="2217"/>
      <c r="RCO2086" s="2217"/>
      <c r="RCP2086" s="2217"/>
      <c r="RCQ2086" s="2217"/>
      <c r="RCR2086" s="2217"/>
      <c r="RCS2086" s="2217"/>
      <c r="RCT2086" s="2217"/>
      <c r="RCU2086" s="2217"/>
      <c r="RCV2086" s="2217"/>
      <c r="RCW2086" s="2217"/>
      <c r="RCX2086" s="2217"/>
      <c r="RCY2086" s="2217"/>
      <c r="RCZ2086" s="2217"/>
      <c r="RDA2086" s="2217"/>
      <c r="RDB2086" s="2217"/>
      <c r="RDC2086" s="2217"/>
      <c r="RDD2086" s="2217"/>
      <c r="RDE2086" s="2217"/>
      <c r="RDF2086" s="2217"/>
      <c r="RDG2086" s="2217"/>
      <c r="RDH2086" s="2217"/>
      <c r="RDI2086" s="2217"/>
      <c r="RDJ2086" s="2217"/>
      <c r="RDK2086" s="2217"/>
      <c r="RDL2086" s="2217"/>
      <c r="RDM2086" s="2217"/>
      <c r="RDN2086" s="2217"/>
      <c r="RDO2086" s="2217"/>
      <c r="RDP2086" s="2217"/>
      <c r="RDQ2086" s="2217"/>
      <c r="RDR2086" s="2217"/>
      <c r="RDS2086" s="2217"/>
      <c r="RDT2086" s="2217"/>
      <c r="RDU2086" s="2217"/>
      <c r="RDV2086" s="2217"/>
      <c r="RDW2086" s="2217"/>
      <c r="RDX2086" s="2217"/>
      <c r="RDY2086" s="2217"/>
      <c r="RDZ2086" s="2217"/>
      <c r="REA2086" s="2217"/>
      <c r="REB2086" s="2217"/>
      <c r="REC2086" s="2217"/>
      <c r="RED2086" s="2217"/>
      <c r="REE2086" s="2217"/>
      <c r="REF2086" s="2217"/>
      <c r="REG2086" s="2217"/>
      <c r="REH2086" s="2217"/>
      <c r="REI2086" s="2217"/>
      <c r="REJ2086" s="2217"/>
      <c r="REK2086" s="2217"/>
      <c r="REL2086" s="2217"/>
      <c r="REM2086" s="2217"/>
      <c r="REN2086" s="2217"/>
      <c r="REO2086" s="2217"/>
      <c r="REP2086" s="2217"/>
      <c r="REQ2086" s="2217"/>
      <c r="RER2086" s="2217"/>
      <c r="RES2086" s="2217"/>
      <c r="RET2086" s="2217"/>
      <c r="REU2086" s="2217"/>
      <c r="REV2086" s="2217"/>
      <c r="REW2086" s="2217"/>
      <c r="REX2086" s="2217"/>
      <c r="REY2086" s="2217"/>
      <c r="REZ2086" s="2217"/>
      <c r="RFA2086" s="2217"/>
      <c r="RFB2086" s="2217"/>
      <c r="RFC2086" s="2217"/>
      <c r="RFD2086" s="2217"/>
      <c r="RFE2086" s="2217"/>
      <c r="RFF2086" s="2217"/>
      <c r="RFG2086" s="2217"/>
      <c r="RFH2086" s="2217"/>
      <c r="RFI2086" s="2217"/>
      <c r="RFJ2086" s="2217"/>
      <c r="RFK2086" s="2217"/>
      <c r="RFL2086" s="2217"/>
      <c r="RFM2086" s="2217"/>
      <c r="RFN2086" s="2217"/>
      <c r="RFO2086" s="2217"/>
      <c r="RFP2086" s="2217"/>
      <c r="RFQ2086" s="2217"/>
      <c r="RFR2086" s="2217"/>
      <c r="RFS2086" s="2217"/>
      <c r="RFT2086" s="2217"/>
      <c r="RFU2086" s="2217"/>
      <c r="RFV2086" s="2217"/>
      <c r="RFW2086" s="2217"/>
      <c r="RFX2086" s="2217"/>
      <c r="RFY2086" s="2217"/>
      <c r="RFZ2086" s="2217"/>
      <c r="RGA2086" s="2217"/>
      <c r="RGB2086" s="2217"/>
      <c r="RGC2086" s="2217"/>
      <c r="RGD2086" s="2217"/>
      <c r="RGE2086" s="2217"/>
      <c r="RGF2086" s="2217"/>
      <c r="RGG2086" s="2217"/>
      <c r="RGH2086" s="2217"/>
      <c r="RGI2086" s="2217"/>
      <c r="RGJ2086" s="2217"/>
      <c r="RGK2086" s="2217"/>
      <c r="RGL2086" s="2217"/>
      <c r="RGM2086" s="2217"/>
      <c r="RGN2086" s="2217"/>
      <c r="RGO2086" s="2217"/>
      <c r="RGP2086" s="2217"/>
      <c r="RGQ2086" s="2217"/>
      <c r="RGR2086" s="2217"/>
      <c r="RGS2086" s="2217"/>
      <c r="RGT2086" s="2217"/>
      <c r="RGU2086" s="2217"/>
      <c r="RGV2086" s="2217"/>
      <c r="RGW2086" s="2217"/>
      <c r="RGX2086" s="2217"/>
      <c r="RGY2086" s="2217"/>
      <c r="RGZ2086" s="2217"/>
      <c r="RHA2086" s="2217"/>
      <c r="RHB2086" s="2217"/>
      <c r="RHC2086" s="2217"/>
      <c r="RHD2086" s="2217"/>
      <c r="RHE2086" s="2217"/>
      <c r="RHF2086" s="2217"/>
      <c r="RHG2086" s="2217"/>
      <c r="RHH2086" s="2217"/>
      <c r="RHI2086" s="2217"/>
      <c r="RHJ2086" s="2217"/>
      <c r="RHK2086" s="2217"/>
      <c r="RHL2086" s="2217"/>
      <c r="RHM2086" s="2217"/>
      <c r="RHN2086" s="2217"/>
      <c r="RHO2086" s="2217"/>
      <c r="RHP2086" s="2217"/>
      <c r="RHQ2086" s="2217"/>
      <c r="RHR2086" s="2217"/>
      <c r="RHS2086" s="2217"/>
      <c r="RHT2086" s="2217"/>
      <c r="RHU2086" s="2217"/>
      <c r="RHV2086" s="2217"/>
      <c r="RHW2086" s="2217"/>
      <c r="RHX2086" s="2217"/>
      <c r="RHY2086" s="2217"/>
      <c r="RHZ2086" s="2217"/>
      <c r="RIA2086" s="2217"/>
      <c r="RIB2086" s="2217"/>
      <c r="RIC2086" s="2217"/>
      <c r="RID2086" s="2217"/>
      <c r="RIE2086" s="2217"/>
      <c r="RIF2086" s="2217"/>
      <c r="RIG2086" s="2217"/>
      <c r="RIH2086" s="2217"/>
      <c r="RII2086" s="2217"/>
      <c r="RIJ2086" s="2217"/>
      <c r="RIK2086" s="2217"/>
      <c r="RIL2086" s="2217"/>
      <c r="RIM2086" s="2217"/>
      <c r="RIN2086" s="2217"/>
      <c r="RIO2086" s="2217"/>
      <c r="RIP2086" s="2217"/>
      <c r="RIQ2086" s="2217"/>
      <c r="RIR2086" s="2217"/>
      <c r="RIS2086" s="2217"/>
      <c r="RIT2086" s="2217"/>
      <c r="RIU2086" s="2217"/>
      <c r="RIV2086" s="2217"/>
      <c r="RIW2086" s="2217"/>
      <c r="RIX2086" s="2217"/>
      <c r="RIY2086" s="2217"/>
      <c r="RIZ2086" s="2217"/>
      <c r="RJA2086" s="2217"/>
      <c r="RJB2086" s="2217"/>
      <c r="RJC2086" s="2217"/>
      <c r="RJD2086" s="2217"/>
      <c r="RJE2086" s="2217"/>
      <c r="RJF2086" s="2217"/>
      <c r="RJG2086" s="2217"/>
      <c r="RJH2086" s="2217"/>
      <c r="RJI2086" s="2217"/>
      <c r="RJJ2086" s="2217"/>
      <c r="RJK2086" s="2217"/>
      <c r="RJL2086" s="2217"/>
      <c r="RJM2086" s="2217"/>
      <c r="RJN2086" s="2217"/>
      <c r="RJO2086" s="2217"/>
      <c r="RJP2086" s="2217"/>
      <c r="RJQ2086" s="2217"/>
      <c r="RJR2086" s="2217"/>
      <c r="RJS2086" s="2217"/>
      <c r="RJT2086" s="2217"/>
      <c r="RJU2086" s="2217"/>
      <c r="RJV2086" s="2217"/>
      <c r="RJW2086" s="2217"/>
      <c r="RJX2086" s="2217"/>
      <c r="RJY2086" s="2217"/>
      <c r="RJZ2086" s="2217"/>
      <c r="RKA2086" s="2217"/>
      <c r="RKB2086" s="2217"/>
      <c r="RKC2086" s="2217"/>
      <c r="RKD2086" s="2217"/>
      <c r="RKE2086" s="2217"/>
      <c r="RKF2086" s="2217"/>
      <c r="RKG2086" s="2217"/>
      <c r="RKH2086" s="2217"/>
      <c r="RKI2086" s="2217"/>
      <c r="RKJ2086" s="2217"/>
      <c r="RKK2086" s="2217"/>
      <c r="RKL2086" s="2217"/>
      <c r="RKM2086" s="2217"/>
      <c r="RKN2086" s="2217"/>
      <c r="RKO2086" s="2217"/>
      <c r="RKP2086" s="2217"/>
      <c r="RKQ2086" s="2217"/>
      <c r="RKR2086" s="2217"/>
      <c r="RKS2086" s="2217"/>
      <c r="RKT2086" s="2217"/>
      <c r="RKU2086" s="2217"/>
      <c r="RKV2086" s="2217"/>
      <c r="RKW2086" s="2217"/>
      <c r="RKX2086" s="2217"/>
      <c r="RKY2086" s="2217"/>
      <c r="RKZ2086" s="2217"/>
      <c r="RLA2086" s="2217"/>
      <c r="RLB2086" s="2217"/>
      <c r="RLC2086" s="2217"/>
      <c r="RLD2086" s="2217"/>
      <c r="RLE2086" s="2217"/>
      <c r="RLF2086" s="2217"/>
      <c r="RLG2086" s="2217"/>
      <c r="RLH2086" s="2217"/>
      <c r="RLI2086" s="2217"/>
      <c r="RLJ2086" s="2217"/>
      <c r="RLK2086" s="2217"/>
      <c r="RLL2086" s="2217"/>
      <c r="RLM2086" s="2217"/>
      <c r="RLN2086" s="2217"/>
      <c r="RLO2086" s="2217"/>
      <c r="RLP2086" s="2217"/>
      <c r="RLQ2086" s="2217"/>
      <c r="RLR2086" s="2217"/>
      <c r="RLS2086" s="2217"/>
      <c r="RLT2086" s="2217"/>
      <c r="RLU2086" s="2217"/>
      <c r="RLV2086" s="2217"/>
      <c r="RLW2086" s="2217"/>
      <c r="RLX2086" s="2217"/>
      <c r="RLY2086" s="2217"/>
      <c r="RLZ2086" s="2217"/>
      <c r="RMA2086" s="2217"/>
      <c r="RMB2086" s="2217"/>
      <c r="RMC2086" s="2217"/>
      <c r="RMD2086" s="2217"/>
      <c r="RME2086" s="2217"/>
      <c r="RMF2086" s="2217"/>
      <c r="RMG2086" s="2217"/>
      <c r="RMH2086" s="2217"/>
      <c r="RMI2086" s="2217"/>
      <c r="RMJ2086" s="2217"/>
      <c r="RMK2086" s="2217"/>
      <c r="RML2086" s="2217"/>
      <c r="RMM2086" s="2217"/>
      <c r="RMN2086" s="2217"/>
      <c r="RMO2086" s="2217"/>
      <c r="RMP2086" s="2217"/>
      <c r="RMQ2086" s="2217"/>
      <c r="RMR2086" s="2217"/>
      <c r="RMS2086" s="2217"/>
      <c r="RMT2086" s="2217"/>
      <c r="RMU2086" s="2217"/>
      <c r="RMV2086" s="2217"/>
      <c r="RMW2086" s="2217"/>
      <c r="RMX2086" s="2217"/>
      <c r="RMY2086" s="2217"/>
      <c r="RMZ2086" s="2217"/>
      <c r="RNA2086" s="2217"/>
      <c r="RNB2086" s="2217"/>
      <c r="RNC2086" s="2217"/>
      <c r="RND2086" s="2217"/>
      <c r="RNE2086" s="2217"/>
      <c r="RNF2086" s="2217"/>
      <c r="RNG2086" s="2217"/>
      <c r="RNH2086" s="2217"/>
      <c r="RNI2086" s="2217"/>
      <c r="RNJ2086" s="2217"/>
      <c r="RNK2086" s="2217"/>
      <c r="RNL2086" s="2217"/>
      <c r="RNM2086" s="2217"/>
      <c r="RNN2086" s="2217"/>
      <c r="RNO2086" s="2217"/>
      <c r="RNP2086" s="2217"/>
      <c r="RNQ2086" s="2217"/>
      <c r="RNR2086" s="2217"/>
      <c r="RNS2086" s="2217"/>
      <c r="RNT2086" s="2217"/>
      <c r="RNU2086" s="2217"/>
      <c r="RNV2086" s="2217"/>
      <c r="RNW2086" s="2217"/>
      <c r="RNX2086" s="2217"/>
      <c r="RNY2086" s="2217"/>
      <c r="RNZ2086" s="2217"/>
      <c r="ROA2086" s="2217"/>
      <c r="ROB2086" s="2217"/>
      <c r="ROC2086" s="2217"/>
      <c r="ROD2086" s="2217"/>
      <c r="ROE2086" s="2217"/>
      <c r="ROF2086" s="2217"/>
      <c r="ROG2086" s="2217"/>
      <c r="ROH2086" s="2217"/>
      <c r="ROI2086" s="2217"/>
      <c r="ROJ2086" s="2217"/>
      <c r="ROK2086" s="2217"/>
      <c r="ROL2086" s="2217"/>
      <c r="ROM2086" s="2217"/>
      <c r="RON2086" s="2217"/>
      <c r="ROO2086" s="2217"/>
      <c r="ROP2086" s="2217"/>
      <c r="ROQ2086" s="2217"/>
      <c r="ROR2086" s="2217"/>
      <c r="ROS2086" s="2217"/>
      <c r="ROT2086" s="2217"/>
      <c r="ROU2086" s="2217"/>
      <c r="ROV2086" s="2217"/>
      <c r="ROW2086" s="2217"/>
      <c r="ROX2086" s="2217"/>
      <c r="ROY2086" s="2217"/>
      <c r="ROZ2086" s="2217"/>
      <c r="RPA2086" s="2217"/>
      <c r="RPB2086" s="2217"/>
      <c r="RPC2086" s="2217"/>
      <c r="RPD2086" s="2217"/>
      <c r="RPE2086" s="2217"/>
      <c r="RPF2086" s="2217"/>
      <c r="RPG2086" s="2217"/>
      <c r="RPH2086" s="2217"/>
      <c r="RPI2086" s="2217"/>
      <c r="RPJ2086" s="2217"/>
      <c r="RPK2086" s="2217"/>
      <c r="RPL2086" s="2217"/>
      <c r="RPM2086" s="2217"/>
      <c r="RPN2086" s="2217"/>
      <c r="RPO2086" s="2217"/>
      <c r="RPP2086" s="2217"/>
      <c r="RPQ2086" s="2217"/>
      <c r="RPR2086" s="2217"/>
      <c r="RPS2086" s="2217"/>
      <c r="RPT2086" s="2217"/>
      <c r="RPU2086" s="2217"/>
      <c r="RPV2086" s="2217"/>
      <c r="RPW2086" s="2217"/>
      <c r="RPX2086" s="2217"/>
      <c r="RPY2086" s="2217"/>
      <c r="RPZ2086" s="2217"/>
      <c r="RQA2086" s="2217"/>
      <c r="RQB2086" s="2217"/>
      <c r="RQC2086" s="2217"/>
      <c r="RQD2086" s="2217"/>
      <c r="RQE2086" s="2217"/>
      <c r="RQF2086" s="2217"/>
      <c r="RQG2086" s="2217"/>
      <c r="RQH2086" s="2217"/>
      <c r="RQI2086" s="2217"/>
      <c r="RQJ2086" s="2217"/>
      <c r="RQK2086" s="2217"/>
      <c r="RQL2086" s="2217"/>
      <c r="RQM2086" s="2217"/>
      <c r="RQN2086" s="2217"/>
      <c r="RQO2086" s="2217"/>
      <c r="RQP2086" s="2217"/>
      <c r="RQQ2086" s="2217"/>
      <c r="RQR2086" s="2217"/>
      <c r="RQS2086" s="2217"/>
      <c r="RQT2086" s="2217"/>
      <c r="RQU2086" s="2217"/>
      <c r="RQV2086" s="2217"/>
      <c r="RQW2086" s="2217"/>
      <c r="RQX2086" s="2217"/>
      <c r="RQY2086" s="2217"/>
      <c r="RQZ2086" s="2217"/>
      <c r="RRA2086" s="2217"/>
      <c r="RRB2086" s="2217"/>
      <c r="RRC2086" s="2217"/>
      <c r="RRD2086" s="2217"/>
      <c r="RRE2086" s="2217"/>
      <c r="RRF2086" s="2217"/>
      <c r="RRG2086" s="2217"/>
      <c r="RRH2086" s="2217"/>
      <c r="RRI2086" s="2217"/>
      <c r="RRJ2086" s="2217"/>
      <c r="RRK2086" s="2217"/>
      <c r="RRL2086" s="2217"/>
      <c r="RRM2086" s="2217"/>
      <c r="RRN2086" s="2217"/>
      <c r="RRO2086" s="2217"/>
      <c r="RRP2086" s="2217"/>
      <c r="RRQ2086" s="2217"/>
      <c r="RRR2086" s="2217"/>
      <c r="RRS2086" s="2217"/>
      <c r="RRT2086" s="2217"/>
      <c r="RRU2086" s="2217"/>
      <c r="RRV2086" s="2217"/>
      <c r="RRW2086" s="2217"/>
      <c r="RRX2086" s="2217"/>
      <c r="RRY2086" s="2217"/>
      <c r="RRZ2086" s="2217"/>
      <c r="RSA2086" s="2217"/>
      <c r="RSB2086" s="2217"/>
      <c r="RSC2086" s="2217"/>
      <c r="RSD2086" s="2217"/>
      <c r="RSE2086" s="2217"/>
      <c r="RSF2086" s="2217"/>
      <c r="RSG2086" s="2217"/>
      <c r="RSH2086" s="2217"/>
      <c r="RSI2086" s="2217"/>
      <c r="RSJ2086" s="2217"/>
      <c r="RSK2086" s="2217"/>
      <c r="RSL2086" s="2217"/>
      <c r="RSM2086" s="2217"/>
      <c r="RSN2086" s="2217"/>
      <c r="RSO2086" s="2217"/>
      <c r="RSP2086" s="2217"/>
      <c r="RSQ2086" s="2217"/>
      <c r="RSR2086" s="2217"/>
      <c r="RSS2086" s="2217"/>
      <c r="RST2086" s="2217"/>
      <c r="RSU2086" s="2217"/>
      <c r="RSV2086" s="2217"/>
      <c r="RSW2086" s="2217"/>
      <c r="RSX2086" s="2217"/>
      <c r="RSY2086" s="2217"/>
      <c r="RSZ2086" s="2217"/>
      <c r="RTA2086" s="2217"/>
      <c r="RTB2086" s="2217"/>
      <c r="RTC2086" s="2217"/>
      <c r="RTD2086" s="2217"/>
      <c r="RTE2086" s="2217"/>
      <c r="RTF2086" s="2217"/>
      <c r="RTG2086" s="2217"/>
      <c r="RTH2086" s="2217"/>
      <c r="RTI2086" s="2217"/>
      <c r="RTJ2086" s="2217"/>
      <c r="RTK2086" s="2217"/>
      <c r="RTL2086" s="2217"/>
      <c r="RTM2086" s="2217"/>
      <c r="RTN2086" s="2217"/>
      <c r="RTO2086" s="2217"/>
      <c r="RTP2086" s="2217"/>
      <c r="RTQ2086" s="2217"/>
      <c r="RTR2086" s="2217"/>
      <c r="RTS2086" s="2217"/>
      <c r="RTT2086" s="2217"/>
      <c r="RTU2086" s="2217"/>
      <c r="RTV2086" s="2217"/>
      <c r="RTW2086" s="2217"/>
      <c r="RTX2086" s="2217"/>
      <c r="RTY2086" s="2217"/>
      <c r="RTZ2086" s="2217"/>
      <c r="RUA2086" s="2217"/>
      <c r="RUB2086" s="2217"/>
      <c r="RUC2086" s="2217"/>
      <c r="RUD2086" s="2217"/>
      <c r="RUE2086" s="2217"/>
      <c r="RUF2086" s="2217"/>
      <c r="RUG2086" s="2217"/>
      <c r="RUH2086" s="2217"/>
      <c r="RUI2086" s="2217"/>
      <c r="RUJ2086" s="2217"/>
      <c r="RUK2086" s="2217"/>
      <c r="RUL2086" s="2217"/>
      <c r="RUM2086" s="2217"/>
      <c r="RUN2086" s="2217"/>
      <c r="RUO2086" s="2217"/>
      <c r="RUP2086" s="2217"/>
      <c r="RUQ2086" s="2217"/>
      <c r="RUR2086" s="2217"/>
      <c r="RUS2086" s="2217"/>
      <c r="RUT2086" s="2217"/>
      <c r="RUU2086" s="2217"/>
      <c r="RUV2086" s="2217"/>
      <c r="RUW2086" s="2217"/>
      <c r="RUX2086" s="2217"/>
      <c r="RUY2086" s="2217"/>
      <c r="RUZ2086" s="2217"/>
      <c r="RVA2086" s="2217"/>
      <c r="RVB2086" s="2217"/>
      <c r="RVC2086" s="2217"/>
      <c r="RVD2086" s="2217"/>
      <c r="RVE2086" s="2217"/>
      <c r="RVF2086" s="2217"/>
      <c r="RVG2086" s="2217"/>
      <c r="RVH2086" s="2217"/>
      <c r="RVI2086" s="2217"/>
      <c r="RVJ2086" s="2217"/>
      <c r="RVK2086" s="2217"/>
      <c r="RVL2086" s="2217"/>
      <c r="RVM2086" s="2217"/>
      <c r="RVN2086" s="2217"/>
      <c r="RVO2086" s="2217"/>
      <c r="RVP2086" s="2217"/>
      <c r="RVQ2086" s="2217"/>
      <c r="RVR2086" s="2217"/>
      <c r="RVS2086" s="2217"/>
      <c r="RVT2086" s="2217"/>
      <c r="RVU2086" s="2217"/>
      <c r="RVV2086" s="2217"/>
      <c r="RVW2086" s="2217"/>
      <c r="RVX2086" s="2217"/>
      <c r="RVY2086" s="2217"/>
      <c r="RVZ2086" s="2217"/>
      <c r="RWA2086" s="2217"/>
      <c r="RWB2086" s="2217"/>
      <c r="RWC2086" s="2217"/>
      <c r="RWD2086" s="2217"/>
      <c r="RWE2086" s="2217"/>
      <c r="RWF2086" s="2217"/>
      <c r="RWG2086" s="2217"/>
      <c r="RWH2086" s="2217"/>
      <c r="RWI2086" s="2217"/>
      <c r="RWJ2086" s="2217"/>
      <c r="RWK2086" s="2217"/>
      <c r="RWL2086" s="2217"/>
      <c r="RWM2086" s="2217"/>
      <c r="RWN2086" s="2217"/>
      <c r="RWO2086" s="2217"/>
      <c r="RWP2086" s="2217"/>
      <c r="RWQ2086" s="2217"/>
      <c r="RWR2086" s="2217"/>
      <c r="RWS2086" s="2217"/>
      <c r="RWT2086" s="2217"/>
      <c r="RWU2086" s="2217"/>
      <c r="RWV2086" s="2217"/>
      <c r="RWW2086" s="2217"/>
      <c r="RWX2086" s="2217"/>
      <c r="RWY2086" s="2217"/>
      <c r="RWZ2086" s="2217"/>
      <c r="RXA2086" s="2217"/>
      <c r="RXB2086" s="2217"/>
      <c r="RXC2086" s="2217"/>
      <c r="RXD2086" s="2217"/>
      <c r="RXE2086" s="2217"/>
      <c r="RXF2086" s="2217"/>
      <c r="RXG2086" s="2217"/>
      <c r="RXH2086" s="2217"/>
      <c r="RXI2086" s="2217"/>
      <c r="RXJ2086" s="2217"/>
      <c r="RXK2086" s="2217"/>
      <c r="RXL2086" s="2217"/>
      <c r="RXM2086" s="2217"/>
      <c r="RXN2086" s="2217"/>
      <c r="RXO2086" s="2217"/>
      <c r="RXP2086" s="2217"/>
      <c r="RXQ2086" s="2217"/>
      <c r="RXR2086" s="2217"/>
      <c r="RXS2086" s="2217"/>
      <c r="RXT2086" s="2217"/>
      <c r="RXU2086" s="2217"/>
      <c r="RXV2086" s="2217"/>
      <c r="RXW2086" s="2217"/>
      <c r="RXX2086" s="2217"/>
      <c r="RXY2086" s="2217"/>
      <c r="RXZ2086" s="2217"/>
      <c r="RYA2086" s="2217"/>
      <c r="RYB2086" s="2217"/>
      <c r="RYC2086" s="2217"/>
      <c r="RYD2086" s="2217"/>
      <c r="RYE2086" s="2217"/>
      <c r="RYF2086" s="2217"/>
      <c r="RYG2086" s="2217"/>
      <c r="RYH2086" s="2217"/>
      <c r="RYI2086" s="2217"/>
      <c r="RYJ2086" s="2217"/>
      <c r="RYK2086" s="2217"/>
      <c r="RYL2086" s="2217"/>
      <c r="RYM2086" s="2217"/>
      <c r="RYN2086" s="2217"/>
      <c r="RYO2086" s="2217"/>
      <c r="RYP2086" s="2217"/>
      <c r="RYQ2086" s="2217"/>
      <c r="RYR2086" s="2217"/>
      <c r="RYS2086" s="2217"/>
      <c r="RYT2086" s="2217"/>
      <c r="RYU2086" s="2217"/>
      <c r="RYV2086" s="2217"/>
      <c r="RYW2086" s="2217"/>
      <c r="RYX2086" s="2217"/>
      <c r="RYY2086" s="2217"/>
      <c r="RYZ2086" s="2217"/>
      <c r="RZA2086" s="2217"/>
      <c r="RZB2086" s="2217"/>
      <c r="RZC2086" s="2217"/>
      <c r="RZD2086" s="2217"/>
      <c r="RZE2086" s="2217"/>
      <c r="RZF2086" s="2217"/>
      <c r="RZG2086" s="2217"/>
      <c r="RZH2086" s="2217"/>
      <c r="RZI2086" s="2217"/>
      <c r="RZJ2086" s="2217"/>
      <c r="RZK2086" s="2217"/>
      <c r="RZL2086" s="2217"/>
      <c r="RZM2086" s="2217"/>
      <c r="RZN2086" s="2217"/>
      <c r="RZO2086" s="2217"/>
      <c r="RZP2086" s="2217"/>
      <c r="RZQ2086" s="2217"/>
      <c r="RZR2086" s="2217"/>
      <c r="RZS2086" s="2217"/>
      <c r="RZT2086" s="2217"/>
      <c r="RZU2086" s="2217"/>
      <c r="RZV2086" s="2217"/>
      <c r="RZW2086" s="2217"/>
      <c r="RZX2086" s="2217"/>
      <c r="RZY2086" s="2217"/>
      <c r="RZZ2086" s="2217"/>
      <c r="SAA2086" s="2217"/>
      <c r="SAB2086" s="2217"/>
      <c r="SAC2086" s="2217"/>
      <c r="SAD2086" s="2217"/>
      <c r="SAE2086" s="2217"/>
      <c r="SAF2086" s="2217"/>
      <c r="SAG2086" s="2217"/>
      <c r="SAH2086" s="2217"/>
      <c r="SAI2086" s="2217"/>
      <c r="SAJ2086" s="2217"/>
      <c r="SAK2086" s="2217"/>
      <c r="SAL2086" s="2217"/>
      <c r="SAM2086" s="2217"/>
      <c r="SAN2086" s="2217"/>
      <c r="SAO2086" s="2217"/>
      <c r="SAP2086" s="2217"/>
      <c r="SAQ2086" s="2217"/>
      <c r="SAR2086" s="2217"/>
      <c r="SAS2086" s="2217"/>
      <c r="SAT2086" s="2217"/>
      <c r="SAU2086" s="2217"/>
      <c r="SAV2086" s="2217"/>
      <c r="SAW2086" s="2217"/>
      <c r="SAX2086" s="2217"/>
      <c r="SAY2086" s="2217"/>
      <c r="SAZ2086" s="2217"/>
      <c r="SBA2086" s="2217"/>
      <c r="SBB2086" s="2217"/>
      <c r="SBC2086" s="2217"/>
      <c r="SBD2086" s="2217"/>
      <c r="SBE2086" s="2217"/>
      <c r="SBF2086" s="2217"/>
      <c r="SBG2086" s="2217"/>
      <c r="SBH2086" s="2217"/>
      <c r="SBI2086" s="2217"/>
      <c r="SBJ2086" s="2217"/>
      <c r="SBK2086" s="2217"/>
      <c r="SBL2086" s="2217"/>
      <c r="SBM2086" s="2217"/>
      <c r="SBN2086" s="2217"/>
      <c r="SBO2086" s="2217"/>
      <c r="SBP2086" s="2217"/>
      <c r="SBQ2086" s="2217"/>
      <c r="SBR2086" s="2217"/>
      <c r="SBS2086" s="2217"/>
      <c r="SBT2086" s="2217"/>
      <c r="SBU2086" s="2217"/>
      <c r="SBV2086" s="2217"/>
      <c r="SBW2086" s="2217"/>
      <c r="SBX2086" s="2217"/>
      <c r="SBY2086" s="2217"/>
      <c r="SBZ2086" s="2217"/>
      <c r="SCA2086" s="2217"/>
      <c r="SCB2086" s="2217"/>
      <c r="SCC2086" s="2217"/>
      <c r="SCD2086" s="2217"/>
      <c r="SCE2086" s="2217"/>
      <c r="SCF2086" s="2217"/>
      <c r="SCG2086" s="2217"/>
      <c r="SCH2086" s="2217"/>
      <c r="SCI2086" s="2217"/>
      <c r="SCJ2086" s="2217"/>
      <c r="SCK2086" s="2217"/>
      <c r="SCL2086" s="2217"/>
      <c r="SCM2086" s="2217"/>
      <c r="SCN2086" s="2217"/>
      <c r="SCO2086" s="2217"/>
      <c r="SCP2086" s="2217"/>
      <c r="SCQ2086" s="2217"/>
      <c r="SCR2086" s="2217"/>
      <c r="SCS2086" s="2217"/>
      <c r="SCT2086" s="2217"/>
      <c r="SCU2086" s="2217"/>
      <c r="SCV2086" s="2217"/>
      <c r="SCW2086" s="2217"/>
      <c r="SCX2086" s="2217"/>
      <c r="SCY2086" s="2217"/>
      <c r="SCZ2086" s="2217"/>
      <c r="SDA2086" s="2217"/>
      <c r="SDB2086" s="2217"/>
      <c r="SDC2086" s="2217"/>
      <c r="SDD2086" s="2217"/>
      <c r="SDE2086" s="2217"/>
      <c r="SDF2086" s="2217"/>
      <c r="SDG2086" s="2217"/>
      <c r="SDH2086" s="2217"/>
      <c r="SDI2086" s="2217"/>
      <c r="SDJ2086" s="2217"/>
      <c r="SDK2086" s="2217"/>
      <c r="SDL2086" s="2217"/>
      <c r="SDM2086" s="2217"/>
      <c r="SDN2086" s="2217"/>
      <c r="SDO2086" s="2217"/>
      <c r="SDP2086" s="2217"/>
      <c r="SDQ2086" s="2217"/>
      <c r="SDR2086" s="2217"/>
      <c r="SDS2086" s="2217"/>
      <c r="SDT2086" s="2217"/>
      <c r="SDU2086" s="2217"/>
      <c r="SDV2086" s="2217"/>
      <c r="SDW2086" s="2217"/>
      <c r="SDX2086" s="2217"/>
      <c r="SDY2086" s="2217"/>
      <c r="SDZ2086" s="2217"/>
      <c r="SEA2086" s="2217"/>
      <c r="SEB2086" s="2217"/>
      <c r="SEC2086" s="2217"/>
      <c r="SED2086" s="2217"/>
      <c r="SEE2086" s="2217"/>
      <c r="SEF2086" s="2217"/>
      <c r="SEG2086" s="2217"/>
      <c r="SEH2086" s="2217"/>
      <c r="SEI2086" s="2217"/>
      <c r="SEJ2086" s="2217"/>
      <c r="SEK2086" s="2217"/>
      <c r="SEL2086" s="2217"/>
      <c r="SEM2086" s="2217"/>
      <c r="SEN2086" s="2217"/>
      <c r="SEO2086" s="2217"/>
      <c r="SEP2086" s="2217"/>
      <c r="SEQ2086" s="2217"/>
      <c r="SER2086" s="2217"/>
      <c r="SES2086" s="2217"/>
      <c r="SET2086" s="2217"/>
      <c r="SEU2086" s="2217"/>
      <c r="SEV2086" s="2217"/>
      <c r="SEW2086" s="2217"/>
      <c r="SEX2086" s="2217"/>
      <c r="SEY2086" s="2217"/>
      <c r="SEZ2086" s="2217"/>
      <c r="SFA2086" s="2217"/>
      <c r="SFB2086" s="2217"/>
      <c r="SFC2086" s="2217"/>
      <c r="SFD2086" s="2217"/>
      <c r="SFE2086" s="2217"/>
      <c r="SFF2086" s="2217"/>
      <c r="SFG2086" s="2217"/>
      <c r="SFH2086" s="2217"/>
      <c r="SFI2086" s="2217"/>
      <c r="SFJ2086" s="2217"/>
      <c r="SFK2086" s="2217"/>
      <c r="SFL2086" s="2217"/>
      <c r="SFM2086" s="2217"/>
      <c r="SFN2086" s="2217"/>
      <c r="SFO2086" s="2217"/>
      <c r="SFP2086" s="2217"/>
      <c r="SFQ2086" s="2217"/>
      <c r="SFR2086" s="2217"/>
      <c r="SFS2086" s="2217"/>
      <c r="SFT2086" s="2217"/>
      <c r="SFU2086" s="2217"/>
      <c r="SFV2086" s="2217"/>
      <c r="SFW2086" s="2217"/>
      <c r="SFX2086" s="2217"/>
      <c r="SFY2086" s="2217"/>
      <c r="SFZ2086" s="2217"/>
      <c r="SGA2086" s="2217"/>
      <c r="SGB2086" s="2217"/>
      <c r="SGC2086" s="2217"/>
      <c r="SGD2086" s="2217"/>
      <c r="SGE2086" s="2217"/>
      <c r="SGF2086" s="2217"/>
      <c r="SGG2086" s="2217"/>
      <c r="SGH2086" s="2217"/>
      <c r="SGI2086" s="2217"/>
      <c r="SGJ2086" s="2217"/>
      <c r="SGK2086" s="2217"/>
      <c r="SGL2086" s="2217"/>
      <c r="SGM2086" s="2217"/>
      <c r="SGN2086" s="2217"/>
      <c r="SGO2086" s="2217"/>
      <c r="SGP2086" s="2217"/>
      <c r="SGQ2086" s="2217"/>
      <c r="SGR2086" s="2217"/>
      <c r="SGS2086" s="2217"/>
      <c r="SGT2086" s="2217"/>
      <c r="SGU2086" s="2217"/>
      <c r="SGV2086" s="2217"/>
      <c r="SGW2086" s="2217"/>
      <c r="SGX2086" s="2217"/>
      <c r="SGY2086" s="2217"/>
      <c r="SGZ2086" s="2217"/>
      <c r="SHA2086" s="2217"/>
      <c r="SHB2086" s="2217"/>
      <c r="SHC2086" s="2217"/>
      <c r="SHD2086" s="2217"/>
      <c r="SHE2086" s="2217"/>
      <c r="SHF2086" s="2217"/>
      <c r="SHG2086" s="2217"/>
      <c r="SHH2086" s="2217"/>
      <c r="SHI2086" s="2217"/>
      <c r="SHJ2086" s="2217"/>
      <c r="SHK2086" s="2217"/>
      <c r="SHL2086" s="2217"/>
      <c r="SHM2086" s="2217"/>
      <c r="SHN2086" s="2217"/>
      <c r="SHO2086" s="2217"/>
      <c r="SHP2086" s="2217"/>
      <c r="SHQ2086" s="2217"/>
      <c r="SHR2086" s="2217"/>
      <c r="SHS2086" s="2217"/>
      <c r="SHT2086" s="2217"/>
      <c r="SHU2086" s="2217"/>
      <c r="SHV2086" s="2217"/>
      <c r="SHW2086" s="2217"/>
      <c r="SHX2086" s="2217"/>
      <c r="SHY2086" s="2217"/>
      <c r="SHZ2086" s="2217"/>
      <c r="SIA2086" s="2217"/>
      <c r="SIB2086" s="2217"/>
      <c r="SIC2086" s="2217"/>
      <c r="SID2086" s="2217"/>
      <c r="SIE2086" s="2217"/>
      <c r="SIF2086" s="2217"/>
      <c r="SIG2086" s="2217"/>
      <c r="SIH2086" s="2217"/>
      <c r="SII2086" s="2217"/>
      <c r="SIJ2086" s="2217"/>
      <c r="SIK2086" s="2217"/>
      <c r="SIL2086" s="2217"/>
      <c r="SIM2086" s="2217"/>
      <c r="SIN2086" s="2217"/>
      <c r="SIO2086" s="2217"/>
      <c r="SIP2086" s="2217"/>
      <c r="SIQ2086" s="2217"/>
      <c r="SIR2086" s="2217"/>
      <c r="SIS2086" s="2217"/>
      <c r="SIT2086" s="2217"/>
      <c r="SIU2086" s="2217"/>
      <c r="SIV2086" s="2217"/>
      <c r="SIW2086" s="2217"/>
      <c r="SIX2086" s="2217"/>
      <c r="SIY2086" s="2217"/>
      <c r="SIZ2086" s="2217"/>
      <c r="SJA2086" s="2217"/>
      <c r="SJB2086" s="2217"/>
      <c r="SJC2086" s="2217"/>
      <c r="SJD2086" s="2217"/>
      <c r="SJE2086" s="2217"/>
      <c r="SJF2086" s="2217"/>
      <c r="SJG2086" s="2217"/>
      <c r="SJH2086" s="2217"/>
      <c r="SJI2086" s="2217"/>
      <c r="SJJ2086" s="2217"/>
      <c r="SJK2086" s="2217"/>
      <c r="SJL2086" s="2217"/>
      <c r="SJM2086" s="2217"/>
      <c r="SJN2086" s="2217"/>
      <c r="SJO2086" s="2217"/>
      <c r="SJP2086" s="2217"/>
      <c r="SJQ2086" s="2217"/>
      <c r="SJR2086" s="2217"/>
      <c r="SJS2086" s="2217"/>
      <c r="SJT2086" s="2217"/>
      <c r="SJU2086" s="2217"/>
      <c r="SJV2086" s="2217"/>
      <c r="SJW2086" s="2217"/>
      <c r="SJX2086" s="2217"/>
      <c r="SJY2086" s="2217"/>
      <c r="SJZ2086" s="2217"/>
      <c r="SKA2086" s="2217"/>
      <c r="SKB2086" s="2217"/>
      <c r="SKC2086" s="2217"/>
      <c r="SKD2086" s="2217"/>
      <c r="SKE2086" s="2217"/>
      <c r="SKF2086" s="2217"/>
      <c r="SKG2086" s="2217"/>
      <c r="SKH2086" s="2217"/>
      <c r="SKI2086" s="2217"/>
      <c r="SKJ2086" s="2217"/>
      <c r="SKK2086" s="2217"/>
      <c r="SKL2086" s="2217"/>
      <c r="SKM2086" s="2217"/>
      <c r="SKN2086" s="2217"/>
      <c r="SKO2086" s="2217"/>
      <c r="SKP2086" s="2217"/>
      <c r="SKQ2086" s="2217"/>
      <c r="SKR2086" s="2217"/>
      <c r="SKS2086" s="2217"/>
      <c r="SKT2086" s="2217"/>
      <c r="SKU2086" s="2217"/>
      <c r="SKV2086" s="2217"/>
      <c r="SKW2086" s="2217"/>
      <c r="SKX2086" s="2217"/>
      <c r="SKY2086" s="2217"/>
      <c r="SKZ2086" s="2217"/>
      <c r="SLA2086" s="2217"/>
      <c r="SLB2086" s="2217"/>
      <c r="SLC2086" s="2217"/>
      <c r="SLD2086" s="2217"/>
      <c r="SLE2086" s="2217"/>
      <c r="SLF2086" s="2217"/>
      <c r="SLG2086" s="2217"/>
      <c r="SLH2086" s="2217"/>
      <c r="SLI2086" s="2217"/>
      <c r="SLJ2086" s="2217"/>
      <c r="SLK2086" s="2217"/>
      <c r="SLL2086" s="2217"/>
      <c r="SLM2086" s="2217"/>
      <c r="SLN2086" s="2217"/>
      <c r="SLO2086" s="2217"/>
      <c r="SLP2086" s="2217"/>
      <c r="SLQ2086" s="2217"/>
      <c r="SLR2086" s="2217"/>
      <c r="SLS2086" s="2217"/>
      <c r="SLT2086" s="2217"/>
      <c r="SLU2086" s="2217"/>
      <c r="SLV2086" s="2217"/>
      <c r="SLW2086" s="2217"/>
      <c r="SLX2086" s="2217"/>
      <c r="SLY2086" s="2217"/>
      <c r="SLZ2086" s="2217"/>
      <c r="SMA2086" s="2217"/>
      <c r="SMB2086" s="2217"/>
      <c r="SMC2086" s="2217"/>
      <c r="SMD2086" s="2217"/>
      <c r="SME2086" s="2217"/>
      <c r="SMF2086" s="2217"/>
      <c r="SMG2086" s="2217"/>
      <c r="SMH2086" s="2217"/>
      <c r="SMI2086" s="2217"/>
      <c r="SMJ2086" s="2217"/>
      <c r="SMK2086" s="2217"/>
      <c r="SML2086" s="2217"/>
      <c r="SMM2086" s="2217"/>
      <c r="SMN2086" s="2217"/>
      <c r="SMO2086" s="2217"/>
      <c r="SMP2086" s="2217"/>
      <c r="SMQ2086" s="2217"/>
      <c r="SMR2086" s="2217"/>
      <c r="SMS2086" s="2217"/>
      <c r="SMT2086" s="2217"/>
      <c r="SMU2086" s="2217"/>
      <c r="SMV2086" s="2217"/>
      <c r="SMW2086" s="2217"/>
      <c r="SMX2086" s="2217"/>
      <c r="SMY2086" s="2217"/>
      <c r="SMZ2086" s="2217"/>
      <c r="SNA2086" s="2217"/>
      <c r="SNB2086" s="2217"/>
      <c r="SNC2086" s="2217"/>
      <c r="SND2086" s="2217"/>
      <c r="SNE2086" s="2217"/>
      <c r="SNF2086" s="2217"/>
      <c r="SNG2086" s="2217"/>
      <c r="SNH2086" s="2217"/>
      <c r="SNI2086" s="2217"/>
      <c r="SNJ2086" s="2217"/>
      <c r="SNK2086" s="2217"/>
      <c r="SNL2086" s="2217"/>
      <c r="SNM2086" s="2217"/>
      <c r="SNN2086" s="2217"/>
      <c r="SNO2086" s="2217"/>
      <c r="SNP2086" s="2217"/>
      <c r="SNQ2086" s="2217"/>
      <c r="SNR2086" s="2217"/>
      <c r="SNS2086" s="2217"/>
      <c r="SNT2086" s="2217"/>
      <c r="SNU2086" s="2217"/>
      <c r="SNV2086" s="2217"/>
      <c r="SNW2086" s="2217"/>
      <c r="SNX2086" s="2217"/>
      <c r="SNY2086" s="2217"/>
      <c r="SNZ2086" s="2217"/>
      <c r="SOA2086" s="2217"/>
      <c r="SOB2086" s="2217"/>
      <c r="SOC2086" s="2217"/>
      <c r="SOD2086" s="2217"/>
      <c r="SOE2086" s="2217"/>
      <c r="SOF2086" s="2217"/>
      <c r="SOG2086" s="2217"/>
      <c r="SOH2086" s="2217"/>
      <c r="SOI2086" s="2217"/>
      <c r="SOJ2086" s="2217"/>
      <c r="SOK2086" s="2217"/>
      <c r="SOL2086" s="2217"/>
      <c r="SOM2086" s="2217"/>
      <c r="SON2086" s="2217"/>
      <c r="SOO2086" s="2217"/>
      <c r="SOP2086" s="2217"/>
      <c r="SOQ2086" s="2217"/>
      <c r="SOR2086" s="2217"/>
      <c r="SOS2086" s="2217"/>
      <c r="SOT2086" s="2217"/>
      <c r="SOU2086" s="2217"/>
      <c r="SOV2086" s="2217"/>
      <c r="SOW2086" s="2217"/>
      <c r="SOX2086" s="2217"/>
      <c r="SOY2086" s="2217"/>
      <c r="SOZ2086" s="2217"/>
      <c r="SPA2086" s="2217"/>
      <c r="SPB2086" s="2217"/>
      <c r="SPC2086" s="2217"/>
      <c r="SPD2086" s="2217"/>
      <c r="SPE2086" s="2217"/>
      <c r="SPF2086" s="2217"/>
      <c r="SPG2086" s="2217"/>
      <c r="SPH2086" s="2217"/>
      <c r="SPI2086" s="2217"/>
      <c r="SPJ2086" s="2217"/>
      <c r="SPK2086" s="2217"/>
      <c r="SPL2086" s="2217"/>
      <c r="SPM2086" s="2217"/>
      <c r="SPN2086" s="2217"/>
      <c r="SPO2086" s="2217"/>
      <c r="SPP2086" s="2217"/>
      <c r="SPQ2086" s="2217"/>
      <c r="SPR2086" s="2217"/>
      <c r="SPS2086" s="2217"/>
      <c r="SPT2086" s="2217"/>
      <c r="SPU2086" s="2217"/>
      <c r="SPV2086" s="2217"/>
      <c r="SPW2086" s="2217"/>
      <c r="SPX2086" s="2217"/>
      <c r="SPY2086" s="2217"/>
      <c r="SPZ2086" s="2217"/>
      <c r="SQA2086" s="2217"/>
      <c r="SQB2086" s="2217"/>
      <c r="SQC2086" s="2217"/>
      <c r="SQD2086" s="2217"/>
      <c r="SQE2086" s="2217"/>
      <c r="SQF2086" s="2217"/>
      <c r="SQG2086" s="2217"/>
      <c r="SQH2086" s="2217"/>
      <c r="SQI2086" s="2217"/>
      <c r="SQJ2086" s="2217"/>
      <c r="SQK2086" s="2217"/>
      <c r="SQL2086" s="2217"/>
      <c r="SQM2086" s="2217"/>
      <c r="SQN2086" s="2217"/>
      <c r="SQO2086" s="2217"/>
      <c r="SQP2086" s="2217"/>
      <c r="SQQ2086" s="2217"/>
      <c r="SQR2086" s="2217"/>
      <c r="SQS2086" s="2217"/>
      <c r="SQT2086" s="2217"/>
      <c r="SQU2086" s="2217"/>
      <c r="SQV2086" s="2217"/>
      <c r="SQW2086" s="2217"/>
      <c r="SQX2086" s="2217"/>
      <c r="SQY2086" s="2217"/>
      <c r="SQZ2086" s="2217"/>
      <c r="SRA2086" s="2217"/>
      <c r="SRB2086" s="2217"/>
      <c r="SRC2086" s="2217"/>
      <c r="SRD2086" s="2217"/>
      <c r="SRE2086" s="2217"/>
      <c r="SRF2086" s="2217"/>
      <c r="SRG2086" s="2217"/>
      <c r="SRH2086" s="2217"/>
      <c r="SRI2086" s="2217"/>
      <c r="SRJ2086" s="2217"/>
      <c r="SRK2086" s="2217"/>
      <c r="SRL2086" s="2217"/>
      <c r="SRM2086" s="2217"/>
      <c r="SRN2086" s="2217"/>
      <c r="SRO2086" s="2217"/>
      <c r="SRP2086" s="2217"/>
      <c r="SRQ2086" s="2217"/>
      <c r="SRR2086" s="2217"/>
      <c r="SRS2086" s="2217"/>
      <c r="SRT2086" s="2217"/>
      <c r="SRU2086" s="2217"/>
      <c r="SRV2086" s="2217"/>
      <c r="SRW2086" s="2217"/>
      <c r="SRX2086" s="2217"/>
      <c r="SRY2086" s="2217"/>
      <c r="SRZ2086" s="2217"/>
      <c r="SSA2086" s="2217"/>
      <c r="SSB2086" s="2217"/>
      <c r="SSC2086" s="2217"/>
      <c r="SSD2086" s="2217"/>
      <c r="SSE2086" s="2217"/>
      <c r="SSF2086" s="2217"/>
      <c r="SSG2086" s="2217"/>
      <c r="SSH2086" s="2217"/>
      <c r="SSI2086" s="2217"/>
      <c r="SSJ2086" s="2217"/>
      <c r="SSK2086" s="2217"/>
      <c r="SSL2086" s="2217"/>
      <c r="SSM2086" s="2217"/>
      <c r="SSN2086" s="2217"/>
      <c r="SSO2086" s="2217"/>
      <c r="SSP2086" s="2217"/>
      <c r="SSQ2086" s="2217"/>
      <c r="SSR2086" s="2217"/>
      <c r="SSS2086" s="2217"/>
      <c r="SST2086" s="2217"/>
      <c r="SSU2086" s="2217"/>
      <c r="SSV2086" s="2217"/>
      <c r="SSW2086" s="2217"/>
      <c r="SSX2086" s="2217"/>
      <c r="SSY2086" s="2217"/>
      <c r="SSZ2086" s="2217"/>
      <c r="STA2086" s="2217"/>
      <c r="STB2086" s="2217"/>
      <c r="STC2086" s="2217"/>
      <c r="STD2086" s="2217"/>
      <c r="STE2086" s="2217"/>
      <c r="STF2086" s="2217"/>
      <c r="STG2086" s="2217"/>
      <c r="STH2086" s="2217"/>
      <c r="STI2086" s="2217"/>
      <c r="STJ2086" s="2217"/>
      <c r="STK2086" s="2217"/>
      <c r="STL2086" s="2217"/>
      <c r="STM2086" s="2217"/>
      <c r="STN2086" s="2217"/>
      <c r="STO2086" s="2217"/>
      <c r="STP2086" s="2217"/>
      <c r="STQ2086" s="2217"/>
      <c r="STR2086" s="2217"/>
      <c r="STS2086" s="2217"/>
      <c r="STT2086" s="2217"/>
      <c r="STU2086" s="2217"/>
      <c r="STV2086" s="2217"/>
      <c r="STW2086" s="2217"/>
      <c r="STX2086" s="2217"/>
      <c r="STY2086" s="2217"/>
      <c r="STZ2086" s="2217"/>
      <c r="SUA2086" s="2217"/>
      <c r="SUB2086" s="2217"/>
      <c r="SUC2086" s="2217"/>
      <c r="SUD2086" s="2217"/>
      <c r="SUE2086" s="2217"/>
      <c r="SUF2086" s="2217"/>
      <c r="SUG2086" s="2217"/>
      <c r="SUH2086" s="2217"/>
      <c r="SUI2086" s="2217"/>
      <c r="SUJ2086" s="2217"/>
      <c r="SUK2086" s="2217"/>
      <c r="SUL2086" s="2217"/>
      <c r="SUM2086" s="2217"/>
      <c r="SUN2086" s="2217"/>
      <c r="SUO2086" s="2217"/>
      <c r="SUP2086" s="2217"/>
      <c r="SUQ2086" s="2217"/>
      <c r="SUR2086" s="2217"/>
      <c r="SUS2086" s="2217"/>
      <c r="SUT2086" s="2217"/>
      <c r="SUU2086" s="2217"/>
      <c r="SUV2086" s="2217"/>
      <c r="SUW2086" s="2217"/>
      <c r="SUX2086" s="2217"/>
      <c r="SUY2086" s="2217"/>
      <c r="SUZ2086" s="2217"/>
      <c r="SVA2086" s="2217"/>
      <c r="SVB2086" s="2217"/>
      <c r="SVC2086" s="2217"/>
      <c r="SVD2086" s="2217"/>
      <c r="SVE2086" s="2217"/>
      <c r="SVF2086" s="2217"/>
      <c r="SVG2086" s="2217"/>
      <c r="SVH2086" s="2217"/>
      <c r="SVI2086" s="2217"/>
      <c r="SVJ2086" s="2217"/>
      <c r="SVK2086" s="2217"/>
      <c r="SVL2086" s="2217"/>
      <c r="SVM2086" s="2217"/>
      <c r="SVN2086" s="2217"/>
      <c r="SVO2086" s="2217"/>
      <c r="SVP2086" s="2217"/>
      <c r="SVQ2086" s="2217"/>
      <c r="SVR2086" s="2217"/>
      <c r="SVS2086" s="2217"/>
      <c r="SVT2086" s="2217"/>
      <c r="SVU2086" s="2217"/>
      <c r="SVV2086" s="2217"/>
      <c r="SVW2086" s="2217"/>
      <c r="SVX2086" s="2217"/>
      <c r="SVY2086" s="2217"/>
      <c r="SVZ2086" s="2217"/>
      <c r="SWA2086" s="2217"/>
      <c r="SWB2086" s="2217"/>
      <c r="SWC2086" s="2217"/>
      <c r="SWD2086" s="2217"/>
      <c r="SWE2086" s="2217"/>
      <c r="SWF2086" s="2217"/>
      <c r="SWG2086" s="2217"/>
      <c r="SWH2086" s="2217"/>
      <c r="SWI2086" s="2217"/>
      <c r="SWJ2086" s="2217"/>
      <c r="SWK2086" s="2217"/>
      <c r="SWL2086" s="2217"/>
      <c r="SWM2086" s="2217"/>
      <c r="SWN2086" s="2217"/>
      <c r="SWO2086" s="2217"/>
      <c r="SWP2086" s="2217"/>
      <c r="SWQ2086" s="2217"/>
      <c r="SWR2086" s="2217"/>
      <c r="SWS2086" s="2217"/>
      <c r="SWT2086" s="2217"/>
      <c r="SWU2086" s="2217"/>
      <c r="SWV2086" s="2217"/>
      <c r="SWW2086" s="2217"/>
      <c r="SWX2086" s="2217"/>
      <c r="SWY2086" s="2217"/>
      <c r="SWZ2086" s="2217"/>
      <c r="SXA2086" s="2217"/>
      <c r="SXB2086" s="2217"/>
      <c r="SXC2086" s="2217"/>
      <c r="SXD2086" s="2217"/>
      <c r="SXE2086" s="2217"/>
      <c r="SXF2086" s="2217"/>
      <c r="SXG2086" s="2217"/>
      <c r="SXH2086" s="2217"/>
      <c r="SXI2086" s="2217"/>
      <c r="SXJ2086" s="2217"/>
      <c r="SXK2086" s="2217"/>
      <c r="SXL2086" s="2217"/>
      <c r="SXM2086" s="2217"/>
      <c r="SXN2086" s="2217"/>
      <c r="SXO2086" s="2217"/>
      <c r="SXP2086" s="2217"/>
      <c r="SXQ2086" s="2217"/>
      <c r="SXR2086" s="2217"/>
      <c r="SXS2086" s="2217"/>
      <c r="SXT2086" s="2217"/>
      <c r="SXU2086" s="2217"/>
      <c r="SXV2086" s="2217"/>
      <c r="SXW2086" s="2217"/>
      <c r="SXX2086" s="2217"/>
      <c r="SXY2086" s="2217"/>
      <c r="SXZ2086" s="2217"/>
      <c r="SYA2086" s="2217"/>
      <c r="SYB2086" s="2217"/>
      <c r="SYC2086" s="2217"/>
      <c r="SYD2086" s="2217"/>
      <c r="SYE2086" s="2217"/>
      <c r="SYF2086" s="2217"/>
      <c r="SYG2086" s="2217"/>
      <c r="SYH2086" s="2217"/>
      <c r="SYI2086" s="2217"/>
      <c r="SYJ2086" s="2217"/>
      <c r="SYK2086" s="2217"/>
      <c r="SYL2086" s="2217"/>
      <c r="SYM2086" s="2217"/>
      <c r="SYN2086" s="2217"/>
      <c r="SYO2086" s="2217"/>
      <c r="SYP2086" s="2217"/>
      <c r="SYQ2086" s="2217"/>
      <c r="SYR2086" s="2217"/>
      <c r="SYS2086" s="2217"/>
      <c r="SYT2086" s="2217"/>
      <c r="SYU2086" s="2217"/>
      <c r="SYV2086" s="2217"/>
      <c r="SYW2086" s="2217"/>
      <c r="SYX2086" s="2217"/>
      <c r="SYY2086" s="2217"/>
      <c r="SYZ2086" s="2217"/>
      <c r="SZA2086" s="2217"/>
      <c r="SZB2086" s="2217"/>
      <c r="SZC2086" s="2217"/>
      <c r="SZD2086" s="2217"/>
      <c r="SZE2086" s="2217"/>
      <c r="SZF2086" s="2217"/>
      <c r="SZG2086" s="2217"/>
      <c r="SZH2086" s="2217"/>
      <c r="SZI2086" s="2217"/>
      <c r="SZJ2086" s="2217"/>
      <c r="SZK2086" s="2217"/>
      <c r="SZL2086" s="2217"/>
      <c r="SZM2086" s="2217"/>
      <c r="SZN2086" s="2217"/>
      <c r="SZO2086" s="2217"/>
      <c r="SZP2086" s="2217"/>
      <c r="SZQ2086" s="2217"/>
      <c r="SZR2086" s="2217"/>
      <c r="SZS2086" s="2217"/>
      <c r="SZT2086" s="2217"/>
      <c r="SZU2086" s="2217"/>
      <c r="SZV2086" s="2217"/>
      <c r="SZW2086" s="2217"/>
      <c r="SZX2086" s="2217"/>
      <c r="SZY2086" s="2217"/>
      <c r="SZZ2086" s="2217"/>
      <c r="TAA2086" s="2217"/>
      <c r="TAB2086" s="2217"/>
      <c r="TAC2086" s="2217"/>
      <c r="TAD2086" s="2217"/>
      <c r="TAE2086" s="2217"/>
      <c r="TAF2086" s="2217"/>
      <c r="TAG2086" s="2217"/>
      <c r="TAH2086" s="2217"/>
      <c r="TAI2086" s="2217"/>
      <c r="TAJ2086" s="2217"/>
      <c r="TAK2086" s="2217"/>
      <c r="TAL2086" s="2217"/>
      <c r="TAM2086" s="2217"/>
      <c r="TAN2086" s="2217"/>
      <c r="TAO2086" s="2217"/>
      <c r="TAP2086" s="2217"/>
      <c r="TAQ2086" s="2217"/>
      <c r="TAR2086" s="2217"/>
      <c r="TAS2086" s="2217"/>
      <c r="TAT2086" s="2217"/>
      <c r="TAU2086" s="2217"/>
      <c r="TAV2086" s="2217"/>
      <c r="TAW2086" s="2217"/>
      <c r="TAX2086" s="2217"/>
      <c r="TAY2086" s="2217"/>
      <c r="TAZ2086" s="2217"/>
      <c r="TBA2086" s="2217"/>
      <c r="TBB2086" s="2217"/>
      <c r="TBC2086" s="2217"/>
      <c r="TBD2086" s="2217"/>
      <c r="TBE2086" s="2217"/>
      <c r="TBF2086" s="2217"/>
      <c r="TBG2086" s="2217"/>
      <c r="TBH2086" s="2217"/>
      <c r="TBI2086" s="2217"/>
      <c r="TBJ2086" s="2217"/>
      <c r="TBK2086" s="2217"/>
      <c r="TBL2086" s="2217"/>
      <c r="TBM2086" s="2217"/>
      <c r="TBN2086" s="2217"/>
      <c r="TBO2086" s="2217"/>
      <c r="TBP2086" s="2217"/>
      <c r="TBQ2086" s="2217"/>
      <c r="TBR2086" s="2217"/>
      <c r="TBS2086" s="2217"/>
      <c r="TBT2086" s="2217"/>
      <c r="TBU2086" s="2217"/>
      <c r="TBV2086" s="2217"/>
      <c r="TBW2086" s="2217"/>
      <c r="TBX2086" s="2217"/>
      <c r="TBY2086" s="2217"/>
      <c r="TBZ2086" s="2217"/>
      <c r="TCA2086" s="2217"/>
      <c r="TCB2086" s="2217"/>
      <c r="TCC2086" s="2217"/>
      <c r="TCD2086" s="2217"/>
      <c r="TCE2086" s="2217"/>
      <c r="TCF2086" s="2217"/>
      <c r="TCG2086" s="2217"/>
      <c r="TCH2086" s="2217"/>
      <c r="TCI2086" s="2217"/>
      <c r="TCJ2086" s="2217"/>
      <c r="TCK2086" s="2217"/>
      <c r="TCL2086" s="2217"/>
      <c r="TCM2086" s="2217"/>
      <c r="TCN2086" s="2217"/>
      <c r="TCO2086" s="2217"/>
      <c r="TCP2086" s="2217"/>
      <c r="TCQ2086" s="2217"/>
      <c r="TCR2086" s="2217"/>
      <c r="TCS2086" s="2217"/>
      <c r="TCT2086" s="2217"/>
      <c r="TCU2086" s="2217"/>
      <c r="TCV2086" s="2217"/>
      <c r="TCW2086" s="2217"/>
      <c r="TCX2086" s="2217"/>
      <c r="TCY2086" s="2217"/>
      <c r="TCZ2086" s="2217"/>
      <c r="TDA2086" s="2217"/>
      <c r="TDB2086" s="2217"/>
      <c r="TDC2086" s="2217"/>
      <c r="TDD2086" s="2217"/>
      <c r="TDE2086" s="2217"/>
      <c r="TDF2086" s="2217"/>
      <c r="TDG2086" s="2217"/>
      <c r="TDH2086" s="2217"/>
      <c r="TDI2086" s="2217"/>
      <c r="TDJ2086" s="2217"/>
      <c r="TDK2086" s="2217"/>
      <c r="TDL2086" s="2217"/>
      <c r="TDM2086" s="2217"/>
      <c r="TDN2086" s="2217"/>
      <c r="TDO2086" s="2217"/>
      <c r="TDP2086" s="2217"/>
      <c r="TDQ2086" s="2217"/>
      <c r="TDR2086" s="2217"/>
      <c r="TDS2086" s="2217"/>
      <c r="TDT2086" s="2217"/>
      <c r="TDU2086" s="2217"/>
      <c r="TDV2086" s="2217"/>
      <c r="TDW2086" s="2217"/>
      <c r="TDX2086" s="2217"/>
      <c r="TDY2086" s="2217"/>
      <c r="TDZ2086" s="2217"/>
      <c r="TEA2086" s="2217"/>
      <c r="TEB2086" s="2217"/>
      <c r="TEC2086" s="2217"/>
      <c r="TED2086" s="2217"/>
      <c r="TEE2086" s="2217"/>
      <c r="TEF2086" s="2217"/>
      <c r="TEG2086" s="2217"/>
      <c r="TEH2086" s="2217"/>
      <c r="TEI2086" s="2217"/>
      <c r="TEJ2086" s="2217"/>
      <c r="TEK2086" s="2217"/>
      <c r="TEL2086" s="2217"/>
      <c r="TEM2086" s="2217"/>
      <c r="TEN2086" s="2217"/>
      <c r="TEO2086" s="2217"/>
      <c r="TEP2086" s="2217"/>
      <c r="TEQ2086" s="2217"/>
      <c r="TER2086" s="2217"/>
      <c r="TES2086" s="2217"/>
      <c r="TET2086" s="2217"/>
      <c r="TEU2086" s="2217"/>
      <c r="TEV2086" s="2217"/>
      <c r="TEW2086" s="2217"/>
      <c r="TEX2086" s="2217"/>
      <c r="TEY2086" s="2217"/>
      <c r="TEZ2086" s="2217"/>
      <c r="TFA2086" s="2217"/>
      <c r="TFB2086" s="2217"/>
      <c r="TFC2086" s="2217"/>
      <c r="TFD2086" s="2217"/>
      <c r="TFE2086" s="2217"/>
      <c r="TFF2086" s="2217"/>
      <c r="TFG2086" s="2217"/>
      <c r="TFH2086" s="2217"/>
      <c r="TFI2086" s="2217"/>
      <c r="TFJ2086" s="2217"/>
      <c r="TFK2086" s="2217"/>
      <c r="TFL2086" s="2217"/>
      <c r="TFM2086" s="2217"/>
      <c r="TFN2086" s="2217"/>
      <c r="TFO2086" s="2217"/>
      <c r="TFP2086" s="2217"/>
      <c r="TFQ2086" s="2217"/>
      <c r="TFR2086" s="2217"/>
      <c r="TFS2086" s="2217"/>
      <c r="TFT2086" s="2217"/>
      <c r="TFU2086" s="2217"/>
      <c r="TFV2086" s="2217"/>
      <c r="TFW2086" s="2217"/>
      <c r="TFX2086" s="2217"/>
      <c r="TFY2086" s="2217"/>
      <c r="TFZ2086" s="2217"/>
      <c r="TGA2086" s="2217"/>
      <c r="TGB2086" s="2217"/>
      <c r="TGC2086" s="2217"/>
      <c r="TGD2086" s="2217"/>
      <c r="TGE2086" s="2217"/>
      <c r="TGF2086" s="2217"/>
      <c r="TGG2086" s="2217"/>
      <c r="TGH2086" s="2217"/>
      <c r="TGI2086" s="2217"/>
      <c r="TGJ2086" s="2217"/>
      <c r="TGK2086" s="2217"/>
      <c r="TGL2086" s="2217"/>
      <c r="TGM2086" s="2217"/>
      <c r="TGN2086" s="2217"/>
      <c r="TGO2086" s="2217"/>
      <c r="TGP2086" s="2217"/>
      <c r="TGQ2086" s="2217"/>
      <c r="TGR2086" s="2217"/>
      <c r="TGS2086" s="2217"/>
      <c r="TGT2086" s="2217"/>
      <c r="TGU2086" s="2217"/>
      <c r="TGV2086" s="2217"/>
      <c r="TGW2086" s="2217"/>
      <c r="TGX2086" s="2217"/>
      <c r="TGY2086" s="2217"/>
      <c r="TGZ2086" s="2217"/>
      <c r="THA2086" s="2217"/>
      <c r="THB2086" s="2217"/>
      <c r="THC2086" s="2217"/>
      <c r="THD2086" s="2217"/>
      <c r="THE2086" s="2217"/>
      <c r="THF2086" s="2217"/>
      <c r="THG2086" s="2217"/>
      <c r="THH2086" s="2217"/>
      <c r="THI2086" s="2217"/>
      <c r="THJ2086" s="2217"/>
      <c r="THK2086" s="2217"/>
      <c r="THL2086" s="2217"/>
      <c r="THM2086" s="2217"/>
      <c r="THN2086" s="2217"/>
      <c r="THO2086" s="2217"/>
      <c r="THP2086" s="2217"/>
      <c r="THQ2086" s="2217"/>
      <c r="THR2086" s="2217"/>
      <c r="THS2086" s="2217"/>
      <c r="THT2086" s="2217"/>
      <c r="THU2086" s="2217"/>
      <c r="THV2086" s="2217"/>
      <c r="THW2086" s="2217"/>
      <c r="THX2086" s="2217"/>
      <c r="THY2086" s="2217"/>
      <c r="THZ2086" s="2217"/>
      <c r="TIA2086" s="2217"/>
      <c r="TIB2086" s="2217"/>
      <c r="TIC2086" s="2217"/>
      <c r="TID2086" s="2217"/>
      <c r="TIE2086" s="2217"/>
      <c r="TIF2086" s="2217"/>
      <c r="TIG2086" s="2217"/>
      <c r="TIH2086" s="2217"/>
      <c r="TII2086" s="2217"/>
      <c r="TIJ2086" s="2217"/>
      <c r="TIK2086" s="2217"/>
      <c r="TIL2086" s="2217"/>
      <c r="TIM2086" s="2217"/>
      <c r="TIN2086" s="2217"/>
      <c r="TIO2086" s="2217"/>
      <c r="TIP2086" s="2217"/>
      <c r="TIQ2086" s="2217"/>
      <c r="TIR2086" s="2217"/>
      <c r="TIS2086" s="2217"/>
      <c r="TIT2086" s="2217"/>
      <c r="TIU2086" s="2217"/>
      <c r="TIV2086" s="2217"/>
      <c r="TIW2086" s="2217"/>
      <c r="TIX2086" s="2217"/>
      <c r="TIY2086" s="2217"/>
      <c r="TIZ2086" s="2217"/>
      <c r="TJA2086" s="2217"/>
      <c r="TJB2086" s="2217"/>
      <c r="TJC2086" s="2217"/>
      <c r="TJD2086" s="2217"/>
      <c r="TJE2086" s="2217"/>
      <c r="TJF2086" s="2217"/>
      <c r="TJG2086" s="2217"/>
      <c r="TJH2086" s="2217"/>
      <c r="TJI2086" s="2217"/>
      <c r="TJJ2086" s="2217"/>
      <c r="TJK2086" s="2217"/>
      <c r="TJL2086" s="2217"/>
      <c r="TJM2086" s="2217"/>
      <c r="TJN2086" s="2217"/>
      <c r="TJO2086" s="2217"/>
      <c r="TJP2086" s="2217"/>
      <c r="TJQ2086" s="2217"/>
      <c r="TJR2086" s="2217"/>
      <c r="TJS2086" s="2217"/>
      <c r="TJT2086" s="2217"/>
      <c r="TJU2086" s="2217"/>
      <c r="TJV2086" s="2217"/>
      <c r="TJW2086" s="2217"/>
      <c r="TJX2086" s="2217"/>
      <c r="TJY2086" s="2217"/>
      <c r="TJZ2086" s="2217"/>
      <c r="TKA2086" s="2217"/>
      <c r="TKB2086" s="2217"/>
      <c r="TKC2086" s="2217"/>
      <c r="TKD2086" s="2217"/>
      <c r="TKE2086" s="2217"/>
      <c r="TKF2086" s="2217"/>
      <c r="TKG2086" s="2217"/>
      <c r="TKH2086" s="2217"/>
      <c r="TKI2086" s="2217"/>
      <c r="TKJ2086" s="2217"/>
      <c r="TKK2086" s="2217"/>
      <c r="TKL2086" s="2217"/>
      <c r="TKM2086" s="2217"/>
      <c r="TKN2086" s="2217"/>
      <c r="TKO2086" s="2217"/>
      <c r="TKP2086" s="2217"/>
      <c r="TKQ2086" s="2217"/>
      <c r="TKR2086" s="2217"/>
      <c r="TKS2086" s="2217"/>
      <c r="TKT2086" s="2217"/>
      <c r="TKU2086" s="2217"/>
      <c r="TKV2086" s="2217"/>
      <c r="TKW2086" s="2217"/>
      <c r="TKX2086" s="2217"/>
      <c r="TKY2086" s="2217"/>
      <c r="TKZ2086" s="2217"/>
      <c r="TLA2086" s="2217"/>
      <c r="TLB2086" s="2217"/>
      <c r="TLC2086" s="2217"/>
      <c r="TLD2086" s="2217"/>
      <c r="TLE2086" s="2217"/>
      <c r="TLF2086" s="2217"/>
      <c r="TLG2086" s="2217"/>
      <c r="TLH2086" s="2217"/>
      <c r="TLI2086" s="2217"/>
      <c r="TLJ2086" s="2217"/>
      <c r="TLK2086" s="2217"/>
      <c r="TLL2086" s="2217"/>
      <c r="TLM2086" s="2217"/>
      <c r="TLN2086" s="2217"/>
      <c r="TLO2086" s="2217"/>
      <c r="TLP2086" s="2217"/>
      <c r="TLQ2086" s="2217"/>
      <c r="TLR2086" s="2217"/>
      <c r="TLS2086" s="2217"/>
      <c r="TLT2086" s="2217"/>
      <c r="TLU2086" s="2217"/>
      <c r="TLV2086" s="2217"/>
      <c r="TLW2086" s="2217"/>
      <c r="TLX2086" s="2217"/>
      <c r="TLY2086" s="2217"/>
      <c r="TLZ2086" s="2217"/>
      <c r="TMA2086" s="2217"/>
      <c r="TMB2086" s="2217"/>
      <c r="TMC2086" s="2217"/>
      <c r="TMD2086" s="2217"/>
      <c r="TME2086" s="2217"/>
      <c r="TMF2086" s="2217"/>
      <c r="TMG2086" s="2217"/>
      <c r="TMH2086" s="2217"/>
      <c r="TMI2086" s="2217"/>
      <c r="TMJ2086" s="2217"/>
      <c r="TMK2086" s="2217"/>
      <c r="TML2086" s="2217"/>
      <c r="TMM2086" s="2217"/>
      <c r="TMN2086" s="2217"/>
      <c r="TMO2086" s="2217"/>
      <c r="TMP2086" s="2217"/>
      <c r="TMQ2086" s="2217"/>
      <c r="TMR2086" s="2217"/>
      <c r="TMS2086" s="2217"/>
      <c r="TMT2086" s="2217"/>
      <c r="TMU2086" s="2217"/>
      <c r="TMV2086" s="2217"/>
      <c r="TMW2086" s="2217"/>
      <c r="TMX2086" s="2217"/>
      <c r="TMY2086" s="2217"/>
      <c r="TMZ2086" s="2217"/>
      <c r="TNA2086" s="2217"/>
      <c r="TNB2086" s="2217"/>
      <c r="TNC2086" s="2217"/>
      <c r="TND2086" s="2217"/>
      <c r="TNE2086" s="2217"/>
      <c r="TNF2086" s="2217"/>
      <c r="TNG2086" s="2217"/>
      <c r="TNH2086" s="2217"/>
      <c r="TNI2086" s="2217"/>
      <c r="TNJ2086" s="2217"/>
      <c r="TNK2086" s="2217"/>
      <c r="TNL2086" s="2217"/>
      <c r="TNM2086" s="2217"/>
      <c r="TNN2086" s="2217"/>
      <c r="TNO2086" s="2217"/>
      <c r="TNP2086" s="2217"/>
      <c r="TNQ2086" s="2217"/>
      <c r="TNR2086" s="2217"/>
      <c r="TNS2086" s="2217"/>
      <c r="TNT2086" s="2217"/>
      <c r="TNU2086" s="2217"/>
      <c r="TNV2086" s="2217"/>
      <c r="TNW2086" s="2217"/>
      <c r="TNX2086" s="2217"/>
      <c r="TNY2086" s="2217"/>
      <c r="TNZ2086" s="2217"/>
      <c r="TOA2086" s="2217"/>
      <c r="TOB2086" s="2217"/>
      <c r="TOC2086" s="2217"/>
      <c r="TOD2086" s="2217"/>
      <c r="TOE2086" s="2217"/>
      <c r="TOF2086" s="2217"/>
      <c r="TOG2086" s="2217"/>
      <c r="TOH2086" s="2217"/>
      <c r="TOI2086" s="2217"/>
      <c r="TOJ2086" s="2217"/>
      <c r="TOK2086" s="2217"/>
      <c r="TOL2086" s="2217"/>
      <c r="TOM2086" s="2217"/>
      <c r="TON2086" s="2217"/>
      <c r="TOO2086" s="2217"/>
      <c r="TOP2086" s="2217"/>
      <c r="TOQ2086" s="2217"/>
      <c r="TOR2086" s="2217"/>
      <c r="TOS2086" s="2217"/>
      <c r="TOT2086" s="2217"/>
      <c r="TOU2086" s="2217"/>
      <c r="TOV2086" s="2217"/>
      <c r="TOW2086" s="2217"/>
      <c r="TOX2086" s="2217"/>
      <c r="TOY2086" s="2217"/>
      <c r="TOZ2086" s="2217"/>
      <c r="TPA2086" s="2217"/>
      <c r="TPB2086" s="2217"/>
      <c r="TPC2086" s="2217"/>
      <c r="TPD2086" s="2217"/>
      <c r="TPE2086" s="2217"/>
      <c r="TPF2086" s="2217"/>
      <c r="TPG2086" s="2217"/>
      <c r="TPH2086" s="2217"/>
      <c r="TPI2086" s="2217"/>
      <c r="TPJ2086" s="2217"/>
      <c r="TPK2086" s="2217"/>
      <c r="TPL2086" s="2217"/>
      <c r="TPM2086" s="2217"/>
      <c r="TPN2086" s="2217"/>
      <c r="TPO2086" s="2217"/>
      <c r="TPP2086" s="2217"/>
      <c r="TPQ2086" s="2217"/>
      <c r="TPR2086" s="2217"/>
      <c r="TPS2086" s="2217"/>
      <c r="TPT2086" s="2217"/>
      <c r="TPU2086" s="2217"/>
      <c r="TPV2086" s="2217"/>
      <c r="TPW2086" s="2217"/>
      <c r="TPX2086" s="2217"/>
      <c r="TPY2086" s="2217"/>
      <c r="TPZ2086" s="2217"/>
      <c r="TQA2086" s="2217"/>
      <c r="TQB2086" s="2217"/>
      <c r="TQC2086" s="2217"/>
      <c r="TQD2086" s="2217"/>
      <c r="TQE2086" s="2217"/>
      <c r="TQF2086" s="2217"/>
      <c r="TQG2086" s="2217"/>
      <c r="TQH2086" s="2217"/>
      <c r="TQI2086" s="2217"/>
      <c r="TQJ2086" s="2217"/>
      <c r="TQK2086" s="2217"/>
      <c r="TQL2086" s="2217"/>
      <c r="TQM2086" s="2217"/>
      <c r="TQN2086" s="2217"/>
      <c r="TQO2086" s="2217"/>
      <c r="TQP2086" s="2217"/>
      <c r="TQQ2086" s="2217"/>
      <c r="TQR2086" s="2217"/>
      <c r="TQS2086" s="2217"/>
      <c r="TQT2086" s="2217"/>
      <c r="TQU2086" s="2217"/>
      <c r="TQV2086" s="2217"/>
      <c r="TQW2086" s="2217"/>
      <c r="TQX2086" s="2217"/>
      <c r="TQY2086" s="2217"/>
      <c r="TQZ2086" s="2217"/>
      <c r="TRA2086" s="2217"/>
      <c r="TRB2086" s="2217"/>
      <c r="TRC2086" s="2217"/>
      <c r="TRD2086" s="2217"/>
      <c r="TRE2086" s="2217"/>
      <c r="TRF2086" s="2217"/>
      <c r="TRG2086" s="2217"/>
      <c r="TRH2086" s="2217"/>
      <c r="TRI2086" s="2217"/>
      <c r="TRJ2086" s="2217"/>
      <c r="TRK2086" s="2217"/>
      <c r="TRL2086" s="2217"/>
      <c r="TRM2086" s="2217"/>
      <c r="TRN2086" s="2217"/>
      <c r="TRO2086" s="2217"/>
      <c r="TRP2086" s="2217"/>
      <c r="TRQ2086" s="2217"/>
      <c r="TRR2086" s="2217"/>
      <c r="TRS2086" s="2217"/>
      <c r="TRT2086" s="2217"/>
      <c r="TRU2086" s="2217"/>
      <c r="TRV2086" s="2217"/>
      <c r="TRW2086" s="2217"/>
      <c r="TRX2086" s="2217"/>
      <c r="TRY2086" s="2217"/>
      <c r="TRZ2086" s="2217"/>
      <c r="TSA2086" s="2217"/>
      <c r="TSB2086" s="2217"/>
      <c r="TSC2086" s="2217"/>
      <c r="TSD2086" s="2217"/>
      <c r="TSE2086" s="2217"/>
      <c r="TSF2086" s="2217"/>
      <c r="TSG2086" s="2217"/>
      <c r="TSH2086" s="2217"/>
      <c r="TSI2086" s="2217"/>
      <c r="TSJ2086" s="2217"/>
      <c r="TSK2086" s="2217"/>
      <c r="TSL2086" s="2217"/>
      <c r="TSM2086" s="2217"/>
      <c r="TSN2086" s="2217"/>
      <c r="TSO2086" s="2217"/>
      <c r="TSP2086" s="2217"/>
      <c r="TSQ2086" s="2217"/>
      <c r="TSR2086" s="2217"/>
      <c r="TSS2086" s="2217"/>
      <c r="TST2086" s="2217"/>
      <c r="TSU2086" s="2217"/>
      <c r="TSV2086" s="2217"/>
      <c r="TSW2086" s="2217"/>
      <c r="TSX2086" s="2217"/>
      <c r="TSY2086" s="2217"/>
      <c r="TSZ2086" s="2217"/>
      <c r="TTA2086" s="2217"/>
      <c r="TTB2086" s="2217"/>
      <c r="TTC2086" s="2217"/>
      <c r="TTD2086" s="2217"/>
      <c r="TTE2086" s="2217"/>
      <c r="TTF2086" s="2217"/>
      <c r="TTG2086" s="2217"/>
      <c r="TTH2086" s="2217"/>
      <c r="TTI2086" s="2217"/>
      <c r="TTJ2086" s="2217"/>
      <c r="TTK2086" s="2217"/>
      <c r="TTL2086" s="2217"/>
      <c r="TTM2086" s="2217"/>
      <c r="TTN2086" s="2217"/>
      <c r="TTO2086" s="2217"/>
      <c r="TTP2086" s="2217"/>
      <c r="TTQ2086" s="2217"/>
      <c r="TTR2086" s="2217"/>
      <c r="TTS2086" s="2217"/>
      <c r="TTT2086" s="2217"/>
      <c r="TTU2086" s="2217"/>
      <c r="TTV2086" s="2217"/>
      <c r="TTW2086" s="2217"/>
      <c r="TTX2086" s="2217"/>
      <c r="TTY2086" s="2217"/>
      <c r="TTZ2086" s="2217"/>
      <c r="TUA2086" s="2217"/>
      <c r="TUB2086" s="2217"/>
      <c r="TUC2086" s="2217"/>
      <c r="TUD2086" s="2217"/>
      <c r="TUE2086" s="2217"/>
      <c r="TUF2086" s="2217"/>
      <c r="TUG2086" s="2217"/>
      <c r="TUH2086" s="2217"/>
      <c r="TUI2086" s="2217"/>
      <c r="TUJ2086" s="2217"/>
      <c r="TUK2086" s="2217"/>
      <c r="TUL2086" s="2217"/>
      <c r="TUM2086" s="2217"/>
      <c r="TUN2086" s="2217"/>
      <c r="TUO2086" s="2217"/>
      <c r="TUP2086" s="2217"/>
      <c r="TUQ2086" s="2217"/>
      <c r="TUR2086" s="2217"/>
      <c r="TUS2086" s="2217"/>
      <c r="TUT2086" s="2217"/>
      <c r="TUU2086" s="2217"/>
      <c r="TUV2086" s="2217"/>
      <c r="TUW2086" s="2217"/>
      <c r="TUX2086" s="2217"/>
      <c r="TUY2086" s="2217"/>
      <c r="TUZ2086" s="2217"/>
      <c r="TVA2086" s="2217"/>
      <c r="TVB2086" s="2217"/>
      <c r="TVC2086" s="2217"/>
      <c r="TVD2086" s="2217"/>
      <c r="TVE2086" s="2217"/>
      <c r="TVF2086" s="2217"/>
      <c r="TVG2086" s="2217"/>
      <c r="TVH2086" s="2217"/>
      <c r="TVI2086" s="2217"/>
      <c r="TVJ2086" s="2217"/>
      <c r="TVK2086" s="2217"/>
      <c r="TVL2086" s="2217"/>
      <c r="TVM2086" s="2217"/>
      <c r="TVN2086" s="2217"/>
      <c r="TVO2086" s="2217"/>
      <c r="TVP2086" s="2217"/>
      <c r="TVQ2086" s="2217"/>
      <c r="TVR2086" s="2217"/>
      <c r="TVS2086" s="2217"/>
      <c r="TVT2086" s="2217"/>
      <c r="TVU2086" s="2217"/>
      <c r="TVV2086" s="2217"/>
      <c r="TVW2086" s="2217"/>
      <c r="TVX2086" s="2217"/>
      <c r="TVY2086" s="2217"/>
      <c r="TVZ2086" s="2217"/>
      <c r="TWA2086" s="2217"/>
      <c r="TWB2086" s="2217"/>
      <c r="TWC2086" s="2217"/>
      <c r="TWD2086" s="2217"/>
      <c r="TWE2086" s="2217"/>
      <c r="TWF2086" s="2217"/>
      <c r="TWG2086" s="2217"/>
      <c r="TWH2086" s="2217"/>
      <c r="TWI2086" s="2217"/>
      <c r="TWJ2086" s="2217"/>
      <c r="TWK2086" s="2217"/>
      <c r="TWL2086" s="2217"/>
      <c r="TWM2086" s="2217"/>
      <c r="TWN2086" s="2217"/>
      <c r="TWO2086" s="2217"/>
      <c r="TWP2086" s="2217"/>
      <c r="TWQ2086" s="2217"/>
      <c r="TWR2086" s="2217"/>
      <c r="TWS2086" s="2217"/>
      <c r="TWT2086" s="2217"/>
      <c r="TWU2086" s="2217"/>
      <c r="TWV2086" s="2217"/>
      <c r="TWW2086" s="2217"/>
      <c r="TWX2086" s="2217"/>
      <c r="TWY2086" s="2217"/>
      <c r="TWZ2086" s="2217"/>
      <c r="TXA2086" s="2217"/>
      <c r="TXB2086" s="2217"/>
      <c r="TXC2086" s="2217"/>
      <c r="TXD2086" s="2217"/>
      <c r="TXE2086" s="2217"/>
      <c r="TXF2086" s="2217"/>
      <c r="TXG2086" s="2217"/>
      <c r="TXH2086" s="2217"/>
      <c r="TXI2086" s="2217"/>
      <c r="TXJ2086" s="2217"/>
      <c r="TXK2086" s="2217"/>
      <c r="TXL2086" s="2217"/>
      <c r="TXM2086" s="2217"/>
      <c r="TXN2086" s="2217"/>
      <c r="TXO2086" s="2217"/>
      <c r="TXP2086" s="2217"/>
      <c r="TXQ2086" s="2217"/>
      <c r="TXR2086" s="2217"/>
      <c r="TXS2086" s="2217"/>
      <c r="TXT2086" s="2217"/>
      <c r="TXU2086" s="2217"/>
      <c r="TXV2086" s="2217"/>
      <c r="TXW2086" s="2217"/>
      <c r="TXX2086" s="2217"/>
      <c r="TXY2086" s="2217"/>
      <c r="TXZ2086" s="2217"/>
      <c r="TYA2086" s="2217"/>
      <c r="TYB2086" s="2217"/>
      <c r="TYC2086" s="2217"/>
      <c r="TYD2086" s="2217"/>
      <c r="TYE2086" s="2217"/>
      <c r="TYF2086" s="2217"/>
      <c r="TYG2086" s="2217"/>
      <c r="TYH2086" s="2217"/>
      <c r="TYI2086" s="2217"/>
      <c r="TYJ2086" s="2217"/>
      <c r="TYK2086" s="2217"/>
      <c r="TYL2086" s="2217"/>
      <c r="TYM2086" s="2217"/>
      <c r="TYN2086" s="2217"/>
      <c r="TYO2086" s="2217"/>
      <c r="TYP2086" s="2217"/>
      <c r="TYQ2086" s="2217"/>
      <c r="TYR2086" s="2217"/>
      <c r="TYS2086" s="2217"/>
      <c r="TYT2086" s="2217"/>
      <c r="TYU2086" s="2217"/>
      <c r="TYV2086" s="2217"/>
      <c r="TYW2086" s="2217"/>
      <c r="TYX2086" s="2217"/>
      <c r="TYY2086" s="2217"/>
      <c r="TYZ2086" s="2217"/>
      <c r="TZA2086" s="2217"/>
      <c r="TZB2086" s="2217"/>
      <c r="TZC2086" s="2217"/>
      <c r="TZD2086" s="2217"/>
      <c r="TZE2086" s="2217"/>
      <c r="TZF2086" s="2217"/>
      <c r="TZG2086" s="2217"/>
      <c r="TZH2086" s="2217"/>
      <c r="TZI2086" s="2217"/>
      <c r="TZJ2086" s="2217"/>
      <c r="TZK2086" s="2217"/>
      <c r="TZL2086" s="2217"/>
      <c r="TZM2086" s="2217"/>
      <c r="TZN2086" s="2217"/>
      <c r="TZO2086" s="2217"/>
      <c r="TZP2086" s="2217"/>
      <c r="TZQ2086" s="2217"/>
      <c r="TZR2086" s="2217"/>
      <c r="TZS2086" s="2217"/>
      <c r="TZT2086" s="2217"/>
      <c r="TZU2086" s="2217"/>
      <c r="TZV2086" s="2217"/>
      <c r="TZW2086" s="2217"/>
      <c r="TZX2086" s="2217"/>
      <c r="TZY2086" s="2217"/>
      <c r="TZZ2086" s="2217"/>
      <c r="UAA2086" s="2217"/>
      <c r="UAB2086" s="2217"/>
      <c r="UAC2086" s="2217"/>
      <c r="UAD2086" s="2217"/>
      <c r="UAE2086" s="2217"/>
      <c r="UAF2086" s="2217"/>
      <c r="UAG2086" s="2217"/>
      <c r="UAH2086" s="2217"/>
      <c r="UAI2086" s="2217"/>
      <c r="UAJ2086" s="2217"/>
      <c r="UAK2086" s="2217"/>
      <c r="UAL2086" s="2217"/>
      <c r="UAM2086" s="2217"/>
      <c r="UAN2086" s="2217"/>
      <c r="UAO2086" s="2217"/>
      <c r="UAP2086" s="2217"/>
      <c r="UAQ2086" s="2217"/>
      <c r="UAR2086" s="2217"/>
      <c r="UAS2086" s="2217"/>
      <c r="UAT2086" s="2217"/>
      <c r="UAU2086" s="2217"/>
      <c r="UAV2086" s="2217"/>
      <c r="UAW2086" s="2217"/>
      <c r="UAX2086" s="2217"/>
      <c r="UAY2086" s="2217"/>
      <c r="UAZ2086" s="2217"/>
      <c r="UBA2086" s="2217"/>
      <c r="UBB2086" s="2217"/>
      <c r="UBC2086" s="2217"/>
      <c r="UBD2086" s="2217"/>
      <c r="UBE2086" s="2217"/>
      <c r="UBF2086" s="2217"/>
      <c r="UBG2086" s="2217"/>
      <c r="UBH2086" s="2217"/>
      <c r="UBI2086" s="2217"/>
      <c r="UBJ2086" s="2217"/>
      <c r="UBK2086" s="2217"/>
      <c r="UBL2086" s="2217"/>
      <c r="UBM2086" s="2217"/>
      <c r="UBN2086" s="2217"/>
      <c r="UBO2086" s="2217"/>
      <c r="UBP2086" s="2217"/>
      <c r="UBQ2086" s="2217"/>
      <c r="UBR2086" s="2217"/>
      <c r="UBS2086" s="2217"/>
      <c r="UBT2086" s="2217"/>
      <c r="UBU2086" s="2217"/>
      <c r="UBV2086" s="2217"/>
      <c r="UBW2086" s="2217"/>
      <c r="UBX2086" s="2217"/>
      <c r="UBY2086" s="2217"/>
      <c r="UBZ2086" s="2217"/>
      <c r="UCA2086" s="2217"/>
      <c r="UCB2086" s="2217"/>
      <c r="UCC2086" s="2217"/>
      <c r="UCD2086" s="2217"/>
      <c r="UCE2086" s="2217"/>
      <c r="UCF2086" s="2217"/>
      <c r="UCG2086" s="2217"/>
      <c r="UCH2086" s="2217"/>
      <c r="UCI2086" s="2217"/>
      <c r="UCJ2086" s="2217"/>
      <c r="UCK2086" s="2217"/>
      <c r="UCL2086" s="2217"/>
      <c r="UCM2086" s="2217"/>
      <c r="UCN2086" s="2217"/>
      <c r="UCO2086" s="2217"/>
      <c r="UCP2086" s="2217"/>
      <c r="UCQ2086" s="2217"/>
      <c r="UCR2086" s="2217"/>
      <c r="UCS2086" s="2217"/>
      <c r="UCT2086" s="2217"/>
      <c r="UCU2086" s="2217"/>
      <c r="UCV2086" s="2217"/>
      <c r="UCW2086" s="2217"/>
      <c r="UCX2086" s="2217"/>
      <c r="UCY2086" s="2217"/>
      <c r="UCZ2086" s="2217"/>
      <c r="UDA2086" s="2217"/>
      <c r="UDB2086" s="2217"/>
      <c r="UDC2086" s="2217"/>
      <c r="UDD2086" s="2217"/>
      <c r="UDE2086" s="2217"/>
      <c r="UDF2086" s="2217"/>
      <c r="UDG2086" s="2217"/>
      <c r="UDH2086" s="2217"/>
      <c r="UDI2086" s="2217"/>
      <c r="UDJ2086" s="2217"/>
      <c r="UDK2086" s="2217"/>
      <c r="UDL2086" s="2217"/>
      <c r="UDM2086" s="2217"/>
      <c r="UDN2086" s="2217"/>
      <c r="UDO2086" s="2217"/>
      <c r="UDP2086" s="2217"/>
      <c r="UDQ2086" s="2217"/>
      <c r="UDR2086" s="2217"/>
      <c r="UDS2086" s="2217"/>
      <c r="UDT2086" s="2217"/>
      <c r="UDU2086" s="2217"/>
      <c r="UDV2086" s="2217"/>
      <c r="UDW2086" s="2217"/>
      <c r="UDX2086" s="2217"/>
      <c r="UDY2086" s="2217"/>
      <c r="UDZ2086" s="2217"/>
      <c r="UEA2086" s="2217"/>
      <c r="UEB2086" s="2217"/>
      <c r="UEC2086" s="2217"/>
      <c r="UED2086" s="2217"/>
      <c r="UEE2086" s="2217"/>
      <c r="UEF2086" s="2217"/>
      <c r="UEG2086" s="2217"/>
      <c r="UEH2086" s="2217"/>
      <c r="UEI2086" s="2217"/>
      <c r="UEJ2086" s="2217"/>
      <c r="UEK2086" s="2217"/>
      <c r="UEL2086" s="2217"/>
      <c r="UEM2086" s="2217"/>
      <c r="UEN2086" s="2217"/>
      <c r="UEO2086" s="2217"/>
      <c r="UEP2086" s="2217"/>
      <c r="UEQ2086" s="2217"/>
      <c r="UER2086" s="2217"/>
      <c r="UES2086" s="2217"/>
      <c r="UET2086" s="2217"/>
      <c r="UEU2086" s="2217"/>
      <c r="UEV2086" s="2217"/>
      <c r="UEW2086" s="2217"/>
      <c r="UEX2086" s="2217"/>
      <c r="UEY2086" s="2217"/>
      <c r="UEZ2086" s="2217"/>
      <c r="UFA2086" s="2217"/>
      <c r="UFB2086" s="2217"/>
      <c r="UFC2086" s="2217"/>
      <c r="UFD2086" s="2217"/>
      <c r="UFE2086" s="2217"/>
      <c r="UFF2086" s="2217"/>
      <c r="UFG2086" s="2217"/>
      <c r="UFH2086" s="2217"/>
      <c r="UFI2086" s="2217"/>
      <c r="UFJ2086" s="2217"/>
      <c r="UFK2086" s="2217"/>
      <c r="UFL2086" s="2217"/>
      <c r="UFM2086" s="2217"/>
      <c r="UFN2086" s="2217"/>
      <c r="UFO2086" s="2217"/>
      <c r="UFP2086" s="2217"/>
      <c r="UFQ2086" s="2217"/>
      <c r="UFR2086" s="2217"/>
      <c r="UFS2086" s="2217"/>
      <c r="UFT2086" s="2217"/>
      <c r="UFU2086" s="2217"/>
      <c r="UFV2086" s="2217"/>
      <c r="UFW2086" s="2217"/>
      <c r="UFX2086" s="2217"/>
      <c r="UFY2086" s="2217"/>
      <c r="UFZ2086" s="2217"/>
      <c r="UGA2086" s="2217"/>
      <c r="UGB2086" s="2217"/>
      <c r="UGC2086" s="2217"/>
      <c r="UGD2086" s="2217"/>
      <c r="UGE2086" s="2217"/>
      <c r="UGF2086" s="2217"/>
      <c r="UGG2086" s="2217"/>
      <c r="UGH2086" s="2217"/>
      <c r="UGI2086" s="2217"/>
      <c r="UGJ2086" s="2217"/>
      <c r="UGK2086" s="2217"/>
      <c r="UGL2086" s="2217"/>
      <c r="UGM2086" s="2217"/>
      <c r="UGN2086" s="2217"/>
      <c r="UGO2086" s="2217"/>
      <c r="UGP2086" s="2217"/>
      <c r="UGQ2086" s="2217"/>
      <c r="UGR2086" s="2217"/>
      <c r="UGS2086" s="2217"/>
      <c r="UGT2086" s="2217"/>
      <c r="UGU2086" s="2217"/>
      <c r="UGV2086" s="2217"/>
      <c r="UGW2086" s="2217"/>
      <c r="UGX2086" s="2217"/>
      <c r="UGY2086" s="2217"/>
      <c r="UGZ2086" s="2217"/>
      <c r="UHA2086" s="2217"/>
      <c r="UHB2086" s="2217"/>
      <c r="UHC2086" s="2217"/>
      <c r="UHD2086" s="2217"/>
      <c r="UHE2086" s="2217"/>
      <c r="UHF2086" s="2217"/>
      <c r="UHG2086" s="2217"/>
      <c r="UHH2086" s="2217"/>
      <c r="UHI2086" s="2217"/>
      <c r="UHJ2086" s="2217"/>
      <c r="UHK2086" s="2217"/>
      <c r="UHL2086" s="2217"/>
      <c r="UHM2086" s="2217"/>
      <c r="UHN2086" s="2217"/>
      <c r="UHO2086" s="2217"/>
      <c r="UHP2086" s="2217"/>
      <c r="UHQ2086" s="2217"/>
      <c r="UHR2086" s="2217"/>
      <c r="UHS2086" s="2217"/>
      <c r="UHT2086" s="2217"/>
      <c r="UHU2086" s="2217"/>
      <c r="UHV2086" s="2217"/>
      <c r="UHW2086" s="2217"/>
      <c r="UHX2086" s="2217"/>
      <c r="UHY2086" s="2217"/>
      <c r="UHZ2086" s="2217"/>
      <c r="UIA2086" s="2217"/>
      <c r="UIB2086" s="2217"/>
      <c r="UIC2086" s="2217"/>
      <c r="UID2086" s="2217"/>
      <c r="UIE2086" s="2217"/>
      <c r="UIF2086" s="2217"/>
      <c r="UIG2086" s="2217"/>
      <c r="UIH2086" s="2217"/>
      <c r="UII2086" s="2217"/>
      <c r="UIJ2086" s="2217"/>
      <c r="UIK2086" s="2217"/>
      <c r="UIL2086" s="2217"/>
      <c r="UIM2086" s="2217"/>
      <c r="UIN2086" s="2217"/>
      <c r="UIO2086" s="2217"/>
      <c r="UIP2086" s="2217"/>
      <c r="UIQ2086" s="2217"/>
      <c r="UIR2086" s="2217"/>
      <c r="UIS2086" s="2217"/>
      <c r="UIT2086" s="2217"/>
      <c r="UIU2086" s="2217"/>
      <c r="UIV2086" s="2217"/>
      <c r="UIW2086" s="2217"/>
      <c r="UIX2086" s="2217"/>
      <c r="UIY2086" s="2217"/>
      <c r="UIZ2086" s="2217"/>
      <c r="UJA2086" s="2217"/>
      <c r="UJB2086" s="2217"/>
      <c r="UJC2086" s="2217"/>
      <c r="UJD2086" s="2217"/>
      <c r="UJE2086" s="2217"/>
      <c r="UJF2086" s="2217"/>
      <c r="UJG2086" s="2217"/>
      <c r="UJH2086" s="2217"/>
      <c r="UJI2086" s="2217"/>
      <c r="UJJ2086" s="2217"/>
      <c r="UJK2086" s="2217"/>
      <c r="UJL2086" s="2217"/>
      <c r="UJM2086" s="2217"/>
      <c r="UJN2086" s="2217"/>
      <c r="UJO2086" s="2217"/>
      <c r="UJP2086" s="2217"/>
      <c r="UJQ2086" s="2217"/>
      <c r="UJR2086" s="2217"/>
      <c r="UJS2086" s="2217"/>
      <c r="UJT2086" s="2217"/>
      <c r="UJU2086" s="2217"/>
      <c r="UJV2086" s="2217"/>
      <c r="UJW2086" s="2217"/>
      <c r="UJX2086" s="2217"/>
      <c r="UJY2086" s="2217"/>
      <c r="UJZ2086" s="2217"/>
      <c r="UKA2086" s="2217"/>
      <c r="UKB2086" s="2217"/>
      <c r="UKC2086" s="2217"/>
      <c r="UKD2086" s="2217"/>
      <c r="UKE2086" s="2217"/>
      <c r="UKF2086" s="2217"/>
      <c r="UKG2086" s="2217"/>
      <c r="UKH2086" s="2217"/>
      <c r="UKI2086" s="2217"/>
      <c r="UKJ2086" s="2217"/>
      <c r="UKK2086" s="2217"/>
      <c r="UKL2086" s="2217"/>
      <c r="UKM2086" s="2217"/>
      <c r="UKN2086" s="2217"/>
      <c r="UKO2086" s="2217"/>
      <c r="UKP2086" s="2217"/>
      <c r="UKQ2086" s="2217"/>
      <c r="UKR2086" s="2217"/>
      <c r="UKS2086" s="2217"/>
      <c r="UKT2086" s="2217"/>
      <c r="UKU2086" s="2217"/>
      <c r="UKV2086" s="2217"/>
      <c r="UKW2086" s="2217"/>
      <c r="UKX2086" s="2217"/>
      <c r="UKY2086" s="2217"/>
      <c r="UKZ2086" s="2217"/>
      <c r="ULA2086" s="2217"/>
      <c r="ULB2086" s="2217"/>
      <c r="ULC2086" s="2217"/>
      <c r="ULD2086" s="2217"/>
      <c r="ULE2086" s="2217"/>
      <c r="ULF2086" s="2217"/>
      <c r="ULG2086" s="2217"/>
      <c r="ULH2086" s="2217"/>
      <c r="ULI2086" s="2217"/>
      <c r="ULJ2086" s="2217"/>
      <c r="ULK2086" s="2217"/>
      <c r="ULL2086" s="2217"/>
      <c r="ULM2086" s="2217"/>
      <c r="ULN2086" s="2217"/>
      <c r="ULO2086" s="2217"/>
      <c r="ULP2086" s="2217"/>
      <c r="ULQ2086" s="2217"/>
      <c r="ULR2086" s="2217"/>
      <c r="ULS2086" s="2217"/>
      <c r="ULT2086" s="2217"/>
      <c r="ULU2086" s="2217"/>
      <c r="ULV2086" s="2217"/>
      <c r="ULW2086" s="2217"/>
      <c r="ULX2086" s="2217"/>
      <c r="ULY2086" s="2217"/>
      <c r="ULZ2086" s="2217"/>
      <c r="UMA2086" s="2217"/>
      <c r="UMB2086" s="2217"/>
      <c r="UMC2086" s="2217"/>
      <c r="UMD2086" s="2217"/>
      <c r="UME2086" s="2217"/>
      <c r="UMF2086" s="2217"/>
      <c r="UMG2086" s="2217"/>
      <c r="UMH2086" s="2217"/>
      <c r="UMI2086" s="2217"/>
      <c r="UMJ2086" s="2217"/>
      <c r="UMK2086" s="2217"/>
      <c r="UML2086" s="2217"/>
      <c r="UMM2086" s="2217"/>
      <c r="UMN2086" s="2217"/>
      <c r="UMO2086" s="2217"/>
      <c r="UMP2086" s="2217"/>
      <c r="UMQ2086" s="2217"/>
      <c r="UMR2086" s="2217"/>
      <c r="UMS2086" s="2217"/>
      <c r="UMT2086" s="2217"/>
      <c r="UMU2086" s="2217"/>
      <c r="UMV2086" s="2217"/>
      <c r="UMW2086" s="2217"/>
      <c r="UMX2086" s="2217"/>
      <c r="UMY2086" s="2217"/>
      <c r="UMZ2086" s="2217"/>
      <c r="UNA2086" s="2217"/>
      <c r="UNB2086" s="2217"/>
      <c r="UNC2086" s="2217"/>
      <c r="UND2086" s="2217"/>
      <c r="UNE2086" s="2217"/>
      <c r="UNF2086" s="2217"/>
      <c r="UNG2086" s="2217"/>
      <c r="UNH2086" s="2217"/>
      <c r="UNI2086" s="2217"/>
      <c r="UNJ2086" s="2217"/>
      <c r="UNK2086" s="2217"/>
      <c r="UNL2086" s="2217"/>
      <c r="UNM2086" s="2217"/>
      <c r="UNN2086" s="2217"/>
      <c r="UNO2086" s="2217"/>
      <c r="UNP2086" s="2217"/>
      <c r="UNQ2086" s="2217"/>
      <c r="UNR2086" s="2217"/>
      <c r="UNS2086" s="2217"/>
      <c r="UNT2086" s="2217"/>
      <c r="UNU2086" s="2217"/>
      <c r="UNV2086" s="2217"/>
      <c r="UNW2086" s="2217"/>
      <c r="UNX2086" s="2217"/>
      <c r="UNY2086" s="2217"/>
      <c r="UNZ2086" s="2217"/>
      <c r="UOA2086" s="2217"/>
      <c r="UOB2086" s="2217"/>
      <c r="UOC2086" s="2217"/>
      <c r="UOD2086" s="2217"/>
      <c r="UOE2086" s="2217"/>
      <c r="UOF2086" s="2217"/>
      <c r="UOG2086" s="2217"/>
      <c r="UOH2086" s="2217"/>
      <c r="UOI2086" s="2217"/>
      <c r="UOJ2086" s="2217"/>
      <c r="UOK2086" s="2217"/>
      <c r="UOL2086" s="2217"/>
      <c r="UOM2086" s="2217"/>
      <c r="UON2086" s="2217"/>
      <c r="UOO2086" s="2217"/>
      <c r="UOP2086" s="2217"/>
      <c r="UOQ2086" s="2217"/>
      <c r="UOR2086" s="2217"/>
      <c r="UOS2086" s="2217"/>
      <c r="UOT2086" s="2217"/>
      <c r="UOU2086" s="2217"/>
      <c r="UOV2086" s="2217"/>
      <c r="UOW2086" s="2217"/>
      <c r="UOX2086" s="2217"/>
      <c r="UOY2086" s="2217"/>
      <c r="UOZ2086" s="2217"/>
      <c r="UPA2086" s="2217"/>
      <c r="UPB2086" s="2217"/>
      <c r="UPC2086" s="2217"/>
      <c r="UPD2086" s="2217"/>
      <c r="UPE2086" s="2217"/>
      <c r="UPF2086" s="2217"/>
      <c r="UPG2086" s="2217"/>
      <c r="UPH2086" s="2217"/>
      <c r="UPI2086" s="2217"/>
      <c r="UPJ2086" s="2217"/>
      <c r="UPK2086" s="2217"/>
      <c r="UPL2086" s="2217"/>
      <c r="UPM2086" s="2217"/>
      <c r="UPN2086" s="2217"/>
      <c r="UPO2086" s="2217"/>
      <c r="UPP2086" s="2217"/>
      <c r="UPQ2086" s="2217"/>
      <c r="UPR2086" s="2217"/>
      <c r="UPS2086" s="2217"/>
      <c r="UPT2086" s="2217"/>
      <c r="UPU2086" s="2217"/>
      <c r="UPV2086" s="2217"/>
      <c r="UPW2086" s="2217"/>
      <c r="UPX2086" s="2217"/>
      <c r="UPY2086" s="2217"/>
      <c r="UPZ2086" s="2217"/>
      <c r="UQA2086" s="2217"/>
      <c r="UQB2086" s="2217"/>
      <c r="UQC2086" s="2217"/>
      <c r="UQD2086" s="2217"/>
      <c r="UQE2086" s="2217"/>
      <c r="UQF2086" s="2217"/>
      <c r="UQG2086" s="2217"/>
      <c r="UQH2086" s="2217"/>
      <c r="UQI2086" s="2217"/>
      <c r="UQJ2086" s="2217"/>
      <c r="UQK2086" s="2217"/>
      <c r="UQL2086" s="2217"/>
      <c r="UQM2086" s="2217"/>
      <c r="UQN2086" s="2217"/>
      <c r="UQO2086" s="2217"/>
      <c r="UQP2086" s="2217"/>
      <c r="UQQ2086" s="2217"/>
      <c r="UQR2086" s="2217"/>
      <c r="UQS2086" s="2217"/>
      <c r="UQT2086" s="2217"/>
      <c r="UQU2086" s="2217"/>
      <c r="UQV2086" s="2217"/>
      <c r="UQW2086" s="2217"/>
      <c r="UQX2086" s="2217"/>
      <c r="UQY2086" s="2217"/>
      <c r="UQZ2086" s="2217"/>
      <c r="URA2086" s="2217"/>
      <c r="URB2086" s="2217"/>
      <c r="URC2086" s="2217"/>
      <c r="URD2086" s="2217"/>
      <c r="URE2086" s="2217"/>
      <c r="URF2086" s="2217"/>
      <c r="URG2086" s="2217"/>
      <c r="URH2086" s="2217"/>
      <c r="URI2086" s="2217"/>
      <c r="URJ2086" s="2217"/>
      <c r="URK2086" s="2217"/>
      <c r="URL2086" s="2217"/>
      <c r="URM2086" s="2217"/>
      <c r="URN2086" s="2217"/>
      <c r="URO2086" s="2217"/>
      <c r="URP2086" s="2217"/>
      <c r="URQ2086" s="2217"/>
      <c r="URR2086" s="2217"/>
      <c r="URS2086" s="2217"/>
      <c r="URT2086" s="2217"/>
      <c r="URU2086" s="2217"/>
      <c r="URV2086" s="2217"/>
      <c r="URW2086" s="2217"/>
      <c r="URX2086" s="2217"/>
      <c r="URY2086" s="2217"/>
      <c r="URZ2086" s="2217"/>
      <c r="USA2086" s="2217"/>
      <c r="USB2086" s="2217"/>
      <c r="USC2086" s="2217"/>
      <c r="USD2086" s="2217"/>
      <c r="USE2086" s="2217"/>
      <c r="USF2086" s="2217"/>
      <c r="USG2086" s="2217"/>
      <c r="USH2086" s="2217"/>
      <c r="USI2086" s="2217"/>
      <c r="USJ2086" s="2217"/>
      <c r="USK2086" s="2217"/>
      <c r="USL2086" s="2217"/>
      <c r="USM2086" s="2217"/>
      <c r="USN2086" s="2217"/>
      <c r="USO2086" s="2217"/>
      <c r="USP2086" s="2217"/>
      <c r="USQ2086" s="2217"/>
      <c r="USR2086" s="2217"/>
      <c r="USS2086" s="2217"/>
      <c r="UST2086" s="2217"/>
      <c r="USU2086" s="2217"/>
      <c r="USV2086" s="2217"/>
      <c r="USW2086" s="2217"/>
      <c r="USX2086" s="2217"/>
      <c r="USY2086" s="2217"/>
      <c r="USZ2086" s="2217"/>
      <c r="UTA2086" s="2217"/>
      <c r="UTB2086" s="2217"/>
      <c r="UTC2086" s="2217"/>
      <c r="UTD2086" s="2217"/>
      <c r="UTE2086" s="2217"/>
      <c r="UTF2086" s="2217"/>
      <c r="UTG2086" s="2217"/>
      <c r="UTH2086" s="2217"/>
      <c r="UTI2086" s="2217"/>
      <c r="UTJ2086" s="2217"/>
      <c r="UTK2086" s="2217"/>
      <c r="UTL2086" s="2217"/>
      <c r="UTM2086" s="2217"/>
      <c r="UTN2086" s="2217"/>
      <c r="UTO2086" s="2217"/>
      <c r="UTP2086" s="2217"/>
      <c r="UTQ2086" s="2217"/>
      <c r="UTR2086" s="2217"/>
      <c r="UTS2086" s="2217"/>
      <c r="UTT2086" s="2217"/>
      <c r="UTU2086" s="2217"/>
      <c r="UTV2086" s="2217"/>
      <c r="UTW2086" s="2217"/>
      <c r="UTX2086" s="2217"/>
      <c r="UTY2086" s="2217"/>
      <c r="UTZ2086" s="2217"/>
      <c r="UUA2086" s="2217"/>
      <c r="UUB2086" s="2217"/>
      <c r="UUC2086" s="2217"/>
      <c r="UUD2086" s="2217"/>
      <c r="UUE2086" s="2217"/>
      <c r="UUF2086" s="2217"/>
      <c r="UUG2086" s="2217"/>
      <c r="UUH2086" s="2217"/>
      <c r="UUI2086" s="2217"/>
      <c r="UUJ2086" s="2217"/>
      <c r="UUK2086" s="2217"/>
      <c r="UUL2086" s="2217"/>
      <c r="UUM2086" s="2217"/>
      <c r="UUN2086" s="2217"/>
      <c r="UUO2086" s="2217"/>
      <c r="UUP2086" s="2217"/>
      <c r="UUQ2086" s="2217"/>
      <c r="UUR2086" s="2217"/>
      <c r="UUS2086" s="2217"/>
      <c r="UUT2086" s="2217"/>
      <c r="UUU2086" s="2217"/>
      <c r="UUV2086" s="2217"/>
      <c r="UUW2086" s="2217"/>
      <c r="UUX2086" s="2217"/>
      <c r="UUY2086" s="2217"/>
      <c r="UUZ2086" s="2217"/>
      <c r="UVA2086" s="2217"/>
      <c r="UVB2086" s="2217"/>
      <c r="UVC2086" s="2217"/>
      <c r="UVD2086" s="2217"/>
      <c r="UVE2086" s="2217"/>
      <c r="UVF2086" s="2217"/>
      <c r="UVG2086" s="2217"/>
      <c r="UVH2086" s="2217"/>
      <c r="UVI2086" s="2217"/>
      <c r="UVJ2086" s="2217"/>
      <c r="UVK2086" s="2217"/>
      <c r="UVL2086" s="2217"/>
      <c r="UVM2086" s="2217"/>
      <c r="UVN2086" s="2217"/>
      <c r="UVO2086" s="2217"/>
      <c r="UVP2086" s="2217"/>
      <c r="UVQ2086" s="2217"/>
      <c r="UVR2086" s="2217"/>
      <c r="UVS2086" s="2217"/>
      <c r="UVT2086" s="2217"/>
      <c r="UVU2086" s="2217"/>
      <c r="UVV2086" s="2217"/>
      <c r="UVW2086" s="2217"/>
      <c r="UVX2086" s="2217"/>
      <c r="UVY2086" s="2217"/>
      <c r="UVZ2086" s="2217"/>
      <c r="UWA2086" s="2217"/>
      <c r="UWB2086" s="2217"/>
      <c r="UWC2086" s="2217"/>
      <c r="UWD2086" s="2217"/>
      <c r="UWE2086" s="2217"/>
      <c r="UWF2086" s="2217"/>
      <c r="UWG2086" s="2217"/>
      <c r="UWH2086" s="2217"/>
      <c r="UWI2086" s="2217"/>
      <c r="UWJ2086" s="2217"/>
      <c r="UWK2086" s="2217"/>
      <c r="UWL2086" s="2217"/>
      <c r="UWM2086" s="2217"/>
      <c r="UWN2086" s="2217"/>
      <c r="UWO2086" s="2217"/>
      <c r="UWP2086" s="2217"/>
      <c r="UWQ2086" s="2217"/>
      <c r="UWR2086" s="2217"/>
      <c r="UWS2086" s="2217"/>
      <c r="UWT2086" s="2217"/>
      <c r="UWU2086" s="2217"/>
      <c r="UWV2086" s="2217"/>
      <c r="UWW2086" s="2217"/>
      <c r="UWX2086" s="2217"/>
      <c r="UWY2086" s="2217"/>
      <c r="UWZ2086" s="2217"/>
      <c r="UXA2086" s="2217"/>
      <c r="UXB2086" s="2217"/>
      <c r="UXC2086" s="2217"/>
      <c r="UXD2086" s="2217"/>
      <c r="UXE2086" s="2217"/>
      <c r="UXF2086" s="2217"/>
      <c r="UXG2086" s="2217"/>
      <c r="UXH2086" s="2217"/>
      <c r="UXI2086" s="2217"/>
      <c r="UXJ2086" s="2217"/>
      <c r="UXK2086" s="2217"/>
      <c r="UXL2086" s="2217"/>
      <c r="UXM2086" s="2217"/>
      <c r="UXN2086" s="2217"/>
      <c r="UXO2086" s="2217"/>
      <c r="UXP2086" s="2217"/>
      <c r="UXQ2086" s="2217"/>
      <c r="UXR2086" s="2217"/>
      <c r="UXS2086" s="2217"/>
      <c r="UXT2086" s="2217"/>
      <c r="UXU2086" s="2217"/>
      <c r="UXV2086" s="2217"/>
      <c r="UXW2086" s="2217"/>
      <c r="UXX2086" s="2217"/>
      <c r="UXY2086" s="2217"/>
      <c r="UXZ2086" s="2217"/>
      <c r="UYA2086" s="2217"/>
      <c r="UYB2086" s="2217"/>
      <c r="UYC2086" s="2217"/>
      <c r="UYD2086" s="2217"/>
      <c r="UYE2086" s="2217"/>
      <c r="UYF2086" s="2217"/>
      <c r="UYG2086" s="2217"/>
      <c r="UYH2086" s="2217"/>
      <c r="UYI2086" s="2217"/>
      <c r="UYJ2086" s="2217"/>
      <c r="UYK2086" s="2217"/>
      <c r="UYL2086" s="2217"/>
      <c r="UYM2086" s="2217"/>
      <c r="UYN2086" s="2217"/>
      <c r="UYO2086" s="2217"/>
      <c r="UYP2086" s="2217"/>
      <c r="UYQ2086" s="2217"/>
      <c r="UYR2086" s="2217"/>
      <c r="UYS2086" s="2217"/>
      <c r="UYT2086" s="2217"/>
      <c r="UYU2086" s="2217"/>
      <c r="UYV2086" s="2217"/>
      <c r="UYW2086" s="2217"/>
      <c r="UYX2086" s="2217"/>
      <c r="UYY2086" s="2217"/>
      <c r="UYZ2086" s="2217"/>
      <c r="UZA2086" s="2217"/>
      <c r="UZB2086" s="2217"/>
      <c r="UZC2086" s="2217"/>
      <c r="UZD2086" s="2217"/>
      <c r="UZE2086" s="2217"/>
      <c r="UZF2086" s="2217"/>
      <c r="UZG2086" s="2217"/>
      <c r="UZH2086" s="2217"/>
      <c r="UZI2086" s="2217"/>
      <c r="UZJ2086" s="2217"/>
      <c r="UZK2086" s="2217"/>
      <c r="UZL2086" s="2217"/>
      <c r="UZM2086" s="2217"/>
      <c r="UZN2086" s="2217"/>
      <c r="UZO2086" s="2217"/>
      <c r="UZP2086" s="2217"/>
      <c r="UZQ2086" s="2217"/>
      <c r="UZR2086" s="2217"/>
      <c r="UZS2086" s="2217"/>
      <c r="UZT2086" s="2217"/>
      <c r="UZU2086" s="2217"/>
      <c r="UZV2086" s="2217"/>
      <c r="UZW2086" s="2217"/>
      <c r="UZX2086" s="2217"/>
      <c r="UZY2086" s="2217"/>
      <c r="UZZ2086" s="2217"/>
      <c r="VAA2086" s="2217"/>
      <c r="VAB2086" s="2217"/>
      <c r="VAC2086" s="2217"/>
      <c r="VAD2086" s="2217"/>
      <c r="VAE2086" s="2217"/>
      <c r="VAF2086" s="2217"/>
      <c r="VAG2086" s="2217"/>
      <c r="VAH2086" s="2217"/>
      <c r="VAI2086" s="2217"/>
      <c r="VAJ2086" s="2217"/>
      <c r="VAK2086" s="2217"/>
      <c r="VAL2086" s="2217"/>
      <c r="VAM2086" s="2217"/>
      <c r="VAN2086" s="2217"/>
      <c r="VAO2086" s="2217"/>
      <c r="VAP2086" s="2217"/>
      <c r="VAQ2086" s="2217"/>
      <c r="VAR2086" s="2217"/>
      <c r="VAS2086" s="2217"/>
      <c r="VAT2086" s="2217"/>
      <c r="VAU2086" s="2217"/>
      <c r="VAV2086" s="2217"/>
      <c r="VAW2086" s="2217"/>
      <c r="VAX2086" s="2217"/>
      <c r="VAY2086" s="2217"/>
      <c r="VAZ2086" s="2217"/>
      <c r="VBA2086" s="2217"/>
      <c r="VBB2086" s="2217"/>
      <c r="VBC2086" s="2217"/>
      <c r="VBD2086" s="2217"/>
      <c r="VBE2086" s="2217"/>
      <c r="VBF2086" s="2217"/>
      <c r="VBG2086" s="2217"/>
      <c r="VBH2086" s="2217"/>
      <c r="VBI2086" s="2217"/>
      <c r="VBJ2086" s="2217"/>
      <c r="VBK2086" s="2217"/>
      <c r="VBL2086" s="2217"/>
      <c r="VBM2086" s="2217"/>
      <c r="VBN2086" s="2217"/>
      <c r="VBO2086" s="2217"/>
      <c r="VBP2086" s="2217"/>
      <c r="VBQ2086" s="2217"/>
      <c r="VBR2086" s="2217"/>
      <c r="VBS2086" s="2217"/>
      <c r="VBT2086" s="2217"/>
      <c r="VBU2086" s="2217"/>
      <c r="VBV2086" s="2217"/>
      <c r="VBW2086" s="2217"/>
      <c r="VBX2086" s="2217"/>
      <c r="VBY2086" s="2217"/>
      <c r="VBZ2086" s="2217"/>
      <c r="VCA2086" s="2217"/>
      <c r="VCB2086" s="2217"/>
      <c r="VCC2086" s="2217"/>
      <c r="VCD2086" s="2217"/>
      <c r="VCE2086" s="2217"/>
      <c r="VCF2086" s="2217"/>
      <c r="VCG2086" s="2217"/>
      <c r="VCH2086" s="2217"/>
      <c r="VCI2086" s="2217"/>
      <c r="VCJ2086" s="2217"/>
      <c r="VCK2086" s="2217"/>
      <c r="VCL2086" s="2217"/>
      <c r="VCM2086" s="2217"/>
      <c r="VCN2086" s="2217"/>
      <c r="VCO2086" s="2217"/>
      <c r="VCP2086" s="2217"/>
      <c r="VCQ2086" s="2217"/>
      <c r="VCR2086" s="2217"/>
      <c r="VCS2086" s="2217"/>
      <c r="VCT2086" s="2217"/>
      <c r="VCU2086" s="2217"/>
      <c r="VCV2086" s="2217"/>
      <c r="VCW2086" s="2217"/>
      <c r="VCX2086" s="2217"/>
      <c r="VCY2086" s="2217"/>
      <c r="VCZ2086" s="2217"/>
      <c r="VDA2086" s="2217"/>
      <c r="VDB2086" s="2217"/>
      <c r="VDC2086" s="2217"/>
      <c r="VDD2086" s="2217"/>
      <c r="VDE2086" s="2217"/>
      <c r="VDF2086" s="2217"/>
      <c r="VDG2086" s="2217"/>
      <c r="VDH2086" s="2217"/>
      <c r="VDI2086" s="2217"/>
      <c r="VDJ2086" s="2217"/>
      <c r="VDK2086" s="2217"/>
      <c r="VDL2086" s="2217"/>
      <c r="VDM2086" s="2217"/>
      <c r="VDN2086" s="2217"/>
      <c r="VDO2086" s="2217"/>
      <c r="VDP2086" s="2217"/>
      <c r="VDQ2086" s="2217"/>
      <c r="VDR2086" s="2217"/>
      <c r="VDS2086" s="2217"/>
      <c r="VDT2086" s="2217"/>
      <c r="VDU2086" s="2217"/>
      <c r="VDV2086" s="2217"/>
      <c r="VDW2086" s="2217"/>
      <c r="VDX2086" s="2217"/>
      <c r="VDY2086" s="2217"/>
      <c r="VDZ2086" s="2217"/>
      <c r="VEA2086" s="2217"/>
      <c r="VEB2086" s="2217"/>
      <c r="VEC2086" s="2217"/>
      <c r="VED2086" s="2217"/>
      <c r="VEE2086" s="2217"/>
      <c r="VEF2086" s="2217"/>
      <c r="VEG2086" s="2217"/>
      <c r="VEH2086" s="2217"/>
      <c r="VEI2086" s="2217"/>
      <c r="VEJ2086" s="2217"/>
      <c r="VEK2086" s="2217"/>
      <c r="VEL2086" s="2217"/>
      <c r="VEM2086" s="2217"/>
      <c r="VEN2086" s="2217"/>
      <c r="VEO2086" s="2217"/>
      <c r="VEP2086" s="2217"/>
      <c r="VEQ2086" s="2217"/>
      <c r="VER2086" s="2217"/>
      <c r="VES2086" s="2217"/>
      <c r="VET2086" s="2217"/>
      <c r="VEU2086" s="2217"/>
      <c r="VEV2086" s="2217"/>
      <c r="VEW2086" s="2217"/>
      <c r="VEX2086" s="2217"/>
      <c r="VEY2086" s="2217"/>
      <c r="VEZ2086" s="2217"/>
      <c r="VFA2086" s="2217"/>
      <c r="VFB2086" s="2217"/>
      <c r="VFC2086" s="2217"/>
      <c r="VFD2086" s="2217"/>
      <c r="VFE2086" s="2217"/>
      <c r="VFF2086" s="2217"/>
      <c r="VFG2086" s="2217"/>
      <c r="VFH2086" s="2217"/>
      <c r="VFI2086" s="2217"/>
      <c r="VFJ2086" s="2217"/>
      <c r="VFK2086" s="2217"/>
      <c r="VFL2086" s="2217"/>
      <c r="VFM2086" s="2217"/>
      <c r="VFN2086" s="2217"/>
      <c r="VFO2086" s="2217"/>
      <c r="VFP2086" s="2217"/>
      <c r="VFQ2086" s="2217"/>
      <c r="VFR2086" s="2217"/>
      <c r="VFS2086" s="2217"/>
      <c r="VFT2086" s="2217"/>
      <c r="VFU2086" s="2217"/>
      <c r="VFV2086" s="2217"/>
      <c r="VFW2086" s="2217"/>
      <c r="VFX2086" s="2217"/>
      <c r="VFY2086" s="2217"/>
      <c r="VFZ2086" s="2217"/>
      <c r="VGA2086" s="2217"/>
      <c r="VGB2086" s="2217"/>
      <c r="VGC2086" s="2217"/>
      <c r="VGD2086" s="2217"/>
      <c r="VGE2086" s="2217"/>
      <c r="VGF2086" s="2217"/>
      <c r="VGG2086" s="2217"/>
      <c r="VGH2086" s="2217"/>
      <c r="VGI2086" s="2217"/>
      <c r="VGJ2086" s="2217"/>
      <c r="VGK2086" s="2217"/>
      <c r="VGL2086" s="2217"/>
      <c r="VGM2086" s="2217"/>
      <c r="VGN2086" s="2217"/>
      <c r="VGO2086" s="2217"/>
      <c r="VGP2086" s="2217"/>
      <c r="VGQ2086" s="2217"/>
      <c r="VGR2086" s="2217"/>
      <c r="VGS2086" s="2217"/>
      <c r="VGT2086" s="2217"/>
      <c r="VGU2086" s="2217"/>
      <c r="VGV2086" s="2217"/>
      <c r="VGW2086" s="2217"/>
      <c r="VGX2086" s="2217"/>
      <c r="VGY2086" s="2217"/>
      <c r="VGZ2086" s="2217"/>
      <c r="VHA2086" s="2217"/>
      <c r="VHB2086" s="2217"/>
      <c r="VHC2086" s="2217"/>
      <c r="VHD2086" s="2217"/>
      <c r="VHE2086" s="2217"/>
      <c r="VHF2086" s="2217"/>
      <c r="VHG2086" s="2217"/>
      <c r="VHH2086" s="2217"/>
      <c r="VHI2086" s="2217"/>
      <c r="VHJ2086" s="2217"/>
      <c r="VHK2086" s="2217"/>
      <c r="VHL2086" s="2217"/>
      <c r="VHM2086" s="2217"/>
      <c r="VHN2086" s="2217"/>
      <c r="VHO2086" s="2217"/>
      <c r="VHP2086" s="2217"/>
      <c r="VHQ2086" s="2217"/>
      <c r="VHR2086" s="2217"/>
      <c r="VHS2086" s="2217"/>
      <c r="VHT2086" s="2217"/>
      <c r="VHU2086" s="2217"/>
      <c r="VHV2086" s="2217"/>
      <c r="VHW2086" s="2217"/>
      <c r="VHX2086" s="2217"/>
      <c r="VHY2086" s="2217"/>
      <c r="VHZ2086" s="2217"/>
      <c r="VIA2086" s="2217"/>
      <c r="VIB2086" s="2217"/>
      <c r="VIC2086" s="2217"/>
      <c r="VID2086" s="2217"/>
      <c r="VIE2086" s="2217"/>
      <c r="VIF2086" s="2217"/>
      <c r="VIG2086" s="2217"/>
      <c r="VIH2086" s="2217"/>
      <c r="VII2086" s="2217"/>
      <c r="VIJ2086" s="2217"/>
      <c r="VIK2086" s="2217"/>
      <c r="VIL2086" s="2217"/>
      <c r="VIM2086" s="2217"/>
      <c r="VIN2086" s="2217"/>
      <c r="VIO2086" s="2217"/>
      <c r="VIP2086" s="2217"/>
      <c r="VIQ2086" s="2217"/>
      <c r="VIR2086" s="2217"/>
      <c r="VIS2086" s="2217"/>
      <c r="VIT2086" s="2217"/>
      <c r="VIU2086" s="2217"/>
      <c r="VIV2086" s="2217"/>
      <c r="VIW2086" s="2217"/>
      <c r="VIX2086" s="2217"/>
      <c r="VIY2086" s="2217"/>
      <c r="VIZ2086" s="2217"/>
      <c r="VJA2086" s="2217"/>
      <c r="VJB2086" s="2217"/>
      <c r="VJC2086" s="2217"/>
      <c r="VJD2086" s="2217"/>
      <c r="VJE2086" s="2217"/>
      <c r="VJF2086" s="2217"/>
      <c r="VJG2086" s="2217"/>
      <c r="VJH2086" s="2217"/>
      <c r="VJI2086" s="2217"/>
      <c r="VJJ2086" s="2217"/>
      <c r="VJK2086" s="2217"/>
      <c r="VJL2086" s="2217"/>
      <c r="VJM2086" s="2217"/>
      <c r="VJN2086" s="2217"/>
      <c r="VJO2086" s="2217"/>
      <c r="VJP2086" s="2217"/>
      <c r="VJQ2086" s="2217"/>
      <c r="VJR2086" s="2217"/>
      <c r="VJS2086" s="2217"/>
      <c r="VJT2086" s="2217"/>
      <c r="VJU2086" s="2217"/>
      <c r="VJV2086" s="2217"/>
      <c r="VJW2086" s="2217"/>
      <c r="VJX2086" s="2217"/>
      <c r="VJY2086" s="2217"/>
      <c r="VJZ2086" s="2217"/>
      <c r="VKA2086" s="2217"/>
      <c r="VKB2086" s="2217"/>
      <c r="VKC2086" s="2217"/>
      <c r="VKD2086" s="2217"/>
      <c r="VKE2086" s="2217"/>
      <c r="VKF2086" s="2217"/>
      <c r="VKG2086" s="2217"/>
      <c r="VKH2086" s="2217"/>
      <c r="VKI2086" s="2217"/>
      <c r="VKJ2086" s="2217"/>
      <c r="VKK2086" s="2217"/>
      <c r="VKL2086" s="2217"/>
      <c r="VKM2086" s="2217"/>
      <c r="VKN2086" s="2217"/>
      <c r="VKO2086" s="2217"/>
      <c r="VKP2086" s="2217"/>
      <c r="VKQ2086" s="2217"/>
      <c r="VKR2086" s="2217"/>
      <c r="VKS2086" s="2217"/>
      <c r="VKT2086" s="2217"/>
      <c r="VKU2086" s="2217"/>
      <c r="VKV2086" s="2217"/>
      <c r="VKW2086" s="2217"/>
      <c r="VKX2086" s="2217"/>
      <c r="VKY2086" s="2217"/>
      <c r="VKZ2086" s="2217"/>
      <c r="VLA2086" s="2217"/>
      <c r="VLB2086" s="2217"/>
      <c r="VLC2086" s="2217"/>
      <c r="VLD2086" s="2217"/>
      <c r="VLE2086" s="2217"/>
      <c r="VLF2086" s="2217"/>
      <c r="VLG2086" s="2217"/>
      <c r="VLH2086" s="2217"/>
      <c r="VLI2086" s="2217"/>
      <c r="VLJ2086" s="2217"/>
      <c r="VLK2086" s="2217"/>
      <c r="VLL2086" s="2217"/>
      <c r="VLM2086" s="2217"/>
      <c r="VLN2086" s="2217"/>
      <c r="VLO2086" s="2217"/>
      <c r="VLP2086" s="2217"/>
      <c r="VLQ2086" s="2217"/>
      <c r="VLR2086" s="2217"/>
      <c r="VLS2086" s="2217"/>
      <c r="VLT2086" s="2217"/>
      <c r="VLU2086" s="2217"/>
      <c r="VLV2086" s="2217"/>
      <c r="VLW2086" s="2217"/>
      <c r="VLX2086" s="2217"/>
      <c r="VLY2086" s="2217"/>
      <c r="VLZ2086" s="2217"/>
      <c r="VMA2086" s="2217"/>
      <c r="VMB2086" s="2217"/>
      <c r="VMC2086" s="2217"/>
      <c r="VMD2086" s="2217"/>
      <c r="VME2086" s="2217"/>
      <c r="VMF2086" s="2217"/>
      <c r="VMG2086" s="2217"/>
      <c r="VMH2086" s="2217"/>
      <c r="VMI2086" s="2217"/>
      <c r="VMJ2086" s="2217"/>
      <c r="VMK2086" s="2217"/>
      <c r="VML2086" s="2217"/>
      <c r="VMM2086" s="2217"/>
      <c r="VMN2086" s="2217"/>
      <c r="VMO2086" s="2217"/>
      <c r="VMP2086" s="2217"/>
      <c r="VMQ2086" s="2217"/>
      <c r="VMR2086" s="2217"/>
      <c r="VMS2086" s="2217"/>
      <c r="VMT2086" s="2217"/>
      <c r="VMU2086" s="2217"/>
      <c r="VMV2086" s="2217"/>
      <c r="VMW2086" s="2217"/>
      <c r="VMX2086" s="2217"/>
      <c r="VMY2086" s="2217"/>
      <c r="VMZ2086" s="2217"/>
      <c r="VNA2086" s="2217"/>
      <c r="VNB2086" s="2217"/>
      <c r="VNC2086" s="2217"/>
      <c r="VND2086" s="2217"/>
      <c r="VNE2086" s="2217"/>
      <c r="VNF2086" s="2217"/>
      <c r="VNG2086" s="2217"/>
      <c r="VNH2086" s="2217"/>
      <c r="VNI2086" s="2217"/>
      <c r="VNJ2086" s="2217"/>
      <c r="VNK2086" s="2217"/>
      <c r="VNL2086" s="2217"/>
      <c r="VNM2086" s="2217"/>
      <c r="VNN2086" s="2217"/>
      <c r="VNO2086" s="2217"/>
      <c r="VNP2086" s="2217"/>
      <c r="VNQ2086" s="2217"/>
      <c r="VNR2086" s="2217"/>
      <c r="VNS2086" s="2217"/>
      <c r="VNT2086" s="2217"/>
      <c r="VNU2086" s="2217"/>
      <c r="VNV2086" s="2217"/>
      <c r="VNW2086" s="2217"/>
      <c r="VNX2086" s="2217"/>
      <c r="VNY2086" s="2217"/>
      <c r="VNZ2086" s="2217"/>
      <c r="VOA2086" s="2217"/>
      <c r="VOB2086" s="2217"/>
      <c r="VOC2086" s="2217"/>
      <c r="VOD2086" s="2217"/>
      <c r="VOE2086" s="2217"/>
      <c r="VOF2086" s="2217"/>
      <c r="VOG2086" s="2217"/>
      <c r="VOH2086" s="2217"/>
      <c r="VOI2086" s="2217"/>
      <c r="VOJ2086" s="2217"/>
      <c r="VOK2086" s="2217"/>
      <c r="VOL2086" s="2217"/>
      <c r="VOM2086" s="2217"/>
      <c r="VON2086" s="2217"/>
      <c r="VOO2086" s="2217"/>
      <c r="VOP2086" s="2217"/>
      <c r="VOQ2086" s="2217"/>
      <c r="VOR2086" s="2217"/>
      <c r="VOS2086" s="2217"/>
      <c r="VOT2086" s="2217"/>
      <c r="VOU2086" s="2217"/>
      <c r="VOV2086" s="2217"/>
      <c r="VOW2086" s="2217"/>
      <c r="VOX2086" s="2217"/>
      <c r="VOY2086" s="2217"/>
      <c r="VOZ2086" s="2217"/>
      <c r="VPA2086" s="2217"/>
      <c r="VPB2086" s="2217"/>
      <c r="VPC2086" s="2217"/>
      <c r="VPD2086" s="2217"/>
      <c r="VPE2086" s="2217"/>
      <c r="VPF2086" s="2217"/>
      <c r="VPG2086" s="2217"/>
      <c r="VPH2086" s="2217"/>
      <c r="VPI2086" s="2217"/>
      <c r="VPJ2086" s="2217"/>
      <c r="VPK2086" s="2217"/>
      <c r="VPL2086" s="2217"/>
      <c r="VPM2086" s="2217"/>
      <c r="VPN2086" s="2217"/>
      <c r="VPO2086" s="2217"/>
      <c r="VPP2086" s="2217"/>
      <c r="VPQ2086" s="2217"/>
      <c r="VPR2086" s="2217"/>
      <c r="VPS2086" s="2217"/>
      <c r="VPT2086" s="2217"/>
      <c r="VPU2086" s="2217"/>
      <c r="VPV2086" s="2217"/>
      <c r="VPW2086" s="2217"/>
      <c r="VPX2086" s="2217"/>
      <c r="VPY2086" s="2217"/>
      <c r="VPZ2086" s="2217"/>
      <c r="VQA2086" s="2217"/>
      <c r="VQB2086" s="2217"/>
      <c r="VQC2086" s="2217"/>
      <c r="VQD2086" s="2217"/>
      <c r="VQE2086" s="2217"/>
      <c r="VQF2086" s="2217"/>
      <c r="VQG2086" s="2217"/>
      <c r="VQH2086" s="2217"/>
      <c r="VQI2086" s="2217"/>
      <c r="VQJ2086" s="2217"/>
      <c r="VQK2086" s="2217"/>
      <c r="VQL2086" s="2217"/>
      <c r="VQM2086" s="2217"/>
      <c r="VQN2086" s="2217"/>
      <c r="VQO2086" s="2217"/>
      <c r="VQP2086" s="2217"/>
      <c r="VQQ2086" s="2217"/>
      <c r="VQR2086" s="2217"/>
      <c r="VQS2086" s="2217"/>
      <c r="VQT2086" s="2217"/>
      <c r="VQU2086" s="2217"/>
      <c r="VQV2086" s="2217"/>
      <c r="VQW2086" s="2217"/>
      <c r="VQX2086" s="2217"/>
      <c r="VQY2086" s="2217"/>
      <c r="VQZ2086" s="2217"/>
      <c r="VRA2086" s="2217"/>
      <c r="VRB2086" s="2217"/>
      <c r="VRC2086" s="2217"/>
      <c r="VRD2086" s="2217"/>
      <c r="VRE2086" s="2217"/>
      <c r="VRF2086" s="2217"/>
      <c r="VRG2086" s="2217"/>
      <c r="VRH2086" s="2217"/>
      <c r="VRI2086" s="2217"/>
      <c r="VRJ2086" s="2217"/>
      <c r="VRK2086" s="2217"/>
      <c r="VRL2086" s="2217"/>
      <c r="VRM2086" s="2217"/>
      <c r="VRN2086" s="2217"/>
      <c r="VRO2086" s="2217"/>
      <c r="VRP2086" s="2217"/>
      <c r="VRQ2086" s="2217"/>
      <c r="VRR2086" s="2217"/>
      <c r="VRS2086" s="2217"/>
      <c r="VRT2086" s="2217"/>
      <c r="VRU2086" s="2217"/>
      <c r="VRV2086" s="2217"/>
      <c r="VRW2086" s="2217"/>
      <c r="VRX2086" s="2217"/>
      <c r="VRY2086" s="2217"/>
      <c r="VRZ2086" s="2217"/>
      <c r="VSA2086" s="2217"/>
      <c r="VSB2086" s="2217"/>
      <c r="VSC2086" s="2217"/>
      <c r="VSD2086" s="2217"/>
      <c r="VSE2086" s="2217"/>
      <c r="VSF2086" s="2217"/>
      <c r="VSG2086" s="2217"/>
      <c r="VSH2086" s="2217"/>
      <c r="VSI2086" s="2217"/>
      <c r="VSJ2086" s="2217"/>
      <c r="VSK2086" s="2217"/>
      <c r="VSL2086" s="2217"/>
      <c r="VSM2086" s="2217"/>
      <c r="VSN2086" s="2217"/>
      <c r="VSO2086" s="2217"/>
      <c r="VSP2086" s="2217"/>
      <c r="VSQ2086" s="2217"/>
      <c r="VSR2086" s="2217"/>
      <c r="VSS2086" s="2217"/>
      <c r="VST2086" s="2217"/>
      <c r="VSU2086" s="2217"/>
      <c r="VSV2086" s="2217"/>
      <c r="VSW2086" s="2217"/>
      <c r="VSX2086" s="2217"/>
      <c r="VSY2086" s="2217"/>
      <c r="VSZ2086" s="2217"/>
      <c r="VTA2086" s="2217"/>
      <c r="VTB2086" s="2217"/>
      <c r="VTC2086" s="2217"/>
      <c r="VTD2086" s="2217"/>
      <c r="VTE2086" s="2217"/>
      <c r="VTF2086" s="2217"/>
      <c r="VTG2086" s="2217"/>
      <c r="VTH2086" s="2217"/>
      <c r="VTI2086" s="2217"/>
      <c r="VTJ2086" s="2217"/>
      <c r="VTK2086" s="2217"/>
      <c r="VTL2086" s="2217"/>
      <c r="VTM2086" s="2217"/>
      <c r="VTN2086" s="2217"/>
      <c r="VTO2086" s="2217"/>
      <c r="VTP2086" s="2217"/>
      <c r="VTQ2086" s="2217"/>
      <c r="VTR2086" s="2217"/>
      <c r="VTS2086" s="2217"/>
      <c r="VTT2086" s="2217"/>
      <c r="VTU2086" s="2217"/>
      <c r="VTV2086" s="2217"/>
      <c r="VTW2086" s="2217"/>
      <c r="VTX2086" s="2217"/>
      <c r="VTY2086" s="2217"/>
      <c r="VTZ2086" s="2217"/>
      <c r="VUA2086" s="2217"/>
      <c r="VUB2086" s="2217"/>
      <c r="VUC2086" s="2217"/>
      <c r="VUD2086" s="2217"/>
      <c r="VUE2086" s="2217"/>
      <c r="VUF2086" s="2217"/>
      <c r="VUG2086" s="2217"/>
      <c r="VUH2086" s="2217"/>
      <c r="VUI2086" s="2217"/>
      <c r="VUJ2086" s="2217"/>
      <c r="VUK2086" s="2217"/>
      <c r="VUL2086" s="2217"/>
      <c r="VUM2086" s="2217"/>
      <c r="VUN2086" s="2217"/>
      <c r="VUO2086" s="2217"/>
      <c r="VUP2086" s="2217"/>
      <c r="VUQ2086" s="2217"/>
      <c r="VUR2086" s="2217"/>
      <c r="VUS2086" s="2217"/>
      <c r="VUT2086" s="2217"/>
      <c r="VUU2086" s="2217"/>
      <c r="VUV2086" s="2217"/>
      <c r="VUW2086" s="2217"/>
      <c r="VUX2086" s="2217"/>
      <c r="VUY2086" s="2217"/>
      <c r="VUZ2086" s="2217"/>
      <c r="VVA2086" s="2217"/>
      <c r="VVB2086" s="2217"/>
      <c r="VVC2086" s="2217"/>
      <c r="VVD2086" s="2217"/>
      <c r="VVE2086" s="2217"/>
      <c r="VVF2086" s="2217"/>
      <c r="VVG2086" s="2217"/>
      <c r="VVH2086" s="2217"/>
      <c r="VVI2086" s="2217"/>
      <c r="VVJ2086" s="2217"/>
      <c r="VVK2086" s="2217"/>
      <c r="VVL2086" s="2217"/>
      <c r="VVM2086" s="2217"/>
      <c r="VVN2086" s="2217"/>
      <c r="VVO2086" s="2217"/>
      <c r="VVP2086" s="2217"/>
      <c r="VVQ2086" s="2217"/>
      <c r="VVR2086" s="2217"/>
      <c r="VVS2086" s="2217"/>
      <c r="VVT2086" s="2217"/>
      <c r="VVU2086" s="2217"/>
      <c r="VVV2086" s="2217"/>
      <c r="VVW2086" s="2217"/>
      <c r="VVX2086" s="2217"/>
      <c r="VVY2086" s="2217"/>
      <c r="VVZ2086" s="2217"/>
      <c r="VWA2086" s="2217"/>
      <c r="VWB2086" s="2217"/>
      <c r="VWC2086" s="2217"/>
      <c r="VWD2086" s="2217"/>
      <c r="VWE2086" s="2217"/>
      <c r="VWF2086" s="2217"/>
      <c r="VWG2086" s="2217"/>
      <c r="VWH2086" s="2217"/>
      <c r="VWI2086" s="2217"/>
      <c r="VWJ2086" s="2217"/>
      <c r="VWK2086" s="2217"/>
      <c r="VWL2086" s="2217"/>
      <c r="VWM2086" s="2217"/>
      <c r="VWN2086" s="2217"/>
      <c r="VWO2086" s="2217"/>
      <c r="VWP2086" s="2217"/>
      <c r="VWQ2086" s="2217"/>
      <c r="VWR2086" s="2217"/>
      <c r="VWS2086" s="2217"/>
      <c r="VWT2086" s="2217"/>
      <c r="VWU2086" s="2217"/>
      <c r="VWV2086" s="2217"/>
      <c r="VWW2086" s="2217"/>
      <c r="VWX2086" s="2217"/>
      <c r="VWY2086" s="2217"/>
      <c r="VWZ2086" s="2217"/>
      <c r="VXA2086" s="2217"/>
      <c r="VXB2086" s="2217"/>
      <c r="VXC2086" s="2217"/>
      <c r="VXD2086" s="2217"/>
      <c r="VXE2086" s="2217"/>
      <c r="VXF2086" s="2217"/>
      <c r="VXG2086" s="2217"/>
      <c r="VXH2086" s="2217"/>
      <c r="VXI2086" s="2217"/>
      <c r="VXJ2086" s="2217"/>
      <c r="VXK2086" s="2217"/>
      <c r="VXL2086" s="2217"/>
      <c r="VXM2086" s="2217"/>
      <c r="VXN2086" s="2217"/>
      <c r="VXO2086" s="2217"/>
      <c r="VXP2086" s="2217"/>
      <c r="VXQ2086" s="2217"/>
      <c r="VXR2086" s="2217"/>
      <c r="VXS2086" s="2217"/>
      <c r="VXT2086" s="2217"/>
      <c r="VXU2086" s="2217"/>
      <c r="VXV2086" s="2217"/>
      <c r="VXW2086" s="2217"/>
      <c r="VXX2086" s="2217"/>
      <c r="VXY2086" s="2217"/>
      <c r="VXZ2086" s="2217"/>
      <c r="VYA2086" s="2217"/>
      <c r="VYB2086" s="2217"/>
      <c r="VYC2086" s="2217"/>
      <c r="VYD2086" s="2217"/>
      <c r="VYE2086" s="2217"/>
      <c r="VYF2086" s="2217"/>
      <c r="VYG2086" s="2217"/>
      <c r="VYH2086" s="2217"/>
      <c r="VYI2086" s="2217"/>
      <c r="VYJ2086" s="2217"/>
      <c r="VYK2086" s="2217"/>
      <c r="VYL2086" s="2217"/>
      <c r="VYM2086" s="2217"/>
      <c r="VYN2086" s="2217"/>
      <c r="VYO2086" s="2217"/>
      <c r="VYP2086" s="2217"/>
      <c r="VYQ2086" s="2217"/>
      <c r="VYR2086" s="2217"/>
      <c r="VYS2086" s="2217"/>
      <c r="VYT2086" s="2217"/>
      <c r="VYU2086" s="2217"/>
      <c r="VYV2086" s="2217"/>
      <c r="VYW2086" s="2217"/>
      <c r="VYX2086" s="2217"/>
      <c r="VYY2086" s="2217"/>
      <c r="VYZ2086" s="2217"/>
      <c r="VZA2086" s="2217"/>
      <c r="VZB2086" s="2217"/>
      <c r="VZC2086" s="2217"/>
      <c r="VZD2086" s="2217"/>
      <c r="VZE2086" s="2217"/>
      <c r="VZF2086" s="2217"/>
      <c r="VZG2086" s="2217"/>
      <c r="VZH2086" s="2217"/>
      <c r="VZI2086" s="2217"/>
      <c r="VZJ2086" s="2217"/>
      <c r="VZK2086" s="2217"/>
      <c r="VZL2086" s="2217"/>
      <c r="VZM2086" s="2217"/>
      <c r="VZN2086" s="2217"/>
      <c r="VZO2086" s="2217"/>
      <c r="VZP2086" s="2217"/>
      <c r="VZQ2086" s="2217"/>
      <c r="VZR2086" s="2217"/>
      <c r="VZS2086" s="2217"/>
      <c r="VZT2086" s="2217"/>
      <c r="VZU2086" s="2217"/>
      <c r="VZV2086" s="2217"/>
      <c r="VZW2086" s="2217"/>
      <c r="VZX2086" s="2217"/>
      <c r="VZY2086" s="2217"/>
      <c r="VZZ2086" s="2217"/>
      <c r="WAA2086" s="2217"/>
      <c r="WAB2086" s="2217"/>
      <c r="WAC2086" s="2217"/>
      <c r="WAD2086" s="2217"/>
      <c r="WAE2086" s="2217"/>
      <c r="WAF2086" s="2217"/>
      <c r="WAG2086" s="2217"/>
      <c r="WAH2086" s="2217"/>
      <c r="WAI2086" s="2217"/>
      <c r="WAJ2086" s="2217"/>
      <c r="WAK2086" s="2217"/>
      <c r="WAL2086" s="2217"/>
      <c r="WAM2086" s="2217"/>
      <c r="WAN2086" s="2217"/>
      <c r="WAO2086" s="2217"/>
      <c r="WAP2086" s="2217"/>
      <c r="WAQ2086" s="2217"/>
      <c r="WAR2086" s="2217"/>
      <c r="WAS2086" s="2217"/>
      <c r="WAT2086" s="2217"/>
      <c r="WAU2086" s="2217"/>
      <c r="WAV2086" s="2217"/>
      <c r="WAW2086" s="2217"/>
      <c r="WAX2086" s="2217"/>
      <c r="WAY2086" s="2217"/>
      <c r="WAZ2086" s="2217"/>
      <c r="WBA2086" s="2217"/>
      <c r="WBB2086" s="2217"/>
      <c r="WBC2086" s="2217"/>
      <c r="WBD2086" s="2217"/>
      <c r="WBE2086" s="2217"/>
      <c r="WBF2086" s="2217"/>
      <c r="WBG2086" s="2217"/>
      <c r="WBH2086" s="2217"/>
      <c r="WBI2086" s="2217"/>
      <c r="WBJ2086" s="2217"/>
      <c r="WBK2086" s="2217"/>
      <c r="WBL2086" s="2217"/>
      <c r="WBM2086" s="2217"/>
      <c r="WBN2086" s="2217"/>
      <c r="WBO2086" s="2217"/>
      <c r="WBP2086" s="2217"/>
      <c r="WBQ2086" s="2217"/>
      <c r="WBR2086" s="2217"/>
      <c r="WBS2086" s="2217"/>
      <c r="WBT2086" s="2217"/>
      <c r="WBU2086" s="2217"/>
      <c r="WBV2086" s="2217"/>
      <c r="WBW2086" s="2217"/>
      <c r="WBX2086" s="2217"/>
      <c r="WBY2086" s="2217"/>
      <c r="WBZ2086" s="2217"/>
      <c r="WCA2086" s="2217"/>
      <c r="WCB2086" s="2217"/>
      <c r="WCC2086" s="2217"/>
      <c r="WCD2086" s="2217"/>
      <c r="WCE2086" s="2217"/>
      <c r="WCF2086" s="2217"/>
      <c r="WCG2086" s="2217"/>
      <c r="WCH2086" s="2217"/>
      <c r="WCI2086" s="2217"/>
      <c r="WCJ2086" s="2217"/>
      <c r="WCK2086" s="2217"/>
      <c r="WCL2086" s="2217"/>
      <c r="WCM2086" s="2217"/>
      <c r="WCN2086" s="2217"/>
      <c r="WCO2086" s="2217"/>
      <c r="WCP2086" s="2217"/>
      <c r="WCQ2086" s="2217"/>
      <c r="WCR2086" s="2217"/>
      <c r="WCS2086" s="2217"/>
      <c r="WCT2086" s="2217"/>
      <c r="WCU2086" s="2217"/>
      <c r="WCV2086" s="2217"/>
      <c r="WCW2086" s="2217"/>
      <c r="WCX2086" s="2217"/>
      <c r="WCY2086" s="2217"/>
      <c r="WCZ2086" s="2217"/>
      <c r="WDA2086" s="2217"/>
      <c r="WDB2086" s="2217"/>
      <c r="WDC2086" s="2217"/>
      <c r="WDD2086" s="2217"/>
      <c r="WDE2086" s="2217"/>
      <c r="WDF2086" s="2217"/>
      <c r="WDG2086" s="2217"/>
      <c r="WDH2086" s="2217"/>
      <c r="WDI2086" s="2217"/>
      <c r="WDJ2086" s="2217"/>
      <c r="WDK2086" s="2217"/>
      <c r="WDL2086" s="2217"/>
      <c r="WDM2086" s="2217"/>
      <c r="WDN2086" s="2217"/>
      <c r="WDO2086" s="2217"/>
      <c r="WDP2086" s="2217"/>
      <c r="WDQ2086" s="2217"/>
      <c r="WDR2086" s="2217"/>
      <c r="WDS2086" s="2217"/>
      <c r="WDT2086" s="2217"/>
      <c r="WDU2086" s="2217"/>
      <c r="WDV2086" s="2217"/>
      <c r="WDW2086" s="2217"/>
      <c r="WDX2086" s="2217"/>
      <c r="WDY2086" s="2217"/>
      <c r="WDZ2086" s="2217"/>
      <c r="WEA2086" s="2217"/>
      <c r="WEB2086" s="2217"/>
      <c r="WEC2086" s="2217"/>
      <c r="WED2086" s="2217"/>
      <c r="WEE2086" s="2217"/>
      <c r="WEF2086" s="2217"/>
      <c r="WEG2086" s="2217"/>
      <c r="WEH2086" s="2217"/>
      <c r="WEI2086" s="2217"/>
      <c r="WEJ2086" s="2217"/>
      <c r="WEK2086" s="2217"/>
      <c r="WEL2086" s="2217"/>
      <c r="WEM2086" s="2217"/>
      <c r="WEN2086" s="2217"/>
      <c r="WEO2086" s="2217"/>
      <c r="WEP2086" s="2217"/>
      <c r="WEQ2086" s="2217"/>
      <c r="WER2086" s="2217"/>
      <c r="WES2086" s="2217"/>
      <c r="WET2086" s="2217"/>
      <c r="WEU2086" s="2217"/>
      <c r="WEV2086" s="2217"/>
      <c r="WEW2086" s="2217"/>
      <c r="WEX2086" s="2217"/>
      <c r="WEY2086" s="2217"/>
      <c r="WEZ2086" s="2217"/>
      <c r="WFA2086" s="2217"/>
      <c r="WFB2086" s="2217"/>
      <c r="WFC2086" s="2217"/>
      <c r="WFD2086" s="2217"/>
      <c r="WFE2086" s="2217"/>
      <c r="WFF2086" s="2217"/>
      <c r="WFG2086" s="2217"/>
      <c r="WFH2086" s="2217"/>
      <c r="WFI2086" s="2217"/>
      <c r="WFJ2086" s="2217"/>
      <c r="WFK2086" s="2217"/>
      <c r="WFL2086" s="2217"/>
      <c r="WFM2086" s="2217"/>
      <c r="WFN2086" s="2217"/>
      <c r="WFO2086" s="2217"/>
      <c r="WFP2086" s="2217"/>
      <c r="WFQ2086" s="2217"/>
      <c r="WFR2086" s="2217"/>
      <c r="WFS2086" s="2217"/>
      <c r="WFT2086" s="2217"/>
      <c r="WFU2086" s="2217"/>
      <c r="WFV2086" s="2217"/>
      <c r="WFW2086" s="2217"/>
      <c r="WFX2086" s="2217"/>
      <c r="WFY2086" s="2217"/>
      <c r="WFZ2086" s="2217"/>
      <c r="WGA2086" s="2217"/>
      <c r="WGB2086" s="2217"/>
      <c r="WGC2086" s="2217"/>
      <c r="WGD2086" s="2217"/>
      <c r="WGE2086" s="2217"/>
      <c r="WGF2086" s="2217"/>
      <c r="WGG2086" s="2217"/>
      <c r="WGH2086" s="2217"/>
      <c r="WGI2086" s="2217"/>
      <c r="WGJ2086" s="2217"/>
      <c r="WGK2086" s="2217"/>
      <c r="WGL2086" s="2217"/>
      <c r="WGM2086" s="2217"/>
      <c r="WGN2086" s="2217"/>
      <c r="WGO2086" s="2217"/>
      <c r="WGP2086" s="2217"/>
      <c r="WGQ2086" s="2217"/>
      <c r="WGR2086" s="2217"/>
      <c r="WGS2086" s="2217"/>
      <c r="WGT2086" s="2217"/>
      <c r="WGU2086" s="2217"/>
      <c r="WGV2086" s="2217"/>
      <c r="WGW2086" s="2217"/>
      <c r="WGX2086" s="2217"/>
      <c r="WGY2086" s="2217"/>
      <c r="WGZ2086" s="2217"/>
      <c r="WHA2086" s="2217"/>
      <c r="WHB2086" s="2217"/>
      <c r="WHC2086" s="2217"/>
      <c r="WHD2086" s="2217"/>
      <c r="WHE2086" s="2217"/>
      <c r="WHF2086" s="2217"/>
      <c r="WHG2086" s="2217"/>
      <c r="WHH2086" s="2217"/>
      <c r="WHI2086" s="2217"/>
      <c r="WHJ2086" s="2217"/>
      <c r="WHK2086" s="2217"/>
      <c r="WHL2086" s="2217"/>
      <c r="WHM2086" s="2217"/>
      <c r="WHN2086" s="2217"/>
      <c r="WHO2086" s="2217"/>
      <c r="WHP2086" s="2217"/>
      <c r="WHQ2086" s="2217"/>
      <c r="WHR2086" s="2217"/>
      <c r="WHS2086" s="2217"/>
      <c r="WHT2086" s="2217"/>
      <c r="WHU2086" s="2217"/>
      <c r="WHV2086" s="2217"/>
      <c r="WHW2086" s="2217"/>
      <c r="WHX2086" s="2217"/>
      <c r="WHY2086" s="2217"/>
      <c r="WHZ2086" s="2217"/>
      <c r="WIA2086" s="2217"/>
      <c r="WIB2086" s="2217"/>
      <c r="WIC2086" s="2217"/>
      <c r="WID2086" s="2217"/>
      <c r="WIE2086" s="2217"/>
      <c r="WIF2086" s="2217"/>
      <c r="WIG2086" s="2217"/>
      <c r="WIH2086" s="2217"/>
      <c r="WII2086" s="2217"/>
      <c r="WIJ2086" s="2217"/>
      <c r="WIK2086" s="2217"/>
      <c r="WIL2086" s="2217"/>
      <c r="WIM2086" s="2217"/>
      <c r="WIN2086" s="2217"/>
      <c r="WIO2086" s="2217"/>
      <c r="WIP2086" s="2217"/>
      <c r="WIQ2086" s="2217"/>
      <c r="WIR2086" s="2217"/>
      <c r="WIS2086" s="2217"/>
      <c r="WIT2086" s="2217"/>
      <c r="WIU2086" s="2217"/>
      <c r="WIV2086" s="2217"/>
      <c r="WIW2086" s="2217"/>
      <c r="WIX2086" s="2217"/>
      <c r="WIY2086" s="2217"/>
      <c r="WIZ2086" s="2217"/>
      <c r="WJA2086" s="2217"/>
      <c r="WJB2086" s="2217"/>
      <c r="WJC2086" s="2217"/>
      <c r="WJD2086" s="2217"/>
      <c r="WJE2086" s="2217"/>
      <c r="WJF2086" s="2217"/>
      <c r="WJG2086" s="2217"/>
      <c r="WJH2086" s="2217"/>
      <c r="WJI2086" s="2217"/>
      <c r="WJJ2086" s="2217"/>
      <c r="WJK2086" s="2217"/>
      <c r="WJL2086" s="2217"/>
      <c r="WJM2086" s="2217"/>
      <c r="WJN2086" s="2217"/>
      <c r="WJO2086" s="2217"/>
      <c r="WJP2086" s="2217"/>
      <c r="WJQ2086" s="2217"/>
      <c r="WJR2086" s="2217"/>
      <c r="WJS2086" s="2217"/>
      <c r="WJT2086" s="2217"/>
      <c r="WJU2086" s="2217"/>
      <c r="WJV2086" s="2217"/>
      <c r="WJW2086" s="2217"/>
      <c r="WJX2086" s="2217"/>
      <c r="WJY2086" s="2217"/>
      <c r="WJZ2086" s="2217"/>
      <c r="WKA2086" s="2217"/>
      <c r="WKB2086" s="2217"/>
      <c r="WKC2086" s="2217"/>
      <c r="WKD2086" s="2217"/>
      <c r="WKE2086" s="2217"/>
      <c r="WKF2086" s="2217"/>
      <c r="WKG2086" s="2217"/>
      <c r="WKH2086" s="2217"/>
      <c r="WKI2086" s="2217"/>
      <c r="WKJ2086" s="2217"/>
      <c r="WKK2086" s="2217"/>
      <c r="WKL2086" s="2217"/>
      <c r="WKM2086" s="2217"/>
      <c r="WKN2086" s="2217"/>
      <c r="WKO2086" s="2217"/>
      <c r="WKP2086" s="2217"/>
      <c r="WKQ2086" s="2217"/>
      <c r="WKR2086" s="2217"/>
      <c r="WKS2086" s="2217"/>
      <c r="WKT2086" s="2217"/>
      <c r="WKU2086" s="2217"/>
      <c r="WKV2086" s="2217"/>
      <c r="WKW2086" s="2217"/>
      <c r="WKX2086" s="2217"/>
      <c r="WKY2086" s="2217"/>
      <c r="WKZ2086" s="2217"/>
      <c r="WLA2086" s="2217"/>
      <c r="WLB2086" s="2217"/>
      <c r="WLC2086" s="2217"/>
      <c r="WLD2086" s="2217"/>
      <c r="WLE2086" s="2217"/>
      <c r="WLF2086" s="2217"/>
      <c r="WLG2086" s="2217"/>
      <c r="WLH2086" s="2217"/>
      <c r="WLI2086" s="2217"/>
      <c r="WLJ2086" s="2217"/>
      <c r="WLK2086" s="2217"/>
      <c r="WLL2086" s="2217"/>
      <c r="WLM2086" s="2217"/>
      <c r="WLN2086" s="2217"/>
      <c r="WLO2086" s="2217"/>
      <c r="WLP2086" s="2217"/>
      <c r="WLQ2086" s="2217"/>
      <c r="WLR2086" s="2217"/>
      <c r="WLS2086" s="2217"/>
      <c r="WLT2086" s="2217"/>
      <c r="WLU2086" s="2217"/>
      <c r="WLV2086" s="2217"/>
      <c r="WLW2086" s="2217"/>
      <c r="WLX2086" s="2217"/>
      <c r="WLY2086" s="2217"/>
      <c r="WLZ2086" s="2217"/>
      <c r="WMA2086" s="2217"/>
      <c r="WMB2086" s="2217"/>
      <c r="WMC2086" s="2217"/>
      <c r="WMD2086" s="2217"/>
      <c r="WME2086" s="2217"/>
      <c r="WMF2086" s="2217"/>
      <c r="WMG2086" s="2217"/>
      <c r="WMH2086" s="2217"/>
      <c r="WMI2086" s="2217"/>
      <c r="WMJ2086" s="2217"/>
      <c r="WMK2086" s="2217"/>
      <c r="WML2086" s="2217"/>
      <c r="WMM2086" s="2217"/>
      <c r="WMN2086" s="2217"/>
      <c r="WMO2086" s="2217"/>
      <c r="WMP2086" s="2217"/>
      <c r="WMQ2086" s="2217"/>
      <c r="WMR2086" s="2217"/>
      <c r="WMS2086" s="2217"/>
      <c r="WMT2086" s="2217"/>
      <c r="WMU2086" s="2217"/>
      <c r="WMV2086" s="2217"/>
      <c r="WMW2086" s="2217"/>
      <c r="WMX2086" s="2217"/>
      <c r="WMY2086" s="2217"/>
      <c r="WMZ2086" s="2217"/>
      <c r="WNA2086" s="2217"/>
      <c r="WNB2086" s="2217"/>
      <c r="WNC2086" s="2217"/>
      <c r="WND2086" s="2217"/>
      <c r="WNE2086" s="2217"/>
      <c r="WNF2086" s="2217"/>
      <c r="WNG2086" s="2217"/>
      <c r="WNH2086" s="2217"/>
      <c r="WNI2086" s="2217"/>
      <c r="WNJ2086" s="2217"/>
      <c r="WNK2086" s="2217"/>
      <c r="WNL2086" s="2217"/>
      <c r="WNM2086" s="2217"/>
      <c r="WNN2086" s="2217"/>
      <c r="WNO2086" s="2217"/>
      <c r="WNP2086" s="2217"/>
      <c r="WNQ2086" s="2217"/>
      <c r="WNR2086" s="2217"/>
      <c r="WNS2086" s="2217"/>
      <c r="WNT2086" s="2217"/>
      <c r="WNU2086" s="2217"/>
      <c r="WNV2086" s="2217"/>
      <c r="WNW2086" s="2217"/>
      <c r="WNX2086" s="2217"/>
      <c r="WNY2086" s="2217"/>
      <c r="WNZ2086" s="2217"/>
      <c r="WOA2086" s="2217"/>
      <c r="WOB2086" s="2217"/>
      <c r="WOC2086" s="2217"/>
      <c r="WOD2086" s="2217"/>
      <c r="WOE2086" s="2217"/>
      <c r="WOF2086" s="2217"/>
      <c r="WOG2086" s="2217"/>
      <c r="WOH2086" s="2217"/>
      <c r="WOI2086" s="2217"/>
      <c r="WOJ2086" s="2217"/>
      <c r="WOK2086" s="2217"/>
      <c r="WOL2086" s="2217"/>
      <c r="WOM2086" s="2217"/>
      <c r="WON2086" s="2217"/>
      <c r="WOO2086" s="2217"/>
      <c r="WOP2086" s="2217"/>
      <c r="WOQ2086" s="2217"/>
      <c r="WOR2086" s="2217"/>
      <c r="WOS2086" s="2217"/>
      <c r="WOT2086" s="2217"/>
      <c r="WOU2086" s="2217"/>
      <c r="WOV2086" s="2217"/>
      <c r="WOW2086" s="2217"/>
      <c r="WOX2086" s="2217"/>
      <c r="WOY2086" s="2217"/>
      <c r="WOZ2086" s="2217"/>
      <c r="WPA2086" s="2217"/>
      <c r="WPB2086" s="2217"/>
      <c r="WPC2086" s="2217"/>
      <c r="WPD2086" s="2217"/>
      <c r="WPE2086" s="2217"/>
      <c r="WPF2086" s="2217"/>
      <c r="WPG2086" s="2217"/>
      <c r="WPH2086" s="2217"/>
      <c r="WPI2086" s="2217"/>
      <c r="WPJ2086" s="2217"/>
      <c r="WPK2086" s="2217"/>
      <c r="WPL2086" s="2217"/>
      <c r="WPM2086" s="2217"/>
      <c r="WPN2086" s="2217"/>
      <c r="WPO2086" s="2217"/>
      <c r="WPP2086" s="2217"/>
      <c r="WPQ2086" s="2217"/>
      <c r="WPR2086" s="2217"/>
      <c r="WPS2086" s="2217"/>
      <c r="WPT2086" s="2217"/>
      <c r="WPU2086" s="2217"/>
      <c r="WPV2086" s="2217"/>
      <c r="WPW2086" s="2217"/>
      <c r="WPX2086" s="2217"/>
      <c r="WPY2086" s="2217"/>
      <c r="WPZ2086" s="2217"/>
      <c r="WQA2086" s="2217"/>
      <c r="WQB2086" s="2217"/>
      <c r="WQC2086" s="2217"/>
      <c r="WQD2086" s="2217"/>
      <c r="WQE2086" s="2217"/>
      <c r="WQF2086" s="2217"/>
      <c r="WQG2086" s="2217"/>
      <c r="WQH2086" s="2217"/>
      <c r="WQI2086" s="2217"/>
      <c r="WQJ2086" s="2217"/>
      <c r="WQK2086" s="2217"/>
      <c r="WQL2086" s="2217"/>
      <c r="WQM2086" s="2217"/>
      <c r="WQN2086" s="2217"/>
      <c r="WQO2086" s="2217"/>
      <c r="WQP2086" s="2217"/>
      <c r="WQQ2086" s="2217"/>
      <c r="WQR2086" s="2217"/>
      <c r="WQS2086" s="2217"/>
      <c r="WQT2086" s="2217"/>
      <c r="WQU2086" s="2217"/>
      <c r="WQV2086" s="2217"/>
      <c r="WQW2086" s="2217"/>
      <c r="WQX2086" s="2217"/>
      <c r="WQY2086" s="2217"/>
      <c r="WQZ2086" s="2217"/>
      <c r="WRA2086" s="2217"/>
      <c r="WRB2086" s="2217"/>
      <c r="WRC2086" s="2217"/>
      <c r="WRD2086" s="2217"/>
      <c r="WRE2086" s="2217"/>
      <c r="WRF2086" s="2217"/>
      <c r="WRG2086" s="2217"/>
      <c r="WRH2086" s="2217"/>
      <c r="WRI2086" s="2217"/>
      <c r="WRJ2086" s="2217"/>
      <c r="WRK2086" s="2217"/>
      <c r="WRL2086" s="2217"/>
      <c r="WRM2086" s="2217"/>
      <c r="WRN2086" s="2217"/>
      <c r="WRO2086" s="2217"/>
      <c r="WRP2086" s="2217"/>
      <c r="WRQ2086" s="2217"/>
      <c r="WRR2086" s="2217"/>
      <c r="WRS2086" s="2217"/>
      <c r="WRT2086" s="2217"/>
      <c r="WRU2086" s="2217"/>
      <c r="WRV2086" s="2217"/>
      <c r="WRW2086" s="2217"/>
      <c r="WRX2086" s="2217"/>
      <c r="WRY2086" s="2217"/>
      <c r="WRZ2086" s="2217"/>
      <c r="WSA2086" s="2217"/>
      <c r="WSB2086" s="2217"/>
      <c r="WSC2086" s="2217"/>
      <c r="WSD2086" s="2217"/>
      <c r="WSE2086" s="2217"/>
      <c r="WSF2086" s="2217"/>
      <c r="WSG2086" s="2217"/>
      <c r="WSH2086" s="2217"/>
      <c r="WSI2086" s="2217"/>
      <c r="WSJ2086" s="2217"/>
      <c r="WSK2086" s="2217"/>
      <c r="WSL2086" s="2217"/>
      <c r="WSM2086" s="2217"/>
      <c r="WSN2086" s="2217"/>
      <c r="WSO2086" s="2217"/>
      <c r="WSP2086" s="2217"/>
      <c r="WSQ2086" s="2217"/>
      <c r="WSR2086" s="2217"/>
      <c r="WSS2086" s="2217"/>
      <c r="WST2086" s="2217"/>
      <c r="WSU2086" s="2217"/>
      <c r="WSV2086" s="2217"/>
      <c r="WSW2086" s="2217"/>
      <c r="WSX2086" s="2217"/>
      <c r="WSY2086" s="2217"/>
      <c r="WSZ2086" s="2217"/>
      <c r="WTA2086" s="2217"/>
      <c r="WTB2086" s="2217"/>
      <c r="WTC2086" s="2217"/>
      <c r="WTD2086" s="2217"/>
      <c r="WTE2086" s="2217"/>
      <c r="WTF2086" s="2217"/>
      <c r="WTG2086" s="2217"/>
      <c r="WTH2086" s="2217"/>
      <c r="WTI2086" s="2217"/>
      <c r="WTJ2086" s="2217"/>
      <c r="WTK2086" s="2217"/>
      <c r="WTL2086" s="2217"/>
      <c r="WTM2086" s="2217"/>
      <c r="WTN2086" s="2217"/>
      <c r="WTO2086" s="2217"/>
      <c r="WTP2086" s="2217"/>
      <c r="WTQ2086" s="2217"/>
      <c r="WTR2086" s="2217"/>
      <c r="WTS2086" s="2217"/>
      <c r="WTT2086" s="2217"/>
      <c r="WTU2086" s="2217"/>
      <c r="WTV2086" s="2217"/>
      <c r="WTW2086" s="2217"/>
      <c r="WTX2086" s="2217"/>
      <c r="WTY2086" s="2217"/>
      <c r="WTZ2086" s="2217"/>
      <c r="WUA2086" s="2217"/>
      <c r="WUB2086" s="2217"/>
      <c r="WUC2086" s="2217"/>
      <c r="WUD2086" s="2217"/>
      <c r="WUE2086" s="2217"/>
      <c r="WUF2086" s="2217"/>
      <c r="WUG2086" s="2217"/>
      <c r="WUH2086" s="2217"/>
      <c r="WUI2086" s="2217"/>
      <c r="WUJ2086" s="2217"/>
      <c r="WUK2086" s="2217"/>
      <c r="WUL2086" s="2217"/>
      <c r="WUM2086" s="2217"/>
      <c r="WUN2086" s="2217"/>
      <c r="WUO2086" s="2217"/>
      <c r="WUP2086" s="2217"/>
      <c r="WUQ2086" s="2217"/>
      <c r="WUR2086" s="2217"/>
      <c r="WUS2086" s="2217"/>
      <c r="WUT2086" s="2217"/>
      <c r="WUU2086" s="2217"/>
      <c r="WUV2086" s="2217"/>
      <c r="WUW2086" s="2217"/>
      <c r="WUX2086" s="2217"/>
      <c r="WUY2086" s="2217"/>
      <c r="WUZ2086" s="2217"/>
      <c r="WVA2086" s="2217"/>
      <c r="WVB2086" s="2217"/>
      <c r="WVC2086" s="2217"/>
      <c r="WVD2086" s="2217"/>
      <c r="WVE2086" s="2217"/>
      <c r="WVF2086" s="2217"/>
      <c r="WVG2086" s="2217"/>
      <c r="WVH2086" s="2217"/>
      <c r="WVI2086" s="2217"/>
      <c r="WVJ2086" s="2217"/>
      <c r="WVK2086" s="2217"/>
      <c r="WVL2086" s="2217"/>
      <c r="WVM2086" s="2217"/>
      <c r="WVN2086" s="2217"/>
      <c r="WVO2086" s="2217"/>
      <c r="WVP2086" s="2217"/>
      <c r="WVQ2086" s="2217"/>
      <c r="WVR2086" s="2217"/>
      <c r="WVS2086" s="2217"/>
      <c r="WVT2086" s="2217"/>
      <c r="WVU2086" s="2217"/>
      <c r="WVV2086" s="2217"/>
      <c r="WVW2086" s="2217"/>
      <c r="WVX2086" s="2217"/>
      <c r="WVY2086" s="2217"/>
      <c r="WVZ2086" s="2217"/>
      <c r="WWA2086" s="2217"/>
      <c r="WWB2086" s="2217"/>
      <c r="WWC2086" s="2217"/>
      <c r="WWD2086" s="2217"/>
      <c r="WWE2086" s="2217"/>
      <c r="WWF2086" s="2217"/>
      <c r="WWG2086" s="2217"/>
      <c r="WWH2086" s="2217"/>
      <c r="WWI2086" s="2217"/>
      <c r="WWJ2086" s="2217"/>
      <c r="WWK2086" s="2217"/>
      <c r="WWL2086" s="2217"/>
      <c r="WWM2086" s="2217"/>
      <c r="WWN2086" s="2217"/>
      <c r="WWO2086" s="2217"/>
      <c r="WWP2086" s="2217"/>
      <c r="WWQ2086" s="2217"/>
      <c r="WWR2086" s="2217"/>
      <c r="WWS2086" s="2217"/>
      <c r="WWT2086" s="2217"/>
      <c r="WWU2086" s="2217"/>
      <c r="WWV2086" s="2217"/>
      <c r="WWW2086" s="2217"/>
      <c r="WWX2086" s="2217"/>
      <c r="WWY2086" s="2217"/>
      <c r="WWZ2086" s="2217"/>
      <c r="WXA2086" s="2217"/>
      <c r="WXB2086" s="2217"/>
      <c r="WXC2086" s="2217"/>
      <c r="WXD2086" s="2217"/>
      <c r="WXE2086" s="2217"/>
      <c r="WXF2086" s="2217"/>
      <c r="WXG2086" s="2217"/>
      <c r="WXH2086" s="2217"/>
      <c r="WXI2086" s="2217"/>
      <c r="WXJ2086" s="2217"/>
      <c r="WXK2086" s="2217"/>
      <c r="WXL2086" s="2217"/>
      <c r="WXM2086" s="2217"/>
      <c r="WXN2086" s="2217"/>
      <c r="WXO2086" s="2217"/>
      <c r="WXP2086" s="2217"/>
      <c r="WXQ2086" s="2217"/>
      <c r="WXR2086" s="2217"/>
      <c r="WXS2086" s="2217"/>
      <c r="WXT2086" s="2217"/>
      <c r="WXU2086" s="2217"/>
      <c r="WXV2086" s="2217"/>
      <c r="WXW2086" s="2217"/>
      <c r="WXX2086" s="2217"/>
      <c r="WXY2086" s="2217"/>
      <c r="WXZ2086" s="2217"/>
      <c r="WYA2086" s="2217"/>
      <c r="WYB2086" s="2217"/>
      <c r="WYC2086" s="2217"/>
      <c r="WYD2086" s="2217"/>
      <c r="WYE2086" s="2217"/>
      <c r="WYF2086" s="2217"/>
      <c r="WYG2086" s="2217"/>
      <c r="WYH2086" s="2217"/>
      <c r="WYI2086" s="2217"/>
      <c r="WYJ2086" s="2217"/>
      <c r="WYK2086" s="2217"/>
      <c r="WYL2086" s="2217"/>
      <c r="WYM2086" s="2217"/>
      <c r="WYN2086" s="2217"/>
      <c r="WYO2086" s="2217"/>
      <c r="WYP2086" s="2217"/>
      <c r="WYQ2086" s="2217"/>
      <c r="WYR2086" s="2217"/>
      <c r="WYS2086" s="2217"/>
      <c r="WYT2086" s="2217"/>
      <c r="WYU2086" s="2217"/>
      <c r="WYV2086" s="2217"/>
      <c r="WYW2086" s="2217"/>
      <c r="WYX2086" s="2217"/>
      <c r="WYY2086" s="2217"/>
      <c r="WYZ2086" s="2217"/>
      <c r="WZA2086" s="2217"/>
      <c r="WZB2086" s="2217"/>
      <c r="WZC2086" s="2217"/>
      <c r="WZD2086" s="2217"/>
      <c r="WZE2086" s="2217"/>
      <c r="WZF2086" s="2217"/>
      <c r="WZG2086" s="2217"/>
      <c r="WZH2086" s="2217"/>
      <c r="WZI2086" s="2217"/>
      <c r="WZJ2086" s="2217"/>
      <c r="WZK2086" s="2217"/>
      <c r="WZL2086" s="2217"/>
      <c r="WZM2086" s="2217"/>
      <c r="WZN2086" s="2217"/>
      <c r="WZO2086" s="2217"/>
      <c r="WZP2086" s="2217"/>
      <c r="WZQ2086" s="2217"/>
      <c r="WZR2086" s="2217"/>
      <c r="WZS2086" s="2217"/>
      <c r="WZT2086" s="2217"/>
      <c r="WZU2086" s="2217"/>
      <c r="WZV2086" s="2217"/>
      <c r="WZW2086" s="2217"/>
      <c r="WZX2086" s="2217"/>
      <c r="WZY2086" s="2217"/>
      <c r="WZZ2086" s="2217"/>
      <c r="XAA2086" s="2217"/>
      <c r="XAB2086" s="2217"/>
      <c r="XAC2086" s="2217"/>
      <c r="XAD2086" s="2217"/>
      <c r="XAE2086" s="2217"/>
      <c r="XAF2086" s="2217"/>
      <c r="XAG2086" s="2217"/>
      <c r="XAH2086" s="2217"/>
      <c r="XAI2086" s="2217"/>
      <c r="XAJ2086" s="2217"/>
      <c r="XAK2086" s="2217"/>
      <c r="XAL2086" s="2217"/>
      <c r="XAM2086" s="2217"/>
      <c r="XAN2086" s="2217"/>
      <c r="XAO2086" s="2217"/>
      <c r="XAP2086" s="2217"/>
      <c r="XAQ2086" s="2217"/>
      <c r="XAR2086" s="2217"/>
      <c r="XAS2086" s="2217"/>
      <c r="XAT2086" s="2217"/>
      <c r="XAU2086" s="2217"/>
      <c r="XAV2086" s="2217"/>
      <c r="XAW2086" s="2217"/>
      <c r="XAX2086" s="2217"/>
      <c r="XAY2086" s="2217"/>
      <c r="XAZ2086" s="2217"/>
      <c r="XBA2086" s="2217"/>
      <c r="XBB2086" s="2217"/>
      <c r="XBC2086" s="2217"/>
      <c r="XBD2086" s="2217"/>
      <c r="XBE2086" s="2217"/>
      <c r="XBF2086" s="2217"/>
      <c r="XBG2086" s="2217"/>
      <c r="XBH2086" s="2217"/>
      <c r="XBI2086" s="2217"/>
      <c r="XBJ2086" s="2217"/>
      <c r="XBK2086" s="2217"/>
      <c r="XBL2086" s="2217"/>
      <c r="XBM2086" s="2217"/>
      <c r="XBN2086" s="2217"/>
      <c r="XBO2086" s="2217"/>
      <c r="XBP2086" s="2217"/>
      <c r="XBQ2086" s="2217"/>
      <c r="XBR2086" s="2217"/>
      <c r="XBS2086" s="2217"/>
      <c r="XBT2086" s="2217"/>
      <c r="XBU2086" s="2217"/>
      <c r="XBV2086" s="2217"/>
      <c r="XBW2086" s="2217"/>
      <c r="XBX2086" s="2217"/>
      <c r="XBY2086" s="2217"/>
      <c r="XBZ2086" s="2217"/>
      <c r="XCA2086" s="2217"/>
      <c r="XCB2086" s="2217"/>
      <c r="XCC2086" s="2217"/>
      <c r="XCD2086" s="2217"/>
      <c r="XCE2086" s="2217"/>
      <c r="XCF2086" s="2217"/>
      <c r="XCG2086" s="2217"/>
      <c r="XCH2086" s="2217"/>
      <c r="XCI2086" s="2217"/>
      <c r="XCJ2086" s="2217"/>
      <c r="XCK2086" s="2217"/>
      <c r="XCL2086" s="2217"/>
      <c r="XCM2086" s="2217"/>
      <c r="XCN2086" s="2217"/>
      <c r="XCO2086" s="2217"/>
      <c r="XCP2086" s="2217"/>
      <c r="XCQ2086" s="2217"/>
      <c r="XCR2086" s="2217"/>
      <c r="XCS2086" s="2217"/>
      <c r="XCT2086" s="2217"/>
      <c r="XCU2086" s="2217"/>
      <c r="XCV2086" s="2217"/>
      <c r="XCW2086" s="2217"/>
      <c r="XCX2086" s="2217"/>
      <c r="XCY2086" s="2217"/>
      <c r="XCZ2086" s="2217"/>
      <c r="XDA2086" s="2217"/>
      <c r="XDB2086" s="2217"/>
      <c r="XDC2086" s="2217"/>
      <c r="XDD2086" s="2217"/>
      <c r="XDE2086" s="2217"/>
      <c r="XDF2086" s="2217"/>
      <c r="XDG2086" s="2217"/>
      <c r="XDH2086" s="2217"/>
      <c r="XDI2086" s="2217"/>
      <c r="XDJ2086" s="2217"/>
      <c r="XDK2086" s="2217"/>
      <c r="XDL2086" s="2217"/>
      <c r="XDM2086" s="2217"/>
      <c r="XDN2086" s="2217"/>
      <c r="XDO2086" s="2217"/>
      <c r="XDP2086" s="2217"/>
      <c r="XDQ2086" s="2217"/>
      <c r="XDR2086" s="2217"/>
      <c r="XDS2086" s="2217"/>
      <c r="XDT2086" s="2217"/>
      <c r="XDU2086" s="2217"/>
      <c r="XDV2086" s="2217"/>
      <c r="XDW2086" s="2217"/>
      <c r="XDX2086" s="2217"/>
      <c r="XDY2086" s="2217"/>
      <c r="XDZ2086" s="2217"/>
      <c r="XEA2086" s="2217"/>
      <c r="XEB2086" s="2217"/>
      <c r="XEC2086" s="2217"/>
      <c r="XED2086" s="2217"/>
      <c r="XEE2086" s="2217"/>
      <c r="XEF2086" s="2217"/>
      <c r="XEG2086" s="2217"/>
      <c r="XEH2086" s="2217"/>
      <c r="XEI2086" s="2217"/>
      <c r="XEJ2086" s="2217"/>
      <c r="XEK2086" s="2217"/>
      <c r="XEL2086" s="2217"/>
      <c r="XEM2086" s="2217"/>
      <c r="XEN2086" s="2217"/>
      <c r="XEO2086" s="2217"/>
      <c r="XEP2086" s="2217"/>
      <c r="XEQ2086" s="2217"/>
      <c r="XER2086" s="2217"/>
      <c r="XES2086" s="2217"/>
      <c r="XET2086" s="2217"/>
      <c r="XEU2086" s="2217"/>
      <c r="XEV2086" s="2217"/>
      <c r="XEW2086" s="2217"/>
      <c r="XEX2086" s="2217"/>
      <c r="XEY2086" s="2217"/>
      <c r="XEZ2086" s="2217"/>
      <c r="XFA2086" s="2217"/>
      <c r="XFB2086" s="2217"/>
      <c r="XFC2086" s="2217"/>
      <c r="XFD2086" s="2217"/>
    </row>
    <row r="2087" spans="1:16384" s="1323" customFormat="1" x14ac:dyDescent="0.2">
      <c r="A2087" s="1665"/>
      <c r="B2087" s="2203"/>
      <c r="C2087" s="1666" t="s">
        <v>3754</v>
      </c>
      <c r="D2087" s="1667"/>
      <c r="E2087" s="1399"/>
      <c r="F2087" s="1399"/>
      <c r="G2087" s="1399"/>
      <c r="H2087" s="1399"/>
      <c r="I2087" s="1398"/>
      <c r="J2087" s="1398"/>
      <c r="K2087" s="1398"/>
      <c r="L2087" s="1399"/>
      <c r="M2087" s="1399"/>
      <c r="N2087" s="1399"/>
      <c r="O2087" s="1399"/>
      <c r="P2087" s="1399"/>
      <c r="Q2087" s="2204"/>
      <c r="R2087" s="2204"/>
      <c r="S2087" s="2204"/>
      <c r="T2087" s="2204"/>
      <c r="U2087" s="2204"/>
      <c r="V2087" s="2204"/>
      <c r="W2087" s="2204"/>
      <c r="X2087" s="2204"/>
      <c r="Y2087" s="2204"/>
      <c r="Z2087" s="2204"/>
      <c r="AA2087" s="2217"/>
      <c r="AB2087" s="2217"/>
      <c r="AC2087" s="2217"/>
      <c r="AD2087" s="2217"/>
      <c r="AE2087" s="2204"/>
      <c r="AF2087" s="2218"/>
      <c r="AG2087" s="2217"/>
      <c r="AH2087" s="2217"/>
      <c r="AI2087" s="2217"/>
      <c r="AJ2087" s="2217"/>
      <c r="AK2087" s="2217"/>
      <c r="AL2087" s="2217"/>
      <c r="AM2087" s="2217"/>
      <c r="AN2087" s="2217"/>
      <c r="AO2087" s="2217"/>
      <c r="AP2087" s="2217"/>
      <c r="AQ2087" s="2217"/>
      <c r="AR2087" s="2217"/>
      <c r="AS2087" s="2217"/>
      <c r="AT2087" s="2217"/>
      <c r="AU2087" s="2217"/>
      <c r="AV2087" s="2217"/>
      <c r="AW2087" s="2217"/>
      <c r="AX2087" s="2217"/>
      <c r="AY2087" s="2217"/>
      <c r="AZ2087" s="2217"/>
      <c r="BA2087" s="2217"/>
      <c r="BB2087" s="2217"/>
      <c r="BC2087" s="2217"/>
      <c r="BD2087" s="2217"/>
      <c r="BE2087" s="2217"/>
      <c r="BF2087" s="2217"/>
      <c r="BG2087" s="2217"/>
      <c r="BH2087" s="2217"/>
      <c r="BI2087" s="2217"/>
      <c r="BJ2087" s="2217"/>
      <c r="BK2087" s="2217"/>
      <c r="BL2087" s="2217"/>
      <c r="BM2087" s="2217"/>
      <c r="BN2087" s="2217"/>
      <c r="BO2087" s="2217"/>
      <c r="BP2087" s="2217"/>
      <c r="BQ2087" s="2217"/>
      <c r="BR2087" s="2217"/>
      <c r="BS2087" s="2217"/>
      <c r="BT2087" s="2217"/>
      <c r="BU2087" s="2217"/>
      <c r="BV2087" s="2217"/>
      <c r="BW2087" s="2217"/>
      <c r="BX2087" s="2217"/>
      <c r="BY2087" s="2217"/>
      <c r="BZ2087" s="2217"/>
      <c r="CA2087" s="2217"/>
      <c r="CB2087" s="2217"/>
      <c r="CC2087" s="2217"/>
      <c r="CD2087" s="2217"/>
      <c r="CE2087" s="2217"/>
      <c r="CF2087" s="2217"/>
      <c r="CG2087" s="2217"/>
      <c r="CH2087" s="2217"/>
      <c r="CI2087" s="2217"/>
      <c r="CJ2087" s="2217"/>
      <c r="CK2087" s="2217"/>
      <c r="CL2087" s="2217"/>
      <c r="CM2087" s="2217"/>
      <c r="CN2087" s="2217"/>
      <c r="CO2087" s="2217"/>
      <c r="CP2087" s="2217"/>
      <c r="CQ2087" s="2217"/>
      <c r="CR2087" s="2217"/>
      <c r="CS2087" s="2217"/>
      <c r="CT2087" s="2217"/>
      <c r="CU2087" s="2217"/>
      <c r="CV2087" s="2217"/>
      <c r="CW2087" s="2217"/>
      <c r="CX2087" s="2217"/>
      <c r="CY2087" s="2217"/>
      <c r="CZ2087" s="2217"/>
      <c r="DA2087" s="2217"/>
      <c r="DB2087" s="2217"/>
      <c r="DC2087" s="2217"/>
      <c r="DD2087" s="2217"/>
      <c r="DE2087" s="2217"/>
      <c r="DF2087" s="2217"/>
      <c r="DG2087" s="2217"/>
      <c r="DH2087" s="2217"/>
      <c r="DI2087" s="2217"/>
      <c r="DJ2087" s="2217"/>
      <c r="DK2087" s="2217"/>
      <c r="DL2087" s="2217"/>
      <c r="DM2087" s="2217"/>
      <c r="DN2087" s="2217"/>
      <c r="DO2087" s="2217"/>
      <c r="DP2087" s="2217"/>
      <c r="DQ2087" s="2217"/>
      <c r="DR2087" s="2217"/>
      <c r="DS2087" s="2217"/>
      <c r="DT2087" s="2217"/>
      <c r="DU2087" s="2217"/>
      <c r="DV2087" s="2217"/>
      <c r="DW2087" s="2217"/>
      <c r="DX2087" s="2217"/>
      <c r="DY2087" s="2217"/>
      <c r="DZ2087" s="2217"/>
      <c r="EA2087" s="2217"/>
      <c r="EB2087" s="2217"/>
      <c r="EC2087" s="2217"/>
      <c r="ED2087" s="2217"/>
      <c r="EE2087" s="2217"/>
      <c r="EF2087" s="2217"/>
      <c r="EG2087" s="2217"/>
      <c r="EH2087" s="2217"/>
      <c r="EI2087" s="2217"/>
      <c r="EJ2087" s="2217"/>
      <c r="EK2087" s="2217"/>
      <c r="EL2087" s="2217"/>
      <c r="EM2087" s="2217"/>
      <c r="EN2087" s="2217"/>
      <c r="EO2087" s="2217"/>
      <c r="EP2087" s="2217"/>
      <c r="EQ2087" s="2217"/>
      <c r="ER2087" s="2217"/>
      <c r="ES2087" s="2217"/>
      <c r="ET2087" s="2217"/>
      <c r="EU2087" s="2217"/>
      <c r="EV2087" s="2217"/>
      <c r="EW2087" s="2217"/>
      <c r="EX2087" s="2217"/>
      <c r="EY2087" s="2217"/>
      <c r="EZ2087" s="2217"/>
      <c r="FA2087" s="2217"/>
      <c r="FB2087" s="2217"/>
      <c r="FC2087" s="2217"/>
      <c r="FD2087" s="2217"/>
      <c r="FE2087" s="2217"/>
      <c r="FF2087" s="2217"/>
      <c r="FG2087" s="2217"/>
      <c r="FH2087" s="2217"/>
      <c r="FI2087" s="2217"/>
      <c r="FJ2087" s="2217"/>
      <c r="FK2087" s="2217"/>
      <c r="FL2087" s="2217"/>
      <c r="FM2087" s="2217"/>
      <c r="FN2087" s="2217"/>
      <c r="FO2087" s="2217"/>
      <c r="FP2087" s="2217"/>
      <c r="FQ2087" s="2217"/>
      <c r="FR2087" s="2217"/>
      <c r="FS2087" s="2217"/>
      <c r="FT2087" s="2217"/>
      <c r="FU2087" s="2217"/>
      <c r="FV2087" s="2217"/>
      <c r="FW2087" s="2217"/>
      <c r="FX2087" s="2217"/>
      <c r="FY2087" s="2217"/>
      <c r="FZ2087" s="2217"/>
      <c r="GA2087" s="2217"/>
      <c r="GB2087" s="2217"/>
      <c r="GC2087" s="2217"/>
      <c r="GD2087" s="2217"/>
      <c r="GE2087" s="2217"/>
      <c r="GF2087" s="2217"/>
      <c r="GG2087" s="2217"/>
      <c r="GH2087" s="2217"/>
      <c r="GI2087" s="2217"/>
      <c r="GJ2087" s="2217"/>
      <c r="GK2087" s="2217"/>
      <c r="GL2087" s="2217"/>
      <c r="GM2087" s="2217"/>
      <c r="GN2087" s="2217"/>
      <c r="GO2087" s="2217"/>
      <c r="GP2087" s="2217"/>
      <c r="GQ2087" s="2217"/>
      <c r="GR2087" s="2217"/>
      <c r="GS2087" s="2217"/>
      <c r="GT2087" s="2217"/>
      <c r="GU2087" s="2217"/>
      <c r="GV2087" s="2217"/>
      <c r="GW2087" s="2217"/>
      <c r="GX2087" s="2217"/>
      <c r="GY2087" s="2217"/>
      <c r="GZ2087" s="2217"/>
      <c r="HA2087" s="2217"/>
      <c r="HB2087" s="2217"/>
      <c r="HC2087" s="2217"/>
      <c r="HD2087" s="2217"/>
      <c r="HE2087" s="2217"/>
      <c r="HF2087" s="2217"/>
      <c r="HG2087" s="2217"/>
      <c r="HH2087" s="2217"/>
      <c r="HI2087" s="2217"/>
      <c r="HJ2087" s="2217"/>
      <c r="HK2087" s="2217"/>
      <c r="HL2087" s="2217"/>
      <c r="HM2087" s="2217"/>
      <c r="HN2087" s="2217"/>
      <c r="HO2087" s="2217"/>
      <c r="HP2087" s="2217"/>
      <c r="HQ2087" s="2217"/>
      <c r="HR2087" s="2217"/>
      <c r="HS2087" s="2217"/>
      <c r="HT2087" s="2217"/>
      <c r="HU2087" s="2217"/>
      <c r="HV2087" s="2217"/>
      <c r="HW2087" s="2217"/>
      <c r="HX2087" s="2217"/>
      <c r="HY2087" s="2217"/>
      <c r="HZ2087" s="2217"/>
      <c r="IA2087" s="2217"/>
      <c r="IB2087" s="2217"/>
      <c r="IC2087" s="2217"/>
      <c r="ID2087" s="2217"/>
      <c r="IE2087" s="2217"/>
      <c r="IF2087" s="2217"/>
      <c r="IG2087" s="2217"/>
      <c r="IH2087" s="2217"/>
      <c r="II2087" s="2217"/>
      <c r="IJ2087" s="2217"/>
      <c r="IK2087" s="2217"/>
      <c r="IL2087" s="2217"/>
      <c r="IM2087" s="2217"/>
      <c r="IN2087" s="2217"/>
      <c r="IO2087" s="2217"/>
      <c r="IP2087" s="2217"/>
      <c r="IQ2087" s="2217"/>
      <c r="IR2087" s="2217"/>
      <c r="IS2087" s="2217"/>
      <c r="IT2087" s="2217"/>
      <c r="IU2087" s="2217"/>
      <c r="IV2087" s="2217"/>
      <c r="IW2087" s="2217"/>
      <c r="IX2087" s="2217"/>
      <c r="IY2087" s="2217"/>
      <c r="IZ2087" s="2217"/>
      <c r="JA2087" s="2217"/>
      <c r="JB2087" s="2217"/>
      <c r="JC2087" s="2217"/>
      <c r="JD2087" s="2217"/>
      <c r="JE2087" s="2217"/>
      <c r="JF2087" s="2217"/>
      <c r="JG2087" s="2217"/>
      <c r="JH2087" s="2217"/>
      <c r="JI2087" s="2217"/>
      <c r="JJ2087" s="2217"/>
      <c r="JK2087" s="2217"/>
      <c r="JL2087" s="2217"/>
      <c r="JM2087" s="2217"/>
      <c r="JN2087" s="2217"/>
      <c r="JO2087" s="2217"/>
      <c r="JP2087" s="2217"/>
      <c r="JQ2087" s="2217"/>
      <c r="JR2087" s="2217"/>
      <c r="JS2087" s="2217"/>
      <c r="JT2087" s="2217"/>
      <c r="JU2087" s="2217"/>
      <c r="JV2087" s="2217"/>
      <c r="JW2087" s="2217"/>
      <c r="JX2087" s="2217"/>
      <c r="JY2087" s="2217"/>
      <c r="JZ2087" s="2217"/>
      <c r="KA2087" s="2217"/>
      <c r="KB2087" s="2217"/>
      <c r="KC2087" s="2217"/>
      <c r="KD2087" s="2217"/>
      <c r="KE2087" s="2217"/>
      <c r="KF2087" s="2217"/>
      <c r="KG2087" s="2217"/>
      <c r="KH2087" s="2217"/>
      <c r="KI2087" s="2217"/>
      <c r="KJ2087" s="2217"/>
      <c r="KK2087" s="2217"/>
      <c r="KL2087" s="2217"/>
      <c r="KM2087" s="2217"/>
      <c r="KN2087" s="2217"/>
      <c r="KO2087" s="2217"/>
      <c r="KP2087" s="2217"/>
      <c r="KQ2087" s="2217"/>
      <c r="KR2087" s="2217"/>
      <c r="KS2087" s="2217"/>
      <c r="KT2087" s="2217"/>
      <c r="KU2087" s="2217"/>
      <c r="KV2087" s="2217"/>
      <c r="KW2087" s="2217"/>
      <c r="KX2087" s="2217"/>
      <c r="KY2087" s="2217"/>
      <c r="KZ2087" s="2217"/>
      <c r="LA2087" s="2217"/>
      <c r="LB2087" s="2217"/>
      <c r="LC2087" s="2217"/>
      <c r="LD2087" s="2217"/>
      <c r="LE2087" s="2217"/>
      <c r="LF2087" s="2217"/>
      <c r="LG2087" s="2217"/>
      <c r="LH2087" s="2217"/>
      <c r="LI2087" s="2217"/>
      <c r="LJ2087" s="2217"/>
      <c r="LK2087" s="2217"/>
      <c r="LL2087" s="2217"/>
      <c r="LM2087" s="2217"/>
      <c r="LN2087" s="2217"/>
      <c r="LO2087" s="2217"/>
      <c r="LP2087" s="2217"/>
      <c r="LQ2087" s="2217"/>
      <c r="LR2087" s="2217"/>
      <c r="LS2087" s="2217"/>
      <c r="LT2087" s="2217"/>
      <c r="LU2087" s="2217"/>
      <c r="LV2087" s="2217"/>
      <c r="LW2087" s="2217"/>
      <c r="LX2087" s="2217"/>
      <c r="LY2087" s="2217"/>
      <c r="LZ2087" s="2217"/>
      <c r="MA2087" s="2217"/>
      <c r="MB2087" s="2217"/>
      <c r="MC2087" s="2217"/>
      <c r="MD2087" s="2217"/>
      <c r="ME2087" s="2217"/>
      <c r="MF2087" s="2217"/>
      <c r="MG2087" s="2217"/>
      <c r="MH2087" s="2217"/>
      <c r="MI2087" s="2217"/>
      <c r="MJ2087" s="2217"/>
      <c r="MK2087" s="2217"/>
      <c r="ML2087" s="2217"/>
      <c r="MM2087" s="2217"/>
      <c r="MN2087" s="2217"/>
      <c r="MO2087" s="2217"/>
      <c r="MP2087" s="2217"/>
      <c r="MQ2087" s="2217"/>
      <c r="MR2087" s="2217"/>
      <c r="MS2087" s="2217"/>
      <c r="MT2087" s="2217"/>
      <c r="MU2087" s="2217"/>
      <c r="MV2087" s="2217"/>
      <c r="MW2087" s="2217"/>
      <c r="MX2087" s="2217"/>
      <c r="MY2087" s="2217"/>
      <c r="MZ2087" s="2217"/>
      <c r="NA2087" s="2217"/>
      <c r="NB2087" s="2217"/>
      <c r="NC2087" s="2217"/>
      <c r="ND2087" s="2217"/>
      <c r="NE2087" s="2217"/>
      <c r="NF2087" s="2217"/>
      <c r="NG2087" s="2217"/>
      <c r="NH2087" s="2217"/>
      <c r="NI2087" s="2217"/>
      <c r="NJ2087" s="2217"/>
      <c r="NK2087" s="2217"/>
      <c r="NL2087" s="2217"/>
      <c r="NM2087" s="2217"/>
      <c r="NN2087" s="2217"/>
      <c r="NO2087" s="2217"/>
      <c r="NP2087" s="2217"/>
      <c r="NQ2087" s="2217"/>
      <c r="NR2087" s="2217"/>
      <c r="NS2087" s="2217"/>
      <c r="NT2087" s="2217"/>
      <c r="NU2087" s="2217"/>
      <c r="NV2087" s="2217"/>
      <c r="NW2087" s="2217"/>
      <c r="NX2087" s="2217"/>
      <c r="NY2087" s="2217"/>
      <c r="NZ2087" s="2217"/>
      <c r="OA2087" s="2217"/>
      <c r="OB2087" s="2217"/>
      <c r="OC2087" s="2217"/>
      <c r="OD2087" s="2217"/>
      <c r="OE2087" s="2217"/>
      <c r="OF2087" s="2217"/>
      <c r="OG2087" s="2217"/>
      <c r="OH2087" s="2217"/>
      <c r="OI2087" s="2217"/>
      <c r="OJ2087" s="2217"/>
      <c r="OK2087" s="2217"/>
      <c r="OL2087" s="2217"/>
      <c r="OM2087" s="2217"/>
      <c r="ON2087" s="2217"/>
      <c r="OO2087" s="2217"/>
      <c r="OP2087" s="2217"/>
      <c r="OQ2087" s="2217"/>
      <c r="OR2087" s="2217"/>
      <c r="OS2087" s="2217"/>
      <c r="OT2087" s="2217"/>
      <c r="OU2087" s="2217"/>
      <c r="OV2087" s="2217"/>
      <c r="OW2087" s="2217"/>
      <c r="OX2087" s="2217"/>
      <c r="OY2087" s="2217"/>
      <c r="OZ2087" s="2217"/>
      <c r="PA2087" s="2217"/>
      <c r="PB2087" s="2217"/>
      <c r="PC2087" s="2217"/>
      <c r="PD2087" s="2217"/>
      <c r="PE2087" s="2217"/>
      <c r="PF2087" s="2217"/>
      <c r="PG2087" s="2217"/>
      <c r="PH2087" s="2217"/>
      <c r="PI2087" s="2217"/>
      <c r="PJ2087" s="2217"/>
      <c r="PK2087" s="2217"/>
      <c r="PL2087" s="2217"/>
      <c r="PM2087" s="2217"/>
      <c r="PN2087" s="2217"/>
      <c r="PO2087" s="2217"/>
      <c r="PP2087" s="2217"/>
      <c r="PQ2087" s="2217"/>
      <c r="PR2087" s="2217"/>
      <c r="PS2087" s="2217"/>
      <c r="PT2087" s="2217"/>
      <c r="PU2087" s="2217"/>
      <c r="PV2087" s="2217"/>
      <c r="PW2087" s="2217"/>
      <c r="PX2087" s="2217"/>
      <c r="PY2087" s="2217"/>
      <c r="PZ2087" s="2217"/>
      <c r="QA2087" s="2217"/>
      <c r="QB2087" s="2217"/>
      <c r="QC2087" s="2217"/>
      <c r="QD2087" s="2217"/>
      <c r="QE2087" s="2217"/>
      <c r="QF2087" s="2217"/>
      <c r="QG2087" s="2217"/>
      <c r="QH2087" s="2217"/>
      <c r="QI2087" s="2217"/>
      <c r="QJ2087" s="2217"/>
      <c r="QK2087" s="2217"/>
      <c r="QL2087" s="2217"/>
      <c r="QM2087" s="2217"/>
      <c r="QN2087" s="2217"/>
      <c r="QO2087" s="2217"/>
      <c r="QP2087" s="2217"/>
      <c r="QQ2087" s="2217"/>
      <c r="QR2087" s="2217"/>
      <c r="QS2087" s="2217"/>
      <c r="QT2087" s="2217"/>
      <c r="QU2087" s="2217"/>
      <c r="QV2087" s="2217"/>
      <c r="QW2087" s="2217"/>
      <c r="QX2087" s="2217"/>
      <c r="QY2087" s="2217"/>
      <c r="QZ2087" s="2217"/>
      <c r="RA2087" s="2217"/>
      <c r="RB2087" s="2217"/>
      <c r="RC2087" s="2217"/>
      <c r="RD2087" s="2217"/>
      <c r="RE2087" s="2217"/>
      <c r="RF2087" s="2217"/>
      <c r="RG2087" s="2217"/>
      <c r="RH2087" s="2217"/>
      <c r="RI2087" s="2217"/>
      <c r="RJ2087" s="2217"/>
      <c r="RK2087" s="2217"/>
      <c r="RL2087" s="2217"/>
      <c r="RM2087" s="2217"/>
      <c r="RN2087" s="2217"/>
      <c r="RO2087" s="2217"/>
      <c r="RP2087" s="2217"/>
      <c r="RQ2087" s="2217"/>
      <c r="RR2087" s="2217"/>
      <c r="RS2087" s="2217"/>
      <c r="RT2087" s="2217"/>
      <c r="RU2087" s="2217"/>
      <c r="RV2087" s="2217"/>
      <c r="RW2087" s="2217"/>
      <c r="RX2087" s="2217"/>
      <c r="RY2087" s="2217"/>
      <c r="RZ2087" s="2217"/>
      <c r="SA2087" s="2217"/>
      <c r="SB2087" s="2217"/>
      <c r="SC2087" s="2217"/>
      <c r="SD2087" s="2217"/>
      <c r="SE2087" s="2217"/>
      <c r="SF2087" s="2217"/>
      <c r="SG2087" s="2217"/>
      <c r="SH2087" s="2217"/>
      <c r="SI2087" s="2217"/>
      <c r="SJ2087" s="2217"/>
      <c r="SK2087" s="2217"/>
      <c r="SL2087" s="2217"/>
      <c r="SM2087" s="2217"/>
      <c r="SN2087" s="2217"/>
      <c r="SO2087" s="2217"/>
      <c r="SP2087" s="2217"/>
      <c r="SQ2087" s="2217"/>
      <c r="SR2087" s="2217"/>
      <c r="SS2087" s="2217"/>
      <c r="ST2087" s="2217"/>
      <c r="SU2087" s="2217"/>
      <c r="SV2087" s="2217"/>
      <c r="SW2087" s="2217"/>
      <c r="SX2087" s="2217"/>
      <c r="SY2087" s="2217"/>
      <c r="SZ2087" s="2217"/>
      <c r="TA2087" s="2217"/>
      <c r="TB2087" s="2217"/>
      <c r="TC2087" s="2217"/>
      <c r="TD2087" s="2217"/>
      <c r="TE2087" s="2217"/>
      <c r="TF2087" s="2217"/>
      <c r="TG2087" s="2217"/>
      <c r="TH2087" s="2217"/>
      <c r="TI2087" s="2217"/>
      <c r="TJ2087" s="2217"/>
      <c r="TK2087" s="2217"/>
      <c r="TL2087" s="2217"/>
      <c r="TM2087" s="2217"/>
      <c r="TN2087" s="2217"/>
      <c r="TO2087" s="2217"/>
      <c r="TP2087" s="2217"/>
      <c r="TQ2087" s="2217"/>
      <c r="TR2087" s="2217"/>
      <c r="TS2087" s="2217"/>
      <c r="TT2087" s="2217"/>
      <c r="TU2087" s="2217"/>
      <c r="TV2087" s="2217"/>
      <c r="TW2087" s="2217"/>
      <c r="TX2087" s="2217"/>
      <c r="TY2087" s="2217"/>
      <c r="TZ2087" s="2217"/>
      <c r="UA2087" s="2217"/>
      <c r="UB2087" s="2217"/>
      <c r="UC2087" s="2217"/>
      <c r="UD2087" s="2217"/>
      <c r="UE2087" s="2217"/>
      <c r="UF2087" s="2217"/>
      <c r="UG2087" s="2217"/>
      <c r="UH2087" s="2217"/>
      <c r="UI2087" s="2217"/>
      <c r="UJ2087" s="2217"/>
      <c r="UK2087" s="2217"/>
      <c r="UL2087" s="2217"/>
      <c r="UM2087" s="2217"/>
      <c r="UN2087" s="2217"/>
      <c r="UO2087" s="2217"/>
      <c r="UP2087" s="2217"/>
      <c r="UQ2087" s="2217"/>
      <c r="UR2087" s="2217"/>
      <c r="US2087" s="2217"/>
      <c r="UT2087" s="2217"/>
      <c r="UU2087" s="2217"/>
      <c r="UV2087" s="2217"/>
      <c r="UW2087" s="2217"/>
      <c r="UX2087" s="2217"/>
      <c r="UY2087" s="2217"/>
      <c r="UZ2087" s="2217"/>
      <c r="VA2087" s="2217"/>
      <c r="VB2087" s="2217"/>
      <c r="VC2087" s="2217"/>
      <c r="VD2087" s="2217"/>
      <c r="VE2087" s="2217"/>
      <c r="VF2087" s="2217"/>
      <c r="VG2087" s="2217"/>
      <c r="VH2087" s="2217"/>
      <c r="VI2087" s="2217"/>
      <c r="VJ2087" s="2217"/>
      <c r="VK2087" s="2217"/>
      <c r="VL2087" s="2217"/>
      <c r="VM2087" s="2217"/>
      <c r="VN2087" s="2217"/>
      <c r="VO2087" s="2217"/>
      <c r="VP2087" s="2217"/>
      <c r="VQ2087" s="2217"/>
      <c r="VR2087" s="2217"/>
      <c r="VS2087" s="2217"/>
      <c r="VT2087" s="2217"/>
      <c r="VU2087" s="2217"/>
      <c r="VV2087" s="2217"/>
      <c r="VW2087" s="2217"/>
      <c r="VX2087" s="2217"/>
      <c r="VY2087" s="2217"/>
      <c r="VZ2087" s="2217"/>
      <c r="WA2087" s="2217"/>
      <c r="WB2087" s="2217"/>
      <c r="WC2087" s="2217"/>
      <c r="WD2087" s="2217"/>
      <c r="WE2087" s="2217"/>
      <c r="WF2087" s="2217"/>
      <c r="WG2087" s="2217"/>
      <c r="WH2087" s="2217"/>
      <c r="WI2087" s="2217"/>
      <c r="WJ2087" s="2217"/>
      <c r="WK2087" s="2217"/>
      <c r="WL2087" s="2217"/>
      <c r="WM2087" s="2217"/>
      <c r="WN2087" s="2217"/>
      <c r="WO2087" s="2217"/>
      <c r="WP2087" s="2217"/>
      <c r="WQ2087" s="2217"/>
      <c r="WR2087" s="2217"/>
      <c r="WS2087" s="2217"/>
      <c r="WT2087" s="2217"/>
      <c r="WU2087" s="2217"/>
      <c r="WV2087" s="2217"/>
      <c r="WW2087" s="2217"/>
      <c r="WX2087" s="2217"/>
      <c r="WY2087" s="2217"/>
      <c r="WZ2087" s="2217"/>
      <c r="XA2087" s="2217"/>
      <c r="XB2087" s="2217"/>
      <c r="XC2087" s="2217"/>
      <c r="XD2087" s="2217"/>
      <c r="XE2087" s="2217"/>
      <c r="XF2087" s="2217"/>
      <c r="XG2087" s="2217"/>
      <c r="XH2087" s="2217"/>
      <c r="XI2087" s="2217"/>
      <c r="XJ2087" s="2217"/>
      <c r="XK2087" s="2217"/>
      <c r="XL2087" s="2217"/>
      <c r="XM2087" s="2217"/>
      <c r="XN2087" s="2217"/>
      <c r="XO2087" s="2217"/>
      <c r="XP2087" s="2217"/>
      <c r="XQ2087" s="2217"/>
      <c r="XR2087" s="2217"/>
      <c r="XS2087" s="2217"/>
      <c r="XT2087" s="2217"/>
      <c r="XU2087" s="2217"/>
      <c r="XV2087" s="2217"/>
      <c r="XW2087" s="2217"/>
      <c r="XX2087" s="2217"/>
      <c r="XY2087" s="2217"/>
      <c r="XZ2087" s="2217"/>
      <c r="YA2087" s="2217"/>
      <c r="YB2087" s="2217"/>
      <c r="YC2087" s="2217"/>
      <c r="YD2087" s="2217"/>
      <c r="YE2087" s="2217"/>
      <c r="YF2087" s="2217"/>
      <c r="YG2087" s="2217"/>
      <c r="YH2087" s="2217"/>
      <c r="YI2087" s="2217"/>
      <c r="YJ2087" s="2217"/>
      <c r="YK2087" s="2217"/>
      <c r="YL2087" s="2217"/>
      <c r="YM2087" s="2217"/>
      <c r="YN2087" s="2217"/>
      <c r="YO2087" s="2217"/>
      <c r="YP2087" s="2217"/>
      <c r="YQ2087" s="2217"/>
      <c r="YR2087" s="2217"/>
      <c r="YS2087" s="2217"/>
      <c r="YT2087" s="2217"/>
      <c r="YU2087" s="2217"/>
      <c r="YV2087" s="2217"/>
      <c r="YW2087" s="2217"/>
      <c r="YX2087" s="2217"/>
      <c r="YY2087" s="2217"/>
      <c r="YZ2087" s="2217"/>
      <c r="ZA2087" s="2217"/>
      <c r="ZB2087" s="2217"/>
      <c r="ZC2087" s="2217"/>
      <c r="ZD2087" s="2217"/>
      <c r="ZE2087" s="2217"/>
      <c r="ZF2087" s="2217"/>
      <c r="ZG2087" s="2217"/>
      <c r="ZH2087" s="2217"/>
      <c r="ZI2087" s="2217"/>
      <c r="ZJ2087" s="2217"/>
      <c r="ZK2087" s="2217"/>
      <c r="ZL2087" s="2217"/>
      <c r="ZM2087" s="2217"/>
      <c r="ZN2087" s="2217"/>
      <c r="ZO2087" s="2217"/>
      <c r="ZP2087" s="2217"/>
      <c r="ZQ2087" s="2217"/>
      <c r="ZR2087" s="2217"/>
      <c r="ZS2087" s="2217"/>
      <c r="ZT2087" s="2217"/>
      <c r="ZU2087" s="2217"/>
      <c r="ZV2087" s="2217"/>
      <c r="ZW2087" s="2217"/>
      <c r="ZX2087" s="2217"/>
      <c r="ZY2087" s="2217"/>
      <c r="ZZ2087" s="2217"/>
      <c r="AAA2087" s="2217"/>
      <c r="AAB2087" s="2217"/>
      <c r="AAC2087" s="2217"/>
      <c r="AAD2087" s="2217"/>
      <c r="AAE2087" s="2217"/>
      <c r="AAF2087" s="2217"/>
      <c r="AAG2087" s="2217"/>
      <c r="AAH2087" s="2217"/>
      <c r="AAI2087" s="2217"/>
      <c r="AAJ2087" s="2217"/>
      <c r="AAK2087" s="2217"/>
      <c r="AAL2087" s="2217"/>
      <c r="AAM2087" s="2217"/>
      <c r="AAN2087" s="2217"/>
      <c r="AAO2087" s="2217"/>
      <c r="AAP2087" s="2217"/>
      <c r="AAQ2087" s="2217"/>
      <c r="AAR2087" s="2217"/>
      <c r="AAS2087" s="2217"/>
      <c r="AAT2087" s="2217"/>
      <c r="AAU2087" s="2217"/>
      <c r="AAV2087" s="2217"/>
      <c r="AAW2087" s="2217"/>
      <c r="AAX2087" s="2217"/>
      <c r="AAY2087" s="2217"/>
      <c r="AAZ2087" s="2217"/>
      <c r="ABA2087" s="2217"/>
      <c r="ABB2087" s="2217"/>
      <c r="ABC2087" s="2217"/>
      <c r="ABD2087" s="2217"/>
      <c r="ABE2087" s="2217"/>
      <c r="ABF2087" s="2217"/>
      <c r="ABG2087" s="2217"/>
      <c r="ABH2087" s="2217"/>
      <c r="ABI2087" s="2217"/>
      <c r="ABJ2087" s="2217"/>
      <c r="ABK2087" s="2217"/>
      <c r="ABL2087" s="2217"/>
      <c r="ABM2087" s="2217"/>
      <c r="ABN2087" s="2217"/>
      <c r="ABO2087" s="2217"/>
      <c r="ABP2087" s="2217"/>
      <c r="ABQ2087" s="2217"/>
      <c r="ABR2087" s="2217"/>
      <c r="ABS2087" s="2217"/>
      <c r="ABT2087" s="2217"/>
      <c r="ABU2087" s="2217"/>
      <c r="ABV2087" s="2217"/>
      <c r="ABW2087" s="2217"/>
      <c r="ABX2087" s="2217"/>
      <c r="ABY2087" s="2217"/>
      <c r="ABZ2087" s="2217"/>
      <c r="ACA2087" s="2217"/>
      <c r="ACB2087" s="2217"/>
      <c r="ACC2087" s="2217"/>
      <c r="ACD2087" s="2217"/>
      <c r="ACE2087" s="2217"/>
      <c r="ACF2087" s="2217"/>
      <c r="ACG2087" s="2217"/>
      <c r="ACH2087" s="2217"/>
      <c r="ACI2087" s="2217"/>
      <c r="ACJ2087" s="2217"/>
      <c r="ACK2087" s="2217"/>
      <c r="ACL2087" s="2217"/>
      <c r="ACM2087" s="2217"/>
      <c r="ACN2087" s="2217"/>
      <c r="ACO2087" s="2217"/>
      <c r="ACP2087" s="2217"/>
      <c r="ACQ2087" s="2217"/>
      <c r="ACR2087" s="2217"/>
      <c r="ACS2087" s="2217"/>
      <c r="ACT2087" s="2217"/>
      <c r="ACU2087" s="2217"/>
      <c r="ACV2087" s="2217"/>
      <c r="ACW2087" s="2217"/>
      <c r="ACX2087" s="2217"/>
      <c r="ACY2087" s="2217"/>
      <c r="ACZ2087" s="2217"/>
      <c r="ADA2087" s="2217"/>
      <c r="ADB2087" s="2217"/>
      <c r="ADC2087" s="2217"/>
      <c r="ADD2087" s="2217"/>
      <c r="ADE2087" s="2217"/>
      <c r="ADF2087" s="2217"/>
      <c r="ADG2087" s="2217"/>
      <c r="ADH2087" s="2217"/>
      <c r="ADI2087" s="2217"/>
      <c r="ADJ2087" s="2217"/>
      <c r="ADK2087" s="2217"/>
      <c r="ADL2087" s="2217"/>
      <c r="ADM2087" s="2217"/>
      <c r="ADN2087" s="2217"/>
      <c r="ADO2087" s="2217"/>
      <c r="ADP2087" s="2217"/>
      <c r="ADQ2087" s="2217"/>
      <c r="ADR2087" s="2217"/>
      <c r="ADS2087" s="2217"/>
      <c r="ADT2087" s="2217"/>
      <c r="ADU2087" s="2217"/>
      <c r="ADV2087" s="2217"/>
      <c r="ADW2087" s="2217"/>
      <c r="ADX2087" s="2217"/>
      <c r="ADY2087" s="2217"/>
      <c r="ADZ2087" s="2217"/>
      <c r="AEA2087" s="2217"/>
      <c r="AEB2087" s="2217"/>
      <c r="AEC2087" s="2217"/>
      <c r="AED2087" s="2217"/>
      <c r="AEE2087" s="2217"/>
      <c r="AEF2087" s="2217"/>
      <c r="AEG2087" s="2217"/>
      <c r="AEH2087" s="2217"/>
      <c r="AEI2087" s="2217"/>
      <c r="AEJ2087" s="2217"/>
      <c r="AEK2087" s="2217"/>
      <c r="AEL2087" s="2217"/>
      <c r="AEM2087" s="2217"/>
      <c r="AEN2087" s="2217"/>
      <c r="AEO2087" s="2217"/>
      <c r="AEP2087" s="2217"/>
      <c r="AEQ2087" s="2217"/>
      <c r="AER2087" s="2217"/>
      <c r="AES2087" s="2217"/>
      <c r="AET2087" s="2217"/>
      <c r="AEU2087" s="2217"/>
      <c r="AEV2087" s="2217"/>
      <c r="AEW2087" s="2217"/>
      <c r="AEX2087" s="2217"/>
      <c r="AEY2087" s="2217"/>
      <c r="AEZ2087" s="2217"/>
      <c r="AFA2087" s="2217"/>
      <c r="AFB2087" s="2217"/>
      <c r="AFC2087" s="2217"/>
      <c r="AFD2087" s="2217"/>
      <c r="AFE2087" s="2217"/>
      <c r="AFF2087" s="2217"/>
      <c r="AFG2087" s="2217"/>
      <c r="AFH2087" s="2217"/>
      <c r="AFI2087" s="2217"/>
      <c r="AFJ2087" s="2217"/>
      <c r="AFK2087" s="2217"/>
      <c r="AFL2087" s="2217"/>
      <c r="AFM2087" s="2217"/>
      <c r="AFN2087" s="2217"/>
      <c r="AFO2087" s="2217"/>
      <c r="AFP2087" s="2217"/>
      <c r="AFQ2087" s="2217"/>
      <c r="AFR2087" s="2217"/>
      <c r="AFS2087" s="2217"/>
      <c r="AFT2087" s="2217"/>
      <c r="AFU2087" s="2217"/>
      <c r="AFV2087" s="2217"/>
      <c r="AFW2087" s="2217"/>
      <c r="AFX2087" s="2217"/>
      <c r="AFY2087" s="2217"/>
      <c r="AFZ2087" s="2217"/>
      <c r="AGA2087" s="2217"/>
      <c r="AGB2087" s="2217"/>
      <c r="AGC2087" s="2217"/>
      <c r="AGD2087" s="2217"/>
      <c r="AGE2087" s="2217"/>
      <c r="AGF2087" s="2217"/>
      <c r="AGG2087" s="2217"/>
      <c r="AGH2087" s="2217"/>
      <c r="AGI2087" s="2217"/>
      <c r="AGJ2087" s="2217"/>
      <c r="AGK2087" s="2217"/>
      <c r="AGL2087" s="2217"/>
      <c r="AGM2087" s="2217"/>
      <c r="AGN2087" s="2217"/>
      <c r="AGO2087" s="2217"/>
      <c r="AGP2087" s="2217"/>
      <c r="AGQ2087" s="2217"/>
      <c r="AGR2087" s="2217"/>
      <c r="AGS2087" s="2217"/>
      <c r="AGT2087" s="2217"/>
      <c r="AGU2087" s="2217"/>
      <c r="AGV2087" s="2217"/>
      <c r="AGW2087" s="2217"/>
      <c r="AGX2087" s="2217"/>
      <c r="AGY2087" s="2217"/>
      <c r="AGZ2087" s="2217"/>
      <c r="AHA2087" s="2217"/>
      <c r="AHB2087" s="2217"/>
      <c r="AHC2087" s="2217"/>
      <c r="AHD2087" s="2217"/>
      <c r="AHE2087" s="2217"/>
      <c r="AHF2087" s="2217"/>
      <c r="AHG2087" s="2217"/>
      <c r="AHH2087" s="2217"/>
      <c r="AHI2087" s="2217"/>
      <c r="AHJ2087" s="2217"/>
      <c r="AHK2087" s="2217"/>
      <c r="AHL2087" s="2217"/>
      <c r="AHM2087" s="2217"/>
      <c r="AHN2087" s="2217"/>
      <c r="AHO2087" s="2217"/>
      <c r="AHP2087" s="2217"/>
      <c r="AHQ2087" s="2217"/>
      <c r="AHR2087" s="2217"/>
      <c r="AHS2087" s="2217"/>
      <c r="AHT2087" s="2217"/>
      <c r="AHU2087" s="2217"/>
      <c r="AHV2087" s="2217"/>
      <c r="AHW2087" s="2217"/>
      <c r="AHX2087" s="2217"/>
      <c r="AHY2087" s="2217"/>
      <c r="AHZ2087" s="2217"/>
      <c r="AIA2087" s="2217"/>
      <c r="AIB2087" s="2217"/>
      <c r="AIC2087" s="2217"/>
      <c r="AID2087" s="2217"/>
      <c r="AIE2087" s="2217"/>
      <c r="AIF2087" s="2217"/>
      <c r="AIG2087" s="2217"/>
      <c r="AIH2087" s="2217"/>
      <c r="AII2087" s="2217"/>
      <c r="AIJ2087" s="2217"/>
      <c r="AIK2087" s="2217"/>
      <c r="AIL2087" s="2217"/>
      <c r="AIM2087" s="2217"/>
      <c r="AIN2087" s="2217"/>
      <c r="AIO2087" s="2217"/>
      <c r="AIP2087" s="2217"/>
      <c r="AIQ2087" s="2217"/>
      <c r="AIR2087" s="2217"/>
      <c r="AIS2087" s="2217"/>
      <c r="AIT2087" s="2217"/>
      <c r="AIU2087" s="2217"/>
      <c r="AIV2087" s="2217"/>
      <c r="AIW2087" s="2217"/>
      <c r="AIX2087" s="2217"/>
      <c r="AIY2087" s="2217"/>
      <c r="AIZ2087" s="2217"/>
      <c r="AJA2087" s="2217"/>
      <c r="AJB2087" s="2217"/>
      <c r="AJC2087" s="2217"/>
      <c r="AJD2087" s="2217"/>
      <c r="AJE2087" s="2217"/>
      <c r="AJF2087" s="2217"/>
      <c r="AJG2087" s="2217"/>
      <c r="AJH2087" s="2217"/>
      <c r="AJI2087" s="2217"/>
      <c r="AJJ2087" s="2217"/>
      <c r="AJK2087" s="2217"/>
      <c r="AJL2087" s="2217"/>
      <c r="AJM2087" s="2217"/>
      <c r="AJN2087" s="2217"/>
      <c r="AJO2087" s="2217"/>
      <c r="AJP2087" s="2217"/>
      <c r="AJQ2087" s="2217"/>
      <c r="AJR2087" s="2217"/>
      <c r="AJS2087" s="2217"/>
      <c r="AJT2087" s="2217"/>
      <c r="AJU2087" s="2217"/>
      <c r="AJV2087" s="2217"/>
      <c r="AJW2087" s="2217"/>
      <c r="AJX2087" s="2217"/>
      <c r="AJY2087" s="2217"/>
      <c r="AJZ2087" s="2217"/>
      <c r="AKA2087" s="2217"/>
      <c r="AKB2087" s="2217"/>
      <c r="AKC2087" s="2217"/>
      <c r="AKD2087" s="2217"/>
      <c r="AKE2087" s="2217"/>
      <c r="AKF2087" s="2217"/>
      <c r="AKG2087" s="2217"/>
      <c r="AKH2087" s="2217"/>
      <c r="AKI2087" s="2217"/>
      <c r="AKJ2087" s="2217"/>
      <c r="AKK2087" s="2217"/>
      <c r="AKL2087" s="2217"/>
      <c r="AKM2087" s="2217"/>
      <c r="AKN2087" s="2217"/>
      <c r="AKO2087" s="2217"/>
      <c r="AKP2087" s="2217"/>
      <c r="AKQ2087" s="2217"/>
      <c r="AKR2087" s="2217"/>
      <c r="AKS2087" s="2217"/>
      <c r="AKT2087" s="2217"/>
      <c r="AKU2087" s="2217"/>
      <c r="AKV2087" s="2217"/>
      <c r="AKW2087" s="2217"/>
      <c r="AKX2087" s="2217"/>
      <c r="AKY2087" s="2217"/>
      <c r="AKZ2087" s="2217"/>
      <c r="ALA2087" s="2217"/>
      <c r="ALB2087" s="2217"/>
      <c r="ALC2087" s="2217"/>
      <c r="ALD2087" s="2217"/>
      <c r="ALE2087" s="2217"/>
      <c r="ALF2087" s="2217"/>
      <c r="ALG2087" s="2217"/>
      <c r="ALH2087" s="2217"/>
      <c r="ALI2087" s="2217"/>
      <c r="ALJ2087" s="2217"/>
      <c r="ALK2087" s="2217"/>
      <c r="ALL2087" s="2217"/>
      <c r="ALM2087" s="2217"/>
      <c r="ALN2087" s="2217"/>
      <c r="ALO2087" s="2217"/>
      <c r="ALP2087" s="2217"/>
      <c r="ALQ2087" s="2217"/>
      <c r="ALR2087" s="2217"/>
      <c r="ALS2087" s="2217"/>
      <c r="ALT2087" s="2217"/>
      <c r="ALU2087" s="2217"/>
      <c r="ALV2087" s="2217"/>
      <c r="ALW2087" s="2217"/>
      <c r="ALX2087" s="2217"/>
      <c r="ALY2087" s="2217"/>
      <c r="ALZ2087" s="2217"/>
      <c r="AMA2087" s="2217"/>
      <c r="AMB2087" s="2217"/>
      <c r="AMC2087" s="2217"/>
      <c r="AMD2087" s="2217"/>
      <c r="AME2087" s="2217"/>
      <c r="AMF2087" s="2217"/>
      <c r="AMG2087" s="2217"/>
      <c r="AMH2087" s="2217"/>
      <c r="AMI2087" s="2217"/>
      <c r="AMJ2087" s="2217"/>
      <c r="AMK2087" s="2217"/>
      <c r="AML2087" s="2217"/>
      <c r="AMM2087" s="2217"/>
      <c r="AMN2087" s="2217"/>
      <c r="AMO2087" s="2217"/>
      <c r="AMP2087" s="2217"/>
      <c r="AMQ2087" s="2217"/>
      <c r="AMR2087" s="2217"/>
      <c r="AMS2087" s="2217"/>
      <c r="AMT2087" s="2217"/>
      <c r="AMU2087" s="2217"/>
      <c r="AMV2087" s="2217"/>
      <c r="AMW2087" s="2217"/>
      <c r="AMX2087" s="2217"/>
      <c r="AMY2087" s="2217"/>
      <c r="AMZ2087" s="2217"/>
      <c r="ANA2087" s="2217"/>
      <c r="ANB2087" s="2217"/>
      <c r="ANC2087" s="2217"/>
      <c r="AND2087" s="2217"/>
      <c r="ANE2087" s="2217"/>
      <c r="ANF2087" s="2217"/>
      <c r="ANG2087" s="2217"/>
      <c r="ANH2087" s="2217"/>
      <c r="ANI2087" s="2217"/>
      <c r="ANJ2087" s="2217"/>
      <c r="ANK2087" s="2217"/>
      <c r="ANL2087" s="2217"/>
      <c r="ANM2087" s="2217"/>
      <c r="ANN2087" s="2217"/>
      <c r="ANO2087" s="2217"/>
      <c r="ANP2087" s="2217"/>
      <c r="ANQ2087" s="2217"/>
      <c r="ANR2087" s="2217"/>
      <c r="ANS2087" s="2217"/>
      <c r="ANT2087" s="2217"/>
      <c r="ANU2087" s="2217"/>
      <c r="ANV2087" s="2217"/>
      <c r="ANW2087" s="2217"/>
      <c r="ANX2087" s="2217"/>
      <c r="ANY2087" s="2217"/>
      <c r="ANZ2087" s="2217"/>
      <c r="AOA2087" s="2217"/>
      <c r="AOB2087" s="2217"/>
      <c r="AOC2087" s="2217"/>
      <c r="AOD2087" s="2217"/>
      <c r="AOE2087" s="2217"/>
      <c r="AOF2087" s="2217"/>
      <c r="AOG2087" s="2217"/>
      <c r="AOH2087" s="2217"/>
      <c r="AOI2087" s="2217"/>
      <c r="AOJ2087" s="2217"/>
      <c r="AOK2087" s="2217"/>
      <c r="AOL2087" s="2217"/>
      <c r="AOM2087" s="2217"/>
      <c r="AON2087" s="2217"/>
      <c r="AOO2087" s="2217"/>
      <c r="AOP2087" s="2217"/>
      <c r="AOQ2087" s="2217"/>
      <c r="AOR2087" s="2217"/>
      <c r="AOS2087" s="2217"/>
      <c r="AOT2087" s="2217"/>
      <c r="AOU2087" s="2217"/>
      <c r="AOV2087" s="2217"/>
      <c r="AOW2087" s="2217"/>
      <c r="AOX2087" s="2217"/>
      <c r="AOY2087" s="2217"/>
      <c r="AOZ2087" s="2217"/>
      <c r="APA2087" s="2217"/>
      <c r="APB2087" s="2217"/>
      <c r="APC2087" s="2217"/>
      <c r="APD2087" s="2217"/>
      <c r="APE2087" s="2217"/>
      <c r="APF2087" s="2217"/>
      <c r="APG2087" s="2217"/>
      <c r="APH2087" s="2217"/>
      <c r="API2087" s="2217"/>
      <c r="APJ2087" s="2217"/>
      <c r="APK2087" s="2217"/>
      <c r="APL2087" s="2217"/>
      <c r="APM2087" s="2217"/>
      <c r="APN2087" s="2217"/>
      <c r="APO2087" s="2217"/>
      <c r="APP2087" s="2217"/>
      <c r="APQ2087" s="2217"/>
      <c r="APR2087" s="2217"/>
      <c r="APS2087" s="2217"/>
      <c r="APT2087" s="2217"/>
      <c r="APU2087" s="2217"/>
      <c r="APV2087" s="2217"/>
      <c r="APW2087" s="2217"/>
      <c r="APX2087" s="2217"/>
      <c r="APY2087" s="2217"/>
      <c r="APZ2087" s="2217"/>
      <c r="AQA2087" s="2217"/>
      <c r="AQB2087" s="2217"/>
      <c r="AQC2087" s="2217"/>
      <c r="AQD2087" s="2217"/>
      <c r="AQE2087" s="2217"/>
      <c r="AQF2087" s="2217"/>
      <c r="AQG2087" s="2217"/>
      <c r="AQH2087" s="2217"/>
      <c r="AQI2087" s="2217"/>
      <c r="AQJ2087" s="2217"/>
      <c r="AQK2087" s="2217"/>
      <c r="AQL2087" s="2217"/>
      <c r="AQM2087" s="2217"/>
      <c r="AQN2087" s="2217"/>
      <c r="AQO2087" s="2217"/>
      <c r="AQP2087" s="2217"/>
      <c r="AQQ2087" s="2217"/>
      <c r="AQR2087" s="2217"/>
      <c r="AQS2087" s="2217"/>
      <c r="AQT2087" s="2217"/>
      <c r="AQU2087" s="2217"/>
      <c r="AQV2087" s="2217"/>
      <c r="AQW2087" s="2217"/>
      <c r="AQX2087" s="2217"/>
      <c r="AQY2087" s="2217"/>
      <c r="AQZ2087" s="2217"/>
      <c r="ARA2087" s="2217"/>
      <c r="ARB2087" s="2217"/>
      <c r="ARC2087" s="2217"/>
      <c r="ARD2087" s="2217"/>
      <c r="ARE2087" s="2217"/>
      <c r="ARF2087" s="2217"/>
      <c r="ARG2087" s="2217"/>
      <c r="ARH2087" s="2217"/>
      <c r="ARI2087" s="2217"/>
      <c r="ARJ2087" s="2217"/>
      <c r="ARK2087" s="2217"/>
      <c r="ARL2087" s="2217"/>
      <c r="ARM2087" s="2217"/>
      <c r="ARN2087" s="2217"/>
      <c r="ARO2087" s="2217"/>
      <c r="ARP2087" s="2217"/>
      <c r="ARQ2087" s="2217"/>
      <c r="ARR2087" s="2217"/>
      <c r="ARS2087" s="2217"/>
      <c r="ART2087" s="2217"/>
      <c r="ARU2087" s="2217"/>
      <c r="ARV2087" s="2217"/>
      <c r="ARW2087" s="2217"/>
      <c r="ARX2087" s="2217"/>
      <c r="ARY2087" s="2217"/>
      <c r="ARZ2087" s="2217"/>
      <c r="ASA2087" s="2217"/>
      <c r="ASB2087" s="2217"/>
      <c r="ASC2087" s="2217"/>
      <c r="ASD2087" s="2217"/>
      <c r="ASE2087" s="2217"/>
      <c r="ASF2087" s="2217"/>
      <c r="ASG2087" s="2217"/>
      <c r="ASH2087" s="2217"/>
      <c r="ASI2087" s="2217"/>
      <c r="ASJ2087" s="2217"/>
      <c r="ASK2087" s="2217"/>
      <c r="ASL2087" s="2217"/>
      <c r="ASM2087" s="2217"/>
      <c r="ASN2087" s="2217"/>
      <c r="ASO2087" s="2217"/>
      <c r="ASP2087" s="2217"/>
      <c r="ASQ2087" s="2217"/>
      <c r="ASR2087" s="2217"/>
      <c r="ASS2087" s="2217"/>
      <c r="AST2087" s="2217"/>
      <c r="ASU2087" s="2217"/>
      <c r="ASV2087" s="2217"/>
      <c r="ASW2087" s="2217"/>
      <c r="ASX2087" s="2217"/>
      <c r="ASY2087" s="2217"/>
      <c r="ASZ2087" s="2217"/>
      <c r="ATA2087" s="2217"/>
      <c r="ATB2087" s="2217"/>
      <c r="ATC2087" s="2217"/>
      <c r="ATD2087" s="2217"/>
      <c r="ATE2087" s="2217"/>
      <c r="ATF2087" s="2217"/>
      <c r="ATG2087" s="2217"/>
      <c r="ATH2087" s="2217"/>
      <c r="ATI2087" s="2217"/>
      <c r="ATJ2087" s="2217"/>
      <c r="ATK2087" s="2217"/>
      <c r="ATL2087" s="2217"/>
      <c r="ATM2087" s="2217"/>
      <c r="ATN2087" s="2217"/>
      <c r="ATO2087" s="2217"/>
      <c r="ATP2087" s="2217"/>
      <c r="ATQ2087" s="2217"/>
      <c r="ATR2087" s="2217"/>
      <c r="ATS2087" s="2217"/>
      <c r="ATT2087" s="2217"/>
      <c r="ATU2087" s="2217"/>
      <c r="ATV2087" s="2217"/>
      <c r="ATW2087" s="2217"/>
      <c r="ATX2087" s="2217"/>
      <c r="ATY2087" s="2217"/>
      <c r="ATZ2087" s="2217"/>
      <c r="AUA2087" s="2217"/>
      <c r="AUB2087" s="2217"/>
      <c r="AUC2087" s="2217"/>
      <c r="AUD2087" s="2217"/>
      <c r="AUE2087" s="2217"/>
      <c r="AUF2087" s="2217"/>
      <c r="AUG2087" s="2217"/>
      <c r="AUH2087" s="2217"/>
      <c r="AUI2087" s="2217"/>
      <c r="AUJ2087" s="2217"/>
      <c r="AUK2087" s="2217"/>
      <c r="AUL2087" s="2217"/>
      <c r="AUM2087" s="2217"/>
      <c r="AUN2087" s="2217"/>
      <c r="AUO2087" s="2217"/>
      <c r="AUP2087" s="2217"/>
      <c r="AUQ2087" s="2217"/>
      <c r="AUR2087" s="2217"/>
      <c r="AUS2087" s="2217"/>
      <c r="AUT2087" s="2217"/>
      <c r="AUU2087" s="2217"/>
      <c r="AUV2087" s="2217"/>
      <c r="AUW2087" s="2217"/>
      <c r="AUX2087" s="2217"/>
      <c r="AUY2087" s="2217"/>
      <c r="AUZ2087" s="2217"/>
      <c r="AVA2087" s="2217"/>
      <c r="AVB2087" s="2217"/>
      <c r="AVC2087" s="2217"/>
      <c r="AVD2087" s="2217"/>
      <c r="AVE2087" s="2217"/>
      <c r="AVF2087" s="2217"/>
      <c r="AVG2087" s="2217"/>
      <c r="AVH2087" s="2217"/>
      <c r="AVI2087" s="2217"/>
      <c r="AVJ2087" s="2217"/>
      <c r="AVK2087" s="2217"/>
      <c r="AVL2087" s="2217"/>
      <c r="AVM2087" s="2217"/>
      <c r="AVN2087" s="2217"/>
      <c r="AVO2087" s="2217"/>
      <c r="AVP2087" s="2217"/>
      <c r="AVQ2087" s="2217"/>
      <c r="AVR2087" s="2217"/>
      <c r="AVS2087" s="2217"/>
      <c r="AVT2087" s="2217"/>
      <c r="AVU2087" s="2217"/>
      <c r="AVV2087" s="2217"/>
      <c r="AVW2087" s="2217"/>
      <c r="AVX2087" s="2217"/>
      <c r="AVY2087" s="2217"/>
      <c r="AVZ2087" s="2217"/>
      <c r="AWA2087" s="2217"/>
      <c r="AWB2087" s="2217"/>
      <c r="AWC2087" s="2217"/>
      <c r="AWD2087" s="2217"/>
      <c r="AWE2087" s="2217"/>
      <c r="AWF2087" s="2217"/>
      <c r="AWG2087" s="2217"/>
      <c r="AWH2087" s="2217"/>
      <c r="AWI2087" s="2217"/>
      <c r="AWJ2087" s="2217"/>
      <c r="AWK2087" s="2217"/>
      <c r="AWL2087" s="2217"/>
      <c r="AWM2087" s="2217"/>
      <c r="AWN2087" s="2217"/>
      <c r="AWO2087" s="2217"/>
      <c r="AWP2087" s="2217"/>
      <c r="AWQ2087" s="2217"/>
      <c r="AWR2087" s="2217"/>
      <c r="AWS2087" s="2217"/>
      <c r="AWT2087" s="2217"/>
      <c r="AWU2087" s="2217"/>
      <c r="AWV2087" s="2217"/>
      <c r="AWW2087" s="2217"/>
      <c r="AWX2087" s="2217"/>
      <c r="AWY2087" s="2217"/>
      <c r="AWZ2087" s="2217"/>
      <c r="AXA2087" s="2217"/>
      <c r="AXB2087" s="2217"/>
      <c r="AXC2087" s="2217"/>
      <c r="AXD2087" s="2217"/>
      <c r="AXE2087" s="2217"/>
      <c r="AXF2087" s="2217"/>
      <c r="AXG2087" s="2217"/>
      <c r="AXH2087" s="2217"/>
      <c r="AXI2087" s="2217"/>
      <c r="AXJ2087" s="2217"/>
      <c r="AXK2087" s="2217"/>
      <c r="AXL2087" s="2217"/>
      <c r="AXM2087" s="2217"/>
      <c r="AXN2087" s="2217"/>
      <c r="AXO2087" s="2217"/>
      <c r="AXP2087" s="2217"/>
      <c r="AXQ2087" s="2217"/>
      <c r="AXR2087" s="2217"/>
      <c r="AXS2087" s="2217"/>
      <c r="AXT2087" s="2217"/>
      <c r="AXU2087" s="2217"/>
      <c r="AXV2087" s="2217"/>
      <c r="AXW2087" s="2217"/>
      <c r="AXX2087" s="2217"/>
      <c r="AXY2087" s="2217"/>
      <c r="AXZ2087" s="2217"/>
      <c r="AYA2087" s="2217"/>
      <c r="AYB2087" s="2217"/>
      <c r="AYC2087" s="2217"/>
      <c r="AYD2087" s="2217"/>
      <c r="AYE2087" s="2217"/>
      <c r="AYF2087" s="2217"/>
      <c r="AYG2087" s="2217"/>
      <c r="AYH2087" s="2217"/>
      <c r="AYI2087" s="2217"/>
      <c r="AYJ2087" s="2217"/>
      <c r="AYK2087" s="2217"/>
      <c r="AYL2087" s="2217"/>
      <c r="AYM2087" s="2217"/>
      <c r="AYN2087" s="2217"/>
      <c r="AYO2087" s="2217"/>
      <c r="AYP2087" s="2217"/>
      <c r="AYQ2087" s="2217"/>
      <c r="AYR2087" s="2217"/>
      <c r="AYS2087" s="2217"/>
      <c r="AYT2087" s="2217"/>
      <c r="AYU2087" s="2217"/>
      <c r="AYV2087" s="2217"/>
      <c r="AYW2087" s="2217"/>
      <c r="AYX2087" s="2217"/>
      <c r="AYY2087" s="2217"/>
      <c r="AYZ2087" s="2217"/>
      <c r="AZA2087" s="2217"/>
      <c r="AZB2087" s="2217"/>
      <c r="AZC2087" s="2217"/>
      <c r="AZD2087" s="2217"/>
      <c r="AZE2087" s="2217"/>
      <c r="AZF2087" s="2217"/>
      <c r="AZG2087" s="2217"/>
      <c r="AZH2087" s="2217"/>
      <c r="AZI2087" s="2217"/>
      <c r="AZJ2087" s="2217"/>
      <c r="AZK2087" s="2217"/>
      <c r="AZL2087" s="2217"/>
      <c r="AZM2087" s="2217"/>
      <c r="AZN2087" s="2217"/>
      <c r="AZO2087" s="2217"/>
      <c r="AZP2087" s="2217"/>
      <c r="AZQ2087" s="2217"/>
      <c r="AZR2087" s="2217"/>
      <c r="AZS2087" s="2217"/>
      <c r="AZT2087" s="2217"/>
      <c r="AZU2087" s="2217"/>
      <c r="AZV2087" s="2217"/>
      <c r="AZW2087" s="2217"/>
      <c r="AZX2087" s="2217"/>
      <c r="AZY2087" s="2217"/>
      <c r="AZZ2087" s="2217"/>
      <c r="BAA2087" s="2217"/>
      <c r="BAB2087" s="2217"/>
      <c r="BAC2087" s="2217"/>
      <c r="BAD2087" s="2217"/>
      <c r="BAE2087" s="2217"/>
      <c r="BAF2087" s="2217"/>
      <c r="BAG2087" s="2217"/>
      <c r="BAH2087" s="2217"/>
      <c r="BAI2087" s="2217"/>
      <c r="BAJ2087" s="2217"/>
      <c r="BAK2087" s="2217"/>
      <c r="BAL2087" s="2217"/>
      <c r="BAM2087" s="2217"/>
      <c r="BAN2087" s="2217"/>
      <c r="BAO2087" s="2217"/>
      <c r="BAP2087" s="2217"/>
      <c r="BAQ2087" s="2217"/>
      <c r="BAR2087" s="2217"/>
      <c r="BAS2087" s="2217"/>
      <c r="BAT2087" s="2217"/>
      <c r="BAU2087" s="2217"/>
      <c r="BAV2087" s="2217"/>
      <c r="BAW2087" s="2217"/>
      <c r="BAX2087" s="2217"/>
      <c r="BAY2087" s="2217"/>
      <c r="BAZ2087" s="2217"/>
      <c r="BBA2087" s="2217"/>
      <c r="BBB2087" s="2217"/>
      <c r="BBC2087" s="2217"/>
      <c r="BBD2087" s="2217"/>
      <c r="BBE2087" s="2217"/>
      <c r="BBF2087" s="2217"/>
      <c r="BBG2087" s="2217"/>
      <c r="BBH2087" s="2217"/>
      <c r="BBI2087" s="2217"/>
      <c r="BBJ2087" s="2217"/>
      <c r="BBK2087" s="2217"/>
      <c r="BBL2087" s="2217"/>
      <c r="BBM2087" s="2217"/>
      <c r="BBN2087" s="2217"/>
      <c r="BBO2087" s="2217"/>
      <c r="BBP2087" s="2217"/>
      <c r="BBQ2087" s="2217"/>
      <c r="BBR2087" s="2217"/>
      <c r="BBS2087" s="2217"/>
      <c r="BBT2087" s="2217"/>
      <c r="BBU2087" s="2217"/>
      <c r="BBV2087" s="2217"/>
      <c r="BBW2087" s="2217"/>
      <c r="BBX2087" s="2217"/>
      <c r="BBY2087" s="2217"/>
      <c r="BBZ2087" s="2217"/>
      <c r="BCA2087" s="2217"/>
      <c r="BCB2087" s="2217"/>
      <c r="BCC2087" s="2217"/>
      <c r="BCD2087" s="2217"/>
      <c r="BCE2087" s="2217"/>
      <c r="BCF2087" s="2217"/>
      <c r="BCG2087" s="2217"/>
      <c r="BCH2087" s="2217"/>
      <c r="BCI2087" s="2217"/>
      <c r="BCJ2087" s="2217"/>
      <c r="BCK2087" s="2217"/>
      <c r="BCL2087" s="2217"/>
      <c r="BCM2087" s="2217"/>
      <c r="BCN2087" s="2217"/>
      <c r="BCO2087" s="2217"/>
      <c r="BCP2087" s="2217"/>
      <c r="BCQ2087" s="2217"/>
      <c r="BCR2087" s="2217"/>
      <c r="BCS2087" s="2217"/>
      <c r="BCT2087" s="2217"/>
      <c r="BCU2087" s="2217"/>
      <c r="BCV2087" s="2217"/>
      <c r="BCW2087" s="2217"/>
      <c r="BCX2087" s="2217"/>
      <c r="BCY2087" s="2217"/>
      <c r="BCZ2087" s="2217"/>
      <c r="BDA2087" s="2217"/>
      <c r="BDB2087" s="2217"/>
      <c r="BDC2087" s="2217"/>
      <c r="BDD2087" s="2217"/>
      <c r="BDE2087" s="2217"/>
      <c r="BDF2087" s="2217"/>
      <c r="BDG2087" s="2217"/>
      <c r="BDH2087" s="2217"/>
      <c r="BDI2087" s="2217"/>
      <c r="BDJ2087" s="2217"/>
      <c r="BDK2087" s="2217"/>
      <c r="BDL2087" s="2217"/>
      <c r="BDM2087" s="2217"/>
      <c r="BDN2087" s="2217"/>
      <c r="BDO2087" s="2217"/>
      <c r="BDP2087" s="2217"/>
      <c r="BDQ2087" s="2217"/>
      <c r="BDR2087" s="2217"/>
      <c r="BDS2087" s="2217"/>
      <c r="BDT2087" s="2217"/>
      <c r="BDU2087" s="2217"/>
      <c r="BDV2087" s="2217"/>
      <c r="BDW2087" s="2217"/>
      <c r="BDX2087" s="2217"/>
      <c r="BDY2087" s="2217"/>
      <c r="BDZ2087" s="2217"/>
      <c r="BEA2087" s="2217"/>
      <c r="BEB2087" s="2217"/>
      <c r="BEC2087" s="2217"/>
      <c r="BED2087" s="2217"/>
      <c r="BEE2087" s="2217"/>
      <c r="BEF2087" s="2217"/>
      <c r="BEG2087" s="2217"/>
      <c r="BEH2087" s="2217"/>
      <c r="BEI2087" s="2217"/>
      <c r="BEJ2087" s="2217"/>
      <c r="BEK2087" s="2217"/>
      <c r="BEL2087" s="2217"/>
      <c r="BEM2087" s="2217"/>
      <c r="BEN2087" s="2217"/>
      <c r="BEO2087" s="2217"/>
      <c r="BEP2087" s="2217"/>
      <c r="BEQ2087" s="2217"/>
      <c r="BER2087" s="2217"/>
      <c r="BES2087" s="2217"/>
      <c r="BET2087" s="2217"/>
      <c r="BEU2087" s="2217"/>
      <c r="BEV2087" s="2217"/>
      <c r="BEW2087" s="2217"/>
      <c r="BEX2087" s="2217"/>
      <c r="BEY2087" s="2217"/>
      <c r="BEZ2087" s="2217"/>
      <c r="BFA2087" s="2217"/>
      <c r="BFB2087" s="2217"/>
      <c r="BFC2087" s="2217"/>
      <c r="BFD2087" s="2217"/>
      <c r="BFE2087" s="2217"/>
      <c r="BFF2087" s="2217"/>
      <c r="BFG2087" s="2217"/>
      <c r="BFH2087" s="2217"/>
      <c r="BFI2087" s="2217"/>
      <c r="BFJ2087" s="2217"/>
      <c r="BFK2087" s="2217"/>
      <c r="BFL2087" s="2217"/>
      <c r="BFM2087" s="2217"/>
      <c r="BFN2087" s="2217"/>
      <c r="BFO2087" s="2217"/>
      <c r="BFP2087" s="2217"/>
      <c r="BFQ2087" s="2217"/>
      <c r="BFR2087" s="2217"/>
      <c r="BFS2087" s="2217"/>
      <c r="BFT2087" s="2217"/>
      <c r="BFU2087" s="2217"/>
      <c r="BFV2087" s="2217"/>
      <c r="BFW2087" s="2217"/>
      <c r="BFX2087" s="2217"/>
      <c r="BFY2087" s="2217"/>
      <c r="BFZ2087" s="2217"/>
      <c r="BGA2087" s="2217"/>
      <c r="BGB2087" s="2217"/>
      <c r="BGC2087" s="2217"/>
      <c r="BGD2087" s="2217"/>
      <c r="BGE2087" s="2217"/>
      <c r="BGF2087" s="2217"/>
      <c r="BGG2087" s="2217"/>
      <c r="BGH2087" s="2217"/>
      <c r="BGI2087" s="2217"/>
      <c r="BGJ2087" s="2217"/>
      <c r="BGK2087" s="2217"/>
      <c r="BGL2087" s="2217"/>
      <c r="BGM2087" s="2217"/>
      <c r="BGN2087" s="2217"/>
      <c r="BGO2087" s="2217"/>
      <c r="BGP2087" s="2217"/>
      <c r="BGQ2087" s="2217"/>
      <c r="BGR2087" s="2217"/>
      <c r="BGS2087" s="2217"/>
      <c r="BGT2087" s="2217"/>
      <c r="BGU2087" s="2217"/>
      <c r="BGV2087" s="2217"/>
      <c r="BGW2087" s="2217"/>
      <c r="BGX2087" s="2217"/>
      <c r="BGY2087" s="2217"/>
      <c r="BGZ2087" s="2217"/>
      <c r="BHA2087" s="2217"/>
      <c r="BHB2087" s="2217"/>
      <c r="BHC2087" s="2217"/>
      <c r="BHD2087" s="2217"/>
      <c r="BHE2087" s="2217"/>
      <c r="BHF2087" s="2217"/>
      <c r="BHG2087" s="2217"/>
      <c r="BHH2087" s="2217"/>
      <c r="BHI2087" s="2217"/>
      <c r="BHJ2087" s="2217"/>
      <c r="BHK2087" s="2217"/>
      <c r="BHL2087" s="2217"/>
      <c r="BHM2087" s="2217"/>
      <c r="BHN2087" s="2217"/>
      <c r="BHO2087" s="2217"/>
      <c r="BHP2087" s="2217"/>
      <c r="BHQ2087" s="2217"/>
      <c r="BHR2087" s="2217"/>
      <c r="BHS2087" s="2217"/>
      <c r="BHT2087" s="2217"/>
      <c r="BHU2087" s="2217"/>
      <c r="BHV2087" s="2217"/>
      <c r="BHW2087" s="2217"/>
      <c r="BHX2087" s="2217"/>
      <c r="BHY2087" s="2217"/>
      <c r="BHZ2087" s="2217"/>
      <c r="BIA2087" s="2217"/>
      <c r="BIB2087" s="2217"/>
      <c r="BIC2087" s="2217"/>
      <c r="BID2087" s="2217"/>
      <c r="BIE2087" s="2217"/>
      <c r="BIF2087" s="2217"/>
      <c r="BIG2087" s="2217"/>
      <c r="BIH2087" s="2217"/>
      <c r="BII2087" s="2217"/>
      <c r="BIJ2087" s="2217"/>
      <c r="BIK2087" s="2217"/>
      <c r="BIL2087" s="2217"/>
      <c r="BIM2087" s="2217"/>
      <c r="BIN2087" s="2217"/>
      <c r="BIO2087" s="2217"/>
      <c r="BIP2087" s="2217"/>
      <c r="BIQ2087" s="2217"/>
      <c r="BIR2087" s="2217"/>
      <c r="BIS2087" s="2217"/>
      <c r="BIT2087" s="2217"/>
      <c r="BIU2087" s="2217"/>
      <c r="BIV2087" s="2217"/>
      <c r="BIW2087" s="2217"/>
      <c r="BIX2087" s="2217"/>
      <c r="BIY2087" s="2217"/>
      <c r="BIZ2087" s="2217"/>
      <c r="BJA2087" s="2217"/>
      <c r="BJB2087" s="2217"/>
      <c r="BJC2087" s="2217"/>
      <c r="BJD2087" s="2217"/>
      <c r="BJE2087" s="2217"/>
      <c r="BJF2087" s="2217"/>
      <c r="BJG2087" s="2217"/>
      <c r="BJH2087" s="2217"/>
      <c r="BJI2087" s="2217"/>
      <c r="BJJ2087" s="2217"/>
      <c r="BJK2087" s="2217"/>
      <c r="BJL2087" s="2217"/>
      <c r="BJM2087" s="2217"/>
      <c r="BJN2087" s="2217"/>
      <c r="BJO2087" s="2217"/>
      <c r="BJP2087" s="2217"/>
      <c r="BJQ2087" s="2217"/>
      <c r="BJR2087" s="2217"/>
      <c r="BJS2087" s="2217"/>
      <c r="BJT2087" s="2217"/>
      <c r="BJU2087" s="2217"/>
      <c r="BJV2087" s="2217"/>
      <c r="BJW2087" s="2217"/>
      <c r="BJX2087" s="2217"/>
      <c r="BJY2087" s="2217"/>
      <c r="BJZ2087" s="2217"/>
      <c r="BKA2087" s="2217"/>
      <c r="BKB2087" s="2217"/>
      <c r="BKC2087" s="2217"/>
      <c r="BKD2087" s="2217"/>
      <c r="BKE2087" s="2217"/>
      <c r="BKF2087" s="2217"/>
      <c r="BKG2087" s="2217"/>
      <c r="BKH2087" s="2217"/>
      <c r="BKI2087" s="2217"/>
      <c r="BKJ2087" s="2217"/>
      <c r="BKK2087" s="2217"/>
      <c r="BKL2087" s="2217"/>
      <c r="BKM2087" s="2217"/>
      <c r="BKN2087" s="2217"/>
      <c r="BKO2087" s="2217"/>
      <c r="BKP2087" s="2217"/>
      <c r="BKQ2087" s="2217"/>
      <c r="BKR2087" s="2217"/>
      <c r="BKS2087" s="2217"/>
      <c r="BKT2087" s="2217"/>
      <c r="BKU2087" s="2217"/>
      <c r="BKV2087" s="2217"/>
      <c r="BKW2087" s="2217"/>
      <c r="BKX2087" s="2217"/>
      <c r="BKY2087" s="2217"/>
      <c r="BKZ2087" s="2217"/>
      <c r="BLA2087" s="2217"/>
      <c r="BLB2087" s="2217"/>
      <c r="BLC2087" s="2217"/>
      <c r="BLD2087" s="2217"/>
      <c r="BLE2087" s="2217"/>
      <c r="BLF2087" s="2217"/>
      <c r="BLG2087" s="2217"/>
      <c r="BLH2087" s="2217"/>
      <c r="BLI2087" s="2217"/>
      <c r="BLJ2087" s="2217"/>
      <c r="BLK2087" s="2217"/>
      <c r="BLL2087" s="2217"/>
      <c r="BLM2087" s="2217"/>
      <c r="BLN2087" s="2217"/>
      <c r="BLO2087" s="2217"/>
      <c r="BLP2087" s="2217"/>
      <c r="BLQ2087" s="2217"/>
      <c r="BLR2087" s="2217"/>
      <c r="BLS2087" s="2217"/>
      <c r="BLT2087" s="2217"/>
      <c r="BLU2087" s="2217"/>
      <c r="BLV2087" s="2217"/>
      <c r="BLW2087" s="2217"/>
      <c r="BLX2087" s="2217"/>
      <c r="BLY2087" s="2217"/>
      <c r="BLZ2087" s="2217"/>
      <c r="BMA2087" s="2217"/>
      <c r="BMB2087" s="2217"/>
      <c r="BMC2087" s="2217"/>
      <c r="BMD2087" s="2217"/>
      <c r="BME2087" s="2217"/>
      <c r="BMF2087" s="2217"/>
      <c r="BMG2087" s="2217"/>
      <c r="BMH2087" s="2217"/>
      <c r="BMI2087" s="2217"/>
      <c r="BMJ2087" s="2217"/>
      <c r="BMK2087" s="2217"/>
      <c r="BML2087" s="2217"/>
      <c r="BMM2087" s="2217"/>
      <c r="BMN2087" s="2217"/>
      <c r="BMO2087" s="2217"/>
      <c r="BMP2087" s="2217"/>
      <c r="BMQ2087" s="2217"/>
      <c r="BMR2087" s="2217"/>
      <c r="BMS2087" s="2217"/>
      <c r="BMT2087" s="2217"/>
      <c r="BMU2087" s="2217"/>
      <c r="BMV2087" s="2217"/>
      <c r="BMW2087" s="2217"/>
      <c r="BMX2087" s="2217"/>
      <c r="BMY2087" s="2217"/>
      <c r="BMZ2087" s="2217"/>
      <c r="BNA2087" s="2217"/>
      <c r="BNB2087" s="2217"/>
      <c r="BNC2087" s="2217"/>
      <c r="BND2087" s="2217"/>
      <c r="BNE2087" s="2217"/>
      <c r="BNF2087" s="2217"/>
      <c r="BNG2087" s="2217"/>
      <c r="BNH2087" s="2217"/>
      <c r="BNI2087" s="2217"/>
      <c r="BNJ2087" s="2217"/>
      <c r="BNK2087" s="2217"/>
      <c r="BNL2087" s="2217"/>
      <c r="BNM2087" s="2217"/>
      <c r="BNN2087" s="2217"/>
      <c r="BNO2087" s="2217"/>
      <c r="BNP2087" s="2217"/>
      <c r="BNQ2087" s="2217"/>
      <c r="BNR2087" s="2217"/>
      <c r="BNS2087" s="2217"/>
      <c r="BNT2087" s="2217"/>
      <c r="BNU2087" s="2217"/>
      <c r="BNV2087" s="2217"/>
      <c r="BNW2087" s="2217"/>
      <c r="BNX2087" s="2217"/>
      <c r="BNY2087" s="2217"/>
      <c r="BNZ2087" s="2217"/>
      <c r="BOA2087" s="2217"/>
      <c r="BOB2087" s="2217"/>
      <c r="BOC2087" s="2217"/>
      <c r="BOD2087" s="2217"/>
      <c r="BOE2087" s="2217"/>
      <c r="BOF2087" s="2217"/>
      <c r="BOG2087" s="2217"/>
      <c r="BOH2087" s="2217"/>
      <c r="BOI2087" s="2217"/>
      <c r="BOJ2087" s="2217"/>
      <c r="BOK2087" s="2217"/>
      <c r="BOL2087" s="2217"/>
      <c r="BOM2087" s="2217"/>
      <c r="BON2087" s="2217"/>
      <c r="BOO2087" s="2217"/>
      <c r="BOP2087" s="2217"/>
      <c r="BOQ2087" s="2217"/>
      <c r="BOR2087" s="2217"/>
      <c r="BOS2087" s="2217"/>
      <c r="BOT2087" s="2217"/>
      <c r="BOU2087" s="2217"/>
      <c r="BOV2087" s="2217"/>
      <c r="BOW2087" s="2217"/>
      <c r="BOX2087" s="2217"/>
      <c r="BOY2087" s="2217"/>
      <c r="BOZ2087" s="2217"/>
      <c r="BPA2087" s="2217"/>
      <c r="BPB2087" s="2217"/>
      <c r="BPC2087" s="2217"/>
      <c r="BPD2087" s="2217"/>
      <c r="BPE2087" s="2217"/>
      <c r="BPF2087" s="2217"/>
      <c r="BPG2087" s="2217"/>
      <c r="BPH2087" s="2217"/>
      <c r="BPI2087" s="2217"/>
      <c r="BPJ2087" s="2217"/>
      <c r="BPK2087" s="2217"/>
      <c r="BPL2087" s="2217"/>
      <c r="BPM2087" s="2217"/>
      <c r="BPN2087" s="2217"/>
      <c r="BPO2087" s="2217"/>
      <c r="BPP2087" s="2217"/>
      <c r="BPQ2087" s="2217"/>
      <c r="BPR2087" s="2217"/>
      <c r="BPS2087" s="2217"/>
      <c r="BPT2087" s="2217"/>
      <c r="BPU2087" s="2217"/>
      <c r="BPV2087" s="2217"/>
      <c r="BPW2087" s="2217"/>
      <c r="BPX2087" s="2217"/>
      <c r="BPY2087" s="2217"/>
      <c r="BPZ2087" s="2217"/>
      <c r="BQA2087" s="2217"/>
      <c r="BQB2087" s="2217"/>
      <c r="BQC2087" s="2217"/>
      <c r="BQD2087" s="2217"/>
      <c r="BQE2087" s="2217"/>
      <c r="BQF2087" s="2217"/>
      <c r="BQG2087" s="2217"/>
      <c r="BQH2087" s="2217"/>
      <c r="BQI2087" s="2217"/>
      <c r="BQJ2087" s="2217"/>
      <c r="BQK2087" s="2217"/>
      <c r="BQL2087" s="2217"/>
      <c r="BQM2087" s="2217"/>
      <c r="BQN2087" s="2217"/>
      <c r="BQO2087" s="2217"/>
      <c r="BQP2087" s="2217"/>
      <c r="BQQ2087" s="2217"/>
      <c r="BQR2087" s="2217"/>
      <c r="BQS2087" s="2217"/>
      <c r="BQT2087" s="2217"/>
      <c r="BQU2087" s="2217"/>
      <c r="BQV2087" s="2217"/>
      <c r="BQW2087" s="2217"/>
      <c r="BQX2087" s="2217"/>
      <c r="BQY2087" s="2217"/>
      <c r="BQZ2087" s="2217"/>
      <c r="BRA2087" s="2217"/>
      <c r="BRB2087" s="2217"/>
      <c r="BRC2087" s="2217"/>
      <c r="BRD2087" s="2217"/>
      <c r="BRE2087" s="2217"/>
      <c r="BRF2087" s="2217"/>
      <c r="BRG2087" s="2217"/>
      <c r="BRH2087" s="2217"/>
      <c r="BRI2087" s="2217"/>
      <c r="BRJ2087" s="2217"/>
      <c r="BRK2087" s="2217"/>
      <c r="BRL2087" s="2217"/>
      <c r="BRM2087" s="2217"/>
      <c r="BRN2087" s="2217"/>
      <c r="BRO2087" s="2217"/>
      <c r="BRP2087" s="2217"/>
      <c r="BRQ2087" s="2217"/>
      <c r="BRR2087" s="2217"/>
      <c r="BRS2087" s="2217"/>
      <c r="BRT2087" s="2217"/>
      <c r="BRU2087" s="2217"/>
      <c r="BRV2087" s="2217"/>
      <c r="BRW2087" s="2217"/>
      <c r="BRX2087" s="2217"/>
      <c r="BRY2087" s="2217"/>
      <c r="BRZ2087" s="2217"/>
      <c r="BSA2087" s="2217"/>
      <c r="BSB2087" s="2217"/>
      <c r="BSC2087" s="2217"/>
      <c r="BSD2087" s="2217"/>
      <c r="BSE2087" s="2217"/>
      <c r="BSF2087" s="2217"/>
      <c r="BSG2087" s="2217"/>
      <c r="BSH2087" s="2217"/>
      <c r="BSI2087" s="2217"/>
      <c r="BSJ2087" s="2217"/>
      <c r="BSK2087" s="2217"/>
      <c r="BSL2087" s="2217"/>
      <c r="BSM2087" s="2217"/>
      <c r="BSN2087" s="2217"/>
      <c r="BSO2087" s="2217"/>
      <c r="BSP2087" s="2217"/>
      <c r="BSQ2087" s="2217"/>
      <c r="BSR2087" s="2217"/>
      <c r="BSS2087" s="2217"/>
      <c r="BST2087" s="2217"/>
      <c r="BSU2087" s="2217"/>
      <c r="BSV2087" s="2217"/>
      <c r="BSW2087" s="2217"/>
      <c r="BSX2087" s="2217"/>
      <c r="BSY2087" s="2217"/>
      <c r="BSZ2087" s="2217"/>
      <c r="BTA2087" s="2217"/>
      <c r="BTB2087" s="2217"/>
      <c r="BTC2087" s="2217"/>
      <c r="BTD2087" s="2217"/>
      <c r="BTE2087" s="2217"/>
      <c r="BTF2087" s="2217"/>
      <c r="BTG2087" s="2217"/>
      <c r="BTH2087" s="2217"/>
      <c r="BTI2087" s="2217"/>
      <c r="BTJ2087" s="2217"/>
      <c r="BTK2087" s="2217"/>
      <c r="BTL2087" s="2217"/>
      <c r="BTM2087" s="2217"/>
      <c r="BTN2087" s="2217"/>
      <c r="BTO2087" s="2217"/>
      <c r="BTP2087" s="2217"/>
      <c r="BTQ2087" s="2217"/>
      <c r="BTR2087" s="2217"/>
      <c r="BTS2087" s="2217"/>
      <c r="BTT2087" s="2217"/>
      <c r="BTU2087" s="2217"/>
      <c r="BTV2087" s="2217"/>
      <c r="BTW2087" s="2217"/>
      <c r="BTX2087" s="2217"/>
      <c r="BTY2087" s="2217"/>
      <c r="BTZ2087" s="2217"/>
      <c r="BUA2087" s="2217"/>
      <c r="BUB2087" s="2217"/>
      <c r="BUC2087" s="2217"/>
      <c r="BUD2087" s="2217"/>
      <c r="BUE2087" s="2217"/>
      <c r="BUF2087" s="2217"/>
      <c r="BUG2087" s="2217"/>
      <c r="BUH2087" s="2217"/>
      <c r="BUI2087" s="2217"/>
      <c r="BUJ2087" s="2217"/>
      <c r="BUK2087" s="2217"/>
      <c r="BUL2087" s="2217"/>
      <c r="BUM2087" s="2217"/>
      <c r="BUN2087" s="2217"/>
      <c r="BUO2087" s="2217"/>
      <c r="BUP2087" s="2217"/>
      <c r="BUQ2087" s="2217"/>
      <c r="BUR2087" s="2217"/>
      <c r="BUS2087" s="2217"/>
      <c r="BUT2087" s="2217"/>
      <c r="BUU2087" s="2217"/>
      <c r="BUV2087" s="2217"/>
      <c r="BUW2087" s="2217"/>
      <c r="BUX2087" s="2217"/>
      <c r="BUY2087" s="2217"/>
      <c r="BUZ2087" s="2217"/>
      <c r="BVA2087" s="2217"/>
      <c r="BVB2087" s="2217"/>
      <c r="BVC2087" s="2217"/>
      <c r="BVD2087" s="2217"/>
      <c r="BVE2087" s="2217"/>
      <c r="BVF2087" s="2217"/>
      <c r="BVG2087" s="2217"/>
      <c r="BVH2087" s="2217"/>
      <c r="BVI2087" s="2217"/>
      <c r="BVJ2087" s="2217"/>
      <c r="BVK2087" s="2217"/>
      <c r="BVL2087" s="2217"/>
      <c r="BVM2087" s="2217"/>
      <c r="BVN2087" s="2217"/>
      <c r="BVO2087" s="2217"/>
      <c r="BVP2087" s="2217"/>
      <c r="BVQ2087" s="2217"/>
      <c r="BVR2087" s="2217"/>
      <c r="BVS2087" s="2217"/>
      <c r="BVT2087" s="2217"/>
      <c r="BVU2087" s="2217"/>
      <c r="BVV2087" s="2217"/>
      <c r="BVW2087" s="2217"/>
      <c r="BVX2087" s="2217"/>
      <c r="BVY2087" s="2217"/>
      <c r="BVZ2087" s="2217"/>
      <c r="BWA2087" s="2217"/>
      <c r="BWB2087" s="2217"/>
      <c r="BWC2087" s="2217"/>
      <c r="BWD2087" s="2217"/>
      <c r="BWE2087" s="2217"/>
      <c r="BWF2087" s="2217"/>
      <c r="BWG2087" s="2217"/>
      <c r="BWH2087" s="2217"/>
      <c r="BWI2087" s="2217"/>
      <c r="BWJ2087" s="2217"/>
      <c r="BWK2087" s="2217"/>
      <c r="BWL2087" s="2217"/>
      <c r="BWM2087" s="2217"/>
      <c r="BWN2087" s="2217"/>
      <c r="BWO2087" s="2217"/>
      <c r="BWP2087" s="2217"/>
      <c r="BWQ2087" s="2217"/>
      <c r="BWR2087" s="2217"/>
      <c r="BWS2087" s="2217"/>
      <c r="BWT2087" s="2217"/>
      <c r="BWU2087" s="2217"/>
      <c r="BWV2087" s="2217"/>
      <c r="BWW2087" s="2217"/>
      <c r="BWX2087" s="2217"/>
      <c r="BWY2087" s="2217"/>
      <c r="BWZ2087" s="2217"/>
      <c r="BXA2087" s="2217"/>
      <c r="BXB2087" s="2217"/>
      <c r="BXC2087" s="2217"/>
      <c r="BXD2087" s="2217"/>
      <c r="BXE2087" s="2217"/>
      <c r="BXF2087" s="2217"/>
      <c r="BXG2087" s="2217"/>
      <c r="BXH2087" s="2217"/>
      <c r="BXI2087" s="2217"/>
      <c r="BXJ2087" s="2217"/>
      <c r="BXK2087" s="2217"/>
      <c r="BXL2087" s="2217"/>
      <c r="BXM2087" s="2217"/>
      <c r="BXN2087" s="2217"/>
      <c r="BXO2087" s="2217"/>
      <c r="BXP2087" s="2217"/>
      <c r="BXQ2087" s="2217"/>
      <c r="BXR2087" s="2217"/>
      <c r="BXS2087" s="2217"/>
      <c r="BXT2087" s="2217"/>
      <c r="BXU2087" s="2217"/>
      <c r="BXV2087" s="2217"/>
      <c r="BXW2087" s="2217"/>
      <c r="BXX2087" s="2217"/>
      <c r="BXY2087" s="2217"/>
      <c r="BXZ2087" s="2217"/>
      <c r="BYA2087" s="2217"/>
      <c r="BYB2087" s="2217"/>
      <c r="BYC2087" s="2217"/>
      <c r="BYD2087" s="2217"/>
      <c r="BYE2087" s="2217"/>
      <c r="BYF2087" s="2217"/>
      <c r="BYG2087" s="2217"/>
      <c r="BYH2087" s="2217"/>
      <c r="BYI2087" s="2217"/>
      <c r="BYJ2087" s="2217"/>
      <c r="BYK2087" s="2217"/>
      <c r="BYL2087" s="2217"/>
      <c r="BYM2087" s="2217"/>
      <c r="BYN2087" s="2217"/>
      <c r="BYO2087" s="2217"/>
      <c r="BYP2087" s="2217"/>
      <c r="BYQ2087" s="2217"/>
      <c r="BYR2087" s="2217"/>
      <c r="BYS2087" s="2217"/>
      <c r="BYT2087" s="2217"/>
      <c r="BYU2087" s="2217"/>
      <c r="BYV2087" s="2217"/>
      <c r="BYW2087" s="2217"/>
      <c r="BYX2087" s="2217"/>
      <c r="BYY2087" s="2217"/>
      <c r="BYZ2087" s="2217"/>
      <c r="BZA2087" s="2217"/>
      <c r="BZB2087" s="2217"/>
      <c r="BZC2087" s="2217"/>
      <c r="BZD2087" s="2217"/>
      <c r="BZE2087" s="2217"/>
      <c r="BZF2087" s="2217"/>
      <c r="BZG2087" s="2217"/>
      <c r="BZH2087" s="2217"/>
      <c r="BZI2087" s="2217"/>
      <c r="BZJ2087" s="2217"/>
      <c r="BZK2087" s="2217"/>
      <c r="BZL2087" s="2217"/>
      <c r="BZM2087" s="2217"/>
      <c r="BZN2087" s="2217"/>
      <c r="BZO2087" s="2217"/>
      <c r="BZP2087" s="2217"/>
      <c r="BZQ2087" s="2217"/>
      <c r="BZR2087" s="2217"/>
      <c r="BZS2087" s="2217"/>
      <c r="BZT2087" s="2217"/>
      <c r="BZU2087" s="2217"/>
      <c r="BZV2087" s="2217"/>
      <c r="BZW2087" s="2217"/>
      <c r="BZX2087" s="2217"/>
      <c r="BZY2087" s="2217"/>
      <c r="BZZ2087" s="2217"/>
      <c r="CAA2087" s="2217"/>
      <c r="CAB2087" s="2217"/>
      <c r="CAC2087" s="2217"/>
      <c r="CAD2087" s="2217"/>
      <c r="CAE2087" s="2217"/>
      <c r="CAF2087" s="2217"/>
      <c r="CAG2087" s="2217"/>
      <c r="CAH2087" s="2217"/>
      <c r="CAI2087" s="2217"/>
      <c r="CAJ2087" s="2217"/>
      <c r="CAK2087" s="2217"/>
      <c r="CAL2087" s="2217"/>
      <c r="CAM2087" s="2217"/>
      <c r="CAN2087" s="2217"/>
      <c r="CAO2087" s="2217"/>
      <c r="CAP2087" s="2217"/>
      <c r="CAQ2087" s="2217"/>
      <c r="CAR2087" s="2217"/>
      <c r="CAS2087" s="2217"/>
      <c r="CAT2087" s="2217"/>
      <c r="CAU2087" s="2217"/>
      <c r="CAV2087" s="2217"/>
      <c r="CAW2087" s="2217"/>
      <c r="CAX2087" s="2217"/>
      <c r="CAY2087" s="2217"/>
      <c r="CAZ2087" s="2217"/>
      <c r="CBA2087" s="2217"/>
      <c r="CBB2087" s="2217"/>
      <c r="CBC2087" s="2217"/>
      <c r="CBD2087" s="2217"/>
      <c r="CBE2087" s="2217"/>
      <c r="CBF2087" s="2217"/>
      <c r="CBG2087" s="2217"/>
      <c r="CBH2087" s="2217"/>
      <c r="CBI2087" s="2217"/>
      <c r="CBJ2087" s="2217"/>
      <c r="CBK2087" s="2217"/>
      <c r="CBL2087" s="2217"/>
      <c r="CBM2087" s="2217"/>
      <c r="CBN2087" s="2217"/>
      <c r="CBO2087" s="2217"/>
      <c r="CBP2087" s="2217"/>
      <c r="CBQ2087" s="2217"/>
      <c r="CBR2087" s="2217"/>
      <c r="CBS2087" s="2217"/>
      <c r="CBT2087" s="2217"/>
      <c r="CBU2087" s="2217"/>
      <c r="CBV2087" s="2217"/>
      <c r="CBW2087" s="2217"/>
      <c r="CBX2087" s="2217"/>
      <c r="CBY2087" s="2217"/>
      <c r="CBZ2087" s="2217"/>
      <c r="CCA2087" s="2217"/>
      <c r="CCB2087" s="2217"/>
      <c r="CCC2087" s="2217"/>
      <c r="CCD2087" s="2217"/>
      <c r="CCE2087" s="2217"/>
      <c r="CCF2087" s="2217"/>
      <c r="CCG2087" s="2217"/>
      <c r="CCH2087" s="2217"/>
      <c r="CCI2087" s="2217"/>
      <c r="CCJ2087" s="2217"/>
      <c r="CCK2087" s="2217"/>
      <c r="CCL2087" s="2217"/>
      <c r="CCM2087" s="2217"/>
      <c r="CCN2087" s="2217"/>
      <c r="CCO2087" s="2217"/>
      <c r="CCP2087" s="2217"/>
      <c r="CCQ2087" s="2217"/>
      <c r="CCR2087" s="2217"/>
      <c r="CCS2087" s="2217"/>
      <c r="CCT2087" s="2217"/>
      <c r="CCU2087" s="2217"/>
      <c r="CCV2087" s="2217"/>
      <c r="CCW2087" s="2217"/>
      <c r="CCX2087" s="2217"/>
      <c r="CCY2087" s="2217"/>
      <c r="CCZ2087" s="2217"/>
      <c r="CDA2087" s="2217"/>
      <c r="CDB2087" s="2217"/>
      <c r="CDC2087" s="2217"/>
      <c r="CDD2087" s="2217"/>
      <c r="CDE2087" s="2217"/>
      <c r="CDF2087" s="2217"/>
      <c r="CDG2087" s="2217"/>
      <c r="CDH2087" s="2217"/>
      <c r="CDI2087" s="2217"/>
      <c r="CDJ2087" s="2217"/>
      <c r="CDK2087" s="2217"/>
      <c r="CDL2087" s="2217"/>
      <c r="CDM2087" s="2217"/>
      <c r="CDN2087" s="2217"/>
      <c r="CDO2087" s="2217"/>
      <c r="CDP2087" s="2217"/>
      <c r="CDQ2087" s="2217"/>
      <c r="CDR2087" s="2217"/>
      <c r="CDS2087" s="2217"/>
      <c r="CDT2087" s="2217"/>
      <c r="CDU2087" s="2217"/>
      <c r="CDV2087" s="2217"/>
      <c r="CDW2087" s="2217"/>
      <c r="CDX2087" s="2217"/>
      <c r="CDY2087" s="2217"/>
      <c r="CDZ2087" s="2217"/>
      <c r="CEA2087" s="2217"/>
      <c r="CEB2087" s="2217"/>
      <c r="CEC2087" s="2217"/>
      <c r="CED2087" s="2217"/>
      <c r="CEE2087" s="2217"/>
      <c r="CEF2087" s="2217"/>
      <c r="CEG2087" s="2217"/>
      <c r="CEH2087" s="2217"/>
      <c r="CEI2087" s="2217"/>
      <c r="CEJ2087" s="2217"/>
      <c r="CEK2087" s="2217"/>
      <c r="CEL2087" s="2217"/>
      <c r="CEM2087" s="2217"/>
      <c r="CEN2087" s="2217"/>
      <c r="CEO2087" s="2217"/>
      <c r="CEP2087" s="2217"/>
      <c r="CEQ2087" s="2217"/>
      <c r="CER2087" s="2217"/>
      <c r="CES2087" s="2217"/>
      <c r="CET2087" s="2217"/>
      <c r="CEU2087" s="2217"/>
      <c r="CEV2087" s="2217"/>
      <c r="CEW2087" s="2217"/>
      <c r="CEX2087" s="2217"/>
      <c r="CEY2087" s="2217"/>
      <c r="CEZ2087" s="2217"/>
      <c r="CFA2087" s="2217"/>
      <c r="CFB2087" s="2217"/>
      <c r="CFC2087" s="2217"/>
      <c r="CFD2087" s="2217"/>
      <c r="CFE2087" s="2217"/>
      <c r="CFF2087" s="2217"/>
      <c r="CFG2087" s="2217"/>
      <c r="CFH2087" s="2217"/>
      <c r="CFI2087" s="2217"/>
      <c r="CFJ2087" s="2217"/>
      <c r="CFK2087" s="2217"/>
      <c r="CFL2087" s="2217"/>
      <c r="CFM2087" s="2217"/>
      <c r="CFN2087" s="2217"/>
      <c r="CFO2087" s="2217"/>
      <c r="CFP2087" s="2217"/>
      <c r="CFQ2087" s="2217"/>
      <c r="CFR2087" s="2217"/>
      <c r="CFS2087" s="2217"/>
      <c r="CFT2087" s="2217"/>
      <c r="CFU2087" s="2217"/>
      <c r="CFV2087" s="2217"/>
      <c r="CFW2087" s="2217"/>
      <c r="CFX2087" s="2217"/>
      <c r="CFY2087" s="2217"/>
      <c r="CFZ2087" s="2217"/>
      <c r="CGA2087" s="2217"/>
      <c r="CGB2087" s="2217"/>
      <c r="CGC2087" s="2217"/>
      <c r="CGD2087" s="2217"/>
      <c r="CGE2087" s="2217"/>
      <c r="CGF2087" s="2217"/>
      <c r="CGG2087" s="2217"/>
      <c r="CGH2087" s="2217"/>
      <c r="CGI2087" s="2217"/>
      <c r="CGJ2087" s="2217"/>
      <c r="CGK2087" s="2217"/>
      <c r="CGL2087" s="2217"/>
      <c r="CGM2087" s="2217"/>
      <c r="CGN2087" s="2217"/>
      <c r="CGO2087" s="2217"/>
      <c r="CGP2087" s="2217"/>
      <c r="CGQ2087" s="2217"/>
      <c r="CGR2087" s="2217"/>
      <c r="CGS2087" s="2217"/>
      <c r="CGT2087" s="2217"/>
      <c r="CGU2087" s="2217"/>
      <c r="CGV2087" s="2217"/>
      <c r="CGW2087" s="2217"/>
      <c r="CGX2087" s="2217"/>
      <c r="CGY2087" s="2217"/>
      <c r="CGZ2087" s="2217"/>
      <c r="CHA2087" s="2217"/>
      <c r="CHB2087" s="2217"/>
      <c r="CHC2087" s="2217"/>
      <c r="CHD2087" s="2217"/>
      <c r="CHE2087" s="2217"/>
      <c r="CHF2087" s="2217"/>
      <c r="CHG2087" s="2217"/>
      <c r="CHH2087" s="2217"/>
      <c r="CHI2087" s="2217"/>
      <c r="CHJ2087" s="2217"/>
      <c r="CHK2087" s="2217"/>
      <c r="CHL2087" s="2217"/>
      <c r="CHM2087" s="2217"/>
      <c r="CHN2087" s="2217"/>
      <c r="CHO2087" s="2217"/>
      <c r="CHP2087" s="2217"/>
      <c r="CHQ2087" s="2217"/>
      <c r="CHR2087" s="2217"/>
      <c r="CHS2087" s="2217"/>
      <c r="CHT2087" s="2217"/>
      <c r="CHU2087" s="2217"/>
      <c r="CHV2087" s="2217"/>
      <c r="CHW2087" s="2217"/>
      <c r="CHX2087" s="2217"/>
      <c r="CHY2087" s="2217"/>
      <c r="CHZ2087" s="2217"/>
      <c r="CIA2087" s="2217"/>
      <c r="CIB2087" s="2217"/>
      <c r="CIC2087" s="2217"/>
      <c r="CID2087" s="2217"/>
      <c r="CIE2087" s="2217"/>
      <c r="CIF2087" s="2217"/>
      <c r="CIG2087" s="2217"/>
      <c r="CIH2087" s="2217"/>
      <c r="CII2087" s="2217"/>
      <c r="CIJ2087" s="2217"/>
      <c r="CIK2087" s="2217"/>
      <c r="CIL2087" s="2217"/>
      <c r="CIM2087" s="2217"/>
      <c r="CIN2087" s="2217"/>
      <c r="CIO2087" s="2217"/>
      <c r="CIP2087" s="2217"/>
      <c r="CIQ2087" s="2217"/>
      <c r="CIR2087" s="2217"/>
      <c r="CIS2087" s="2217"/>
      <c r="CIT2087" s="2217"/>
      <c r="CIU2087" s="2217"/>
      <c r="CIV2087" s="2217"/>
      <c r="CIW2087" s="2217"/>
      <c r="CIX2087" s="2217"/>
      <c r="CIY2087" s="2217"/>
      <c r="CIZ2087" s="2217"/>
      <c r="CJA2087" s="2217"/>
      <c r="CJB2087" s="2217"/>
      <c r="CJC2087" s="2217"/>
      <c r="CJD2087" s="2217"/>
      <c r="CJE2087" s="2217"/>
      <c r="CJF2087" s="2217"/>
      <c r="CJG2087" s="2217"/>
      <c r="CJH2087" s="2217"/>
      <c r="CJI2087" s="2217"/>
      <c r="CJJ2087" s="2217"/>
      <c r="CJK2087" s="2217"/>
      <c r="CJL2087" s="2217"/>
      <c r="CJM2087" s="2217"/>
      <c r="CJN2087" s="2217"/>
      <c r="CJO2087" s="2217"/>
      <c r="CJP2087" s="2217"/>
      <c r="CJQ2087" s="2217"/>
      <c r="CJR2087" s="2217"/>
      <c r="CJS2087" s="2217"/>
      <c r="CJT2087" s="2217"/>
      <c r="CJU2087" s="2217"/>
      <c r="CJV2087" s="2217"/>
      <c r="CJW2087" s="2217"/>
      <c r="CJX2087" s="2217"/>
      <c r="CJY2087" s="2217"/>
      <c r="CJZ2087" s="2217"/>
      <c r="CKA2087" s="2217"/>
      <c r="CKB2087" s="2217"/>
      <c r="CKC2087" s="2217"/>
      <c r="CKD2087" s="2217"/>
      <c r="CKE2087" s="2217"/>
      <c r="CKF2087" s="2217"/>
      <c r="CKG2087" s="2217"/>
      <c r="CKH2087" s="2217"/>
      <c r="CKI2087" s="2217"/>
      <c r="CKJ2087" s="2217"/>
      <c r="CKK2087" s="2217"/>
      <c r="CKL2087" s="2217"/>
      <c r="CKM2087" s="2217"/>
      <c r="CKN2087" s="2217"/>
      <c r="CKO2087" s="2217"/>
      <c r="CKP2087" s="2217"/>
      <c r="CKQ2087" s="2217"/>
      <c r="CKR2087" s="2217"/>
      <c r="CKS2087" s="2217"/>
      <c r="CKT2087" s="2217"/>
      <c r="CKU2087" s="2217"/>
      <c r="CKV2087" s="2217"/>
      <c r="CKW2087" s="2217"/>
      <c r="CKX2087" s="2217"/>
      <c r="CKY2087" s="2217"/>
      <c r="CKZ2087" s="2217"/>
      <c r="CLA2087" s="2217"/>
      <c r="CLB2087" s="2217"/>
      <c r="CLC2087" s="2217"/>
      <c r="CLD2087" s="2217"/>
      <c r="CLE2087" s="2217"/>
      <c r="CLF2087" s="2217"/>
      <c r="CLG2087" s="2217"/>
      <c r="CLH2087" s="2217"/>
      <c r="CLI2087" s="2217"/>
      <c r="CLJ2087" s="2217"/>
      <c r="CLK2087" s="2217"/>
      <c r="CLL2087" s="2217"/>
      <c r="CLM2087" s="2217"/>
      <c r="CLN2087" s="2217"/>
      <c r="CLO2087" s="2217"/>
      <c r="CLP2087" s="2217"/>
      <c r="CLQ2087" s="2217"/>
      <c r="CLR2087" s="2217"/>
      <c r="CLS2087" s="2217"/>
      <c r="CLT2087" s="2217"/>
      <c r="CLU2087" s="2217"/>
      <c r="CLV2087" s="2217"/>
      <c r="CLW2087" s="2217"/>
      <c r="CLX2087" s="2217"/>
      <c r="CLY2087" s="2217"/>
      <c r="CLZ2087" s="2217"/>
      <c r="CMA2087" s="2217"/>
      <c r="CMB2087" s="2217"/>
      <c r="CMC2087" s="2217"/>
      <c r="CMD2087" s="2217"/>
      <c r="CME2087" s="2217"/>
      <c r="CMF2087" s="2217"/>
      <c r="CMG2087" s="2217"/>
      <c r="CMH2087" s="2217"/>
      <c r="CMI2087" s="2217"/>
      <c r="CMJ2087" s="2217"/>
      <c r="CMK2087" s="2217"/>
      <c r="CML2087" s="2217"/>
      <c r="CMM2087" s="2217"/>
      <c r="CMN2087" s="2217"/>
      <c r="CMO2087" s="2217"/>
      <c r="CMP2087" s="2217"/>
      <c r="CMQ2087" s="2217"/>
      <c r="CMR2087" s="2217"/>
      <c r="CMS2087" s="2217"/>
      <c r="CMT2087" s="2217"/>
      <c r="CMU2087" s="2217"/>
      <c r="CMV2087" s="2217"/>
      <c r="CMW2087" s="2217"/>
      <c r="CMX2087" s="2217"/>
      <c r="CMY2087" s="2217"/>
      <c r="CMZ2087" s="2217"/>
      <c r="CNA2087" s="2217"/>
      <c r="CNB2087" s="2217"/>
      <c r="CNC2087" s="2217"/>
      <c r="CND2087" s="2217"/>
      <c r="CNE2087" s="2217"/>
      <c r="CNF2087" s="2217"/>
      <c r="CNG2087" s="2217"/>
      <c r="CNH2087" s="2217"/>
      <c r="CNI2087" s="2217"/>
      <c r="CNJ2087" s="2217"/>
      <c r="CNK2087" s="2217"/>
      <c r="CNL2087" s="2217"/>
      <c r="CNM2087" s="2217"/>
      <c r="CNN2087" s="2217"/>
      <c r="CNO2087" s="2217"/>
      <c r="CNP2087" s="2217"/>
      <c r="CNQ2087" s="2217"/>
      <c r="CNR2087" s="2217"/>
      <c r="CNS2087" s="2217"/>
      <c r="CNT2087" s="2217"/>
      <c r="CNU2087" s="2217"/>
      <c r="CNV2087" s="2217"/>
      <c r="CNW2087" s="2217"/>
      <c r="CNX2087" s="2217"/>
      <c r="CNY2087" s="2217"/>
      <c r="CNZ2087" s="2217"/>
      <c r="COA2087" s="2217"/>
      <c r="COB2087" s="2217"/>
      <c r="COC2087" s="2217"/>
      <c r="COD2087" s="2217"/>
      <c r="COE2087" s="2217"/>
      <c r="COF2087" s="2217"/>
      <c r="COG2087" s="2217"/>
      <c r="COH2087" s="2217"/>
      <c r="COI2087" s="2217"/>
      <c r="COJ2087" s="2217"/>
      <c r="COK2087" s="2217"/>
      <c r="COL2087" s="2217"/>
      <c r="COM2087" s="2217"/>
      <c r="CON2087" s="2217"/>
      <c r="COO2087" s="2217"/>
      <c r="COP2087" s="2217"/>
      <c r="COQ2087" s="2217"/>
      <c r="COR2087" s="2217"/>
      <c r="COS2087" s="2217"/>
      <c r="COT2087" s="2217"/>
      <c r="COU2087" s="2217"/>
      <c r="COV2087" s="2217"/>
      <c r="COW2087" s="2217"/>
      <c r="COX2087" s="2217"/>
      <c r="COY2087" s="2217"/>
      <c r="COZ2087" s="2217"/>
      <c r="CPA2087" s="2217"/>
      <c r="CPB2087" s="2217"/>
      <c r="CPC2087" s="2217"/>
      <c r="CPD2087" s="2217"/>
      <c r="CPE2087" s="2217"/>
      <c r="CPF2087" s="2217"/>
      <c r="CPG2087" s="2217"/>
      <c r="CPH2087" s="2217"/>
      <c r="CPI2087" s="2217"/>
      <c r="CPJ2087" s="2217"/>
      <c r="CPK2087" s="2217"/>
      <c r="CPL2087" s="2217"/>
      <c r="CPM2087" s="2217"/>
      <c r="CPN2087" s="2217"/>
      <c r="CPO2087" s="2217"/>
      <c r="CPP2087" s="2217"/>
      <c r="CPQ2087" s="2217"/>
      <c r="CPR2087" s="2217"/>
      <c r="CPS2087" s="2217"/>
      <c r="CPT2087" s="2217"/>
      <c r="CPU2087" s="2217"/>
      <c r="CPV2087" s="2217"/>
      <c r="CPW2087" s="2217"/>
      <c r="CPX2087" s="2217"/>
      <c r="CPY2087" s="2217"/>
      <c r="CPZ2087" s="2217"/>
      <c r="CQA2087" s="2217"/>
      <c r="CQB2087" s="2217"/>
      <c r="CQC2087" s="2217"/>
      <c r="CQD2087" s="2217"/>
      <c r="CQE2087" s="2217"/>
      <c r="CQF2087" s="2217"/>
      <c r="CQG2087" s="2217"/>
      <c r="CQH2087" s="2217"/>
      <c r="CQI2087" s="2217"/>
      <c r="CQJ2087" s="2217"/>
      <c r="CQK2087" s="2217"/>
      <c r="CQL2087" s="2217"/>
      <c r="CQM2087" s="2217"/>
      <c r="CQN2087" s="2217"/>
      <c r="CQO2087" s="2217"/>
      <c r="CQP2087" s="2217"/>
      <c r="CQQ2087" s="2217"/>
      <c r="CQR2087" s="2217"/>
      <c r="CQS2087" s="2217"/>
      <c r="CQT2087" s="2217"/>
      <c r="CQU2087" s="2217"/>
      <c r="CQV2087" s="2217"/>
      <c r="CQW2087" s="2217"/>
      <c r="CQX2087" s="2217"/>
      <c r="CQY2087" s="2217"/>
      <c r="CQZ2087" s="2217"/>
      <c r="CRA2087" s="2217"/>
      <c r="CRB2087" s="2217"/>
      <c r="CRC2087" s="2217"/>
      <c r="CRD2087" s="2217"/>
      <c r="CRE2087" s="2217"/>
      <c r="CRF2087" s="2217"/>
      <c r="CRG2087" s="2217"/>
      <c r="CRH2087" s="2217"/>
      <c r="CRI2087" s="2217"/>
      <c r="CRJ2087" s="2217"/>
      <c r="CRK2087" s="2217"/>
      <c r="CRL2087" s="2217"/>
      <c r="CRM2087" s="2217"/>
      <c r="CRN2087" s="2217"/>
      <c r="CRO2087" s="2217"/>
      <c r="CRP2087" s="2217"/>
      <c r="CRQ2087" s="2217"/>
      <c r="CRR2087" s="2217"/>
      <c r="CRS2087" s="2217"/>
      <c r="CRT2087" s="2217"/>
      <c r="CRU2087" s="2217"/>
      <c r="CRV2087" s="2217"/>
      <c r="CRW2087" s="2217"/>
      <c r="CRX2087" s="2217"/>
      <c r="CRY2087" s="2217"/>
      <c r="CRZ2087" s="2217"/>
      <c r="CSA2087" s="2217"/>
      <c r="CSB2087" s="2217"/>
      <c r="CSC2087" s="2217"/>
      <c r="CSD2087" s="2217"/>
      <c r="CSE2087" s="2217"/>
      <c r="CSF2087" s="2217"/>
      <c r="CSG2087" s="2217"/>
      <c r="CSH2087" s="2217"/>
      <c r="CSI2087" s="2217"/>
      <c r="CSJ2087" s="2217"/>
      <c r="CSK2087" s="2217"/>
      <c r="CSL2087" s="2217"/>
      <c r="CSM2087" s="2217"/>
      <c r="CSN2087" s="2217"/>
      <c r="CSO2087" s="2217"/>
      <c r="CSP2087" s="2217"/>
      <c r="CSQ2087" s="2217"/>
      <c r="CSR2087" s="2217"/>
      <c r="CSS2087" s="2217"/>
      <c r="CST2087" s="2217"/>
      <c r="CSU2087" s="2217"/>
      <c r="CSV2087" s="2217"/>
      <c r="CSW2087" s="2217"/>
      <c r="CSX2087" s="2217"/>
      <c r="CSY2087" s="2217"/>
      <c r="CSZ2087" s="2217"/>
      <c r="CTA2087" s="2217"/>
      <c r="CTB2087" s="2217"/>
      <c r="CTC2087" s="2217"/>
      <c r="CTD2087" s="2217"/>
      <c r="CTE2087" s="2217"/>
      <c r="CTF2087" s="2217"/>
      <c r="CTG2087" s="2217"/>
      <c r="CTH2087" s="2217"/>
      <c r="CTI2087" s="2217"/>
      <c r="CTJ2087" s="2217"/>
      <c r="CTK2087" s="2217"/>
      <c r="CTL2087" s="2217"/>
      <c r="CTM2087" s="2217"/>
      <c r="CTN2087" s="2217"/>
      <c r="CTO2087" s="2217"/>
      <c r="CTP2087" s="2217"/>
      <c r="CTQ2087" s="2217"/>
      <c r="CTR2087" s="2217"/>
      <c r="CTS2087" s="2217"/>
      <c r="CTT2087" s="2217"/>
      <c r="CTU2087" s="2217"/>
      <c r="CTV2087" s="2217"/>
      <c r="CTW2087" s="2217"/>
      <c r="CTX2087" s="2217"/>
      <c r="CTY2087" s="2217"/>
      <c r="CTZ2087" s="2217"/>
      <c r="CUA2087" s="2217"/>
      <c r="CUB2087" s="2217"/>
      <c r="CUC2087" s="2217"/>
      <c r="CUD2087" s="2217"/>
      <c r="CUE2087" s="2217"/>
      <c r="CUF2087" s="2217"/>
      <c r="CUG2087" s="2217"/>
      <c r="CUH2087" s="2217"/>
      <c r="CUI2087" s="2217"/>
      <c r="CUJ2087" s="2217"/>
      <c r="CUK2087" s="2217"/>
      <c r="CUL2087" s="2217"/>
      <c r="CUM2087" s="2217"/>
      <c r="CUN2087" s="2217"/>
      <c r="CUO2087" s="2217"/>
      <c r="CUP2087" s="2217"/>
      <c r="CUQ2087" s="2217"/>
      <c r="CUR2087" s="2217"/>
      <c r="CUS2087" s="2217"/>
      <c r="CUT2087" s="2217"/>
      <c r="CUU2087" s="2217"/>
      <c r="CUV2087" s="2217"/>
      <c r="CUW2087" s="2217"/>
      <c r="CUX2087" s="2217"/>
      <c r="CUY2087" s="2217"/>
      <c r="CUZ2087" s="2217"/>
      <c r="CVA2087" s="2217"/>
      <c r="CVB2087" s="2217"/>
      <c r="CVC2087" s="2217"/>
      <c r="CVD2087" s="2217"/>
      <c r="CVE2087" s="2217"/>
      <c r="CVF2087" s="2217"/>
      <c r="CVG2087" s="2217"/>
      <c r="CVH2087" s="2217"/>
      <c r="CVI2087" s="2217"/>
      <c r="CVJ2087" s="2217"/>
      <c r="CVK2087" s="2217"/>
      <c r="CVL2087" s="2217"/>
      <c r="CVM2087" s="2217"/>
      <c r="CVN2087" s="2217"/>
      <c r="CVO2087" s="2217"/>
      <c r="CVP2087" s="2217"/>
      <c r="CVQ2087" s="2217"/>
      <c r="CVR2087" s="2217"/>
      <c r="CVS2087" s="2217"/>
      <c r="CVT2087" s="2217"/>
      <c r="CVU2087" s="2217"/>
      <c r="CVV2087" s="2217"/>
      <c r="CVW2087" s="2217"/>
      <c r="CVX2087" s="2217"/>
      <c r="CVY2087" s="2217"/>
      <c r="CVZ2087" s="2217"/>
      <c r="CWA2087" s="2217"/>
      <c r="CWB2087" s="2217"/>
      <c r="CWC2087" s="2217"/>
      <c r="CWD2087" s="2217"/>
      <c r="CWE2087" s="2217"/>
      <c r="CWF2087" s="2217"/>
      <c r="CWG2087" s="2217"/>
      <c r="CWH2087" s="2217"/>
      <c r="CWI2087" s="2217"/>
      <c r="CWJ2087" s="2217"/>
      <c r="CWK2087" s="2217"/>
      <c r="CWL2087" s="2217"/>
      <c r="CWM2087" s="2217"/>
      <c r="CWN2087" s="2217"/>
      <c r="CWO2087" s="2217"/>
      <c r="CWP2087" s="2217"/>
      <c r="CWQ2087" s="2217"/>
      <c r="CWR2087" s="2217"/>
      <c r="CWS2087" s="2217"/>
      <c r="CWT2087" s="2217"/>
      <c r="CWU2087" s="2217"/>
      <c r="CWV2087" s="2217"/>
      <c r="CWW2087" s="2217"/>
      <c r="CWX2087" s="2217"/>
      <c r="CWY2087" s="2217"/>
      <c r="CWZ2087" s="2217"/>
      <c r="CXA2087" s="2217"/>
      <c r="CXB2087" s="2217"/>
      <c r="CXC2087" s="2217"/>
      <c r="CXD2087" s="2217"/>
      <c r="CXE2087" s="2217"/>
      <c r="CXF2087" s="2217"/>
      <c r="CXG2087" s="2217"/>
      <c r="CXH2087" s="2217"/>
      <c r="CXI2087" s="2217"/>
      <c r="CXJ2087" s="2217"/>
      <c r="CXK2087" s="2217"/>
      <c r="CXL2087" s="2217"/>
      <c r="CXM2087" s="2217"/>
      <c r="CXN2087" s="2217"/>
      <c r="CXO2087" s="2217"/>
      <c r="CXP2087" s="2217"/>
      <c r="CXQ2087" s="2217"/>
      <c r="CXR2087" s="2217"/>
      <c r="CXS2087" s="2217"/>
      <c r="CXT2087" s="2217"/>
      <c r="CXU2087" s="2217"/>
      <c r="CXV2087" s="2217"/>
      <c r="CXW2087" s="2217"/>
      <c r="CXX2087" s="2217"/>
      <c r="CXY2087" s="2217"/>
      <c r="CXZ2087" s="2217"/>
      <c r="CYA2087" s="2217"/>
      <c r="CYB2087" s="2217"/>
      <c r="CYC2087" s="2217"/>
      <c r="CYD2087" s="2217"/>
      <c r="CYE2087" s="2217"/>
      <c r="CYF2087" s="2217"/>
      <c r="CYG2087" s="2217"/>
      <c r="CYH2087" s="2217"/>
      <c r="CYI2087" s="2217"/>
      <c r="CYJ2087" s="2217"/>
      <c r="CYK2087" s="2217"/>
      <c r="CYL2087" s="2217"/>
      <c r="CYM2087" s="2217"/>
      <c r="CYN2087" s="2217"/>
      <c r="CYO2087" s="2217"/>
      <c r="CYP2087" s="2217"/>
      <c r="CYQ2087" s="2217"/>
      <c r="CYR2087" s="2217"/>
      <c r="CYS2087" s="2217"/>
      <c r="CYT2087" s="2217"/>
      <c r="CYU2087" s="2217"/>
      <c r="CYV2087" s="2217"/>
      <c r="CYW2087" s="2217"/>
      <c r="CYX2087" s="2217"/>
      <c r="CYY2087" s="2217"/>
      <c r="CYZ2087" s="2217"/>
      <c r="CZA2087" s="2217"/>
      <c r="CZB2087" s="2217"/>
      <c r="CZC2087" s="2217"/>
      <c r="CZD2087" s="2217"/>
      <c r="CZE2087" s="2217"/>
      <c r="CZF2087" s="2217"/>
      <c r="CZG2087" s="2217"/>
      <c r="CZH2087" s="2217"/>
      <c r="CZI2087" s="2217"/>
      <c r="CZJ2087" s="2217"/>
      <c r="CZK2087" s="2217"/>
      <c r="CZL2087" s="2217"/>
      <c r="CZM2087" s="2217"/>
      <c r="CZN2087" s="2217"/>
      <c r="CZO2087" s="2217"/>
      <c r="CZP2087" s="2217"/>
      <c r="CZQ2087" s="2217"/>
      <c r="CZR2087" s="2217"/>
      <c r="CZS2087" s="2217"/>
      <c r="CZT2087" s="2217"/>
      <c r="CZU2087" s="2217"/>
      <c r="CZV2087" s="2217"/>
      <c r="CZW2087" s="2217"/>
      <c r="CZX2087" s="2217"/>
      <c r="CZY2087" s="2217"/>
      <c r="CZZ2087" s="2217"/>
      <c r="DAA2087" s="2217"/>
      <c r="DAB2087" s="2217"/>
      <c r="DAC2087" s="2217"/>
      <c r="DAD2087" s="2217"/>
      <c r="DAE2087" s="2217"/>
      <c r="DAF2087" s="2217"/>
      <c r="DAG2087" s="2217"/>
      <c r="DAH2087" s="2217"/>
      <c r="DAI2087" s="2217"/>
      <c r="DAJ2087" s="2217"/>
      <c r="DAK2087" s="2217"/>
      <c r="DAL2087" s="2217"/>
      <c r="DAM2087" s="2217"/>
      <c r="DAN2087" s="2217"/>
      <c r="DAO2087" s="2217"/>
      <c r="DAP2087" s="2217"/>
      <c r="DAQ2087" s="2217"/>
      <c r="DAR2087" s="2217"/>
      <c r="DAS2087" s="2217"/>
      <c r="DAT2087" s="2217"/>
      <c r="DAU2087" s="2217"/>
      <c r="DAV2087" s="2217"/>
      <c r="DAW2087" s="2217"/>
      <c r="DAX2087" s="2217"/>
      <c r="DAY2087" s="2217"/>
      <c r="DAZ2087" s="2217"/>
      <c r="DBA2087" s="2217"/>
      <c r="DBB2087" s="2217"/>
      <c r="DBC2087" s="2217"/>
      <c r="DBD2087" s="2217"/>
      <c r="DBE2087" s="2217"/>
      <c r="DBF2087" s="2217"/>
      <c r="DBG2087" s="2217"/>
      <c r="DBH2087" s="2217"/>
      <c r="DBI2087" s="2217"/>
      <c r="DBJ2087" s="2217"/>
      <c r="DBK2087" s="2217"/>
      <c r="DBL2087" s="2217"/>
      <c r="DBM2087" s="2217"/>
      <c r="DBN2087" s="2217"/>
      <c r="DBO2087" s="2217"/>
      <c r="DBP2087" s="2217"/>
      <c r="DBQ2087" s="2217"/>
      <c r="DBR2087" s="2217"/>
      <c r="DBS2087" s="2217"/>
      <c r="DBT2087" s="2217"/>
      <c r="DBU2087" s="2217"/>
      <c r="DBV2087" s="2217"/>
      <c r="DBW2087" s="2217"/>
      <c r="DBX2087" s="2217"/>
      <c r="DBY2087" s="2217"/>
      <c r="DBZ2087" s="2217"/>
      <c r="DCA2087" s="2217"/>
      <c r="DCB2087" s="2217"/>
      <c r="DCC2087" s="2217"/>
      <c r="DCD2087" s="2217"/>
      <c r="DCE2087" s="2217"/>
      <c r="DCF2087" s="2217"/>
      <c r="DCG2087" s="2217"/>
      <c r="DCH2087" s="2217"/>
      <c r="DCI2087" s="2217"/>
      <c r="DCJ2087" s="2217"/>
      <c r="DCK2087" s="2217"/>
      <c r="DCL2087" s="2217"/>
      <c r="DCM2087" s="2217"/>
      <c r="DCN2087" s="2217"/>
      <c r="DCO2087" s="2217"/>
      <c r="DCP2087" s="2217"/>
      <c r="DCQ2087" s="2217"/>
      <c r="DCR2087" s="2217"/>
      <c r="DCS2087" s="2217"/>
      <c r="DCT2087" s="2217"/>
      <c r="DCU2087" s="2217"/>
      <c r="DCV2087" s="2217"/>
      <c r="DCW2087" s="2217"/>
      <c r="DCX2087" s="2217"/>
      <c r="DCY2087" s="2217"/>
      <c r="DCZ2087" s="2217"/>
      <c r="DDA2087" s="2217"/>
      <c r="DDB2087" s="2217"/>
      <c r="DDC2087" s="2217"/>
      <c r="DDD2087" s="2217"/>
      <c r="DDE2087" s="2217"/>
      <c r="DDF2087" s="2217"/>
      <c r="DDG2087" s="2217"/>
      <c r="DDH2087" s="2217"/>
      <c r="DDI2087" s="2217"/>
      <c r="DDJ2087" s="2217"/>
      <c r="DDK2087" s="2217"/>
      <c r="DDL2087" s="2217"/>
      <c r="DDM2087" s="2217"/>
      <c r="DDN2087" s="2217"/>
      <c r="DDO2087" s="2217"/>
      <c r="DDP2087" s="2217"/>
      <c r="DDQ2087" s="2217"/>
      <c r="DDR2087" s="2217"/>
      <c r="DDS2087" s="2217"/>
      <c r="DDT2087" s="2217"/>
      <c r="DDU2087" s="2217"/>
      <c r="DDV2087" s="2217"/>
      <c r="DDW2087" s="2217"/>
      <c r="DDX2087" s="2217"/>
      <c r="DDY2087" s="2217"/>
      <c r="DDZ2087" s="2217"/>
      <c r="DEA2087" s="2217"/>
      <c r="DEB2087" s="2217"/>
      <c r="DEC2087" s="2217"/>
      <c r="DED2087" s="2217"/>
      <c r="DEE2087" s="2217"/>
      <c r="DEF2087" s="2217"/>
      <c r="DEG2087" s="2217"/>
      <c r="DEH2087" s="2217"/>
      <c r="DEI2087" s="2217"/>
      <c r="DEJ2087" s="2217"/>
      <c r="DEK2087" s="2217"/>
      <c r="DEL2087" s="2217"/>
      <c r="DEM2087" s="2217"/>
      <c r="DEN2087" s="2217"/>
      <c r="DEO2087" s="2217"/>
      <c r="DEP2087" s="2217"/>
      <c r="DEQ2087" s="2217"/>
      <c r="DER2087" s="2217"/>
      <c r="DES2087" s="2217"/>
      <c r="DET2087" s="2217"/>
      <c r="DEU2087" s="2217"/>
      <c r="DEV2087" s="2217"/>
      <c r="DEW2087" s="2217"/>
      <c r="DEX2087" s="2217"/>
      <c r="DEY2087" s="2217"/>
      <c r="DEZ2087" s="2217"/>
      <c r="DFA2087" s="2217"/>
      <c r="DFB2087" s="2217"/>
      <c r="DFC2087" s="2217"/>
      <c r="DFD2087" s="2217"/>
      <c r="DFE2087" s="2217"/>
      <c r="DFF2087" s="2217"/>
      <c r="DFG2087" s="2217"/>
      <c r="DFH2087" s="2217"/>
      <c r="DFI2087" s="2217"/>
      <c r="DFJ2087" s="2217"/>
      <c r="DFK2087" s="2217"/>
      <c r="DFL2087" s="2217"/>
      <c r="DFM2087" s="2217"/>
      <c r="DFN2087" s="2217"/>
      <c r="DFO2087" s="2217"/>
      <c r="DFP2087" s="2217"/>
      <c r="DFQ2087" s="2217"/>
      <c r="DFR2087" s="2217"/>
      <c r="DFS2087" s="2217"/>
      <c r="DFT2087" s="2217"/>
      <c r="DFU2087" s="2217"/>
      <c r="DFV2087" s="2217"/>
      <c r="DFW2087" s="2217"/>
      <c r="DFX2087" s="2217"/>
      <c r="DFY2087" s="2217"/>
      <c r="DFZ2087" s="2217"/>
      <c r="DGA2087" s="2217"/>
      <c r="DGB2087" s="2217"/>
      <c r="DGC2087" s="2217"/>
      <c r="DGD2087" s="2217"/>
      <c r="DGE2087" s="2217"/>
      <c r="DGF2087" s="2217"/>
      <c r="DGG2087" s="2217"/>
      <c r="DGH2087" s="2217"/>
      <c r="DGI2087" s="2217"/>
      <c r="DGJ2087" s="2217"/>
      <c r="DGK2087" s="2217"/>
      <c r="DGL2087" s="2217"/>
      <c r="DGM2087" s="2217"/>
      <c r="DGN2087" s="2217"/>
      <c r="DGO2087" s="2217"/>
      <c r="DGP2087" s="2217"/>
      <c r="DGQ2087" s="2217"/>
      <c r="DGR2087" s="2217"/>
      <c r="DGS2087" s="2217"/>
      <c r="DGT2087" s="2217"/>
      <c r="DGU2087" s="2217"/>
      <c r="DGV2087" s="2217"/>
      <c r="DGW2087" s="2217"/>
      <c r="DGX2087" s="2217"/>
      <c r="DGY2087" s="2217"/>
      <c r="DGZ2087" s="2217"/>
      <c r="DHA2087" s="2217"/>
      <c r="DHB2087" s="2217"/>
      <c r="DHC2087" s="2217"/>
      <c r="DHD2087" s="2217"/>
      <c r="DHE2087" s="2217"/>
      <c r="DHF2087" s="2217"/>
      <c r="DHG2087" s="2217"/>
      <c r="DHH2087" s="2217"/>
      <c r="DHI2087" s="2217"/>
      <c r="DHJ2087" s="2217"/>
      <c r="DHK2087" s="2217"/>
      <c r="DHL2087" s="2217"/>
      <c r="DHM2087" s="2217"/>
      <c r="DHN2087" s="2217"/>
      <c r="DHO2087" s="2217"/>
      <c r="DHP2087" s="2217"/>
      <c r="DHQ2087" s="2217"/>
      <c r="DHR2087" s="2217"/>
      <c r="DHS2087" s="2217"/>
      <c r="DHT2087" s="2217"/>
      <c r="DHU2087" s="2217"/>
      <c r="DHV2087" s="2217"/>
      <c r="DHW2087" s="2217"/>
      <c r="DHX2087" s="2217"/>
      <c r="DHY2087" s="2217"/>
      <c r="DHZ2087" s="2217"/>
      <c r="DIA2087" s="2217"/>
      <c r="DIB2087" s="2217"/>
      <c r="DIC2087" s="2217"/>
      <c r="DID2087" s="2217"/>
      <c r="DIE2087" s="2217"/>
      <c r="DIF2087" s="2217"/>
      <c r="DIG2087" s="2217"/>
      <c r="DIH2087" s="2217"/>
      <c r="DII2087" s="2217"/>
      <c r="DIJ2087" s="2217"/>
      <c r="DIK2087" s="2217"/>
      <c r="DIL2087" s="2217"/>
      <c r="DIM2087" s="2217"/>
      <c r="DIN2087" s="2217"/>
      <c r="DIO2087" s="2217"/>
      <c r="DIP2087" s="2217"/>
      <c r="DIQ2087" s="2217"/>
      <c r="DIR2087" s="2217"/>
      <c r="DIS2087" s="2217"/>
      <c r="DIT2087" s="2217"/>
      <c r="DIU2087" s="2217"/>
      <c r="DIV2087" s="2217"/>
      <c r="DIW2087" s="2217"/>
      <c r="DIX2087" s="2217"/>
      <c r="DIY2087" s="2217"/>
      <c r="DIZ2087" s="2217"/>
      <c r="DJA2087" s="2217"/>
      <c r="DJB2087" s="2217"/>
      <c r="DJC2087" s="2217"/>
      <c r="DJD2087" s="2217"/>
      <c r="DJE2087" s="2217"/>
      <c r="DJF2087" s="2217"/>
      <c r="DJG2087" s="2217"/>
      <c r="DJH2087" s="2217"/>
      <c r="DJI2087" s="2217"/>
      <c r="DJJ2087" s="2217"/>
      <c r="DJK2087" s="2217"/>
      <c r="DJL2087" s="2217"/>
      <c r="DJM2087" s="2217"/>
      <c r="DJN2087" s="2217"/>
      <c r="DJO2087" s="2217"/>
      <c r="DJP2087" s="2217"/>
      <c r="DJQ2087" s="2217"/>
      <c r="DJR2087" s="2217"/>
      <c r="DJS2087" s="2217"/>
      <c r="DJT2087" s="2217"/>
      <c r="DJU2087" s="2217"/>
      <c r="DJV2087" s="2217"/>
      <c r="DJW2087" s="2217"/>
      <c r="DJX2087" s="2217"/>
      <c r="DJY2087" s="2217"/>
      <c r="DJZ2087" s="2217"/>
      <c r="DKA2087" s="2217"/>
      <c r="DKB2087" s="2217"/>
      <c r="DKC2087" s="2217"/>
      <c r="DKD2087" s="2217"/>
      <c r="DKE2087" s="2217"/>
      <c r="DKF2087" s="2217"/>
      <c r="DKG2087" s="2217"/>
      <c r="DKH2087" s="2217"/>
      <c r="DKI2087" s="2217"/>
      <c r="DKJ2087" s="2217"/>
      <c r="DKK2087" s="2217"/>
      <c r="DKL2087" s="2217"/>
      <c r="DKM2087" s="2217"/>
      <c r="DKN2087" s="2217"/>
      <c r="DKO2087" s="2217"/>
      <c r="DKP2087" s="2217"/>
      <c r="DKQ2087" s="2217"/>
      <c r="DKR2087" s="2217"/>
      <c r="DKS2087" s="2217"/>
      <c r="DKT2087" s="2217"/>
      <c r="DKU2087" s="2217"/>
      <c r="DKV2087" s="2217"/>
      <c r="DKW2087" s="2217"/>
      <c r="DKX2087" s="2217"/>
      <c r="DKY2087" s="2217"/>
      <c r="DKZ2087" s="2217"/>
      <c r="DLA2087" s="2217"/>
      <c r="DLB2087" s="2217"/>
      <c r="DLC2087" s="2217"/>
      <c r="DLD2087" s="2217"/>
      <c r="DLE2087" s="2217"/>
      <c r="DLF2087" s="2217"/>
      <c r="DLG2087" s="2217"/>
      <c r="DLH2087" s="2217"/>
      <c r="DLI2087" s="2217"/>
      <c r="DLJ2087" s="2217"/>
      <c r="DLK2087" s="2217"/>
      <c r="DLL2087" s="2217"/>
      <c r="DLM2087" s="2217"/>
      <c r="DLN2087" s="2217"/>
      <c r="DLO2087" s="2217"/>
      <c r="DLP2087" s="2217"/>
      <c r="DLQ2087" s="2217"/>
      <c r="DLR2087" s="2217"/>
      <c r="DLS2087" s="2217"/>
      <c r="DLT2087" s="2217"/>
      <c r="DLU2087" s="2217"/>
      <c r="DLV2087" s="2217"/>
      <c r="DLW2087" s="2217"/>
      <c r="DLX2087" s="2217"/>
      <c r="DLY2087" s="2217"/>
      <c r="DLZ2087" s="2217"/>
      <c r="DMA2087" s="2217"/>
      <c r="DMB2087" s="2217"/>
      <c r="DMC2087" s="2217"/>
      <c r="DMD2087" s="2217"/>
      <c r="DME2087" s="2217"/>
      <c r="DMF2087" s="2217"/>
      <c r="DMG2087" s="2217"/>
      <c r="DMH2087" s="2217"/>
      <c r="DMI2087" s="2217"/>
      <c r="DMJ2087" s="2217"/>
      <c r="DMK2087" s="2217"/>
      <c r="DML2087" s="2217"/>
      <c r="DMM2087" s="2217"/>
      <c r="DMN2087" s="2217"/>
      <c r="DMO2087" s="2217"/>
      <c r="DMP2087" s="2217"/>
      <c r="DMQ2087" s="2217"/>
      <c r="DMR2087" s="2217"/>
      <c r="DMS2087" s="2217"/>
      <c r="DMT2087" s="2217"/>
      <c r="DMU2087" s="2217"/>
      <c r="DMV2087" s="2217"/>
      <c r="DMW2087" s="2217"/>
      <c r="DMX2087" s="2217"/>
      <c r="DMY2087" s="2217"/>
      <c r="DMZ2087" s="2217"/>
      <c r="DNA2087" s="2217"/>
      <c r="DNB2087" s="2217"/>
      <c r="DNC2087" s="2217"/>
      <c r="DND2087" s="2217"/>
      <c r="DNE2087" s="2217"/>
      <c r="DNF2087" s="2217"/>
      <c r="DNG2087" s="2217"/>
      <c r="DNH2087" s="2217"/>
      <c r="DNI2087" s="2217"/>
      <c r="DNJ2087" s="2217"/>
      <c r="DNK2087" s="2217"/>
      <c r="DNL2087" s="2217"/>
      <c r="DNM2087" s="2217"/>
      <c r="DNN2087" s="2217"/>
      <c r="DNO2087" s="2217"/>
      <c r="DNP2087" s="2217"/>
      <c r="DNQ2087" s="2217"/>
      <c r="DNR2087" s="2217"/>
      <c r="DNS2087" s="2217"/>
      <c r="DNT2087" s="2217"/>
      <c r="DNU2087" s="2217"/>
      <c r="DNV2087" s="2217"/>
      <c r="DNW2087" s="2217"/>
      <c r="DNX2087" s="2217"/>
      <c r="DNY2087" s="2217"/>
      <c r="DNZ2087" s="2217"/>
      <c r="DOA2087" s="2217"/>
      <c r="DOB2087" s="2217"/>
      <c r="DOC2087" s="2217"/>
      <c r="DOD2087" s="2217"/>
      <c r="DOE2087" s="2217"/>
      <c r="DOF2087" s="2217"/>
      <c r="DOG2087" s="2217"/>
      <c r="DOH2087" s="2217"/>
      <c r="DOI2087" s="2217"/>
      <c r="DOJ2087" s="2217"/>
      <c r="DOK2087" s="2217"/>
      <c r="DOL2087" s="2217"/>
      <c r="DOM2087" s="2217"/>
      <c r="DON2087" s="2217"/>
      <c r="DOO2087" s="2217"/>
      <c r="DOP2087" s="2217"/>
      <c r="DOQ2087" s="2217"/>
      <c r="DOR2087" s="2217"/>
      <c r="DOS2087" s="2217"/>
      <c r="DOT2087" s="2217"/>
      <c r="DOU2087" s="2217"/>
      <c r="DOV2087" s="2217"/>
      <c r="DOW2087" s="2217"/>
      <c r="DOX2087" s="2217"/>
      <c r="DOY2087" s="2217"/>
      <c r="DOZ2087" s="2217"/>
      <c r="DPA2087" s="2217"/>
      <c r="DPB2087" s="2217"/>
      <c r="DPC2087" s="2217"/>
      <c r="DPD2087" s="2217"/>
      <c r="DPE2087" s="2217"/>
      <c r="DPF2087" s="2217"/>
      <c r="DPG2087" s="2217"/>
      <c r="DPH2087" s="2217"/>
      <c r="DPI2087" s="2217"/>
      <c r="DPJ2087" s="2217"/>
      <c r="DPK2087" s="2217"/>
      <c r="DPL2087" s="2217"/>
      <c r="DPM2087" s="2217"/>
      <c r="DPN2087" s="2217"/>
      <c r="DPO2087" s="2217"/>
      <c r="DPP2087" s="2217"/>
      <c r="DPQ2087" s="2217"/>
      <c r="DPR2087" s="2217"/>
      <c r="DPS2087" s="2217"/>
      <c r="DPT2087" s="2217"/>
      <c r="DPU2087" s="2217"/>
      <c r="DPV2087" s="2217"/>
      <c r="DPW2087" s="2217"/>
      <c r="DPX2087" s="2217"/>
      <c r="DPY2087" s="2217"/>
      <c r="DPZ2087" s="2217"/>
      <c r="DQA2087" s="2217"/>
      <c r="DQB2087" s="2217"/>
      <c r="DQC2087" s="2217"/>
      <c r="DQD2087" s="2217"/>
      <c r="DQE2087" s="2217"/>
      <c r="DQF2087" s="2217"/>
      <c r="DQG2087" s="2217"/>
      <c r="DQH2087" s="2217"/>
      <c r="DQI2087" s="2217"/>
      <c r="DQJ2087" s="2217"/>
      <c r="DQK2087" s="2217"/>
      <c r="DQL2087" s="2217"/>
      <c r="DQM2087" s="2217"/>
      <c r="DQN2087" s="2217"/>
      <c r="DQO2087" s="2217"/>
      <c r="DQP2087" s="2217"/>
      <c r="DQQ2087" s="2217"/>
      <c r="DQR2087" s="2217"/>
      <c r="DQS2087" s="2217"/>
      <c r="DQT2087" s="2217"/>
      <c r="DQU2087" s="2217"/>
      <c r="DQV2087" s="2217"/>
      <c r="DQW2087" s="2217"/>
      <c r="DQX2087" s="2217"/>
      <c r="DQY2087" s="2217"/>
      <c r="DQZ2087" s="2217"/>
      <c r="DRA2087" s="2217"/>
      <c r="DRB2087" s="2217"/>
      <c r="DRC2087" s="2217"/>
      <c r="DRD2087" s="2217"/>
      <c r="DRE2087" s="2217"/>
      <c r="DRF2087" s="2217"/>
      <c r="DRG2087" s="2217"/>
      <c r="DRH2087" s="2217"/>
      <c r="DRI2087" s="2217"/>
      <c r="DRJ2087" s="2217"/>
      <c r="DRK2087" s="2217"/>
      <c r="DRL2087" s="2217"/>
      <c r="DRM2087" s="2217"/>
      <c r="DRN2087" s="2217"/>
      <c r="DRO2087" s="2217"/>
      <c r="DRP2087" s="2217"/>
      <c r="DRQ2087" s="2217"/>
      <c r="DRR2087" s="2217"/>
      <c r="DRS2087" s="2217"/>
      <c r="DRT2087" s="2217"/>
      <c r="DRU2087" s="2217"/>
      <c r="DRV2087" s="2217"/>
      <c r="DRW2087" s="2217"/>
      <c r="DRX2087" s="2217"/>
      <c r="DRY2087" s="2217"/>
      <c r="DRZ2087" s="2217"/>
      <c r="DSA2087" s="2217"/>
      <c r="DSB2087" s="2217"/>
      <c r="DSC2087" s="2217"/>
      <c r="DSD2087" s="2217"/>
      <c r="DSE2087" s="2217"/>
      <c r="DSF2087" s="2217"/>
      <c r="DSG2087" s="2217"/>
      <c r="DSH2087" s="2217"/>
      <c r="DSI2087" s="2217"/>
      <c r="DSJ2087" s="2217"/>
      <c r="DSK2087" s="2217"/>
      <c r="DSL2087" s="2217"/>
      <c r="DSM2087" s="2217"/>
      <c r="DSN2087" s="2217"/>
      <c r="DSO2087" s="2217"/>
      <c r="DSP2087" s="2217"/>
      <c r="DSQ2087" s="2217"/>
      <c r="DSR2087" s="2217"/>
      <c r="DSS2087" s="2217"/>
      <c r="DST2087" s="2217"/>
      <c r="DSU2087" s="2217"/>
      <c r="DSV2087" s="2217"/>
      <c r="DSW2087" s="2217"/>
      <c r="DSX2087" s="2217"/>
      <c r="DSY2087" s="2217"/>
      <c r="DSZ2087" s="2217"/>
      <c r="DTA2087" s="2217"/>
      <c r="DTB2087" s="2217"/>
      <c r="DTC2087" s="2217"/>
      <c r="DTD2087" s="2217"/>
      <c r="DTE2087" s="2217"/>
      <c r="DTF2087" s="2217"/>
      <c r="DTG2087" s="2217"/>
      <c r="DTH2087" s="2217"/>
      <c r="DTI2087" s="2217"/>
      <c r="DTJ2087" s="2217"/>
      <c r="DTK2087" s="2217"/>
      <c r="DTL2087" s="2217"/>
      <c r="DTM2087" s="2217"/>
      <c r="DTN2087" s="2217"/>
      <c r="DTO2087" s="2217"/>
      <c r="DTP2087" s="2217"/>
      <c r="DTQ2087" s="2217"/>
      <c r="DTR2087" s="2217"/>
      <c r="DTS2087" s="2217"/>
      <c r="DTT2087" s="2217"/>
      <c r="DTU2087" s="2217"/>
      <c r="DTV2087" s="2217"/>
      <c r="DTW2087" s="2217"/>
      <c r="DTX2087" s="2217"/>
      <c r="DTY2087" s="2217"/>
      <c r="DTZ2087" s="2217"/>
      <c r="DUA2087" s="2217"/>
      <c r="DUB2087" s="2217"/>
      <c r="DUC2087" s="2217"/>
      <c r="DUD2087" s="2217"/>
      <c r="DUE2087" s="2217"/>
      <c r="DUF2087" s="2217"/>
      <c r="DUG2087" s="2217"/>
      <c r="DUH2087" s="2217"/>
      <c r="DUI2087" s="2217"/>
      <c r="DUJ2087" s="2217"/>
      <c r="DUK2087" s="2217"/>
      <c r="DUL2087" s="2217"/>
      <c r="DUM2087" s="2217"/>
      <c r="DUN2087" s="2217"/>
      <c r="DUO2087" s="2217"/>
      <c r="DUP2087" s="2217"/>
      <c r="DUQ2087" s="2217"/>
      <c r="DUR2087" s="2217"/>
      <c r="DUS2087" s="2217"/>
      <c r="DUT2087" s="2217"/>
      <c r="DUU2087" s="2217"/>
      <c r="DUV2087" s="2217"/>
      <c r="DUW2087" s="2217"/>
      <c r="DUX2087" s="2217"/>
      <c r="DUY2087" s="2217"/>
      <c r="DUZ2087" s="2217"/>
      <c r="DVA2087" s="2217"/>
      <c r="DVB2087" s="2217"/>
      <c r="DVC2087" s="2217"/>
      <c r="DVD2087" s="2217"/>
      <c r="DVE2087" s="2217"/>
      <c r="DVF2087" s="2217"/>
      <c r="DVG2087" s="2217"/>
      <c r="DVH2087" s="2217"/>
      <c r="DVI2087" s="2217"/>
      <c r="DVJ2087" s="2217"/>
      <c r="DVK2087" s="2217"/>
      <c r="DVL2087" s="2217"/>
      <c r="DVM2087" s="2217"/>
      <c r="DVN2087" s="2217"/>
      <c r="DVO2087" s="2217"/>
      <c r="DVP2087" s="2217"/>
      <c r="DVQ2087" s="2217"/>
      <c r="DVR2087" s="2217"/>
      <c r="DVS2087" s="2217"/>
      <c r="DVT2087" s="2217"/>
      <c r="DVU2087" s="2217"/>
      <c r="DVV2087" s="2217"/>
      <c r="DVW2087" s="2217"/>
      <c r="DVX2087" s="2217"/>
      <c r="DVY2087" s="2217"/>
      <c r="DVZ2087" s="2217"/>
      <c r="DWA2087" s="2217"/>
      <c r="DWB2087" s="2217"/>
      <c r="DWC2087" s="2217"/>
      <c r="DWD2087" s="2217"/>
      <c r="DWE2087" s="2217"/>
      <c r="DWF2087" s="2217"/>
      <c r="DWG2087" s="2217"/>
      <c r="DWH2087" s="2217"/>
      <c r="DWI2087" s="2217"/>
      <c r="DWJ2087" s="2217"/>
      <c r="DWK2087" s="2217"/>
      <c r="DWL2087" s="2217"/>
      <c r="DWM2087" s="2217"/>
      <c r="DWN2087" s="2217"/>
      <c r="DWO2087" s="2217"/>
      <c r="DWP2087" s="2217"/>
      <c r="DWQ2087" s="2217"/>
      <c r="DWR2087" s="2217"/>
      <c r="DWS2087" s="2217"/>
      <c r="DWT2087" s="2217"/>
      <c r="DWU2087" s="2217"/>
      <c r="DWV2087" s="2217"/>
      <c r="DWW2087" s="2217"/>
      <c r="DWX2087" s="2217"/>
      <c r="DWY2087" s="2217"/>
      <c r="DWZ2087" s="2217"/>
      <c r="DXA2087" s="2217"/>
      <c r="DXB2087" s="2217"/>
      <c r="DXC2087" s="2217"/>
      <c r="DXD2087" s="2217"/>
      <c r="DXE2087" s="2217"/>
      <c r="DXF2087" s="2217"/>
      <c r="DXG2087" s="2217"/>
      <c r="DXH2087" s="2217"/>
      <c r="DXI2087" s="2217"/>
      <c r="DXJ2087" s="2217"/>
      <c r="DXK2087" s="2217"/>
      <c r="DXL2087" s="2217"/>
      <c r="DXM2087" s="2217"/>
      <c r="DXN2087" s="2217"/>
      <c r="DXO2087" s="2217"/>
      <c r="DXP2087" s="2217"/>
      <c r="DXQ2087" s="2217"/>
      <c r="DXR2087" s="2217"/>
      <c r="DXS2087" s="2217"/>
      <c r="DXT2087" s="2217"/>
      <c r="DXU2087" s="2217"/>
      <c r="DXV2087" s="2217"/>
      <c r="DXW2087" s="2217"/>
      <c r="DXX2087" s="2217"/>
      <c r="DXY2087" s="2217"/>
      <c r="DXZ2087" s="2217"/>
      <c r="DYA2087" s="2217"/>
      <c r="DYB2087" s="2217"/>
      <c r="DYC2087" s="2217"/>
      <c r="DYD2087" s="2217"/>
      <c r="DYE2087" s="2217"/>
      <c r="DYF2087" s="2217"/>
      <c r="DYG2087" s="2217"/>
      <c r="DYH2087" s="2217"/>
      <c r="DYI2087" s="2217"/>
      <c r="DYJ2087" s="2217"/>
      <c r="DYK2087" s="2217"/>
      <c r="DYL2087" s="2217"/>
      <c r="DYM2087" s="2217"/>
      <c r="DYN2087" s="2217"/>
      <c r="DYO2087" s="2217"/>
      <c r="DYP2087" s="2217"/>
      <c r="DYQ2087" s="2217"/>
      <c r="DYR2087" s="2217"/>
      <c r="DYS2087" s="2217"/>
      <c r="DYT2087" s="2217"/>
      <c r="DYU2087" s="2217"/>
      <c r="DYV2087" s="2217"/>
      <c r="DYW2087" s="2217"/>
      <c r="DYX2087" s="2217"/>
      <c r="DYY2087" s="2217"/>
      <c r="DYZ2087" s="2217"/>
      <c r="DZA2087" s="2217"/>
      <c r="DZB2087" s="2217"/>
      <c r="DZC2087" s="2217"/>
      <c r="DZD2087" s="2217"/>
      <c r="DZE2087" s="2217"/>
      <c r="DZF2087" s="2217"/>
      <c r="DZG2087" s="2217"/>
      <c r="DZH2087" s="2217"/>
      <c r="DZI2087" s="2217"/>
      <c r="DZJ2087" s="2217"/>
      <c r="DZK2087" s="2217"/>
      <c r="DZL2087" s="2217"/>
      <c r="DZM2087" s="2217"/>
      <c r="DZN2087" s="2217"/>
      <c r="DZO2087" s="2217"/>
      <c r="DZP2087" s="2217"/>
      <c r="DZQ2087" s="2217"/>
      <c r="DZR2087" s="2217"/>
      <c r="DZS2087" s="2217"/>
      <c r="DZT2087" s="2217"/>
      <c r="DZU2087" s="2217"/>
      <c r="DZV2087" s="2217"/>
      <c r="DZW2087" s="2217"/>
      <c r="DZX2087" s="2217"/>
      <c r="DZY2087" s="2217"/>
      <c r="DZZ2087" s="2217"/>
      <c r="EAA2087" s="2217"/>
      <c r="EAB2087" s="2217"/>
      <c r="EAC2087" s="2217"/>
      <c r="EAD2087" s="2217"/>
      <c r="EAE2087" s="2217"/>
      <c r="EAF2087" s="2217"/>
      <c r="EAG2087" s="2217"/>
      <c r="EAH2087" s="2217"/>
      <c r="EAI2087" s="2217"/>
      <c r="EAJ2087" s="2217"/>
      <c r="EAK2087" s="2217"/>
      <c r="EAL2087" s="2217"/>
      <c r="EAM2087" s="2217"/>
      <c r="EAN2087" s="2217"/>
      <c r="EAO2087" s="2217"/>
      <c r="EAP2087" s="2217"/>
      <c r="EAQ2087" s="2217"/>
      <c r="EAR2087" s="2217"/>
      <c r="EAS2087" s="2217"/>
      <c r="EAT2087" s="2217"/>
      <c r="EAU2087" s="2217"/>
      <c r="EAV2087" s="2217"/>
      <c r="EAW2087" s="2217"/>
      <c r="EAX2087" s="2217"/>
      <c r="EAY2087" s="2217"/>
      <c r="EAZ2087" s="2217"/>
      <c r="EBA2087" s="2217"/>
      <c r="EBB2087" s="2217"/>
      <c r="EBC2087" s="2217"/>
      <c r="EBD2087" s="2217"/>
      <c r="EBE2087" s="2217"/>
      <c r="EBF2087" s="2217"/>
      <c r="EBG2087" s="2217"/>
      <c r="EBH2087" s="2217"/>
      <c r="EBI2087" s="2217"/>
      <c r="EBJ2087" s="2217"/>
      <c r="EBK2087" s="2217"/>
      <c r="EBL2087" s="2217"/>
      <c r="EBM2087" s="2217"/>
      <c r="EBN2087" s="2217"/>
      <c r="EBO2087" s="2217"/>
      <c r="EBP2087" s="2217"/>
      <c r="EBQ2087" s="2217"/>
      <c r="EBR2087" s="2217"/>
      <c r="EBS2087" s="2217"/>
      <c r="EBT2087" s="2217"/>
      <c r="EBU2087" s="2217"/>
      <c r="EBV2087" s="2217"/>
      <c r="EBW2087" s="2217"/>
      <c r="EBX2087" s="2217"/>
      <c r="EBY2087" s="2217"/>
      <c r="EBZ2087" s="2217"/>
      <c r="ECA2087" s="2217"/>
      <c r="ECB2087" s="2217"/>
      <c r="ECC2087" s="2217"/>
      <c r="ECD2087" s="2217"/>
      <c r="ECE2087" s="2217"/>
      <c r="ECF2087" s="2217"/>
      <c r="ECG2087" s="2217"/>
      <c r="ECH2087" s="2217"/>
      <c r="ECI2087" s="2217"/>
      <c r="ECJ2087" s="2217"/>
      <c r="ECK2087" s="2217"/>
      <c r="ECL2087" s="2217"/>
      <c r="ECM2087" s="2217"/>
      <c r="ECN2087" s="2217"/>
      <c r="ECO2087" s="2217"/>
      <c r="ECP2087" s="2217"/>
      <c r="ECQ2087" s="2217"/>
      <c r="ECR2087" s="2217"/>
      <c r="ECS2087" s="2217"/>
      <c r="ECT2087" s="2217"/>
      <c r="ECU2087" s="2217"/>
      <c r="ECV2087" s="2217"/>
      <c r="ECW2087" s="2217"/>
      <c r="ECX2087" s="2217"/>
      <c r="ECY2087" s="2217"/>
      <c r="ECZ2087" s="2217"/>
      <c r="EDA2087" s="2217"/>
      <c r="EDB2087" s="2217"/>
      <c r="EDC2087" s="2217"/>
      <c r="EDD2087" s="2217"/>
      <c r="EDE2087" s="2217"/>
      <c r="EDF2087" s="2217"/>
      <c r="EDG2087" s="2217"/>
      <c r="EDH2087" s="2217"/>
      <c r="EDI2087" s="2217"/>
      <c r="EDJ2087" s="2217"/>
      <c r="EDK2087" s="2217"/>
      <c r="EDL2087" s="2217"/>
      <c r="EDM2087" s="2217"/>
      <c r="EDN2087" s="2217"/>
      <c r="EDO2087" s="2217"/>
      <c r="EDP2087" s="2217"/>
      <c r="EDQ2087" s="2217"/>
      <c r="EDR2087" s="2217"/>
      <c r="EDS2087" s="2217"/>
      <c r="EDT2087" s="2217"/>
      <c r="EDU2087" s="2217"/>
      <c r="EDV2087" s="2217"/>
      <c r="EDW2087" s="2217"/>
      <c r="EDX2087" s="2217"/>
      <c r="EDY2087" s="2217"/>
      <c r="EDZ2087" s="2217"/>
      <c r="EEA2087" s="2217"/>
      <c r="EEB2087" s="2217"/>
      <c r="EEC2087" s="2217"/>
      <c r="EED2087" s="2217"/>
      <c r="EEE2087" s="2217"/>
      <c r="EEF2087" s="2217"/>
      <c r="EEG2087" s="2217"/>
      <c r="EEH2087" s="2217"/>
      <c r="EEI2087" s="2217"/>
      <c r="EEJ2087" s="2217"/>
      <c r="EEK2087" s="2217"/>
      <c r="EEL2087" s="2217"/>
      <c r="EEM2087" s="2217"/>
      <c r="EEN2087" s="2217"/>
      <c r="EEO2087" s="2217"/>
      <c r="EEP2087" s="2217"/>
      <c r="EEQ2087" s="2217"/>
      <c r="EER2087" s="2217"/>
      <c r="EES2087" s="2217"/>
      <c r="EET2087" s="2217"/>
      <c r="EEU2087" s="2217"/>
      <c r="EEV2087" s="2217"/>
      <c r="EEW2087" s="2217"/>
      <c r="EEX2087" s="2217"/>
      <c r="EEY2087" s="2217"/>
      <c r="EEZ2087" s="2217"/>
      <c r="EFA2087" s="2217"/>
      <c r="EFB2087" s="2217"/>
      <c r="EFC2087" s="2217"/>
      <c r="EFD2087" s="2217"/>
      <c r="EFE2087" s="2217"/>
      <c r="EFF2087" s="2217"/>
      <c r="EFG2087" s="2217"/>
      <c r="EFH2087" s="2217"/>
      <c r="EFI2087" s="2217"/>
      <c r="EFJ2087" s="2217"/>
      <c r="EFK2087" s="2217"/>
      <c r="EFL2087" s="2217"/>
      <c r="EFM2087" s="2217"/>
      <c r="EFN2087" s="2217"/>
      <c r="EFO2087" s="2217"/>
      <c r="EFP2087" s="2217"/>
      <c r="EFQ2087" s="2217"/>
      <c r="EFR2087" s="2217"/>
      <c r="EFS2087" s="2217"/>
      <c r="EFT2087" s="2217"/>
      <c r="EFU2087" s="2217"/>
      <c r="EFV2087" s="2217"/>
      <c r="EFW2087" s="2217"/>
      <c r="EFX2087" s="2217"/>
      <c r="EFY2087" s="2217"/>
      <c r="EFZ2087" s="2217"/>
      <c r="EGA2087" s="2217"/>
      <c r="EGB2087" s="2217"/>
      <c r="EGC2087" s="2217"/>
      <c r="EGD2087" s="2217"/>
      <c r="EGE2087" s="2217"/>
      <c r="EGF2087" s="2217"/>
      <c r="EGG2087" s="2217"/>
      <c r="EGH2087" s="2217"/>
      <c r="EGI2087" s="2217"/>
      <c r="EGJ2087" s="2217"/>
      <c r="EGK2087" s="2217"/>
      <c r="EGL2087" s="2217"/>
      <c r="EGM2087" s="2217"/>
      <c r="EGN2087" s="2217"/>
      <c r="EGO2087" s="2217"/>
      <c r="EGP2087" s="2217"/>
      <c r="EGQ2087" s="2217"/>
      <c r="EGR2087" s="2217"/>
      <c r="EGS2087" s="2217"/>
      <c r="EGT2087" s="2217"/>
      <c r="EGU2087" s="2217"/>
      <c r="EGV2087" s="2217"/>
      <c r="EGW2087" s="2217"/>
      <c r="EGX2087" s="2217"/>
      <c r="EGY2087" s="2217"/>
      <c r="EGZ2087" s="2217"/>
      <c r="EHA2087" s="2217"/>
      <c r="EHB2087" s="2217"/>
      <c r="EHC2087" s="2217"/>
      <c r="EHD2087" s="2217"/>
      <c r="EHE2087" s="2217"/>
      <c r="EHF2087" s="2217"/>
      <c r="EHG2087" s="2217"/>
      <c r="EHH2087" s="2217"/>
      <c r="EHI2087" s="2217"/>
      <c r="EHJ2087" s="2217"/>
      <c r="EHK2087" s="2217"/>
      <c r="EHL2087" s="2217"/>
      <c r="EHM2087" s="2217"/>
      <c r="EHN2087" s="2217"/>
      <c r="EHO2087" s="2217"/>
      <c r="EHP2087" s="2217"/>
      <c r="EHQ2087" s="2217"/>
      <c r="EHR2087" s="2217"/>
      <c r="EHS2087" s="2217"/>
      <c r="EHT2087" s="2217"/>
      <c r="EHU2087" s="2217"/>
      <c r="EHV2087" s="2217"/>
      <c r="EHW2087" s="2217"/>
      <c r="EHX2087" s="2217"/>
      <c r="EHY2087" s="2217"/>
      <c r="EHZ2087" s="2217"/>
      <c r="EIA2087" s="2217"/>
      <c r="EIB2087" s="2217"/>
      <c r="EIC2087" s="2217"/>
      <c r="EID2087" s="2217"/>
      <c r="EIE2087" s="2217"/>
      <c r="EIF2087" s="2217"/>
      <c r="EIG2087" s="2217"/>
      <c r="EIH2087" s="2217"/>
      <c r="EII2087" s="2217"/>
      <c r="EIJ2087" s="2217"/>
      <c r="EIK2087" s="2217"/>
      <c r="EIL2087" s="2217"/>
      <c r="EIM2087" s="2217"/>
      <c r="EIN2087" s="2217"/>
      <c r="EIO2087" s="2217"/>
      <c r="EIP2087" s="2217"/>
      <c r="EIQ2087" s="2217"/>
      <c r="EIR2087" s="2217"/>
      <c r="EIS2087" s="2217"/>
      <c r="EIT2087" s="2217"/>
      <c r="EIU2087" s="2217"/>
      <c r="EIV2087" s="2217"/>
      <c r="EIW2087" s="2217"/>
      <c r="EIX2087" s="2217"/>
      <c r="EIY2087" s="2217"/>
      <c r="EIZ2087" s="2217"/>
      <c r="EJA2087" s="2217"/>
      <c r="EJB2087" s="2217"/>
      <c r="EJC2087" s="2217"/>
      <c r="EJD2087" s="2217"/>
      <c r="EJE2087" s="2217"/>
      <c r="EJF2087" s="2217"/>
      <c r="EJG2087" s="2217"/>
      <c r="EJH2087" s="2217"/>
      <c r="EJI2087" s="2217"/>
      <c r="EJJ2087" s="2217"/>
      <c r="EJK2087" s="2217"/>
      <c r="EJL2087" s="2217"/>
      <c r="EJM2087" s="2217"/>
      <c r="EJN2087" s="2217"/>
      <c r="EJO2087" s="2217"/>
      <c r="EJP2087" s="2217"/>
      <c r="EJQ2087" s="2217"/>
      <c r="EJR2087" s="2217"/>
      <c r="EJS2087" s="2217"/>
      <c r="EJT2087" s="2217"/>
      <c r="EJU2087" s="2217"/>
      <c r="EJV2087" s="2217"/>
      <c r="EJW2087" s="2217"/>
      <c r="EJX2087" s="2217"/>
      <c r="EJY2087" s="2217"/>
      <c r="EJZ2087" s="2217"/>
      <c r="EKA2087" s="2217"/>
      <c r="EKB2087" s="2217"/>
      <c r="EKC2087" s="2217"/>
      <c r="EKD2087" s="2217"/>
      <c r="EKE2087" s="2217"/>
      <c r="EKF2087" s="2217"/>
      <c r="EKG2087" s="2217"/>
      <c r="EKH2087" s="2217"/>
      <c r="EKI2087" s="2217"/>
      <c r="EKJ2087" s="2217"/>
      <c r="EKK2087" s="2217"/>
      <c r="EKL2087" s="2217"/>
      <c r="EKM2087" s="2217"/>
      <c r="EKN2087" s="2217"/>
      <c r="EKO2087" s="2217"/>
      <c r="EKP2087" s="2217"/>
      <c r="EKQ2087" s="2217"/>
      <c r="EKR2087" s="2217"/>
      <c r="EKS2087" s="2217"/>
      <c r="EKT2087" s="2217"/>
      <c r="EKU2087" s="2217"/>
      <c r="EKV2087" s="2217"/>
      <c r="EKW2087" s="2217"/>
      <c r="EKX2087" s="2217"/>
      <c r="EKY2087" s="2217"/>
      <c r="EKZ2087" s="2217"/>
      <c r="ELA2087" s="2217"/>
      <c r="ELB2087" s="2217"/>
      <c r="ELC2087" s="2217"/>
      <c r="ELD2087" s="2217"/>
      <c r="ELE2087" s="2217"/>
      <c r="ELF2087" s="2217"/>
      <c r="ELG2087" s="2217"/>
      <c r="ELH2087" s="2217"/>
      <c r="ELI2087" s="2217"/>
      <c r="ELJ2087" s="2217"/>
      <c r="ELK2087" s="2217"/>
      <c r="ELL2087" s="2217"/>
      <c r="ELM2087" s="2217"/>
      <c r="ELN2087" s="2217"/>
      <c r="ELO2087" s="2217"/>
      <c r="ELP2087" s="2217"/>
      <c r="ELQ2087" s="2217"/>
      <c r="ELR2087" s="2217"/>
      <c r="ELS2087" s="2217"/>
      <c r="ELT2087" s="2217"/>
      <c r="ELU2087" s="2217"/>
      <c r="ELV2087" s="2217"/>
      <c r="ELW2087" s="2217"/>
      <c r="ELX2087" s="2217"/>
      <c r="ELY2087" s="2217"/>
      <c r="ELZ2087" s="2217"/>
      <c r="EMA2087" s="2217"/>
      <c r="EMB2087" s="2217"/>
      <c r="EMC2087" s="2217"/>
      <c r="EMD2087" s="2217"/>
      <c r="EME2087" s="2217"/>
      <c r="EMF2087" s="2217"/>
      <c r="EMG2087" s="2217"/>
      <c r="EMH2087" s="2217"/>
      <c r="EMI2087" s="2217"/>
      <c r="EMJ2087" s="2217"/>
      <c r="EMK2087" s="2217"/>
      <c r="EML2087" s="2217"/>
      <c r="EMM2087" s="2217"/>
      <c r="EMN2087" s="2217"/>
      <c r="EMO2087" s="2217"/>
      <c r="EMP2087" s="2217"/>
      <c r="EMQ2087" s="2217"/>
      <c r="EMR2087" s="2217"/>
      <c r="EMS2087" s="2217"/>
      <c r="EMT2087" s="2217"/>
      <c r="EMU2087" s="2217"/>
      <c r="EMV2087" s="2217"/>
      <c r="EMW2087" s="2217"/>
      <c r="EMX2087" s="2217"/>
      <c r="EMY2087" s="2217"/>
      <c r="EMZ2087" s="2217"/>
      <c r="ENA2087" s="2217"/>
      <c r="ENB2087" s="2217"/>
      <c r="ENC2087" s="2217"/>
      <c r="END2087" s="2217"/>
      <c r="ENE2087" s="2217"/>
      <c r="ENF2087" s="2217"/>
      <c r="ENG2087" s="2217"/>
      <c r="ENH2087" s="2217"/>
      <c r="ENI2087" s="2217"/>
      <c r="ENJ2087" s="2217"/>
      <c r="ENK2087" s="2217"/>
      <c r="ENL2087" s="2217"/>
      <c r="ENM2087" s="2217"/>
      <c r="ENN2087" s="2217"/>
      <c r="ENO2087" s="2217"/>
      <c r="ENP2087" s="2217"/>
      <c r="ENQ2087" s="2217"/>
      <c r="ENR2087" s="2217"/>
      <c r="ENS2087" s="2217"/>
      <c r="ENT2087" s="2217"/>
      <c r="ENU2087" s="2217"/>
      <c r="ENV2087" s="2217"/>
      <c r="ENW2087" s="2217"/>
      <c r="ENX2087" s="2217"/>
      <c r="ENY2087" s="2217"/>
      <c r="ENZ2087" s="2217"/>
      <c r="EOA2087" s="2217"/>
      <c r="EOB2087" s="2217"/>
      <c r="EOC2087" s="2217"/>
      <c r="EOD2087" s="2217"/>
      <c r="EOE2087" s="2217"/>
      <c r="EOF2087" s="2217"/>
      <c r="EOG2087" s="2217"/>
      <c r="EOH2087" s="2217"/>
      <c r="EOI2087" s="2217"/>
      <c r="EOJ2087" s="2217"/>
      <c r="EOK2087" s="2217"/>
      <c r="EOL2087" s="2217"/>
      <c r="EOM2087" s="2217"/>
      <c r="EON2087" s="2217"/>
      <c r="EOO2087" s="2217"/>
      <c r="EOP2087" s="2217"/>
      <c r="EOQ2087" s="2217"/>
      <c r="EOR2087" s="2217"/>
      <c r="EOS2087" s="2217"/>
      <c r="EOT2087" s="2217"/>
      <c r="EOU2087" s="2217"/>
      <c r="EOV2087" s="2217"/>
      <c r="EOW2087" s="2217"/>
      <c r="EOX2087" s="2217"/>
      <c r="EOY2087" s="2217"/>
      <c r="EOZ2087" s="2217"/>
      <c r="EPA2087" s="2217"/>
      <c r="EPB2087" s="2217"/>
      <c r="EPC2087" s="2217"/>
      <c r="EPD2087" s="2217"/>
      <c r="EPE2087" s="2217"/>
      <c r="EPF2087" s="2217"/>
      <c r="EPG2087" s="2217"/>
      <c r="EPH2087" s="2217"/>
      <c r="EPI2087" s="2217"/>
      <c r="EPJ2087" s="2217"/>
      <c r="EPK2087" s="2217"/>
      <c r="EPL2087" s="2217"/>
      <c r="EPM2087" s="2217"/>
      <c r="EPN2087" s="2217"/>
      <c r="EPO2087" s="2217"/>
      <c r="EPP2087" s="2217"/>
      <c r="EPQ2087" s="2217"/>
      <c r="EPR2087" s="2217"/>
      <c r="EPS2087" s="2217"/>
      <c r="EPT2087" s="2217"/>
      <c r="EPU2087" s="2217"/>
      <c r="EPV2087" s="2217"/>
      <c r="EPW2087" s="2217"/>
      <c r="EPX2087" s="2217"/>
      <c r="EPY2087" s="2217"/>
      <c r="EPZ2087" s="2217"/>
      <c r="EQA2087" s="2217"/>
      <c r="EQB2087" s="2217"/>
      <c r="EQC2087" s="2217"/>
      <c r="EQD2087" s="2217"/>
      <c r="EQE2087" s="2217"/>
      <c r="EQF2087" s="2217"/>
      <c r="EQG2087" s="2217"/>
      <c r="EQH2087" s="2217"/>
      <c r="EQI2087" s="2217"/>
      <c r="EQJ2087" s="2217"/>
      <c r="EQK2087" s="2217"/>
      <c r="EQL2087" s="2217"/>
      <c r="EQM2087" s="2217"/>
      <c r="EQN2087" s="2217"/>
      <c r="EQO2087" s="2217"/>
      <c r="EQP2087" s="2217"/>
      <c r="EQQ2087" s="2217"/>
      <c r="EQR2087" s="2217"/>
      <c r="EQS2087" s="2217"/>
      <c r="EQT2087" s="2217"/>
      <c r="EQU2087" s="2217"/>
      <c r="EQV2087" s="2217"/>
      <c r="EQW2087" s="2217"/>
      <c r="EQX2087" s="2217"/>
      <c r="EQY2087" s="2217"/>
      <c r="EQZ2087" s="2217"/>
      <c r="ERA2087" s="2217"/>
      <c r="ERB2087" s="2217"/>
      <c r="ERC2087" s="2217"/>
      <c r="ERD2087" s="2217"/>
      <c r="ERE2087" s="2217"/>
      <c r="ERF2087" s="2217"/>
      <c r="ERG2087" s="2217"/>
      <c r="ERH2087" s="2217"/>
      <c r="ERI2087" s="2217"/>
      <c r="ERJ2087" s="2217"/>
      <c r="ERK2087" s="2217"/>
      <c r="ERL2087" s="2217"/>
      <c r="ERM2087" s="2217"/>
      <c r="ERN2087" s="2217"/>
      <c r="ERO2087" s="2217"/>
      <c r="ERP2087" s="2217"/>
      <c r="ERQ2087" s="2217"/>
      <c r="ERR2087" s="2217"/>
      <c r="ERS2087" s="2217"/>
      <c r="ERT2087" s="2217"/>
      <c r="ERU2087" s="2217"/>
      <c r="ERV2087" s="2217"/>
      <c r="ERW2087" s="2217"/>
      <c r="ERX2087" s="2217"/>
      <c r="ERY2087" s="2217"/>
      <c r="ERZ2087" s="2217"/>
      <c r="ESA2087" s="2217"/>
      <c r="ESB2087" s="2217"/>
      <c r="ESC2087" s="2217"/>
      <c r="ESD2087" s="2217"/>
      <c r="ESE2087" s="2217"/>
      <c r="ESF2087" s="2217"/>
      <c r="ESG2087" s="2217"/>
      <c r="ESH2087" s="2217"/>
      <c r="ESI2087" s="2217"/>
      <c r="ESJ2087" s="2217"/>
      <c r="ESK2087" s="2217"/>
      <c r="ESL2087" s="2217"/>
      <c r="ESM2087" s="2217"/>
      <c r="ESN2087" s="2217"/>
      <c r="ESO2087" s="2217"/>
      <c r="ESP2087" s="2217"/>
      <c r="ESQ2087" s="2217"/>
      <c r="ESR2087" s="2217"/>
      <c r="ESS2087" s="2217"/>
      <c r="EST2087" s="2217"/>
      <c r="ESU2087" s="2217"/>
      <c r="ESV2087" s="2217"/>
      <c r="ESW2087" s="2217"/>
      <c r="ESX2087" s="2217"/>
      <c r="ESY2087" s="2217"/>
      <c r="ESZ2087" s="2217"/>
      <c r="ETA2087" s="2217"/>
      <c r="ETB2087" s="2217"/>
      <c r="ETC2087" s="2217"/>
      <c r="ETD2087" s="2217"/>
      <c r="ETE2087" s="2217"/>
      <c r="ETF2087" s="2217"/>
      <c r="ETG2087" s="2217"/>
      <c r="ETH2087" s="2217"/>
      <c r="ETI2087" s="2217"/>
      <c r="ETJ2087" s="2217"/>
      <c r="ETK2087" s="2217"/>
      <c r="ETL2087" s="2217"/>
      <c r="ETM2087" s="2217"/>
      <c r="ETN2087" s="2217"/>
      <c r="ETO2087" s="2217"/>
      <c r="ETP2087" s="2217"/>
      <c r="ETQ2087" s="2217"/>
      <c r="ETR2087" s="2217"/>
      <c r="ETS2087" s="2217"/>
      <c r="ETT2087" s="2217"/>
      <c r="ETU2087" s="2217"/>
      <c r="ETV2087" s="2217"/>
      <c r="ETW2087" s="2217"/>
      <c r="ETX2087" s="2217"/>
      <c r="ETY2087" s="2217"/>
      <c r="ETZ2087" s="2217"/>
      <c r="EUA2087" s="2217"/>
      <c r="EUB2087" s="2217"/>
      <c r="EUC2087" s="2217"/>
      <c r="EUD2087" s="2217"/>
      <c r="EUE2087" s="2217"/>
      <c r="EUF2087" s="2217"/>
      <c r="EUG2087" s="2217"/>
      <c r="EUH2087" s="2217"/>
      <c r="EUI2087" s="2217"/>
      <c r="EUJ2087" s="2217"/>
      <c r="EUK2087" s="2217"/>
      <c r="EUL2087" s="2217"/>
      <c r="EUM2087" s="2217"/>
      <c r="EUN2087" s="2217"/>
      <c r="EUO2087" s="2217"/>
      <c r="EUP2087" s="2217"/>
      <c r="EUQ2087" s="2217"/>
      <c r="EUR2087" s="2217"/>
      <c r="EUS2087" s="2217"/>
      <c r="EUT2087" s="2217"/>
      <c r="EUU2087" s="2217"/>
      <c r="EUV2087" s="2217"/>
      <c r="EUW2087" s="2217"/>
      <c r="EUX2087" s="2217"/>
      <c r="EUY2087" s="2217"/>
      <c r="EUZ2087" s="2217"/>
      <c r="EVA2087" s="2217"/>
      <c r="EVB2087" s="2217"/>
      <c r="EVC2087" s="2217"/>
      <c r="EVD2087" s="2217"/>
      <c r="EVE2087" s="2217"/>
      <c r="EVF2087" s="2217"/>
      <c r="EVG2087" s="2217"/>
      <c r="EVH2087" s="2217"/>
      <c r="EVI2087" s="2217"/>
      <c r="EVJ2087" s="2217"/>
      <c r="EVK2087" s="2217"/>
      <c r="EVL2087" s="2217"/>
      <c r="EVM2087" s="2217"/>
      <c r="EVN2087" s="2217"/>
      <c r="EVO2087" s="2217"/>
      <c r="EVP2087" s="2217"/>
      <c r="EVQ2087" s="2217"/>
      <c r="EVR2087" s="2217"/>
      <c r="EVS2087" s="2217"/>
      <c r="EVT2087" s="2217"/>
      <c r="EVU2087" s="2217"/>
      <c r="EVV2087" s="2217"/>
      <c r="EVW2087" s="2217"/>
      <c r="EVX2087" s="2217"/>
      <c r="EVY2087" s="2217"/>
      <c r="EVZ2087" s="2217"/>
      <c r="EWA2087" s="2217"/>
      <c r="EWB2087" s="2217"/>
      <c r="EWC2087" s="2217"/>
      <c r="EWD2087" s="2217"/>
      <c r="EWE2087" s="2217"/>
      <c r="EWF2087" s="2217"/>
      <c r="EWG2087" s="2217"/>
      <c r="EWH2087" s="2217"/>
      <c r="EWI2087" s="2217"/>
      <c r="EWJ2087" s="2217"/>
      <c r="EWK2087" s="2217"/>
      <c r="EWL2087" s="2217"/>
      <c r="EWM2087" s="2217"/>
      <c r="EWN2087" s="2217"/>
      <c r="EWO2087" s="2217"/>
      <c r="EWP2087" s="2217"/>
      <c r="EWQ2087" s="2217"/>
      <c r="EWR2087" s="2217"/>
      <c r="EWS2087" s="2217"/>
      <c r="EWT2087" s="2217"/>
      <c r="EWU2087" s="2217"/>
      <c r="EWV2087" s="2217"/>
      <c r="EWW2087" s="2217"/>
      <c r="EWX2087" s="2217"/>
      <c r="EWY2087" s="2217"/>
      <c r="EWZ2087" s="2217"/>
      <c r="EXA2087" s="2217"/>
      <c r="EXB2087" s="2217"/>
      <c r="EXC2087" s="2217"/>
      <c r="EXD2087" s="2217"/>
      <c r="EXE2087" s="2217"/>
      <c r="EXF2087" s="2217"/>
      <c r="EXG2087" s="2217"/>
      <c r="EXH2087" s="2217"/>
      <c r="EXI2087" s="2217"/>
      <c r="EXJ2087" s="2217"/>
      <c r="EXK2087" s="2217"/>
      <c r="EXL2087" s="2217"/>
      <c r="EXM2087" s="2217"/>
      <c r="EXN2087" s="2217"/>
      <c r="EXO2087" s="2217"/>
      <c r="EXP2087" s="2217"/>
      <c r="EXQ2087" s="2217"/>
      <c r="EXR2087" s="2217"/>
      <c r="EXS2087" s="2217"/>
      <c r="EXT2087" s="2217"/>
      <c r="EXU2087" s="2217"/>
      <c r="EXV2087" s="2217"/>
      <c r="EXW2087" s="2217"/>
      <c r="EXX2087" s="2217"/>
      <c r="EXY2087" s="2217"/>
      <c r="EXZ2087" s="2217"/>
      <c r="EYA2087" s="2217"/>
      <c r="EYB2087" s="2217"/>
      <c r="EYC2087" s="2217"/>
      <c r="EYD2087" s="2217"/>
      <c r="EYE2087" s="2217"/>
      <c r="EYF2087" s="2217"/>
      <c r="EYG2087" s="2217"/>
      <c r="EYH2087" s="2217"/>
      <c r="EYI2087" s="2217"/>
      <c r="EYJ2087" s="2217"/>
      <c r="EYK2087" s="2217"/>
      <c r="EYL2087" s="2217"/>
      <c r="EYM2087" s="2217"/>
      <c r="EYN2087" s="2217"/>
      <c r="EYO2087" s="2217"/>
      <c r="EYP2087" s="2217"/>
      <c r="EYQ2087" s="2217"/>
      <c r="EYR2087" s="2217"/>
      <c r="EYS2087" s="2217"/>
      <c r="EYT2087" s="2217"/>
      <c r="EYU2087" s="2217"/>
      <c r="EYV2087" s="2217"/>
      <c r="EYW2087" s="2217"/>
      <c r="EYX2087" s="2217"/>
      <c r="EYY2087" s="2217"/>
      <c r="EYZ2087" s="2217"/>
      <c r="EZA2087" s="2217"/>
      <c r="EZB2087" s="2217"/>
      <c r="EZC2087" s="2217"/>
      <c r="EZD2087" s="2217"/>
      <c r="EZE2087" s="2217"/>
      <c r="EZF2087" s="2217"/>
      <c r="EZG2087" s="2217"/>
      <c r="EZH2087" s="2217"/>
      <c r="EZI2087" s="2217"/>
      <c r="EZJ2087" s="2217"/>
      <c r="EZK2087" s="2217"/>
      <c r="EZL2087" s="2217"/>
      <c r="EZM2087" s="2217"/>
      <c r="EZN2087" s="2217"/>
      <c r="EZO2087" s="2217"/>
      <c r="EZP2087" s="2217"/>
      <c r="EZQ2087" s="2217"/>
      <c r="EZR2087" s="2217"/>
      <c r="EZS2087" s="2217"/>
      <c r="EZT2087" s="2217"/>
      <c r="EZU2087" s="2217"/>
      <c r="EZV2087" s="2217"/>
      <c r="EZW2087" s="2217"/>
      <c r="EZX2087" s="2217"/>
      <c r="EZY2087" s="2217"/>
      <c r="EZZ2087" s="2217"/>
      <c r="FAA2087" s="2217"/>
      <c r="FAB2087" s="2217"/>
      <c r="FAC2087" s="2217"/>
      <c r="FAD2087" s="2217"/>
      <c r="FAE2087" s="2217"/>
      <c r="FAF2087" s="2217"/>
      <c r="FAG2087" s="2217"/>
      <c r="FAH2087" s="2217"/>
      <c r="FAI2087" s="2217"/>
      <c r="FAJ2087" s="2217"/>
      <c r="FAK2087" s="2217"/>
      <c r="FAL2087" s="2217"/>
      <c r="FAM2087" s="2217"/>
      <c r="FAN2087" s="2217"/>
      <c r="FAO2087" s="2217"/>
      <c r="FAP2087" s="2217"/>
      <c r="FAQ2087" s="2217"/>
      <c r="FAR2087" s="2217"/>
      <c r="FAS2087" s="2217"/>
      <c r="FAT2087" s="2217"/>
      <c r="FAU2087" s="2217"/>
      <c r="FAV2087" s="2217"/>
      <c r="FAW2087" s="2217"/>
      <c r="FAX2087" s="2217"/>
      <c r="FAY2087" s="2217"/>
      <c r="FAZ2087" s="2217"/>
      <c r="FBA2087" s="2217"/>
      <c r="FBB2087" s="2217"/>
      <c r="FBC2087" s="2217"/>
      <c r="FBD2087" s="2217"/>
      <c r="FBE2087" s="2217"/>
      <c r="FBF2087" s="2217"/>
      <c r="FBG2087" s="2217"/>
      <c r="FBH2087" s="2217"/>
      <c r="FBI2087" s="2217"/>
      <c r="FBJ2087" s="2217"/>
      <c r="FBK2087" s="2217"/>
      <c r="FBL2087" s="2217"/>
      <c r="FBM2087" s="2217"/>
      <c r="FBN2087" s="2217"/>
      <c r="FBO2087" s="2217"/>
      <c r="FBP2087" s="2217"/>
      <c r="FBQ2087" s="2217"/>
      <c r="FBR2087" s="2217"/>
      <c r="FBS2087" s="2217"/>
      <c r="FBT2087" s="2217"/>
      <c r="FBU2087" s="2217"/>
      <c r="FBV2087" s="2217"/>
      <c r="FBW2087" s="2217"/>
      <c r="FBX2087" s="2217"/>
      <c r="FBY2087" s="2217"/>
      <c r="FBZ2087" s="2217"/>
      <c r="FCA2087" s="2217"/>
      <c r="FCB2087" s="2217"/>
      <c r="FCC2087" s="2217"/>
      <c r="FCD2087" s="2217"/>
      <c r="FCE2087" s="2217"/>
      <c r="FCF2087" s="2217"/>
      <c r="FCG2087" s="2217"/>
      <c r="FCH2087" s="2217"/>
      <c r="FCI2087" s="2217"/>
      <c r="FCJ2087" s="2217"/>
      <c r="FCK2087" s="2217"/>
      <c r="FCL2087" s="2217"/>
      <c r="FCM2087" s="2217"/>
      <c r="FCN2087" s="2217"/>
      <c r="FCO2087" s="2217"/>
      <c r="FCP2087" s="2217"/>
      <c r="FCQ2087" s="2217"/>
      <c r="FCR2087" s="2217"/>
      <c r="FCS2087" s="2217"/>
      <c r="FCT2087" s="2217"/>
      <c r="FCU2087" s="2217"/>
      <c r="FCV2087" s="2217"/>
      <c r="FCW2087" s="2217"/>
      <c r="FCX2087" s="2217"/>
      <c r="FCY2087" s="2217"/>
      <c r="FCZ2087" s="2217"/>
      <c r="FDA2087" s="2217"/>
      <c r="FDB2087" s="2217"/>
      <c r="FDC2087" s="2217"/>
      <c r="FDD2087" s="2217"/>
      <c r="FDE2087" s="2217"/>
      <c r="FDF2087" s="2217"/>
      <c r="FDG2087" s="2217"/>
      <c r="FDH2087" s="2217"/>
      <c r="FDI2087" s="2217"/>
      <c r="FDJ2087" s="2217"/>
      <c r="FDK2087" s="2217"/>
      <c r="FDL2087" s="2217"/>
      <c r="FDM2087" s="2217"/>
      <c r="FDN2087" s="2217"/>
      <c r="FDO2087" s="2217"/>
      <c r="FDP2087" s="2217"/>
      <c r="FDQ2087" s="2217"/>
      <c r="FDR2087" s="2217"/>
      <c r="FDS2087" s="2217"/>
      <c r="FDT2087" s="2217"/>
      <c r="FDU2087" s="2217"/>
      <c r="FDV2087" s="2217"/>
      <c r="FDW2087" s="2217"/>
      <c r="FDX2087" s="2217"/>
      <c r="FDY2087" s="2217"/>
      <c r="FDZ2087" s="2217"/>
      <c r="FEA2087" s="2217"/>
      <c r="FEB2087" s="2217"/>
      <c r="FEC2087" s="2217"/>
      <c r="FED2087" s="2217"/>
      <c r="FEE2087" s="2217"/>
      <c r="FEF2087" s="2217"/>
      <c r="FEG2087" s="2217"/>
      <c r="FEH2087" s="2217"/>
      <c r="FEI2087" s="2217"/>
      <c r="FEJ2087" s="2217"/>
      <c r="FEK2087" s="2217"/>
      <c r="FEL2087" s="2217"/>
      <c r="FEM2087" s="2217"/>
      <c r="FEN2087" s="2217"/>
      <c r="FEO2087" s="2217"/>
      <c r="FEP2087" s="2217"/>
      <c r="FEQ2087" s="2217"/>
      <c r="FER2087" s="2217"/>
      <c r="FES2087" s="2217"/>
      <c r="FET2087" s="2217"/>
      <c r="FEU2087" s="2217"/>
      <c r="FEV2087" s="2217"/>
      <c r="FEW2087" s="2217"/>
      <c r="FEX2087" s="2217"/>
      <c r="FEY2087" s="2217"/>
      <c r="FEZ2087" s="2217"/>
      <c r="FFA2087" s="2217"/>
      <c r="FFB2087" s="2217"/>
      <c r="FFC2087" s="2217"/>
      <c r="FFD2087" s="2217"/>
      <c r="FFE2087" s="2217"/>
      <c r="FFF2087" s="2217"/>
      <c r="FFG2087" s="2217"/>
      <c r="FFH2087" s="2217"/>
      <c r="FFI2087" s="2217"/>
      <c r="FFJ2087" s="2217"/>
      <c r="FFK2087" s="2217"/>
      <c r="FFL2087" s="2217"/>
      <c r="FFM2087" s="2217"/>
      <c r="FFN2087" s="2217"/>
      <c r="FFO2087" s="2217"/>
      <c r="FFP2087" s="2217"/>
      <c r="FFQ2087" s="2217"/>
      <c r="FFR2087" s="2217"/>
      <c r="FFS2087" s="2217"/>
      <c r="FFT2087" s="2217"/>
      <c r="FFU2087" s="2217"/>
      <c r="FFV2087" s="2217"/>
      <c r="FFW2087" s="2217"/>
      <c r="FFX2087" s="2217"/>
      <c r="FFY2087" s="2217"/>
      <c r="FFZ2087" s="2217"/>
      <c r="FGA2087" s="2217"/>
      <c r="FGB2087" s="2217"/>
      <c r="FGC2087" s="2217"/>
      <c r="FGD2087" s="2217"/>
      <c r="FGE2087" s="2217"/>
      <c r="FGF2087" s="2217"/>
      <c r="FGG2087" s="2217"/>
      <c r="FGH2087" s="2217"/>
      <c r="FGI2087" s="2217"/>
      <c r="FGJ2087" s="2217"/>
      <c r="FGK2087" s="2217"/>
      <c r="FGL2087" s="2217"/>
      <c r="FGM2087" s="2217"/>
      <c r="FGN2087" s="2217"/>
      <c r="FGO2087" s="2217"/>
      <c r="FGP2087" s="2217"/>
      <c r="FGQ2087" s="2217"/>
      <c r="FGR2087" s="2217"/>
      <c r="FGS2087" s="2217"/>
      <c r="FGT2087" s="2217"/>
      <c r="FGU2087" s="2217"/>
      <c r="FGV2087" s="2217"/>
      <c r="FGW2087" s="2217"/>
      <c r="FGX2087" s="2217"/>
      <c r="FGY2087" s="2217"/>
      <c r="FGZ2087" s="2217"/>
      <c r="FHA2087" s="2217"/>
      <c r="FHB2087" s="2217"/>
      <c r="FHC2087" s="2217"/>
      <c r="FHD2087" s="2217"/>
      <c r="FHE2087" s="2217"/>
      <c r="FHF2087" s="2217"/>
      <c r="FHG2087" s="2217"/>
      <c r="FHH2087" s="2217"/>
      <c r="FHI2087" s="2217"/>
      <c r="FHJ2087" s="2217"/>
      <c r="FHK2087" s="2217"/>
      <c r="FHL2087" s="2217"/>
      <c r="FHM2087" s="2217"/>
      <c r="FHN2087" s="2217"/>
      <c r="FHO2087" s="2217"/>
      <c r="FHP2087" s="2217"/>
      <c r="FHQ2087" s="2217"/>
      <c r="FHR2087" s="2217"/>
      <c r="FHS2087" s="2217"/>
      <c r="FHT2087" s="2217"/>
      <c r="FHU2087" s="2217"/>
      <c r="FHV2087" s="2217"/>
      <c r="FHW2087" s="2217"/>
      <c r="FHX2087" s="2217"/>
      <c r="FHY2087" s="2217"/>
      <c r="FHZ2087" s="2217"/>
      <c r="FIA2087" s="2217"/>
      <c r="FIB2087" s="2217"/>
      <c r="FIC2087" s="2217"/>
      <c r="FID2087" s="2217"/>
      <c r="FIE2087" s="2217"/>
      <c r="FIF2087" s="2217"/>
      <c r="FIG2087" s="2217"/>
      <c r="FIH2087" s="2217"/>
      <c r="FII2087" s="2217"/>
      <c r="FIJ2087" s="2217"/>
      <c r="FIK2087" s="2217"/>
      <c r="FIL2087" s="2217"/>
      <c r="FIM2087" s="2217"/>
      <c r="FIN2087" s="2217"/>
      <c r="FIO2087" s="2217"/>
      <c r="FIP2087" s="2217"/>
      <c r="FIQ2087" s="2217"/>
      <c r="FIR2087" s="2217"/>
      <c r="FIS2087" s="2217"/>
      <c r="FIT2087" s="2217"/>
      <c r="FIU2087" s="2217"/>
      <c r="FIV2087" s="2217"/>
      <c r="FIW2087" s="2217"/>
      <c r="FIX2087" s="2217"/>
      <c r="FIY2087" s="2217"/>
      <c r="FIZ2087" s="2217"/>
      <c r="FJA2087" s="2217"/>
      <c r="FJB2087" s="2217"/>
      <c r="FJC2087" s="2217"/>
      <c r="FJD2087" s="2217"/>
      <c r="FJE2087" s="2217"/>
      <c r="FJF2087" s="2217"/>
      <c r="FJG2087" s="2217"/>
      <c r="FJH2087" s="2217"/>
      <c r="FJI2087" s="2217"/>
      <c r="FJJ2087" s="2217"/>
      <c r="FJK2087" s="2217"/>
      <c r="FJL2087" s="2217"/>
      <c r="FJM2087" s="2217"/>
      <c r="FJN2087" s="2217"/>
      <c r="FJO2087" s="2217"/>
      <c r="FJP2087" s="2217"/>
      <c r="FJQ2087" s="2217"/>
      <c r="FJR2087" s="2217"/>
      <c r="FJS2087" s="2217"/>
      <c r="FJT2087" s="2217"/>
      <c r="FJU2087" s="2217"/>
      <c r="FJV2087" s="2217"/>
      <c r="FJW2087" s="2217"/>
      <c r="FJX2087" s="2217"/>
      <c r="FJY2087" s="2217"/>
      <c r="FJZ2087" s="2217"/>
      <c r="FKA2087" s="2217"/>
      <c r="FKB2087" s="2217"/>
      <c r="FKC2087" s="2217"/>
      <c r="FKD2087" s="2217"/>
      <c r="FKE2087" s="2217"/>
      <c r="FKF2087" s="2217"/>
      <c r="FKG2087" s="2217"/>
      <c r="FKH2087" s="2217"/>
      <c r="FKI2087" s="2217"/>
      <c r="FKJ2087" s="2217"/>
      <c r="FKK2087" s="2217"/>
      <c r="FKL2087" s="2217"/>
      <c r="FKM2087" s="2217"/>
      <c r="FKN2087" s="2217"/>
      <c r="FKO2087" s="2217"/>
      <c r="FKP2087" s="2217"/>
      <c r="FKQ2087" s="2217"/>
      <c r="FKR2087" s="2217"/>
      <c r="FKS2087" s="2217"/>
      <c r="FKT2087" s="2217"/>
      <c r="FKU2087" s="2217"/>
      <c r="FKV2087" s="2217"/>
      <c r="FKW2087" s="2217"/>
      <c r="FKX2087" s="2217"/>
      <c r="FKY2087" s="2217"/>
      <c r="FKZ2087" s="2217"/>
      <c r="FLA2087" s="2217"/>
      <c r="FLB2087" s="2217"/>
      <c r="FLC2087" s="2217"/>
      <c r="FLD2087" s="2217"/>
      <c r="FLE2087" s="2217"/>
      <c r="FLF2087" s="2217"/>
      <c r="FLG2087" s="2217"/>
      <c r="FLH2087" s="2217"/>
      <c r="FLI2087" s="2217"/>
      <c r="FLJ2087" s="2217"/>
      <c r="FLK2087" s="2217"/>
      <c r="FLL2087" s="2217"/>
      <c r="FLM2087" s="2217"/>
      <c r="FLN2087" s="2217"/>
      <c r="FLO2087" s="2217"/>
      <c r="FLP2087" s="2217"/>
      <c r="FLQ2087" s="2217"/>
      <c r="FLR2087" s="2217"/>
      <c r="FLS2087" s="2217"/>
      <c r="FLT2087" s="2217"/>
      <c r="FLU2087" s="2217"/>
      <c r="FLV2087" s="2217"/>
      <c r="FLW2087" s="2217"/>
      <c r="FLX2087" s="2217"/>
      <c r="FLY2087" s="2217"/>
      <c r="FLZ2087" s="2217"/>
      <c r="FMA2087" s="2217"/>
      <c r="FMB2087" s="2217"/>
      <c r="FMC2087" s="2217"/>
      <c r="FMD2087" s="2217"/>
      <c r="FME2087" s="2217"/>
      <c r="FMF2087" s="2217"/>
      <c r="FMG2087" s="2217"/>
      <c r="FMH2087" s="2217"/>
      <c r="FMI2087" s="2217"/>
      <c r="FMJ2087" s="2217"/>
      <c r="FMK2087" s="2217"/>
      <c r="FML2087" s="2217"/>
      <c r="FMM2087" s="2217"/>
      <c r="FMN2087" s="2217"/>
      <c r="FMO2087" s="2217"/>
      <c r="FMP2087" s="2217"/>
      <c r="FMQ2087" s="2217"/>
      <c r="FMR2087" s="2217"/>
      <c r="FMS2087" s="2217"/>
      <c r="FMT2087" s="2217"/>
      <c r="FMU2087" s="2217"/>
      <c r="FMV2087" s="2217"/>
      <c r="FMW2087" s="2217"/>
      <c r="FMX2087" s="2217"/>
      <c r="FMY2087" s="2217"/>
      <c r="FMZ2087" s="2217"/>
      <c r="FNA2087" s="2217"/>
      <c r="FNB2087" s="2217"/>
      <c r="FNC2087" s="2217"/>
      <c r="FND2087" s="2217"/>
      <c r="FNE2087" s="2217"/>
      <c r="FNF2087" s="2217"/>
      <c r="FNG2087" s="2217"/>
      <c r="FNH2087" s="2217"/>
      <c r="FNI2087" s="2217"/>
      <c r="FNJ2087" s="2217"/>
      <c r="FNK2087" s="2217"/>
      <c r="FNL2087" s="2217"/>
      <c r="FNM2087" s="2217"/>
      <c r="FNN2087" s="2217"/>
      <c r="FNO2087" s="2217"/>
      <c r="FNP2087" s="2217"/>
      <c r="FNQ2087" s="2217"/>
      <c r="FNR2087" s="2217"/>
      <c r="FNS2087" s="2217"/>
      <c r="FNT2087" s="2217"/>
      <c r="FNU2087" s="2217"/>
      <c r="FNV2087" s="2217"/>
      <c r="FNW2087" s="2217"/>
      <c r="FNX2087" s="2217"/>
      <c r="FNY2087" s="2217"/>
      <c r="FNZ2087" s="2217"/>
      <c r="FOA2087" s="2217"/>
      <c r="FOB2087" s="2217"/>
      <c r="FOC2087" s="2217"/>
      <c r="FOD2087" s="2217"/>
      <c r="FOE2087" s="2217"/>
      <c r="FOF2087" s="2217"/>
      <c r="FOG2087" s="2217"/>
      <c r="FOH2087" s="2217"/>
      <c r="FOI2087" s="2217"/>
      <c r="FOJ2087" s="2217"/>
      <c r="FOK2087" s="2217"/>
      <c r="FOL2087" s="2217"/>
      <c r="FOM2087" s="2217"/>
      <c r="FON2087" s="2217"/>
      <c r="FOO2087" s="2217"/>
      <c r="FOP2087" s="2217"/>
      <c r="FOQ2087" s="2217"/>
      <c r="FOR2087" s="2217"/>
      <c r="FOS2087" s="2217"/>
      <c r="FOT2087" s="2217"/>
      <c r="FOU2087" s="2217"/>
      <c r="FOV2087" s="2217"/>
      <c r="FOW2087" s="2217"/>
      <c r="FOX2087" s="2217"/>
      <c r="FOY2087" s="2217"/>
      <c r="FOZ2087" s="2217"/>
      <c r="FPA2087" s="2217"/>
      <c r="FPB2087" s="2217"/>
      <c r="FPC2087" s="2217"/>
      <c r="FPD2087" s="2217"/>
      <c r="FPE2087" s="2217"/>
      <c r="FPF2087" s="2217"/>
      <c r="FPG2087" s="2217"/>
      <c r="FPH2087" s="2217"/>
      <c r="FPI2087" s="2217"/>
      <c r="FPJ2087" s="2217"/>
      <c r="FPK2087" s="2217"/>
      <c r="FPL2087" s="2217"/>
      <c r="FPM2087" s="2217"/>
      <c r="FPN2087" s="2217"/>
      <c r="FPO2087" s="2217"/>
      <c r="FPP2087" s="2217"/>
      <c r="FPQ2087" s="2217"/>
      <c r="FPR2087" s="2217"/>
      <c r="FPS2087" s="2217"/>
      <c r="FPT2087" s="2217"/>
      <c r="FPU2087" s="2217"/>
      <c r="FPV2087" s="2217"/>
      <c r="FPW2087" s="2217"/>
      <c r="FPX2087" s="2217"/>
      <c r="FPY2087" s="2217"/>
      <c r="FPZ2087" s="2217"/>
      <c r="FQA2087" s="2217"/>
      <c r="FQB2087" s="2217"/>
      <c r="FQC2087" s="2217"/>
      <c r="FQD2087" s="2217"/>
      <c r="FQE2087" s="2217"/>
      <c r="FQF2087" s="2217"/>
      <c r="FQG2087" s="2217"/>
      <c r="FQH2087" s="2217"/>
      <c r="FQI2087" s="2217"/>
      <c r="FQJ2087" s="2217"/>
      <c r="FQK2087" s="2217"/>
      <c r="FQL2087" s="2217"/>
      <c r="FQM2087" s="2217"/>
      <c r="FQN2087" s="2217"/>
      <c r="FQO2087" s="2217"/>
      <c r="FQP2087" s="2217"/>
      <c r="FQQ2087" s="2217"/>
      <c r="FQR2087" s="2217"/>
      <c r="FQS2087" s="2217"/>
      <c r="FQT2087" s="2217"/>
      <c r="FQU2087" s="2217"/>
      <c r="FQV2087" s="2217"/>
      <c r="FQW2087" s="2217"/>
      <c r="FQX2087" s="2217"/>
      <c r="FQY2087" s="2217"/>
      <c r="FQZ2087" s="2217"/>
      <c r="FRA2087" s="2217"/>
      <c r="FRB2087" s="2217"/>
      <c r="FRC2087" s="2217"/>
      <c r="FRD2087" s="2217"/>
      <c r="FRE2087" s="2217"/>
      <c r="FRF2087" s="2217"/>
      <c r="FRG2087" s="2217"/>
      <c r="FRH2087" s="2217"/>
      <c r="FRI2087" s="2217"/>
      <c r="FRJ2087" s="2217"/>
      <c r="FRK2087" s="2217"/>
      <c r="FRL2087" s="2217"/>
      <c r="FRM2087" s="2217"/>
      <c r="FRN2087" s="2217"/>
      <c r="FRO2087" s="2217"/>
      <c r="FRP2087" s="2217"/>
      <c r="FRQ2087" s="2217"/>
      <c r="FRR2087" s="2217"/>
      <c r="FRS2087" s="2217"/>
      <c r="FRT2087" s="2217"/>
      <c r="FRU2087" s="2217"/>
      <c r="FRV2087" s="2217"/>
      <c r="FRW2087" s="2217"/>
      <c r="FRX2087" s="2217"/>
      <c r="FRY2087" s="2217"/>
      <c r="FRZ2087" s="2217"/>
      <c r="FSA2087" s="2217"/>
      <c r="FSB2087" s="2217"/>
      <c r="FSC2087" s="2217"/>
      <c r="FSD2087" s="2217"/>
      <c r="FSE2087" s="2217"/>
      <c r="FSF2087" s="2217"/>
      <c r="FSG2087" s="2217"/>
      <c r="FSH2087" s="2217"/>
      <c r="FSI2087" s="2217"/>
      <c r="FSJ2087" s="2217"/>
      <c r="FSK2087" s="2217"/>
      <c r="FSL2087" s="2217"/>
      <c r="FSM2087" s="2217"/>
      <c r="FSN2087" s="2217"/>
      <c r="FSO2087" s="2217"/>
      <c r="FSP2087" s="2217"/>
      <c r="FSQ2087" s="2217"/>
      <c r="FSR2087" s="2217"/>
      <c r="FSS2087" s="2217"/>
      <c r="FST2087" s="2217"/>
      <c r="FSU2087" s="2217"/>
      <c r="FSV2087" s="2217"/>
      <c r="FSW2087" s="2217"/>
      <c r="FSX2087" s="2217"/>
      <c r="FSY2087" s="2217"/>
      <c r="FSZ2087" s="2217"/>
      <c r="FTA2087" s="2217"/>
      <c r="FTB2087" s="2217"/>
      <c r="FTC2087" s="2217"/>
      <c r="FTD2087" s="2217"/>
      <c r="FTE2087" s="2217"/>
      <c r="FTF2087" s="2217"/>
      <c r="FTG2087" s="2217"/>
      <c r="FTH2087" s="2217"/>
      <c r="FTI2087" s="2217"/>
      <c r="FTJ2087" s="2217"/>
      <c r="FTK2087" s="2217"/>
      <c r="FTL2087" s="2217"/>
      <c r="FTM2087" s="2217"/>
      <c r="FTN2087" s="2217"/>
      <c r="FTO2087" s="2217"/>
      <c r="FTP2087" s="2217"/>
      <c r="FTQ2087" s="2217"/>
      <c r="FTR2087" s="2217"/>
      <c r="FTS2087" s="2217"/>
      <c r="FTT2087" s="2217"/>
      <c r="FTU2087" s="2217"/>
      <c r="FTV2087" s="2217"/>
      <c r="FTW2087" s="2217"/>
      <c r="FTX2087" s="2217"/>
      <c r="FTY2087" s="2217"/>
      <c r="FTZ2087" s="2217"/>
      <c r="FUA2087" s="2217"/>
      <c r="FUB2087" s="2217"/>
      <c r="FUC2087" s="2217"/>
      <c r="FUD2087" s="2217"/>
      <c r="FUE2087" s="2217"/>
      <c r="FUF2087" s="2217"/>
      <c r="FUG2087" s="2217"/>
      <c r="FUH2087" s="2217"/>
      <c r="FUI2087" s="2217"/>
      <c r="FUJ2087" s="2217"/>
      <c r="FUK2087" s="2217"/>
      <c r="FUL2087" s="2217"/>
      <c r="FUM2087" s="2217"/>
      <c r="FUN2087" s="2217"/>
      <c r="FUO2087" s="2217"/>
      <c r="FUP2087" s="2217"/>
      <c r="FUQ2087" s="2217"/>
      <c r="FUR2087" s="2217"/>
      <c r="FUS2087" s="2217"/>
      <c r="FUT2087" s="2217"/>
      <c r="FUU2087" s="2217"/>
      <c r="FUV2087" s="2217"/>
      <c r="FUW2087" s="2217"/>
      <c r="FUX2087" s="2217"/>
      <c r="FUY2087" s="2217"/>
      <c r="FUZ2087" s="2217"/>
      <c r="FVA2087" s="2217"/>
      <c r="FVB2087" s="2217"/>
      <c r="FVC2087" s="2217"/>
      <c r="FVD2087" s="2217"/>
      <c r="FVE2087" s="2217"/>
      <c r="FVF2087" s="2217"/>
      <c r="FVG2087" s="2217"/>
      <c r="FVH2087" s="2217"/>
      <c r="FVI2087" s="2217"/>
      <c r="FVJ2087" s="2217"/>
      <c r="FVK2087" s="2217"/>
      <c r="FVL2087" s="2217"/>
      <c r="FVM2087" s="2217"/>
      <c r="FVN2087" s="2217"/>
      <c r="FVO2087" s="2217"/>
      <c r="FVP2087" s="2217"/>
      <c r="FVQ2087" s="2217"/>
      <c r="FVR2087" s="2217"/>
      <c r="FVS2087" s="2217"/>
      <c r="FVT2087" s="2217"/>
      <c r="FVU2087" s="2217"/>
      <c r="FVV2087" s="2217"/>
      <c r="FVW2087" s="2217"/>
      <c r="FVX2087" s="2217"/>
      <c r="FVY2087" s="2217"/>
      <c r="FVZ2087" s="2217"/>
      <c r="FWA2087" s="2217"/>
      <c r="FWB2087" s="2217"/>
      <c r="FWC2087" s="2217"/>
      <c r="FWD2087" s="2217"/>
      <c r="FWE2087" s="2217"/>
      <c r="FWF2087" s="2217"/>
      <c r="FWG2087" s="2217"/>
      <c r="FWH2087" s="2217"/>
      <c r="FWI2087" s="2217"/>
      <c r="FWJ2087" s="2217"/>
      <c r="FWK2087" s="2217"/>
      <c r="FWL2087" s="2217"/>
      <c r="FWM2087" s="2217"/>
      <c r="FWN2087" s="2217"/>
      <c r="FWO2087" s="2217"/>
      <c r="FWP2087" s="2217"/>
      <c r="FWQ2087" s="2217"/>
      <c r="FWR2087" s="2217"/>
      <c r="FWS2087" s="2217"/>
      <c r="FWT2087" s="2217"/>
      <c r="FWU2087" s="2217"/>
      <c r="FWV2087" s="2217"/>
      <c r="FWW2087" s="2217"/>
      <c r="FWX2087" s="2217"/>
      <c r="FWY2087" s="2217"/>
      <c r="FWZ2087" s="2217"/>
      <c r="FXA2087" s="2217"/>
      <c r="FXB2087" s="2217"/>
      <c r="FXC2087" s="2217"/>
      <c r="FXD2087" s="2217"/>
      <c r="FXE2087" s="2217"/>
      <c r="FXF2087" s="2217"/>
      <c r="FXG2087" s="2217"/>
      <c r="FXH2087" s="2217"/>
      <c r="FXI2087" s="2217"/>
      <c r="FXJ2087" s="2217"/>
      <c r="FXK2087" s="2217"/>
      <c r="FXL2087" s="2217"/>
      <c r="FXM2087" s="2217"/>
      <c r="FXN2087" s="2217"/>
      <c r="FXO2087" s="2217"/>
      <c r="FXP2087" s="2217"/>
      <c r="FXQ2087" s="2217"/>
      <c r="FXR2087" s="2217"/>
      <c r="FXS2087" s="2217"/>
      <c r="FXT2087" s="2217"/>
      <c r="FXU2087" s="2217"/>
      <c r="FXV2087" s="2217"/>
      <c r="FXW2087" s="2217"/>
      <c r="FXX2087" s="2217"/>
      <c r="FXY2087" s="2217"/>
      <c r="FXZ2087" s="2217"/>
      <c r="FYA2087" s="2217"/>
      <c r="FYB2087" s="2217"/>
      <c r="FYC2087" s="2217"/>
      <c r="FYD2087" s="2217"/>
      <c r="FYE2087" s="2217"/>
      <c r="FYF2087" s="2217"/>
      <c r="FYG2087" s="2217"/>
      <c r="FYH2087" s="2217"/>
      <c r="FYI2087" s="2217"/>
      <c r="FYJ2087" s="2217"/>
      <c r="FYK2087" s="2217"/>
      <c r="FYL2087" s="2217"/>
      <c r="FYM2087" s="2217"/>
      <c r="FYN2087" s="2217"/>
      <c r="FYO2087" s="2217"/>
      <c r="FYP2087" s="2217"/>
      <c r="FYQ2087" s="2217"/>
      <c r="FYR2087" s="2217"/>
      <c r="FYS2087" s="2217"/>
      <c r="FYT2087" s="2217"/>
      <c r="FYU2087" s="2217"/>
      <c r="FYV2087" s="2217"/>
      <c r="FYW2087" s="2217"/>
      <c r="FYX2087" s="2217"/>
      <c r="FYY2087" s="2217"/>
      <c r="FYZ2087" s="2217"/>
      <c r="FZA2087" s="2217"/>
      <c r="FZB2087" s="2217"/>
      <c r="FZC2087" s="2217"/>
      <c r="FZD2087" s="2217"/>
      <c r="FZE2087" s="2217"/>
      <c r="FZF2087" s="2217"/>
      <c r="FZG2087" s="2217"/>
      <c r="FZH2087" s="2217"/>
      <c r="FZI2087" s="2217"/>
      <c r="FZJ2087" s="2217"/>
      <c r="FZK2087" s="2217"/>
      <c r="FZL2087" s="2217"/>
      <c r="FZM2087" s="2217"/>
      <c r="FZN2087" s="2217"/>
      <c r="FZO2087" s="2217"/>
      <c r="FZP2087" s="2217"/>
      <c r="FZQ2087" s="2217"/>
      <c r="FZR2087" s="2217"/>
      <c r="FZS2087" s="2217"/>
      <c r="FZT2087" s="2217"/>
      <c r="FZU2087" s="2217"/>
      <c r="FZV2087" s="2217"/>
      <c r="FZW2087" s="2217"/>
      <c r="FZX2087" s="2217"/>
      <c r="FZY2087" s="2217"/>
      <c r="FZZ2087" s="2217"/>
      <c r="GAA2087" s="2217"/>
      <c r="GAB2087" s="2217"/>
      <c r="GAC2087" s="2217"/>
      <c r="GAD2087" s="2217"/>
      <c r="GAE2087" s="2217"/>
      <c r="GAF2087" s="2217"/>
      <c r="GAG2087" s="2217"/>
      <c r="GAH2087" s="2217"/>
      <c r="GAI2087" s="2217"/>
      <c r="GAJ2087" s="2217"/>
      <c r="GAK2087" s="2217"/>
      <c r="GAL2087" s="2217"/>
      <c r="GAM2087" s="2217"/>
      <c r="GAN2087" s="2217"/>
      <c r="GAO2087" s="2217"/>
      <c r="GAP2087" s="2217"/>
      <c r="GAQ2087" s="2217"/>
      <c r="GAR2087" s="2217"/>
      <c r="GAS2087" s="2217"/>
      <c r="GAT2087" s="2217"/>
      <c r="GAU2087" s="2217"/>
      <c r="GAV2087" s="2217"/>
      <c r="GAW2087" s="2217"/>
      <c r="GAX2087" s="2217"/>
      <c r="GAY2087" s="2217"/>
      <c r="GAZ2087" s="2217"/>
      <c r="GBA2087" s="2217"/>
      <c r="GBB2087" s="2217"/>
      <c r="GBC2087" s="2217"/>
      <c r="GBD2087" s="2217"/>
      <c r="GBE2087" s="2217"/>
      <c r="GBF2087" s="2217"/>
      <c r="GBG2087" s="2217"/>
      <c r="GBH2087" s="2217"/>
      <c r="GBI2087" s="2217"/>
      <c r="GBJ2087" s="2217"/>
      <c r="GBK2087" s="2217"/>
      <c r="GBL2087" s="2217"/>
      <c r="GBM2087" s="2217"/>
      <c r="GBN2087" s="2217"/>
      <c r="GBO2087" s="2217"/>
      <c r="GBP2087" s="2217"/>
      <c r="GBQ2087" s="2217"/>
      <c r="GBR2087" s="2217"/>
      <c r="GBS2087" s="2217"/>
      <c r="GBT2087" s="2217"/>
      <c r="GBU2087" s="2217"/>
      <c r="GBV2087" s="2217"/>
      <c r="GBW2087" s="2217"/>
      <c r="GBX2087" s="2217"/>
      <c r="GBY2087" s="2217"/>
      <c r="GBZ2087" s="2217"/>
      <c r="GCA2087" s="2217"/>
      <c r="GCB2087" s="2217"/>
      <c r="GCC2087" s="2217"/>
      <c r="GCD2087" s="2217"/>
      <c r="GCE2087" s="2217"/>
      <c r="GCF2087" s="2217"/>
      <c r="GCG2087" s="2217"/>
      <c r="GCH2087" s="2217"/>
      <c r="GCI2087" s="2217"/>
      <c r="GCJ2087" s="2217"/>
      <c r="GCK2087" s="2217"/>
      <c r="GCL2087" s="2217"/>
      <c r="GCM2087" s="2217"/>
      <c r="GCN2087" s="2217"/>
      <c r="GCO2087" s="2217"/>
      <c r="GCP2087" s="2217"/>
      <c r="GCQ2087" s="2217"/>
      <c r="GCR2087" s="2217"/>
      <c r="GCS2087" s="2217"/>
      <c r="GCT2087" s="2217"/>
      <c r="GCU2087" s="2217"/>
      <c r="GCV2087" s="2217"/>
      <c r="GCW2087" s="2217"/>
      <c r="GCX2087" s="2217"/>
      <c r="GCY2087" s="2217"/>
      <c r="GCZ2087" s="2217"/>
      <c r="GDA2087" s="2217"/>
      <c r="GDB2087" s="2217"/>
      <c r="GDC2087" s="2217"/>
      <c r="GDD2087" s="2217"/>
      <c r="GDE2087" s="2217"/>
      <c r="GDF2087" s="2217"/>
      <c r="GDG2087" s="2217"/>
      <c r="GDH2087" s="2217"/>
      <c r="GDI2087" s="2217"/>
      <c r="GDJ2087" s="2217"/>
      <c r="GDK2087" s="2217"/>
      <c r="GDL2087" s="2217"/>
      <c r="GDM2087" s="2217"/>
      <c r="GDN2087" s="2217"/>
      <c r="GDO2087" s="2217"/>
      <c r="GDP2087" s="2217"/>
      <c r="GDQ2087" s="2217"/>
      <c r="GDR2087" s="2217"/>
      <c r="GDS2087" s="2217"/>
      <c r="GDT2087" s="2217"/>
      <c r="GDU2087" s="2217"/>
      <c r="GDV2087" s="2217"/>
      <c r="GDW2087" s="2217"/>
      <c r="GDX2087" s="2217"/>
      <c r="GDY2087" s="2217"/>
      <c r="GDZ2087" s="2217"/>
      <c r="GEA2087" s="2217"/>
      <c r="GEB2087" s="2217"/>
      <c r="GEC2087" s="2217"/>
      <c r="GED2087" s="2217"/>
      <c r="GEE2087" s="2217"/>
      <c r="GEF2087" s="2217"/>
      <c r="GEG2087" s="2217"/>
      <c r="GEH2087" s="2217"/>
      <c r="GEI2087" s="2217"/>
      <c r="GEJ2087" s="2217"/>
      <c r="GEK2087" s="2217"/>
      <c r="GEL2087" s="2217"/>
      <c r="GEM2087" s="2217"/>
      <c r="GEN2087" s="2217"/>
      <c r="GEO2087" s="2217"/>
      <c r="GEP2087" s="2217"/>
      <c r="GEQ2087" s="2217"/>
      <c r="GER2087" s="2217"/>
      <c r="GES2087" s="2217"/>
      <c r="GET2087" s="2217"/>
      <c r="GEU2087" s="2217"/>
      <c r="GEV2087" s="2217"/>
      <c r="GEW2087" s="2217"/>
      <c r="GEX2087" s="2217"/>
      <c r="GEY2087" s="2217"/>
      <c r="GEZ2087" s="2217"/>
      <c r="GFA2087" s="2217"/>
      <c r="GFB2087" s="2217"/>
      <c r="GFC2087" s="2217"/>
      <c r="GFD2087" s="2217"/>
      <c r="GFE2087" s="2217"/>
      <c r="GFF2087" s="2217"/>
      <c r="GFG2087" s="2217"/>
      <c r="GFH2087" s="2217"/>
      <c r="GFI2087" s="2217"/>
      <c r="GFJ2087" s="2217"/>
      <c r="GFK2087" s="2217"/>
      <c r="GFL2087" s="2217"/>
      <c r="GFM2087" s="2217"/>
      <c r="GFN2087" s="2217"/>
      <c r="GFO2087" s="2217"/>
      <c r="GFP2087" s="2217"/>
      <c r="GFQ2087" s="2217"/>
      <c r="GFR2087" s="2217"/>
      <c r="GFS2087" s="2217"/>
      <c r="GFT2087" s="2217"/>
      <c r="GFU2087" s="2217"/>
      <c r="GFV2087" s="2217"/>
      <c r="GFW2087" s="2217"/>
      <c r="GFX2087" s="2217"/>
      <c r="GFY2087" s="2217"/>
      <c r="GFZ2087" s="2217"/>
      <c r="GGA2087" s="2217"/>
      <c r="GGB2087" s="2217"/>
      <c r="GGC2087" s="2217"/>
      <c r="GGD2087" s="2217"/>
      <c r="GGE2087" s="2217"/>
      <c r="GGF2087" s="2217"/>
      <c r="GGG2087" s="2217"/>
      <c r="GGH2087" s="2217"/>
      <c r="GGI2087" s="2217"/>
      <c r="GGJ2087" s="2217"/>
      <c r="GGK2087" s="2217"/>
      <c r="GGL2087" s="2217"/>
      <c r="GGM2087" s="2217"/>
      <c r="GGN2087" s="2217"/>
      <c r="GGO2087" s="2217"/>
      <c r="GGP2087" s="2217"/>
      <c r="GGQ2087" s="2217"/>
      <c r="GGR2087" s="2217"/>
      <c r="GGS2087" s="2217"/>
      <c r="GGT2087" s="2217"/>
      <c r="GGU2087" s="2217"/>
      <c r="GGV2087" s="2217"/>
      <c r="GGW2087" s="2217"/>
      <c r="GGX2087" s="2217"/>
      <c r="GGY2087" s="2217"/>
      <c r="GGZ2087" s="2217"/>
      <c r="GHA2087" s="2217"/>
      <c r="GHB2087" s="2217"/>
      <c r="GHC2087" s="2217"/>
      <c r="GHD2087" s="2217"/>
      <c r="GHE2087" s="2217"/>
      <c r="GHF2087" s="2217"/>
      <c r="GHG2087" s="2217"/>
      <c r="GHH2087" s="2217"/>
      <c r="GHI2087" s="2217"/>
      <c r="GHJ2087" s="2217"/>
      <c r="GHK2087" s="2217"/>
      <c r="GHL2087" s="2217"/>
      <c r="GHM2087" s="2217"/>
      <c r="GHN2087" s="2217"/>
      <c r="GHO2087" s="2217"/>
      <c r="GHP2087" s="2217"/>
      <c r="GHQ2087" s="2217"/>
      <c r="GHR2087" s="2217"/>
      <c r="GHS2087" s="2217"/>
      <c r="GHT2087" s="2217"/>
      <c r="GHU2087" s="2217"/>
      <c r="GHV2087" s="2217"/>
      <c r="GHW2087" s="2217"/>
      <c r="GHX2087" s="2217"/>
      <c r="GHY2087" s="2217"/>
      <c r="GHZ2087" s="2217"/>
      <c r="GIA2087" s="2217"/>
      <c r="GIB2087" s="2217"/>
      <c r="GIC2087" s="2217"/>
      <c r="GID2087" s="2217"/>
      <c r="GIE2087" s="2217"/>
      <c r="GIF2087" s="2217"/>
      <c r="GIG2087" s="2217"/>
      <c r="GIH2087" s="2217"/>
      <c r="GII2087" s="2217"/>
      <c r="GIJ2087" s="2217"/>
      <c r="GIK2087" s="2217"/>
      <c r="GIL2087" s="2217"/>
      <c r="GIM2087" s="2217"/>
      <c r="GIN2087" s="2217"/>
      <c r="GIO2087" s="2217"/>
      <c r="GIP2087" s="2217"/>
      <c r="GIQ2087" s="2217"/>
      <c r="GIR2087" s="2217"/>
      <c r="GIS2087" s="2217"/>
      <c r="GIT2087" s="2217"/>
      <c r="GIU2087" s="2217"/>
      <c r="GIV2087" s="2217"/>
      <c r="GIW2087" s="2217"/>
      <c r="GIX2087" s="2217"/>
      <c r="GIY2087" s="2217"/>
      <c r="GIZ2087" s="2217"/>
      <c r="GJA2087" s="2217"/>
      <c r="GJB2087" s="2217"/>
      <c r="GJC2087" s="2217"/>
      <c r="GJD2087" s="2217"/>
      <c r="GJE2087" s="2217"/>
      <c r="GJF2087" s="2217"/>
      <c r="GJG2087" s="2217"/>
      <c r="GJH2087" s="2217"/>
      <c r="GJI2087" s="2217"/>
      <c r="GJJ2087" s="2217"/>
      <c r="GJK2087" s="2217"/>
      <c r="GJL2087" s="2217"/>
      <c r="GJM2087" s="2217"/>
      <c r="GJN2087" s="2217"/>
      <c r="GJO2087" s="2217"/>
      <c r="GJP2087" s="2217"/>
      <c r="GJQ2087" s="2217"/>
      <c r="GJR2087" s="2217"/>
      <c r="GJS2087" s="2217"/>
      <c r="GJT2087" s="2217"/>
      <c r="GJU2087" s="2217"/>
      <c r="GJV2087" s="2217"/>
      <c r="GJW2087" s="2217"/>
      <c r="GJX2087" s="2217"/>
      <c r="GJY2087" s="2217"/>
      <c r="GJZ2087" s="2217"/>
      <c r="GKA2087" s="2217"/>
      <c r="GKB2087" s="2217"/>
      <c r="GKC2087" s="2217"/>
      <c r="GKD2087" s="2217"/>
      <c r="GKE2087" s="2217"/>
      <c r="GKF2087" s="2217"/>
      <c r="GKG2087" s="2217"/>
      <c r="GKH2087" s="2217"/>
      <c r="GKI2087" s="2217"/>
      <c r="GKJ2087" s="2217"/>
      <c r="GKK2087" s="2217"/>
      <c r="GKL2087" s="2217"/>
      <c r="GKM2087" s="2217"/>
      <c r="GKN2087" s="2217"/>
      <c r="GKO2087" s="2217"/>
      <c r="GKP2087" s="2217"/>
      <c r="GKQ2087" s="2217"/>
      <c r="GKR2087" s="2217"/>
      <c r="GKS2087" s="2217"/>
      <c r="GKT2087" s="2217"/>
      <c r="GKU2087" s="2217"/>
      <c r="GKV2087" s="2217"/>
      <c r="GKW2087" s="2217"/>
      <c r="GKX2087" s="2217"/>
      <c r="GKY2087" s="2217"/>
      <c r="GKZ2087" s="2217"/>
      <c r="GLA2087" s="2217"/>
      <c r="GLB2087" s="2217"/>
      <c r="GLC2087" s="2217"/>
      <c r="GLD2087" s="2217"/>
      <c r="GLE2087" s="2217"/>
      <c r="GLF2087" s="2217"/>
      <c r="GLG2087" s="2217"/>
      <c r="GLH2087" s="2217"/>
      <c r="GLI2087" s="2217"/>
      <c r="GLJ2087" s="2217"/>
      <c r="GLK2087" s="2217"/>
      <c r="GLL2087" s="2217"/>
      <c r="GLM2087" s="2217"/>
      <c r="GLN2087" s="2217"/>
      <c r="GLO2087" s="2217"/>
      <c r="GLP2087" s="2217"/>
      <c r="GLQ2087" s="2217"/>
      <c r="GLR2087" s="2217"/>
      <c r="GLS2087" s="2217"/>
      <c r="GLT2087" s="2217"/>
      <c r="GLU2087" s="2217"/>
      <c r="GLV2087" s="2217"/>
      <c r="GLW2087" s="2217"/>
      <c r="GLX2087" s="2217"/>
      <c r="GLY2087" s="2217"/>
      <c r="GLZ2087" s="2217"/>
      <c r="GMA2087" s="2217"/>
      <c r="GMB2087" s="2217"/>
      <c r="GMC2087" s="2217"/>
      <c r="GMD2087" s="2217"/>
      <c r="GME2087" s="2217"/>
      <c r="GMF2087" s="2217"/>
      <c r="GMG2087" s="2217"/>
      <c r="GMH2087" s="2217"/>
      <c r="GMI2087" s="2217"/>
      <c r="GMJ2087" s="2217"/>
      <c r="GMK2087" s="2217"/>
      <c r="GML2087" s="2217"/>
      <c r="GMM2087" s="2217"/>
      <c r="GMN2087" s="2217"/>
      <c r="GMO2087" s="2217"/>
      <c r="GMP2087" s="2217"/>
      <c r="GMQ2087" s="2217"/>
      <c r="GMR2087" s="2217"/>
      <c r="GMS2087" s="2217"/>
      <c r="GMT2087" s="2217"/>
      <c r="GMU2087" s="2217"/>
      <c r="GMV2087" s="2217"/>
      <c r="GMW2087" s="2217"/>
      <c r="GMX2087" s="2217"/>
      <c r="GMY2087" s="2217"/>
      <c r="GMZ2087" s="2217"/>
      <c r="GNA2087" s="2217"/>
      <c r="GNB2087" s="2217"/>
      <c r="GNC2087" s="2217"/>
      <c r="GND2087" s="2217"/>
      <c r="GNE2087" s="2217"/>
      <c r="GNF2087" s="2217"/>
      <c r="GNG2087" s="2217"/>
      <c r="GNH2087" s="2217"/>
      <c r="GNI2087" s="2217"/>
      <c r="GNJ2087" s="2217"/>
      <c r="GNK2087" s="2217"/>
      <c r="GNL2087" s="2217"/>
      <c r="GNM2087" s="2217"/>
      <c r="GNN2087" s="2217"/>
      <c r="GNO2087" s="2217"/>
      <c r="GNP2087" s="2217"/>
      <c r="GNQ2087" s="2217"/>
      <c r="GNR2087" s="2217"/>
      <c r="GNS2087" s="2217"/>
      <c r="GNT2087" s="2217"/>
      <c r="GNU2087" s="2217"/>
      <c r="GNV2087" s="2217"/>
      <c r="GNW2087" s="2217"/>
      <c r="GNX2087" s="2217"/>
      <c r="GNY2087" s="2217"/>
      <c r="GNZ2087" s="2217"/>
      <c r="GOA2087" s="2217"/>
      <c r="GOB2087" s="2217"/>
      <c r="GOC2087" s="2217"/>
      <c r="GOD2087" s="2217"/>
      <c r="GOE2087" s="2217"/>
      <c r="GOF2087" s="2217"/>
      <c r="GOG2087" s="2217"/>
      <c r="GOH2087" s="2217"/>
      <c r="GOI2087" s="2217"/>
      <c r="GOJ2087" s="2217"/>
      <c r="GOK2087" s="2217"/>
      <c r="GOL2087" s="2217"/>
      <c r="GOM2087" s="2217"/>
      <c r="GON2087" s="2217"/>
      <c r="GOO2087" s="2217"/>
      <c r="GOP2087" s="2217"/>
      <c r="GOQ2087" s="2217"/>
      <c r="GOR2087" s="2217"/>
      <c r="GOS2087" s="2217"/>
      <c r="GOT2087" s="2217"/>
      <c r="GOU2087" s="2217"/>
      <c r="GOV2087" s="2217"/>
      <c r="GOW2087" s="2217"/>
      <c r="GOX2087" s="2217"/>
      <c r="GOY2087" s="2217"/>
      <c r="GOZ2087" s="2217"/>
      <c r="GPA2087" s="2217"/>
      <c r="GPB2087" s="2217"/>
      <c r="GPC2087" s="2217"/>
      <c r="GPD2087" s="2217"/>
      <c r="GPE2087" s="2217"/>
      <c r="GPF2087" s="2217"/>
      <c r="GPG2087" s="2217"/>
      <c r="GPH2087" s="2217"/>
      <c r="GPI2087" s="2217"/>
      <c r="GPJ2087" s="2217"/>
      <c r="GPK2087" s="2217"/>
      <c r="GPL2087" s="2217"/>
      <c r="GPM2087" s="2217"/>
      <c r="GPN2087" s="2217"/>
      <c r="GPO2087" s="2217"/>
      <c r="GPP2087" s="2217"/>
      <c r="GPQ2087" s="2217"/>
      <c r="GPR2087" s="2217"/>
      <c r="GPS2087" s="2217"/>
      <c r="GPT2087" s="2217"/>
      <c r="GPU2087" s="2217"/>
      <c r="GPV2087" s="2217"/>
      <c r="GPW2087" s="2217"/>
      <c r="GPX2087" s="2217"/>
      <c r="GPY2087" s="2217"/>
      <c r="GPZ2087" s="2217"/>
      <c r="GQA2087" s="2217"/>
      <c r="GQB2087" s="2217"/>
      <c r="GQC2087" s="2217"/>
      <c r="GQD2087" s="2217"/>
      <c r="GQE2087" s="2217"/>
      <c r="GQF2087" s="2217"/>
      <c r="GQG2087" s="2217"/>
      <c r="GQH2087" s="2217"/>
      <c r="GQI2087" s="2217"/>
      <c r="GQJ2087" s="2217"/>
      <c r="GQK2087" s="2217"/>
      <c r="GQL2087" s="2217"/>
      <c r="GQM2087" s="2217"/>
      <c r="GQN2087" s="2217"/>
      <c r="GQO2087" s="2217"/>
      <c r="GQP2087" s="2217"/>
      <c r="GQQ2087" s="2217"/>
      <c r="GQR2087" s="2217"/>
      <c r="GQS2087" s="2217"/>
      <c r="GQT2087" s="2217"/>
      <c r="GQU2087" s="2217"/>
      <c r="GQV2087" s="2217"/>
      <c r="GQW2087" s="2217"/>
      <c r="GQX2087" s="2217"/>
      <c r="GQY2087" s="2217"/>
      <c r="GQZ2087" s="2217"/>
      <c r="GRA2087" s="2217"/>
      <c r="GRB2087" s="2217"/>
      <c r="GRC2087" s="2217"/>
      <c r="GRD2087" s="2217"/>
      <c r="GRE2087" s="2217"/>
      <c r="GRF2087" s="2217"/>
      <c r="GRG2087" s="2217"/>
      <c r="GRH2087" s="2217"/>
      <c r="GRI2087" s="2217"/>
      <c r="GRJ2087" s="2217"/>
      <c r="GRK2087" s="2217"/>
      <c r="GRL2087" s="2217"/>
      <c r="GRM2087" s="2217"/>
      <c r="GRN2087" s="2217"/>
      <c r="GRO2087" s="2217"/>
      <c r="GRP2087" s="2217"/>
      <c r="GRQ2087" s="2217"/>
      <c r="GRR2087" s="2217"/>
      <c r="GRS2087" s="2217"/>
      <c r="GRT2087" s="2217"/>
      <c r="GRU2087" s="2217"/>
      <c r="GRV2087" s="2217"/>
      <c r="GRW2087" s="2217"/>
      <c r="GRX2087" s="2217"/>
      <c r="GRY2087" s="2217"/>
      <c r="GRZ2087" s="2217"/>
      <c r="GSA2087" s="2217"/>
      <c r="GSB2087" s="2217"/>
      <c r="GSC2087" s="2217"/>
      <c r="GSD2087" s="2217"/>
      <c r="GSE2087" s="2217"/>
      <c r="GSF2087" s="2217"/>
      <c r="GSG2087" s="2217"/>
      <c r="GSH2087" s="2217"/>
      <c r="GSI2087" s="2217"/>
      <c r="GSJ2087" s="2217"/>
      <c r="GSK2087" s="2217"/>
      <c r="GSL2087" s="2217"/>
      <c r="GSM2087" s="2217"/>
      <c r="GSN2087" s="2217"/>
      <c r="GSO2087" s="2217"/>
      <c r="GSP2087" s="2217"/>
      <c r="GSQ2087" s="2217"/>
      <c r="GSR2087" s="2217"/>
      <c r="GSS2087" s="2217"/>
      <c r="GST2087" s="2217"/>
      <c r="GSU2087" s="2217"/>
      <c r="GSV2087" s="2217"/>
      <c r="GSW2087" s="2217"/>
      <c r="GSX2087" s="2217"/>
      <c r="GSY2087" s="2217"/>
      <c r="GSZ2087" s="2217"/>
      <c r="GTA2087" s="2217"/>
      <c r="GTB2087" s="2217"/>
      <c r="GTC2087" s="2217"/>
      <c r="GTD2087" s="2217"/>
      <c r="GTE2087" s="2217"/>
      <c r="GTF2087" s="2217"/>
      <c r="GTG2087" s="2217"/>
      <c r="GTH2087" s="2217"/>
      <c r="GTI2087" s="2217"/>
      <c r="GTJ2087" s="2217"/>
      <c r="GTK2087" s="2217"/>
      <c r="GTL2087" s="2217"/>
      <c r="GTM2087" s="2217"/>
      <c r="GTN2087" s="2217"/>
      <c r="GTO2087" s="2217"/>
      <c r="GTP2087" s="2217"/>
      <c r="GTQ2087" s="2217"/>
      <c r="GTR2087" s="2217"/>
      <c r="GTS2087" s="2217"/>
      <c r="GTT2087" s="2217"/>
      <c r="GTU2087" s="2217"/>
      <c r="GTV2087" s="2217"/>
      <c r="GTW2087" s="2217"/>
      <c r="GTX2087" s="2217"/>
      <c r="GTY2087" s="2217"/>
      <c r="GTZ2087" s="2217"/>
      <c r="GUA2087" s="2217"/>
      <c r="GUB2087" s="2217"/>
      <c r="GUC2087" s="2217"/>
      <c r="GUD2087" s="2217"/>
      <c r="GUE2087" s="2217"/>
      <c r="GUF2087" s="2217"/>
      <c r="GUG2087" s="2217"/>
      <c r="GUH2087" s="2217"/>
      <c r="GUI2087" s="2217"/>
      <c r="GUJ2087" s="2217"/>
      <c r="GUK2087" s="2217"/>
      <c r="GUL2087" s="2217"/>
      <c r="GUM2087" s="2217"/>
      <c r="GUN2087" s="2217"/>
      <c r="GUO2087" s="2217"/>
      <c r="GUP2087" s="2217"/>
      <c r="GUQ2087" s="2217"/>
      <c r="GUR2087" s="2217"/>
      <c r="GUS2087" s="2217"/>
      <c r="GUT2087" s="2217"/>
      <c r="GUU2087" s="2217"/>
      <c r="GUV2087" s="2217"/>
      <c r="GUW2087" s="2217"/>
      <c r="GUX2087" s="2217"/>
      <c r="GUY2087" s="2217"/>
      <c r="GUZ2087" s="2217"/>
      <c r="GVA2087" s="2217"/>
      <c r="GVB2087" s="2217"/>
      <c r="GVC2087" s="2217"/>
      <c r="GVD2087" s="2217"/>
      <c r="GVE2087" s="2217"/>
      <c r="GVF2087" s="2217"/>
      <c r="GVG2087" s="2217"/>
      <c r="GVH2087" s="2217"/>
      <c r="GVI2087" s="2217"/>
      <c r="GVJ2087" s="2217"/>
      <c r="GVK2087" s="2217"/>
      <c r="GVL2087" s="2217"/>
      <c r="GVM2087" s="2217"/>
      <c r="GVN2087" s="2217"/>
      <c r="GVO2087" s="2217"/>
      <c r="GVP2087" s="2217"/>
      <c r="GVQ2087" s="2217"/>
      <c r="GVR2087" s="2217"/>
      <c r="GVS2087" s="2217"/>
      <c r="GVT2087" s="2217"/>
      <c r="GVU2087" s="2217"/>
      <c r="GVV2087" s="2217"/>
      <c r="GVW2087" s="2217"/>
      <c r="GVX2087" s="2217"/>
      <c r="GVY2087" s="2217"/>
      <c r="GVZ2087" s="2217"/>
      <c r="GWA2087" s="2217"/>
      <c r="GWB2087" s="2217"/>
      <c r="GWC2087" s="2217"/>
      <c r="GWD2087" s="2217"/>
      <c r="GWE2087" s="2217"/>
      <c r="GWF2087" s="2217"/>
      <c r="GWG2087" s="2217"/>
      <c r="GWH2087" s="2217"/>
      <c r="GWI2087" s="2217"/>
      <c r="GWJ2087" s="2217"/>
      <c r="GWK2087" s="2217"/>
      <c r="GWL2087" s="2217"/>
      <c r="GWM2087" s="2217"/>
      <c r="GWN2087" s="2217"/>
      <c r="GWO2087" s="2217"/>
      <c r="GWP2087" s="2217"/>
      <c r="GWQ2087" s="2217"/>
      <c r="GWR2087" s="2217"/>
      <c r="GWS2087" s="2217"/>
      <c r="GWT2087" s="2217"/>
      <c r="GWU2087" s="2217"/>
      <c r="GWV2087" s="2217"/>
      <c r="GWW2087" s="2217"/>
      <c r="GWX2087" s="2217"/>
      <c r="GWY2087" s="2217"/>
      <c r="GWZ2087" s="2217"/>
      <c r="GXA2087" s="2217"/>
      <c r="GXB2087" s="2217"/>
      <c r="GXC2087" s="2217"/>
      <c r="GXD2087" s="2217"/>
      <c r="GXE2087" s="2217"/>
      <c r="GXF2087" s="2217"/>
      <c r="GXG2087" s="2217"/>
      <c r="GXH2087" s="2217"/>
      <c r="GXI2087" s="2217"/>
      <c r="GXJ2087" s="2217"/>
      <c r="GXK2087" s="2217"/>
      <c r="GXL2087" s="2217"/>
      <c r="GXM2087" s="2217"/>
      <c r="GXN2087" s="2217"/>
      <c r="GXO2087" s="2217"/>
      <c r="GXP2087" s="2217"/>
      <c r="GXQ2087" s="2217"/>
      <c r="GXR2087" s="2217"/>
      <c r="GXS2087" s="2217"/>
      <c r="GXT2087" s="2217"/>
      <c r="GXU2087" s="2217"/>
      <c r="GXV2087" s="2217"/>
      <c r="GXW2087" s="2217"/>
      <c r="GXX2087" s="2217"/>
      <c r="GXY2087" s="2217"/>
      <c r="GXZ2087" s="2217"/>
      <c r="GYA2087" s="2217"/>
      <c r="GYB2087" s="2217"/>
      <c r="GYC2087" s="2217"/>
      <c r="GYD2087" s="2217"/>
      <c r="GYE2087" s="2217"/>
      <c r="GYF2087" s="2217"/>
      <c r="GYG2087" s="2217"/>
      <c r="GYH2087" s="2217"/>
      <c r="GYI2087" s="2217"/>
      <c r="GYJ2087" s="2217"/>
      <c r="GYK2087" s="2217"/>
      <c r="GYL2087" s="2217"/>
      <c r="GYM2087" s="2217"/>
      <c r="GYN2087" s="2217"/>
      <c r="GYO2087" s="2217"/>
      <c r="GYP2087" s="2217"/>
      <c r="GYQ2087" s="2217"/>
      <c r="GYR2087" s="2217"/>
      <c r="GYS2087" s="2217"/>
      <c r="GYT2087" s="2217"/>
      <c r="GYU2087" s="2217"/>
      <c r="GYV2087" s="2217"/>
      <c r="GYW2087" s="2217"/>
      <c r="GYX2087" s="2217"/>
      <c r="GYY2087" s="2217"/>
      <c r="GYZ2087" s="2217"/>
      <c r="GZA2087" s="2217"/>
      <c r="GZB2087" s="2217"/>
      <c r="GZC2087" s="2217"/>
      <c r="GZD2087" s="2217"/>
      <c r="GZE2087" s="2217"/>
      <c r="GZF2087" s="2217"/>
      <c r="GZG2087" s="2217"/>
      <c r="GZH2087" s="2217"/>
      <c r="GZI2087" s="2217"/>
      <c r="GZJ2087" s="2217"/>
      <c r="GZK2087" s="2217"/>
      <c r="GZL2087" s="2217"/>
      <c r="GZM2087" s="2217"/>
      <c r="GZN2087" s="2217"/>
      <c r="GZO2087" s="2217"/>
      <c r="GZP2087" s="2217"/>
      <c r="GZQ2087" s="2217"/>
      <c r="GZR2087" s="2217"/>
      <c r="GZS2087" s="2217"/>
      <c r="GZT2087" s="2217"/>
      <c r="GZU2087" s="2217"/>
      <c r="GZV2087" s="2217"/>
      <c r="GZW2087" s="2217"/>
      <c r="GZX2087" s="2217"/>
      <c r="GZY2087" s="2217"/>
      <c r="GZZ2087" s="2217"/>
      <c r="HAA2087" s="2217"/>
      <c r="HAB2087" s="2217"/>
      <c r="HAC2087" s="2217"/>
      <c r="HAD2087" s="2217"/>
      <c r="HAE2087" s="2217"/>
      <c r="HAF2087" s="2217"/>
      <c r="HAG2087" s="2217"/>
      <c r="HAH2087" s="2217"/>
      <c r="HAI2087" s="2217"/>
      <c r="HAJ2087" s="2217"/>
      <c r="HAK2087" s="2217"/>
      <c r="HAL2087" s="2217"/>
      <c r="HAM2087" s="2217"/>
      <c r="HAN2087" s="2217"/>
      <c r="HAO2087" s="2217"/>
      <c r="HAP2087" s="2217"/>
      <c r="HAQ2087" s="2217"/>
      <c r="HAR2087" s="2217"/>
      <c r="HAS2087" s="2217"/>
      <c r="HAT2087" s="2217"/>
      <c r="HAU2087" s="2217"/>
      <c r="HAV2087" s="2217"/>
      <c r="HAW2087" s="2217"/>
      <c r="HAX2087" s="2217"/>
      <c r="HAY2087" s="2217"/>
      <c r="HAZ2087" s="2217"/>
      <c r="HBA2087" s="2217"/>
      <c r="HBB2087" s="2217"/>
      <c r="HBC2087" s="2217"/>
      <c r="HBD2087" s="2217"/>
      <c r="HBE2087" s="2217"/>
      <c r="HBF2087" s="2217"/>
      <c r="HBG2087" s="2217"/>
      <c r="HBH2087" s="2217"/>
      <c r="HBI2087" s="2217"/>
      <c r="HBJ2087" s="2217"/>
      <c r="HBK2087" s="2217"/>
      <c r="HBL2087" s="2217"/>
      <c r="HBM2087" s="2217"/>
      <c r="HBN2087" s="2217"/>
      <c r="HBO2087" s="2217"/>
      <c r="HBP2087" s="2217"/>
      <c r="HBQ2087" s="2217"/>
      <c r="HBR2087" s="2217"/>
      <c r="HBS2087" s="2217"/>
      <c r="HBT2087" s="2217"/>
      <c r="HBU2087" s="2217"/>
      <c r="HBV2087" s="2217"/>
      <c r="HBW2087" s="2217"/>
      <c r="HBX2087" s="2217"/>
      <c r="HBY2087" s="2217"/>
      <c r="HBZ2087" s="2217"/>
      <c r="HCA2087" s="2217"/>
      <c r="HCB2087" s="2217"/>
      <c r="HCC2087" s="2217"/>
      <c r="HCD2087" s="2217"/>
      <c r="HCE2087" s="2217"/>
      <c r="HCF2087" s="2217"/>
      <c r="HCG2087" s="2217"/>
      <c r="HCH2087" s="2217"/>
      <c r="HCI2087" s="2217"/>
      <c r="HCJ2087" s="2217"/>
      <c r="HCK2087" s="2217"/>
      <c r="HCL2087" s="2217"/>
      <c r="HCM2087" s="2217"/>
      <c r="HCN2087" s="2217"/>
      <c r="HCO2087" s="2217"/>
      <c r="HCP2087" s="2217"/>
      <c r="HCQ2087" s="2217"/>
      <c r="HCR2087" s="2217"/>
      <c r="HCS2087" s="2217"/>
      <c r="HCT2087" s="2217"/>
      <c r="HCU2087" s="2217"/>
      <c r="HCV2087" s="2217"/>
      <c r="HCW2087" s="2217"/>
      <c r="HCX2087" s="2217"/>
      <c r="HCY2087" s="2217"/>
      <c r="HCZ2087" s="2217"/>
      <c r="HDA2087" s="2217"/>
      <c r="HDB2087" s="2217"/>
      <c r="HDC2087" s="2217"/>
      <c r="HDD2087" s="2217"/>
      <c r="HDE2087" s="2217"/>
      <c r="HDF2087" s="2217"/>
      <c r="HDG2087" s="2217"/>
      <c r="HDH2087" s="2217"/>
      <c r="HDI2087" s="2217"/>
      <c r="HDJ2087" s="2217"/>
      <c r="HDK2087" s="2217"/>
      <c r="HDL2087" s="2217"/>
      <c r="HDM2087" s="2217"/>
      <c r="HDN2087" s="2217"/>
      <c r="HDO2087" s="2217"/>
      <c r="HDP2087" s="2217"/>
      <c r="HDQ2087" s="2217"/>
      <c r="HDR2087" s="2217"/>
      <c r="HDS2087" s="2217"/>
      <c r="HDT2087" s="2217"/>
      <c r="HDU2087" s="2217"/>
      <c r="HDV2087" s="2217"/>
      <c r="HDW2087" s="2217"/>
      <c r="HDX2087" s="2217"/>
      <c r="HDY2087" s="2217"/>
      <c r="HDZ2087" s="2217"/>
      <c r="HEA2087" s="2217"/>
      <c r="HEB2087" s="2217"/>
      <c r="HEC2087" s="2217"/>
      <c r="HED2087" s="2217"/>
      <c r="HEE2087" s="2217"/>
      <c r="HEF2087" s="2217"/>
      <c r="HEG2087" s="2217"/>
      <c r="HEH2087" s="2217"/>
      <c r="HEI2087" s="2217"/>
      <c r="HEJ2087" s="2217"/>
      <c r="HEK2087" s="2217"/>
      <c r="HEL2087" s="2217"/>
      <c r="HEM2087" s="2217"/>
      <c r="HEN2087" s="2217"/>
      <c r="HEO2087" s="2217"/>
      <c r="HEP2087" s="2217"/>
      <c r="HEQ2087" s="2217"/>
      <c r="HER2087" s="2217"/>
      <c r="HES2087" s="2217"/>
      <c r="HET2087" s="2217"/>
      <c r="HEU2087" s="2217"/>
      <c r="HEV2087" s="2217"/>
      <c r="HEW2087" s="2217"/>
      <c r="HEX2087" s="2217"/>
      <c r="HEY2087" s="2217"/>
      <c r="HEZ2087" s="2217"/>
      <c r="HFA2087" s="2217"/>
      <c r="HFB2087" s="2217"/>
      <c r="HFC2087" s="2217"/>
      <c r="HFD2087" s="2217"/>
      <c r="HFE2087" s="2217"/>
      <c r="HFF2087" s="2217"/>
      <c r="HFG2087" s="2217"/>
      <c r="HFH2087" s="2217"/>
      <c r="HFI2087" s="2217"/>
      <c r="HFJ2087" s="2217"/>
      <c r="HFK2087" s="2217"/>
      <c r="HFL2087" s="2217"/>
      <c r="HFM2087" s="2217"/>
      <c r="HFN2087" s="2217"/>
      <c r="HFO2087" s="2217"/>
      <c r="HFP2087" s="2217"/>
      <c r="HFQ2087" s="2217"/>
      <c r="HFR2087" s="2217"/>
      <c r="HFS2087" s="2217"/>
      <c r="HFT2087" s="2217"/>
      <c r="HFU2087" s="2217"/>
      <c r="HFV2087" s="2217"/>
      <c r="HFW2087" s="2217"/>
      <c r="HFX2087" s="2217"/>
      <c r="HFY2087" s="2217"/>
      <c r="HFZ2087" s="2217"/>
      <c r="HGA2087" s="2217"/>
      <c r="HGB2087" s="2217"/>
      <c r="HGC2087" s="2217"/>
      <c r="HGD2087" s="2217"/>
      <c r="HGE2087" s="2217"/>
      <c r="HGF2087" s="2217"/>
      <c r="HGG2087" s="2217"/>
      <c r="HGH2087" s="2217"/>
      <c r="HGI2087" s="2217"/>
      <c r="HGJ2087" s="2217"/>
      <c r="HGK2087" s="2217"/>
      <c r="HGL2087" s="2217"/>
      <c r="HGM2087" s="2217"/>
      <c r="HGN2087" s="2217"/>
      <c r="HGO2087" s="2217"/>
      <c r="HGP2087" s="2217"/>
      <c r="HGQ2087" s="2217"/>
      <c r="HGR2087" s="2217"/>
      <c r="HGS2087" s="2217"/>
      <c r="HGT2087" s="2217"/>
      <c r="HGU2087" s="2217"/>
      <c r="HGV2087" s="2217"/>
      <c r="HGW2087" s="2217"/>
      <c r="HGX2087" s="2217"/>
      <c r="HGY2087" s="2217"/>
      <c r="HGZ2087" s="2217"/>
      <c r="HHA2087" s="2217"/>
      <c r="HHB2087" s="2217"/>
      <c r="HHC2087" s="2217"/>
      <c r="HHD2087" s="2217"/>
      <c r="HHE2087" s="2217"/>
      <c r="HHF2087" s="2217"/>
      <c r="HHG2087" s="2217"/>
      <c r="HHH2087" s="2217"/>
      <c r="HHI2087" s="2217"/>
      <c r="HHJ2087" s="2217"/>
      <c r="HHK2087" s="2217"/>
      <c r="HHL2087" s="2217"/>
      <c r="HHM2087" s="2217"/>
      <c r="HHN2087" s="2217"/>
      <c r="HHO2087" s="2217"/>
      <c r="HHP2087" s="2217"/>
      <c r="HHQ2087" s="2217"/>
      <c r="HHR2087" s="2217"/>
      <c r="HHS2087" s="2217"/>
      <c r="HHT2087" s="2217"/>
      <c r="HHU2087" s="2217"/>
      <c r="HHV2087" s="2217"/>
      <c r="HHW2087" s="2217"/>
      <c r="HHX2087" s="2217"/>
      <c r="HHY2087" s="2217"/>
      <c r="HHZ2087" s="2217"/>
      <c r="HIA2087" s="2217"/>
      <c r="HIB2087" s="2217"/>
      <c r="HIC2087" s="2217"/>
      <c r="HID2087" s="2217"/>
      <c r="HIE2087" s="2217"/>
      <c r="HIF2087" s="2217"/>
      <c r="HIG2087" s="2217"/>
      <c r="HIH2087" s="2217"/>
      <c r="HII2087" s="2217"/>
      <c r="HIJ2087" s="2217"/>
      <c r="HIK2087" s="2217"/>
      <c r="HIL2087" s="2217"/>
      <c r="HIM2087" s="2217"/>
      <c r="HIN2087" s="2217"/>
      <c r="HIO2087" s="2217"/>
      <c r="HIP2087" s="2217"/>
      <c r="HIQ2087" s="2217"/>
      <c r="HIR2087" s="2217"/>
      <c r="HIS2087" s="2217"/>
      <c r="HIT2087" s="2217"/>
      <c r="HIU2087" s="2217"/>
      <c r="HIV2087" s="2217"/>
      <c r="HIW2087" s="2217"/>
      <c r="HIX2087" s="2217"/>
      <c r="HIY2087" s="2217"/>
      <c r="HIZ2087" s="2217"/>
      <c r="HJA2087" s="2217"/>
      <c r="HJB2087" s="2217"/>
      <c r="HJC2087" s="2217"/>
      <c r="HJD2087" s="2217"/>
      <c r="HJE2087" s="2217"/>
      <c r="HJF2087" s="2217"/>
      <c r="HJG2087" s="2217"/>
      <c r="HJH2087" s="2217"/>
      <c r="HJI2087" s="2217"/>
      <c r="HJJ2087" s="2217"/>
      <c r="HJK2087" s="2217"/>
      <c r="HJL2087" s="2217"/>
      <c r="HJM2087" s="2217"/>
      <c r="HJN2087" s="2217"/>
      <c r="HJO2087" s="2217"/>
      <c r="HJP2087" s="2217"/>
      <c r="HJQ2087" s="2217"/>
      <c r="HJR2087" s="2217"/>
      <c r="HJS2087" s="2217"/>
      <c r="HJT2087" s="2217"/>
      <c r="HJU2087" s="2217"/>
      <c r="HJV2087" s="2217"/>
      <c r="HJW2087" s="2217"/>
      <c r="HJX2087" s="2217"/>
      <c r="HJY2087" s="2217"/>
      <c r="HJZ2087" s="2217"/>
      <c r="HKA2087" s="2217"/>
      <c r="HKB2087" s="2217"/>
      <c r="HKC2087" s="2217"/>
      <c r="HKD2087" s="2217"/>
      <c r="HKE2087" s="2217"/>
      <c r="HKF2087" s="2217"/>
      <c r="HKG2087" s="2217"/>
      <c r="HKH2087" s="2217"/>
      <c r="HKI2087" s="2217"/>
      <c r="HKJ2087" s="2217"/>
      <c r="HKK2087" s="2217"/>
      <c r="HKL2087" s="2217"/>
      <c r="HKM2087" s="2217"/>
      <c r="HKN2087" s="2217"/>
      <c r="HKO2087" s="2217"/>
      <c r="HKP2087" s="2217"/>
      <c r="HKQ2087" s="2217"/>
      <c r="HKR2087" s="2217"/>
      <c r="HKS2087" s="2217"/>
      <c r="HKT2087" s="2217"/>
      <c r="HKU2087" s="2217"/>
      <c r="HKV2087" s="2217"/>
      <c r="HKW2087" s="2217"/>
      <c r="HKX2087" s="2217"/>
      <c r="HKY2087" s="2217"/>
      <c r="HKZ2087" s="2217"/>
      <c r="HLA2087" s="2217"/>
      <c r="HLB2087" s="2217"/>
      <c r="HLC2087" s="2217"/>
      <c r="HLD2087" s="2217"/>
      <c r="HLE2087" s="2217"/>
      <c r="HLF2087" s="2217"/>
      <c r="HLG2087" s="2217"/>
      <c r="HLH2087" s="2217"/>
      <c r="HLI2087" s="2217"/>
      <c r="HLJ2087" s="2217"/>
      <c r="HLK2087" s="2217"/>
      <c r="HLL2087" s="2217"/>
      <c r="HLM2087" s="2217"/>
      <c r="HLN2087" s="2217"/>
      <c r="HLO2087" s="2217"/>
      <c r="HLP2087" s="2217"/>
      <c r="HLQ2087" s="2217"/>
      <c r="HLR2087" s="2217"/>
      <c r="HLS2087" s="2217"/>
      <c r="HLT2087" s="2217"/>
      <c r="HLU2087" s="2217"/>
      <c r="HLV2087" s="2217"/>
      <c r="HLW2087" s="2217"/>
      <c r="HLX2087" s="2217"/>
      <c r="HLY2087" s="2217"/>
      <c r="HLZ2087" s="2217"/>
      <c r="HMA2087" s="2217"/>
      <c r="HMB2087" s="2217"/>
      <c r="HMC2087" s="2217"/>
      <c r="HMD2087" s="2217"/>
      <c r="HME2087" s="2217"/>
      <c r="HMF2087" s="2217"/>
      <c r="HMG2087" s="2217"/>
      <c r="HMH2087" s="2217"/>
      <c r="HMI2087" s="2217"/>
      <c r="HMJ2087" s="2217"/>
      <c r="HMK2087" s="2217"/>
      <c r="HML2087" s="2217"/>
      <c r="HMM2087" s="2217"/>
      <c r="HMN2087" s="2217"/>
      <c r="HMO2087" s="2217"/>
      <c r="HMP2087" s="2217"/>
      <c r="HMQ2087" s="2217"/>
      <c r="HMR2087" s="2217"/>
      <c r="HMS2087" s="2217"/>
      <c r="HMT2087" s="2217"/>
      <c r="HMU2087" s="2217"/>
      <c r="HMV2087" s="2217"/>
      <c r="HMW2087" s="2217"/>
      <c r="HMX2087" s="2217"/>
      <c r="HMY2087" s="2217"/>
      <c r="HMZ2087" s="2217"/>
      <c r="HNA2087" s="2217"/>
      <c r="HNB2087" s="2217"/>
      <c r="HNC2087" s="2217"/>
      <c r="HND2087" s="2217"/>
      <c r="HNE2087" s="2217"/>
      <c r="HNF2087" s="2217"/>
      <c r="HNG2087" s="2217"/>
      <c r="HNH2087" s="2217"/>
      <c r="HNI2087" s="2217"/>
      <c r="HNJ2087" s="2217"/>
      <c r="HNK2087" s="2217"/>
      <c r="HNL2087" s="2217"/>
      <c r="HNM2087" s="2217"/>
      <c r="HNN2087" s="2217"/>
      <c r="HNO2087" s="2217"/>
      <c r="HNP2087" s="2217"/>
      <c r="HNQ2087" s="2217"/>
      <c r="HNR2087" s="2217"/>
      <c r="HNS2087" s="2217"/>
      <c r="HNT2087" s="2217"/>
      <c r="HNU2087" s="2217"/>
      <c r="HNV2087" s="2217"/>
      <c r="HNW2087" s="2217"/>
      <c r="HNX2087" s="2217"/>
      <c r="HNY2087" s="2217"/>
      <c r="HNZ2087" s="2217"/>
      <c r="HOA2087" s="2217"/>
      <c r="HOB2087" s="2217"/>
      <c r="HOC2087" s="2217"/>
      <c r="HOD2087" s="2217"/>
      <c r="HOE2087" s="2217"/>
      <c r="HOF2087" s="2217"/>
      <c r="HOG2087" s="2217"/>
      <c r="HOH2087" s="2217"/>
      <c r="HOI2087" s="2217"/>
      <c r="HOJ2087" s="2217"/>
      <c r="HOK2087" s="2217"/>
      <c r="HOL2087" s="2217"/>
      <c r="HOM2087" s="2217"/>
      <c r="HON2087" s="2217"/>
      <c r="HOO2087" s="2217"/>
      <c r="HOP2087" s="2217"/>
      <c r="HOQ2087" s="2217"/>
      <c r="HOR2087" s="2217"/>
      <c r="HOS2087" s="2217"/>
      <c r="HOT2087" s="2217"/>
      <c r="HOU2087" s="2217"/>
      <c r="HOV2087" s="2217"/>
      <c r="HOW2087" s="2217"/>
      <c r="HOX2087" s="2217"/>
      <c r="HOY2087" s="2217"/>
      <c r="HOZ2087" s="2217"/>
      <c r="HPA2087" s="2217"/>
      <c r="HPB2087" s="2217"/>
      <c r="HPC2087" s="2217"/>
      <c r="HPD2087" s="2217"/>
      <c r="HPE2087" s="2217"/>
      <c r="HPF2087" s="2217"/>
      <c r="HPG2087" s="2217"/>
      <c r="HPH2087" s="2217"/>
      <c r="HPI2087" s="2217"/>
      <c r="HPJ2087" s="2217"/>
      <c r="HPK2087" s="2217"/>
      <c r="HPL2087" s="2217"/>
      <c r="HPM2087" s="2217"/>
      <c r="HPN2087" s="2217"/>
      <c r="HPO2087" s="2217"/>
      <c r="HPP2087" s="2217"/>
      <c r="HPQ2087" s="2217"/>
      <c r="HPR2087" s="2217"/>
      <c r="HPS2087" s="2217"/>
      <c r="HPT2087" s="2217"/>
      <c r="HPU2087" s="2217"/>
      <c r="HPV2087" s="2217"/>
      <c r="HPW2087" s="2217"/>
      <c r="HPX2087" s="2217"/>
      <c r="HPY2087" s="2217"/>
      <c r="HPZ2087" s="2217"/>
      <c r="HQA2087" s="2217"/>
      <c r="HQB2087" s="2217"/>
      <c r="HQC2087" s="2217"/>
      <c r="HQD2087" s="2217"/>
      <c r="HQE2087" s="2217"/>
      <c r="HQF2087" s="2217"/>
      <c r="HQG2087" s="2217"/>
      <c r="HQH2087" s="2217"/>
      <c r="HQI2087" s="2217"/>
      <c r="HQJ2087" s="2217"/>
      <c r="HQK2087" s="2217"/>
      <c r="HQL2087" s="2217"/>
      <c r="HQM2087" s="2217"/>
      <c r="HQN2087" s="2217"/>
      <c r="HQO2087" s="2217"/>
      <c r="HQP2087" s="2217"/>
      <c r="HQQ2087" s="2217"/>
      <c r="HQR2087" s="2217"/>
      <c r="HQS2087" s="2217"/>
      <c r="HQT2087" s="2217"/>
      <c r="HQU2087" s="2217"/>
      <c r="HQV2087" s="2217"/>
      <c r="HQW2087" s="2217"/>
      <c r="HQX2087" s="2217"/>
      <c r="HQY2087" s="2217"/>
      <c r="HQZ2087" s="2217"/>
      <c r="HRA2087" s="2217"/>
      <c r="HRB2087" s="2217"/>
      <c r="HRC2087" s="2217"/>
      <c r="HRD2087" s="2217"/>
      <c r="HRE2087" s="2217"/>
      <c r="HRF2087" s="2217"/>
      <c r="HRG2087" s="2217"/>
      <c r="HRH2087" s="2217"/>
      <c r="HRI2087" s="2217"/>
      <c r="HRJ2087" s="2217"/>
      <c r="HRK2087" s="2217"/>
      <c r="HRL2087" s="2217"/>
      <c r="HRM2087" s="2217"/>
      <c r="HRN2087" s="2217"/>
      <c r="HRO2087" s="2217"/>
      <c r="HRP2087" s="2217"/>
      <c r="HRQ2087" s="2217"/>
      <c r="HRR2087" s="2217"/>
      <c r="HRS2087" s="2217"/>
      <c r="HRT2087" s="2217"/>
      <c r="HRU2087" s="2217"/>
      <c r="HRV2087" s="2217"/>
      <c r="HRW2087" s="2217"/>
      <c r="HRX2087" s="2217"/>
      <c r="HRY2087" s="2217"/>
      <c r="HRZ2087" s="2217"/>
      <c r="HSA2087" s="2217"/>
      <c r="HSB2087" s="2217"/>
      <c r="HSC2087" s="2217"/>
      <c r="HSD2087" s="2217"/>
      <c r="HSE2087" s="2217"/>
      <c r="HSF2087" s="2217"/>
      <c r="HSG2087" s="2217"/>
      <c r="HSH2087" s="2217"/>
      <c r="HSI2087" s="2217"/>
      <c r="HSJ2087" s="2217"/>
      <c r="HSK2087" s="2217"/>
      <c r="HSL2087" s="2217"/>
      <c r="HSM2087" s="2217"/>
      <c r="HSN2087" s="2217"/>
      <c r="HSO2087" s="2217"/>
      <c r="HSP2087" s="2217"/>
      <c r="HSQ2087" s="2217"/>
      <c r="HSR2087" s="2217"/>
      <c r="HSS2087" s="2217"/>
      <c r="HST2087" s="2217"/>
      <c r="HSU2087" s="2217"/>
      <c r="HSV2087" s="2217"/>
      <c r="HSW2087" s="2217"/>
      <c r="HSX2087" s="2217"/>
      <c r="HSY2087" s="2217"/>
      <c r="HSZ2087" s="2217"/>
      <c r="HTA2087" s="2217"/>
      <c r="HTB2087" s="2217"/>
      <c r="HTC2087" s="2217"/>
      <c r="HTD2087" s="2217"/>
      <c r="HTE2087" s="2217"/>
      <c r="HTF2087" s="2217"/>
      <c r="HTG2087" s="2217"/>
      <c r="HTH2087" s="2217"/>
      <c r="HTI2087" s="2217"/>
      <c r="HTJ2087" s="2217"/>
      <c r="HTK2087" s="2217"/>
      <c r="HTL2087" s="2217"/>
      <c r="HTM2087" s="2217"/>
      <c r="HTN2087" s="2217"/>
      <c r="HTO2087" s="2217"/>
      <c r="HTP2087" s="2217"/>
      <c r="HTQ2087" s="2217"/>
      <c r="HTR2087" s="2217"/>
      <c r="HTS2087" s="2217"/>
      <c r="HTT2087" s="2217"/>
      <c r="HTU2087" s="2217"/>
      <c r="HTV2087" s="2217"/>
      <c r="HTW2087" s="2217"/>
      <c r="HTX2087" s="2217"/>
      <c r="HTY2087" s="2217"/>
      <c r="HTZ2087" s="2217"/>
      <c r="HUA2087" s="2217"/>
      <c r="HUB2087" s="2217"/>
      <c r="HUC2087" s="2217"/>
      <c r="HUD2087" s="2217"/>
      <c r="HUE2087" s="2217"/>
      <c r="HUF2087" s="2217"/>
      <c r="HUG2087" s="2217"/>
      <c r="HUH2087" s="2217"/>
      <c r="HUI2087" s="2217"/>
      <c r="HUJ2087" s="2217"/>
      <c r="HUK2087" s="2217"/>
      <c r="HUL2087" s="2217"/>
      <c r="HUM2087" s="2217"/>
      <c r="HUN2087" s="2217"/>
      <c r="HUO2087" s="2217"/>
      <c r="HUP2087" s="2217"/>
      <c r="HUQ2087" s="2217"/>
      <c r="HUR2087" s="2217"/>
      <c r="HUS2087" s="2217"/>
      <c r="HUT2087" s="2217"/>
      <c r="HUU2087" s="2217"/>
      <c r="HUV2087" s="2217"/>
      <c r="HUW2087" s="2217"/>
      <c r="HUX2087" s="2217"/>
      <c r="HUY2087" s="2217"/>
      <c r="HUZ2087" s="2217"/>
      <c r="HVA2087" s="2217"/>
      <c r="HVB2087" s="2217"/>
      <c r="HVC2087" s="2217"/>
      <c r="HVD2087" s="2217"/>
      <c r="HVE2087" s="2217"/>
      <c r="HVF2087" s="2217"/>
      <c r="HVG2087" s="2217"/>
      <c r="HVH2087" s="2217"/>
      <c r="HVI2087" s="2217"/>
      <c r="HVJ2087" s="2217"/>
      <c r="HVK2087" s="2217"/>
      <c r="HVL2087" s="2217"/>
      <c r="HVM2087" s="2217"/>
      <c r="HVN2087" s="2217"/>
      <c r="HVO2087" s="2217"/>
      <c r="HVP2087" s="2217"/>
      <c r="HVQ2087" s="2217"/>
      <c r="HVR2087" s="2217"/>
      <c r="HVS2087" s="2217"/>
      <c r="HVT2087" s="2217"/>
      <c r="HVU2087" s="2217"/>
      <c r="HVV2087" s="2217"/>
      <c r="HVW2087" s="2217"/>
      <c r="HVX2087" s="2217"/>
      <c r="HVY2087" s="2217"/>
      <c r="HVZ2087" s="2217"/>
      <c r="HWA2087" s="2217"/>
      <c r="HWB2087" s="2217"/>
      <c r="HWC2087" s="2217"/>
      <c r="HWD2087" s="2217"/>
      <c r="HWE2087" s="2217"/>
      <c r="HWF2087" s="2217"/>
      <c r="HWG2087" s="2217"/>
      <c r="HWH2087" s="2217"/>
      <c r="HWI2087" s="2217"/>
      <c r="HWJ2087" s="2217"/>
      <c r="HWK2087" s="2217"/>
      <c r="HWL2087" s="2217"/>
      <c r="HWM2087" s="2217"/>
      <c r="HWN2087" s="2217"/>
      <c r="HWO2087" s="2217"/>
      <c r="HWP2087" s="2217"/>
      <c r="HWQ2087" s="2217"/>
      <c r="HWR2087" s="2217"/>
      <c r="HWS2087" s="2217"/>
      <c r="HWT2087" s="2217"/>
      <c r="HWU2087" s="2217"/>
      <c r="HWV2087" s="2217"/>
      <c r="HWW2087" s="2217"/>
      <c r="HWX2087" s="2217"/>
      <c r="HWY2087" s="2217"/>
      <c r="HWZ2087" s="2217"/>
      <c r="HXA2087" s="2217"/>
      <c r="HXB2087" s="2217"/>
      <c r="HXC2087" s="2217"/>
      <c r="HXD2087" s="2217"/>
      <c r="HXE2087" s="2217"/>
      <c r="HXF2087" s="2217"/>
      <c r="HXG2087" s="2217"/>
      <c r="HXH2087" s="2217"/>
      <c r="HXI2087" s="2217"/>
      <c r="HXJ2087" s="2217"/>
      <c r="HXK2087" s="2217"/>
      <c r="HXL2087" s="2217"/>
      <c r="HXM2087" s="2217"/>
      <c r="HXN2087" s="2217"/>
      <c r="HXO2087" s="2217"/>
      <c r="HXP2087" s="2217"/>
      <c r="HXQ2087" s="2217"/>
      <c r="HXR2087" s="2217"/>
      <c r="HXS2087" s="2217"/>
      <c r="HXT2087" s="2217"/>
      <c r="HXU2087" s="2217"/>
      <c r="HXV2087" s="2217"/>
      <c r="HXW2087" s="2217"/>
      <c r="HXX2087" s="2217"/>
      <c r="HXY2087" s="2217"/>
      <c r="HXZ2087" s="2217"/>
      <c r="HYA2087" s="2217"/>
      <c r="HYB2087" s="2217"/>
      <c r="HYC2087" s="2217"/>
      <c r="HYD2087" s="2217"/>
      <c r="HYE2087" s="2217"/>
      <c r="HYF2087" s="2217"/>
      <c r="HYG2087" s="2217"/>
      <c r="HYH2087" s="2217"/>
      <c r="HYI2087" s="2217"/>
      <c r="HYJ2087" s="2217"/>
      <c r="HYK2087" s="2217"/>
      <c r="HYL2087" s="2217"/>
      <c r="HYM2087" s="2217"/>
      <c r="HYN2087" s="2217"/>
      <c r="HYO2087" s="2217"/>
      <c r="HYP2087" s="2217"/>
      <c r="HYQ2087" s="2217"/>
      <c r="HYR2087" s="2217"/>
      <c r="HYS2087" s="2217"/>
      <c r="HYT2087" s="2217"/>
      <c r="HYU2087" s="2217"/>
      <c r="HYV2087" s="2217"/>
      <c r="HYW2087" s="2217"/>
      <c r="HYX2087" s="2217"/>
      <c r="HYY2087" s="2217"/>
      <c r="HYZ2087" s="2217"/>
      <c r="HZA2087" s="2217"/>
      <c r="HZB2087" s="2217"/>
      <c r="HZC2087" s="2217"/>
      <c r="HZD2087" s="2217"/>
      <c r="HZE2087" s="2217"/>
      <c r="HZF2087" s="2217"/>
      <c r="HZG2087" s="2217"/>
      <c r="HZH2087" s="2217"/>
      <c r="HZI2087" s="2217"/>
      <c r="HZJ2087" s="2217"/>
      <c r="HZK2087" s="2217"/>
      <c r="HZL2087" s="2217"/>
      <c r="HZM2087" s="2217"/>
      <c r="HZN2087" s="2217"/>
      <c r="HZO2087" s="2217"/>
      <c r="HZP2087" s="2217"/>
      <c r="HZQ2087" s="2217"/>
      <c r="HZR2087" s="2217"/>
      <c r="HZS2087" s="2217"/>
      <c r="HZT2087" s="2217"/>
      <c r="HZU2087" s="2217"/>
      <c r="HZV2087" s="2217"/>
      <c r="HZW2087" s="2217"/>
      <c r="HZX2087" s="2217"/>
      <c r="HZY2087" s="2217"/>
      <c r="HZZ2087" s="2217"/>
      <c r="IAA2087" s="2217"/>
      <c r="IAB2087" s="2217"/>
      <c r="IAC2087" s="2217"/>
      <c r="IAD2087" s="2217"/>
      <c r="IAE2087" s="2217"/>
      <c r="IAF2087" s="2217"/>
      <c r="IAG2087" s="2217"/>
      <c r="IAH2087" s="2217"/>
      <c r="IAI2087" s="2217"/>
      <c r="IAJ2087" s="2217"/>
      <c r="IAK2087" s="2217"/>
      <c r="IAL2087" s="2217"/>
      <c r="IAM2087" s="2217"/>
      <c r="IAN2087" s="2217"/>
      <c r="IAO2087" s="2217"/>
      <c r="IAP2087" s="2217"/>
      <c r="IAQ2087" s="2217"/>
      <c r="IAR2087" s="2217"/>
      <c r="IAS2087" s="2217"/>
      <c r="IAT2087" s="2217"/>
      <c r="IAU2087" s="2217"/>
      <c r="IAV2087" s="2217"/>
      <c r="IAW2087" s="2217"/>
      <c r="IAX2087" s="2217"/>
      <c r="IAY2087" s="2217"/>
      <c r="IAZ2087" s="2217"/>
      <c r="IBA2087" s="2217"/>
      <c r="IBB2087" s="2217"/>
      <c r="IBC2087" s="2217"/>
      <c r="IBD2087" s="2217"/>
      <c r="IBE2087" s="2217"/>
      <c r="IBF2087" s="2217"/>
      <c r="IBG2087" s="2217"/>
      <c r="IBH2087" s="2217"/>
      <c r="IBI2087" s="2217"/>
      <c r="IBJ2087" s="2217"/>
      <c r="IBK2087" s="2217"/>
      <c r="IBL2087" s="2217"/>
      <c r="IBM2087" s="2217"/>
      <c r="IBN2087" s="2217"/>
      <c r="IBO2087" s="2217"/>
      <c r="IBP2087" s="2217"/>
      <c r="IBQ2087" s="2217"/>
      <c r="IBR2087" s="2217"/>
      <c r="IBS2087" s="2217"/>
      <c r="IBT2087" s="2217"/>
      <c r="IBU2087" s="2217"/>
      <c r="IBV2087" s="2217"/>
      <c r="IBW2087" s="2217"/>
      <c r="IBX2087" s="2217"/>
      <c r="IBY2087" s="2217"/>
      <c r="IBZ2087" s="2217"/>
      <c r="ICA2087" s="2217"/>
      <c r="ICB2087" s="2217"/>
      <c r="ICC2087" s="2217"/>
      <c r="ICD2087" s="2217"/>
      <c r="ICE2087" s="2217"/>
      <c r="ICF2087" s="2217"/>
      <c r="ICG2087" s="2217"/>
      <c r="ICH2087" s="2217"/>
      <c r="ICI2087" s="2217"/>
      <c r="ICJ2087" s="2217"/>
      <c r="ICK2087" s="2217"/>
      <c r="ICL2087" s="2217"/>
      <c r="ICM2087" s="2217"/>
      <c r="ICN2087" s="2217"/>
      <c r="ICO2087" s="2217"/>
      <c r="ICP2087" s="2217"/>
      <c r="ICQ2087" s="2217"/>
      <c r="ICR2087" s="2217"/>
      <c r="ICS2087" s="2217"/>
      <c r="ICT2087" s="2217"/>
      <c r="ICU2087" s="2217"/>
      <c r="ICV2087" s="2217"/>
      <c r="ICW2087" s="2217"/>
      <c r="ICX2087" s="2217"/>
      <c r="ICY2087" s="2217"/>
      <c r="ICZ2087" s="2217"/>
      <c r="IDA2087" s="2217"/>
      <c r="IDB2087" s="2217"/>
      <c r="IDC2087" s="2217"/>
      <c r="IDD2087" s="2217"/>
      <c r="IDE2087" s="2217"/>
      <c r="IDF2087" s="2217"/>
      <c r="IDG2087" s="2217"/>
      <c r="IDH2087" s="2217"/>
      <c r="IDI2087" s="2217"/>
      <c r="IDJ2087" s="2217"/>
      <c r="IDK2087" s="2217"/>
      <c r="IDL2087" s="2217"/>
      <c r="IDM2087" s="2217"/>
      <c r="IDN2087" s="2217"/>
      <c r="IDO2087" s="2217"/>
      <c r="IDP2087" s="2217"/>
      <c r="IDQ2087" s="2217"/>
      <c r="IDR2087" s="2217"/>
      <c r="IDS2087" s="2217"/>
      <c r="IDT2087" s="2217"/>
      <c r="IDU2087" s="2217"/>
      <c r="IDV2087" s="2217"/>
      <c r="IDW2087" s="2217"/>
      <c r="IDX2087" s="2217"/>
      <c r="IDY2087" s="2217"/>
      <c r="IDZ2087" s="2217"/>
      <c r="IEA2087" s="2217"/>
      <c r="IEB2087" s="2217"/>
      <c r="IEC2087" s="2217"/>
      <c r="IED2087" s="2217"/>
      <c r="IEE2087" s="2217"/>
      <c r="IEF2087" s="2217"/>
      <c r="IEG2087" s="2217"/>
      <c r="IEH2087" s="2217"/>
      <c r="IEI2087" s="2217"/>
      <c r="IEJ2087" s="2217"/>
      <c r="IEK2087" s="2217"/>
      <c r="IEL2087" s="2217"/>
      <c r="IEM2087" s="2217"/>
      <c r="IEN2087" s="2217"/>
      <c r="IEO2087" s="2217"/>
      <c r="IEP2087" s="2217"/>
      <c r="IEQ2087" s="2217"/>
      <c r="IER2087" s="2217"/>
      <c r="IES2087" s="2217"/>
      <c r="IET2087" s="2217"/>
      <c r="IEU2087" s="2217"/>
      <c r="IEV2087" s="2217"/>
      <c r="IEW2087" s="2217"/>
      <c r="IEX2087" s="2217"/>
      <c r="IEY2087" s="2217"/>
      <c r="IEZ2087" s="2217"/>
      <c r="IFA2087" s="2217"/>
      <c r="IFB2087" s="2217"/>
      <c r="IFC2087" s="2217"/>
      <c r="IFD2087" s="2217"/>
      <c r="IFE2087" s="2217"/>
      <c r="IFF2087" s="2217"/>
      <c r="IFG2087" s="2217"/>
      <c r="IFH2087" s="2217"/>
      <c r="IFI2087" s="2217"/>
      <c r="IFJ2087" s="2217"/>
      <c r="IFK2087" s="2217"/>
      <c r="IFL2087" s="2217"/>
      <c r="IFM2087" s="2217"/>
      <c r="IFN2087" s="2217"/>
      <c r="IFO2087" s="2217"/>
      <c r="IFP2087" s="2217"/>
      <c r="IFQ2087" s="2217"/>
      <c r="IFR2087" s="2217"/>
      <c r="IFS2087" s="2217"/>
      <c r="IFT2087" s="2217"/>
      <c r="IFU2087" s="2217"/>
      <c r="IFV2087" s="2217"/>
      <c r="IFW2087" s="2217"/>
      <c r="IFX2087" s="2217"/>
      <c r="IFY2087" s="2217"/>
      <c r="IFZ2087" s="2217"/>
      <c r="IGA2087" s="2217"/>
      <c r="IGB2087" s="2217"/>
      <c r="IGC2087" s="2217"/>
      <c r="IGD2087" s="2217"/>
      <c r="IGE2087" s="2217"/>
      <c r="IGF2087" s="2217"/>
      <c r="IGG2087" s="2217"/>
      <c r="IGH2087" s="2217"/>
      <c r="IGI2087" s="2217"/>
      <c r="IGJ2087" s="2217"/>
      <c r="IGK2087" s="2217"/>
      <c r="IGL2087" s="2217"/>
      <c r="IGM2087" s="2217"/>
      <c r="IGN2087" s="2217"/>
      <c r="IGO2087" s="2217"/>
      <c r="IGP2087" s="2217"/>
      <c r="IGQ2087" s="2217"/>
      <c r="IGR2087" s="2217"/>
      <c r="IGS2087" s="2217"/>
      <c r="IGT2087" s="2217"/>
      <c r="IGU2087" s="2217"/>
      <c r="IGV2087" s="2217"/>
      <c r="IGW2087" s="2217"/>
      <c r="IGX2087" s="2217"/>
      <c r="IGY2087" s="2217"/>
      <c r="IGZ2087" s="2217"/>
      <c r="IHA2087" s="2217"/>
      <c r="IHB2087" s="2217"/>
      <c r="IHC2087" s="2217"/>
      <c r="IHD2087" s="2217"/>
      <c r="IHE2087" s="2217"/>
      <c r="IHF2087" s="2217"/>
      <c r="IHG2087" s="2217"/>
      <c r="IHH2087" s="2217"/>
      <c r="IHI2087" s="2217"/>
      <c r="IHJ2087" s="2217"/>
      <c r="IHK2087" s="2217"/>
      <c r="IHL2087" s="2217"/>
      <c r="IHM2087" s="2217"/>
      <c r="IHN2087" s="2217"/>
      <c r="IHO2087" s="2217"/>
      <c r="IHP2087" s="2217"/>
      <c r="IHQ2087" s="2217"/>
      <c r="IHR2087" s="2217"/>
      <c r="IHS2087" s="2217"/>
      <c r="IHT2087" s="2217"/>
      <c r="IHU2087" s="2217"/>
      <c r="IHV2087" s="2217"/>
      <c r="IHW2087" s="2217"/>
      <c r="IHX2087" s="2217"/>
      <c r="IHY2087" s="2217"/>
      <c r="IHZ2087" s="2217"/>
      <c r="IIA2087" s="2217"/>
      <c r="IIB2087" s="2217"/>
      <c r="IIC2087" s="2217"/>
      <c r="IID2087" s="2217"/>
      <c r="IIE2087" s="2217"/>
      <c r="IIF2087" s="2217"/>
      <c r="IIG2087" s="2217"/>
      <c r="IIH2087" s="2217"/>
      <c r="III2087" s="2217"/>
      <c r="IIJ2087" s="2217"/>
      <c r="IIK2087" s="2217"/>
      <c r="IIL2087" s="2217"/>
      <c r="IIM2087" s="2217"/>
      <c r="IIN2087" s="2217"/>
      <c r="IIO2087" s="2217"/>
      <c r="IIP2087" s="2217"/>
      <c r="IIQ2087" s="2217"/>
      <c r="IIR2087" s="2217"/>
      <c r="IIS2087" s="2217"/>
      <c r="IIT2087" s="2217"/>
      <c r="IIU2087" s="2217"/>
      <c r="IIV2087" s="2217"/>
      <c r="IIW2087" s="2217"/>
      <c r="IIX2087" s="2217"/>
      <c r="IIY2087" s="2217"/>
      <c r="IIZ2087" s="2217"/>
      <c r="IJA2087" s="2217"/>
      <c r="IJB2087" s="2217"/>
      <c r="IJC2087" s="2217"/>
      <c r="IJD2087" s="2217"/>
      <c r="IJE2087" s="2217"/>
      <c r="IJF2087" s="2217"/>
      <c r="IJG2087" s="2217"/>
      <c r="IJH2087" s="2217"/>
      <c r="IJI2087" s="2217"/>
      <c r="IJJ2087" s="2217"/>
      <c r="IJK2087" s="2217"/>
      <c r="IJL2087" s="2217"/>
      <c r="IJM2087" s="2217"/>
      <c r="IJN2087" s="2217"/>
      <c r="IJO2087" s="2217"/>
      <c r="IJP2087" s="2217"/>
      <c r="IJQ2087" s="2217"/>
      <c r="IJR2087" s="2217"/>
      <c r="IJS2087" s="2217"/>
      <c r="IJT2087" s="2217"/>
      <c r="IJU2087" s="2217"/>
      <c r="IJV2087" s="2217"/>
      <c r="IJW2087" s="2217"/>
      <c r="IJX2087" s="2217"/>
      <c r="IJY2087" s="2217"/>
      <c r="IJZ2087" s="2217"/>
      <c r="IKA2087" s="2217"/>
      <c r="IKB2087" s="2217"/>
      <c r="IKC2087" s="2217"/>
      <c r="IKD2087" s="2217"/>
      <c r="IKE2087" s="2217"/>
      <c r="IKF2087" s="2217"/>
      <c r="IKG2087" s="2217"/>
      <c r="IKH2087" s="2217"/>
      <c r="IKI2087" s="2217"/>
      <c r="IKJ2087" s="2217"/>
      <c r="IKK2087" s="2217"/>
      <c r="IKL2087" s="2217"/>
      <c r="IKM2087" s="2217"/>
      <c r="IKN2087" s="2217"/>
      <c r="IKO2087" s="2217"/>
      <c r="IKP2087" s="2217"/>
      <c r="IKQ2087" s="2217"/>
      <c r="IKR2087" s="2217"/>
      <c r="IKS2087" s="2217"/>
      <c r="IKT2087" s="2217"/>
      <c r="IKU2087" s="2217"/>
      <c r="IKV2087" s="2217"/>
      <c r="IKW2087" s="2217"/>
      <c r="IKX2087" s="2217"/>
      <c r="IKY2087" s="2217"/>
      <c r="IKZ2087" s="2217"/>
      <c r="ILA2087" s="2217"/>
      <c r="ILB2087" s="2217"/>
      <c r="ILC2087" s="2217"/>
      <c r="ILD2087" s="2217"/>
      <c r="ILE2087" s="2217"/>
      <c r="ILF2087" s="2217"/>
      <c r="ILG2087" s="2217"/>
      <c r="ILH2087" s="2217"/>
      <c r="ILI2087" s="2217"/>
      <c r="ILJ2087" s="2217"/>
      <c r="ILK2087" s="2217"/>
      <c r="ILL2087" s="2217"/>
      <c r="ILM2087" s="2217"/>
      <c r="ILN2087" s="2217"/>
      <c r="ILO2087" s="2217"/>
      <c r="ILP2087" s="2217"/>
      <c r="ILQ2087" s="2217"/>
      <c r="ILR2087" s="2217"/>
      <c r="ILS2087" s="2217"/>
      <c r="ILT2087" s="2217"/>
      <c r="ILU2087" s="2217"/>
      <c r="ILV2087" s="2217"/>
      <c r="ILW2087" s="2217"/>
      <c r="ILX2087" s="2217"/>
      <c r="ILY2087" s="2217"/>
      <c r="ILZ2087" s="2217"/>
      <c r="IMA2087" s="2217"/>
      <c r="IMB2087" s="2217"/>
      <c r="IMC2087" s="2217"/>
      <c r="IMD2087" s="2217"/>
      <c r="IME2087" s="2217"/>
      <c r="IMF2087" s="2217"/>
      <c r="IMG2087" s="2217"/>
      <c r="IMH2087" s="2217"/>
      <c r="IMI2087" s="2217"/>
      <c r="IMJ2087" s="2217"/>
      <c r="IMK2087" s="2217"/>
      <c r="IML2087" s="2217"/>
      <c r="IMM2087" s="2217"/>
      <c r="IMN2087" s="2217"/>
      <c r="IMO2087" s="2217"/>
      <c r="IMP2087" s="2217"/>
      <c r="IMQ2087" s="2217"/>
      <c r="IMR2087" s="2217"/>
      <c r="IMS2087" s="2217"/>
      <c r="IMT2087" s="2217"/>
      <c r="IMU2087" s="2217"/>
      <c r="IMV2087" s="2217"/>
      <c r="IMW2087" s="2217"/>
      <c r="IMX2087" s="2217"/>
      <c r="IMY2087" s="2217"/>
      <c r="IMZ2087" s="2217"/>
      <c r="INA2087" s="2217"/>
      <c r="INB2087" s="2217"/>
      <c r="INC2087" s="2217"/>
      <c r="IND2087" s="2217"/>
      <c r="INE2087" s="2217"/>
      <c r="INF2087" s="2217"/>
      <c r="ING2087" s="2217"/>
      <c r="INH2087" s="2217"/>
      <c r="INI2087" s="2217"/>
      <c r="INJ2087" s="2217"/>
      <c r="INK2087" s="2217"/>
      <c r="INL2087" s="2217"/>
      <c r="INM2087" s="2217"/>
      <c r="INN2087" s="2217"/>
      <c r="INO2087" s="2217"/>
      <c r="INP2087" s="2217"/>
      <c r="INQ2087" s="2217"/>
      <c r="INR2087" s="2217"/>
      <c r="INS2087" s="2217"/>
      <c r="INT2087" s="2217"/>
      <c r="INU2087" s="2217"/>
      <c r="INV2087" s="2217"/>
      <c r="INW2087" s="2217"/>
      <c r="INX2087" s="2217"/>
      <c r="INY2087" s="2217"/>
      <c r="INZ2087" s="2217"/>
      <c r="IOA2087" s="2217"/>
      <c r="IOB2087" s="2217"/>
      <c r="IOC2087" s="2217"/>
      <c r="IOD2087" s="2217"/>
      <c r="IOE2087" s="2217"/>
      <c r="IOF2087" s="2217"/>
      <c r="IOG2087" s="2217"/>
      <c r="IOH2087" s="2217"/>
      <c r="IOI2087" s="2217"/>
      <c r="IOJ2087" s="2217"/>
      <c r="IOK2087" s="2217"/>
      <c r="IOL2087" s="2217"/>
      <c r="IOM2087" s="2217"/>
      <c r="ION2087" s="2217"/>
      <c r="IOO2087" s="2217"/>
      <c r="IOP2087" s="2217"/>
      <c r="IOQ2087" s="2217"/>
      <c r="IOR2087" s="2217"/>
      <c r="IOS2087" s="2217"/>
      <c r="IOT2087" s="2217"/>
      <c r="IOU2087" s="2217"/>
      <c r="IOV2087" s="2217"/>
      <c r="IOW2087" s="2217"/>
      <c r="IOX2087" s="2217"/>
      <c r="IOY2087" s="2217"/>
      <c r="IOZ2087" s="2217"/>
      <c r="IPA2087" s="2217"/>
      <c r="IPB2087" s="2217"/>
      <c r="IPC2087" s="2217"/>
      <c r="IPD2087" s="2217"/>
      <c r="IPE2087" s="2217"/>
      <c r="IPF2087" s="2217"/>
      <c r="IPG2087" s="2217"/>
      <c r="IPH2087" s="2217"/>
      <c r="IPI2087" s="2217"/>
      <c r="IPJ2087" s="2217"/>
      <c r="IPK2087" s="2217"/>
      <c r="IPL2087" s="2217"/>
      <c r="IPM2087" s="2217"/>
      <c r="IPN2087" s="2217"/>
      <c r="IPO2087" s="2217"/>
      <c r="IPP2087" s="2217"/>
      <c r="IPQ2087" s="2217"/>
      <c r="IPR2087" s="2217"/>
      <c r="IPS2087" s="2217"/>
      <c r="IPT2087" s="2217"/>
      <c r="IPU2087" s="2217"/>
      <c r="IPV2087" s="2217"/>
      <c r="IPW2087" s="2217"/>
      <c r="IPX2087" s="2217"/>
      <c r="IPY2087" s="2217"/>
      <c r="IPZ2087" s="2217"/>
      <c r="IQA2087" s="2217"/>
      <c r="IQB2087" s="2217"/>
      <c r="IQC2087" s="2217"/>
      <c r="IQD2087" s="2217"/>
      <c r="IQE2087" s="2217"/>
      <c r="IQF2087" s="2217"/>
      <c r="IQG2087" s="2217"/>
      <c r="IQH2087" s="2217"/>
      <c r="IQI2087" s="2217"/>
      <c r="IQJ2087" s="2217"/>
      <c r="IQK2087" s="2217"/>
      <c r="IQL2087" s="2217"/>
      <c r="IQM2087" s="2217"/>
      <c r="IQN2087" s="2217"/>
      <c r="IQO2087" s="2217"/>
      <c r="IQP2087" s="2217"/>
      <c r="IQQ2087" s="2217"/>
      <c r="IQR2087" s="2217"/>
      <c r="IQS2087" s="2217"/>
      <c r="IQT2087" s="2217"/>
      <c r="IQU2087" s="2217"/>
      <c r="IQV2087" s="2217"/>
      <c r="IQW2087" s="2217"/>
      <c r="IQX2087" s="2217"/>
      <c r="IQY2087" s="2217"/>
      <c r="IQZ2087" s="2217"/>
      <c r="IRA2087" s="2217"/>
      <c r="IRB2087" s="2217"/>
      <c r="IRC2087" s="2217"/>
      <c r="IRD2087" s="2217"/>
      <c r="IRE2087" s="2217"/>
      <c r="IRF2087" s="2217"/>
      <c r="IRG2087" s="2217"/>
      <c r="IRH2087" s="2217"/>
      <c r="IRI2087" s="2217"/>
      <c r="IRJ2087" s="2217"/>
      <c r="IRK2087" s="2217"/>
      <c r="IRL2087" s="2217"/>
      <c r="IRM2087" s="2217"/>
      <c r="IRN2087" s="2217"/>
      <c r="IRO2087" s="2217"/>
      <c r="IRP2087" s="2217"/>
      <c r="IRQ2087" s="2217"/>
      <c r="IRR2087" s="2217"/>
      <c r="IRS2087" s="2217"/>
      <c r="IRT2087" s="2217"/>
      <c r="IRU2087" s="2217"/>
      <c r="IRV2087" s="2217"/>
      <c r="IRW2087" s="2217"/>
      <c r="IRX2087" s="2217"/>
      <c r="IRY2087" s="2217"/>
      <c r="IRZ2087" s="2217"/>
      <c r="ISA2087" s="2217"/>
      <c r="ISB2087" s="2217"/>
      <c r="ISC2087" s="2217"/>
      <c r="ISD2087" s="2217"/>
      <c r="ISE2087" s="2217"/>
      <c r="ISF2087" s="2217"/>
      <c r="ISG2087" s="2217"/>
      <c r="ISH2087" s="2217"/>
      <c r="ISI2087" s="2217"/>
      <c r="ISJ2087" s="2217"/>
      <c r="ISK2087" s="2217"/>
      <c r="ISL2087" s="2217"/>
      <c r="ISM2087" s="2217"/>
      <c r="ISN2087" s="2217"/>
      <c r="ISO2087" s="2217"/>
      <c r="ISP2087" s="2217"/>
      <c r="ISQ2087" s="2217"/>
      <c r="ISR2087" s="2217"/>
      <c r="ISS2087" s="2217"/>
      <c r="IST2087" s="2217"/>
      <c r="ISU2087" s="2217"/>
      <c r="ISV2087" s="2217"/>
      <c r="ISW2087" s="2217"/>
      <c r="ISX2087" s="2217"/>
      <c r="ISY2087" s="2217"/>
      <c r="ISZ2087" s="2217"/>
      <c r="ITA2087" s="2217"/>
      <c r="ITB2087" s="2217"/>
      <c r="ITC2087" s="2217"/>
      <c r="ITD2087" s="2217"/>
      <c r="ITE2087" s="2217"/>
      <c r="ITF2087" s="2217"/>
      <c r="ITG2087" s="2217"/>
      <c r="ITH2087" s="2217"/>
      <c r="ITI2087" s="2217"/>
      <c r="ITJ2087" s="2217"/>
      <c r="ITK2087" s="2217"/>
      <c r="ITL2087" s="2217"/>
      <c r="ITM2087" s="2217"/>
      <c r="ITN2087" s="2217"/>
      <c r="ITO2087" s="2217"/>
      <c r="ITP2087" s="2217"/>
      <c r="ITQ2087" s="2217"/>
      <c r="ITR2087" s="2217"/>
      <c r="ITS2087" s="2217"/>
      <c r="ITT2087" s="2217"/>
      <c r="ITU2087" s="2217"/>
      <c r="ITV2087" s="2217"/>
      <c r="ITW2087" s="2217"/>
      <c r="ITX2087" s="2217"/>
      <c r="ITY2087" s="2217"/>
      <c r="ITZ2087" s="2217"/>
      <c r="IUA2087" s="2217"/>
      <c r="IUB2087" s="2217"/>
      <c r="IUC2087" s="2217"/>
      <c r="IUD2087" s="2217"/>
      <c r="IUE2087" s="2217"/>
      <c r="IUF2087" s="2217"/>
      <c r="IUG2087" s="2217"/>
      <c r="IUH2087" s="2217"/>
      <c r="IUI2087" s="2217"/>
      <c r="IUJ2087" s="2217"/>
      <c r="IUK2087" s="2217"/>
      <c r="IUL2087" s="2217"/>
      <c r="IUM2087" s="2217"/>
      <c r="IUN2087" s="2217"/>
      <c r="IUO2087" s="2217"/>
      <c r="IUP2087" s="2217"/>
      <c r="IUQ2087" s="2217"/>
      <c r="IUR2087" s="2217"/>
      <c r="IUS2087" s="2217"/>
      <c r="IUT2087" s="2217"/>
      <c r="IUU2087" s="2217"/>
      <c r="IUV2087" s="2217"/>
      <c r="IUW2087" s="2217"/>
      <c r="IUX2087" s="2217"/>
      <c r="IUY2087" s="2217"/>
      <c r="IUZ2087" s="2217"/>
      <c r="IVA2087" s="2217"/>
      <c r="IVB2087" s="2217"/>
      <c r="IVC2087" s="2217"/>
      <c r="IVD2087" s="2217"/>
      <c r="IVE2087" s="2217"/>
      <c r="IVF2087" s="2217"/>
      <c r="IVG2087" s="2217"/>
      <c r="IVH2087" s="2217"/>
      <c r="IVI2087" s="2217"/>
      <c r="IVJ2087" s="2217"/>
      <c r="IVK2087" s="2217"/>
      <c r="IVL2087" s="2217"/>
      <c r="IVM2087" s="2217"/>
      <c r="IVN2087" s="2217"/>
      <c r="IVO2087" s="2217"/>
      <c r="IVP2087" s="2217"/>
      <c r="IVQ2087" s="2217"/>
      <c r="IVR2087" s="2217"/>
      <c r="IVS2087" s="2217"/>
      <c r="IVT2087" s="2217"/>
      <c r="IVU2087" s="2217"/>
      <c r="IVV2087" s="2217"/>
      <c r="IVW2087" s="2217"/>
      <c r="IVX2087" s="2217"/>
      <c r="IVY2087" s="2217"/>
      <c r="IVZ2087" s="2217"/>
      <c r="IWA2087" s="2217"/>
      <c r="IWB2087" s="2217"/>
      <c r="IWC2087" s="2217"/>
      <c r="IWD2087" s="2217"/>
      <c r="IWE2087" s="2217"/>
      <c r="IWF2087" s="2217"/>
      <c r="IWG2087" s="2217"/>
      <c r="IWH2087" s="2217"/>
      <c r="IWI2087" s="2217"/>
      <c r="IWJ2087" s="2217"/>
      <c r="IWK2087" s="2217"/>
      <c r="IWL2087" s="2217"/>
      <c r="IWM2087" s="2217"/>
      <c r="IWN2087" s="2217"/>
      <c r="IWO2087" s="2217"/>
      <c r="IWP2087" s="2217"/>
      <c r="IWQ2087" s="2217"/>
      <c r="IWR2087" s="2217"/>
      <c r="IWS2087" s="2217"/>
      <c r="IWT2087" s="2217"/>
      <c r="IWU2087" s="2217"/>
      <c r="IWV2087" s="2217"/>
      <c r="IWW2087" s="2217"/>
      <c r="IWX2087" s="2217"/>
      <c r="IWY2087" s="2217"/>
      <c r="IWZ2087" s="2217"/>
      <c r="IXA2087" s="2217"/>
      <c r="IXB2087" s="2217"/>
      <c r="IXC2087" s="2217"/>
      <c r="IXD2087" s="2217"/>
      <c r="IXE2087" s="2217"/>
      <c r="IXF2087" s="2217"/>
      <c r="IXG2087" s="2217"/>
      <c r="IXH2087" s="2217"/>
      <c r="IXI2087" s="2217"/>
      <c r="IXJ2087" s="2217"/>
      <c r="IXK2087" s="2217"/>
      <c r="IXL2087" s="2217"/>
      <c r="IXM2087" s="2217"/>
      <c r="IXN2087" s="2217"/>
      <c r="IXO2087" s="2217"/>
      <c r="IXP2087" s="2217"/>
      <c r="IXQ2087" s="2217"/>
      <c r="IXR2087" s="2217"/>
      <c r="IXS2087" s="2217"/>
      <c r="IXT2087" s="2217"/>
      <c r="IXU2087" s="2217"/>
      <c r="IXV2087" s="2217"/>
      <c r="IXW2087" s="2217"/>
      <c r="IXX2087" s="2217"/>
      <c r="IXY2087" s="2217"/>
      <c r="IXZ2087" s="2217"/>
      <c r="IYA2087" s="2217"/>
      <c r="IYB2087" s="2217"/>
      <c r="IYC2087" s="2217"/>
      <c r="IYD2087" s="2217"/>
      <c r="IYE2087" s="2217"/>
      <c r="IYF2087" s="2217"/>
      <c r="IYG2087" s="2217"/>
      <c r="IYH2087" s="2217"/>
      <c r="IYI2087" s="2217"/>
      <c r="IYJ2087" s="2217"/>
      <c r="IYK2087" s="2217"/>
      <c r="IYL2087" s="2217"/>
      <c r="IYM2087" s="2217"/>
      <c r="IYN2087" s="2217"/>
      <c r="IYO2087" s="2217"/>
      <c r="IYP2087" s="2217"/>
      <c r="IYQ2087" s="2217"/>
      <c r="IYR2087" s="2217"/>
      <c r="IYS2087" s="2217"/>
      <c r="IYT2087" s="2217"/>
      <c r="IYU2087" s="2217"/>
      <c r="IYV2087" s="2217"/>
      <c r="IYW2087" s="2217"/>
      <c r="IYX2087" s="2217"/>
      <c r="IYY2087" s="2217"/>
      <c r="IYZ2087" s="2217"/>
      <c r="IZA2087" s="2217"/>
      <c r="IZB2087" s="2217"/>
      <c r="IZC2087" s="2217"/>
      <c r="IZD2087" s="2217"/>
      <c r="IZE2087" s="2217"/>
      <c r="IZF2087" s="2217"/>
      <c r="IZG2087" s="2217"/>
      <c r="IZH2087" s="2217"/>
      <c r="IZI2087" s="2217"/>
      <c r="IZJ2087" s="2217"/>
      <c r="IZK2087" s="2217"/>
      <c r="IZL2087" s="2217"/>
      <c r="IZM2087" s="2217"/>
      <c r="IZN2087" s="2217"/>
      <c r="IZO2087" s="2217"/>
      <c r="IZP2087" s="2217"/>
      <c r="IZQ2087" s="2217"/>
      <c r="IZR2087" s="2217"/>
      <c r="IZS2087" s="2217"/>
      <c r="IZT2087" s="2217"/>
      <c r="IZU2087" s="2217"/>
      <c r="IZV2087" s="2217"/>
      <c r="IZW2087" s="2217"/>
      <c r="IZX2087" s="2217"/>
      <c r="IZY2087" s="2217"/>
      <c r="IZZ2087" s="2217"/>
      <c r="JAA2087" s="2217"/>
      <c r="JAB2087" s="2217"/>
      <c r="JAC2087" s="2217"/>
      <c r="JAD2087" s="2217"/>
      <c r="JAE2087" s="2217"/>
      <c r="JAF2087" s="2217"/>
      <c r="JAG2087" s="2217"/>
      <c r="JAH2087" s="2217"/>
      <c r="JAI2087" s="2217"/>
      <c r="JAJ2087" s="2217"/>
      <c r="JAK2087" s="2217"/>
      <c r="JAL2087" s="2217"/>
      <c r="JAM2087" s="2217"/>
      <c r="JAN2087" s="2217"/>
      <c r="JAO2087" s="2217"/>
      <c r="JAP2087" s="2217"/>
      <c r="JAQ2087" s="2217"/>
      <c r="JAR2087" s="2217"/>
      <c r="JAS2087" s="2217"/>
      <c r="JAT2087" s="2217"/>
      <c r="JAU2087" s="2217"/>
      <c r="JAV2087" s="2217"/>
      <c r="JAW2087" s="2217"/>
      <c r="JAX2087" s="2217"/>
      <c r="JAY2087" s="2217"/>
      <c r="JAZ2087" s="2217"/>
      <c r="JBA2087" s="2217"/>
      <c r="JBB2087" s="2217"/>
      <c r="JBC2087" s="2217"/>
      <c r="JBD2087" s="2217"/>
      <c r="JBE2087" s="2217"/>
      <c r="JBF2087" s="2217"/>
      <c r="JBG2087" s="2217"/>
      <c r="JBH2087" s="2217"/>
      <c r="JBI2087" s="2217"/>
      <c r="JBJ2087" s="2217"/>
      <c r="JBK2087" s="2217"/>
      <c r="JBL2087" s="2217"/>
      <c r="JBM2087" s="2217"/>
      <c r="JBN2087" s="2217"/>
      <c r="JBO2087" s="2217"/>
      <c r="JBP2087" s="2217"/>
      <c r="JBQ2087" s="2217"/>
      <c r="JBR2087" s="2217"/>
      <c r="JBS2087" s="2217"/>
      <c r="JBT2087" s="2217"/>
      <c r="JBU2087" s="2217"/>
      <c r="JBV2087" s="2217"/>
      <c r="JBW2087" s="2217"/>
      <c r="JBX2087" s="2217"/>
      <c r="JBY2087" s="2217"/>
      <c r="JBZ2087" s="2217"/>
      <c r="JCA2087" s="2217"/>
      <c r="JCB2087" s="2217"/>
      <c r="JCC2087" s="2217"/>
      <c r="JCD2087" s="2217"/>
      <c r="JCE2087" s="2217"/>
      <c r="JCF2087" s="2217"/>
      <c r="JCG2087" s="2217"/>
      <c r="JCH2087" s="2217"/>
      <c r="JCI2087" s="2217"/>
      <c r="JCJ2087" s="2217"/>
      <c r="JCK2087" s="2217"/>
      <c r="JCL2087" s="2217"/>
      <c r="JCM2087" s="2217"/>
      <c r="JCN2087" s="2217"/>
      <c r="JCO2087" s="2217"/>
      <c r="JCP2087" s="2217"/>
      <c r="JCQ2087" s="2217"/>
      <c r="JCR2087" s="2217"/>
      <c r="JCS2087" s="2217"/>
      <c r="JCT2087" s="2217"/>
      <c r="JCU2087" s="2217"/>
      <c r="JCV2087" s="2217"/>
      <c r="JCW2087" s="2217"/>
      <c r="JCX2087" s="2217"/>
      <c r="JCY2087" s="2217"/>
      <c r="JCZ2087" s="2217"/>
      <c r="JDA2087" s="2217"/>
      <c r="JDB2087" s="2217"/>
      <c r="JDC2087" s="2217"/>
      <c r="JDD2087" s="2217"/>
      <c r="JDE2087" s="2217"/>
      <c r="JDF2087" s="2217"/>
      <c r="JDG2087" s="2217"/>
      <c r="JDH2087" s="2217"/>
      <c r="JDI2087" s="2217"/>
      <c r="JDJ2087" s="2217"/>
      <c r="JDK2087" s="2217"/>
      <c r="JDL2087" s="2217"/>
      <c r="JDM2087" s="2217"/>
      <c r="JDN2087" s="2217"/>
      <c r="JDO2087" s="2217"/>
      <c r="JDP2087" s="2217"/>
      <c r="JDQ2087" s="2217"/>
      <c r="JDR2087" s="2217"/>
      <c r="JDS2087" s="2217"/>
      <c r="JDT2087" s="2217"/>
      <c r="JDU2087" s="2217"/>
      <c r="JDV2087" s="2217"/>
      <c r="JDW2087" s="2217"/>
      <c r="JDX2087" s="2217"/>
      <c r="JDY2087" s="2217"/>
      <c r="JDZ2087" s="2217"/>
      <c r="JEA2087" s="2217"/>
      <c r="JEB2087" s="2217"/>
      <c r="JEC2087" s="2217"/>
      <c r="JED2087" s="2217"/>
      <c r="JEE2087" s="2217"/>
      <c r="JEF2087" s="2217"/>
      <c r="JEG2087" s="2217"/>
      <c r="JEH2087" s="2217"/>
      <c r="JEI2087" s="2217"/>
      <c r="JEJ2087" s="2217"/>
      <c r="JEK2087" s="2217"/>
      <c r="JEL2087" s="2217"/>
      <c r="JEM2087" s="2217"/>
      <c r="JEN2087" s="2217"/>
      <c r="JEO2087" s="2217"/>
      <c r="JEP2087" s="2217"/>
      <c r="JEQ2087" s="2217"/>
      <c r="JER2087" s="2217"/>
      <c r="JES2087" s="2217"/>
      <c r="JET2087" s="2217"/>
      <c r="JEU2087" s="2217"/>
      <c r="JEV2087" s="2217"/>
      <c r="JEW2087" s="2217"/>
      <c r="JEX2087" s="2217"/>
      <c r="JEY2087" s="2217"/>
      <c r="JEZ2087" s="2217"/>
      <c r="JFA2087" s="2217"/>
      <c r="JFB2087" s="2217"/>
      <c r="JFC2087" s="2217"/>
      <c r="JFD2087" s="2217"/>
      <c r="JFE2087" s="2217"/>
      <c r="JFF2087" s="2217"/>
      <c r="JFG2087" s="2217"/>
      <c r="JFH2087" s="2217"/>
      <c r="JFI2087" s="2217"/>
      <c r="JFJ2087" s="2217"/>
      <c r="JFK2087" s="2217"/>
      <c r="JFL2087" s="2217"/>
      <c r="JFM2087" s="2217"/>
      <c r="JFN2087" s="2217"/>
      <c r="JFO2087" s="2217"/>
      <c r="JFP2087" s="2217"/>
      <c r="JFQ2087" s="2217"/>
      <c r="JFR2087" s="2217"/>
      <c r="JFS2087" s="2217"/>
      <c r="JFT2087" s="2217"/>
      <c r="JFU2087" s="2217"/>
      <c r="JFV2087" s="2217"/>
      <c r="JFW2087" s="2217"/>
      <c r="JFX2087" s="2217"/>
      <c r="JFY2087" s="2217"/>
      <c r="JFZ2087" s="2217"/>
      <c r="JGA2087" s="2217"/>
      <c r="JGB2087" s="2217"/>
      <c r="JGC2087" s="2217"/>
      <c r="JGD2087" s="2217"/>
      <c r="JGE2087" s="2217"/>
      <c r="JGF2087" s="2217"/>
      <c r="JGG2087" s="2217"/>
      <c r="JGH2087" s="2217"/>
      <c r="JGI2087" s="2217"/>
      <c r="JGJ2087" s="2217"/>
      <c r="JGK2087" s="2217"/>
      <c r="JGL2087" s="2217"/>
      <c r="JGM2087" s="2217"/>
      <c r="JGN2087" s="2217"/>
      <c r="JGO2087" s="2217"/>
      <c r="JGP2087" s="2217"/>
      <c r="JGQ2087" s="2217"/>
      <c r="JGR2087" s="2217"/>
      <c r="JGS2087" s="2217"/>
      <c r="JGT2087" s="2217"/>
      <c r="JGU2087" s="2217"/>
      <c r="JGV2087" s="2217"/>
      <c r="JGW2087" s="2217"/>
      <c r="JGX2087" s="2217"/>
      <c r="JGY2087" s="2217"/>
      <c r="JGZ2087" s="2217"/>
      <c r="JHA2087" s="2217"/>
      <c r="JHB2087" s="2217"/>
      <c r="JHC2087" s="2217"/>
      <c r="JHD2087" s="2217"/>
      <c r="JHE2087" s="2217"/>
      <c r="JHF2087" s="2217"/>
      <c r="JHG2087" s="2217"/>
      <c r="JHH2087" s="2217"/>
      <c r="JHI2087" s="2217"/>
      <c r="JHJ2087" s="2217"/>
      <c r="JHK2087" s="2217"/>
      <c r="JHL2087" s="2217"/>
      <c r="JHM2087" s="2217"/>
      <c r="JHN2087" s="2217"/>
      <c r="JHO2087" s="2217"/>
      <c r="JHP2087" s="2217"/>
      <c r="JHQ2087" s="2217"/>
      <c r="JHR2087" s="2217"/>
      <c r="JHS2087" s="2217"/>
      <c r="JHT2087" s="2217"/>
      <c r="JHU2087" s="2217"/>
      <c r="JHV2087" s="2217"/>
      <c r="JHW2087" s="2217"/>
      <c r="JHX2087" s="2217"/>
      <c r="JHY2087" s="2217"/>
      <c r="JHZ2087" s="2217"/>
      <c r="JIA2087" s="2217"/>
      <c r="JIB2087" s="2217"/>
      <c r="JIC2087" s="2217"/>
      <c r="JID2087" s="2217"/>
      <c r="JIE2087" s="2217"/>
      <c r="JIF2087" s="2217"/>
      <c r="JIG2087" s="2217"/>
      <c r="JIH2087" s="2217"/>
      <c r="JII2087" s="2217"/>
      <c r="JIJ2087" s="2217"/>
      <c r="JIK2087" s="2217"/>
      <c r="JIL2087" s="2217"/>
      <c r="JIM2087" s="2217"/>
      <c r="JIN2087" s="2217"/>
      <c r="JIO2087" s="2217"/>
      <c r="JIP2087" s="2217"/>
      <c r="JIQ2087" s="2217"/>
      <c r="JIR2087" s="2217"/>
      <c r="JIS2087" s="2217"/>
      <c r="JIT2087" s="2217"/>
      <c r="JIU2087" s="2217"/>
      <c r="JIV2087" s="2217"/>
      <c r="JIW2087" s="2217"/>
      <c r="JIX2087" s="2217"/>
      <c r="JIY2087" s="2217"/>
      <c r="JIZ2087" s="2217"/>
      <c r="JJA2087" s="2217"/>
      <c r="JJB2087" s="2217"/>
      <c r="JJC2087" s="2217"/>
      <c r="JJD2087" s="2217"/>
      <c r="JJE2087" s="2217"/>
      <c r="JJF2087" s="2217"/>
      <c r="JJG2087" s="2217"/>
      <c r="JJH2087" s="2217"/>
      <c r="JJI2087" s="2217"/>
      <c r="JJJ2087" s="2217"/>
      <c r="JJK2087" s="2217"/>
      <c r="JJL2087" s="2217"/>
      <c r="JJM2087" s="2217"/>
      <c r="JJN2087" s="2217"/>
      <c r="JJO2087" s="2217"/>
      <c r="JJP2087" s="2217"/>
      <c r="JJQ2087" s="2217"/>
      <c r="JJR2087" s="2217"/>
      <c r="JJS2087" s="2217"/>
      <c r="JJT2087" s="2217"/>
      <c r="JJU2087" s="2217"/>
      <c r="JJV2087" s="2217"/>
      <c r="JJW2087" s="2217"/>
      <c r="JJX2087" s="2217"/>
      <c r="JJY2087" s="2217"/>
      <c r="JJZ2087" s="2217"/>
      <c r="JKA2087" s="2217"/>
      <c r="JKB2087" s="2217"/>
      <c r="JKC2087" s="2217"/>
      <c r="JKD2087" s="2217"/>
      <c r="JKE2087" s="2217"/>
      <c r="JKF2087" s="2217"/>
      <c r="JKG2087" s="2217"/>
      <c r="JKH2087" s="2217"/>
      <c r="JKI2087" s="2217"/>
      <c r="JKJ2087" s="2217"/>
      <c r="JKK2087" s="2217"/>
      <c r="JKL2087" s="2217"/>
      <c r="JKM2087" s="2217"/>
      <c r="JKN2087" s="2217"/>
      <c r="JKO2087" s="2217"/>
      <c r="JKP2087" s="2217"/>
      <c r="JKQ2087" s="2217"/>
      <c r="JKR2087" s="2217"/>
      <c r="JKS2087" s="2217"/>
      <c r="JKT2087" s="2217"/>
      <c r="JKU2087" s="2217"/>
      <c r="JKV2087" s="2217"/>
      <c r="JKW2087" s="2217"/>
      <c r="JKX2087" s="2217"/>
      <c r="JKY2087" s="2217"/>
      <c r="JKZ2087" s="2217"/>
      <c r="JLA2087" s="2217"/>
      <c r="JLB2087" s="2217"/>
      <c r="JLC2087" s="2217"/>
      <c r="JLD2087" s="2217"/>
      <c r="JLE2087" s="2217"/>
      <c r="JLF2087" s="2217"/>
      <c r="JLG2087" s="2217"/>
      <c r="JLH2087" s="2217"/>
      <c r="JLI2087" s="2217"/>
      <c r="JLJ2087" s="2217"/>
      <c r="JLK2087" s="2217"/>
      <c r="JLL2087" s="2217"/>
      <c r="JLM2087" s="2217"/>
      <c r="JLN2087" s="2217"/>
      <c r="JLO2087" s="2217"/>
      <c r="JLP2087" s="2217"/>
      <c r="JLQ2087" s="2217"/>
      <c r="JLR2087" s="2217"/>
      <c r="JLS2087" s="2217"/>
      <c r="JLT2087" s="2217"/>
      <c r="JLU2087" s="2217"/>
      <c r="JLV2087" s="2217"/>
      <c r="JLW2087" s="2217"/>
      <c r="JLX2087" s="2217"/>
      <c r="JLY2087" s="2217"/>
      <c r="JLZ2087" s="2217"/>
      <c r="JMA2087" s="2217"/>
      <c r="JMB2087" s="2217"/>
      <c r="JMC2087" s="2217"/>
      <c r="JMD2087" s="2217"/>
      <c r="JME2087" s="2217"/>
      <c r="JMF2087" s="2217"/>
      <c r="JMG2087" s="2217"/>
      <c r="JMH2087" s="2217"/>
      <c r="JMI2087" s="2217"/>
      <c r="JMJ2087" s="2217"/>
      <c r="JMK2087" s="2217"/>
      <c r="JML2087" s="2217"/>
      <c r="JMM2087" s="2217"/>
      <c r="JMN2087" s="2217"/>
      <c r="JMO2087" s="2217"/>
      <c r="JMP2087" s="2217"/>
      <c r="JMQ2087" s="2217"/>
      <c r="JMR2087" s="2217"/>
      <c r="JMS2087" s="2217"/>
      <c r="JMT2087" s="2217"/>
      <c r="JMU2087" s="2217"/>
      <c r="JMV2087" s="2217"/>
      <c r="JMW2087" s="2217"/>
      <c r="JMX2087" s="2217"/>
      <c r="JMY2087" s="2217"/>
      <c r="JMZ2087" s="2217"/>
      <c r="JNA2087" s="2217"/>
      <c r="JNB2087" s="2217"/>
      <c r="JNC2087" s="2217"/>
      <c r="JND2087" s="2217"/>
      <c r="JNE2087" s="2217"/>
      <c r="JNF2087" s="2217"/>
      <c r="JNG2087" s="2217"/>
      <c r="JNH2087" s="2217"/>
      <c r="JNI2087" s="2217"/>
      <c r="JNJ2087" s="2217"/>
      <c r="JNK2087" s="2217"/>
      <c r="JNL2087" s="2217"/>
      <c r="JNM2087" s="2217"/>
      <c r="JNN2087" s="2217"/>
      <c r="JNO2087" s="2217"/>
      <c r="JNP2087" s="2217"/>
      <c r="JNQ2087" s="2217"/>
      <c r="JNR2087" s="2217"/>
      <c r="JNS2087" s="2217"/>
      <c r="JNT2087" s="2217"/>
      <c r="JNU2087" s="2217"/>
      <c r="JNV2087" s="2217"/>
      <c r="JNW2087" s="2217"/>
      <c r="JNX2087" s="2217"/>
      <c r="JNY2087" s="2217"/>
      <c r="JNZ2087" s="2217"/>
      <c r="JOA2087" s="2217"/>
      <c r="JOB2087" s="2217"/>
      <c r="JOC2087" s="2217"/>
      <c r="JOD2087" s="2217"/>
      <c r="JOE2087" s="2217"/>
      <c r="JOF2087" s="2217"/>
      <c r="JOG2087" s="2217"/>
      <c r="JOH2087" s="2217"/>
      <c r="JOI2087" s="2217"/>
      <c r="JOJ2087" s="2217"/>
      <c r="JOK2087" s="2217"/>
      <c r="JOL2087" s="2217"/>
      <c r="JOM2087" s="2217"/>
      <c r="JON2087" s="2217"/>
      <c r="JOO2087" s="2217"/>
      <c r="JOP2087" s="2217"/>
      <c r="JOQ2087" s="2217"/>
      <c r="JOR2087" s="2217"/>
      <c r="JOS2087" s="2217"/>
      <c r="JOT2087" s="2217"/>
      <c r="JOU2087" s="2217"/>
      <c r="JOV2087" s="2217"/>
      <c r="JOW2087" s="2217"/>
      <c r="JOX2087" s="2217"/>
      <c r="JOY2087" s="2217"/>
      <c r="JOZ2087" s="2217"/>
      <c r="JPA2087" s="2217"/>
      <c r="JPB2087" s="2217"/>
      <c r="JPC2087" s="2217"/>
      <c r="JPD2087" s="2217"/>
      <c r="JPE2087" s="2217"/>
      <c r="JPF2087" s="2217"/>
      <c r="JPG2087" s="2217"/>
      <c r="JPH2087" s="2217"/>
      <c r="JPI2087" s="2217"/>
      <c r="JPJ2087" s="2217"/>
      <c r="JPK2087" s="2217"/>
      <c r="JPL2087" s="2217"/>
      <c r="JPM2087" s="2217"/>
      <c r="JPN2087" s="2217"/>
      <c r="JPO2087" s="2217"/>
      <c r="JPP2087" s="2217"/>
      <c r="JPQ2087" s="2217"/>
      <c r="JPR2087" s="2217"/>
      <c r="JPS2087" s="2217"/>
      <c r="JPT2087" s="2217"/>
      <c r="JPU2087" s="2217"/>
      <c r="JPV2087" s="2217"/>
      <c r="JPW2087" s="2217"/>
      <c r="JPX2087" s="2217"/>
      <c r="JPY2087" s="2217"/>
      <c r="JPZ2087" s="2217"/>
      <c r="JQA2087" s="2217"/>
      <c r="JQB2087" s="2217"/>
      <c r="JQC2087" s="2217"/>
      <c r="JQD2087" s="2217"/>
      <c r="JQE2087" s="2217"/>
      <c r="JQF2087" s="2217"/>
      <c r="JQG2087" s="2217"/>
      <c r="JQH2087" s="2217"/>
      <c r="JQI2087" s="2217"/>
      <c r="JQJ2087" s="2217"/>
      <c r="JQK2087" s="2217"/>
      <c r="JQL2087" s="2217"/>
      <c r="JQM2087" s="2217"/>
      <c r="JQN2087" s="2217"/>
      <c r="JQO2087" s="2217"/>
      <c r="JQP2087" s="2217"/>
      <c r="JQQ2087" s="2217"/>
      <c r="JQR2087" s="2217"/>
      <c r="JQS2087" s="2217"/>
      <c r="JQT2087" s="2217"/>
      <c r="JQU2087" s="2217"/>
      <c r="JQV2087" s="2217"/>
      <c r="JQW2087" s="2217"/>
      <c r="JQX2087" s="2217"/>
      <c r="JQY2087" s="2217"/>
      <c r="JQZ2087" s="2217"/>
      <c r="JRA2087" s="2217"/>
      <c r="JRB2087" s="2217"/>
      <c r="JRC2087" s="2217"/>
      <c r="JRD2087" s="2217"/>
      <c r="JRE2087" s="2217"/>
      <c r="JRF2087" s="2217"/>
      <c r="JRG2087" s="2217"/>
      <c r="JRH2087" s="2217"/>
      <c r="JRI2087" s="2217"/>
      <c r="JRJ2087" s="2217"/>
      <c r="JRK2087" s="2217"/>
      <c r="JRL2087" s="2217"/>
      <c r="JRM2087" s="2217"/>
      <c r="JRN2087" s="2217"/>
      <c r="JRO2087" s="2217"/>
      <c r="JRP2087" s="2217"/>
      <c r="JRQ2087" s="2217"/>
      <c r="JRR2087" s="2217"/>
      <c r="JRS2087" s="2217"/>
      <c r="JRT2087" s="2217"/>
      <c r="JRU2087" s="2217"/>
      <c r="JRV2087" s="2217"/>
      <c r="JRW2087" s="2217"/>
      <c r="JRX2087" s="2217"/>
      <c r="JRY2087" s="2217"/>
      <c r="JRZ2087" s="2217"/>
      <c r="JSA2087" s="2217"/>
      <c r="JSB2087" s="2217"/>
      <c r="JSC2087" s="2217"/>
      <c r="JSD2087" s="2217"/>
      <c r="JSE2087" s="2217"/>
      <c r="JSF2087" s="2217"/>
      <c r="JSG2087" s="2217"/>
      <c r="JSH2087" s="2217"/>
      <c r="JSI2087" s="2217"/>
      <c r="JSJ2087" s="2217"/>
      <c r="JSK2087" s="2217"/>
      <c r="JSL2087" s="2217"/>
      <c r="JSM2087" s="2217"/>
      <c r="JSN2087" s="2217"/>
      <c r="JSO2087" s="2217"/>
      <c r="JSP2087" s="2217"/>
      <c r="JSQ2087" s="2217"/>
      <c r="JSR2087" s="2217"/>
      <c r="JSS2087" s="2217"/>
      <c r="JST2087" s="2217"/>
      <c r="JSU2087" s="2217"/>
      <c r="JSV2087" s="2217"/>
      <c r="JSW2087" s="2217"/>
      <c r="JSX2087" s="2217"/>
      <c r="JSY2087" s="2217"/>
      <c r="JSZ2087" s="2217"/>
      <c r="JTA2087" s="2217"/>
      <c r="JTB2087" s="2217"/>
      <c r="JTC2087" s="2217"/>
      <c r="JTD2087" s="2217"/>
      <c r="JTE2087" s="2217"/>
      <c r="JTF2087" s="2217"/>
      <c r="JTG2087" s="2217"/>
      <c r="JTH2087" s="2217"/>
      <c r="JTI2087" s="2217"/>
      <c r="JTJ2087" s="2217"/>
      <c r="JTK2087" s="2217"/>
      <c r="JTL2087" s="2217"/>
      <c r="JTM2087" s="2217"/>
      <c r="JTN2087" s="2217"/>
      <c r="JTO2087" s="2217"/>
      <c r="JTP2087" s="2217"/>
      <c r="JTQ2087" s="2217"/>
      <c r="JTR2087" s="2217"/>
      <c r="JTS2087" s="2217"/>
      <c r="JTT2087" s="2217"/>
      <c r="JTU2087" s="2217"/>
      <c r="JTV2087" s="2217"/>
      <c r="JTW2087" s="2217"/>
      <c r="JTX2087" s="2217"/>
      <c r="JTY2087" s="2217"/>
      <c r="JTZ2087" s="2217"/>
      <c r="JUA2087" s="2217"/>
      <c r="JUB2087" s="2217"/>
      <c r="JUC2087" s="2217"/>
      <c r="JUD2087" s="2217"/>
      <c r="JUE2087" s="2217"/>
      <c r="JUF2087" s="2217"/>
      <c r="JUG2087" s="2217"/>
      <c r="JUH2087" s="2217"/>
      <c r="JUI2087" s="2217"/>
      <c r="JUJ2087" s="2217"/>
      <c r="JUK2087" s="2217"/>
      <c r="JUL2087" s="2217"/>
      <c r="JUM2087" s="2217"/>
      <c r="JUN2087" s="2217"/>
      <c r="JUO2087" s="2217"/>
      <c r="JUP2087" s="2217"/>
      <c r="JUQ2087" s="2217"/>
      <c r="JUR2087" s="2217"/>
      <c r="JUS2087" s="2217"/>
      <c r="JUT2087" s="2217"/>
      <c r="JUU2087" s="2217"/>
      <c r="JUV2087" s="2217"/>
      <c r="JUW2087" s="2217"/>
      <c r="JUX2087" s="2217"/>
      <c r="JUY2087" s="2217"/>
      <c r="JUZ2087" s="2217"/>
      <c r="JVA2087" s="2217"/>
      <c r="JVB2087" s="2217"/>
      <c r="JVC2087" s="2217"/>
      <c r="JVD2087" s="2217"/>
      <c r="JVE2087" s="2217"/>
      <c r="JVF2087" s="2217"/>
      <c r="JVG2087" s="2217"/>
      <c r="JVH2087" s="2217"/>
      <c r="JVI2087" s="2217"/>
      <c r="JVJ2087" s="2217"/>
      <c r="JVK2087" s="2217"/>
      <c r="JVL2087" s="2217"/>
      <c r="JVM2087" s="2217"/>
      <c r="JVN2087" s="2217"/>
      <c r="JVO2087" s="2217"/>
      <c r="JVP2087" s="2217"/>
      <c r="JVQ2087" s="2217"/>
      <c r="JVR2087" s="2217"/>
      <c r="JVS2087" s="2217"/>
      <c r="JVT2087" s="2217"/>
      <c r="JVU2087" s="2217"/>
      <c r="JVV2087" s="2217"/>
      <c r="JVW2087" s="2217"/>
      <c r="JVX2087" s="2217"/>
      <c r="JVY2087" s="2217"/>
      <c r="JVZ2087" s="2217"/>
      <c r="JWA2087" s="2217"/>
      <c r="JWB2087" s="2217"/>
      <c r="JWC2087" s="2217"/>
      <c r="JWD2087" s="2217"/>
      <c r="JWE2087" s="2217"/>
      <c r="JWF2087" s="2217"/>
      <c r="JWG2087" s="2217"/>
      <c r="JWH2087" s="2217"/>
      <c r="JWI2087" s="2217"/>
      <c r="JWJ2087" s="2217"/>
      <c r="JWK2087" s="2217"/>
      <c r="JWL2087" s="2217"/>
      <c r="JWM2087" s="2217"/>
      <c r="JWN2087" s="2217"/>
      <c r="JWO2087" s="2217"/>
      <c r="JWP2087" s="2217"/>
      <c r="JWQ2087" s="2217"/>
      <c r="JWR2087" s="2217"/>
      <c r="JWS2087" s="2217"/>
      <c r="JWT2087" s="2217"/>
      <c r="JWU2087" s="2217"/>
      <c r="JWV2087" s="2217"/>
      <c r="JWW2087" s="2217"/>
      <c r="JWX2087" s="2217"/>
      <c r="JWY2087" s="2217"/>
      <c r="JWZ2087" s="2217"/>
      <c r="JXA2087" s="2217"/>
      <c r="JXB2087" s="2217"/>
      <c r="JXC2087" s="2217"/>
      <c r="JXD2087" s="2217"/>
      <c r="JXE2087" s="2217"/>
      <c r="JXF2087" s="2217"/>
      <c r="JXG2087" s="2217"/>
      <c r="JXH2087" s="2217"/>
      <c r="JXI2087" s="2217"/>
      <c r="JXJ2087" s="2217"/>
      <c r="JXK2087" s="2217"/>
      <c r="JXL2087" s="2217"/>
      <c r="JXM2087" s="2217"/>
      <c r="JXN2087" s="2217"/>
      <c r="JXO2087" s="2217"/>
      <c r="JXP2087" s="2217"/>
      <c r="JXQ2087" s="2217"/>
      <c r="JXR2087" s="2217"/>
      <c r="JXS2087" s="2217"/>
      <c r="JXT2087" s="2217"/>
      <c r="JXU2087" s="2217"/>
      <c r="JXV2087" s="2217"/>
      <c r="JXW2087" s="2217"/>
      <c r="JXX2087" s="2217"/>
      <c r="JXY2087" s="2217"/>
      <c r="JXZ2087" s="2217"/>
      <c r="JYA2087" s="2217"/>
      <c r="JYB2087" s="2217"/>
      <c r="JYC2087" s="2217"/>
      <c r="JYD2087" s="2217"/>
      <c r="JYE2087" s="2217"/>
      <c r="JYF2087" s="2217"/>
      <c r="JYG2087" s="2217"/>
      <c r="JYH2087" s="2217"/>
      <c r="JYI2087" s="2217"/>
      <c r="JYJ2087" s="2217"/>
      <c r="JYK2087" s="2217"/>
      <c r="JYL2087" s="2217"/>
      <c r="JYM2087" s="2217"/>
      <c r="JYN2087" s="2217"/>
      <c r="JYO2087" s="2217"/>
      <c r="JYP2087" s="2217"/>
      <c r="JYQ2087" s="2217"/>
      <c r="JYR2087" s="2217"/>
      <c r="JYS2087" s="2217"/>
      <c r="JYT2087" s="2217"/>
      <c r="JYU2087" s="2217"/>
      <c r="JYV2087" s="2217"/>
      <c r="JYW2087" s="2217"/>
      <c r="JYX2087" s="2217"/>
      <c r="JYY2087" s="2217"/>
      <c r="JYZ2087" s="2217"/>
      <c r="JZA2087" s="2217"/>
      <c r="JZB2087" s="2217"/>
      <c r="JZC2087" s="2217"/>
      <c r="JZD2087" s="2217"/>
      <c r="JZE2087" s="2217"/>
      <c r="JZF2087" s="2217"/>
      <c r="JZG2087" s="2217"/>
      <c r="JZH2087" s="2217"/>
      <c r="JZI2087" s="2217"/>
      <c r="JZJ2087" s="2217"/>
      <c r="JZK2087" s="2217"/>
      <c r="JZL2087" s="2217"/>
      <c r="JZM2087" s="2217"/>
      <c r="JZN2087" s="2217"/>
      <c r="JZO2087" s="2217"/>
      <c r="JZP2087" s="2217"/>
      <c r="JZQ2087" s="2217"/>
      <c r="JZR2087" s="2217"/>
      <c r="JZS2087" s="2217"/>
      <c r="JZT2087" s="2217"/>
      <c r="JZU2087" s="2217"/>
      <c r="JZV2087" s="2217"/>
      <c r="JZW2087" s="2217"/>
      <c r="JZX2087" s="2217"/>
      <c r="JZY2087" s="2217"/>
      <c r="JZZ2087" s="2217"/>
      <c r="KAA2087" s="2217"/>
      <c r="KAB2087" s="2217"/>
      <c r="KAC2087" s="2217"/>
      <c r="KAD2087" s="2217"/>
      <c r="KAE2087" s="2217"/>
      <c r="KAF2087" s="2217"/>
      <c r="KAG2087" s="2217"/>
      <c r="KAH2087" s="2217"/>
      <c r="KAI2087" s="2217"/>
      <c r="KAJ2087" s="2217"/>
      <c r="KAK2087" s="2217"/>
      <c r="KAL2087" s="2217"/>
      <c r="KAM2087" s="2217"/>
      <c r="KAN2087" s="2217"/>
      <c r="KAO2087" s="2217"/>
      <c r="KAP2087" s="2217"/>
      <c r="KAQ2087" s="2217"/>
      <c r="KAR2087" s="2217"/>
      <c r="KAS2087" s="2217"/>
      <c r="KAT2087" s="2217"/>
      <c r="KAU2087" s="2217"/>
      <c r="KAV2087" s="2217"/>
      <c r="KAW2087" s="2217"/>
      <c r="KAX2087" s="2217"/>
      <c r="KAY2087" s="2217"/>
      <c r="KAZ2087" s="2217"/>
      <c r="KBA2087" s="2217"/>
      <c r="KBB2087" s="2217"/>
      <c r="KBC2087" s="2217"/>
      <c r="KBD2087" s="2217"/>
      <c r="KBE2087" s="2217"/>
      <c r="KBF2087" s="2217"/>
      <c r="KBG2087" s="2217"/>
      <c r="KBH2087" s="2217"/>
      <c r="KBI2087" s="2217"/>
      <c r="KBJ2087" s="2217"/>
      <c r="KBK2087" s="2217"/>
      <c r="KBL2087" s="2217"/>
      <c r="KBM2087" s="2217"/>
      <c r="KBN2087" s="2217"/>
      <c r="KBO2087" s="2217"/>
      <c r="KBP2087" s="2217"/>
      <c r="KBQ2087" s="2217"/>
      <c r="KBR2087" s="2217"/>
      <c r="KBS2087" s="2217"/>
      <c r="KBT2087" s="2217"/>
      <c r="KBU2087" s="2217"/>
      <c r="KBV2087" s="2217"/>
      <c r="KBW2087" s="2217"/>
      <c r="KBX2087" s="2217"/>
      <c r="KBY2087" s="2217"/>
      <c r="KBZ2087" s="2217"/>
      <c r="KCA2087" s="2217"/>
      <c r="KCB2087" s="2217"/>
      <c r="KCC2087" s="2217"/>
      <c r="KCD2087" s="2217"/>
      <c r="KCE2087" s="2217"/>
      <c r="KCF2087" s="2217"/>
      <c r="KCG2087" s="2217"/>
      <c r="KCH2087" s="2217"/>
      <c r="KCI2087" s="2217"/>
      <c r="KCJ2087" s="2217"/>
      <c r="KCK2087" s="2217"/>
      <c r="KCL2087" s="2217"/>
      <c r="KCM2087" s="2217"/>
      <c r="KCN2087" s="2217"/>
      <c r="KCO2087" s="2217"/>
      <c r="KCP2087" s="2217"/>
      <c r="KCQ2087" s="2217"/>
      <c r="KCR2087" s="2217"/>
      <c r="KCS2087" s="2217"/>
      <c r="KCT2087" s="2217"/>
      <c r="KCU2087" s="2217"/>
      <c r="KCV2087" s="2217"/>
      <c r="KCW2087" s="2217"/>
      <c r="KCX2087" s="2217"/>
      <c r="KCY2087" s="2217"/>
      <c r="KCZ2087" s="2217"/>
      <c r="KDA2087" s="2217"/>
      <c r="KDB2087" s="2217"/>
      <c r="KDC2087" s="2217"/>
      <c r="KDD2087" s="2217"/>
      <c r="KDE2087" s="2217"/>
      <c r="KDF2087" s="2217"/>
      <c r="KDG2087" s="2217"/>
      <c r="KDH2087" s="2217"/>
      <c r="KDI2087" s="2217"/>
      <c r="KDJ2087" s="2217"/>
      <c r="KDK2087" s="2217"/>
      <c r="KDL2087" s="2217"/>
      <c r="KDM2087" s="2217"/>
      <c r="KDN2087" s="2217"/>
      <c r="KDO2087" s="2217"/>
      <c r="KDP2087" s="2217"/>
      <c r="KDQ2087" s="2217"/>
      <c r="KDR2087" s="2217"/>
      <c r="KDS2087" s="2217"/>
      <c r="KDT2087" s="2217"/>
      <c r="KDU2087" s="2217"/>
      <c r="KDV2087" s="2217"/>
      <c r="KDW2087" s="2217"/>
      <c r="KDX2087" s="2217"/>
      <c r="KDY2087" s="2217"/>
      <c r="KDZ2087" s="2217"/>
      <c r="KEA2087" s="2217"/>
      <c r="KEB2087" s="2217"/>
      <c r="KEC2087" s="2217"/>
      <c r="KED2087" s="2217"/>
      <c r="KEE2087" s="2217"/>
      <c r="KEF2087" s="2217"/>
      <c r="KEG2087" s="2217"/>
      <c r="KEH2087" s="2217"/>
      <c r="KEI2087" s="2217"/>
      <c r="KEJ2087" s="2217"/>
      <c r="KEK2087" s="2217"/>
      <c r="KEL2087" s="2217"/>
      <c r="KEM2087" s="2217"/>
      <c r="KEN2087" s="2217"/>
      <c r="KEO2087" s="2217"/>
      <c r="KEP2087" s="2217"/>
      <c r="KEQ2087" s="2217"/>
      <c r="KER2087" s="2217"/>
      <c r="KES2087" s="2217"/>
      <c r="KET2087" s="2217"/>
      <c r="KEU2087" s="2217"/>
      <c r="KEV2087" s="2217"/>
      <c r="KEW2087" s="2217"/>
      <c r="KEX2087" s="2217"/>
      <c r="KEY2087" s="2217"/>
      <c r="KEZ2087" s="2217"/>
      <c r="KFA2087" s="2217"/>
      <c r="KFB2087" s="2217"/>
      <c r="KFC2087" s="2217"/>
      <c r="KFD2087" s="2217"/>
      <c r="KFE2087" s="2217"/>
      <c r="KFF2087" s="2217"/>
      <c r="KFG2087" s="2217"/>
      <c r="KFH2087" s="2217"/>
      <c r="KFI2087" s="2217"/>
      <c r="KFJ2087" s="2217"/>
      <c r="KFK2087" s="2217"/>
      <c r="KFL2087" s="2217"/>
      <c r="KFM2087" s="2217"/>
      <c r="KFN2087" s="2217"/>
      <c r="KFO2087" s="2217"/>
      <c r="KFP2087" s="2217"/>
      <c r="KFQ2087" s="2217"/>
      <c r="KFR2087" s="2217"/>
      <c r="KFS2087" s="2217"/>
      <c r="KFT2087" s="2217"/>
      <c r="KFU2087" s="2217"/>
      <c r="KFV2087" s="2217"/>
      <c r="KFW2087" s="2217"/>
      <c r="KFX2087" s="2217"/>
      <c r="KFY2087" s="2217"/>
      <c r="KFZ2087" s="2217"/>
      <c r="KGA2087" s="2217"/>
      <c r="KGB2087" s="2217"/>
      <c r="KGC2087" s="2217"/>
      <c r="KGD2087" s="2217"/>
      <c r="KGE2087" s="2217"/>
      <c r="KGF2087" s="2217"/>
      <c r="KGG2087" s="2217"/>
      <c r="KGH2087" s="2217"/>
      <c r="KGI2087" s="2217"/>
      <c r="KGJ2087" s="2217"/>
      <c r="KGK2087" s="2217"/>
      <c r="KGL2087" s="2217"/>
      <c r="KGM2087" s="2217"/>
      <c r="KGN2087" s="2217"/>
      <c r="KGO2087" s="2217"/>
      <c r="KGP2087" s="2217"/>
      <c r="KGQ2087" s="2217"/>
      <c r="KGR2087" s="2217"/>
      <c r="KGS2087" s="2217"/>
      <c r="KGT2087" s="2217"/>
      <c r="KGU2087" s="2217"/>
      <c r="KGV2087" s="2217"/>
      <c r="KGW2087" s="2217"/>
      <c r="KGX2087" s="2217"/>
      <c r="KGY2087" s="2217"/>
      <c r="KGZ2087" s="2217"/>
      <c r="KHA2087" s="2217"/>
      <c r="KHB2087" s="2217"/>
      <c r="KHC2087" s="2217"/>
      <c r="KHD2087" s="2217"/>
      <c r="KHE2087" s="2217"/>
      <c r="KHF2087" s="2217"/>
      <c r="KHG2087" s="2217"/>
      <c r="KHH2087" s="2217"/>
      <c r="KHI2087" s="2217"/>
      <c r="KHJ2087" s="2217"/>
      <c r="KHK2087" s="2217"/>
      <c r="KHL2087" s="2217"/>
      <c r="KHM2087" s="2217"/>
      <c r="KHN2087" s="2217"/>
      <c r="KHO2087" s="2217"/>
      <c r="KHP2087" s="2217"/>
      <c r="KHQ2087" s="2217"/>
      <c r="KHR2087" s="2217"/>
      <c r="KHS2087" s="2217"/>
      <c r="KHT2087" s="2217"/>
      <c r="KHU2087" s="2217"/>
      <c r="KHV2087" s="2217"/>
      <c r="KHW2087" s="2217"/>
      <c r="KHX2087" s="2217"/>
      <c r="KHY2087" s="2217"/>
      <c r="KHZ2087" s="2217"/>
      <c r="KIA2087" s="2217"/>
      <c r="KIB2087" s="2217"/>
      <c r="KIC2087" s="2217"/>
      <c r="KID2087" s="2217"/>
      <c r="KIE2087" s="2217"/>
      <c r="KIF2087" s="2217"/>
      <c r="KIG2087" s="2217"/>
      <c r="KIH2087" s="2217"/>
      <c r="KII2087" s="2217"/>
      <c r="KIJ2087" s="2217"/>
      <c r="KIK2087" s="2217"/>
      <c r="KIL2087" s="2217"/>
      <c r="KIM2087" s="2217"/>
      <c r="KIN2087" s="2217"/>
      <c r="KIO2087" s="2217"/>
      <c r="KIP2087" s="2217"/>
      <c r="KIQ2087" s="2217"/>
      <c r="KIR2087" s="2217"/>
      <c r="KIS2087" s="2217"/>
      <c r="KIT2087" s="2217"/>
      <c r="KIU2087" s="2217"/>
      <c r="KIV2087" s="2217"/>
      <c r="KIW2087" s="2217"/>
      <c r="KIX2087" s="2217"/>
      <c r="KIY2087" s="2217"/>
      <c r="KIZ2087" s="2217"/>
      <c r="KJA2087" s="2217"/>
      <c r="KJB2087" s="2217"/>
      <c r="KJC2087" s="2217"/>
      <c r="KJD2087" s="2217"/>
      <c r="KJE2087" s="2217"/>
      <c r="KJF2087" s="2217"/>
      <c r="KJG2087" s="2217"/>
      <c r="KJH2087" s="2217"/>
      <c r="KJI2087" s="2217"/>
      <c r="KJJ2087" s="2217"/>
      <c r="KJK2087" s="2217"/>
      <c r="KJL2087" s="2217"/>
      <c r="KJM2087" s="2217"/>
      <c r="KJN2087" s="2217"/>
      <c r="KJO2087" s="2217"/>
      <c r="KJP2087" s="2217"/>
      <c r="KJQ2087" s="2217"/>
      <c r="KJR2087" s="2217"/>
      <c r="KJS2087" s="2217"/>
      <c r="KJT2087" s="2217"/>
      <c r="KJU2087" s="2217"/>
      <c r="KJV2087" s="2217"/>
      <c r="KJW2087" s="2217"/>
      <c r="KJX2087" s="2217"/>
      <c r="KJY2087" s="2217"/>
      <c r="KJZ2087" s="2217"/>
      <c r="KKA2087" s="2217"/>
      <c r="KKB2087" s="2217"/>
      <c r="KKC2087" s="2217"/>
      <c r="KKD2087" s="2217"/>
      <c r="KKE2087" s="2217"/>
      <c r="KKF2087" s="2217"/>
      <c r="KKG2087" s="2217"/>
      <c r="KKH2087" s="2217"/>
      <c r="KKI2087" s="2217"/>
      <c r="KKJ2087" s="2217"/>
      <c r="KKK2087" s="2217"/>
      <c r="KKL2087" s="2217"/>
      <c r="KKM2087" s="2217"/>
      <c r="KKN2087" s="2217"/>
      <c r="KKO2087" s="2217"/>
      <c r="KKP2087" s="2217"/>
      <c r="KKQ2087" s="2217"/>
      <c r="KKR2087" s="2217"/>
      <c r="KKS2087" s="2217"/>
      <c r="KKT2087" s="2217"/>
      <c r="KKU2087" s="2217"/>
      <c r="KKV2087" s="2217"/>
      <c r="KKW2087" s="2217"/>
      <c r="KKX2087" s="2217"/>
      <c r="KKY2087" s="2217"/>
      <c r="KKZ2087" s="2217"/>
      <c r="KLA2087" s="2217"/>
      <c r="KLB2087" s="2217"/>
      <c r="KLC2087" s="2217"/>
      <c r="KLD2087" s="2217"/>
      <c r="KLE2087" s="2217"/>
      <c r="KLF2087" s="2217"/>
      <c r="KLG2087" s="2217"/>
      <c r="KLH2087" s="2217"/>
      <c r="KLI2087" s="2217"/>
      <c r="KLJ2087" s="2217"/>
      <c r="KLK2087" s="2217"/>
      <c r="KLL2087" s="2217"/>
      <c r="KLM2087" s="2217"/>
      <c r="KLN2087" s="2217"/>
      <c r="KLO2087" s="2217"/>
      <c r="KLP2087" s="2217"/>
      <c r="KLQ2087" s="2217"/>
      <c r="KLR2087" s="2217"/>
      <c r="KLS2087" s="2217"/>
      <c r="KLT2087" s="2217"/>
      <c r="KLU2087" s="2217"/>
      <c r="KLV2087" s="2217"/>
      <c r="KLW2087" s="2217"/>
      <c r="KLX2087" s="2217"/>
      <c r="KLY2087" s="2217"/>
      <c r="KLZ2087" s="2217"/>
      <c r="KMA2087" s="2217"/>
      <c r="KMB2087" s="2217"/>
      <c r="KMC2087" s="2217"/>
      <c r="KMD2087" s="2217"/>
      <c r="KME2087" s="2217"/>
      <c r="KMF2087" s="2217"/>
      <c r="KMG2087" s="2217"/>
      <c r="KMH2087" s="2217"/>
      <c r="KMI2087" s="2217"/>
      <c r="KMJ2087" s="2217"/>
      <c r="KMK2087" s="2217"/>
      <c r="KML2087" s="2217"/>
      <c r="KMM2087" s="2217"/>
      <c r="KMN2087" s="2217"/>
      <c r="KMO2087" s="2217"/>
      <c r="KMP2087" s="2217"/>
      <c r="KMQ2087" s="2217"/>
      <c r="KMR2087" s="2217"/>
      <c r="KMS2087" s="2217"/>
      <c r="KMT2087" s="2217"/>
      <c r="KMU2087" s="2217"/>
      <c r="KMV2087" s="2217"/>
      <c r="KMW2087" s="2217"/>
      <c r="KMX2087" s="2217"/>
      <c r="KMY2087" s="2217"/>
      <c r="KMZ2087" s="2217"/>
      <c r="KNA2087" s="2217"/>
      <c r="KNB2087" s="2217"/>
      <c r="KNC2087" s="2217"/>
      <c r="KND2087" s="2217"/>
      <c r="KNE2087" s="2217"/>
      <c r="KNF2087" s="2217"/>
      <c r="KNG2087" s="2217"/>
      <c r="KNH2087" s="2217"/>
      <c r="KNI2087" s="2217"/>
      <c r="KNJ2087" s="2217"/>
      <c r="KNK2087" s="2217"/>
      <c r="KNL2087" s="2217"/>
      <c r="KNM2087" s="2217"/>
      <c r="KNN2087" s="2217"/>
      <c r="KNO2087" s="2217"/>
      <c r="KNP2087" s="2217"/>
      <c r="KNQ2087" s="2217"/>
      <c r="KNR2087" s="2217"/>
      <c r="KNS2087" s="2217"/>
      <c r="KNT2087" s="2217"/>
      <c r="KNU2087" s="2217"/>
      <c r="KNV2087" s="2217"/>
      <c r="KNW2087" s="2217"/>
      <c r="KNX2087" s="2217"/>
      <c r="KNY2087" s="2217"/>
      <c r="KNZ2087" s="2217"/>
      <c r="KOA2087" s="2217"/>
      <c r="KOB2087" s="2217"/>
      <c r="KOC2087" s="2217"/>
      <c r="KOD2087" s="2217"/>
      <c r="KOE2087" s="2217"/>
      <c r="KOF2087" s="2217"/>
      <c r="KOG2087" s="2217"/>
      <c r="KOH2087" s="2217"/>
      <c r="KOI2087" s="2217"/>
      <c r="KOJ2087" s="2217"/>
      <c r="KOK2087" s="2217"/>
      <c r="KOL2087" s="2217"/>
      <c r="KOM2087" s="2217"/>
      <c r="KON2087" s="2217"/>
      <c r="KOO2087" s="2217"/>
      <c r="KOP2087" s="2217"/>
      <c r="KOQ2087" s="2217"/>
      <c r="KOR2087" s="2217"/>
      <c r="KOS2087" s="2217"/>
      <c r="KOT2087" s="2217"/>
      <c r="KOU2087" s="2217"/>
      <c r="KOV2087" s="2217"/>
      <c r="KOW2087" s="2217"/>
      <c r="KOX2087" s="2217"/>
      <c r="KOY2087" s="2217"/>
      <c r="KOZ2087" s="2217"/>
      <c r="KPA2087" s="2217"/>
      <c r="KPB2087" s="2217"/>
      <c r="KPC2087" s="2217"/>
      <c r="KPD2087" s="2217"/>
      <c r="KPE2087" s="2217"/>
      <c r="KPF2087" s="2217"/>
      <c r="KPG2087" s="2217"/>
      <c r="KPH2087" s="2217"/>
      <c r="KPI2087" s="2217"/>
      <c r="KPJ2087" s="2217"/>
      <c r="KPK2087" s="2217"/>
      <c r="KPL2087" s="2217"/>
      <c r="KPM2087" s="2217"/>
      <c r="KPN2087" s="2217"/>
      <c r="KPO2087" s="2217"/>
      <c r="KPP2087" s="2217"/>
      <c r="KPQ2087" s="2217"/>
      <c r="KPR2087" s="2217"/>
      <c r="KPS2087" s="2217"/>
      <c r="KPT2087" s="2217"/>
      <c r="KPU2087" s="2217"/>
      <c r="KPV2087" s="2217"/>
      <c r="KPW2087" s="2217"/>
      <c r="KPX2087" s="2217"/>
      <c r="KPY2087" s="2217"/>
      <c r="KPZ2087" s="2217"/>
      <c r="KQA2087" s="2217"/>
      <c r="KQB2087" s="2217"/>
      <c r="KQC2087" s="2217"/>
      <c r="KQD2087" s="2217"/>
      <c r="KQE2087" s="2217"/>
      <c r="KQF2087" s="2217"/>
      <c r="KQG2087" s="2217"/>
      <c r="KQH2087" s="2217"/>
      <c r="KQI2087" s="2217"/>
      <c r="KQJ2087" s="2217"/>
      <c r="KQK2087" s="2217"/>
      <c r="KQL2087" s="2217"/>
      <c r="KQM2087" s="2217"/>
      <c r="KQN2087" s="2217"/>
      <c r="KQO2087" s="2217"/>
      <c r="KQP2087" s="2217"/>
      <c r="KQQ2087" s="2217"/>
      <c r="KQR2087" s="2217"/>
      <c r="KQS2087" s="2217"/>
      <c r="KQT2087" s="2217"/>
      <c r="KQU2087" s="2217"/>
      <c r="KQV2087" s="2217"/>
      <c r="KQW2087" s="2217"/>
      <c r="KQX2087" s="2217"/>
      <c r="KQY2087" s="2217"/>
      <c r="KQZ2087" s="2217"/>
      <c r="KRA2087" s="2217"/>
      <c r="KRB2087" s="2217"/>
      <c r="KRC2087" s="2217"/>
      <c r="KRD2087" s="2217"/>
      <c r="KRE2087" s="2217"/>
      <c r="KRF2087" s="2217"/>
      <c r="KRG2087" s="2217"/>
      <c r="KRH2087" s="2217"/>
      <c r="KRI2087" s="2217"/>
      <c r="KRJ2087" s="2217"/>
      <c r="KRK2087" s="2217"/>
      <c r="KRL2087" s="2217"/>
      <c r="KRM2087" s="2217"/>
      <c r="KRN2087" s="2217"/>
      <c r="KRO2087" s="2217"/>
      <c r="KRP2087" s="2217"/>
      <c r="KRQ2087" s="2217"/>
      <c r="KRR2087" s="2217"/>
      <c r="KRS2087" s="2217"/>
      <c r="KRT2087" s="2217"/>
      <c r="KRU2087" s="2217"/>
      <c r="KRV2087" s="2217"/>
      <c r="KRW2087" s="2217"/>
      <c r="KRX2087" s="2217"/>
      <c r="KRY2087" s="2217"/>
      <c r="KRZ2087" s="2217"/>
      <c r="KSA2087" s="2217"/>
      <c r="KSB2087" s="2217"/>
      <c r="KSC2087" s="2217"/>
      <c r="KSD2087" s="2217"/>
      <c r="KSE2087" s="2217"/>
      <c r="KSF2087" s="2217"/>
      <c r="KSG2087" s="2217"/>
      <c r="KSH2087" s="2217"/>
      <c r="KSI2087" s="2217"/>
      <c r="KSJ2087" s="2217"/>
      <c r="KSK2087" s="2217"/>
      <c r="KSL2087" s="2217"/>
      <c r="KSM2087" s="2217"/>
      <c r="KSN2087" s="2217"/>
      <c r="KSO2087" s="2217"/>
      <c r="KSP2087" s="2217"/>
      <c r="KSQ2087" s="2217"/>
      <c r="KSR2087" s="2217"/>
      <c r="KSS2087" s="2217"/>
      <c r="KST2087" s="2217"/>
      <c r="KSU2087" s="2217"/>
      <c r="KSV2087" s="2217"/>
      <c r="KSW2087" s="2217"/>
      <c r="KSX2087" s="2217"/>
      <c r="KSY2087" s="2217"/>
      <c r="KSZ2087" s="2217"/>
      <c r="KTA2087" s="2217"/>
      <c r="KTB2087" s="2217"/>
      <c r="KTC2087" s="2217"/>
      <c r="KTD2087" s="2217"/>
      <c r="KTE2087" s="2217"/>
      <c r="KTF2087" s="2217"/>
      <c r="KTG2087" s="2217"/>
      <c r="KTH2087" s="2217"/>
      <c r="KTI2087" s="2217"/>
      <c r="KTJ2087" s="2217"/>
      <c r="KTK2087" s="2217"/>
      <c r="KTL2087" s="2217"/>
      <c r="KTM2087" s="2217"/>
      <c r="KTN2087" s="2217"/>
      <c r="KTO2087" s="2217"/>
      <c r="KTP2087" s="2217"/>
      <c r="KTQ2087" s="2217"/>
      <c r="KTR2087" s="2217"/>
      <c r="KTS2087" s="2217"/>
      <c r="KTT2087" s="2217"/>
      <c r="KTU2087" s="2217"/>
      <c r="KTV2087" s="2217"/>
      <c r="KTW2087" s="2217"/>
      <c r="KTX2087" s="2217"/>
      <c r="KTY2087" s="2217"/>
      <c r="KTZ2087" s="2217"/>
      <c r="KUA2087" s="2217"/>
      <c r="KUB2087" s="2217"/>
      <c r="KUC2087" s="2217"/>
      <c r="KUD2087" s="2217"/>
      <c r="KUE2087" s="2217"/>
      <c r="KUF2087" s="2217"/>
      <c r="KUG2087" s="2217"/>
      <c r="KUH2087" s="2217"/>
      <c r="KUI2087" s="2217"/>
      <c r="KUJ2087" s="2217"/>
      <c r="KUK2087" s="2217"/>
      <c r="KUL2087" s="2217"/>
      <c r="KUM2087" s="2217"/>
      <c r="KUN2087" s="2217"/>
      <c r="KUO2087" s="2217"/>
      <c r="KUP2087" s="2217"/>
      <c r="KUQ2087" s="2217"/>
      <c r="KUR2087" s="2217"/>
      <c r="KUS2087" s="2217"/>
      <c r="KUT2087" s="2217"/>
      <c r="KUU2087" s="2217"/>
      <c r="KUV2087" s="2217"/>
      <c r="KUW2087" s="2217"/>
      <c r="KUX2087" s="2217"/>
      <c r="KUY2087" s="2217"/>
      <c r="KUZ2087" s="2217"/>
      <c r="KVA2087" s="2217"/>
      <c r="KVB2087" s="2217"/>
      <c r="KVC2087" s="2217"/>
      <c r="KVD2087" s="2217"/>
      <c r="KVE2087" s="2217"/>
      <c r="KVF2087" s="2217"/>
      <c r="KVG2087" s="2217"/>
      <c r="KVH2087" s="2217"/>
      <c r="KVI2087" s="2217"/>
      <c r="KVJ2087" s="2217"/>
      <c r="KVK2087" s="2217"/>
      <c r="KVL2087" s="2217"/>
      <c r="KVM2087" s="2217"/>
      <c r="KVN2087" s="2217"/>
      <c r="KVO2087" s="2217"/>
      <c r="KVP2087" s="2217"/>
      <c r="KVQ2087" s="2217"/>
      <c r="KVR2087" s="2217"/>
      <c r="KVS2087" s="2217"/>
      <c r="KVT2087" s="2217"/>
      <c r="KVU2087" s="2217"/>
      <c r="KVV2087" s="2217"/>
      <c r="KVW2087" s="2217"/>
      <c r="KVX2087" s="2217"/>
      <c r="KVY2087" s="2217"/>
      <c r="KVZ2087" s="2217"/>
      <c r="KWA2087" s="2217"/>
      <c r="KWB2087" s="2217"/>
      <c r="KWC2087" s="2217"/>
      <c r="KWD2087" s="2217"/>
      <c r="KWE2087" s="2217"/>
      <c r="KWF2087" s="2217"/>
      <c r="KWG2087" s="2217"/>
      <c r="KWH2087" s="2217"/>
      <c r="KWI2087" s="2217"/>
      <c r="KWJ2087" s="2217"/>
      <c r="KWK2087" s="2217"/>
      <c r="KWL2087" s="2217"/>
      <c r="KWM2087" s="2217"/>
      <c r="KWN2087" s="2217"/>
      <c r="KWO2087" s="2217"/>
      <c r="KWP2087" s="2217"/>
      <c r="KWQ2087" s="2217"/>
      <c r="KWR2087" s="2217"/>
      <c r="KWS2087" s="2217"/>
      <c r="KWT2087" s="2217"/>
      <c r="KWU2087" s="2217"/>
      <c r="KWV2087" s="2217"/>
      <c r="KWW2087" s="2217"/>
      <c r="KWX2087" s="2217"/>
      <c r="KWY2087" s="2217"/>
      <c r="KWZ2087" s="2217"/>
      <c r="KXA2087" s="2217"/>
      <c r="KXB2087" s="2217"/>
      <c r="KXC2087" s="2217"/>
      <c r="KXD2087" s="2217"/>
      <c r="KXE2087" s="2217"/>
      <c r="KXF2087" s="2217"/>
      <c r="KXG2087" s="2217"/>
      <c r="KXH2087" s="2217"/>
      <c r="KXI2087" s="2217"/>
      <c r="KXJ2087" s="2217"/>
      <c r="KXK2087" s="2217"/>
      <c r="KXL2087" s="2217"/>
      <c r="KXM2087" s="2217"/>
      <c r="KXN2087" s="2217"/>
      <c r="KXO2087" s="2217"/>
      <c r="KXP2087" s="2217"/>
      <c r="KXQ2087" s="2217"/>
      <c r="KXR2087" s="2217"/>
      <c r="KXS2087" s="2217"/>
      <c r="KXT2087" s="2217"/>
      <c r="KXU2087" s="2217"/>
      <c r="KXV2087" s="2217"/>
      <c r="KXW2087" s="2217"/>
      <c r="KXX2087" s="2217"/>
      <c r="KXY2087" s="2217"/>
      <c r="KXZ2087" s="2217"/>
      <c r="KYA2087" s="2217"/>
      <c r="KYB2087" s="2217"/>
      <c r="KYC2087" s="2217"/>
      <c r="KYD2087" s="2217"/>
      <c r="KYE2087" s="2217"/>
      <c r="KYF2087" s="2217"/>
      <c r="KYG2087" s="2217"/>
      <c r="KYH2087" s="2217"/>
      <c r="KYI2087" s="2217"/>
      <c r="KYJ2087" s="2217"/>
      <c r="KYK2087" s="2217"/>
      <c r="KYL2087" s="2217"/>
      <c r="KYM2087" s="2217"/>
      <c r="KYN2087" s="2217"/>
      <c r="KYO2087" s="2217"/>
      <c r="KYP2087" s="2217"/>
      <c r="KYQ2087" s="2217"/>
      <c r="KYR2087" s="2217"/>
      <c r="KYS2087" s="2217"/>
      <c r="KYT2087" s="2217"/>
      <c r="KYU2087" s="2217"/>
      <c r="KYV2087" s="2217"/>
      <c r="KYW2087" s="2217"/>
      <c r="KYX2087" s="2217"/>
      <c r="KYY2087" s="2217"/>
      <c r="KYZ2087" s="2217"/>
      <c r="KZA2087" s="2217"/>
      <c r="KZB2087" s="2217"/>
      <c r="KZC2087" s="2217"/>
      <c r="KZD2087" s="2217"/>
      <c r="KZE2087" s="2217"/>
      <c r="KZF2087" s="2217"/>
      <c r="KZG2087" s="2217"/>
      <c r="KZH2087" s="2217"/>
      <c r="KZI2087" s="2217"/>
      <c r="KZJ2087" s="2217"/>
      <c r="KZK2087" s="2217"/>
      <c r="KZL2087" s="2217"/>
      <c r="KZM2087" s="2217"/>
      <c r="KZN2087" s="2217"/>
      <c r="KZO2087" s="2217"/>
      <c r="KZP2087" s="2217"/>
      <c r="KZQ2087" s="2217"/>
      <c r="KZR2087" s="2217"/>
      <c r="KZS2087" s="2217"/>
      <c r="KZT2087" s="2217"/>
      <c r="KZU2087" s="2217"/>
      <c r="KZV2087" s="2217"/>
      <c r="KZW2087" s="2217"/>
      <c r="KZX2087" s="2217"/>
      <c r="KZY2087" s="2217"/>
      <c r="KZZ2087" s="2217"/>
      <c r="LAA2087" s="2217"/>
      <c r="LAB2087" s="2217"/>
      <c r="LAC2087" s="2217"/>
      <c r="LAD2087" s="2217"/>
      <c r="LAE2087" s="2217"/>
      <c r="LAF2087" s="2217"/>
      <c r="LAG2087" s="2217"/>
      <c r="LAH2087" s="2217"/>
      <c r="LAI2087" s="2217"/>
      <c r="LAJ2087" s="2217"/>
      <c r="LAK2087" s="2217"/>
      <c r="LAL2087" s="2217"/>
      <c r="LAM2087" s="2217"/>
      <c r="LAN2087" s="2217"/>
      <c r="LAO2087" s="2217"/>
      <c r="LAP2087" s="2217"/>
      <c r="LAQ2087" s="2217"/>
      <c r="LAR2087" s="2217"/>
      <c r="LAS2087" s="2217"/>
      <c r="LAT2087" s="2217"/>
      <c r="LAU2087" s="2217"/>
      <c r="LAV2087" s="2217"/>
      <c r="LAW2087" s="2217"/>
      <c r="LAX2087" s="2217"/>
      <c r="LAY2087" s="2217"/>
      <c r="LAZ2087" s="2217"/>
      <c r="LBA2087" s="2217"/>
      <c r="LBB2087" s="2217"/>
      <c r="LBC2087" s="2217"/>
      <c r="LBD2087" s="2217"/>
      <c r="LBE2087" s="2217"/>
      <c r="LBF2087" s="2217"/>
      <c r="LBG2087" s="2217"/>
      <c r="LBH2087" s="2217"/>
      <c r="LBI2087" s="2217"/>
      <c r="LBJ2087" s="2217"/>
      <c r="LBK2087" s="2217"/>
      <c r="LBL2087" s="2217"/>
      <c r="LBM2087" s="2217"/>
      <c r="LBN2087" s="2217"/>
      <c r="LBO2087" s="2217"/>
      <c r="LBP2087" s="2217"/>
      <c r="LBQ2087" s="2217"/>
      <c r="LBR2087" s="2217"/>
      <c r="LBS2087" s="2217"/>
      <c r="LBT2087" s="2217"/>
      <c r="LBU2087" s="2217"/>
      <c r="LBV2087" s="2217"/>
      <c r="LBW2087" s="2217"/>
      <c r="LBX2087" s="2217"/>
      <c r="LBY2087" s="2217"/>
      <c r="LBZ2087" s="2217"/>
      <c r="LCA2087" s="2217"/>
      <c r="LCB2087" s="2217"/>
      <c r="LCC2087" s="2217"/>
      <c r="LCD2087" s="2217"/>
      <c r="LCE2087" s="2217"/>
      <c r="LCF2087" s="2217"/>
      <c r="LCG2087" s="2217"/>
      <c r="LCH2087" s="2217"/>
      <c r="LCI2087" s="2217"/>
      <c r="LCJ2087" s="2217"/>
      <c r="LCK2087" s="2217"/>
      <c r="LCL2087" s="2217"/>
      <c r="LCM2087" s="2217"/>
      <c r="LCN2087" s="2217"/>
      <c r="LCO2087" s="2217"/>
      <c r="LCP2087" s="2217"/>
      <c r="LCQ2087" s="2217"/>
      <c r="LCR2087" s="2217"/>
      <c r="LCS2087" s="2217"/>
      <c r="LCT2087" s="2217"/>
      <c r="LCU2087" s="2217"/>
      <c r="LCV2087" s="2217"/>
      <c r="LCW2087" s="2217"/>
      <c r="LCX2087" s="2217"/>
      <c r="LCY2087" s="2217"/>
      <c r="LCZ2087" s="2217"/>
      <c r="LDA2087" s="2217"/>
      <c r="LDB2087" s="2217"/>
      <c r="LDC2087" s="2217"/>
      <c r="LDD2087" s="2217"/>
      <c r="LDE2087" s="2217"/>
      <c r="LDF2087" s="2217"/>
      <c r="LDG2087" s="2217"/>
      <c r="LDH2087" s="2217"/>
      <c r="LDI2087" s="2217"/>
      <c r="LDJ2087" s="2217"/>
      <c r="LDK2087" s="2217"/>
      <c r="LDL2087" s="2217"/>
      <c r="LDM2087" s="2217"/>
      <c r="LDN2087" s="2217"/>
      <c r="LDO2087" s="2217"/>
      <c r="LDP2087" s="2217"/>
      <c r="LDQ2087" s="2217"/>
      <c r="LDR2087" s="2217"/>
      <c r="LDS2087" s="2217"/>
      <c r="LDT2087" s="2217"/>
      <c r="LDU2087" s="2217"/>
      <c r="LDV2087" s="2217"/>
      <c r="LDW2087" s="2217"/>
      <c r="LDX2087" s="2217"/>
      <c r="LDY2087" s="2217"/>
      <c r="LDZ2087" s="2217"/>
      <c r="LEA2087" s="2217"/>
      <c r="LEB2087" s="2217"/>
      <c r="LEC2087" s="2217"/>
      <c r="LED2087" s="2217"/>
      <c r="LEE2087" s="2217"/>
      <c r="LEF2087" s="2217"/>
      <c r="LEG2087" s="2217"/>
      <c r="LEH2087" s="2217"/>
      <c r="LEI2087" s="2217"/>
      <c r="LEJ2087" s="2217"/>
      <c r="LEK2087" s="2217"/>
      <c r="LEL2087" s="2217"/>
      <c r="LEM2087" s="2217"/>
      <c r="LEN2087" s="2217"/>
      <c r="LEO2087" s="2217"/>
      <c r="LEP2087" s="2217"/>
      <c r="LEQ2087" s="2217"/>
      <c r="LER2087" s="2217"/>
      <c r="LES2087" s="2217"/>
      <c r="LET2087" s="2217"/>
      <c r="LEU2087" s="2217"/>
      <c r="LEV2087" s="2217"/>
      <c r="LEW2087" s="2217"/>
      <c r="LEX2087" s="2217"/>
      <c r="LEY2087" s="2217"/>
      <c r="LEZ2087" s="2217"/>
      <c r="LFA2087" s="2217"/>
      <c r="LFB2087" s="2217"/>
      <c r="LFC2087" s="2217"/>
      <c r="LFD2087" s="2217"/>
      <c r="LFE2087" s="2217"/>
      <c r="LFF2087" s="2217"/>
      <c r="LFG2087" s="2217"/>
      <c r="LFH2087" s="2217"/>
      <c r="LFI2087" s="2217"/>
      <c r="LFJ2087" s="2217"/>
      <c r="LFK2087" s="2217"/>
      <c r="LFL2087" s="2217"/>
      <c r="LFM2087" s="2217"/>
      <c r="LFN2087" s="2217"/>
      <c r="LFO2087" s="2217"/>
      <c r="LFP2087" s="2217"/>
      <c r="LFQ2087" s="2217"/>
      <c r="LFR2087" s="2217"/>
      <c r="LFS2087" s="2217"/>
      <c r="LFT2087" s="2217"/>
      <c r="LFU2087" s="2217"/>
      <c r="LFV2087" s="2217"/>
      <c r="LFW2087" s="2217"/>
      <c r="LFX2087" s="2217"/>
      <c r="LFY2087" s="2217"/>
      <c r="LFZ2087" s="2217"/>
      <c r="LGA2087" s="2217"/>
      <c r="LGB2087" s="2217"/>
      <c r="LGC2087" s="2217"/>
      <c r="LGD2087" s="2217"/>
      <c r="LGE2087" s="2217"/>
      <c r="LGF2087" s="2217"/>
      <c r="LGG2087" s="2217"/>
      <c r="LGH2087" s="2217"/>
      <c r="LGI2087" s="2217"/>
      <c r="LGJ2087" s="2217"/>
      <c r="LGK2087" s="2217"/>
      <c r="LGL2087" s="2217"/>
      <c r="LGM2087" s="2217"/>
      <c r="LGN2087" s="2217"/>
      <c r="LGO2087" s="2217"/>
      <c r="LGP2087" s="2217"/>
      <c r="LGQ2087" s="2217"/>
      <c r="LGR2087" s="2217"/>
      <c r="LGS2087" s="2217"/>
      <c r="LGT2087" s="2217"/>
      <c r="LGU2087" s="2217"/>
      <c r="LGV2087" s="2217"/>
      <c r="LGW2087" s="2217"/>
      <c r="LGX2087" s="2217"/>
      <c r="LGY2087" s="2217"/>
      <c r="LGZ2087" s="2217"/>
      <c r="LHA2087" s="2217"/>
      <c r="LHB2087" s="2217"/>
      <c r="LHC2087" s="2217"/>
      <c r="LHD2087" s="2217"/>
      <c r="LHE2087" s="2217"/>
      <c r="LHF2087" s="2217"/>
      <c r="LHG2087" s="2217"/>
      <c r="LHH2087" s="2217"/>
      <c r="LHI2087" s="2217"/>
      <c r="LHJ2087" s="2217"/>
      <c r="LHK2087" s="2217"/>
      <c r="LHL2087" s="2217"/>
      <c r="LHM2087" s="2217"/>
      <c r="LHN2087" s="2217"/>
      <c r="LHO2087" s="2217"/>
      <c r="LHP2087" s="2217"/>
      <c r="LHQ2087" s="2217"/>
      <c r="LHR2087" s="2217"/>
      <c r="LHS2087" s="2217"/>
      <c r="LHT2087" s="2217"/>
      <c r="LHU2087" s="2217"/>
      <c r="LHV2087" s="2217"/>
      <c r="LHW2087" s="2217"/>
      <c r="LHX2087" s="2217"/>
      <c r="LHY2087" s="2217"/>
      <c r="LHZ2087" s="2217"/>
      <c r="LIA2087" s="2217"/>
      <c r="LIB2087" s="2217"/>
      <c r="LIC2087" s="2217"/>
      <c r="LID2087" s="2217"/>
      <c r="LIE2087" s="2217"/>
      <c r="LIF2087" s="2217"/>
      <c r="LIG2087" s="2217"/>
      <c r="LIH2087" s="2217"/>
      <c r="LII2087" s="2217"/>
      <c r="LIJ2087" s="2217"/>
      <c r="LIK2087" s="2217"/>
      <c r="LIL2087" s="2217"/>
      <c r="LIM2087" s="2217"/>
      <c r="LIN2087" s="2217"/>
      <c r="LIO2087" s="2217"/>
      <c r="LIP2087" s="2217"/>
      <c r="LIQ2087" s="2217"/>
      <c r="LIR2087" s="2217"/>
      <c r="LIS2087" s="2217"/>
      <c r="LIT2087" s="2217"/>
      <c r="LIU2087" s="2217"/>
      <c r="LIV2087" s="2217"/>
      <c r="LIW2087" s="2217"/>
      <c r="LIX2087" s="2217"/>
      <c r="LIY2087" s="2217"/>
      <c r="LIZ2087" s="2217"/>
      <c r="LJA2087" s="2217"/>
      <c r="LJB2087" s="2217"/>
      <c r="LJC2087" s="2217"/>
      <c r="LJD2087" s="2217"/>
      <c r="LJE2087" s="2217"/>
      <c r="LJF2087" s="2217"/>
      <c r="LJG2087" s="2217"/>
      <c r="LJH2087" s="2217"/>
      <c r="LJI2087" s="2217"/>
      <c r="LJJ2087" s="2217"/>
      <c r="LJK2087" s="2217"/>
      <c r="LJL2087" s="2217"/>
      <c r="LJM2087" s="2217"/>
      <c r="LJN2087" s="2217"/>
      <c r="LJO2087" s="2217"/>
      <c r="LJP2087" s="2217"/>
      <c r="LJQ2087" s="2217"/>
      <c r="LJR2087" s="2217"/>
      <c r="LJS2087" s="2217"/>
      <c r="LJT2087" s="2217"/>
      <c r="LJU2087" s="2217"/>
      <c r="LJV2087" s="2217"/>
      <c r="LJW2087" s="2217"/>
      <c r="LJX2087" s="2217"/>
      <c r="LJY2087" s="2217"/>
      <c r="LJZ2087" s="2217"/>
      <c r="LKA2087" s="2217"/>
      <c r="LKB2087" s="2217"/>
      <c r="LKC2087" s="2217"/>
      <c r="LKD2087" s="2217"/>
      <c r="LKE2087" s="2217"/>
      <c r="LKF2087" s="2217"/>
      <c r="LKG2087" s="2217"/>
      <c r="LKH2087" s="2217"/>
      <c r="LKI2087" s="2217"/>
      <c r="LKJ2087" s="2217"/>
      <c r="LKK2087" s="2217"/>
      <c r="LKL2087" s="2217"/>
      <c r="LKM2087" s="2217"/>
      <c r="LKN2087" s="2217"/>
      <c r="LKO2087" s="2217"/>
      <c r="LKP2087" s="2217"/>
      <c r="LKQ2087" s="2217"/>
      <c r="LKR2087" s="2217"/>
      <c r="LKS2087" s="2217"/>
      <c r="LKT2087" s="2217"/>
      <c r="LKU2087" s="2217"/>
      <c r="LKV2087" s="2217"/>
      <c r="LKW2087" s="2217"/>
      <c r="LKX2087" s="2217"/>
      <c r="LKY2087" s="2217"/>
      <c r="LKZ2087" s="2217"/>
      <c r="LLA2087" s="2217"/>
      <c r="LLB2087" s="2217"/>
      <c r="LLC2087" s="2217"/>
      <c r="LLD2087" s="2217"/>
      <c r="LLE2087" s="2217"/>
      <c r="LLF2087" s="2217"/>
      <c r="LLG2087" s="2217"/>
      <c r="LLH2087" s="2217"/>
      <c r="LLI2087" s="2217"/>
      <c r="LLJ2087" s="2217"/>
      <c r="LLK2087" s="2217"/>
      <c r="LLL2087" s="2217"/>
      <c r="LLM2087" s="2217"/>
      <c r="LLN2087" s="2217"/>
      <c r="LLO2087" s="2217"/>
      <c r="LLP2087" s="2217"/>
      <c r="LLQ2087" s="2217"/>
      <c r="LLR2087" s="2217"/>
      <c r="LLS2087" s="2217"/>
      <c r="LLT2087" s="2217"/>
      <c r="LLU2087" s="2217"/>
      <c r="LLV2087" s="2217"/>
      <c r="LLW2087" s="2217"/>
      <c r="LLX2087" s="2217"/>
      <c r="LLY2087" s="2217"/>
      <c r="LLZ2087" s="2217"/>
      <c r="LMA2087" s="2217"/>
      <c r="LMB2087" s="2217"/>
      <c r="LMC2087" s="2217"/>
      <c r="LMD2087" s="2217"/>
      <c r="LME2087" s="2217"/>
      <c r="LMF2087" s="2217"/>
      <c r="LMG2087" s="2217"/>
      <c r="LMH2087" s="2217"/>
      <c r="LMI2087" s="2217"/>
      <c r="LMJ2087" s="2217"/>
      <c r="LMK2087" s="2217"/>
      <c r="LML2087" s="2217"/>
      <c r="LMM2087" s="2217"/>
      <c r="LMN2087" s="2217"/>
      <c r="LMO2087" s="2217"/>
      <c r="LMP2087" s="2217"/>
      <c r="LMQ2087" s="2217"/>
      <c r="LMR2087" s="2217"/>
      <c r="LMS2087" s="2217"/>
      <c r="LMT2087" s="2217"/>
      <c r="LMU2087" s="2217"/>
      <c r="LMV2087" s="2217"/>
      <c r="LMW2087" s="2217"/>
      <c r="LMX2087" s="2217"/>
      <c r="LMY2087" s="2217"/>
      <c r="LMZ2087" s="2217"/>
      <c r="LNA2087" s="2217"/>
      <c r="LNB2087" s="2217"/>
      <c r="LNC2087" s="2217"/>
      <c r="LND2087" s="2217"/>
      <c r="LNE2087" s="2217"/>
      <c r="LNF2087" s="2217"/>
      <c r="LNG2087" s="2217"/>
      <c r="LNH2087" s="2217"/>
      <c r="LNI2087" s="2217"/>
      <c r="LNJ2087" s="2217"/>
      <c r="LNK2087" s="2217"/>
      <c r="LNL2087" s="2217"/>
      <c r="LNM2087" s="2217"/>
      <c r="LNN2087" s="2217"/>
      <c r="LNO2087" s="2217"/>
      <c r="LNP2087" s="2217"/>
      <c r="LNQ2087" s="2217"/>
      <c r="LNR2087" s="2217"/>
      <c r="LNS2087" s="2217"/>
      <c r="LNT2087" s="2217"/>
      <c r="LNU2087" s="2217"/>
      <c r="LNV2087" s="2217"/>
      <c r="LNW2087" s="2217"/>
      <c r="LNX2087" s="2217"/>
      <c r="LNY2087" s="2217"/>
      <c r="LNZ2087" s="2217"/>
      <c r="LOA2087" s="2217"/>
      <c r="LOB2087" s="2217"/>
      <c r="LOC2087" s="2217"/>
      <c r="LOD2087" s="2217"/>
      <c r="LOE2087" s="2217"/>
      <c r="LOF2087" s="2217"/>
      <c r="LOG2087" s="2217"/>
      <c r="LOH2087" s="2217"/>
      <c r="LOI2087" s="2217"/>
      <c r="LOJ2087" s="2217"/>
      <c r="LOK2087" s="2217"/>
      <c r="LOL2087" s="2217"/>
      <c r="LOM2087" s="2217"/>
      <c r="LON2087" s="2217"/>
      <c r="LOO2087" s="2217"/>
      <c r="LOP2087" s="2217"/>
      <c r="LOQ2087" s="2217"/>
      <c r="LOR2087" s="2217"/>
      <c r="LOS2087" s="2217"/>
      <c r="LOT2087" s="2217"/>
      <c r="LOU2087" s="2217"/>
      <c r="LOV2087" s="2217"/>
      <c r="LOW2087" s="2217"/>
      <c r="LOX2087" s="2217"/>
      <c r="LOY2087" s="2217"/>
      <c r="LOZ2087" s="2217"/>
      <c r="LPA2087" s="2217"/>
      <c r="LPB2087" s="2217"/>
      <c r="LPC2087" s="2217"/>
      <c r="LPD2087" s="2217"/>
      <c r="LPE2087" s="2217"/>
      <c r="LPF2087" s="2217"/>
      <c r="LPG2087" s="2217"/>
      <c r="LPH2087" s="2217"/>
      <c r="LPI2087" s="2217"/>
      <c r="LPJ2087" s="2217"/>
      <c r="LPK2087" s="2217"/>
      <c r="LPL2087" s="2217"/>
      <c r="LPM2087" s="2217"/>
      <c r="LPN2087" s="2217"/>
      <c r="LPO2087" s="2217"/>
      <c r="LPP2087" s="2217"/>
      <c r="LPQ2087" s="2217"/>
      <c r="LPR2087" s="2217"/>
      <c r="LPS2087" s="2217"/>
      <c r="LPT2087" s="2217"/>
      <c r="LPU2087" s="2217"/>
      <c r="LPV2087" s="2217"/>
      <c r="LPW2087" s="2217"/>
      <c r="LPX2087" s="2217"/>
      <c r="LPY2087" s="2217"/>
      <c r="LPZ2087" s="2217"/>
      <c r="LQA2087" s="2217"/>
      <c r="LQB2087" s="2217"/>
      <c r="LQC2087" s="2217"/>
      <c r="LQD2087" s="2217"/>
      <c r="LQE2087" s="2217"/>
      <c r="LQF2087" s="2217"/>
      <c r="LQG2087" s="2217"/>
      <c r="LQH2087" s="2217"/>
      <c r="LQI2087" s="2217"/>
      <c r="LQJ2087" s="2217"/>
      <c r="LQK2087" s="2217"/>
      <c r="LQL2087" s="2217"/>
      <c r="LQM2087" s="2217"/>
      <c r="LQN2087" s="2217"/>
      <c r="LQO2087" s="2217"/>
      <c r="LQP2087" s="2217"/>
      <c r="LQQ2087" s="2217"/>
      <c r="LQR2087" s="2217"/>
      <c r="LQS2087" s="2217"/>
      <c r="LQT2087" s="2217"/>
      <c r="LQU2087" s="2217"/>
      <c r="LQV2087" s="2217"/>
      <c r="LQW2087" s="2217"/>
      <c r="LQX2087" s="2217"/>
      <c r="LQY2087" s="2217"/>
      <c r="LQZ2087" s="2217"/>
      <c r="LRA2087" s="2217"/>
      <c r="LRB2087" s="2217"/>
      <c r="LRC2087" s="2217"/>
      <c r="LRD2087" s="2217"/>
      <c r="LRE2087" s="2217"/>
      <c r="LRF2087" s="2217"/>
      <c r="LRG2087" s="2217"/>
      <c r="LRH2087" s="2217"/>
      <c r="LRI2087" s="2217"/>
      <c r="LRJ2087" s="2217"/>
      <c r="LRK2087" s="2217"/>
      <c r="LRL2087" s="2217"/>
      <c r="LRM2087" s="2217"/>
      <c r="LRN2087" s="2217"/>
      <c r="LRO2087" s="2217"/>
      <c r="LRP2087" s="2217"/>
      <c r="LRQ2087" s="2217"/>
      <c r="LRR2087" s="2217"/>
      <c r="LRS2087" s="2217"/>
      <c r="LRT2087" s="2217"/>
      <c r="LRU2087" s="2217"/>
      <c r="LRV2087" s="2217"/>
      <c r="LRW2087" s="2217"/>
      <c r="LRX2087" s="2217"/>
      <c r="LRY2087" s="2217"/>
      <c r="LRZ2087" s="2217"/>
      <c r="LSA2087" s="2217"/>
      <c r="LSB2087" s="2217"/>
      <c r="LSC2087" s="2217"/>
      <c r="LSD2087" s="2217"/>
      <c r="LSE2087" s="2217"/>
      <c r="LSF2087" s="2217"/>
      <c r="LSG2087" s="2217"/>
      <c r="LSH2087" s="2217"/>
      <c r="LSI2087" s="2217"/>
      <c r="LSJ2087" s="2217"/>
      <c r="LSK2087" s="2217"/>
      <c r="LSL2087" s="2217"/>
      <c r="LSM2087" s="2217"/>
      <c r="LSN2087" s="2217"/>
      <c r="LSO2087" s="2217"/>
      <c r="LSP2087" s="2217"/>
      <c r="LSQ2087" s="2217"/>
      <c r="LSR2087" s="2217"/>
      <c r="LSS2087" s="2217"/>
      <c r="LST2087" s="2217"/>
      <c r="LSU2087" s="2217"/>
      <c r="LSV2087" s="2217"/>
      <c r="LSW2087" s="2217"/>
      <c r="LSX2087" s="2217"/>
      <c r="LSY2087" s="2217"/>
      <c r="LSZ2087" s="2217"/>
      <c r="LTA2087" s="2217"/>
      <c r="LTB2087" s="2217"/>
      <c r="LTC2087" s="2217"/>
      <c r="LTD2087" s="2217"/>
      <c r="LTE2087" s="2217"/>
      <c r="LTF2087" s="2217"/>
      <c r="LTG2087" s="2217"/>
      <c r="LTH2087" s="2217"/>
      <c r="LTI2087" s="2217"/>
      <c r="LTJ2087" s="2217"/>
      <c r="LTK2087" s="2217"/>
      <c r="LTL2087" s="2217"/>
      <c r="LTM2087" s="2217"/>
      <c r="LTN2087" s="2217"/>
      <c r="LTO2087" s="2217"/>
      <c r="LTP2087" s="2217"/>
      <c r="LTQ2087" s="2217"/>
      <c r="LTR2087" s="2217"/>
      <c r="LTS2087" s="2217"/>
      <c r="LTT2087" s="2217"/>
      <c r="LTU2087" s="2217"/>
      <c r="LTV2087" s="2217"/>
      <c r="LTW2087" s="2217"/>
      <c r="LTX2087" s="2217"/>
      <c r="LTY2087" s="2217"/>
      <c r="LTZ2087" s="2217"/>
      <c r="LUA2087" s="2217"/>
      <c r="LUB2087" s="2217"/>
      <c r="LUC2087" s="2217"/>
      <c r="LUD2087" s="2217"/>
      <c r="LUE2087" s="2217"/>
      <c r="LUF2087" s="2217"/>
      <c r="LUG2087" s="2217"/>
      <c r="LUH2087" s="2217"/>
      <c r="LUI2087" s="2217"/>
      <c r="LUJ2087" s="2217"/>
      <c r="LUK2087" s="2217"/>
      <c r="LUL2087" s="2217"/>
      <c r="LUM2087" s="2217"/>
      <c r="LUN2087" s="2217"/>
      <c r="LUO2087" s="2217"/>
      <c r="LUP2087" s="2217"/>
      <c r="LUQ2087" s="2217"/>
      <c r="LUR2087" s="2217"/>
      <c r="LUS2087" s="2217"/>
      <c r="LUT2087" s="2217"/>
      <c r="LUU2087" s="2217"/>
      <c r="LUV2087" s="2217"/>
      <c r="LUW2087" s="2217"/>
      <c r="LUX2087" s="2217"/>
      <c r="LUY2087" s="2217"/>
      <c r="LUZ2087" s="2217"/>
      <c r="LVA2087" s="2217"/>
      <c r="LVB2087" s="2217"/>
      <c r="LVC2087" s="2217"/>
      <c r="LVD2087" s="2217"/>
      <c r="LVE2087" s="2217"/>
      <c r="LVF2087" s="2217"/>
      <c r="LVG2087" s="2217"/>
      <c r="LVH2087" s="2217"/>
      <c r="LVI2087" s="2217"/>
      <c r="LVJ2087" s="2217"/>
      <c r="LVK2087" s="2217"/>
      <c r="LVL2087" s="2217"/>
      <c r="LVM2087" s="2217"/>
      <c r="LVN2087" s="2217"/>
      <c r="LVO2087" s="2217"/>
      <c r="LVP2087" s="2217"/>
      <c r="LVQ2087" s="2217"/>
      <c r="LVR2087" s="2217"/>
      <c r="LVS2087" s="2217"/>
      <c r="LVT2087" s="2217"/>
      <c r="LVU2087" s="2217"/>
      <c r="LVV2087" s="2217"/>
      <c r="LVW2087" s="2217"/>
      <c r="LVX2087" s="2217"/>
      <c r="LVY2087" s="2217"/>
      <c r="LVZ2087" s="2217"/>
      <c r="LWA2087" s="2217"/>
      <c r="LWB2087" s="2217"/>
      <c r="LWC2087" s="2217"/>
      <c r="LWD2087" s="2217"/>
      <c r="LWE2087" s="2217"/>
      <c r="LWF2087" s="2217"/>
      <c r="LWG2087" s="2217"/>
      <c r="LWH2087" s="2217"/>
      <c r="LWI2087" s="2217"/>
      <c r="LWJ2087" s="2217"/>
      <c r="LWK2087" s="2217"/>
      <c r="LWL2087" s="2217"/>
      <c r="LWM2087" s="2217"/>
      <c r="LWN2087" s="2217"/>
      <c r="LWO2087" s="2217"/>
      <c r="LWP2087" s="2217"/>
      <c r="LWQ2087" s="2217"/>
      <c r="LWR2087" s="2217"/>
      <c r="LWS2087" s="2217"/>
      <c r="LWT2087" s="2217"/>
      <c r="LWU2087" s="2217"/>
      <c r="LWV2087" s="2217"/>
      <c r="LWW2087" s="2217"/>
      <c r="LWX2087" s="2217"/>
      <c r="LWY2087" s="2217"/>
      <c r="LWZ2087" s="2217"/>
      <c r="LXA2087" s="2217"/>
      <c r="LXB2087" s="2217"/>
      <c r="LXC2087" s="2217"/>
      <c r="LXD2087" s="2217"/>
      <c r="LXE2087" s="2217"/>
      <c r="LXF2087" s="2217"/>
      <c r="LXG2087" s="2217"/>
      <c r="LXH2087" s="2217"/>
      <c r="LXI2087" s="2217"/>
      <c r="LXJ2087" s="2217"/>
      <c r="LXK2087" s="2217"/>
      <c r="LXL2087" s="2217"/>
      <c r="LXM2087" s="2217"/>
      <c r="LXN2087" s="2217"/>
      <c r="LXO2087" s="2217"/>
      <c r="LXP2087" s="2217"/>
      <c r="LXQ2087" s="2217"/>
      <c r="LXR2087" s="2217"/>
      <c r="LXS2087" s="2217"/>
      <c r="LXT2087" s="2217"/>
      <c r="LXU2087" s="2217"/>
      <c r="LXV2087" s="2217"/>
      <c r="LXW2087" s="2217"/>
      <c r="LXX2087" s="2217"/>
      <c r="LXY2087" s="2217"/>
      <c r="LXZ2087" s="2217"/>
      <c r="LYA2087" s="2217"/>
      <c r="LYB2087" s="2217"/>
      <c r="LYC2087" s="2217"/>
      <c r="LYD2087" s="2217"/>
      <c r="LYE2087" s="2217"/>
      <c r="LYF2087" s="2217"/>
      <c r="LYG2087" s="2217"/>
      <c r="LYH2087" s="2217"/>
      <c r="LYI2087" s="2217"/>
      <c r="LYJ2087" s="2217"/>
      <c r="LYK2087" s="2217"/>
      <c r="LYL2087" s="2217"/>
      <c r="LYM2087" s="2217"/>
      <c r="LYN2087" s="2217"/>
      <c r="LYO2087" s="2217"/>
      <c r="LYP2087" s="2217"/>
      <c r="LYQ2087" s="2217"/>
      <c r="LYR2087" s="2217"/>
      <c r="LYS2087" s="2217"/>
      <c r="LYT2087" s="2217"/>
      <c r="LYU2087" s="2217"/>
      <c r="LYV2087" s="2217"/>
      <c r="LYW2087" s="2217"/>
      <c r="LYX2087" s="2217"/>
      <c r="LYY2087" s="2217"/>
      <c r="LYZ2087" s="2217"/>
      <c r="LZA2087" s="2217"/>
      <c r="LZB2087" s="2217"/>
      <c r="LZC2087" s="2217"/>
      <c r="LZD2087" s="2217"/>
      <c r="LZE2087" s="2217"/>
      <c r="LZF2087" s="2217"/>
      <c r="LZG2087" s="2217"/>
      <c r="LZH2087" s="2217"/>
      <c r="LZI2087" s="2217"/>
      <c r="LZJ2087" s="2217"/>
      <c r="LZK2087" s="2217"/>
      <c r="LZL2087" s="2217"/>
      <c r="LZM2087" s="2217"/>
      <c r="LZN2087" s="2217"/>
      <c r="LZO2087" s="2217"/>
      <c r="LZP2087" s="2217"/>
      <c r="LZQ2087" s="2217"/>
      <c r="LZR2087" s="2217"/>
      <c r="LZS2087" s="2217"/>
      <c r="LZT2087" s="2217"/>
      <c r="LZU2087" s="2217"/>
      <c r="LZV2087" s="2217"/>
      <c r="LZW2087" s="2217"/>
      <c r="LZX2087" s="2217"/>
      <c r="LZY2087" s="2217"/>
      <c r="LZZ2087" s="2217"/>
      <c r="MAA2087" s="2217"/>
      <c r="MAB2087" s="2217"/>
      <c r="MAC2087" s="2217"/>
      <c r="MAD2087" s="2217"/>
      <c r="MAE2087" s="2217"/>
      <c r="MAF2087" s="2217"/>
      <c r="MAG2087" s="2217"/>
      <c r="MAH2087" s="2217"/>
      <c r="MAI2087" s="2217"/>
      <c r="MAJ2087" s="2217"/>
      <c r="MAK2087" s="2217"/>
      <c r="MAL2087" s="2217"/>
      <c r="MAM2087" s="2217"/>
      <c r="MAN2087" s="2217"/>
      <c r="MAO2087" s="2217"/>
      <c r="MAP2087" s="2217"/>
      <c r="MAQ2087" s="2217"/>
      <c r="MAR2087" s="2217"/>
      <c r="MAS2087" s="2217"/>
      <c r="MAT2087" s="2217"/>
      <c r="MAU2087" s="2217"/>
      <c r="MAV2087" s="2217"/>
      <c r="MAW2087" s="2217"/>
      <c r="MAX2087" s="2217"/>
      <c r="MAY2087" s="2217"/>
      <c r="MAZ2087" s="2217"/>
      <c r="MBA2087" s="2217"/>
      <c r="MBB2087" s="2217"/>
      <c r="MBC2087" s="2217"/>
      <c r="MBD2087" s="2217"/>
      <c r="MBE2087" s="2217"/>
      <c r="MBF2087" s="2217"/>
      <c r="MBG2087" s="2217"/>
      <c r="MBH2087" s="2217"/>
      <c r="MBI2087" s="2217"/>
      <c r="MBJ2087" s="2217"/>
      <c r="MBK2087" s="2217"/>
      <c r="MBL2087" s="2217"/>
      <c r="MBM2087" s="2217"/>
      <c r="MBN2087" s="2217"/>
      <c r="MBO2087" s="2217"/>
      <c r="MBP2087" s="2217"/>
      <c r="MBQ2087" s="2217"/>
      <c r="MBR2087" s="2217"/>
      <c r="MBS2087" s="2217"/>
      <c r="MBT2087" s="2217"/>
      <c r="MBU2087" s="2217"/>
      <c r="MBV2087" s="2217"/>
      <c r="MBW2087" s="2217"/>
      <c r="MBX2087" s="2217"/>
      <c r="MBY2087" s="2217"/>
      <c r="MBZ2087" s="2217"/>
      <c r="MCA2087" s="2217"/>
      <c r="MCB2087" s="2217"/>
      <c r="MCC2087" s="2217"/>
      <c r="MCD2087" s="2217"/>
      <c r="MCE2087" s="2217"/>
      <c r="MCF2087" s="2217"/>
      <c r="MCG2087" s="2217"/>
      <c r="MCH2087" s="2217"/>
      <c r="MCI2087" s="2217"/>
      <c r="MCJ2087" s="2217"/>
      <c r="MCK2087" s="2217"/>
      <c r="MCL2087" s="2217"/>
      <c r="MCM2087" s="2217"/>
      <c r="MCN2087" s="2217"/>
      <c r="MCO2087" s="2217"/>
      <c r="MCP2087" s="2217"/>
      <c r="MCQ2087" s="2217"/>
      <c r="MCR2087" s="2217"/>
      <c r="MCS2087" s="2217"/>
      <c r="MCT2087" s="2217"/>
      <c r="MCU2087" s="2217"/>
      <c r="MCV2087" s="2217"/>
      <c r="MCW2087" s="2217"/>
      <c r="MCX2087" s="2217"/>
      <c r="MCY2087" s="2217"/>
      <c r="MCZ2087" s="2217"/>
      <c r="MDA2087" s="2217"/>
      <c r="MDB2087" s="2217"/>
      <c r="MDC2087" s="2217"/>
      <c r="MDD2087" s="2217"/>
      <c r="MDE2087" s="2217"/>
      <c r="MDF2087" s="2217"/>
      <c r="MDG2087" s="2217"/>
      <c r="MDH2087" s="2217"/>
      <c r="MDI2087" s="2217"/>
      <c r="MDJ2087" s="2217"/>
      <c r="MDK2087" s="2217"/>
      <c r="MDL2087" s="2217"/>
      <c r="MDM2087" s="2217"/>
      <c r="MDN2087" s="2217"/>
      <c r="MDO2087" s="2217"/>
      <c r="MDP2087" s="2217"/>
      <c r="MDQ2087" s="2217"/>
      <c r="MDR2087" s="2217"/>
      <c r="MDS2087" s="2217"/>
      <c r="MDT2087" s="2217"/>
      <c r="MDU2087" s="2217"/>
      <c r="MDV2087" s="2217"/>
      <c r="MDW2087" s="2217"/>
      <c r="MDX2087" s="2217"/>
      <c r="MDY2087" s="2217"/>
      <c r="MDZ2087" s="2217"/>
      <c r="MEA2087" s="2217"/>
      <c r="MEB2087" s="2217"/>
      <c r="MEC2087" s="2217"/>
      <c r="MED2087" s="2217"/>
      <c r="MEE2087" s="2217"/>
      <c r="MEF2087" s="2217"/>
      <c r="MEG2087" s="2217"/>
      <c r="MEH2087" s="2217"/>
      <c r="MEI2087" s="2217"/>
      <c r="MEJ2087" s="2217"/>
      <c r="MEK2087" s="2217"/>
      <c r="MEL2087" s="2217"/>
      <c r="MEM2087" s="2217"/>
      <c r="MEN2087" s="2217"/>
      <c r="MEO2087" s="2217"/>
      <c r="MEP2087" s="2217"/>
      <c r="MEQ2087" s="2217"/>
      <c r="MER2087" s="2217"/>
      <c r="MES2087" s="2217"/>
      <c r="MET2087" s="2217"/>
      <c r="MEU2087" s="2217"/>
      <c r="MEV2087" s="2217"/>
      <c r="MEW2087" s="2217"/>
      <c r="MEX2087" s="2217"/>
      <c r="MEY2087" s="2217"/>
      <c r="MEZ2087" s="2217"/>
      <c r="MFA2087" s="2217"/>
      <c r="MFB2087" s="2217"/>
      <c r="MFC2087" s="2217"/>
      <c r="MFD2087" s="2217"/>
      <c r="MFE2087" s="2217"/>
      <c r="MFF2087" s="2217"/>
      <c r="MFG2087" s="2217"/>
      <c r="MFH2087" s="2217"/>
      <c r="MFI2087" s="2217"/>
      <c r="MFJ2087" s="2217"/>
      <c r="MFK2087" s="2217"/>
      <c r="MFL2087" s="2217"/>
      <c r="MFM2087" s="2217"/>
      <c r="MFN2087" s="2217"/>
      <c r="MFO2087" s="2217"/>
      <c r="MFP2087" s="2217"/>
      <c r="MFQ2087" s="2217"/>
      <c r="MFR2087" s="2217"/>
      <c r="MFS2087" s="2217"/>
      <c r="MFT2087" s="2217"/>
      <c r="MFU2087" s="2217"/>
      <c r="MFV2087" s="2217"/>
      <c r="MFW2087" s="2217"/>
      <c r="MFX2087" s="2217"/>
      <c r="MFY2087" s="2217"/>
      <c r="MFZ2087" s="2217"/>
      <c r="MGA2087" s="2217"/>
      <c r="MGB2087" s="2217"/>
      <c r="MGC2087" s="2217"/>
      <c r="MGD2087" s="2217"/>
      <c r="MGE2087" s="2217"/>
      <c r="MGF2087" s="2217"/>
      <c r="MGG2087" s="2217"/>
      <c r="MGH2087" s="2217"/>
      <c r="MGI2087" s="2217"/>
      <c r="MGJ2087" s="2217"/>
      <c r="MGK2087" s="2217"/>
      <c r="MGL2087" s="2217"/>
      <c r="MGM2087" s="2217"/>
      <c r="MGN2087" s="2217"/>
      <c r="MGO2087" s="2217"/>
      <c r="MGP2087" s="2217"/>
      <c r="MGQ2087" s="2217"/>
      <c r="MGR2087" s="2217"/>
      <c r="MGS2087" s="2217"/>
      <c r="MGT2087" s="2217"/>
      <c r="MGU2087" s="2217"/>
      <c r="MGV2087" s="2217"/>
      <c r="MGW2087" s="2217"/>
      <c r="MGX2087" s="2217"/>
      <c r="MGY2087" s="2217"/>
      <c r="MGZ2087" s="2217"/>
      <c r="MHA2087" s="2217"/>
      <c r="MHB2087" s="2217"/>
      <c r="MHC2087" s="2217"/>
      <c r="MHD2087" s="2217"/>
      <c r="MHE2087" s="2217"/>
      <c r="MHF2087" s="2217"/>
      <c r="MHG2087" s="2217"/>
      <c r="MHH2087" s="2217"/>
      <c r="MHI2087" s="2217"/>
      <c r="MHJ2087" s="2217"/>
      <c r="MHK2087" s="2217"/>
      <c r="MHL2087" s="2217"/>
      <c r="MHM2087" s="2217"/>
      <c r="MHN2087" s="2217"/>
      <c r="MHO2087" s="2217"/>
      <c r="MHP2087" s="2217"/>
      <c r="MHQ2087" s="2217"/>
      <c r="MHR2087" s="2217"/>
      <c r="MHS2087" s="2217"/>
      <c r="MHT2087" s="2217"/>
      <c r="MHU2087" s="2217"/>
      <c r="MHV2087" s="2217"/>
      <c r="MHW2087" s="2217"/>
      <c r="MHX2087" s="2217"/>
      <c r="MHY2087" s="2217"/>
      <c r="MHZ2087" s="2217"/>
      <c r="MIA2087" s="2217"/>
      <c r="MIB2087" s="2217"/>
      <c r="MIC2087" s="2217"/>
      <c r="MID2087" s="2217"/>
      <c r="MIE2087" s="2217"/>
      <c r="MIF2087" s="2217"/>
      <c r="MIG2087" s="2217"/>
      <c r="MIH2087" s="2217"/>
      <c r="MII2087" s="2217"/>
      <c r="MIJ2087" s="2217"/>
      <c r="MIK2087" s="2217"/>
      <c r="MIL2087" s="2217"/>
      <c r="MIM2087" s="2217"/>
      <c r="MIN2087" s="2217"/>
      <c r="MIO2087" s="2217"/>
      <c r="MIP2087" s="2217"/>
      <c r="MIQ2087" s="2217"/>
      <c r="MIR2087" s="2217"/>
      <c r="MIS2087" s="2217"/>
      <c r="MIT2087" s="2217"/>
      <c r="MIU2087" s="2217"/>
      <c r="MIV2087" s="2217"/>
      <c r="MIW2087" s="2217"/>
      <c r="MIX2087" s="2217"/>
      <c r="MIY2087" s="2217"/>
      <c r="MIZ2087" s="2217"/>
      <c r="MJA2087" s="2217"/>
      <c r="MJB2087" s="2217"/>
      <c r="MJC2087" s="2217"/>
      <c r="MJD2087" s="2217"/>
      <c r="MJE2087" s="2217"/>
      <c r="MJF2087" s="2217"/>
      <c r="MJG2087" s="2217"/>
      <c r="MJH2087" s="2217"/>
      <c r="MJI2087" s="2217"/>
      <c r="MJJ2087" s="2217"/>
      <c r="MJK2087" s="2217"/>
      <c r="MJL2087" s="2217"/>
      <c r="MJM2087" s="2217"/>
      <c r="MJN2087" s="2217"/>
      <c r="MJO2087" s="2217"/>
      <c r="MJP2087" s="2217"/>
      <c r="MJQ2087" s="2217"/>
      <c r="MJR2087" s="2217"/>
      <c r="MJS2087" s="2217"/>
      <c r="MJT2087" s="2217"/>
      <c r="MJU2087" s="2217"/>
      <c r="MJV2087" s="2217"/>
      <c r="MJW2087" s="2217"/>
      <c r="MJX2087" s="2217"/>
      <c r="MJY2087" s="2217"/>
      <c r="MJZ2087" s="2217"/>
      <c r="MKA2087" s="2217"/>
      <c r="MKB2087" s="2217"/>
      <c r="MKC2087" s="2217"/>
      <c r="MKD2087" s="2217"/>
      <c r="MKE2087" s="2217"/>
      <c r="MKF2087" s="2217"/>
      <c r="MKG2087" s="2217"/>
      <c r="MKH2087" s="2217"/>
      <c r="MKI2087" s="2217"/>
      <c r="MKJ2087" s="2217"/>
      <c r="MKK2087" s="2217"/>
      <c r="MKL2087" s="2217"/>
      <c r="MKM2087" s="2217"/>
      <c r="MKN2087" s="2217"/>
      <c r="MKO2087" s="2217"/>
      <c r="MKP2087" s="2217"/>
      <c r="MKQ2087" s="2217"/>
      <c r="MKR2087" s="2217"/>
      <c r="MKS2087" s="2217"/>
      <c r="MKT2087" s="2217"/>
      <c r="MKU2087" s="2217"/>
      <c r="MKV2087" s="2217"/>
      <c r="MKW2087" s="2217"/>
      <c r="MKX2087" s="2217"/>
      <c r="MKY2087" s="2217"/>
      <c r="MKZ2087" s="2217"/>
      <c r="MLA2087" s="2217"/>
      <c r="MLB2087" s="2217"/>
      <c r="MLC2087" s="2217"/>
      <c r="MLD2087" s="2217"/>
      <c r="MLE2087" s="2217"/>
      <c r="MLF2087" s="2217"/>
      <c r="MLG2087" s="2217"/>
      <c r="MLH2087" s="2217"/>
      <c r="MLI2087" s="2217"/>
      <c r="MLJ2087" s="2217"/>
      <c r="MLK2087" s="2217"/>
      <c r="MLL2087" s="2217"/>
      <c r="MLM2087" s="2217"/>
      <c r="MLN2087" s="2217"/>
      <c r="MLO2087" s="2217"/>
      <c r="MLP2087" s="2217"/>
      <c r="MLQ2087" s="2217"/>
      <c r="MLR2087" s="2217"/>
      <c r="MLS2087" s="2217"/>
      <c r="MLT2087" s="2217"/>
      <c r="MLU2087" s="2217"/>
      <c r="MLV2087" s="2217"/>
      <c r="MLW2087" s="2217"/>
      <c r="MLX2087" s="2217"/>
      <c r="MLY2087" s="2217"/>
      <c r="MLZ2087" s="2217"/>
      <c r="MMA2087" s="2217"/>
      <c r="MMB2087" s="2217"/>
      <c r="MMC2087" s="2217"/>
      <c r="MMD2087" s="2217"/>
      <c r="MME2087" s="2217"/>
      <c r="MMF2087" s="2217"/>
      <c r="MMG2087" s="2217"/>
      <c r="MMH2087" s="2217"/>
      <c r="MMI2087" s="2217"/>
      <c r="MMJ2087" s="2217"/>
      <c r="MMK2087" s="2217"/>
      <c r="MML2087" s="2217"/>
      <c r="MMM2087" s="2217"/>
      <c r="MMN2087" s="2217"/>
      <c r="MMO2087" s="2217"/>
      <c r="MMP2087" s="2217"/>
      <c r="MMQ2087" s="2217"/>
      <c r="MMR2087" s="2217"/>
      <c r="MMS2087" s="2217"/>
      <c r="MMT2087" s="2217"/>
      <c r="MMU2087" s="2217"/>
      <c r="MMV2087" s="2217"/>
      <c r="MMW2087" s="2217"/>
      <c r="MMX2087" s="2217"/>
      <c r="MMY2087" s="2217"/>
      <c r="MMZ2087" s="2217"/>
      <c r="MNA2087" s="2217"/>
      <c r="MNB2087" s="2217"/>
      <c r="MNC2087" s="2217"/>
      <c r="MND2087" s="2217"/>
      <c r="MNE2087" s="2217"/>
      <c r="MNF2087" s="2217"/>
      <c r="MNG2087" s="2217"/>
      <c r="MNH2087" s="2217"/>
      <c r="MNI2087" s="2217"/>
      <c r="MNJ2087" s="2217"/>
      <c r="MNK2087" s="2217"/>
      <c r="MNL2087" s="2217"/>
      <c r="MNM2087" s="2217"/>
      <c r="MNN2087" s="2217"/>
      <c r="MNO2087" s="2217"/>
      <c r="MNP2087" s="2217"/>
      <c r="MNQ2087" s="2217"/>
      <c r="MNR2087" s="2217"/>
      <c r="MNS2087" s="2217"/>
      <c r="MNT2087" s="2217"/>
      <c r="MNU2087" s="2217"/>
      <c r="MNV2087" s="2217"/>
      <c r="MNW2087" s="2217"/>
      <c r="MNX2087" s="2217"/>
      <c r="MNY2087" s="2217"/>
      <c r="MNZ2087" s="2217"/>
      <c r="MOA2087" s="2217"/>
      <c r="MOB2087" s="2217"/>
      <c r="MOC2087" s="2217"/>
      <c r="MOD2087" s="2217"/>
      <c r="MOE2087" s="2217"/>
      <c r="MOF2087" s="2217"/>
      <c r="MOG2087" s="2217"/>
      <c r="MOH2087" s="2217"/>
      <c r="MOI2087" s="2217"/>
      <c r="MOJ2087" s="2217"/>
      <c r="MOK2087" s="2217"/>
      <c r="MOL2087" s="2217"/>
      <c r="MOM2087" s="2217"/>
      <c r="MON2087" s="2217"/>
      <c r="MOO2087" s="2217"/>
      <c r="MOP2087" s="2217"/>
      <c r="MOQ2087" s="2217"/>
      <c r="MOR2087" s="2217"/>
      <c r="MOS2087" s="2217"/>
      <c r="MOT2087" s="2217"/>
      <c r="MOU2087" s="2217"/>
      <c r="MOV2087" s="2217"/>
      <c r="MOW2087" s="2217"/>
      <c r="MOX2087" s="2217"/>
      <c r="MOY2087" s="2217"/>
      <c r="MOZ2087" s="2217"/>
      <c r="MPA2087" s="2217"/>
      <c r="MPB2087" s="2217"/>
      <c r="MPC2087" s="2217"/>
      <c r="MPD2087" s="2217"/>
      <c r="MPE2087" s="2217"/>
      <c r="MPF2087" s="2217"/>
      <c r="MPG2087" s="2217"/>
      <c r="MPH2087" s="2217"/>
      <c r="MPI2087" s="2217"/>
      <c r="MPJ2087" s="2217"/>
      <c r="MPK2087" s="2217"/>
      <c r="MPL2087" s="2217"/>
      <c r="MPM2087" s="2217"/>
      <c r="MPN2087" s="2217"/>
      <c r="MPO2087" s="2217"/>
      <c r="MPP2087" s="2217"/>
      <c r="MPQ2087" s="2217"/>
      <c r="MPR2087" s="2217"/>
      <c r="MPS2087" s="2217"/>
      <c r="MPT2087" s="2217"/>
      <c r="MPU2087" s="2217"/>
      <c r="MPV2087" s="2217"/>
      <c r="MPW2087" s="2217"/>
      <c r="MPX2087" s="2217"/>
      <c r="MPY2087" s="2217"/>
      <c r="MPZ2087" s="2217"/>
      <c r="MQA2087" s="2217"/>
      <c r="MQB2087" s="2217"/>
      <c r="MQC2087" s="2217"/>
      <c r="MQD2087" s="2217"/>
      <c r="MQE2087" s="2217"/>
      <c r="MQF2087" s="2217"/>
      <c r="MQG2087" s="2217"/>
      <c r="MQH2087" s="2217"/>
      <c r="MQI2087" s="2217"/>
      <c r="MQJ2087" s="2217"/>
      <c r="MQK2087" s="2217"/>
      <c r="MQL2087" s="2217"/>
      <c r="MQM2087" s="2217"/>
      <c r="MQN2087" s="2217"/>
      <c r="MQO2087" s="2217"/>
      <c r="MQP2087" s="2217"/>
      <c r="MQQ2087" s="2217"/>
      <c r="MQR2087" s="2217"/>
      <c r="MQS2087" s="2217"/>
      <c r="MQT2087" s="2217"/>
      <c r="MQU2087" s="2217"/>
      <c r="MQV2087" s="2217"/>
      <c r="MQW2087" s="2217"/>
      <c r="MQX2087" s="2217"/>
      <c r="MQY2087" s="2217"/>
      <c r="MQZ2087" s="2217"/>
      <c r="MRA2087" s="2217"/>
      <c r="MRB2087" s="2217"/>
      <c r="MRC2087" s="2217"/>
      <c r="MRD2087" s="2217"/>
      <c r="MRE2087" s="2217"/>
      <c r="MRF2087" s="2217"/>
      <c r="MRG2087" s="2217"/>
      <c r="MRH2087" s="2217"/>
      <c r="MRI2087" s="2217"/>
      <c r="MRJ2087" s="2217"/>
      <c r="MRK2087" s="2217"/>
      <c r="MRL2087" s="2217"/>
      <c r="MRM2087" s="2217"/>
      <c r="MRN2087" s="2217"/>
      <c r="MRO2087" s="2217"/>
      <c r="MRP2087" s="2217"/>
      <c r="MRQ2087" s="2217"/>
      <c r="MRR2087" s="2217"/>
      <c r="MRS2087" s="2217"/>
      <c r="MRT2087" s="2217"/>
      <c r="MRU2087" s="2217"/>
      <c r="MRV2087" s="2217"/>
      <c r="MRW2087" s="2217"/>
      <c r="MRX2087" s="2217"/>
      <c r="MRY2087" s="2217"/>
      <c r="MRZ2087" s="2217"/>
      <c r="MSA2087" s="2217"/>
      <c r="MSB2087" s="2217"/>
      <c r="MSC2087" s="2217"/>
      <c r="MSD2087" s="2217"/>
      <c r="MSE2087" s="2217"/>
      <c r="MSF2087" s="2217"/>
      <c r="MSG2087" s="2217"/>
      <c r="MSH2087" s="2217"/>
      <c r="MSI2087" s="2217"/>
      <c r="MSJ2087" s="2217"/>
      <c r="MSK2087" s="2217"/>
      <c r="MSL2087" s="2217"/>
      <c r="MSM2087" s="2217"/>
      <c r="MSN2087" s="2217"/>
      <c r="MSO2087" s="2217"/>
      <c r="MSP2087" s="2217"/>
      <c r="MSQ2087" s="2217"/>
      <c r="MSR2087" s="2217"/>
      <c r="MSS2087" s="2217"/>
      <c r="MST2087" s="2217"/>
      <c r="MSU2087" s="2217"/>
      <c r="MSV2087" s="2217"/>
      <c r="MSW2087" s="2217"/>
      <c r="MSX2087" s="2217"/>
      <c r="MSY2087" s="2217"/>
      <c r="MSZ2087" s="2217"/>
      <c r="MTA2087" s="2217"/>
      <c r="MTB2087" s="2217"/>
      <c r="MTC2087" s="2217"/>
      <c r="MTD2087" s="2217"/>
      <c r="MTE2087" s="2217"/>
      <c r="MTF2087" s="2217"/>
      <c r="MTG2087" s="2217"/>
      <c r="MTH2087" s="2217"/>
      <c r="MTI2087" s="2217"/>
      <c r="MTJ2087" s="2217"/>
      <c r="MTK2087" s="2217"/>
      <c r="MTL2087" s="2217"/>
      <c r="MTM2087" s="2217"/>
      <c r="MTN2087" s="2217"/>
      <c r="MTO2087" s="2217"/>
      <c r="MTP2087" s="2217"/>
      <c r="MTQ2087" s="2217"/>
      <c r="MTR2087" s="2217"/>
      <c r="MTS2087" s="2217"/>
      <c r="MTT2087" s="2217"/>
      <c r="MTU2087" s="2217"/>
      <c r="MTV2087" s="2217"/>
      <c r="MTW2087" s="2217"/>
      <c r="MTX2087" s="2217"/>
      <c r="MTY2087" s="2217"/>
      <c r="MTZ2087" s="2217"/>
      <c r="MUA2087" s="2217"/>
      <c r="MUB2087" s="2217"/>
      <c r="MUC2087" s="2217"/>
      <c r="MUD2087" s="2217"/>
      <c r="MUE2087" s="2217"/>
      <c r="MUF2087" s="2217"/>
      <c r="MUG2087" s="2217"/>
      <c r="MUH2087" s="2217"/>
      <c r="MUI2087" s="2217"/>
      <c r="MUJ2087" s="2217"/>
      <c r="MUK2087" s="2217"/>
      <c r="MUL2087" s="2217"/>
      <c r="MUM2087" s="2217"/>
      <c r="MUN2087" s="2217"/>
      <c r="MUO2087" s="2217"/>
      <c r="MUP2087" s="2217"/>
      <c r="MUQ2087" s="2217"/>
      <c r="MUR2087" s="2217"/>
      <c r="MUS2087" s="2217"/>
      <c r="MUT2087" s="2217"/>
      <c r="MUU2087" s="2217"/>
      <c r="MUV2087" s="2217"/>
      <c r="MUW2087" s="2217"/>
      <c r="MUX2087" s="2217"/>
      <c r="MUY2087" s="2217"/>
      <c r="MUZ2087" s="2217"/>
      <c r="MVA2087" s="2217"/>
      <c r="MVB2087" s="2217"/>
      <c r="MVC2087" s="2217"/>
      <c r="MVD2087" s="2217"/>
      <c r="MVE2087" s="2217"/>
      <c r="MVF2087" s="2217"/>
      <c r="MVG2087" s="2217"/>
      <c r="MVH2087" s="2217"/>
      <c r="MVI2087" s="2217"/>
      <c r="MVJ2087" s="2217"/>
      <c r="MVK2087" s="2217"/>
      <c r="MVL2087" s="2217"/>
      <c r="MVM2087" s="2217"/>
      <c r="MVN2087" s="2217"/>
      <c r="MVO2087" s="2217"/>
      <c r="MVP2087" s="2217"/>
      <c r="MVQ2087" s="2217"/>
      <c r="MVR2087" s="2217"/>
      <c r="MVS2087" s="2217"/>
      <c r="MVT2087" s="2217"/>
      <c r="MVU2087" s="2217"/>
      <c r="MVV2087" s="2217"/>
      <c r="MVW2087" s="2217"/>
      <c r="MVX2087" s="2217"/>
      <c r="MVY2087" s="2217"/>
      <c r="MVZ2087" s="2217"/>
      <c r="MWA2087" s="2217"/>
      <c r="MWB2087" s="2217"/>
      <c r="MWC2087" s="2217"/>
      <c r="MWD2087" s="2217"/>
      <c r="MWE2087" s="2217"/>
      <c r="MWF2087" s="2217"/>
      <c r="MWG2087" s="2217"/>
      <c r="MWH2087" s="2217"/>
      <c r="MWI2087" s="2217"/>
      <c r="MWJ2087" s="2217"/>
      <c r="MWK2087" s="2217"/>
      <c r="MWL2087" s="2217"/>
      <c r="MWM2087" s="2217"/>
      <c r="MWN2087" s="2217"/>
      <c r="MWO2087" s="2217"/>
      <c r="MWP2087" s="2217"/>
      <c r="MWQ2087" s="2217"/>
      <c r="MWR2087" s="2217"/>
      <c r="MWS2087" s="2217"/>
      <c r="MWT2087" s="2217"/>
      <c r="MWU2087" s="2217"/>
      <c r="MWV2087" s="2217"/>
      <c r="MWW2087" s="2217"/>
      <c r="MWX2087" s="2217"/>
      <c r="MWY2087" s="2217"/>
      <c r="MWZ2087" s="2217"/>
      <c r="MXA2087" s="2217"/>
      <c r="MXB2087" s="2217"/>
      <c r="MXC2087" s="2217"/>
      <c r="MXD2087" s="2217"/>
      <c r="MXE2087" s="2217"/>
      <c r="MXF2087" s="2217"/>
      <c r="MXG2087" s="2217"/>
      <c r="MXH2087" s="2217"/>
      <c r="MXI2087" s="2217"/>
      <c r="MXJ2087" s="2217"/>
      <c r="MXK2087" s="2217"/>
      <c r="MXL2087" s="2217"/>
      <c r="MXM2087" s="2217"/>
      <c r="MXN2087" s="2217"/>
      <c r="MXO2087" s="2217"/>
      <c r="MXP2087" s="2217"/>
      <c r="MXQ2087" s="2217"/>
      <c r="MXR2087" s="2217"/>
      <c r="MXS2087" s="2217"/>
      <c r="MXT2087" s="2217"/>
      <c r="MXU2087" s="2217"/>
      <c r="MXV2087" s="2217"/>
      <c r="MXW2087" s="2217"/>
      <c r="MXX2087" s="2217"/>
      <c r="MXY2087" s="2217"/>
      <c r="MXZ2087" s="2217"/>
      <c r="MYA2087" s="2217"/>
      <c r="MYB2087" s="2217"/>
      <c r="MYC2087" s="2217"/>
      <c r="MYD2087" s="2217"/>
      <c r="MYE2087" s="2217"/>
      <c r="MYF2087" s="2217"/>
      <c r="MYG2087" s="2217"/>
      <c r="MYH2087" s="2217"/>
      <c r="MYI2087" s="2217"/>
      <c r="MYJ2087" s="2217"/>
      <c r="MYK2087" s="2217"/>
      <c r="MYL2087" s="2217"/>
      <c r="MYM2087" s="2217"/>
      <c r="MYN2087" s="2217"/>
      <c r="MYO2087" s="2217"/>
      <c r="MYP2087" s="2217"/>
      <c r="MYQ2087" s="2217"/>
      <c r="MYR2087" s="2217"/>
      <c r="MYS2087" s="2217"/>
      <c r="MYT2087" s="2217"/>
      <c r="MYU2087" s="2217"/>
      <c r="MYV2087" s="2217"/>
      <c r="MYW2087" s="2217"/>
      <c r="MYX2087" s="2217"/>
      <c r="MYY2087" s="2217"/>
      <c r="MYZ2087" s="2217"/>
      <c r="MZA2087" s="2217"/>
      <c r="MZB2087" s="2217"/>
      <c r="MZC2087" s="2217"/>
      <c r="MZD2087" s="2217"/>
      <c r="MZE2087" s="2217"/>
      <c r="MZF2087" s="2217"/>
      <c r="MZG2087" s="2217"/>
      <c r="MZH2087" s="2217"/>
      <c r="MZI2087" s="2217"/>
      <c r="MZJ2087" s="2217"/>
      <c r="MZK2087" s="2217"/>
      <c r="MZL2087" s="2217"/>
      <c r="MZM2087" s="2217"/>
      <c r="MZN2087" s="2217"/>
      <c r="MZO2087" s="2217"/>
      <c r="MZP2087" s="2217"/>
      <c r="MZQ2087" s="2217"/>
      <c r="MZR2087" s="2217"/>
      <c r="MZS2087" s="2217"/>
      <c r="MZT2087" s="2217"/>
      <c r="MZU2087" s="2217"/>
      <c r="MZV2087" s="2217"/>
      <c r="MZW2087" s="2217"/>
      <c r="MZX2087" s="2217"/>
      <c r="MZY2087" s="2217"/>
      <c r="MZZ2087" s="2217"/>
      <c r="NAA2087" s="2217"/>
      <c r="NAB2087" s="2217"/>
      <c r="NAC2087" s="2217"/>
      <c r="NAD2087" s="2217"/>
      <c r="NAE2087" s="2217"/>
      <c r="NAF2087" s="2217"/>
      <c r="NAG2087" s="2217"/>
      <c r="NAH2087" s="2217"/>
      <c r="NAI2087" s="2217"/>
      <c r="NAJ2087" s="2217"/>
      <c r="NAK2087" s="2217"/>
      <c r="NAL2087" s="2217"/>
      <c r="NAM2087" s="2217"/>
      <c r="NAN2087" s="2217"/>
      <c r="NAO2087" s="2217"/>
      <c r="NAP2087" s="2217"/>
      <c r="NAQ2087" s="2217"/>
      <c r="NAR2087" s="2217"/>
      <c r="NAS2087" s="2217"/>
      <c r="NAT2087" s="2217"/>
      <c r="NAU2087" s="2217"/>
      <c r="NAV2087" s="2217"/>
      <c r="NAW2087" s="2217"/>
      <c r="NAX2087" s="2217"/>
      <c r="NAY2087" s="2217"/>
      <c r="NAZ2087" s="2217"/>
      <c r="NBA2087" s="2217"/>
      <c r="NBB2087" s="2217"/>
      <c r="NBC2087" s="2217"/>
      <c r="NBD2087" s="2217"/>
      <c r="NBE2087" s="2217"/>
      <c r="NBF2087" s="2217"/>
      <c r="NBG2087" s="2217"/>
      <c r="NBH2087" s="2217"/>
      <c r="NBI2087" s="2217"/>
      <c r="NBJ2087" s="2217"/>
      <c r="NBK2087" s="2217"/>
      <c r="NBL2087" s="2217"/>
      <c r="NBM2087" s="2217"/>
      <c r="NBN2087" s="2217"/>
      <c r="NBO2087" s="2217"/>
      <c r="NBP2087" s="2217"/>
      <c r="NBQ2087" s="2217"/>
      <c r="NBR2087" s="2217"/>
      <c r="NBS2087" s="2217"/>
      <c r="NBT2087" s="2217"/>
      <c r="NBU2087" s="2217"/>
      <c r="NBV2087" s="2217"/>
      <c r="NBW2087" s="2217"/>
      <c r="NBX2087" s="2217"/>
      <c r="NBY2087" s="2217"/>
      <c r="NBZ2087" s="2217"/>
      <c r="NCA2087" s="2217"/>
      <c r="NCB2087" s="2217"/>
      <c r="NCC2087" s="2217"/>
      <c r="NCD2087" s="2217"/>
      <c r="NCE2087" s="2217"/>
      <c r="NCF2087" s="2217"/>
      <c r="NCG2087" s="2217"/>
      <c r="NCH2087" s="2217"/>
      <c r="NCI2087" s="2217"/>
      <c r="NCJ2087" s="2217"/>
      <c r="NCK2087" s="2217"/>
      <c r="NCL2087" s="2217"/>
      <c r="NCM2087" s="2217"/>
      <c r="NCN2087" s="2217"/>
      <c r="NCO2087" s="2217"/>
      <c r="NCP2087" s="2217"/>
      <c r="NCQ2087" s="2217"/>
      <c r="NCR2087" s="2217"/>
      <c r="NCS2087" s="2217"/>
      <c r="NCT2087" s="2217"/>
      <c r="NCU2087" s="2217"/>
      <c r="NCV2087" s="2217"/>
      <c r="NCW2087" s="2217"/>
      <c r="NCX2087" s="2217"/>
      <c r="NCY2087" s="2217"/>
      <c r="NCZ2087" s="2217"/>
      <c r="NDA2087" s="2217"/>
      <c r="NDB2087" s="2217"/>
      <c r="NDC2087" s="2217"/>
      <c r="NDD2087" s="2217"/>
      <c r="NDE2087" s="2217"/>
      <c r="NDF2087" s="2217"/>
      <c r="NDG2087" s="2217"/>
      <c r="NDH2087" s="2217"/>
      <c r="NDI2087" s="2217"/>
      <c r="NDJ2087" s="2217"/>
      <c r="NDK2087" s="2217"/>
      <c r="NDL2087" s="2217"/>
      <c r="NDM2087" s="2217"/>
      <c r="NDN2087" s="2217"/>
      <c r="NDO2087" s="2217"/>
      <c r="NDP2087" s="2217"/>
      <c r="NDQ2087" s="2217"/>
      <c r="NDR2087" s="2217"/>
      <c r="NDS2087" s="2217"/>
      <c r="NDT2087" s="2217"/>
      <c r="NDU2087" s="2217"/>
      <c r="NDV2087" s="2217"/>
      <c r="NDW2087" s="2217"/>
      <c r="NDX2087" s="2217"/>
      <c r="NDY2087" s="2217"/>
      <c r="NDZ2087" s="2217"/>
      <c r="NEA2087" s="2217"/>
      <c r="NEB2087" s="2217"/>
      <c r="NEC2087" s="2217"/>
      <c r="NED2087" s="2217"/>
      <c r="NEE2087" s="2217"/>
      <c r="NEF2087" s="2217"/>
      <c r="NEG2087" s="2217"/>
      <c r="NEH2087" s="2217"/>
      <c r="NEI2087" s="2217"/>
      <c r="NEJ2087" s="2217"/>
      <c r="NEK2087" s="2217"/>
      <c r="NEL2087" s="2217"/>
      <c r="NEM2087" s="2217"/>
      <c r="NEN2087" s="2217"/>
      <c r="NEO2087" s="2217"/>
      <c r="NEP2087" s="2217"/>
      <c r="NEQ2087" s="2217"/>
      <c r="NER2087" s="2217"/>
      <c r="NES2087" s="2217"/>
      <c r="NET2087" s="2217"/>
      <c r="NEU2087" s="2217"/>
      <c r="NEV2087" s="2217"/>
      <c r="NEW2087" s="2217"/>
      <c r="NEX2087" s="2217"/>
      <c r="NEY2087" s="2217"/>
      <c r="NEZ2087" s="2217"/>
      <c r="NFA2087" s="2217"/>
      <c r="NFB2087" s="2217"/>
      <c r="NFC2087" s="2217"/>
      <c r="NFD2087" s="2217"/>
      <c r="NFE2087" s="2217"/>
      <c r="NFF2087" s="2217"/>
      <c r="NFG2087" s="2217"/>
      <c r="NFH2087" s="2217"/>
      <c r="NFI2087" s="2217"/>
      <c r="NFJ2087" s="2217"/>
      <c r="NFK2087" s="2217"/>
      <c r="NFL2087" s="2217"/>
      <c r="NFM2087" s="2217"/>
      <c r="NFN2087" s="2217"/>
      <c r="NFO2087" s="2217"/>
      <c r="NFP2087" s="2217"/>
      <c r="NFQ2087" s="2217"/>
      <c r="NFR2087" s="2217"/>
      <c r="NFS2087" s="2217"/>
      <c r="NFT2087" s="2217"/>
      <c r="NFU2087" s="2217"/>
      <c r="NFV2087" s="2217"/>
      <c r="NFW2087" s="2217"/>
      <c r="NFX2087" s="2217"/>
      <c r="NFY2087" s="2217"/>
      <c r="NFZ2087" s="2217"/>
      <c r="NGA2087" s="2217"/>
      <c r="NGB2087" s="2217"/>
      <c r="NGC2087" s="2217"/>
      <c r="NGD2087" s="2217"/>
      <c r="NGE2087" s="2217"/>
      <c r="NGF2087" s="2217"/>
      <c r="NGG2087" s="2217"/>
      <c r="NGH2087" s="2217"/>
      <c r="NGI2087" s="2217"/>
      <c r="NGJ2087" s="2217"/>
      <c r="NGK2087" s="2217"/>
      <c r="NGL2087" s="2217"/>
      <c r="NGM2087" s="2217"/>
      <c r="NGN2087" s="2217"/>
      <c r="NGO2087" s="2217"/>
      <c r="NGP2087" s="2217"/>
      <c r="NGQ2087" s="2217"/>
      <c r="NGR2087" s="2217"/>
      <c r="NGS2087" s="2217"/>
      <c r="NGT2087" s="2217"/>
      <c r="NGU2087" s="2217"/>
      <c r="NGV2087" s="2217"/>
      <c r="NGW2087" s="2217"/>
      <c r="NGX2087" s="2217"/>
      <c r="NGY2087" s="2217"/>
      <c r="NGZ2087" s="2217"/>
      <c r="NHA2087" s="2217"/>
      <c r="NHB2087" s="2217"/>
      <c r="NHC2087" s="2217"/>
      <c r="NHD2087" s="2217"/>
      <c r="NHE2087" s="2217"/>
      <c r="NHF2087" s="2217"/>
      <c r="NHG2087" s="2217"/>
      <c r="NHH2087" s="2217"/>
      <c r="NHI2087" s="2217"/>
      <c r="NHJ2087" s="2217"/>
      <c r="NHK2087" s="2217"/>
      <c r="NHL2087" s="2217"/>
      <c r="NHM2087" s="2217"/>
      <c r="NHN2087" s="2217"/>
      <c r="NHO2087" s="2217"/>
      <c r="NHP2087" s="2217"/>
      <c r="NHQ2087" s="2217"/>
      <c r="NHR2087" s="2217"/>
      <c r="NHS2087" s="2217"/>
      <c r="NHT2087" s="2217"/>
      <c r="NHU2087" s="2217"/>
      <c r="NHV2087" s="2217"/>
      <c r="NHW2087" s="2217"/>
      <c r="NHX2087" s="2217"/>
      <c r="NHY2087" s="2217"/>
      <c r="NHZ2087" s="2217"/>
      <c r="NIA2087" s="2217"/>
      <c r="NIB2087" s="2217"/>
      <c r="NIC2087" s="2217"/>
      <c r="NID2087" s="2217"/>
      <c r="NIE2087" s="2217"/>
      <c r="NIF2087" s="2217"/>
      <c r="NIG2087" s="2217"/>
      <c r="NIH2087" s="2217"/>
      <c r="NII2087" s="2217"/>
      <c r="NIJ2087" s="2217"/>
      <c r="NIK2087" s="2217"/>
      <c r="NIL2087" s="2217"/>
      <c r="NIM2087" s="2217"/>
      <c r="NIN2087" s="2217"/>
      <c r="NIO2087" s="2217"/>
      <c r="NIP2087" s="2217"/>
      <c r="NIQ2087" s="2217"/>
      <c r="NIR2087" s="2217"/>
      <c r="NIS2087" s="2217"/>
      <c r="NIT2087" s="2217"/>
      <c r="NIU2087" s="2217"/>
      <c r="NIV2087" s="2217"/>
      <c r="NIW2087" s="2217"/>
      <c r="NIX2087" s="2217"/>
      <c r="NIY2087" s="2217"/>
      <c r="NIZ2087" s="2217"/>
      <c r="NJA2087" s="2217"/>
      <c r="NJB2087" s="2217"/>
      <c r="NJC2087" s="2217"/>
      <c r="NJD2087" s="2217"/>
      <c r="NJE2087" s="2217"/>
      <c r="NJF2087" s="2217"/>
      <c r="NJG2087" s="2217"/>
      <c r="NJH2087" s="2217"/>
      <c r="NJI2087" s="2217"/>
      <c r="NJJ2087" s="2217"/>
      <c r="NJK2087" s="2217"/>
      <c r="NJL2087" s="2217"/>
      <c r="NJM2087" s="2217"/>
      <c r="NJN2087" s="2217"/>
      <c r="NJO2087" s="2217"/>
      <c r="NJP2087" s="2217"/>
      <c r="NJQ2087" s="2217"/>
      <c r="NJR2087" s="2217"/>
      <c r="NJS2087" s="2217"/>
      <c r="NJT2087" s="2217"/>
      <c r="NJU2087" s="2217"/>
      <c r="NJV2087" s="2217"/>
      <c r="NJW2087" s="2217"/>
      <c r="NJX2087" s="2217"/>
      <c r="NJY2087" s="2217"/>
      <c r="NJZ2087" s="2217"/>
      <c r="NKA2087" s="2217"/>
      <c r="NKB2087" s="2217"/>
      <c r="NKC2087" s="2217"/>
      <c r="NKD2087" s="2217"/>
      <c r="NKE2087" s="2217"/>
      <c r="NKF2087" s="2217"/>
      <c r="NKG2087" s="2217"/>
      <c r="NKH2087" s="2217"/>
      <c r="NKI2087" s="2217"/>
      <c r="NKJ2087" s="2217"/>
      <c r="NKK2087" s="2217"/>
      <c r="NKL2087" s="2217"/>
      <c r="NKM2087" s="2217"/>
      <c r="NKN2087" s="2217"/>
      <c r="NKO2087" s="2217"/>
      <c r="NKP2087" s="2217"/>
      <c r="NKQ2087" s="2217"/>
      <c r="NKR2087" s="2217"/>
      <c r="NKS2087" s="2217"/>
      <c r="NKT2087" s="2217"/>
      <c r="NKU2087" s="2217"/>
      <c r="NKV2087" s="2217"/>
      <c r="NKW2087" s="2217"/>
      <c r="NKX2087" s="2217"/>
      <c r="NKY2087" s="2217"/>
      <c r="NKZ2087" s="2217"/>
      <c r="NLA2087" s="2217"/>
      <c r="NLB2087" s="2217"/>
      <c r="NLC2087" s="2217"/>
      <c r="NLD2087" s="2217"/>
      <c r="NLE2087" s="2217"/>
      <c r="NLF2087" s="2217"/>
      <c r="NLG2087" s="2217"/>
      <c r="NLH2087" s="2217"/>
      <c r="NLI2087" s="2217"/>
      <c r="NLJ2087" s="2217"/>
      <c r="NLK2087" s="2217"/>
      <c r="NLL2087" s="2217"/>
      <c r="NLM2087" s="2217"/>
      <c r="NLN2087" s="2217"/>
      <c r="NLO2087" s="2217"/>
      <c r="NLP2087" s="2217"/>
      <c r="NLQ2087" s="2217"/>
      <c r="NLR2087" s="2217"/>
      <c r="NLS2087" s="2217"/>
      <c r="NLT2087" s="2217"/>
      <c r="NLU2087" s="2217"/>
      <c r="NLV2087" s="2217"/>
      <c r="NLW2087" s="2217"/>
      <c r="NLX2087" s="2217"/>
      <c r="NLY2087" s="2217"/>
      <c r="NLZ2087" s="2217"/>
      <c r="NMA2087" s="2217"/>
      <c r="NMB2087" s="2217"/>
      <c r="NMC2087" s="2217"/>
      <c r="NMD2087" s="2217"/>
      <c r="NME2087" s="2217"/>
      <c r="NMF2087" s="2217"/>
      <c r="NMG2087" s="2217"/>
      <c r="NMH2087" s="2217"/>
      <c r="NMI2087" s="2217"/>
      <c r="NMJ2087" s="2217"/>
      <c r="NMK2087" s="2217"/>
      <c r="NML2087" s="2217"/>
      <c r="NMM2087" s="2217"/>
      <c r="NMN2087" s="2217"/>
      <c r="NMO2087" s="2217"/>
      <c r="NMP2087" s="2217"/>
      <c r="NMQ2087" s="2217"/>
      <c r="NMR2087" s="2217"/>
      <c r="NMS2087" s="2217"/>
      <c r="NMT2087" s="2217"/>
      <c r="NMU2087" s="2217"/>
      <c r="NMV2087" s="2217"/>
      <c r="NMW2087" s="2217"/>
      <c r="NMX2087" s="2217"/>
      <c r="NMY2087" s="2217"/>
      <c r="NMZ2087" s="2217"/>
      <c r="NNA2087" s="2217"/>
      <c r="NNB2087" s="2217"/>
      <c r="NNC2087" s="2217"/>
      <c r="NND2087" s="2217"/>
      <c r="NNE2087" s="2217"/>
      <c r="NNF2087" s="2217"/>
      <c r="NNG2087" s="2217"/>
      <c r="NNH2087" s="2217"/>
      <c r="NNI2087" s="2217"/>
      <c r="NNJ2087" s="2217"/>
      <c r="NNK2087" s="2217"/>
      <c r="NNL2087" s="2217"/>
      <c r="NNM2087" s="2217"/>
      <c r="NNN2087" s="2217"/>
      <c r="NNO2087" s="2217"/>
      <c r="NNP2087" s="2217"/>
      <c r="NNQ2087" s="2217"/>
      <c r="NNR2087" s="2217"/>
      <c r="NNS2087" s="2217"/>
      <c r="NNT2087" s="2217"/>
      <c r="NNU2087" s="2217"/>
      <c r="NNV2087" s="2217"/>
      <c r="NNW2087" s="2217"/>
      <c r="NNX2087" s="2217"/>
      <c r="NNY2087" s="2217"/>
      <c r="NNZ2087" s="2217"/>
      <c r="NOA2087" s="2217"/>
      <c r="NOB2087" s="2217"/>
      <c r="NOC2087" s="2217"/>
      <c r="NOD2087" s="2217"/>
      <c r="NOE2087" s="2217"/>
      <c r="NOF2087" s="2217"/>
      <c r="NOG2087" s="2217"/>
      <c r="NOH2087" s="2217"/>
      <c r="NOI2087" s="2217"/>
      <c r="NOJ2087" s="2217"/>
      <c r="NOK2087" s="2217"/>
      <c r="NOL2087" s="2217"/>
      <c r="NOM2087" s="2217"/>
      <c r="NON2087" s="2217"/>
      <c r="NOO2087" s="2217"/>
      <c r="NOP2087" s="2217"/>
      <c r="NOQ2087" s="2217"/>
      <c r="NOR2087" s="2217"/>
      <c r="NOS2087" s="2217"/>
      <c r="NOT2087" s="2217"/>
      <c r="NOU2087" s="2217"/>
      <c r="NOV2087" s="2217"/>
      <c r="NOW2087" s="2217"/>
      <c r="NOX2087" s="2217"/>
      <c r="NOY2087" s="2217"/>
      <c r="NOZ2087" s="2217"/>
      <c r="NPA2087" s="2217"/>
      <c r="NPB2087" s="2217"/>
      <c r="NPC2087" s="2217"/>
      <c r="NPD2087" s="2217"/>
      <c r="NPE2087" s="2217"/>
      <c r="NPF2087" s="2217"/>
      <c r="NPG2087" s="2217"/>
      <c r="NPH2087" s="2217"/>
      <c r="NPI2087" s="2217"/>
      <c r="NPJ2087" s="2217"/>
      <c r="NPK2087" s="2217"/>
      <c r="NPL2087" s="2217"/>
      <c r="NPM2087" s="2217"/>
      <c r="NPN2087" s="2217"/>
      <c r="NPO2087" s="2217"/>
      <c r="NPP2087" s="2217"/>
      <c r="NPQ2087" s="2217"/>
      <c r="NPR2087" s="2217"/>
      <c r="NPS2087" s="2217"/>
      <c r="NPT2087" s="2217"/>
      <c r="NPU2087" s="2217"/>
      <c r="NPV2087" s="2217"/>
      <c r="NPW2087" s="2217"/>
      <c r="NPX2087" s="2217"/>
      <c r="NPY2087" s="2217"/>
      <c r="NPZ2087" s="2217"/>
      <c r="NQA2087" s="2217"/>
      <c r="NQB2087" s="2217"/>
      <c r="NQC2087" s="2217"/>
      <c r="NQD2087" s="2217"/>
      <c r="NQE2087" s="2217"/>
      <c r="NQF2087" s="2217"/>
      <c r="NQG2087" s="2217"/>
      <c r="NQH2087" s="2217"/>
      <c r="NQI2087" s="2217"/>
      <c r="NQJ2087" s="2217"/>
      <c r="NQK2087" s="2217"/>
      <c r="NQL2087" s="2217"/>
      <c r="NQM2087" s="2217"/>
      <c r="NQN2087" s="2217"/>
      <c r="NQO2087" s="2217"/>
      <c r="NQP2087" s="2217"/>
      <c r="NQQ2087" s="2217"/>
      <c r="NQR2087" s="2217"/>
      <c r="NQS2087" s="2217"/>
      <c r="NQT2087" s="2217"/>
      <c r="NQU2087" s="2217"/>
      <c r="NQV2087" s="2217"/>
      <c r="NQW2087" s="2217"/>
      <c r="NQX2087" s="2217"/>
      <c r="NQY2087" s="2217"/>
      <c r="NQZ2087" s="2217"/>
      <c r="NRA2087" s="2217"/>
      <c r="NRB2087" s="2217"/>
      <c r="NRC2087" s="2217"/>
      <c r="NRD2087" s="2217"/>
      <c r="NRE2087" s="2217"/>
      <c r="NRF2087" s="2217"/>
      <c r="NRG2087" s="2217"/>
      <c r="NRH2087" s="2217"/>
      <c r="NRI2087" s="2217"/>
      <c r="NRJ2087" s="2217"/>
      <c r="NRK2087" s="2217"/>
      <c r="NRL2087" s="2217"/>
      <c r="NRM2087" s="2217"/>
      <c r="NRN2087" s="2217"/>
      <c r="NRO2087" s="2217"/>
      <c r="NRP2087" s="2217"/>
      <c r="NRQ2087" s="2217"/>
      <c r="NRR2087" s="2217"/>
      <c r="NRS2087" s="2217"/>
      <c r="NRT2087" s="2217"/>
      <c r="NRU2087" s="2217"/>
      <c r="NRV2087" s="2217"/>
      <c r="NRW2087" s="2217"/>
      <c r="NRX2087" s="2217"/>
      <c r="NRY2087" s="2217"/>
      <c r="NRZ2087" s="2217"/>
      <c r="NSA2087" s="2217"/>
      <c r="NSB2087" s="2217"/>
      <c r="NSC2087" s="2217"/>
      <c r="NSD2087" s="2217"/>
      <c r="NSE2087" s="2217"/>
      <c r="NSF2087" s="2217"/>
      <c r="NSG2087" s="2217"/>
      <c r="NSH2087" s="2217"/>
      <c r="NSI2087" s="2217"/>
      <c r="NSJ2087" s="2217"/>
      <c r="NSK2087" s="2217"/>
      <c r="NSL2087" s="2217"/>
      <c r="NSM2087" s="2217"/>
      <c r="NSN2087" s="2217"/>
      <c r="NSO2087" s="2217"/>
      <c r="NSP2087" s="2217"/>
      <c r="NSQ2087" s="2217"/>
      <c r="NSR2087" s="2217"/>
      <c r="NSS2087" s="2217"/>
      <c r="NST2087" s="2217"/>
      <c r="NSU2087" s="2217"/>
      <c r="NSV2087" s="2217"/>
      <c r="NSW2087" s="2217"/>
      <c r="NSX2087" s="2217"/>
      <c r="NSY2087" s="2217"/>
      <c r="NSZ2087" s="2217"/>
      <c r="NTA2087" s="2217"/>
      <c r="NTB2087" s="2217"/>
      <c r="NTC2087" s="2217"/>
      <c r="NTD2087" s="2217"/>
      <c r="NTE2087" s="2217"/>
      <c r="NTF2087" s="2217"/>
      <c r="NTG2087" s="2217"/>
      <c r="NTH2087" s="2217"/>
      <c r="NTI2087" s="2217"/>
      <c r="NTJ2087" s="2217"/>
      <c r="NTK2087" s="2217"/>
      <c r="NTL2087" s="2217"/>
      <c r="NTM2087" s="2217"/>
      <c r="NTN2087" s="2217"/>
      <c r="NTO2087" s="2217"/>
      <c r="NTP2087" s="2217"/>
      <c r="NTQ2087" s="2217"/>
      <c r="NTR2087" s="2217"/>
      <c r="NTS2087" s="2217"/>
      <c r="NTT2087" s="2217"/>
      <c r="NTU2087" s="2217"/>
      <c r="NTV2087" s="2217"/>
      <c r="NTW2087" s="2217"/>
      <c r="NTX2087" s="2217"/>
      <c r="NTY2087" s="2217"/>
      <c r="NTZ2087" s="2217"/>
      <c r="NUA2087" s="2217"/>
      <c r="NUB2087" s="2217"/>
      <c r="NUC2087" s="2217"/>
      <c r="NUD2087" s="2217"/>
      <c r="NUE2087" s="2217"/>
      <c r="NUF2087" s="2217"/>
      <c r="NUG2087" s="2217"/>
      <c r="NUH2087" s="2217"/>
      <c r="NUI2087" s="2217"/>
      <c r="NUJ2087" s="2217"/>
      <c r="NUK2087" s="2217"/>
      <c r="NUL2087" s="2217"/>
      <c r="NUM2087" s="2217"/>
      <c r="NUN2087" s="2217"/>
      <c r="NUO2087" s="2217"/>
      <c r="NUP2087" s="2217"/>
      <c r="NUQ2087" s="2217"/>
      <c r="NUR2087" s="2217"/>
      <c r="NUS2087" s="2217"/>
      <c r="NUT2087" s="2217"/>
      <c r="NUU2087" s="2217"/>
      <c r="NUV2087" s="2217"/>
      <c r="NUW2087" s="2217"/>
      <c r="NUX2087" s="2217"/>
      <c r="NUY2087" s="2217"/>
      <c r="NUZ2087" s="2217"/>
      <c r="NVA2087" s="2217"/>
      <c r="NVB2087" s="2217"/>
      <c r="NVC2087" s="2217"/>
      <c r="NVD2087" s="2217"/>
      <c r="NVE2087" s="2217"/>
      <c r="NVF2087" s="2217"/>
      <c r="NVG2087" s="2217"/>
      <c r="NVH2087" s="2217"/>
      <c r="NVI2087" s="2217"/>
      <c r="NVJ2087" s="2217"/>
      <c r="NVK2087" s="2217"/>
      <c r="NVL2087" s="2217"/>
      <c r="NVM2087" s="2217"/>
      <c r="NVN2087" s="2217"/>
      <c r="NVO2087" s="2217"/>
      <c r="NVP2087" s="2217"/>
      <c r="NVQ2087" s="2217"/>
      <c r="NVR2087" s="2217"/>
      <c r="NVS2087" s="2217"/>
      <c r="NVT2087" s="2217"/>
      <c r="NVU2087" s="2217"/>
      <c r="NVV2087" s="2217"/>
      <c r="NVW2087" s="2217"/>
      <c r="NVX2087" s="2217"/>
      <c r="NVY2087" s="2217"/>
      <c r="NVZ2087" s="2217"/>
      <c r="NWA2087" s="2217"/>
      <c r="NWB2087" s="2217"/>
      <c r="NWC2087" s="2217"/>
      <c r="NWD2087" s="2217"/>
      <c r="NWE2087" s="2217"/>
      <c r="NWF2087" s="2217"/>
      <c r="NWG2087" s="2217"/>
      <c r="NWH2087" s="2217"/>
      <c r="NWI2087" s="2217"/>
      <c r="NWJ2087" s="2217"/>
      <c r="NWK2087" s="2217"/>
      <c r="NWL2087" s="2217"/>
      <c r="NWM2087" s="2217"/>
      <c r="NWN2087" s="2217"/>
      <c r="NWO2087" s="2217"/>
      <c r="NWP2087" s="2217"/>
      <c r="NWQ2087" s="2217"/>
      <c r="NWR2087" s="2217"/>
      <c r="NWS2087" s="2217"/>
      <c r="NWT2087" s="2217"/>
      <c r="NWU2087" s="2217"/>
      <c r="NWV2087" s="2217"/>
      <c r="NWW2087" s="2217"/>
      <c r="NWX2087" s="2217"/>
      <c r="NWY2087" s="2217"/>
      <c r="NWZ2087" s="2217"/>
      <c r="NXA2087" s="2217"/>
      <c r="NXB2087" s="2217"/>
      <c r="NXC2087" s="2217"/>
      <c r="NXD2087" s="2217"/>
      <c r="NXE2087" s="2217"/>
      <c r="NXF2087" s="2217"/>
      <c r="NXG2087" s="2217"/>
      <c r="NXH2087" s="2217"/>
      <c r="NXI2087" s="2217"/>
      <c r="NXJ2087" s="2217"/>
      <c r="NXK2087" s="2217"/>
      <c r="NXL2087" s="2217"/>
      <c r="NXM2087" s="2217"/>
      <c r="NXN2087" s="2217"/>
      <c r="NXO2087" s="2217"/>
      <c r="NXP2087" s="2217"/>
      <c r="NXQ2087" s="2217"/>
      <c r="NXR2087" s="2217"/>
      <c r="NXS2087" s="2217"/>
      <c r="NXT2087" s="2217"/>
      <c r="NXU2087" s="2217"/>
      <c r="NXV2087" s="2217"/>
      <c r="NXW2087" s="2217"/>
      <c r="NXX2087" s="2217"/>
      <c r="NXY2087" s="2217"/>
      <c r="NXZ2087" s="2217"/>
      <c r="NYA2087" s="2217"/>
      <c r="NYB2087" s="2217"/>
      <c r="NYC2087" s="2217"/>
      <c r="NYD2087" s="2217"/>
      <c r="NYE2087" s="2217"/>
      <c r="NYF2087" s="2217"/>
      <c r="NYG2087" s="2217"/>
      <c r="NYH2087" s="2217"/>
      <c r="NYI2087" s="2217"/>
      <c r="NYJ2087" s="2217"/>
      <c r="NYK2087" s="2217"/>
      <c r="NYL2087" s="2217"/>
      <c r="NYM2087" s="2217"/>
      <c r="NYN2087" s="2217"/>
      <c r="NYO2087" s="2217"/>
      <c r="NYP2087" s="2217"/>
      <c r="NYQ2087" s="2217"/>
      <c r="NYR2087" s="2217"/>
      <c r="NYS2087" s="2217"/>
      <c r="NYT2087" s="2217"/>
      <c r="NYU2087" s="2217"/>
      <c r="NYV2087" s="2217"/>
      <c r="NYW2087" s="2217"/>
      <c r="NYX2087" s="2217"/>
      <c r="NYY2087" s="2217"/>
      <c r="NYZ2087" s="2217"/>
      <c r="NZA2087" s="2217"/>
      <c r="NZB2087" s="2217"/>
      <c r="NZC2087" s="2217"/>
      <c r="NZD2087" s="2217"/>
      <c r="NZE2087" s="2217"/>
      <c r="NZF2087" s="2217"/>
      <c r="NZG2087" s="2217"/>
      <c r="NZH2087" s="2217"/>
      <c r="NZI2087" s="2217"/>
      <c r="NZJ2087" s="2217"/>
      <c r="NZK2087" s="2217"/>
      <c r="NZL2087" s="2217"/>
      <c r="NZM2087" s="2217"/>
      <c r="NZN2087" s="2217"/>
      <c r="NZO2087" s="2217"/>
      <c r="NZP2087" s="2217"/>
      <c r="NZQ2087" s="2217"/>
      <c r="NZR2087" s="2217"/>
      <c r="NZS2087" s="2217"/>
      <c r="NZT2087" s="2217"/>
      <c r="NZU2087" s="2217"/>
      <c r="NZV2087" s="2217"/>
      <c r="NZW2087" s="2217"/>
      <c r="NZX2087" s="2217"/>
      <c r="NZY2087" s="2217"/>
      <c r="NZZ2087" s="2217"/>
      <c r="OAA2087" s="2217"/>
      <c r="OAB2087" s="2217"/>
      <c r="OAC2087" s="2217"/>
      <c r="OAD2087" s="2217"/>
      <c r="OAE2087" s="2217"/>
      <c r="OAF2087" s="2217"/>
      <c r="OAG2087" s="2217"/>
      <c r="OAH2087" s="2217"/>
      <c r="OAI2087" s="2217"/>
      <c r="OAJ2087" s="2217"/>
      <c r="OAK2087" s="2217"/>
      <c r="OAL2087" s="2217"/>
      <c r="OAM2087" s="2217"/>
      <c r="OAN2087" s="2217"/>
      <c r="OAO2087" s="2217"/>
      <c r="OAP2087" s="2217"/>
      <c r="OAQ2087" s="2217"/>
      <c r="OAR2087" s="2217"/>
      <c r="OAS2087" s="2217"/>
      <c r="OAT2087" s="2217"/>
      <c r="OAU2087" s="2217"/>
      <c r="OAV2087" s="2217"/>
      <c r="OAW2087" s="2217"/>
      <c r="OAX2087" s="2217"/>
      <c r="OAY2087" s="2217"/>
      <c r="OAZ2087" s="2217"/>
      <c r="OBA2087" s="2217"/>
      <c r="OBB2087" s="2217"/>
      <c r="OBC2087" s="2217"/>
      <c r="OBD2087" s="2217"/>
      <c r="OBE2087" s="2217"/>
      <c r="OBF2087" s="2217"/>
      <c r="OBG2087" s="2217"/>
      <c r="OBH2087" s="2217"/>
      <c r="OBI2087" s="2217"/>
      <c r="OBJ2087" s="2217"/>
      <c r="OBK2087" s="2217"/>
      <c r="OBL2087" s="2217"/>
      <c r="OBM2087" s="2217"/>
      <c r="OBN2087" s="2217"/>
      <c r="OBO2087" s="2217"/>
      <c r="OBP2087" s="2217"/>
      <c r="OBQ2087" s="2217"/>
      <c r="OBR2087" s="2217"/>
      <c r="OBS2087" s="2217"/>
      <c r="OBT2087" s="2217"/>
      <c r="OBU2087" s="2217"/>
      <c r="OBV2087" s="2217"/>
      <c r="OBW2087" s="2217"/>
      <c r="OBX2087" s="2217"/>
      <c r="OBY2087" s="2217"/>
      <c r="OBZ2087" s="2217"/>
      <c r="OCA2087" s="2217"/>
      <c r="OCB2087" s="2217"/>
      <c r="OCC2087" s="2217"/>
      <c r="OCD2087" s="2217"/>
      <c r="OCE2087" s="2217"/>
      <c r="OCF2087" s="2217"/>
      <c r="OCG2087" s="2217"/>
      <c r="OCH2087" s="2217"/>
      <c r="OCI2087" s="2217"/>
      <c r="OCJ2087" s="2217"/>
      <c r="OCK2087" s="2217"/>
      <c r="OCL2087" s="2217"/>
      <c r="OCM2087" s="2217"/>
      <c r="OCN2087" s="2217"/>
      <c r="OCO2087" s="2217"/>
      <c r="OCP2087" s="2217"/>
      <c r="OCQ2087" s="2217"/>
      <c r="OCR2087" s="2217"/>
      <c r="OCS2087" s="2217"/>
      <c r="OCT2087" s="2217"/>
      <c r="OCU2087" s="2217"/>
      <c r="OCV2087" s="2217"/>
      <c r="OCW2087" s="2217"/>
      <c r="OCX2087" s="2217"/>
      <c r="OCY2087" s="2217"/>
      <c r="OCZ2087" s="2217"/>
      <c r="ODA2087" s="2217"/>
      <c r="ODB2087" s="2217"/>
      <c r="ODC2087" s="2217"/>
      <c r="ODD2087" s="2217"/>
      <c r="ODE2087" s="2217"/>
      <c r="ODF2087" s="2217"/>
      <c r="ODG2087" s="2217"/>
      <c r="ODH2087" s="2217"/>
      <c r="ODI2087" s="2217"/>
      <c r="ODJ2087" s="2217"/>
      <c r="ODK2087" s="2217"/>
      <c r="ODL2087" s="2217"/>
      <c r="ODM2087" s="2217"/>
      <c r="ODN2087" s="2217"/>
      <c r="ODO2087" s="2217"/>
      <c r="ODP2087" s="2217"/>
      <c r="ODQ2087" s="2217"/>
      <c r="ODR2087" s="2217"/>
      <c r="ODS2087" s="2217"/>
      <c r="ODT2087" s="2217"/>
      <c r="ODU2087" s="2217"/>
      <c r="ODV2087" s="2217"/>
      <c r="ODW2087" s="2217"/>
      <c r="ODX2087" s="2217"/>
      <c r="ODY2087" s="2217"/>
      <c r="ODZ2087" s="2217"/>
      <c r="OEA2087" s="2217"/>
      <c r="OEB2087" s="2217"/>
      <c r="OEC2087" s="2217"/>
      <c r="OED2087" s="2217"/>
      <c r="OEE2087" s="2217"/>
      <c r="OEF2087" s="2217"/>
      <c r="OEG2087" s="2217"/>
      <c r="OEH2087" s="2217"/>
      <c r="OEI2087" s="2217"/>
      <c r="OEJ2087" s="2217"/>
      <c r="OEK2087" s="2217"/>
      <c r="OEL2087" s="2217"/>
      <c r="OEM2087" s="2217"/>
      <c r="OEN2087" s="2217"/>
      <c r="OEO2087" s="2217"/>
      <c r="OEP2087" s="2217"/>
      <c r="OEQ2087" s="2217"/>
      <c r="OER2087" s="2217"/>
      <c r="OES2087" s="2217"/>
      <c r="OET2087" s="2217"/>
      <c r="OEU2087" s="2217"/>
      <c r="OEV2087" s="2217"/>
      <c r="OEW2087" s="2217"/>
      <c r="OEX2087" s="2217"/>
      <c r="OEY2087" s="2217"/>
      <c r="OEZ2087" s="2217"/>
      <c r="OFA2087" s="2217"/>
      <c r="OFB2087" s="2217"/>
      <c r="OFC2087" s="2217"/>
      <c r="OFD2087" s="2217"/>
      <c r="OFE2087" s="2217"/>
      <c r="OFF2087" s="2217"/>
      <c r="OFG2087" s="2217"/>
      <c r="OFH2087" s="2217"/>
      <c r="OFI2087" s="2217"/>
      <c r="OFJ2087" s="2217"/>
      <c r="OFK2087" s="2217"/>
      <c r="OFL2087" s="2217"/>
      <c r="OFM2087" s="2217"/>
      <c r="OFN2087" s="2217"/>
      <c r="OFO2087" s="2217"/>
      <c r="OFP2087" s="2217"/>
      <c r="OFQ2087" s="2217"/>
      <c r="OFR2087" s="2217"/>
      <c r="OFS2087" s="2217"/>
      <c r="OFT2087" s="2217"/>
      <c r="OFU2087" s="2217"/>
      <c r="OFV2087" s="2217"/>
      <c r="OFW2087" s="2217"/>
      <c r="OFX2087" s="2217"/>
      <c r="OFY2087" s="2217"/>
      <c r="OFZ2087" s="2217"/>
      <c r="OGA2087" s="2217"/>
      <c r="OGB2087" s="2217"/>
      <c r="OGC2087" s="2217"/>
      <c r="OGD2087" s="2217"/>
      <c r="OGE2087" s="2217"/>
      <c r="OGF2087" s="2217"/>
      <c r="OGG2087" s="2217"/>
      <c r="OGH2087" s="2217"/>
      <c r="OGI2087" s="2217"/>
      <c r="OGJ2087" s="2217"/>
      <c r="OGK2087" s="2217"/>
      <c r="OGL2087" s="2217"/>
      <c r="OGM2087" s="2217"/>
      <c r="OGN2087" s="2217"/>
      <c r="OGO2087" s="2217"/>
      <c r="OGP2087" s="2217"/>
      <c r="OGQ2087" s="2217"/>
      <c r="OGR2087" s="2217"/>
      <c r="OGS2087" s="2217"/>
      <c r="OGT2087" s="2217"/>
      <c r="OGU2087" s="2217"/>
      <c r="OGV2087" s="2217"/>
      <c r="OGW2087" s="2217"/>
      <c r="OGX2087" s="2217"/>
      <c r="OGY2087" s="2217"/>
      <c r="OGZ2087" s="2217"/>
      <c r="OHA2087" s="2217"/>
      <c r="OHB2087" s="2217"/>
      <c r="OHC2087" s="2217"/>
      <c r="OHD2087" s="2217"/>
      <c r="OHE2087" s="2217"/>
      <c r="OHF2087" s="2217"/>
      <c r="OHG2087" s="2217"/>
      <c r="OHH2087" s="2217"/>
      <c r="OHI2087" s="2217"/>
      <c r="OHJ2087" s="2217"/>
      <c r="OHK2087" s="2217"/>
      <c r="OHL2087" s="2217"/>
      <c r="OHM2087" s="2217"/>
      <c r="OHN2087" s="2217"/>
      <c r="OHO2087" s="2217"/>
      <c r="OHP2087" s="2217"/>
      <c r="OHQ2087" s="2217"/>
      <c r="OHR2087" s="2217"/>
      <c r="OHS2087" s="2217"/>
      <c r="OHT2087" s="2217"/>
      <c r="OHU2087" s="2217"/>
      <c r="OHV2087" s="2217"/>
      <c r="OHW2087" s="2217"/>
      <c r="OHX2087" s="2217"/>
      <c r="OHY2087" s="2217"/>
      <c r="OHZ2087" s="2217"/>
      <c r="OIA2087" s="2217"/>
      <c r="OIB2087" s="2217"/>
      <c r="OIC2087" s="2217"/>
      <c r="OID2087" s="2217"/>
      <c r="OIE2087" s="2217"/>
      <c r="OIF2087" s="2217"/>
      <c r="OIG2087" s="2217"/>
      <c r="OIH2087" s="2217"/>
      <c r="OII2087" s="2217"/>
      <c r="OIJ2087" s="2217"/>
      <c r="OIK2087" s="2217"/>
      <c r="OIL2087" s="2217"/>
      <c r="OIM2087" s="2217"/>
      <c r="OIN2087" s="2217"/>
      <c r="OIO2087" s="2217"/>
      <c r="OIP2087" s="2217"/>
      <c r="OIQ2087" s="2217"/>
      <c r="OIR2087" s="2217"/>
      <c r="OIS2087" s="2217"/>
      <c r="OIT2087" s="2217"/>
      <c r="OIU2087" s="2217"/>
      <c r="OIV2087" s="2217"/>
      <c r="OIW2087" s="2217"/>
      <c r="OIX2087" s="2217"/>
      <c r="OIY2087" s="2217"/>
      <c r="OIZ2087" s="2217"/>
      <c r="OJA2087" s="2217"/>
      <c r="OJB2087" s="2217"/>
      <c r="OJC2087" s="2217"/>
      <c r="OJD2087" s="2217"/>
      <c r="OJE2087" s="2217"/>
      <c r="OJF2087" s="2217"/>
      <c r="OJG2087" s="2217"/>
      <c r="OJH2087" s="2217"/>
      <c r="OJI2087" s="2217"/>
      <c r="OJJ2087" s="2217"/>
      <c r="OJK2087" s="2217"/>
      <c r="OJL2087" s="2217"/>
      <c r="OJM2087" s="2217"/>
      <c r="OJN2087" s="2217"/>
      <c r="OJO2087" s="2217"/>
      <c r="OJP2087" s="2217"/>
      <c r="OJQ2087" s="2217"/>
      <c r="OJR2087" s="2217"/>
      <c r="OJS2087" s="2217"/>
      <c r="OJT2087" s="2217"/>
      <c r="OJU2087" s="2217"/>
      <c r="OJV2087" s="2217"/>
      <c r="OJW2087" s="2217"/>
      <c r="OJX2087" s="2217"/>
      <c r="OJY2087" s="2217"/>
      <c r="OJZ2087" s="2217"/>
      <c r="OKA2087" s="2217"/>
      <c r="OKB2087" s="2217"/>
      <c r="OKC2087" s="2217"/>
      <c r="OKD2087" s="2217"/>
      <c r="OKE2087" s="2217"/>
      <c r="OKF2087" s="2217"/>
      <c r="OKG2087" s="2217"/>
      <c r="OKH2087" s="2217"/>
      <c r="OKI2087" s="2217"/>
      <c r="OKJ2087" s="2217"/>
      <c r="OKK2087" s="2217"/>
      <c r="OKL2087" s="2217"/>
      <c r="OKM2087" s="2217"/>
      <c r="OKN2087" s="2217"/>
      <c r="OKO2087" s="2217"/>
      <c r="OKP2087" s="2217"/>
      <c r="OKQ2087" s="2217"/>
      <c r="OKR2087" s="2217"/>
      <c r="OKS2087" s="2217"/>
      <c r="OKT2087" s="2217"/>
      <c r="OKU2087" s="2217"/>
      <c r="OKV2087" s="2217"/>
      <c r="OKW2087" s="2217"/>
      <c r="OKX2087" s="2217"/>
      <c r="OKY2087" s="2217"/>
      <c r="OKZ2087" s="2217"/>
      <c r="OLA2087" s="2217"/>
      <c r="OLB2087" s="2217"/>
      <c r="OLC2087" s="2217"/>
      <c r="OLD2087" s="2217"/>
      <c r="OLE2087" s="2217"/>
      <c r="OLF2087" s="2217"/>
      <c r="OLG2087" s="2217"/>
      <c r="OLH2087" s="2217"/>
      <c r="OLI2087" s="2217"/>
      <c r="OLJ2087" s="2217"/>
      <c r="OLK2087" s="2217"/>
      <c r="OLL2087" s="2217"/>
      <c r="OLM2087" s="2217"/>
      <c r="OLN2087" s="2217"/>
      <c r="OLO2087" s="2217"/>
      <c r="OLP2087" s="2217"/>
      <c r="OLQ2087" s="2217"/>
      <c r="OLR2087" s="2217"/>
      <c r="OLS2087" s="2217"/>
      <c r="OLT2087" s="2217"/>
      <c r="OLU2087" s="2217"/>
      <c r="OLV2087" s="2217"/>
      <c r="OLW2087" s="2217"/>
      <c r="OLX2087" s="2217"/>
      <c r="OLY2087" s="2217"/>
      <c r="OLZ2087" s="2217"/>
      <c r="OMA2087" s="2217"/>
      <c r="OMB2087" s="2217"/>
      <c r="OMC2087" s="2217"/>
      <c r="OMD2087" s="2217"/>
      <c r="OME2087" s="2217"/>
      <c r="OMF2087" s="2217"/>
      <c r="OMG2087" s="2217"/>
      <c r="OMH2087" s="2217"/>
      <c r="OMI2087" s="2217"/>
      <c r="OMJ2087" s="2217"/>
      <c r="OMK2087" s="2217"/>
      <c r="OML2087" s="2217"/>
      <c r="OMM2087" s="2217"/>
      <c r="OMN2087" s="2217"/>
      <c r="OMO2087" s="2217"/>
      <c r="OMP2087" s="2217"/>
      <c r="OMQ2087" s="2217"/>
      <c r="OMR2087" s="2217"/>
      <c r="OMS2087" s="2217"/>
      <c r="OMT2087" s="2217"/>
      <c r="OMU2087" s="2217"/>
      <c r="OMV2087" s="2217"/>
      <c r="OMW2087" s="2217"/>
      <c r="OMX2087" s="2217"/>
      <c r="OMY2087" s="2217"/>
      <c r="OMZ2087" s="2217"/>
      <c r="ONA2087" s="2217"/>
      <c r="ONB2087" s="2217"/>
      <c r="ONC2087" s="2217"/>
      <c r="OND2087" s="2217"/>
      <c r="ONE2087" s="2217"/>
      <c r="ONF2087" s="2217"/>
      <c r="ONG2087" s="2217"/>
      <c r="ONH2087" s="2217"/>
      <c r="ONI2087" s="2217"/>
      <c r="ONJ2087" s="2217"/>
      <c r="ONK2087" s="2217"/>
      <c r="ONL2087" s="2217"/>
      <c r="ONM2087" s="2217"/>
      <c r="ONN2087" s="2217"/>
      <c r="ONO2087" s="2217"/>
      <c r="ONP2087" s="2217"/>
      <c r="ONQ2087" s="2217"/>
      <c r="ONR2087" s="2217"/>
      <c r="ONS2087" s="2217"/>
      <c r="ONT2087" s="2217"/>
      <c r="ONU2087" s="2217"/>
      <c r="ONV2087" s="2217"/>
      <c r="ONW2087" s="2217"/>
      <c r="ONX2087" s="2217"/>
      <c r="ONY2087" s="2217"/>
      <c r="ONZ2087" s="2217"/>
      <c r="OOA2087" s="2217"/>
      <c r="OOB2087" s="2217"/>
      <c r="OOC2087" s="2217"/>
      <c r="OOD2087" s="2217"/>
      <c r="OOE2087" s="2217"/>
      <c r="OOF2087" s="2217"/>
      <c r="OOG2087" s="2217"/>
      <c r="OOH2087" s="2217"/>
      <c r="OOI2087" s="2217"/>
      <c r="OOJ2087" s="2217"/>
      <c r="OOK2087" s="2217"/>
      <c r="OOL2087" s="2217"/>
      <c r="OOM2087" s="2217"/>
      <c r="OON2087" s="2217"/>
      <c r="OOO2087" s="2217"/>
      <c r="OOP2087" s="2217"/>
      <c r="OOQ2087" s="2217"/>
      <c r="OOR2087" s="2217"/>
      <c r="OOS2087" s="2217"/>
      <c r="OOT2087" s="2217"/>
      <c r="OOU2087" s="2217"/>
      <c r="OOV2087" s="2217"/>
      <c r="OOW2087" s="2217"/>
      <c r="OOX2087" s="2217"/>
      <c r="OOY2087" s="2217"/>
      <c r="OOZ2087" s="2217"/>
      <c r="OPA2087" s="2217"/>
      <c r="OPB2087" s="2217"/>
      <c r="OPC2087" s="2217"/>
      <c r="OPD2087" s="2217"/>
      <c r="OPE2087" s="2217"/>
      <c r="OPF2087" s="2217"/>
      <c r="OPG2087" s="2217"/>
      <c r="OPH2087" s="2217"/>
      <c r="OPI2087" s="2217"/>
      <c r="OPJ2087" s="2217"/>
      <c r="OPK2087" s="2217"/>
      <c r="OPL2087" s="2217"/>
      <c r="OPM2087" s="2217"/>
      <c r="OPN2087" s="2217"/>
      <c r="OPO2087" s="2217"/>
      <c r="OPP2087" s="2217"/>
      <c r="OPQ2087" s="2217"/>
      <c r="OPR2087" s="2217"/>
      <c r="OPS2087" s="2217"/>
      <c r="OPT2087" s="2217"/>
      <c r="OPU2087" s="2217"/>
      <c r="OPV2087" s="2217"/>
      <c r="OPW2087" s="2217"/>
      <c r="OPX2087" s="2217"/>
      <c r="OPY2087" s="2217"/>
      <c r="OPZ2087" s="2217"/>
      <c r="OQA2087" s="2217"/>
      <c r="OQB2087" s="2217"/>
      <c r="OQC2087" s="2217"/>
      <c r="OQD2087" s="2217"/>
      <c r="OQE2087" s="2217"/>
      <c r="OQF2087" s="2217"/>
      <c r="OQG2087" s="2217"/>
      <c r="OQH2087" s="2217"/>
      <c r="OQI2087" s="2217"/>
      <c r="OQJ2087" s="2217"/>
      <c r="OQK2087" s="2217"/>
      <c r="OQL2087" s="2217"/>
      <c r="OQM2087" s="2217"/>
      <c r="OQN2087" s="2217"/>
      <c r="OQO2087" s="2217"/>
      <c r="OQP2087" s="2217"/>
      <c r="OQQ2087" s="2217"/>
      <c r="OQR2087" s="2217"/>
      <c r="OQS2087" s="2217"/>
      <c r="OQT2087" s="2217"/>
      <c r="OQU2087" s="2217"/>
      <c r="OQV2087" s="2217"/>
      <c r="OQW2087" s="2217"/>
      <c r="OQX2087" s="2217"/>
      <c r="OQY2087" s="2217"/>
      <c r="OQZ2087" s="2217"/>
      <c r="ORA2087" s="2217"/>
      <c r="ORB2087" s="2217"/>
      <c r="ORC2087" s="2217"/>
      <c r="ORD2087" s="2217"/>
      <c r="ORE2087" s="2217"/>
      <c r="ORF2087" s="2217"/>
      <c r="ORG2087" s="2217"/>
      <c r="ORH2087" s="2217"/>
      <c r="ORI2087" s="2217"/>
      <c r="ORJ2087" s="2217"/>
      <c r="ORK2087" s="2217"/>
      <c r="ORL2087" s="2217"/>
      <c r="ORM2087" s="2217"/>
      <c r="ORN2087" s="2217"/>
      <c r="ORO2087" s="2217"/>
      <c r="ORP2087" s="2217"/>
      <c r="ORQ2087" s="2217"/>
      <c r="ORR2087" s="2217"/>
      <c r="ORS2087" s="2217"/>
      <c r="ORT2087" s="2217"/>
      <c r="ORU2087" s="2217"/>
      <c r="ORV2087" s="2217"/>
      <c r="ORW2087" s="2217"/>
      <c r="ORX2087" s="2217"/>
      <c r="ORY2087" s="2217"/>
      <c r="ORZ2087" s="2217"/>
      <c r="OSA2087" s="2217"/>
      <c r="OSB2087" s="2217"/>
      <c r="OSC2087" s="2217"/>
      <c r="OSD2087" s="2217"/>
      <c r="OSE2087" s="2217"/>
      <c r="OSF2087" s="2217"/>
      <c r="OSG2087" s="2217"/>
      <c r="OSH2087" s="2217"/>
      <c r="OSI2087" s="2217"/>
      <c r="OSJ2087" s="2217"/>
      <c r="OSK2087" s="2217"/>
      <c r="OSL2087" s="2217"/>
      <c r="OSM2087" s="2217"/>
      <c r="OSN2087" s="2217"/>
      <c r="OSO2087" s="2217"/>
      <c r="OSP2087" s="2217"/>
      <c r="OSQ2087" s="2217"/>
      <c r="OSR2087" s="2217"/>
      <c r="OSS2087" s="2217"/>
      <c r="OST2087" s="2217"/>
      <c r="OSU2087" s="2217"/>
      <c r="OSV2087" s="2217"/>
      <c r="OSW2087" s="2217"/>
      <c r="OSX2087" s="2217"/>
      <c r="OSY2087" s="2217"/>
      <c r="OSZ2087" s="2217"/>
      <c r="OTA2087" s="2217"/>
      <c r="OTB2087" s="2217"/>
      <c r="OTC2087" s="2217"/>
      <c r="OTD2087" s="2217"/>
      <c r="OTE2087" s="2217"/>
      <c r="OTF2087" s="2217"/>
      <c r="OTG2087" s="2217"/>
      <c r="OTH2087" s="2217"/>
      <c r="OTI2087" s="2217"/>
      <c r="OTJ2087" s="2217"/>
      <c r="OTK2087" s="2217"/>
      <c r="OTL2087" s="2217"/>
      <c r="OTM2087" s="2217"/>
      <c r="OTN2087" s="2217"/>
      <c r="OTO2087" s="2217"/>
      <c r="OTP2087" s="2217"/>
      <c r="OTQ2087" s="2217"/>
      <c r="OTR2087" s="2217"/>
      <c r="OTS2087" s="2217"/>
      <c r="OTT2087" s="2217"/>
      <c r="OTU2087" s="2217"/>
      <c r="OTV2087" s="2217"/>
      <c r="OTW2087" s="2217"/>
      <c r="OTX2087" s="2217"/>
      <c r="OTY2087" s="2217"/>
      <c r="OTZ2087" s="2217"/>
      <c r="OUA2087" s="2217"/>
      <c r="OUB2087" s="2217"/>
      <c r="OUC2087" s="2217"/>
      <c r="OUD2087" s="2217"/>
      <c r="OUE2087" s="2217"/>
      <c r="OUF2087" s="2217"/>
      <c r="OUG2087" s="2217"/>
      <c r="OUH2087" s="2217"/>
      <c r="OUI2087" s="2217"/>
      <c r="OUJ2087" s="2217"/>
      <c r="OUK2087" s="2217"/>
      <c r="OUL2087" s="2217"/>
      <c r="OUM2087" s="2217"/>
      <c r="OUN2087" s="2217"/>
      <c r="OUO2087" s="2217"/>
      <c r="OUP2087" s="2217"/>
      <c r="OUQ2087" s="2217"/>
      <c r="OUR2087" s="2217"/>
      <c r="OUS2087" s="2217"/>
      <c r="OUT2087" s="2217"/>
      <c r="OUU2087" s="2217"/>
      <c r="OUV2087" s="2217"/>
      <c r="OUW2087" s="2217"/>
      <c r="OUX2087" s="2217"/>
      <c r="OUY2087" s="2217"/>
      <c r="OUZ2087" s="2217"/>
      <c r="OVA2087" s="2217"/>
      <c r="OVB2087" s="2217"/>
      <c r="OVC2087" s="2217"/>
      <c r="OVD2087" s="2217"/>
      <c r="OVE2087" s="2217"/>
      <c r="OVF2087" s="2217"/>
      <c r="OVG2087" s="2217"/>
      <c r="OVH2087" s="2217"/>
      <c r="OVI2087" s="2217"/>
      <c r="OVJ2087" s="2217"/>
      <c r="OVK2087" s="2217"/>
      <c r="OVL2087" s="2217"/>
      <c r="OVM2087" s="2217"/>
      <c r="OVN2087" s="2217"/>
      <c r="OVO2087" s="2217"/>
      <c r="OVP2087" s="2217"/>
      <c r="OVQ2087" s="2217"/>
      <c r="OVR2087" s="2217"/>
      <c r="OVS2087" s="2217"/>
      <c r="OVT2087" s="2217"/>
      <c r="OVU2087" s="2217"/>
      <c r="OVV2087" s="2217"/>
      <c r="OVW2087" s="2217"/>
      <c r="OVX2087" s="2217"/>
      <c r="OVY2087" s="2217"/>
      <c r="OVZ2087" s="2217"/>
      <c r="OWA2087" s="2217"/>
      <c r="OWB2087" s="2217"/>
      <c r="OWC2087" s="2217"/>
      <c r="OWD2087" s="2217"/>
      <c r="OWE2087" s="2217"/>
      <c r="OWF2087" s="2217"/>
      <c r="OWG2087" s="2217"/>
      <c r="OWH2087" s="2217"/>
      <c r="OWI2087" s="2217"/>
      <c r="OWJ2087" s="2217"/>
      <c r="OWK2087" s="2217"/>
      <c r="OWL2087" s="2217"/>
      <c r="OWM2087" s="2217"/>
      <c r="OWN2087" s="2217"/>
      <c r="OWO2087" s="2217"/>
      <c r="OWP2087" s="2217"/>
      <c r="OWQ2087" s="2217"/>
      <c r="OWR2087" s="2217"/>
      <c r="OWS2087" s="2217"/>
      <c r="OWT2087" s="2217"/>
      <c r="OWU2087" s="2217"/>
      <c r="OWV2087" s="2217"/>
      <c r="OWW2087" s="2217"/>
      <c r="OWX2087" s="2217"/>
      <c r="OWY2087" s="2217"/>
      <c r="OWZ2087" s="2217"/>
      <c r="OXA2087" s="2217"/>
      <c r="OXB2087" s="2217"/>
      <c r="OXC2087" s="2217"/>
      <c r="OXD2087" s="2217"/>
      <c r="OXE2087" s="2217"/>
      <c r="OXF2087" s="2217"/>
      <c r="OXG2087" s="2217"/>
      <c r="OXH2087" s="2217"/>
      <c r="OXI2087" s="2217"/>
      <c r="OXJ2087" s="2217"/>
      <c r="OXK2087" s="2217"/>
      <c r="OXL2087" s="2217"/>
      <c r="OXM2087" s="2217"/>
      <c r="OXN2087" s="2217"/>
      <c r="OXO2087" s="2217"/>
      <c r="OXP2087" s="2217"/>
      <c r="OXQ2087" s="2217"/>
      <c r="OXR2087" s="2217"/>
      <c r="OXS2087" s="2217"/>
      <c r="OXT2087" s="2217"/>
      <c r="OXU2087" s="2217"/>
      <c r="OXV2087" s="2217"/>
      <c r="OXW2087" s="2217"/>
      <c r="OXX2087" s="2217"/>
      <c r="OXY2087" s="2217"/>
      <c r="OXZ2087" s="2217"/>
      <c r="OYA2087" s="2217"/>
      <c r="OYB2087" s="2217"/>
      <c r="OYC2087" s="2217"/>
      <c r="OYD2087" s="2217"/>
      <c r="OYE2087" s="2217"/>
      <c r="OYF2087" s="2217"/>
      <c r="OYG2087" s="2217"/>
      <c r="OYH2087" s="2217"/>
      <c r="OYI2087" s="2217"/>
      <c r="OYJ2087" s="2217"/>
      <c r="OYK2087" s="2217"/>
      <c r="OYL2087" s="2217"/>
      <c r="OYM2087" s="2217"/>
      <c r="OYN2087" s="2217"/>
      <c r="OYO2087" s="2217"/>
      <c r="OYP2087" s="2217"/>
      <c r="OYQ2087" s="2217"/>
      <c r="OYR2087" s="2217"/>
      <c r="OYS2087" s="2217"/>
      <c r="OYT2087" s="2217"/>
      <c r="OYU2087" s="2217"/>
      <c r="OYV2087" s="2217"/>
      <c r="OYW2087" s="2217"/>
      <c r="OYX2087" s="2217"/>
      <c r="OYY2087" s="2217"/>
      <c r="OYZ2087" s="2217"/>
      <c r="OZA2087" s="2217"/>
      <c r="OZB2087" s="2217"/>
      <c r="OZC2087" s="2217"/>
      <c r="OZD2087" s="2217"/>
      <c r="OZE2087" s="2217"/>
      <c r="OZF2087" s="2217"/>
      <c r="OZG2087" s="2217"/>
      <c r="OZH2087" s="2217"/>
      <c r="OZI2087" s="2217"/>
      <c r="OZJ2087" s="2217"/>
      <c r="OZK2087" s="2217"/>
      <c r="OZL2087" s="2217"/>
      <c r="OZM2087" s="2217"/>
      <c r="OZN2087" s="2217"/>
      <c r="OZO2087" s="2217"/>
      <c r="OZP2087" s="2217"/>
      <c r="OZQ2087" s="2217"/>
      <c r="OZR2087" s="2217"/>
      <c r="OZS2087" s="2217"/>
      <c r="OZT2087" s="2217"/>
      <c r="OZU2087" s="2217"/>
      <c r="OZV2087" s="2217"/>
      <c r="OZW2087" s="2217"/>
      <c r="OZX2087" s="2217"/>
      <c r="OZY2087" s="2217"/>
      <c r="OZZ2087" s="2217"/>
      <c r="PAA2087" s="2217"/>
      <c r="PAB2087" s="2217"/>
      <c r="PAC2087" s="2217"/>
      <c r="PAD2087" s="2217"/>
      <c r="PAE2087" s="2217"/>
      <c r="PAF2087" s="2217"/>
      <c r="PAG2087" s="2217"/>
      <c r="PAH2087" s="2217"/>
      <c r="PAI2087" s="2217"/>
      <c r="PAJ2087" s="2217"/>
      <c r="PAK2087" s="2217"/>
      <c r="PAL2087" s="2217"/>
      <c r="PAM2087" s="2217"/>
      <c r="PAN2087" s="2217"/>
      <c r="PAO2087" s="2217"/>
      <c r="PAP2087" s="2217"/>
      <c r="PAQ2087" s="2217"/>
      <c r="PAR2087" s="2217"/>
      <c r="PAS2087" s="2217"/>
      <c r="PAT2087" s="2217"/>
      <c r="PAU2087" s="2217"/>
      <c r="PAV2087" s="2217"/>
      <c r="PAW2087" s="2217"/>
      <c r="PAX2087" s="2217"/>
      <c r="PAY2087" s="2217"/>
      <c r="PAZ2087" s="2217"/>
      <c r="PBA2087" s="2217"/>
      <c r="PBB2087" s="2217"/>
      <c r="PBC2087" s="2217"/>
      <c r="PBD2087" s="2217"/>
      <c r="PBE2087" s="2217"/>
      <c r="PBF2087" s="2217"/>
      <c r="PBG2087" s="2217"/>
      <c r="PBH2087" s="2217"/>
      <c r="PBI2087" s="2217"/>
      <c r="PBJ2087" s="2217"/>
      <c r="PBK2087" s="2217"/>
      <c r="PBL2087" s="2217"/>
      <c r="PBM2087" s="2217"/>
      <c r="PBN2087" s="2217"/>
      <c r="PBO2087" s="2217"/>
      <c r="PBP2087" s="2217"/>
      <c r="PBQ2087" s="2217"/>
      <c r="PBR2087" s="2217"/>
      <c r="PBS2087" s="2217"/>
      <c r="PBT2087" s="2217"/>
      <c r="PBU2087" s="2217"/>
      <c r="PBV2087" s="2217"/>
      <c r="PBW2087" s="2217"/>
      <c r="PBX2087" s="2217"/>
      <c r="PBY2087" s="2217"/>
      <c r="PBZ2087" s="2217"/>
      <c r="PCA2087" s="2217"/>
      <c r="PCB2087" s="2217"/>
      <c r="PCC2087" s="2217"/>
      <c r="PCD2087" s="2217"/>
      <c r="PCE2087" s="2217"/>
      <c r="PCF2087" s="2217"/>
      <c r="PCG2087" s="2217"/>
      <c r="PCH2087" s="2217"/>
      <c r="PCI2087" s="2217"/>
      <c r="PCJ2087" s="2217"/>
      <c r="PCK2087" s="2217"/>
      <c r="PCL2087" s="2217"/>
      <c r="PCM2087" s="2217"/>
      <c r="PCN2087" s="2217"/>
      <c r="PCO2087" s="2217"/>
      <c r="PCP2087" s="2217"/>
      <c r="PCQ2087" s="2217"/>
      <c r="PCR2087" s="2217"/>
      <c r="PCS2087" s="2217"/>
      <c r="PCT2087" s="2217"/>
      <c r="PCU2087" s="2217"/>
      <c r="PCV2087" s="2217"/>
      <c r="PCW2087" s="2217"/>
      <c r="PCX2087" s="2217"/>
      <c r="PCY2087" s="2217"/>
      <c r="PCZ2087" s="2217"/>
      <c r="PDA2087" s="2217"/>
      <c r="PDB2087" s="2217"/>
      <c r="PDC2087" s="2217"/>
      <c r="PDD2087" s="2217"/>
      <c r="PDE2087" s="2217"/>
      <c r="PDF2087" s="2217"/>
      <c r="PDG2087" s="2217"/>
      <c r="PDH2087" s="2217"/>
      <c r="PDI2087" s="2217"/>
      <c r="PDJ2087" s="2217"/>
      <c r="PDK2087" s="2217"/>
      <c r="PDL2087" s="2217"/>
      <c r="PDM2087" s="2217"/>
      <c r="PDN2087" s="2217"/>
      <c r="PDO2087" s="2217"/>
      <c r="PDP2087" s="2217"/>
      <c r="PDQ2087" s="2217"/>
      <c r="PDR2087" s="2217"/>
      <c r="PDS2087" s="2217"/>
      <c r="PDT2087" s="2217"/>
      <c r="PDU2087" s="2217"/>
      <c r="PDV2087" s="2217"/>
      <c r="PDW2087" s="2217"/>
      <c r="PDX2087" s="2217"/>
      <c r="PDY2087" s="2217"/>
      <c r="PDZ2087" s="2217"/>
      <c r="PEA2087" s="2217"/>
      <c r="PEB2087" s="2217"/>
      <c r="PEC2087" s="2217"/>
      <c r="PED2087" s="2217"/>
      <c r="PEE2087" s="2217"/>
      <c r="PEF2087" s="2217"/>
      <c r="PEG2087" s="2217"/>
      <c r="PEH2087" s="2217"/>
      <c r="PEI2087" s="2217"/>
      <c r="PEJ2087" s="2217"/>
      <c r="PEK2087" s="2217"/>
      <c r="PEL2087" s="2217"/>
      <c r="PEM2087" s="2217"/>
      <c r="PEN2087" s="2217"/>
      <c r="PEO2087" s="2217"/>
      <c r="PEP2087" s="2217"/>
      <c r="PEQ2087" s="2217"/>
      <c r="PER2087" s="2217"/>
      <c r="PES2087" s="2217"/>
      <c r="PET2087" s="2217"/>
      <c r="PEU2087" s="2217"/>
      <c r="PEV2087" s="2217"/>
      <c r="PEW2087" s="2217"/>
      <c r="PEX2087" s="2217"/>
      <c r="PEY2087" s="2217"/>
      <c r="PEZ2087" s="2217"/>
      <c r="PFA2087" s="2217"/>
      <c r="PFB2087" s="2217"/>
      <c r="PFC2087" s="2217"/>
      <c r="PFD2087" s="2217"/>
      <c r="PFE2087" s="2217"/>
      <c r="PFF2087" s="2217"/>
      <c r="PFG2087" s="2217"/>
      <c r="PFH2087" s="2217"/>
      <c r="PFI2087" s="2217"/>
      <c r="PFJ2087" s="2217"/>
      <c r="PFK2087" s="2217"/>
      <c r="PFL2087" s="2217"/>
      <c r="PFM2087" s="2217"/>
      <c r="PFN2087" s="2217"/>
      <c r="PFO2087" s="2217"/>
      <c r="PFP2087" s="2217"/>
      <c r="PFQ2087" s="2217"/>
      <c r="PFR2087" s="2217"/>
      <c r="PFS2087" s="2217"/>
      <c r="PFT2087" s="2217"/>
      <c r="PFU2087" s="2217"/>
      <c r="PFV2087" s="2217"/>
      <c r="PFW2087" s="2217"/>
      <c r="PFX2087" s="2217"/>
      <c r="PFY2087" s="2217"/>
      <c r="PFZ2087" s="2217"/>
      <c r="PGA2087" s="2217"/>
      <c r="PGB2087" s="2217"/>
      <c r="PGC2087" s="2217"/>
      <c r="PGD2087" s="2217"/>
      <c r="PGE2087" s="2217"/>
      <c r="PGF2087" s="2217"/>
      <c r="PGG2087" s="2217"/>
      <c r="PGH2087" s="2217"/>
      <c r="PGI2087" s="2217"/>
      <c r="PGJ2087" s="2217"/>
      <c r="PGK2087" s="2217"/>
      <c r="PGL2087" s="2217"/>
      <c r="PGM2087" s="2217"/>
      <c r="PGN2087" s="2217"/>
      <c r="PGO2087" s="2217"/>
      <c r="PGP2087" s="2217"/>
      <c r="PGQ2087" s="2217"/>
      <c r="PGR2087" s="2217"/>
      <c r="PGS2087" s="2217"/>
      <c r="PGT2087" s="2217"/>
      <c r="PGU2087" s="2217"/>
      <c r="PGV2087" s="2217"/>
      <c r="PGW2087" s="2217"/>
      <c r="PGX2087" s="2217"/>
      <c r="PGY2087" s="2217"/>
      <c r="PGZ2087" s="2217"/>
      <c r="PHA2087" s="2217"/>
      <c r="PHB2087" s="2217"/>
      <c r="PHC2087" s="2217"/>
      <c r="PHD2087" s="2217"/>
      <c r="PHE2087" s="2217"/>
      <c r="PHF2087" s="2217"/>
      <c r="PHG2087" s="2217"/>
      <c r="PHH2087" s="2217"/>
      <c r="PHI2087" s="2217"/>
      <c r="PHJ2087" s="2217"/>
      <c r="PHK2087" s="2217"/>
      <c r="PHL2087" s="2217"/>
      <c r="PHM2087" s="2217"/>
      <c r="PHN2087" s="2217"/>
      <c r="PHO2087" s="2217"/>
      <c r="PHP2087" s="2217"/>
      <c r="PHQ2087" s="2217"/>
      <c r="PHR2087" s="2217"/>
      <c r="PHS2087" s="2217"/>
      <c r="PHT2087" s="2217"/>
      <c r="PHU2087" s="2217"/>
      <c r="PHV2087" s="2217"/>
      <c r="PHW2087" s="2217"/>
      <c r="PHX2087" s="2217"/>
      <c r="PHY2087" s="2217"/>
      <c r="PHZ2087" s="2217"/>
      <c r="PIA2087" s="2217"/>
      <c r="PIB2087" s="2217"/>
      <c r="PIC2087" s="2217"/>
      <c r="PID2087" s="2217"/>
      <c r="PIE2087" s="2217"/>
      <c r="PIF2087" s="2217"/>
      <c r="PIG2087" s="2217"/>
      <c r="PIH2087" s="2217"/>
      <c r="PII2087" s="2217"/>
      <c r="PIJ2087" s="2217"/>
      <c r="PIK2087" s="2217"/>
      <c r="PIL2087" s="2217"/>
      <c r="PIM2087" s="2217"/>
      <c r="PIN2087" s="2217"/>
      <c r="PIO2087" s="2217"/>
      <c r="PIP2087" s="2217"/>
      <c r="PIQ2087" s="2217"/>
      <c r="PIR2087" s="2217"/>
      <c r="PIS2087" s="2217"/>
      <c r="PIT2087" s="2217"/>
      <c r="PIU2087" s="2217"/>
      <c r="PIV2087" s="2217"/>
      <c r="PIW2087" s="2217"/>
      <c r="PIX2087" s="2217"/>
      <c r="PIY2087" s="2217"/>
      <c r="PIZ2087" s="2217"/>
      <c r="PJA2087" s="2217"/>
      <c r="PJB2087" s="2217"/>
      <c r="PJC2087" s="2217"/>
      <c r="PJD2087" s="2217"/>
      <c r="PJE2087" s="2217"/>
      <c r="PJF2087" s="2217"/>
      <c r="PJG2087" s="2217"/>
      <c r="PJH2087" s="2217"/>
      <c r="PJI2087" s="2217"/>
      <c r="PJJ2087" s="2217"/>
      <c r="PJK2087" s="2217"/>
      <c r="PJL2087" s="2217"/>
      <c r="PJM2087" s="2217"/>
      <c r="PJN2087" s="2217"/>
      <c r="PJO2087" s="2217"/>
      <c r="PJP2087" s="2217"/>
      <c r="PJQ2087" s="2217"/>
      <c r="PJR2087" s="2217"/>
      <c r="PJS2087" s="2217"/>
      <c r="PJT2087" s="2217"/>
      <c r="PJU2087" s="2217"/>
      <c r="PJV2087" s="2217"/>
      <c r="PJW2087" s="2217"/>
      <c r="PJX2087" s="2217"/>
      <c r="PJY2087" s="2217"/>
      <c r="PJZ2087" s="2217"/>
      <c r="PKA2087" s="2217"/>
      <c r="PKB2087" s="2217"/>
      <c r="PKC2087" s="2217"/>
      <c r="PKD2087" s="2217"/>
      <c r="PKE2087" s="2217"/>
      <c r="PKF2087" s="2217"/>
      <c r="PKG2087" s="2217"/>
      <c r="PKH2087" s="2217"/>
      <c r="PKI2087" s="2217"/>
      <c r="PKJ2087" s="2217"/>
      <c r="PKK2087" s="2217"/>
      <c r="PKL2087" s="2217"/>
      <c r="PKM2087" s="2217"/>
      <c r="PKN2087" s="2217"/>
      <c r="PKO2087" s="2217"/>
      <c r="PKP2087" s="2217"/>
      <c r="PKQ2087" s="2217"/>
      <c r="PKR2087" s="2217"/>
      <c r="PKS2087" s="2217"/>
      <c r="PKT2087" s="2217"/>
      <c r="PKU2087" s="2217"/>
      <c r="PKV2087" s="2217"/>
      <c r="PKW2087" s="2217"/>
      <c r="PKX2087" s="2217"/>
      <c r="PKY2087" s="2217"/>
      <c r="PKZ2087" s="2217"/>
      <c r="PLA2087" s="2217"/>
      <c r="PLB2087" s="2217"/>
      <c r="PLC2087" s="2217"/>
      <c r="PLD2087" s="2217"/>
      <c r="PLE2087" s="2217"/>
      <c r="PLF2087" s="2217"/>
      <c r="PLG2087" s="2217"/>
      <c r="PLH2087" s="2217"/>
      <c r="PLI2087" s="2217"/>
      <c r="PLJ2087" s="2217"/>
      <c r="PLK2087" s="2217"/>
      <c r="PLL2087" s="2217"/>
      <c r="PLM2087" s="2217"/>
      <c r="PLN2087" s="2217"/>
      <c r="PLO2087" s="2217"/>
      <c r="PLP2087" s="2217"/>
      <c r="PLQ2087" s="2217"/>
      <c r="PLR2087" s="2217"/>
      <c r="PLS2087" s="2217"/>
      <c r="PLT2087" s="2217"/>
      <c r="PLU2087" s="2217"/>
      <c r="PLV2087" s="2217"/>
      <c r="PLW2087" s="2217"/>
      <c r="PLX2087" s="2217"/>
      <c r="PLY2087" s="2217"/>
      <c r="PLZ2087" s="2217"/>
      <c r="PMA2087" s="2217"/>
      <c r="PMB2087" s="2217"/>
      <c r="PMC2087" s="2217"/>
      <c r="PMD2087" s="2217"/>
      <c r="PME2087" s="2217"/>
      <c r="PMF2087" s="2217"/>
      <c r="PMG2087" s="2217"/>
      <c r="PMH2087" s="2217"/>
      <c r="PMI2087" s="2217"/>
      <c r="PMJ2087" s="2217"/>
      <c r="PMK2087" s="2217"/>
      <c r="PML2087" s="2217"/>
      <c r="PMM2087" s="2217"/>
      <c r="PMN2087" s="2217"/>
      <c r="PMO2087" s="2217"/>
      <c r="PMP2087" s="2217"/>
      <c r="PMQ2087" s="2217"/>
      <c r="PMR2087" s="2217"/>
      <c r="PMS2087" s="2217"/>
      <c r="PMT2087" s="2217"/>
      <c r="PMU2087" s="2217"/>
      <c r="PMV2087" s="2217"/>
      <c r="PMW2087" s="2217"/>
      <c r="PMX2087" s="2217"/>
      <c r="PMY2087" s="2217"/>
      <c r="PMZ2087" s="2217"/>
      <c r="PNA2087" s="2217"/>
      <c r="PNB2087" s="2217"/>
      <c r="PNC2087" s="2217"/>
      <c r="PND2087" s="2217"/>
      <c r="PNE2087" s="2217"/>
      <c r="PNF2087" s="2217"/>
      <c r="PNG2087" s="2217"/>
      <c r="PNH2087" s="2217"/>
      <c r="PNI2087" s="2217"/>
      <c r="PNJ2087" s="2217"/>
      <c r="PNK2087" s="2217"/>
      <c r="PNL2087" s="2217"/>
      <c r="PNM2087" s="2217"/>
      <c r="PNN2087" s="2217"/>
      <c r="PNO2087" s="2217"/>
      <c r="PNP2087" s="2217"/>
      <c r="PNQ2087" s="2217"/>
      <c r="PNR2087" s="2217"/>
      <c r="PNS2087" s="2217"/>
      <c r="PNT2087" s="2217"/>
      <c r="PNU2087" s="2217"/>
      <c r="PNV2087" s="2217"/>
      <c r="PNW2087" s="2217"/>
      <c r="PNX2087" s="2217"/>
      <c r="PNY2087" s="2217"/>
      <c r="PNZ2087" s="2217"/>
      <c r="POA2087" s="2217"/>
      <c r="POB2087" s="2217"/>
      <c r="POC2087" s="2217"/>
      <c r="POD2087" s="2217"/>
      <c r="POE2087" s="2217"/>
      <c r="POF2087" s="2217"/>
      <c r="POG2087" s="2217"/>
      <c r="POH2087" s="2217"/>
      <c r="POI2087" s="2217"/>
      <c r="POJ2087" s="2217"/>
      <c r="POK2087" s="2217"/>
      <c r="POL2087" s="2217"/>
      <c r="POM2087" s="2217"/>
      <c r="PON2087" s="2217"/>
      <c r="POO2087" s="2217"/>
      <c r="POP2087" s="2217"/>
      <c r="POQ2087" s="2217"/>
      <c r="POR2087" s="2217"/>
      <c r="POS2087" s="2217"/>
      <c r="POT2087" s="2217"/>
      <c r="POU2087" s="2217"/>
      <c r="POV2087" s="2217"/>
      <c r="POW2087" s="2217"/>
      <c r="POX2087" s="2217"/>
      <c r="POY2087" s="2217"/>
      <c r="POZ2087" s="2217"/>
      <c r="PPA2087" s="2217"/>
      <c r="PPB2087" s="2217"/>
      <c r="PPC2087" s="2217"/>
      <c r="PPD2087" s="2217"/>
      <c r="PPE2087" s="2217"/>
      <c r="PPF2087" s="2217"/>
      <c r="PPG2087" s="2217"/>
      <c r="PPH2087" s="2217"/>
      <c r="PPI2087" s="2217"/>
      <c r="PPJ2087" s="2217"/>
      <c r="PPK2087" s="2217"/>
      <c r="PPL2087" s="2217"/>
      <c r="PPM2087" s="2217"/>
      <c r="PPN2087" s="2217"/>
      <c r="PPO2087" s="2217"/>
      <c r="PPP2087" s="2217"/>
      <c r="PPQ2087" s="2217"/>
      <c r="PPR2087" s="2217"/>
      <c r="PPS2087" s="2217"/>
      <c r="PPT2087" s="2217"/>
      <c r="PPU2087" s="2217"/>
      <c r="PPV2087" s="2217"/>
      <c r="PPW2087" s="2217"/>
      <c r="PPX2087" s="2217"/>
      <c r="PPY2087" s="2217"/>
      <c r="PPZ2087" s="2217"/>
      <c r="PQA2087" s="2217"/>
      <c r="PQB2087" s="2217"/>
      <c r="PQC2087" s="2217"/>
      <c r="PQD2087" s="2217"/>
      <c r="PQE2087" s="2217"/>
      <c r="PQF2087" s="2217"/>
      <c r="PQG2087" s="2217"/>
      <c r="PQH2087" s="2217"/>
      <c r="PQI2087" s="2217"/>
      <c r="PQJ2087" s="2217"/>
      <c r="PQK2087" s="2217"/>
      <c r="PQL2087" s="2217"/>
      <c r="PQM2087" s="2217"/>
      <c r="PQN2087" s="2217"/>
      <c r="PQO2087" s="2217"/>
      <c r="PQP2087" s="2217"/>
      <c r="PQQ2087" s="2217"/>
      <c r="PQR2087" s="2217"/>
      <c r="PQS2087" s="2217"/>
      <c r="PQT2087" s="2217"/>
      <c r="PQU2087" s="2217"/>
      <c r="PQV2087" s="2217"/>
      <c r="PQW2087" s="2217"/>
      <c r="PQX2087" s="2217"/>
      <c r="PQY2087" s="2217"/>
      <c r="PQZ2087" s="2217"/>
      <c r="PRA2087" s="2217"/>
      <c r="PRB2087" s="2217"/>
      <c r="PRC2087" s="2217"/>
      <c r="PRD2087" s="2217"/>
      <c r="PRE2087" s="2217"/>
      <c r="PRF2087" s="2217"/>
      <c r="PRG2087" s="2217"/>
      <c r="PRH2087" s="2217"/>
      <c r="PRI2087" s="2217"/>
      <c r="PRJ2087" s="2217"/>
      <c r="PRK2087" s="2217"/>
      <c r="PRL2087" s="2217"/>
      <c r="PRM2087" s="2217"/>
      <c r="PRN2087" s="2217"/>
      <c r="PRO2087" s="2217"/>
      <c r="PRP2087" s="2217"/>
      <c r="PRQ2087" s="2217"/>
      <c r="PRR2087" s="2217"/>
      <c r="PRS2087" s="2217"/>
      <c r="PRT2087" s="2217"/>
      <c r="PRU2087" s="2217"/>
      <c r="PRV2087" s="2217"/>
      <c r="PRW2087" s="2217"/>
      <c r="PRX2087" s="2217"/>
      <c r="PRY2087" s="2217"/>
      <c r="PRZ2087" s="2217"/>
      <c r="PSA2087" s="2217"/>
      <c r="PSB2087" s="2217"/>
      <c r="PSC2087" s="2217"/>
      <c r="PSD2087" s="2217"/>
      <c r="PSE2087" s="2217"/>
      <c r="PSF2087" s="2217"/>
      <c r="PSG2087" s="2217"/>
      <c r="PSH2087" s="2217"/>
      <c r="PSI2087" s="2217"/>
      <c r="PSJ2087" s="2217"/>
      <c r="PSK2087" s="2217"/>
      <c r="PSL2087" s="2217"/>
      <c r="PSM2087" s="2217"/>
      <c r="PSN2087" s="2217"/>
      <c r="PSO2087" s="2217"/>
      <c r="PSP2087" s="2217"/>
      <c r="PSQ2087" s="2217"/>
      <c r="PSR2087" s="2217"/>
      <c r="PSS2087" s="2217"/>
      <c r="PST2087" s="2217"/>
      <c r="PSU2087" s="2217"/>
      <c r="PSV2087" s="2217"/>
      <c r="PSW2087" s="2217"/>
      <c r="PSX2087" s="2217"/>
      <c r="PSY2087" s="2217"/>
      <c r="PSZ2087" s="2217"/>
      <c r="PTA2087" s="2217"/>
      <c r="PTB2087" s="2217"/>
      <c r="PTC2087" s="2217"/>
      <c r="PTD2087" s="2217"/>
      <c r="PTE2087" s="2217"/>
      <c r="PTF2087" s="2217"/>
      <c r="PTG2087" s="2217"/>
      <c r="PTH2087" s="2217"/>
      <c r="PTI2087" s="2217"/>
      <c r="PTJ2087" s="2217"/>
      <c r="PTK2087" s="2217"/>
      <c r="PTL2087" s="2217"/>
      <c r="PTM2087" s="2217"/>
      <c r="PTN2087" s="2217"/>
      <c r="PTO2087" s="2217"/>
      <c r="PTP2087" s="2217"/>
      <c r="PTQ2087" s="2217"/>
      <c r="PTR2087" s="2217"/>
      <c r="PTS2087" s="2217"/>
      <c r="PTT2087" s="2217"/>
      <c r="PTU2087" s="2217"/>
      <c r="PTV2087" s="2217"/>
      <c r="PTW2087" s="2217"/>
      <c r="PTX2087" s="2217"/>
      <c r="PTY2087" s="2217"/>
      <c r="PTZ2087" s="2217"/>
      <c r="PUA2087" s="2217"/>
      <c r="PUB2087" s="2217"/>
      <c r="PUC2087" s="2217"/>
      <c r="PUD2087" s="2217"/>
      <c r="PUE2087" s="2217"/>
      <c r="PUF2087" s="2217"/>
      <c r="PUG2087" s="2217"/>
      <c r="PUH2087" s="2217"/>
      <c r="PUI2087" s="2217"/>
      <c r="PUJ2087" s="2217"/>
      <c r="PUK2087" s="2217"/>
      <c r="PUL2087" s="2217"/>
      <c r="PUM2087" s="2217"/>
      <c r="PUN2087" s="2217"/>
      <c r="PUO2087" s="2217"/>
      <c r="PUP2087" s="2217"/>
      <c r="PUQ2087" s="2217"/>
      <c r="PUR2087" s="2217"/>
      <c r="PUS2087" s="2217"/>
      <c r="PUT2087" s="2217"/>
      <c r="PUU2087" s="2217"/>
      <c r="PUV2087" s="2217"/>
      <c r="PUW2087" s="2217"/>
      <c r="PUX2087" s="2217"/>
      <c r="PUY2087" s="2217"/>
      <c r="PUZ2087" s="2217"/>
      <c r="PVA2087" s="2217"/>
      <c r="PVB2087" s="2217"/>
      <c r="PVC2087" s="2217"/>
      <c r="PVD2087" s="2217"/>
      <c r="PVE2087" s="2217"/>
      <c r="PVF2087" s="2217"/>
      <c r="PVG2087" s="2217"/>
      <c r="PVH2087" s="2217"/>
      <c r="PVI2087" s="2217"/>
      <c r="PVJ2087" s="2217"/>
      <c r="PVK2087" s="2217"/>
      <c r="PVL2087" s="2217"/>
      <c r="PVM2087" s="2217"/>
      <c r="PVN2087" s="2217"/>
      <c r="PVO2087" s="2217"/>
      <c r="PVP2087" s="2217"/>
      <c r="PVQ2087" s="2217"/>
      <c r="PVR2087" s="2217"/>
      <c r="PVS2087" s="2217"/>
      <c r="PVT2087" s="2217"/>
      <c r="PVU2087" s="2217"/>
      <c r="PVV2087" s="2217"/>
      <c r="PVW2087" s="2217"/>
      <c r="PVX2087" s="2217"/>
      <c r="PVY2087" s="2217"/>
      <c r="PVZ2087" s="2217"/>
      <c r="PWA2087" s="2217"/>
      <c r="PWB2087" s="2217"/>
      <c r="PWC2087" s="2217"/>
      <c r="PWD2087" s="2217"/>
      <c r="PWE2087" s="2217"/>
      <c r="PWF2087" s="2217"/>
      <c r="PWG2087" s="2217"/>
      <c r="PWH2087" s="2217"/>
      <c r="PWI2087" s="2217"/>
      <c r="PWJ2087" s="2217"/>
      <c r="PWK2087" s="2217"/>
      <c r="PWL2087" s="2217"/>
      <c r="PWM2087" s="2217"/>
      <c r="PWN2087" s="2217"/>
      <c r="PWO2087" s="2217"/>
      <c r="PWP2087" s="2217"/>
      <c r="PWQ2087" s="2217"/>
      <c r="PWR2087" s="2217"/>
      <c r="PWS2087" s="2217"/>
      <c r="PWT2087" s="2217"/>
      <c r="PWU2087" s="2217"/>
      <c r="PWV2087" s="2217"/>
      <c r="PWW2087" s="2217"/>
      <c r="PWX2087" s="2217"/>
      <c r="PWY2087" s="2217"/>
      <c r="PWZ2087" s="2217"/>
      <c r="PXA2087" s="2217"/>
      <c r="PXB2087" s="2217"/>
      <c r="PXC2087" s="2217"/>
      <c r="PXD2087" s="2217"/>
      <c r="PXE2087" s="2217"/>
      <c r="PXF2087" s="2217"/>
      <c r="PXG2087" s="2217"/>
      <c r="PXH2087" s="2217"/>
      <c r="PXI2087" s="2217"/>
      <c r="PXJ2087" s="2217"/>
      <c r="PXK2087" s="2217"/>
      <c r="PXL2087" s="2217"/>
      <c r="PXM2087" s="2217"/>
      <c r="PXN2087" s="2217"/>
      <c r="PXO2087" s="2217"/>
      <c r="PXP2087" s="2217"/>
      <c r="PXQ2087" s="2217"/>
      <c r="PXR2087" s="2217"/>
      <c r="PXS2087" s="2217"/>
      <c r="PXT2087" s="2217"/>
      <c r="PXU2087" s="2217"/>
      <c r="PXV2087" s="2217"/>
      <c r="PXW2087" s="2217"/>
      <c r="PXX2087" s="2217"/>
      <c r="PXY2087" s="2217"/>
      <c r="PXZ2087" s="2217"/>
      <c r="PYA2087" s="2217"/>
      <c r="PYB2087" s="2217"/>
      <c r="PYC2087" s="2217"/>
      <c r="PYD2087" s="2217"/>
      <c r="PYE2087" s="2217"/>
      <c r="PYF2087" s="2217"/>
      <c r="PYG2087" s="2217"/>
      <c r="PYH2087" s="2217"/>
      <c r="PYI2087" s="2217"/>
      <c r="PYJ2087" s="2217"/>
      <c r="PYK2087" s="2217"/>
      <c r="PYL2087" s="2217"/>
      <c r="PYM2087" s="2217"/>
      <c r="PYN2087" s="2217"/>
      <c r="PYO2087" s="2217"/>
      <c r="PYP2087" s="2217"/>
      <c r="PYQ2087" s="2217"/>
      <c r="PYR2087" s="2217"/>
      <c r="PYS2087" s="2217"/>
      <c r="PYT2087" s="2217"/>
      <c r="PYU2087" s="2217"/>
      <c r="PYV2087" s="2217"/>
      <c r="PYW2087" s="2217"/>
      <c r="PYX2087" s="2217"/>
      <c r="PYY2087" s="2217"/>
      <c r="PYZ2087" s="2217"/>
      <c r="PZA2087" s="2217"/>
      <c r="PZB2087" s="2217"/>
      <c r="PZC2087" s="2217"/>
      <c r="PZD2087" s="2217"/>
      <c r="PZE2087" s="2217"/>
      <c r="PZF2087" s="2217"/>
      <c r="PZG2087" s="2217"/>
      <c r="PZH2087" s="2217"/>
      <c r="PZI2087" s="2217"/>
      <c r="PZJ2087" s="2217"/>
      <c r="PZK2087" s="2217"/>
      <c r="PZL2087" s="2217"/>
      <c r="PZM2087" s="2217"/>
      <c r="PZN2087" s="2217"/>
      <c r="PZO2087" s="2217"/>
      <c r="PZP2087" s="2217"/>
      <c r="PZQ2087" s="2217"/>
      <c r="PZR2087" s="2217"/>
      <c r="PZS2087" s="2217"/>
      <c r="PZT2087" s="2217"/>
      <c r="PZU2087" s="2217"/>
      <c r="PZV2087" s="2217"/>
      <c r="PZW2087" s="2217"/>
      <c r="PZX2087" s="2217"/>
      <c r="PZY2087" s="2217"/>
      <c r="PZZ2087" s="2217"/>
      <c r="QAA2087" s="2217"/>
      <c r="QAB2087" s="2217"/>
      <c r="QAC2087" s="2217"/>
      <c r="QAD2087" s="2217"/>
      <c r="QAE2087" s="2217"/>
      <c r="QAF2087" s="2217"/>
      <c r="QAG2087" s="2217"/>
      <c r="QAH2087" s="2217"/>
      <c r="QAI2087" s="2217"/>
      <c r="QAJ2087" s="2217"/>
      <c r="QAK2087" s="2217"/>
      <c r="QAL2087" s="2217"/>
      <c r="QAM2087" s="2217"/>
      <c r="QAN2087" s="2217"/>
      <c r="QAO2087" s="2217"/>
      <c r="QAP2087" s="2217"/>
      <c r="QAQ2087" s="2217"/>
      <c r="QAR2087" s="2217"/>
      <c r="QAS2087" s="2217"/>
      <c r="QAT2087" s="2217"/>
      <c r="QAU2087" s="2217"/>
      <c r="QAV2087" s="2217"/>
      <c r="QAW2087" s="2217"/>
      <c r="QAX2087" s="2217"/>
      <c r="QAY2087" s="2217"/>
      <c r="QAZ2087" s="2217"/>
      <c r="QBA2087" s="2217"/>
      <c r="QBB2087" s="2217"/>
      <c r="QBC2087" s="2217"/>
      <c r="QBD2087" s="2217"/>
      <c r="QBE2087" s="2217"/>
      <c r="QBF2087" s="2217"/>
      <c r="QBG2087" s="2217"/>
      <c r="QBH2087" s="2217"/>
      <c r="QBI2087" s="2217"/>
      <c r="QBJ2087" s="2217"/>
      <c r="QBK2087" s="2217"/>
      <c r="QBL2087" s="2217"/>
      <c r="QBM2087" s="2217"/>
      <c r="QBN2087" s="2217"/>
      <c r="QBO2087" s="2217"/>
      <c r="QBP2087" s="2217"/>
      <c r="QBQ2087" s="2217"/>
      <c r="QBR2087" s="2217"/>
      <c r="QBS2087" s="2217"/>
      <c r="QBT2087" s="2217"/>
      <c r="QBU2087" s="2217"/>
      <c r="QBV2087" s="2217"/>
      <c r="QBW2087" s="2217"/>
      <c r="QBX2087" s="2217"/>
      <c r="QBY2087" s="2217"/>
      <c r="QBZ2087" s="2217"/>
      <c r="QCA2087" s="2217"/>
      <c r="QCB2087" s="2217"/>
      <c r="QCC2087" s="2217"/>
      <c r="QCD2087" s="2217"/>
      <c r="QCE2087" s="2217"/>
      <c r="QCF2087" s="2217"/>
      <c r="QCG2087" s="2217"/>
      <c r="QCH2087" s="2217"/>
      <c r="QCI2087" s="2217"/>
      <c r="QCJ2087" s="2217"/>
      <c r="QCK2087" s="2217"/>
      <c r="QCL2087" s="2217"/>
      <c r="QCM2087" s="2217"/>
      <c r="QCN2087" s="2217"/>
      <c r="QCO2087" s="2217"/>
      <c r="QCP2087" s="2217"/>
      <c r="QCQ2087" s="2217"/>
      <c r="QCR2087" s="2217"/>
      <c r="QCS2087" s="2217"/>
      <c r="QCT2087" s="2217"/>
      <c r="QCU2087" s="2217"/>
      <c r="QCV2087" s="2217"/>
      <c r="QCW2087" s="2217"/>
      <c r="QCX2087" s="2217"/>
      <c r="QCY2087" s="2217"/>
      <c r="QCZ2087" s="2217"/>
      <c r="QDA2087" s="2217"/>
      <c r="QDB2087" s="2217"/>
      <c r="QDC2087" s="2217"/>
      <c r="QDD2087" s="2217"/>
      <c r="QDE2087" s="2217"/>
      <c r="QDF2087" s="2217"/>
      <c r="QDG2087" s="2217"/>
      <c r="QDH2087" s="2217"/>
      <c r="QDI2087" s="2217"/>
      <c r="QDJ2087" s="2217"/>
      <c r="QDK2087" s="2217"/>
      <c r="QDL2087" s="2217"/>
      <c r="QDM2087" s="2217"/>
      <c r="QDN2087" s="2217"/>
      <c r="QDO2087" s="2217"/>
      <c r="QDP2087" s="2217"/>
      <c r="QDQ2087" s="2217"/>
      <c r="QDR2087" s="2217"/>
      <c r="QDS2087" s="2217"/>
      <c r="QDT2087" s="2217"/>
      <c r="QDU2087" s="2217"/>
      <c r="QDV2087" s="2217"/>
      <c r="QDW2087" s="2217"/>
      <c r="QDX2087" s="2217"/>
      <c r="QDY2087" s="2217"/>
      <c r="QDZ2087" s="2217"/>
      <c r="QEA2087" s="2217"/>
      <c r="QEB2087" s="2217"/>
      <c r="QEC2087" s="2217"/>
      <c r="QED2087" s="2217"/>
      <c r="QEE2087" s="2217"/>
      <c r="QEF2087" s="2217"/>
      <c r="QEG2087" s="2217"/>
      <c r="QEH2087" s="2217"/>
      <c r="QEI2087" s="2217"/>
      <c r="QEJ2087" s="2217"/>
      <c r="QEK2087" s="2217"/>
      <c r="QEL2087" s="2217"/>
      <c r="QEM2087" s="2217"/>
      <c r="QEN2087" s="2217"/>
      <c r="QEO2087" s="2217"/>
      <c r="QEP2087" s="2217"/>
      <c r="QEQ2087" s="2217"/>
      <c r="QER2087" s="2217"/>
      <c r="QES2087" s="2217"/>
      <c r="QET2087" s="2217"/>
      <c r="QEU2087" s="2217"/>
      <c r="QEV2087" s="2217"/>
      <c r="QEW2087" s="2217"/>
      <c r="QEX2087" s="2217"/>
      <c r="QEY2087" s="2217"/>
      <c r="QEZ2087" s="2217"/>
      <c r="QFA2087" s="2217"/>
      <c r="QFB2087" s="2217"/>
      <c r="QFC2087" s="2217"/>
      <c r="QFD2087" s="2217"/>
      <c r="QFE2087" s="2217"/>
      <c r="QFF2087" s="2217"/>
      <c r="QFG2087" s="2217"/>
      <c r="QFH2087" s="2217"/>
      <c r="QFI2087" s="2217"/>
      <c r="QFJ2087" s="2217"/>
      <c r="QFK2087" s="2217"/>
      <c r="QFL2087" s="2217"/>
      <c r="QFM2087" s="2217"/>
      <c r="QFN2087" s="2217"/>
      <c r="QFO2087" s="2217"/>
      <c r="QFP2087" s="2217"/>
      <c r="QFQ2087" s="2217"/>
      <c r="QFR2087" s="2217"/>
      <c r="QFS2087" s="2217"/>
      <c r="QFT2087" s="2217"/>
      <c r="QFU2087" s="2217"/>
      <c r="QFV2087" s="2217"/>
      <c r="QFW2087" s="2217"/>
      <c r="QFX2087" s="2217"/>
      <c r="QFY2087" s="2217"/>
      <c r="QFZ2087" s="2217"/>
      <c r="QGA2087" s="2217"/>
      <c r="QGB2087" s="2217"/>
      <c r="QGC2087" s="2217"/>
      <c r="QGD2087" s="2217"/>
      <c r="QGE2087" s="2217"/>
      <c r="QGF2087" s="2217"/>
      <c r="QGG2087" s="2217"/>
      <c r="QGH2087" s="2217"/>
      <c r="QGI2087" s="2217"/>
      <c r="QGJ2087" s="2217"/>
      <c r="QGK2087" s="2217"/>
      <c r="QGL2087" s="2217"/>
      <c r="QGM2087" s="2217"/>
      <c r="QGN2087" s="2217"/>
      <c r="QGO2087" s="2217"/>
      <c r="QGP2087" s="2217"/>
      <c r="QGQ2087" s="2217"/>
      <c r="QGR2087" s="2217"/>
      <c r="QGS2087" s="2217"/>
      <c r="QGT2087" s="2217"/>
      <c r="QGU2087" s="2217"/>
      <c r="QGV2087" s="2217"/>
      <c r="QGW2087" s="2217"/>
      <c r="QGX2087" s="2217"/>
      <c r="QGY2087" s="2217"/>
      <c r="QGZ2087" s="2217"/>
      <c r="QHA2087" s="2217"/>
      <c r="QHB2087" s="2217"/>
      <c r="QHC2087" s="2217"/>
      <c r="QHD2087" s="2217"/>
      <c r="QHE2087" s="2217"/>
      <c r="QHF2087" s="2217"/>
      <c r="QHG2087" s="2217"/>
      <c r="QHH2087" s="2217"/>
      <c r="QHI2087" s="2217"/>
      <c r="QHJ2087" s="2217"/>
      <c r="QHK2087" s="2217"/>
      <c r="QHL2087" s="2217"/>
      <c r="QHM2087" s="2217"/>
      <c r="QHN2087" s="2217"/>
      <c r="QHO2087" s="2217"/>
      <c r="QHP2087" s="2217"/>
      <c r="QHQ2087" s="2217"/>
      <c r="QHR2087" s="2217"/>
      <c r="QHS2087" s="2217"/>
      <c r="QHT2087" s="2217"/>
      <c r="QHU2087" s="2217"/>
      <c r="QHV2087" s="2217"/>
      <c r="QHW2087" s="2217"/>
      <c r="QHX2087" s="2217"/>
      <c r="QHY2087" s="2217"/>
      <c r="QHZ2087" s="2217"/>
      <c r="QIA2087" s="2217"/>
      <c r="QIB2087" s="2217"/>
      <c r="QIC2087" s="2217"/>
      <c r="QID2087" s="2217"/>
      <c r="QIE2087" s="2217"/>
      <c r="QIF2087" s="2217"/>
      <c r="QIG2087" s="2217"/>
      <c r="QIH2087" s="2217"/>
      <c r="QII2087" s="2217"/>
      <c r="QIJ2087" s="2217"/>
      <c r="QIK2087" s="2217"/>
      <c r="QIL2087" s="2217"/>
      <c r="QIM2087" s="2217"/>
      <c r="QIN2087" s="2217"/>
      <c r="QIO2087" s="2217"/>
      <c r="QIP2087" s="2217"/>
      <c r="QIQ2087" s="2217"/>
      <c r="QIR2087" s="2217"/>
      <c r="QIS2087" s="2217"/>
      <c r="QIT2087" s="2217"/>
      <c r="QIU2087" s="2217"/>
      <c r="QIV2087" s="2217"/>
      <c r="QIW2087" s="2217"/>
      <c r="QIX2087" s="2217"/>
      <c r="QIY2087" s="2217"/>
      <c r="QIZ2087" s="2217"/>
      <c r="QJA2087" s="2217"/>
      <c r="QJB2087" s="2217"/>
      <c r="QJC2087" s="2217"/>
      <c r="QJD2087" s="2217"/>
      <c r="QJE2087" s="2217"/>
      <c r="QJF2087" s="2217"/>
      <c r="QJG2087" s="2217"/>
      <c r="QJH2087" s="2217"/>
      <c r="QJI2087" s="2217"/>
      <c r="QJJ2087" s="2217"/>
      <c r="QJK2087" s="2217"/>
      <c r="QJL2087" s="2217"/>
      <c r="QJM2087" s="2217"/>
      <c r="QJN2087" s="2217"/>
      <c r="QJO2087" s="2217"/>
      <c r="QJP2087" s="2217"/>
      <c r="QJQ2087" s="2217"/>
      <c r="QJR2087" s="2217"/>
      <c r="QJS2087" s="2217"/>
      <c r="QJT2087" s="2217"/>
      <c r="QJU2087" s="2217"/>
      <c r="QJV2087" s="2217"/>
      <c r="QJW2087" s="2217"/>
      <c r="QJX2087" s="2217"/>
      <c r="QJY2087" s="2217"/>
      <c r="QJZ2087" s="2217"/>
      <c r="QKA2087" s="2217"/>
      <c r="QKB2087" s="2217"/>
      <c r="QKC2087" s="2217"/>
      <c r="QKD2087" s="2217"/>
      <c r="QKE2087" s="2217"/>
      <c r="QKF2087" s="2217"/>
      <c r="QKG2087" s="2217"/>
      <c r="QKH2087" s="2217"/>
      <c r="QKI2087" s="2217"/>
      <c r="QKJ2087" s="2217"/>
      <c r="QKK2087" s="2217"/>
      <c r="QKL2087" s="2217"/>
      <c r="QKM2087" s="2217"/>
      <c r="QKN2087" s="2217"/>
      <c r="QKO2087" s="2217"/>
      <c r="QKP2087" s="2217"/>
      <c r="QKQ2087" s="2217"/>
      <c r="QKR2087" s="2217"/>
      <c r="QKS2087" s="2217"/>
      <c r="QKT2087" s="2217"/>
      <c r="QKU2087" s="2217"/>
      <c r="QKV2087" s="2217"/>
      <c r="QKW2087" s="2217"/>
      <c r="QKX2087" s="2217"/>
      <c r="QKY2087" s="2217"/>
      <c r="QKZ2087" s="2217"/>
      <c r="QLA2087" s="2217"/>
      <c r="QLB2087" s="2217"/>
      <c r="QLC2087" s="2217"/>
      <c r="QLD2087" s="2217"/>
      <c r="QLE2087" s="2217"/>
      <c r="QLF2087" s="2217"/>
      <c r="QLG2087" s="2217"/>
      <c r="QLH2087" s="2217"/>
      <c r="QLI2087" s="2217"/>
      <c r="QLJ2087" s="2217"/>
      <c r="QLK2087" s="2217"/>
      <c r="QLL2087" s="2217"/>
      <c r="QLM2087" s="2217"/>
      <c r="QLN2087" s="2217"/>
      <c r="QLO2087" s="2217"/>
      <c r="QLP2087" s="2217"/>
      <c r="QLQ2087" s="2217"/>
      <c r="QLR2087" s="2217"/>
      <c r="QLS2087" s="2217"/>
      <c r="QLT2087" s="2217"/>
      <c r="QLU2087" s="2217"/>
      <c r="QLV2087" s="2217"/>
      <c r="QLW2087" s="2217"/>
      <c r="QLX2087" s="2217"/>
      <c r="QLY2087" s="2217"/>
      <c r="QLZ2087" s="2217"/>
      <c r="QMA2087" s="2217"/>
      <c r="QMB2087" s="2217"/>
      <c r="QMC2087" s="2217"/>
      <c r="QMD2087" s="2217"/>
      <c r="QME2087" s="2217"/>
      <c r="QMF2087" s="2217"/>
      <c r="QMG2087" s="2217"/>
      <c r="QMH2087" s="2217"/>
      <c r="QMI2087" s="2217"/>
      <c r="QMJ2087" s="2217"/>
      <c r="QMK2087" s="2217"/>
      <c r="QML2087" s="2217"/>
      <c r="QMM2087" s="2217"/>
      <c r="QMN2087" s="2217"/>
      <c r="QMO2087" s="2217"/>
      <c r="QMP2087" s="2217"/>
      <c r="QMQ2087" s="2217"/>
      <c r="QMR2087" s="2217"/>
      <c r="QMS2087" s="2217"/>
      <c r="QMT2087" s="2217"/>
      <c r="QMU2087" s="2217"/>
      <c r="QMV2087" s="2217"/>
      <c r="QMW2087" s="2217"/>
      <c r="QMX2087" s="2217"/>
      <c r="QMY2087" s="2217"/>
      <c r="QMZ2087" s="2217"/>
      <c r="QNA2087" s="2217"/>
      <c r="QNB2087" s="2217"/>
      <c r="QNC2087" s="2217"/>
      <c r="QND2087" s="2217"/>
      <c r="QNE2087" s="2217"/>
      <c r="QNF2087" s="2217"/>
      <c r="QNG2087" s="2217"/>
      <c r="QNH2087" s="2217"/>
      <c r="QNI2087" s="2217"/>
      <c r="QNJ2087" s="2217"/>
      <c r="QNK2087" s="2217"/>
      <c r="QNL2087" s="2217"/>
      <c r="QNM2087" s="2217"/>
      <c r="QNN2087" s="2217"/>
      <c r="QNO2087" s="2217"/>
      <c r="QNP2087" s="2217"/>
      <c r="QNQ2087" s="2217"/>
      <c r="QNR2087" s="2217"/>
      <c r="QNS2087" s="2217"/>
      <c r="QNT2087" s="2217"/>
      <c r="QNU2087" s="2217"/>
      <c r="QNV2087" s="2217"/>
      <c r="QNW2087" s="2217"/>
      <c r="QNX2087" s="2217"/>
      <c r="QNY2087" s="2217"/>
      <c r="QNZ2087" s="2217"/>
      <c r="QOA2087" s="2217"/>
      <c r="QOB2087" s="2217"/>
      <c r="QOC2087" s="2217"/>
      <c r="QOD2087" s="2217"/>
      <c r="QOE2087" s="2217"/>
      <c r="QOF2087" s="2217"/>
      <c r="QOG2087" s="2217"/>
      <c r="QOH2087" s="2217"/>
      <c r="QOI2087" s="2217"/>
      <c r="QOJ2087" s="2217"/>
      <c r="QOK2087" s="2217"/>
      <c r="QOL2087" s="2217"/>
      <c r="QOM2087" s="2217"/>
      <c r="QON2087" s="2217"/>
      <c r="QOO2087" s="2217"/>
      <c r="QOP2087" s="2217"/>
      <c r="QOQ2087" s="2217"/>
      <c r="QOR2087" s="2217"/>
      <c r="QOS2087" s="2217"/>
      <c r="QOT2087" s="2217"/>
      <c r="QOU2087" s="2217"/>
      <c r="QOV2087" s="2217"/>
      <c r="QOW2087" s="2217"/>
      <c r="QOX2087" s="2217"/>
      <c r="QOY2087" s="2217"/>
      <c r="QOZ2087" s="2217"/>
      <c r="QPA2087" s="2217"/>
      <c r="QPB2087" s="2217"/>
      <c r="QPC2087" s="2217"/>
      <c r="QPD2087" s="2217"/>
      <c r="QPE2087" s="2217"/>
      <c r="QPF2087" s="2217"/>
      <c r="QPG2087" s="2217"/>
      <c r="QPH2087" s="2217"/>
      <c r="QPI2087" s="2217"/>
      <c r="QPJ2087" s="2217"/>
      <c r="QPK2087" s="2217"/>
      <c r="QPL2087" s="2217"/>
      <c r="QPM2087" s="2217"/>
      <c r="QPN2087" s="2217"/>
      <c r="QPO2087" s="2217"/>
      <c r="QPP2087" s="2217"/>
      <c r="QPQ2087" s="2217"/>
      <c r="QPR2087" s="2217"/>
      <c r="QPS2087" s="2217"/>
      <c r="QPT2087" s="2217"/>
      <c r="QPU2087" s="2217"/>
      <c r="QPV2087" s="2217"/>
      <c r="QPW2087" s="2217"/>
      <c r="QPX2087" s="2217"/>
      <c r="QPY2087" s="2217"/>
      <c r="QPZ2087" s="2217"/>
      <c r="QQA2087" s="2217"/>
      <c r="QQB2087" s="2217"/>
      <c r="QQC2087" s="2217"/>
      <c r="QQD2087" s="2217"/>
      <c r="QQE2087" s="2217"/>
      <c r="QQF2087" s="2217"/>
      <c r="QQG2087" s="2217"/>
      <c r="QQH2087" s="2217"/>
      <c r="QQI2087" s="2217"/>
      <c r="QQJ2087" s="2217"/>
      <c r="QQK2087" s="2217"/>
      <c r="QQL2087" s="2217"/>
      <c r="QQM2087" s="2217"/>
      <c r="QQN2087" s="2217"/>
      <c r="QQO2087" s="2217"/>
      <c r="QQP2087" s="2217"/>
      <c r="QQQ2087" s="2217"/>
      <c r="QQR2087" s="2217"/>
      <c r="QQS2087" s="2217"/>
      <c r="QQT2087" s="2217"/>
      <c r="QQU2087" s="2217"/>
      <c r="QQV2087" s="2217"/>
      <c r="QQW2087" s="2217"/>
      <c r="QQX2087" s="2217"/>
      <c r="QQY2087" s="2217"/>
      <c r="QQZ2087" s="2217"/>
      <c r="QRA2087" s="2217"/>
      <c r="QRB2087" s="2217"/>
      <c r="QRC2087" s="2217"/>
      <c r="QRD2087" s="2217"/>
      <c r="QRE2087" s="2217"/>
      <c r="QRF2087" s="2217"/>
      <c r="QRG2087" s="2217"/>
      <c r="QRH2087" s="2217"/>
      <c r="QRI2087" s="2217"/>
      <c r="QRJ2087" s="2217"/>
      <c r="QRK2087" s="2217"/>
      <c r="QRL2087" s="2217"/>
      <c r="QRM2087" s="2217"/>
      <c r="QRN2087" s="2217"/>
      <c r="QRO2087" s="2217"/>
      <c r="QRP2087" s="2217"/>
      <c r="QRQ2087" s="2217"/>
      <c r="QRR2087" s="2217"/>
      <c r="QRS2087" s="2217"/>
      <c r="QRT2087" s="2217"/>
      <c r="QRU2087" s="2217"/>
      <c r="QRV2087" s="2217"/>
      <c r="QRW2087" s="2217"/>
      <c r="QRX2087" s="2217"/>
      <c r="QRY2087" s="2217"/>
      <c r="QRZ2087" s="2217"/>
      <c r="QSA2087" s="2217"/>
      <c r="QSB2087" s="2217"/>
      <c r="QSC2087" s="2217"/>
      <c r="QSD2087" s="2217"/>
      <c r="QSE2087" s="2217"/>
      <c r="QSF2087" s="2217"/>
      <c r="QSG2087" s="2217"/>
      <c r="QSH2087" s="2217"/>
      <c r="QSI2087" s="2217"/>
      <c r="QSJ2087" s="2217"/>
      <c r="QSK2087" s="2217"/>
      <c r="QSL2087" s="2217"/>
      <c r="QSM2087" s="2217"/>
      <c r="QSN2087" s="2217"/>
      <c r="QSO2087" s="2217"/>
      <c r="QSP2087" s="2217"/>
      <c r="QSQ2087" s="2217"/>
      <c r="QSR2087" s="2217"/>
      <c r="QSS2087" s="2217"/>
      <c r="QST2087" s="2217"/>
      <c r="QSU2087" s="2217"/>
      <c r="QSV2087" s="2217"/>
      <c r="QSW2087" s="2217"/>
      <c r="QSX2087" s="2217"/>
      <c r="QSY2087" s="2217"/>
      <c r="QSZ2087" s="2217"/>
      <c r="QTA2087" s="2217"/>
      <c r="QTB2087" s="2217"/>
      <c r="QTC2087" s="2217"/>
      <c r="QTD2087" s="2217"/>
      <c r="QTE2087" s="2217"/>
      <c r="QTF2087" s="2217"/>
      <c r="QTG2087" s="2217"/>
      <c r="QTH2087" s="2217"/>
      <c r="QTI2087" s="2217"/>
      <c r="QTJ2087" s="2217"/>
      <c r="QTK2087" s="2217"/>
      <c r="QTL2087" s="2217"/>
      <c r="QTM2087" s="2217"/>
      <c r="QTN2087" s="2217"/>
      <c r="QTO2087" s="2217"/>
      <c r="QTP2087" s="2217"/>
      <c r="QTQ2087" s="2217"/>
      <c r="QTR2087" s="2217"/>
      <c r="QTS2087" s="2217"/>
      <c r="QTT2087" s="2217"/>
      <c r="QTU2087" s="2217"/>
      <c r="QTV2087" s="2217"/>
      <c r="QTW2087" s="2217"/>
      <c r="QTX2087" s="2217"/>
      <c r="QTY2087" s="2217"/>
      <c r="QTZ2087" s="2217"/>
      <c r="QUA2087" s="2217"/>
      <c r="QUB2087" s="2217"/>
      <c r="QUC2087" s="2217"/>
      <c r="QUD2087" s="2217"/>
      <c r="QUE2087" s="2217"/>
      <c r="QUF2087" s="2217"/>
      <c r="QUG2087" s="2217"/>
      <c r="QUH2087" s="2217"/>
      <c r="QUI2087" s="2217"/>
      <c r="QUJ2087" s="2217"/>
      <c r="QUK2087" s="2217"/>
      <c r="QUL2087" s="2217"/>
      <c r="QUM2087" s="2217"/>
      <c r="QUN2087" s="2217"/>
      <c r="QUO2087" s="2217"/>
      <c r="QUP2087" s="2217"/>
      <c r="QUQ2087" s="2217"/>
      <c r="QUR2087" s="2217"/>
      <c r="QUS2087" s="2217"/>
      <c r="QUT2087" s="2217"/>
      <c r="QUU2087" s="2217"/>
      <c r="QUV2087" s="2217"/>
      <c r="QUW2087" s="2217"/>
      <c r="QUX2087" s="2217"/>
      <c r="QUY2087" s="2217"/>
      <c r="QUZ2087" s="2217"/>
      <c r="QVA2087" s="2217"/>
      <c r="QVB2087" s="2217"/>
      <c r="QVC2087" s="2217"/>
      <c r="QVD2087" s="2217"/>
      <c r="QVE2087" s="2217"/>
      <c r="QVF2087" s="2217"/>
      <c r="QVG2087" s="2217"/>
      <c r="QVH2087" s="2217"/>
      <c r="QVI2087" s="2217"/>
      <c r="QVJ2087" s="2217"/>
      <c r="QVK2087" s="2217"/>
      <c r="QVL2087" s="2217"/>
      <c r="QVM2087" s="2217"/>
      <c r="QVN2087" s="2217"/>
      <c r="QVO2087" s="2217"/>
      <c r="QVP2087" s="2217"/>
      <c r="QVQ2087" s="2217"/>
      <c r="QVR2087" s="2217"/>
      <c r="QVS2087" s="2217"/>
      <c r="QVT2087" s="2217"/>
      <c r="QVU2087" s="2217"/>
      <c r="QVV2087" s="2217"/>
      <c r="QVW2087" s="2217"/>
      <c r="QVX2087" s="2217"/>
      <c r="QVY2087" s="2217"/>
      <c r="QVZ2087" s="2217"/>
      <c r="QWA2087" s="2217"/>
      <c r="QWB2087" s="2217"/>
      <c r="QWC2087" s="2217"/>
      <c r="QWD2087" s="2217"/>
      <c r="QWE2087" s="2217"/>
      <c r="QWF2087" s="2217"/>
      <c r="QWG2087" s="2217"/>
      <c r="QWH2087" s="2217"/>
      <c r="QWI2087" s="2217"/>
      <c r="QWJ2087" s="2217"/>
      <c r="QWK2087" s="2217"/>
      <c r="QWL2087" s="2217"/>
      <c r="QWM2087" s="2217"/>
      <c r="QWN2087" s="2217"/>
      <c r="QWO2087" s="2217"/>
      <c r="QWP2087" s="2217"/>
      <c r="QWQ2087" s="2217"/>
      <c r="QWR2087" s="2217"/>
      <c r="QWS2087" s="2217"/>
      <c r="QWT2087" s="2217"/>
      <c r="QWU2087" s="2217"/>
      <c r="QWV2087" s="2217"/>
      <c r="QWW2087" s="2217"/>
      <c r="QWX2087" s="2217"/>
      <c r="QWY2087" s="2217"/>
      <c r="QWZ2087" s="2217"/>
      <c r="QXA2087" s="2217"/>
      <c r="QXB2087" s="2217"/>
      <c r="QXC2087" s="2217"/>
      <c r="QXD2087" s="2217"/>
      <c r="QXE2087" s="2217"/>
      <c r="QXF2087" s="2217"/>
      <c r="QXG2087" s="2217"/>
      <c r="QXH2087" s="2217"/>
      <c r="QXI2087" s="2217"/>
      <c r="QXJ2087" s="2217"/>
      <c r="QXK2087" s="2217"/>
      <c r="QXL2087" s="2217"/>
      <c r="QXM2087" s="2217"/>
      <c r="QXN2087" s="2217"/>
      <c r="QXO2087" s="2217"/>
      <c r="QXP2087" s="2217"/>
      <c r="QXQ2087" s="2217"/>
      <c r="QXR2087" s="2217"/>
      <c r="QXS2087" s="2217"/>
      <c r="QXT2087" s="2217"/>
      <c r="QXU2087" s="2217"/>
      <c r="QXV2087" s="2217"/>
      <c r="QXW2087" s="2217"/>
      <c r="QXX2087" s="2217"/>
      <c r="QXY2087" s="2217"/>
      <c r="QXZ2087" s="2217"/>
      <c r="QYA2087" s="2217"/>
      <c r="QYB2087" s="2217"/>
      <c r="QYC2087" s="2217"/>
      <c r="QYD2087" s="2217"/>
      <c r="QYE2087" s="2217"/>
      <c r="QYF2087" s="2217"/>
      <c r="QYG2087" s="2217"/>
      <c r="QYH2087" s="2217"/>
      <c r="QYI2087" s="2217"/>
      <c r="QYJ2087" s="2217"/>
      <c r="QYK2087" s="2217"/>
      <c r="QYL2087" s="2217"/>
      <c r="QYM2087" s="2217"/>
      <c r="QYN2087" s="2217"/>
      <c r="QYO2087" s="2217"/>
      <c r="QYP2087" s="2217"/>
      <c r="QYQ2087" s="2217"/>
      <c r="QYR2087" s="2217"/>
      <c r="QYS2087" s="2217"/>
      <c r="QYT2087" s="2217"/>
      <c r="QYU2087" s="2217"/>
      <c r="QYV2087" s="2217"/>
      <c r="QYW2087" s="2217"/>
      <c r="QYX2087" s="2217"/>
      <c r="QYY2087" s="2217"/>
      <c r="QYZ2087" s="2217"/>
      <c r="QZA2087" s="2217"/>
      <c r="QZB2087" s="2217"/>
      <c r="QZC2087" s="2217"/>
      <c r="QZD2087" s="2217"/>
      <c r="QZE2087" s="2217"/>
      <c r="QZF2087" s="2217"/>
      <c r="QZG2087" s="2217"/>
      <c r="QZH2087" s="2217"/>
      <c r="QZI2087" s="2217"/>
      <c r="QZJ2087" s="2217"/>
      <c r="QZK2087" s="2217"/>
      <c r="QZL2087" s="2217"/>
      <c r="QZM2087" s="2217"/>
      <c r="QZN2087" s="2217"/>
      <c r="QZO2087" s="2217"/>
      <c r="QZP2087" s="2217"/>
      <c r="QZQ2087" s="2217"/>
      <c r="QZR2087" s="2217"/>
      <c r="QZS2087" s="2217"/>
      <c r="QZT2087" s="2217"/>
      <c r="QZU2087" s="2217"/>
      <c r="QZV2087" s="2217"/>
      <c r="QZW2087" s="2217"/>
      <c r="QZX2087" s="2217"/>
      <c r="QZY2087" s="2217"/>
      <c r="QZZ2087" s="2217"/>
      <c r="RAA2087" s="2217"/>
      <c r="RAB2087" s="2217"/>
      <c r="RAC2087" s="2217"/>
      <c r="RAD2087" s="2217"/>
      <c r="RAE2087" s="2217"/>
      <c r="RAF2087" s="2217"/>
      <c r="RAG2087" s="2217"/>
      <c r="RAH2087" s="2217"/>
      <c r="RAI2087" s="2217"/>
      <c r="RAJ2087" s="2217"/>
      <c r="RAK2087" s="2217"/>
      <c r="RAL2087" s="2217"/>
      <c r="RAM2087" s="2217"/>
      <c r="RAN2087" s="2217"/>
      <c r="RAO2087" s="2217"/>
      <c r="RAP2087" s="2217"/>
      <c r="RAQ2087" s="2217"/>
      <c r="RAR2087" s="2217"/>
      <c r="RAS2087" s="2217"/>
      <c r="RAT2087" s="2217"/>
      <c r="RAU2087" s="2217"/>
      <c r="RAV2087" s="2217"/>
      <c r="RAW2087" s="2217"/>
      <c r="RAX2087" s="2217"/>
      <c r="RAY2087" s="2217"/>
      <c r="RAZ2087" s="2217"/>
      <c r="RBA2087" s="2217"/>
      <c r="RBB2087" s="2217"/>
      <c r="RBC2087" s="2217"/>
      <c r="RBD2087" s="2217"/>
      <c r="RBE2087" s="2217"/>
      <c r="RBF2087" s="2217"/>
      <c r="RBG2087" s="2217"/>
      <c r="RBH2087" s="2217"/>
      <c r="RBI2087" s="2217"/>
      <c r="RBJ2087" s="2217"/>
      <c r="RBK2087" s="2217"/>
      <c r="RBL2087" s="2217"/>
      <c r="RBM2087" s="2217"/>
      <c r="RBN2087" s="2217"/>
      <c r="RBO2087" s="2217"/>
      <c r="RBP2087" s="2217"/>
      <c r="RBQ2087" s="2217"/>
      <c r="RBR2087" s="2217"/>
      <c r="RBS2087" s="2217"/>
      <c r="RBT2087" s="2217"/>
      <c r="RBU2087" s="2217"/>
      <c r="RBV2087" s="2217"/>
      <c r="RBW2087" s="2217"/>
      <c r="RBX2087" s="2217"/>
      <c r="RBY2087" s="2217"/>
      <c r="RBZ2087" s="2217"/>
      <c r="RCA2087" s="2217"/>
      <c r="RCB2087" s="2217"/>
      <c r="RCC2087" s="2217"/>
      <c r="RCD2087" s="2217"/>
      <c r="RCE2087" s="2217"/>
      <c r="RCF2087" s="2217"/>
      <c r="RCG2087" s="2217"/>
      <c r="RCH2087" s="2217"/>
      <c r="RCI2087" s="2217"/>
      <c r="RCJ2087" s="2217"/>
      <c r="RCK2087" s="2217"/>
      <c r="RCL2087" s="2217"/>
      <c r="RCM2087" s="2217"/>
      <c r="RCN2087" s="2217"/>
      <c r="RCO2087" s="2217"/>
      <c r="RCP2087" s="2217"/>
      <c r="RCQ2087" s="2217"/>
      <c r="RCR2087" s="2217"/>
      <c r="RCS2087" s="2217"/>
      <c r="RCT2087" s="2217"/>
      <c r="RCU2087" s="2217"/>
      <c r="RCV2087" s="2217"/>
      <c r="RCW2087" s="2217"/>
      <c r="RCX2087" s="2217"/>
      <c r="RCY2087" s="2217"/>
      <c r="RCZ2087" s="2217"/>
      <c r="RDA2087" s="2217"/>
      <c r="RDB2087" s="2217"/>
      <c r="RDC2087" s="2217"/>
      <c r="RDD2087" s="2217"/>
      <c r="RDE2087" s="2217"/>
      <c r="RDF2087" s="2217"/>
      <c r="RDG2087" s="2217"/>
      <c r="RDH2087" s="2217"/>
      <c r="RDI2087" s="2217"/>
      <c r="RDJ2087" s="2217"/>
      <c r="RDK2087" s="2217"/>
      <c r="RDL2087" s="2217"/>
      <c r="RDM2087" s="2217"/>
      <c r="RDN2087" s="2217"/>
      <c r="RDO2087" s="2217"/>
      <c r="RDP2087" s="2217"/>
      <c r="RDQ2087" s="2217"/>
      <c r="RDR2087" s="2217"/>
      <c r="RDS2087" s="2217"/>
      <c r="RDT2087" s="2217"/>
      <c r="RDU2087" s="2217"/>
      <c r="RDV2087" s="2217"/>
      <c r="RDW2087" s="2217"/>
      <c r="RDX2087" s="2217"/>
      <c r="RDY2087" s="2217"/>
      <c r="RDZ2087" s="2217"/>
      <c r="REA2087" s="2217"/>
      <c r="REB2087" s="2217"/>
      <c r="REC2087" s="2217"/>
      <c r="RED2087" s="2217"/>
      <c r="REE2087" s="2217"/>
      <c r="REF2087" s="2217"/>
      <c r="REG2087" s="2217"/>
      <c r="REH2087" s="2217"/>
      <c r="REI2087" s="2217"/>
      <c r="REJ2087" s="2217"/>
      <c r="REK2087" s="2217"/>
      <c r="REL2087" s="2217"/>
      <c r="REM2087" s="2217"/>
      <c r="REN2087" s="2217"/>
      <c r="REO2087" s="2217"/>
      <c r="REP2087" s="2217"/>
      <c r="REQ2087" s="2217"/>
      <c r="RER2087" s="2217"/>
      <c r="RES2087" s="2217"/>
      <c r="RET2087" s="2217"/>
      <c r="REU2087" s="2217"/>
      <c r="REV2087" s="2217"/>
      <c r="REW2087" s="2217"/>
      <c r="REX2087" s="2217"/>
      <c r="REY2087" s="2217"/>
      <c r="REZ2087" s="2217"/>
      <c r="RFA2087" s="2217"/>
      <c r="RFB2087" s="2217"/>
      <c r="RFC2087" s="2217"/>
      <c r="RFD2087" s="2217"/>
      <c r="RFE2087" s="2217"/>
      <c r="RFF2087" s="2217"/>
      <c r="RFG2087" s="2217"/>
      <c r="RFH2087" s="2217"/>
      <c r="RFI2087" s="2217"/>
      <c r="RFJ2087" s="2217"/>
      <c r="RFK2087" s="2217"/>
      <c r="RFL2087" s="2217"/>
      <c r="RFM2087" s="2217"/>
      <c r="RFN2087" s="2217"/>
      <c r="RFO2087" s="2217"/>
      <c r="RFP2087" s="2217"/>
      <c r="RFQ2087" s="2217"/>
      <c r="RFR2087" s="2217"/>
      <c r="RFS2087" s="2217"/>
      <c r="RFT2087" s="2217"/>
      <c r="RFU2087" s="2217"/>
      <c r="RFV2087" s="2217"/>
      <c r="RFW2087" s="2217"/>
      <c r="RFX2087" s="2217"/>
      <c r="RFY2087" s="2217"/>
      <c r="RFZ2087" s="2217"/>
      <c r="RGA2087" s="2217"/>
      <c r="RGB2087" s="2217"/>
      <c r="RGC2087" s="2217"/>
      <c r="RGD2087" s="2217"/>
      <c r="RGE2087" s="2217"/>
      <c r="RGF2087" s="2217"/>
      <c r="RGG2087" s="2217"/>
      <c r="RGH2087" s="2217"/>
      <c r="RGI2087" s="2217"/>
      <c r="RGJ2087" s="2217"/>
      <c r="RGK2087" s="2217"/>
      <c r="RGL2087" s="2217"/>
      <c r="RGM2087" s="2217"/>
      <c r="RGN2087" s="2217"/>
      <c r="RGO2087" s="2217"/>
      <c r="RGP2087" s="2217"/>
      <c r="RGQ2087" s="2217"/>
      <c r="RGR2087" s="2217"/>
      <c r="RGS2087" s="2217"/>
      <c r="RGT2087" s="2217"/>
      <c r="RGU2087" s="2217"/>
      <c r="RGV2087" s="2217"/>
      <c r="RGW2087" s="2217"/>
      <c r="RGX2087" s="2217"/>
      <c r="RGY2087" s="2217"/>
      <c r="RGZ2087" s="2217"/>
      <c r="RHA2087" s="2217"/>
      <c r="RHB2087" s="2217"/>
      <c r="RHC2087" s="2217"/>
      <c r="RHD2087" s="2217"/>
      <c r="RHE2087" s="2217"/>
      <c r="RHF2087" s="2217"/>
      <c r="RHG2087" s="2217"/>
      <c r="RHH2087" s="2217"/>
      <c r="RHI2087" s="2217"/>
      <c r="RHJ2087" s="2217"/>
      <c r="RHK2087" s="2217"/>
      <c r="RHL2087" s="2217"/>
      <c r="RHM2087" s="2217"/>
      <c r="RHN2087" s="2217"/>
      <c r="RHO2087" s="2217"/>
      <c r="RHP2087" s="2217"/>
      <c r="RHQ2087" s="2217"/>
      <c r="RHR2087" s="2217"/>
      <c r="RHS2087" s="2217"/>
      <c r="RHT2087" s="2217"/>
      <c r="RHU2087" s="2217"/>
      <c r="RHV2087" s="2217"/>
      <c r="RHW2087" s="2217"/>
      <c r="RHX2087" s="2217"/>
      <c r="RHY2087" s="2217"/>
      <c r="RHZ2087" s="2217"/>
      <c r="RIA2087" s="2217"/>
      <c r="RIB2087" s="2217"/>
      <c r="RIC2087" s="2217"/>
      <c r="RID2087" s="2217"/>
      <c r="RIE2087" s="2217"/>
      <c r="RIF2087" s="2217"/>
      <c r="RIG2087" s="2217"/>
      <c r="RIH2087" s="2217"/>
      <c r="RII2087" s="2217"/>
      <c r="RIJ2087" s="2217"/>
      <c r="RIK2087" s="2217"/>
      <c r="RIL2087" s="2217"/>
      <c r="RIM2087" s="2217"/>
      <c r="RIN2087" s="2217"/>
      <c r="RIO2087" s="2217"/>
      <c r="RIP2087" s="2217"/>
      <c r="RIQ2087" s="2217"/>
      <c r="RIR2087" s="2217"/>
      <c r="RIS2087" s="2217"/>
      <c r="RIT2087" s="2217"/>
      <c r="RIU2087" s="2217"/>
      <c r="RIV2087" s="2217"/>
      <c r="RIW2087" s="2217"/>
      <c r="RIX2087" s="2217"/>
      <c r="RIY2087" s="2217"/>
      <c r="RIZ2087" s="2217"/>
      <c r="RJA2087" s="2217"/>
      <c r="RJB2087" s="2217"/>
      <c r="RJC2087" s="2217"/>
      <c r="RJD2087" s="2217"/>
      <c r="RJE2087" s="2217"/>
      <c r="RJF2087" s="2217"/>
      <c r="RJG2087" s="2217"/>
      <c r="RJH2087" s="2217"/>
      <c r="RJI2087" s="2217"/>
      <c r="RJJ2087" s="2217"/>
      <c r="RJK2087" s="2217"/>
      <c r="RJL2087" s="2217"/>
      <c r="RJM2087" s="2217"/>
      <c r="RJN2087" s="2217"/>
      <c r="RJO2087" s="2217"/>
      <c r="RJP2087" s="2217"/>
      <c r="RJQ2087" s="2217"/>
      <c r="RJR2087" s="2217"/>
      <c r="RJS2087" s="2217"/>
      <c r="RJT2087" s="2217"/>
      <c r="RJU2087" s="2217"/>
      <c r="RJV2087" s="2217"/>
      <c r="RJW2087" s="2217"/>
      <c r="RJX2087" s="2217"/>
      <c r="RJY2087" s="2217"/>
      <c r="RJZ2087" s="2217"/>
      <c r="RKA2087" s="2217"/>
      <c r="RKB2087" s="2217"/>
      <c r="RKC2087" s="2217"/>
      <c r="RKD2087" s="2217"/>
      <c r="RKE2087" s="2217"/>
      <c r="RKF2087" s="2217"/>
      <c r="RKG2087" s="2217"/>
      <c r="RKH2087" s="2217"/>
      <c r="RKI2087" s="2217"/>
      <c r="RKJ2087" s="2217"/>
      <c r="RKK2087" s="2217"/>
      <c r="RKL2087" s="2217"/>
      <c r="RKM2087" s="2217"/>
      <c r="RKN2087" s="2217"/>
      <c r="RKO2087" s="2217"/>
      <c r="RKP2087" s="2217"/>
      <c r="RKQ2087" s="2217"/>
      <c r="RKR2087" s="2217"/>
      <c r="RKS2087" s="2217"/>
      <c r="RKT2087" s="2217"/>
      <c r="RKU2087" s="2217"/>
      <c r="RKV2087" s="2217"/>
      <c r="RKW2087" s="2217"/>
      <c r="RKX2087" s="2217"/>
      <c r="RKY2087" s="2217"/>
      <c r="RKZ2087" s="2217"/>
      <c r="RLA2087" s="2217"/>
      <c r="RLB2087" s="2217"/>
      <c r="RLC2087" s="2217"/>
      <c r="RLD2087" s="2217"/>
      <c r="RLE2087" s="2217"/>
      <c r="RLF2087" s="2217"/>
      <c r="RLG2087" s="2217"/>
      <c r="RLH2087" s="2217"/>
      <c r="RLI2087" s="2217"/>
      <c r="RLJ2087" s="2217"/>
      <c r="RLK2087" s="2217"/>
      <c r="RLL2087" s="2217"/>
      <c r="RLM2087" s="2217"/>
      <c r="RLN2087" s="2217"/>
      <c r="RLO2087" s="2217"/>
      <c r="RLP2087" s="2217"/>
      <c r="RLQ2087" s="2217"/>
      <c r="RLR2087" s="2217"/>
      <c r="RLS2087" s="2217"/>
      <c r="RLT2087" s="2217"/>
      <c r="RLU2087" s="2217"/>
      <c r="RLV2087" s="2217"/>
      <c r="RLW2087" s="2217"/>
      <c r="RLX2087" s="2217"/>
      <c r="RLY2087" s="2217"/>
      <c r="RLZ2087" s="2217"/>
      <c r="RMA2087" s="2217"/>
      <c r="RMB2087" s="2217"/>
      <c r="RMC2087" s="2217"/>
      <c r="RMD2087" s="2217"/>
      <c r="RME2087" s="2217"/>
      <c r="RMF2087" s="2217"/>
      <c r="RMG2087" s="2217"/>
      <c r="RMH2087" s="2217"/>
      <c r="RMI2087" s="2217"/>
      <c r="RMJ2087" s="2217"/>
      <c r="RMK2087" s="2217"/>
      <c r="RML2087" s="2217"/>
      <c r="RMM2087" s="2217"/>
      <c r="RMN2087" s="2217"/>
      <c r="RMO2087" s="2217"/>
      <c r="RMP2087" s="2217"/>
      <c r="RMQ2087" s="2217"/>
      <c r="RMR2087" s="2217"/>
      <c r="RMS2087" s="2217"/>
      <c r="RMT2087" s="2217"/>
      <c r="RMU2087" s="2217"/>
      <c r="RMV2087" s="2217"/>
      <c r="RMW2087" s="2217"/>
      <c r="RMX2087" s="2217"/>
      <c r="RMY2087" s="2217"/>
      <c r="RMZ2087" s="2217"/>
      <c r="RNA2087" s="2217"/>
      <c r="RNB2087" s="2217"/>
      <c r="RNC2087" s="2217"/>
      <c r="RND2087" s="2217"/>
      <c r="RNE2087" s="2217"/>
      <c r="RNF2087" s="2217"/>
      <c r="RNG2087" s="2217"/>
      <c r="RNH2087" s="2217"/>
      <c r="RNI2087" s="2217"/>
      <c r="RNJ2087" s="2217"/>
      <c r="RNK2087" s="2217"/>
      <c r="RNL2087" s="2217"/>
      <c r="RNM2087" s="2217"/>
      <c r="RNN2087" s="2217"/>
      <c r="RNO2087" s="2217"/>
      <c r="RNP2087" s="2217"/>
      <c r="RNQ2087" s="2217"/>
      <c r="RNR2087" s="2217"/>
      <c r="RNS2087" s="2217"/>
      <c r="RNT2087" s="2217"/>
      <c r="RNU2087" s="2217"/>
      <c r="RNV2087" s="2217"/>
      <c r="RNW2087" s="2217"/>
      <c r="RNX2087" s="2217"/>
      <c r="RNY2087" s="2217"/>
      <c r="RNZ2087" s="2217"/>
      <c r="ROA2087" s="2217"/>
      <c r="ROB2087" s="2217"/>
      <c r="ROC2087" s="2217"/>
      <c r="ROD2087" s="2217"/>
      <c r="ROE2087" s="2217"/>
      <c r="ROF2087" s="2217"/>
      <c r="ROG2087" s="2217"/>
      <c r="ROH2087" s="2217"/>
      <c r="ROI2087" s="2217"/>
      <c r="ROJ2087" s="2217"/>
      <c r="ROK2087" s="2217"/>
      <c r="ROL2087" s="2217"/>
      <c r="ROM2087" s="2217"/>
      <c r="RON2087" s="2217"/>
      <c r="ROO2087" s="2217"/>
      <c r="ROP2087" s="2217"/>
      <c r="ROQ2087" s="2217"/>
      <c r="ROR2087" s="2217"/>
      <c r="ROS2087" s="2217"/>
      <c r="ROT2087" s="2217"/>
      <c r="ROU2087" s="2217"/>
      <c r="ROV2087" s="2217"/>
      <c r="ROW2087" s="2217"/>
      <c r="ROX2087" s="2217"/>
      <c r="ROY2087" s="2217"/>
      <c r="ROZ2087" s="2217"/>
      <c r="RPA2087" s="2217"/>
      <c r="RPB2087" s="2217"/>
      <c r="RPC2087" s="2217"/>
      <c r="RPD2087" s="2217"/>
      <c r="RPE2087" s="2217"/>
      <c r="RPF2087" s="2217"/>
      <c r="RPG2087" s="2217"/>
      <c r="RPH2087" s="2217"/>
      <c r="RPI2087" s="2217"/>
      <c r="RPJ2087" s="2217"/>
      <c r="RPK2087" s="2217"/>
      <c r="RPL2087" s="2217"/>
      <c r="RPM2087" s="2217"/>
      <c r="RPN2087" s="2217"/>
      <c r="RPO2087" s="2217"/>
      <c r="RPP2087" s="2217"/>
      <c r="RPQ2087" s="2217"/>
      <c r="RPR2087" s="2217"/>
      <c r="RPS2087" s="2217"/>
      <c r="RPT2087" s="2217"/>
      <c r="RPU2087" s="2217"/>
      <c r="RPV2087" s="2217"/>
      <c r="RPW2087" s="2217"/>
      <c r="RPX2087" s="2217"/>
      <c r="RPY2087" s="2217"/>
      <c r="RPZ2087" s="2217"/>
      <c r="RQA2087" s="2217"/>
      <c r="RQB2087" s="2217"/>
      <c r="RQC2087" s="2217"/>
      <c r="RQD2087" s="2217"/>
      <c r="RQE2087" s="2217"/>
      <c r="RQF2087" s="2217"/>
      <c r="RQG2087" s="2217"/>
      <c r="RQH2087" s="2217"/>
      <c r="RQI2087" s="2217"/>
      <c r="RQJ2087" s="2217"/>
      <c r="RQK2087" s="2217"/>
      <c r="RQL2087" s="2217"/>
      <c r="RQM2087" s="2217"/>
      <c r="RQN2087" s="2217"/>
      <c r="RQO2087" s="2217"/>
      <c r="RQP2087" s="2217"/>
      <c r="RQQ2087" s="2217"/>
      <c r="RQR2087" s="2217"/>
      <c r="RQS2087" s="2217"/>
      <c r="RQT2087" s="2217"/>
      <c r="RQU2087" s="2217"/>
      <c r="RQV2087" s="2217"/>
      <c r="RQW2087" s="2217"/>
      <c r="RQX2087" s="2217"/>
      <c r="RQY2087" s="2217"/>
      <c r="RQZ2087" s="2217"/>
      <c r="RRA2087" s="2217"/>
      <c r="RRB2087" s="2217"/>
      <c r="RRC2087" s="2217"/>
      <c r="RRD2087" s="2217"/>
      <c r="RRE2087" s="2217"/>
      <c r="RRF2087" s="2217"/>
      <c r="RRG2087" s="2217"/>
      <c r="RRH2087" s="2217"/>
      <c r="RRI2087" s="2217"/>
      <c r="RRJ2087" s="2217"/>
      <c r="RRK2087" s="2217"/>
      <c r="RRL2087" s="2217"/>
      <c r="RRM2087" s="2217"/>
      <c r="RRN2087" s="2217"/>
      <c r="RRO2087" s="2217"/>
      <c r="RRP2087" s="2217"/>
      <c r="RRQ2087" s="2217"/>
      <c r="RRR2087" s="2217"/>
      <c r="RRS2087" s="2217"/>
      <c r="RRT2087" s="2217"/>
      <c r="RRU2087" s="2217"/>
      <c r="RRV2087" s="2217"/>
      <c r="RRW2087" s="2217"/>
      <c r="RRX2087" s="2217"/>
      <c r="RRY2087" s="2217"/>
      <c r="RRZ2087" s="2217"/>
      <c r="RSA2087" s="2217"/>
      <c r="RSB2087" s="2217"/>
      <c r="RSC2087" s="2217"/>
      <c r="RSD2087" s="2217"/>
      <c r="RSE2087" s="2217"/>
      <c r="RSF2087" s="2217"/>
      <c r="RSG2087" s="2217"/>
      <c r="RSH2087" s="2217"/>
      <c r="RSI2087" s="2217"/>
      <c r="RSJ2087" s="2217"/>
      <c r="RSK2087" s="2217"/>
      <c r="RSL2087" s="2217"/>
      <c r="RSM2087" s="2217"/>
      <c r="RSN2087" s="2217"/>
      <c r="RSO2087" s="2217"/>
      <c r="RSP2087" s="2217"/>
      <c r="RSQ2087" s="2217"/>
      <c r="RSR2087" s="2217"/>
      <c r="RSS2087" s="2217"/>
      <c r="RST2087" s="2217"/>
      <c r="RSU2087" s="2217"/>
      <c r="RSV2087" s="2217"/>
      <c r="RSW2087" s="2217"/>
      <c r="RSX2087" s="2217"/>
      <c r="RSY2087" s="2217"/>
      <c r="RSZ2087" s="2217"/>
      <c r="RTA2087" s="2217"/>
      <c r="RTB2087" s="2217"/>
      <c r="RTC2087" s="2217"/>
      <c r="RTD2087" s="2217"/>
      <c r="RTE2087" s="2217"/>
      <c r="RTF2087" s="2217"/>
      <c r="RTG2087" s="2217"/>
      <c r="RTH2087" s="2217"/>
      <c r="RTI2087" s="2217"/>
      <c r="RTJ2087" s="2217"/>
      <c r="RTK2087" s="2217"/>
      <c r="RTL2087" s="2217"/>
      <c r="RTM2087" s="2217"/>
      <c r="RTN2087" s="2217"/>
      <c r="RTO2087" s="2217"/>
      <c r="RTP2087" s="2217"/>
      <c r="RTQ2087" s="2217"/>
      <c r="RTR2087" s="2217"/>
      <c r="RTS2087" s="2217"/>
      <c r="RTT2087" s="2217"/>
      <c r="RTU2087" s="2217"/>
      <c r="RTV2087" s="2217"/>
      <c r="RTW2087" s="2217"/>
      <c r="RTX2087" s="2217"/>
      <c r="RTY2087" s="2217"/>
      <c r="RTZ2087" s="2217"/>
      <c r="RUA2087" s="2217"/>
      <c r="RUB2087" s="2217"/>
      <c r="RUC2087" s="2217"/>
      <c r="RUD2087" s="2217"/>
      <c r="RUE2087" s="2217"/>
      <c r="RUF2087" s="2217"/>
      <c r="RUG2087" s="2217"/>
      <c r="RUH2087" s="2217"/>
      <c r="RUI2087" s="2217"/>
      <c r="RUJ2087" s="2217"/>
      <c r="RUK2087" s="2217"/>
      <c r="RUL2087" s="2217"/>
      <c r="RUM2087" s="2217"/>
      <c r="RUN2087" s="2217"/>
      <c r="RUO2087" s="2217"/>
      <c r="RUP2087" s="2217"/>
      <c r="RUQ2087" s="2217"/>
      <c r="RUR2087" s="2217"/>
      <c r="RUS2087" s="2217"/>
      <c r="RUT2087" s="2217"/>
      <c r="RUU2087" s="2217"/>
      <c r="RUV2087" s="2217"/>
      <c r="RUW2087" s="2217"/>
      <c r="RUX2087" s="2217"/>
      <c r="RUY2087" s="2217"/>
      <c r="RUZ2087" s="2217"/>
      <c r="RVA2087" s="2217"/>
      <c r="RVB2087" s="2217"/>
      <c r="RVC2087" s="2217"/>
      <c r="RVD2087" s="2217"/>
      <c r="RVE2087" s="2217"/>
      <c r="RVF2087" s="2217"/>
      <c r="RVG2087" s="2217"/>
      <c r="RVH2087" s="2217"/>
      <c r="RVI2087" s="2217"/>
      <c r="RVJ2087" s="2217"/>
      <c r="RVK2087" s="2217"/>
      <c r="RVL2087" s="2217"/>
      <c r="RVM2087" s="2217"/>
      <c r="RVN2087" s="2217"/>
      <c r="RVO2087" s="2217"/>
      <c r="RVP2087" s="2217"/>
      <c r="RVQ2087" s="2217"/>
      <c r="RVR2087" s="2217"/>
      <c r="RVS2087" s="2217"/>
      <c r="RVT2087" s="2217"/>
      <c r="RVU2087" s="2217"/>
      <c r="RVV2087" s="2217"/>
      <c r="RVW2087" s="2217"/>
      <c r="RVX2087" s="2217"/>
      <c r="RVY2087" s="2217"/>
      <c r="RVZ2087" s="2217"/>
      <c r="RWA2087" s="2217"/>
      <c r="RWB2087" s="2217"/>
      <c r="RWC2087" s="2217"/>
      <c r="RWD2087" s="2217"/>
      <c r="RWE2087" s="2217"/>
      <c r="RWF2087" s="2217"/>
      <c r="RWG2087" s="2217"/>
      <c r="RWH2087" s="2217"/>
      <c r="RWI2087" s="2217"/>
      <c r="RWJ2087" s="2217"/>
      <c r="RWK2087" s="2217"/>
      <c r="RWL2087" s="2217"/>
      <c r="RWM2087" s="2217"/>
      <c r="RWN2087" s="2217"/>
      <c r="RWO2087" s="2217"/>
      <c r="RWP2087" s="2217"/>
      <c r="RWQ2087" s="2217"/>
      <c r="RWR2087" s="2217"/>
      <c r="RWS2087" s="2217"/>
      <c r="RWT2087" s="2217"/>
      <c r="RWU2087" s="2217"/>
      <c r="RWV2087" s="2217"/>
      <c r="RWW2087" s="2217"/>
      <c r="RWX2087" s="2217"/>
      <c r="RWY2087" s="2217"/>
      <c r="RWZ2087" s="2217"/>
      <c r="RXA2087" s="2217"/>
      <c r="RXB2087" s="2217"/>
      <c r="RXC2087" s="2217"/>
      <c r="RXD2087" s="2217"/>
      <c r="RXE2087" s="2217"/>
      <c r="RXF2087" s="2217"/>
      <c r="RXG2087" s="2217"/>
      <c r="RXH2087" s="2217"/>
      <c r="RXI2087" s="2217"/>
      <c r="RXJ2087" s="2217"/>
      <c r="RXK2087" s="2217"/>
      <c r="RXL2087" s="2217"/>
      <c r="RXM2087" s="2217"/>
      <c r="RXN2087" s="2217"/>
      <c r="RXO2087" s="2217"/>
      <c r="RXP2087" s="2217"/>
      <c r="RXQ2087" s="2217"/>
      <c r="RXR2087" s="2217"/>
      <c r="RXS2087" s="2217"/>
      <c r="RXT2087" s="2217"/>
      <c r="RXU2087" s="2217"/>
      <c r="RXV2087" s="2217"/>
      <c r="RXW2087" s="2217"/>
      <c r="RXX2087" s="2217"/>
      <c r="RXY2087" s="2217"/>
      <c r="RXZ2087" s="2217"/>
      <c r="RYA2087" s="2217"/>
      <c r="RYB2087" s="2217"/>
      <c r="RYC2087" s="2217"/>
      <c r="RYD2087" s="2217"/>
      <c r="RYE2087" s="2217"/>
      <c r="RYF2087" s="2217"/>
      <c r="RYG2087" s="2217"/>
      <c r="RYH2087" s="2217"/>
      <c r="RYI2087" s="2217"/>
      <c r="RYJ2087" s="2217"/>
      <c r="RYK2087" s="2217"/>
      <c r="RYL2087" s="2217"/>
      <c r="RYM2087" s="2217"/>
      <c r="RYN2087" s="2217"/>
      <c r="RYO2087" s="2217"/>
      <c r="RYP2087" s="2217"/>
      <c r="RYQ2087" s="2217"/>
      <c r="RYR2087" s="2217"/>
      <c r="RYS2087" s="2217"/>
      <c r="RYT2087" s="2217"/>
      <c r="RYU2087" s="2217"/>
      <c r="RYV2087" s="2217"/>
      <c r="RYW2087" s="2217"/>
      <c r="RYX2087" s="2217"/>
      <c r="RYY2087" s="2217"/>
      <c r="RYZ2087" s="2217"/>
      <c r="RZA2087" s="2217"/>
      <c r="RZB2087" s="2217"/>
      <c r="RZC2087" s="2217"/>
      <c r="RZD2087" s="2217"/>
      <c r="RZE2087" s="2217"/>
      <c r="RZF2087" s="2217"/>
      <c r="RZG2087" s="2217"/>
      <c r="RZH2087" s="2217"/>
      <c r="RZI2087" s="2217"/>
      <c r="RZJ2087" s="2217"/>
      <c r="RZK2087" s="2217"/>
      <c r="RZL2087" s="2217"/>
      <c r="RZM2087" s="2217"/>
      <c r="RZN2087" s="2217"/>
      <c r="RZO2087" s="2217"/>
      <c r="RZP2087" s="2217"/>
      <c r="RZQ2087" s="2217"/>
      <c r="RZR2087" s="2217"/>
      <c r="RZS2087" s="2217"/>
      <c r="RZT2087" s="2217"/>
      <c r="RZU2087" s="2217"/>
      <c r="RZV2087" s="2217"/>
      <c r="RZW2087" s="2217"/>
      <c r="RZX2087" s="2217"/>
      <c r="RZY2087" s="2217"/>
      <c r="RZZ2087" s="2217"/>
      <c r="SAA2087" s="2217"/>
      <c r="SAB2087" s="2217"/>
      <c r="SAC2087" s="2217"/>
      <c r="SAD2087" s="2217"/>
      <c r="SAE2087" s="2217"/>
      <c r="SAF2087" s="2217"/>
      <c r="SAG2087" s="2217"/>
      <c r="SAH2087" s="2217"/>
      <c r="SAI2087" s="2217"/>
      <c r="SAJ2087" s="2217"/>
      <c r="SAK2087" s="2217"/>
      <c r="SAL2087" s="2217"/>
      <c r="SAM2087" s="2217"/>
      <c r="SAN2087" s="2217"/>
      <c r="SAO2087" s="2217"/>
      <c r="SAP2087" s="2217"/>
      <c r="SAQ2087" s="2217"/>
      <c r="SAR2087" s="2217"/>
      <c r="SAS2087" s="2217"/>
      <c r="SAT2087" s="2217"/>
      <c r="SAU2087" s="2217"/>
      <c r="SAV2087" s="2217"/>
      <c r="SAW2087" s="2217"/>
      <c r="SAX2087" s="2217"/>
      <c r="SAY2087" s="2217"/>
      <c r="SAZ2087" s="2217"/>
      <c r="SBA2087" s="2217"/>
      <c r="SBB2087" s="2217"/>
      <c r="SBC2087" s="2217"/>
      <c r="SBD2087" s="2217"/>
      <c r="SBE2087" s="2217"/>
      <c r="SBF2087" s="2217"/>
      <c r="SBG2087" s="2217"/>
      <c r="SBH2087" s="2217"/>
      <c r="SBI2087" s="2217"/>
      <c r="SBJ2087" s="2217"/>
      <c r="SBK2087" s="2217"/>
      <c r="SBL2087" s="2217"/>
      <c r="SBM2087" s="2217"/>
      <c r="SBN2087" s="2217"/>
      <c r="SBO2087" s="2217"/>
      <c r="SBP2087" s="2217"/>
      <c r="SBQ2087" s="2217"/>
      <c r="SBR2087" s="2217"/>
      <c r="SBS2087" s="2217"/>
      <c r="SBT2087" s="2217"/>
      <c r="SBU2087" s="2217"/>
      <c r="SBV2087" s="2217"/>
      <c r="SBW2087" s="2217"/>
      <c r="SBX2087" s="2217"/>
      <c r="SBY2087" s="2217"/>
      <c r="SBZ2087" s="2217"/>
      <c r="SCA2087" s="2217"/>
      <c r="SCB2087" s="2217"/>
      <c r="SCC2087" s="2217"/>
      <c r="SCD2087" s="2217"/>
      <c r="SCE2087" s="2217"/>
      <c r="SCF2087" s="2217"/>
      <c r="SCG2087" s="2217"/>
      <c r="SCH2087" s="2217"/>
      <c r="SCI2087" s="2217"/>
      <c r="SCJ2087" s="2217"/>
      <c r="SCK2087" s="2217"/>
      <c r="SCL2087" s="2217"/>
      <c r="SCM2087" s="2217"/>
      <c r="SCN2087" s="2217"/>
      <c r="SCO2087" s="2217"/>
      <c r="SCP2087" s="2217"/>
      <c r="SCQ2087" s="2217"/>
      <c r="SCR2087" s="2217"/>
      <c r="SCS2087" s="2217"/>
      <c r="SCT2087" s="2217"/>
      <c r="SCU2087" s="2217"/>
      <c r="SCV2087" s="2217"/>
      <c r="SCW2087" s="2217"/>
      <c r="SCX2087" s="2217"/>
      <c r="SCY2087" s="2217"/>
      <c r="SCZ2087" s="2217"/>
      <c r="SDA2087" s="2217"/>
      <c r="SDB2087" s="2217"/>
      <c r="SDC2087" s="2217"/>
      <c r="SDD2087" s="2217"/>
      <c r="SDE2087" s="2217"/>
      <c r="SDF2087" s="2217"/>
      <c r="SDG2087" s="2217"/>
      <c r="SDH2087" s="2217"/>
      <c r="SDI2087" s="2217"/>
      <c r="SDJ2087" s="2217"/>
      <c r="SDK2087" s="2217"/>
      <c r="SDL2087" s="2217"/>
      <c r="SDM2087" s="2217"/>
      <c r="SDN2087" s="2217"/>
      <c r="SDO2087" s="2217"/>
      <c r="SDP2087" s="2217"/>
      <c r="SDQ2087" s="2217"/>
      <c r="SDR2087" s="2217"/>
      <c r="SDS2087" s="2217"/>
      <c r="SDT2087" s="2217"/>
      <c r="SDU2087" s="2217"/>
      <c r="SDV2087" s="2217"/>
      <c r="SDW2087" s="2217"/>
      <c r="SDX2087" s="2217"/>
      <c r="SDY2087" s="2217"/>
      <c r="SDZ2087" s="2217"/>
      <c r="SEA2087" s="2217"/>
      <c r="SEB2087" s="2217"/>
      <c r="SEC2087" s="2217"/>
      <c r="SED2087" s="2217"/>
      <c r="SEE2087" s="2217"/>
      <c r="SEF2087" s="2217"/>
      <c r="SEG2087" s="2217"/>
      <c r="SEH2087" s="2217"/>
      <c r="SEI2087" s="2217"/>
      <c r="SEJ2087" s="2217"/>
      <c r="SEK2087" s="2217"/>
      <c r="SEL2087" s="2217"/>
      <c r="SEM2087" s="2217"/>
      <c r="SEN2087" s="2217"/>
      <c r="SEO2087" s="2217"/>
      <c r="SEP2087" s="2217"/>
      <c r="SEQ2087" s="2217"/>
      <c r="SER2087" s="2217"/>
      <c r="SES2087" s="2217"/>
      <c r="SET2087" s="2217"/>
      <c r="SEU2087" s="2217"/>
      <c r="SEV2087" s="2217"/>
      <c r="SEW2087" s="2217"/>
      <c r="SEX2087" s="2217"/>
      <c r="SEY2087" s="2217"/>
      <c r="SEZ2087" s="2217"/>
      <c r="SFA2087" s="2217"/>
      <c r="SFB2087" s="2217"/>
      <c r="SFC2087" s="2217"/>
      <c r="SFD2087" s="2217"/>
      <c r="SFE2087" s="2217"/>
      <c r="SFF2087" s="2217"/>
      <c r="SFG2087" s="2217"/>
      <c r="SFH2087" s="2217"/>
      <c r="SFI2087" s="2217"/>
      <c r="SFJ2087" s="2217"/>
      <c r="SFK2087" s="2217"/>
      <c r="SFL2087" s="2217"/>
      <c r="SFM2087" s="2217"/>
      <c r="SFN2087" s="2217"/>
      <c r="SFO2087" s="2217"/>
      <c r="SFP2087" s="2217"/>
      <c r="SFQ2087" s="2217"/>
      <c r="SFR2087" s="2217"/>
      <c r="SFS2087" s="2217"/>
      <c r="SFT2087" s="2217"/>
      <c r="SFU2087" s="2217"/>
      <c r="SFV2087" s="2217"/>
      <c r="SFW2087" s="2217"/>
      <c r="SFX2087" s="2217"/>
      <c r="SFY2087" s="2217"/>
      <c r="SFZ2087" s="2217"/>
      <c r="SGA2087" s="2217"/>
      <c r="SGB2087" s="2217"/>
      <c r="SGC2087" s="2217"/>
      <c r="SGD2087" s="2217"/>
      <c r="SGE2087" s="2217"/>
      <c r="SGF2087" s="2217"/>
      <c r="SGG2087" s="2217"/>
      <c r="SGH2087" s="2217"/>
      <c r="SGI2087" s="2217"/>
      <c r="SGJ2087" s="2217"/>
      <c r="SGK2087" s="2217"/>
      <c r="SGL2087" s="2217"/>
      <c r="SGM2087" s="2217"/>
      <c r="SGN2087" s="2217"/>
      <c r="SGO2087" s="2217"/>
      <c r="SGP2087" s="2217"/>
      <c r="SGQ2087" s="2217"/>
      <c r="SGR2087" s="2217"/>
      <c r="SGS2087" s="2217"/>
      <c r="SGT2087" s="2217"/>
      <c r="SGU2087" s="2217"/>
      <c r="SGV2087" s="2217"/>
      <c r="SGW2087" s="2217"/>
      <c r="SGX2087" s="2217"/>
      <c r="SGY2087" s="2217"/>
      <c r="SGZ2087" s="2217"/>
      <c r="SHA2087" s="2217"/>
      <c r="SHB2087" s="2217"/>
      <c r="SHC2087" s="2217"/>
      <c r="SHD2087" s="2217"/>
      <c r="SHE2087" s="2217"/>
      <c r="SHF2087" s="2217"/>
      <c r="SHG2087" s="2217"/>
      <c r="SHH2087" s="2217"/>
      <c r="SHI2087" s="2217"/>
      <c r="SHJ2087" s="2217"/>
      <c r="SHK2087" s="2217"/>
      <c r="SHL2087" s="2217"/>
      <c r="SHM2087" s="2217"/>
      <c r="SHN2087" s="2217"/>
      <c r="SHO2087" s="2217"/>
      <c r="SHP2087" s="2217"/>
      <c r="SHQ2087" s="2217"/>
      <c r="SHR2087" s="2217"/>
      <c r="SHS2087" s="2217"/>
      <c r="SHT2087" s="2217"/>
      <c r="SHU2087" s="2217"/>
      <c r="SHV2087" s="2217"/>
      <c r="SHW2087" s="2217"/>
      <c r="SHX2087" s="2217"/>
      <c r="SHY2087" s="2217"/>
      <c r="SHZ2087" s="2217"/>
      <c r="SIA2087" s="2217"/>
      <c r="SIB2087" s="2217"/>
      <c r="SIC2087" s="2217"/>
      <c r="SID2087" s="2217"/>
      <c r="SIE2087" s="2217"/>
      <c r="SIF2087" s="2217"/>
      <c r="SIG2087" s="2217"/>
      <c r="SIH2087" s="2217"/>
      <c r="SII2087" s="2217"/>
      <c r="SIJ2087" s="2217"/>
      <c r="SIK2087" s="2217"/>
      <c r="SIL2087" s="2217"/>
      <c r="SIM2087" s="2217"/>
      <c r="SIN2087" s="2217"/>
      <c r="SIO2087" s="2217"/>
      <c r="SIP2087" s="2217"/>
      <c r="SIQ2087" s="2217"/>
      <c r="SIR2087" s="2217"/>
      <c r="SIS2087" s="2217"/>
      <c r="SIT2087" s="2217"/>
      <c r="SIU2087" s="2217"/>
      <c r="SIV2087" s="2217"/>
      <c r="SIW2087" s="2217"/>
      <c r="SIX2087" s="2217"/>
      <c r="SIY2087" s="2217"/>
      <c r="SIZ2087" s="2217"/>
      <c r="SJA2087" s="2217"/>
      <c r="SJB2087" s="2217"/>
      <c r="SJC2087" s="2217"/>
      <c r="SJD2087" s="2217"/>
      <c r="SJE2087" s="2217"/>
      <c r="SJF2087" s="2217"/>
      <c r="SJG2087" s="2217"/>
      <c r="SJH2087" s="2217"/>
      <c r="SJI2087" s="2217"/>
      <c r="SJJ2087" s="2217"/>
      <c r="SJK2087" s="2217"/>
      <c r="SJL2087" s="2217"/>
      <c r="SJM2087" s="2217"/>
      <c r="SJN2087" s="2217"/>
      <c r="SJO2087" s="2217"/>
      <c r="SJP2087" s="2217"/>
      <c r="SJQ2087" s="2217"/>
      <c r="SJR2087" s="2217"/>
      <c r="SJS2087" s="2217"/>
      <c r="SJT2087" s="2217"/>
      <c r="SJU2087" s="2217"/>
      <c r="SJV2087" s="2217"/>
      <c r="SJW2087" s="2217"/>
      <c r="SJX2087" s="2217"/>
      <c r="SJY2087" s="2217"/>
      <c r="SJZ2087" s="2217"/>
      <c r="SKA2087" s="2217"/>
      <c r="SKB2087" s="2217"/>
      <c r="SKC2087" s="2217"/>
      <c r="SKD2087" s="2217"/>
      <c r="SKE2087" s="2217"/>
      <c r="SKF2087" s="2217"/>
      <c r="SKG2087" s="2217"/>
      <c r="SKH2087" s="2217"/>
      <c r="SKI2087" s="2217"/>
      <c r="SKJ2087" s="2217"/>
      <c r="SKK2087" s="2217"/>
      <c r="SKL2087" s="2217"/>
      <c r="SKM2087" s="2217"/>
      <c r="SKN2087" s="2217"/>
      <c r="SKO2087" s="2217"/>
      <c r="SKP2087" s="2217"/>
      <c r="SKQ2087" s="2217"/>
      <c r="SKR2087" s="2217"/>
      <c r="SKS2087" s="2217"/>
      <c r="SKT2087" s="2217"/>
      <c r="SKU2087" s="2217"/>
      <c r="SKV2087" s="2217"/>
      <c r="SKW2087" s="2217"/>
      <c r="SKX2087" s="2217"/>
      <c r="SKY2087" s="2217"/>
      <c r="SKZ2087" s="2217"/>
      <c r="SLA2087" s="2217"/>
      <c r="SLB2087" s="2217"/>
      <c r="SLC2087" s="2217"/>
      <c r="SLD2087" s="2217"/>
      <c r="SLE2087" s="2217"/>
      <c r="SLF2087" s="2217"/>
      <c r="SLG2087" s="2217"/>
      <c r="SLH2087" s="2217"/>
      <c r="SLI2087" s="2217"/>
      <c r="SLJ2087" s="2217"/>
      <c r="SLK2087" s="2217"/>
      <c r="SLL2087" s="2217"/>
      <c r="SLM2087" s="2217"/>
      <c r="SLN2087" s="2217"/>
      <c r="SLO2087" s="2217"/>
      <c r="SLP2087" s="2217"/>
      <c r="SLQ2087" s="2217"/>
      <c r="SLR2087" s="2217"/>
      <c r="SLS2087" s="2217"/>
      <c r="SLT2087" s="2217"/>
      <c r="SLU2087" s="2217"/>
      <c r="SLV2087" s="2217"/>
      <c r="SLW2087" s="2217"/>
      <c r="SLX2087" s="2217"/>
      <c r="SLY2087" s="2217"/>
      <c r="SLZ2087" s="2217"/>
      <c r="SMA2087" s="2217"/>
      <c r="SMB2087" s="2217"/>
      <c r="SMC2087" s="2217"/>
      <c r="SMD2087" s="2217"/>
      <c r="SME2087" s="2217"/>
      <c r="SMF2087" s="2217"/>
      <c r="SMG2087" s="2217"/>
      <c r="SMH2087" s="2217"/>
      <c r="SMI2087" s="2217"/>
      <c r="SMJ2087" s="2217"/>
      <c r="SMK2087" s="2217"/>
      <c r="SML2087" s="2217"/>
      <c r="SMM2087" s="2217"/>
      <c r="SMN2087" s="2217"/>
      <c r="SMO2087" s="2217"/>
      <c r="SMP2087" s="2217"/>
      <c r="SMQ2087" s="2217"/>
      <c r="SMR2087" s="2217"/>
      <c r="SMS2087" s="2217"/>
      <c r="SMT2087" s="2217"/>
      <c r="SMU2087" s="2217"/>
      <c r="SMV2087" s="2217"/>
      <c r="SMW2087" s="2217"/>
      <c r="SMX2087" s="2217"/>
      <c r="SMY2087" s="2217"/>
      <c r="SMZ2087" s="2217"/>
      <c r="SNA2087" s="2217"/>
      <c r="SNB2087" s="2217"/>
      <c r="SNC2087" s="2217"/>
      <c r="SND2087" s="2217"/>
      <c r="SNE2087" s="2217"/>
      <c r="SNF2087" s="2217"/>
      <c r="SNG2087" s="2217"/>
      <c r="SNH2087" s="2217"/>
      <c r="SNI2087" s="2217"/>
      <c r="SNJ2087" s="2217"/>
      <c r="SNK2087" s="2217"/>
      <c r="SNL2087" s="2217"/>
      <c r="SNM2087" s="2217"/>
      <c r="SNN2087" s="2217"/>
      <c r="SNO2087" s="2217"/>
      <c r="SNP2087" s="2217"/>
      <c r="SNQ2087" s="2217"/>
      <c r="SNR2087" s="2217"/>
      <c r="SNS2087" s="2217"/>
      <c r="SNT2087" s="2217"/>
      <c r="SNU2087" s="2217"/>
      <c r="SNV2087" s="2217"/>
      <c r="SNW2087" s="2217"/>
      <c r="SNX2087" s="2217"/>
      <c r="SNY2087" s="2217"/>
      <c r="SNZ2087" s="2217"/>
      <c r="SOA2087" s="2217"/>
      <c r="SOB2087" s="2217"/>
      <c r="SOC2087" s="2217"/>
      <c r="SOD2087" s="2217"/>
      <c r="SOE2087" s="2217"/>
      <c r="SOF2087" s="2217"/>
      <c r="SOG2087" s="2217"/>
      <c r="SOH2087" s="2217"/>
      <c r="SOI2087" s="2217"/>
      <c r="SOJ2087" s="2217"/>
      <c r="SOK2087" s="2217"/>
      <c r="SOL2087" s="2217"/>
      <c r="SOM2087" s="2217"/>
      <c r="SON2087" s="2217"/>
      <c r="SOO2087" s="2217"/>
      <c r="SOP2087" s="2217"/>
      <c r="SOQ2087" s="2217"/>
      <c r="SOR2087" s="2217"/>
      <c r="SOS2087" s="2217"/>
      <c r="SOT2087" s="2217"/>
      <c r="SOU2087" s="2217"/>
      <c r="SOV2087" s="2217"/>
      <c r="SOW2087" s="2217"/>
      <c r="SOX2087" s="2217"/>
      <c r="SOY2087" s="2217"/>
      <c r="SOZ2087" s="2217"/>
      <c r="SPA2087" s="2217"/>
      <c r="SPB2087" s="2217"/>
      <c r="SPC2087" s="2217"/>
      <c r="SPD2087" s="2217"/>
      <c r="SPE2087" s="2217"/>
      <c r="SPF2087" s="2217"/>
      <c r="SPG2087" s="2217"/>
      <c r="SPH2087" s="2217"/>
      <c r="SPI2087" s="2217"/>
      <c r="SPJ2087" s="2217"/>
      <c r="SPK2087" s="2217"/>
      <c r="SPL2087" s="2217"/>
      <c r="SPM2087" s="2217"/>
      <c r="SPN2087" s="2217"/>
      <c r="SPO2087" s="2217"/>
      <c r="SPP2087" s="2217"/>
      <c r="SPQ2087" s="2217"/>
      <c r="SPR2087" s="2217"/>
      <c r="SPS2087" s="2217"/>
      <c r="SPT2087" s="2217"/>
      <c r="SPU2087" s="2217"/>
      <c r="SPV2087" s="2217"/>
      <c r="SPW2087" s="2217"/>
      <c r="SPX2087" s="2217"/>
      <c r="SPY2087" s="2217"/>
      <c r="SPZ2087" s="2217"/>
      <c r="SQA2087" s="2217"/>
      <c r="SQB2087" s="2217"/>
      <c r="SQC2087" s="2217"/>
      <c r="SQD2087" s="2217"/>
      <c r="SQE2087" s="2217"/>
      <c r="SQF2087" s="2217"/>
      <c r="SQG2087" s="2217"/>
      <c r="SQH2087" s="2217"/>
      <c r="SQI2087" s="2217"/>
      <c r="SQJ2087" s="2217"/>
      <c r="SQK2087" s="2217"/>
      <c r="SQL2087" s="2217"/>
      <c r="SQM2087" s="2217"/>
      <c r="SQN2087" s="2217"/>
      <c r="SQO2087" s="2217"/>
      <c r="SQP2087" s="2217"/>
      <c r="SQQ2087" s="2217"/>
      <c r="SQR2087" s="2217"/>
      <c r="SQS2087" s="2217"/>
      <c r="SQT2087" s="2217"/>
      <c r="SQU2087" s="2217"/>
      <c r="SQV2087" s="2217"/>
      <c r="SQW2087" s="2217"/>
      <c r="SQX2087" s="2217"/>
      <c r="SQY2087" s="2217"/>
      <c r="SQZ2087" s="2217"/>
      <c r="SRA2087" s="2217"/>
      <c r="SRB2087" s="2217"/>
      <c r="SRC2087" s="2217"/>
      <c r="SRD2087" s="2217"/>
      <c r="SRE2087" s="2217"/>
      <c r="SRF2087" s="2217"/>
      <c r="SRG2087" s="2217"/>
      <c r="SRH2087" s="2217"/>
      <c r="SRI2087" s="2217"/>
      <c r="SRJ2087" s="2217"/>
      <c r="SRK2087" s="2217"/>
      <c r="SRL2087" s="2217"/>
      <c r="SRM2087" s="2217"/>
      <c r="SRN2087" s="2217"/>
      <c r="SRO2087" s="2217"/>
      <c r="SRP2087" s="2217"/>
      <c r="SRQ2087" s="2217"/>
      <c r="SRR2087" s="2217"/>
      <c r="SRS2087" s="2217"/>
      <c r="SRT2087" s="2217"/>
      <c r="SRU2087" s="2217"/>
      <c r="SRV2087" s="2217"/>
      <c r="SRW2087" s="2217"/>
      <c r="SRX2087" s="2217"/>
      <c r="SRY2087" s="2217"/>
      <c r="SRZ2087" s="2217"/>
      <c r="SSA2087" s="2217"/>
      <c r="SSB2087" s="2217"/>
      <c r="SSC2087" s="2217"/>
      <c r="SSD2087" s="2217"/>
      <c r="SSE2087" s="2217"/>
      <c r="SSF2087" s="2217"/>
      <c r="SSG2087" s="2217"/>
      <c r="SSH2087" s="2217"/>
      <c r="SSI2087" s="2217"/>
      <c r="SSJ2087" s="2217"/>
      <c r="SSK2087" s="2217"/>
      <c r="SSL2087" s="2217"/>
      <c r="SSM2087" s="2217"/>
      <c r="SSN2087" s="2217"/>
      <c r="SSO2087" s="2217"/>
      <c r="SSP2087" s="2217"/>
      <c r="SSQ2087" s="2217"/>
      <c r="SSR2087" s="2217"/>
      <c r="SSS2087" s="2217"/>
      <c r="SST2087" s="2217"/>
      <c r="SSU2087" s="2217"/>
      <c r="SSV2087" s="2217"/>
      <c r="SSW2087" s="2217"/>
      <c r="SSX2087" s="2217"/>
      <c r="SSY2087" s="2217"/>
      <c r="SSZ2087" s="2217"/>
      <c r="STA2087" s="2217"/>
      <c r="STB2087" s="2217"/>
      <c r="STC2087" s="2217"/>
      <c r="STD2087" s="2217"/>
      <c r="STE2087" s="2217"/>
      <c r="STF2087" s="2217"/>
      <c r="STG2087" s="2217"/>
      <c r="STH2087" s="2217"/>
      <c r="STI2087" s="2217"/>
      <c r="STJ2087" s="2217"/>
      <c r="STK2087" s="2217"/>
      <c r="STL2087" s="2217"/>
      <c r="STM2087" s="2217"/>
      <c r="STN2087" s="2217"/>
      <c r="STO2087" s="2217"/>
      <c r="STP2087" s="2217"/>
      <c r="STQ2087" s="2217"/>
      <c r="STR2087" s="2217"/>
      <c r="STS2087" s="2217"/>
      <c r="STT2087" s="2217"/>
      <c r="STU2087" s="2217"/>
      <c r="STV2087" s="2217"/>
      <c r="STW2087" s="2217"/>
      <c r="STX2087" s="2217"/>
      <c r="STY2087" s="2217"/>
      <c r="STZ2087" s="2217"/>
      <c r="SUA2087" s="2217"/>
      <c r="SUB2087" s="2217"/>
      <c r="SUC2087" s="2217"/>
      <c r="SUD2087" s="2217"/>
      <c r="SUE2087" s="2217"/>
      <c r="SUF2087" s="2217"/>
      <c r="SUG2087" s="2217"/>
      <c r="SUH2087" s="2217"/>
      <c r="SUI2087" s="2217"/>
      <c r="SUJ2087" s="2217"/>
      <c r="SUK2087" s="2217"/>
      <c r="SUL2087" s="2217"/>
      <c r="SUM2087" s="2217"/>
      <c r="SUN2087" s="2217"/>
      <c r="SUO2087" s="2217"/>
      <c r="SUP2087" s="2217"/>
      <c r="SUQ2087" s="2217"/>
      <c r="SUR2087" s="2217"/>
      <c r="SUS2087" s="2217"/>
      <c r="SUT2087" s="2217"/>
      <c r="SUU2087" s="2217"/>
      <c r="SUV2087" s="2217"/>
      <c r="SUW2087" s="2217"/>
      <c r="SUX2087" s="2217"/>
      <c r="SUY2087" s="2217"/>
      <c r="SUZ2087" s="2217"/>
      <c r="SVA2087" s="2217"/>
      <c r="SVB2087" s="2217"/>
      <c r="SVC2087" s="2217"/>
      <c r="SVD2087" s="2217"/>
      <c r="SVE2087" s="2217"/>
      <c r="SVF2087" s="2217"/>
      <c r="SVG2087" s="2217"/>
      <c r="SVH2087" s="2217"/>
      <c r="SVI2087" s="2217"/>
      <c r="SVJ2087" s="2217"/>
      <c r="SVK2087" s="2217"/>
      <c r="SVL2087" s="2217"/>
      <c r="SVM2087" s="2217"/>
      <c r="SVN2087" s="2217"/>
      <c r="SVO2087" s="2217"/>
      <c r="SVP2087" s="2217"/>
      <c r="SVQ2087" s="2217"/>
      <c r="SVR2087" s="2217"/>
      <c r="SVS2087" s="2217"/>
      <c r="SVT2087" s="2217"/>
      <c r="SVU2087" s="2217"/>
      <c r="SVV2087" s="2217"/>
      <c r="SVW2087" s="2217"/>
      <c r="SVX2087" s="2217"/>
      <c r="SVY2087" s="2217"/>
      <c r="SVZ2087" s="2217"/>
      <c r="SWA2087" s="2217"/>
      <c r="SWB2087" s="2217"/>
      <c r="SWC2087" s="2217"/>
      <c r="SWD2087" s="2217"/>
      <c r="SWE2087" s="2217"/>
      <c r="SWF2087" s="2217"/>
      <c r="SWG2087" s="2217"/>
      <c r="SWH2087" s="2217"/>
      <c r="SWI2087" s="2217"/>
      <c r="SWJ2087" s="2217"/>
      <c r="SWK2087" s="2217"/>
      <c r="SWL2087" s="2217"/>
      <c r="SWM2087" s="2217"/>
      <c r="SWN2087" s="2217"/>
      <c r="SWO2087" s="2217"/>
      <c r="SWP2087" s="2217"/>
      <c r="SWQ2087" s="2217"/>
      <c r="SWR2087" s="2217"/>
      <c r="SWS2087" s="2217"/>
      <c r="SWT2087" s="2217"/>
      <c r="SWU2087" s="2217"/>
      <c r="SWV2087" s="2217"/>
      <c r="SWW2087" s="2217"/>
      <c r="SWX2087" s="2217"/>
      <c r="SWY2087" s="2217"/>
      <c r="SWZ2087" s="2217"/>
      <c r="SXA2087" s="2217"/>
      <c r="SXB2087" s="2217"/>
      <c r="SXC2087" s="2217"/>
      <c r="SXD2087" s="2217"/>
      <c r="SXE2087" s="2217"/>
      <c r="SXF2087" s="2217"/>
      <c r="SXG2087" s="2217"/>
      <c r="SXH2087" s="2217"/>
      <c r="SXI2087" s="2217"/>
      <c r="SXJ2087" s="2217"/>
      <c r="SXK2087" s="2217"/>
      <c r="SXL2087" s="2217"/>
      <c r="SXM2087" s="2217"/>
      <c r="SXN2087" s="2217"/>
      <c r="SXO2087" s="2217"/>
      <c r="SXP2087" s="2217"/>
      <c r="SXQ2087" s="2217"/>
      <c r="SXR2087" s="2217"/>
      <c r="SXS2087" s="2217"/>
      <c r="SXT2087" s="2217"/>
      <c r="SXU2087" s="2217"/>
      <c r="SXV2087" s="2217"/>
      <c r="SXW2087" s="2217"/>
      <c r="SXX2087" s="2217"/>
      <c r="SXY2087" s="2217"/>
      <c r="SXZ2087" s="2217"/>
      <c r="SYA2087" s="2217"/>
      <c r="SYB2087" s="2217"/>
      <c r="SYC2087" s="2217"/>
      <c r="SYD2087" s="2217"/>
      <c r="SYE2087" s="2217"/>
      <c r="SYF2087" s="2217"/>
      <c r="SYG2087" s="2217"/>
      <c r="SYH2087" s="2217"/>
      <c r="SYI2087" s="2217"/>
      <c r="SYJ2087" s="2217"/>
      <c r="SYK2087" s="2217"/>
      <c r="SYL2087" s="2217"/>
      <c r="SYM2087" s="2217"/>
      <c r="SYN2087" s="2217"/>
      <c r="SYO2087" s="2217"/>
      <c r="SYP2087" s="2217"/>
      <c r="SYQ2087" s="2217"/>
      <c r="SYR2087" s="2217"/>
      <c r="SYS2087" s="2217"/>
      <c r="SYT2087" s="2217"/>
      <c r="SYU2087" s="2217"/>
      <c r="SYV2087" s="2217"/>
      <c r="SYW2087" s="2217"/>
      <c r="SYX2087" s="2217"/>
      <c r="SYY2087" s="2217"/>
      <c r="SYZ2087" s="2217"/>
      <c r="SZA2087" s="2217"/>
      <c r="SZB2087" s="2217"/>
      <c r="SZC2087" s="2217"/>
      <c r="SZD2087" s="2217"/>
      <c r="SZE2087" s="2217"/>
      <c r="SZF2087" s="2217"/>
      <c r="SZG2087" s="2217"/>
      <c r="SZH2087" s="2217"/>
      <c r="SZI2087" s="2217"/>
      <c r="SZJ2087" s="2217"/>
      <c r="SZK2087" s="2217"/>
      <c r="SZL2087" s="2217"/>
      <c r="SZM2087" s="2217"/>
      <c r="SZN2087" s="2217"/>
      <c r="SZO2087" s="2217"/>
      <c r="SZP2087" s="2217"/>
      <c r="SZQ2087" s="2217"/>
      <c r="SZR2087" s="2217"/>
      <c r="SZS2087" s="2217"/>
      <c r="SZT2087" s="2217"/>
      <c r="SZU2087" s="2217"/>
      <c r="SZV2087" s="2217"/>
      <c r="SZW2087" s="2217"/>
      <c r="SZX2087" s="2217"/>
      <c r="SZY2087" s="2217"/>
      <c r="SZZ2087" s="2217"/>
      <c r="TAA2087" s="2217"/>
      <c r="TAB2087" s="2217"/>
      <c r="TAC2087" s="2217"/>
      <c r="TAD2087" s="2217"/>
      <c r="TAE2087" s="2217"/>
      <c r="TAF2087" s="2217"/>
      <c r="TAG2087" s="2217"/>
      <c r="TAH2087" s="2217"/>
      <c r="TAI2087" s="2217"/>
      <c r="TAJ2087" s="2217"/>
      <c r="TAK2087" s="2217"/>
      <c r="TAL2087" s="2217"/>
      <c r="TAM2087" s="2217"/>
      <c r="TAN2087" s="2217"/>
      <c r="TAO2087" s="2217"/>
      <c r="TAP2087" s="2217"/>
      <c r="TAQ2087" s="2217"/>
      <c r="TAR2087" s="2217"/>
      <c r="TAS2087" s="2217"/>
      <c r="TAT2087" s="2217"/>
      <c r="TAU2087" s="2217"/>
      <c r="TAV2087" s="2217"/>
      <c r="TAW2087" s="2217"/>
      <c r="TAX2087" s="2217"/>
      <c r="TAY2087" s="2217"/>
      <c r="TAZ2087" s="2217"/>
      <c r="TBA2087" s="2217"/>
      <c r="TBB2087" s="2217"/>
      <c r="TBC2087" s="2217"/>
      <c r="TBD2087" s="2217"/>
      <c r="TBE2087" s="2217"/>
      <c r="TBF2087" s="2217"/>
      <c r="TBG2087" s="2217"/>
      <c r="TBH2087" s="2217"/>
      <c r="TBI2087" s="2217"/>
      <c r="TBJ2087" s="2217"/>
      <c r="TBK2087" s="2217"/>
      <c r="TBL2087" s="2217"/>
      <c r="TBM2087" s="2217"/>
      <c r="TBN2087" s="2217"/>
      <c r="TBO2087" s="2217"/>
      <c r="TBP2087" s="2217"/>
      <c r="TBQ2087" s="2217"/>
      <c r="TBR2087" s="2217"/>
      <c r="TBS2087" s="2217"/>
      <c r="TBT2087" s="2217"/>
      <c r="TBU2087" s="2217"/>
      <c r="TBV2087" s="2217"/>
      <c r="TBW2087" s="2217"/>
      <c r="TBX2087" s="2217"/>
      <c r="TBY2087" s="2217"/>
      <c r="TBZ2087" s="2217"/>
      <c r="TCA2087" s="2217"/>
      <c r="TCB2087" s="2217"/>
      <c r="TCC2087" s="2217"/>
      <c r="TCD2087" s="2217"/>
      <c r="TCE2087" s="2217"/>
      <c r="TCF2087" s="2217"/>
      <c r="TCG2087" s="2217"/>
      <c r="TCH2087" s="2217"/>
      <c r="TCI2087" s="2217"/>
      <c r="TCJ2087" s="2217"/>
      <c r="TCK2087" s="2217"/>
      <c r="TCL2087" s="2217"/>
      <c r="TCM2087" s="2217"/>
      <c r="TCN2087" s="2217"/>
      <c r="TCO2087" s="2217"/>
      <c r="TCP2087" s="2217"/>
      <c r="TCQ2087" s="2217"/>
      <c r="TCR2087" s="2217"/>
      <c r="TCS2087" s="2217"/>
      <c r="TCT2087" s="2217"/>
      <c r="TCU2087" s="2217"/>
      <c r="TCV2087" s="2217"/>
      <c r="TCW2087" s="2217"/>
      <c r="TCX2087" s="2217"/>
      <c r="TCY2087" s="2217"/>
      <c r="TCZ2087" s="2217"/>
      <c r="TDA2087" s="2217"/>
      <c r="TDB2087" s="2217"/>
      <c r="TDC2087" s="2217"/>
      <c r="TDD2087" s="2217"/>
      <c r="TDE2087" s="2217"/>
      <c r="TDF2087" s="2217"/>
      <c r="TDG2087" s="2217"/>
      <c r="TDH2087" s="2217"/>
      <c r="TDI2087" s="2217"/>
      <c r="TDJ2087" s="2217"/>
      <c r="TDK2087" s="2217"/>
      <c r="TDL2087" s="2217"/>
      <c r="TDM2087" s="2217"/>
      <c r="TDN2087" s="2217"/>
      <c r="TDO2087" s="2217"/>
      <c r="TDP2087" s="2217"/>
      <c r="TDQ2087" s="2217"/>
      <c r="TDR2087" s="2217"/>
      <c r="TDS2087" s="2217"/>
      <c r="TDT2087" s="2217"/>
      <c r="TDU2087" s="2217"/>
      <c r="TDV2087" s="2217"/>
      <c r="TDW2087" s="2217"/>
      <c r="TDX2087" s="2217"/>
      <c r="TDY2087" s="2217"/>
      <c r="TDZ2087" s="2217"/>
      <c r="TEA2087" s="2217"/>
      <c r="TEB2087" s="2217"/>
      <c r="TEC2087" s="2217"/>
      <c r="TED2087" s="2217"/>
      <c r="TEE2087" s="2217"/>
      <c r="TEF2087" s="2217"/>
      <c r="TEG2087" s="2217"/>
      <c r="TEH2087" s="2217"/>
      <c r="TEI2087" s="2217"/>
      <c r="TEJ2087" s="2217"/>
      <c r="TEK2087" s="2217"/>
      <c r="TEL2087" s="2217"/>
      <c r="TEM2087" s="2217"/>
      <c r="TEN2087" s="2217"/>
      <c r="TEO2087" s="2217"/>
      <c r="TEP2087" s="2217"/>
      <c r="TEQ2087" s="2217"/>
      <c r="TER2087" s="2217"/>
      <c r="TES2087" s="2217"/>
      <c r="TET2087" s="2217"/>
      <c r="TEU2087" s="2217"/>
      <c r="TEV2087" s="2217"/>
      <c r="TEW2087" s="2217"/>
      <c r="TEX2087" s="2217"/>
      <c r="TEY2087" s="2217"/>
      <c r="TEZ2087" s="2217"/>
      <c r="TFA2087" s="2217"/>
      <c r="TFB2087" s="2217"/>
      <c r="TFC2087" s="2217"/>
      <c r="TFD2087" s="2217"/>
      <c r="TFE2087" s="2217"/>
      <c r="TFF2087" s="2217"/>
      <c r="TFG2087" s="2217"/>
      <c r="TFH2087" s="2217"/>
      <c r="TFI2087" s="2217"/>
      <c r="TFJ2087" s="2217"/>
      <c r="TFK2087" s="2217"/>
      <c r="TFL2087" s="2217"/>
      <c r="TFM2087" s="2217"/>
      <c r="TFN2087" s="2217"/>
      <c r="TFO2087" s="2217"/>
      <c r="TFP2087" s="2217"/>
      <c r="TFQ2087" s="2217"/>
      <c r="TFR2087" s="2217"/>
      <c r="TFS2087" s="2217"/>
      <c r="TFT2087" s="2217"/>
      <c r="TFU2087" s="2217"/>
      <c r="TFV2087" s="2217"/>
      <c r="TFW2087" s="2217"/>
      <c r="TFX2087" s="2217"/>
      <c r="TFY2087" s="2217"/>
      <c r="TFZ2087" s="2217"/>
      <c r="TGA2087" s="2217"/>
      <c r="TGB2087" s="2217"/>
      <c r="TGC2087" s="2217"/>
      <c r="TGD2087" s="2217"/>
      <c r="TGE2087" s="2217"/>
      <c r="TGF2087" s="2217"/>
      <c r="TGG2087" s="2217"/>
      <c r="TGH2087" s="2217"/>
      <c r="TGI2087" s="2217"/>
      <c r="TGJ2087" s="2217"/>
      <c r="TGK2087" s="2217"/>
      <c r="TGL2087" s="2217"/>
      <c r="TGM2087" s="2217"/>
      <c r="TGN2087" s="2217"/>
      <c r="TGO2087" s="2217"/>
      <c r="TGP2087" s="2217"/>
      <c r="TGQ2087" s="2217"/>
      <c r="TGR2087" s="2217"/>
      <c r="TGS2087" s="2217"/>
      <c r="TGT2087" s="2217"/>
      <c r="TGU2087" s="2217"/>
      <c r="TGV2087" s="2217"/>
      <c r="TGW2087" s="2217"/>
      <c r="TGX2087" s="2217"/>
      <c r="TGY2087" s="2217"/>
      <c r="TGZ2087" s="2217"/>
      <c r="THA2087" s="2217"/>
      <c r="THB2087" s="2217"/>
      <c r="THC2087" s="2217"/>
      <c r="THD2087" s="2217"/>
      <c r="THE2087" s="2217"/>
      <c r="THF2087" s="2217"/>
      <c r="THG2087" s="2217"/>
      <c r="THH2087" s="2217"/>
      <c r="THI2087" s="2217"/>
      <c r="THJ2087" s="2217"/>
      <c r="THK2087" s="2217"/>
      <c r="THL2087" s="2217"/>
      <c r="THM2087" s="2217"/>
      <c r="THN2087" s="2217"/>
      <c r="THO2087" s="2217"/>
      <c r="THP2087" s="2217"/>
      <c r="THQ2087" s="2217"/>
      <c r="THR2087" s="2217"/>
      <c r="THS2087" s="2217"/>
      <c r="THT2087" s="2217"/>
      <c r="THU2087" s="2217"/>
      <c r="THV2087" s="2217"/>
      <c r="THW2087" s="2217"/>
      <c r="THX2087" s="2217"/>
      <c r="THY2087" s="2217"/>
      <c r="THZ2087" s="2217"/>
      <c r="TIA2087" s="2217"/>
      <c r="TIB2087" s="2217"/>
      <c r="TIC2087" s="2217"/>
      <c r="TID2087" s="2217"/>
      <c r="TIE2087" s="2217"/>
      <c r="TIF2087" s="2217"/>
      <c r="TIG2087" s="2217"/>
      <c r="TIH2087" s="2217"/>
      <c r="TII2087" s="2217"/>
      <c r="TIJ2087" s="2217"/>
      <c r="TIK2087" s="2217"/>
      <c r="TIL2087" s="2217"/>
      <c r="TIM2087" s="2217"/>
      <c r="TIN2087" s="2217"/>
      <c r="TIO2087" s="2217"/>
      <c r="TIP2087" s="2217"/>
      <c r="TIQ2087" s="2217"/>
      <c r="TIR2087" s="2217"/>
      <c r="TIS2087" s="2217"/>
      <c r="TIT2087" s="2217"/>
      <c r="TIU2087" s="2217"/>
      <c r="TIV2087" s="2217"/>
      <c r="TIW2087" s="2217"/>
      <c r="TIX2087" s="2217"/>
      <c r="TIY2087" s="2217"/>
      <c r="TIZ2087" s="2217"/>
      <c r="TJA2087" s="2217"/>
      <c r="TJB2087" s="2217"/>
      <c r="TJC2087" s="2217"/>
      <c r="TJD2087" s="2217"/>
      <c r="TJE2087" s="2217"/>
      <c r="TJF2087" s="2217"/>
      <c r="TJG2087" s="2217"/>
      <c r="TJH2087" s="2217"/>
      <c r="TJI2087" s="2217"/>
      <c r="TJJ2087" s="2217"/>
      <c r="TJK2087" s="2217"/>
      <c r="TJL2087" s="2217"/>
      <c r="TJM2087" s="2217"/>
      <c r="TJN2087" s="2217"/>
      <c r="TJO2087" s="2217"/>
      <c r="TJP2087" s="2217"/>
      <c r="TJQ2087" s="2217"/>
      <c r="TJR2087" s="2217"/>
      <c r="TJS2087" s="2217"/>
      <c r="TJT2087" s="2217"/>
      <c r="TJU2087" s="2217"/>
      <c r="TJV2087" s="2217"/>
      <c r="TJW2087" s="2217"/>
      <c r="TJX2087" s="2217"/>
      <c r="TJY2087" s="2217"/>
      <c r="TJZ2087" s="2217"/>
      <c r="TKA2087" s="2217"/>
      <c r="TKB2087" s="2217"/>
      <c r="TKC2087" s="2217"/>
      <c r="TKD2087" s="2217"/>
      <c r="TKE2087" s="2217"/>
      <c r="TKF2087" s="2217"/>
      <c r="TKG2087" s="2217"/>
      <c r="TKH2087" s="2217"/>
      <c r="TKI2087" s="2217"/>
      <c r="TKJ2087" s="2217"/>
      <c r="TKK2087" s="2217"/>
      <c r="TKL2087" s="2217"/>
      <c r="TKM2087" s="2217"/>
      <c r="TKN2087" s="2217"/>
      <c r="TKO2087" s="2217"/>
      <c r="TKP2087" s="2217"/>
      <c r="TKQ2087" s="2217"/>
      <c r="TKR2087" s="2217"/>
      <c r="TKS2087" s="2217"/>
      <c r="TKT2087" s="2217"/>
      <c r="TKU2087" s="2217"/>
      <c r="TKV2087" s="2217"/>
      <c r="TKW2087" s="2217"/>
      <c r="TKX2087" s="2217"/>
      <c r="TKY2087" s="2217"/>
      <c r="TKZ2087" s="2217"/>
      <c r="TLA2087" s="2217"/>
      <c r="TLB2087" s="2217"/>
      <c r="TLC2087" s="2217"/>
      <c r="TLD2087" s="2217"/>
      <c r="TLE2087" s="2217"/>
      <c r="TLF2087" s="2217"/>
      <c r="TLG2087" s="2217"/>
      <c r="TLH2087" s="2217"/>
      <c r="TLI2087" s="2217"/>
      <c r="TLJ2087" s="2217"/>
      <c r="TLK2087" s="2217"/>
      <c r="TLL2087" s="2217"/>
      <c r="TLM2087" s="2217"/>
      <c r="TLN2087" s="2217"/>
      <c r="TLO2087" s="2217"/>
      <c r="TLP2087" s="2217"/>
      <c r="TLQ2087" s="2217"/>
      <c r="TLR2087" s="2217"/>
      <c r="TLS2087" s="2217"/>
      <c r="TLT2087" s="2217"/>
      <c r="TLU2087" s="2217"/>
      <c r="TLV2087" s="2217"/>
      <c r="TLW2087" s="2217"/>
      <c r="TLX2087" s="2217"/>
      <c r="TLY2087" s="2217"/>
      <c r="TLZ2087" s="2217"/>
      <c r="TMA2087" s="2217"/>
      <c r="TMB2087" s="2217"/>
      <c r="TMC2087" s="2217"/>
      <c r="TMD2087" s="2217"/>
      <c r="TME2087" s="2217"/>
      <c r="TMF2087" s="2217"/>
      <c r="TMG2087" s="2217"/>
      <c r="TMH2087" s="2217"/>
      <c r="TMI2087" s="2217"/>
      <c r="TMJ2087" s="2217"/>
      <c r="TMK2087" s="2217"/>
      <c r="TML2087" s="2217"/>
      <c r="TMM2087" s="2217"/>
      <c r="TMN2087" s="2217"/>
      <c r="TMO2087" s="2217"/>
      <c r="TMP2087" s="2217"/>
      <c r="TMQ2087" s="2217"/>
      <c r="TMR2087" s="2217"/>
      <c r="TMS2087" s="2217"/>
      <c r="TMT2087" s="2217"/>
      <c r="TMU2087" s="2217"/>
      <c r="TMV2087" s="2217"/>
      <c r="TMW2087" s="2217"/>
      <c r="TMX2087" s="2217"/>
      <c r="TMY2087" s="2217"/>
      <c r="TMZ2087" s="2217"/>
      <c r="TNA2087" s="2217"/>
      <c r="TNB2087" s="2217"/>
      <c r="TNC2087" s="2217"/>
      <c r="TND2087" s="2217"/>
      <c r="TNE2087" s="2217"/>
      <c r="TNF2087" s="2217"/>
      <c r="TNG2087" s="2217"/>
      <c r="TNH2087" s="2217"/>
      <c r="TNI2087" s="2217"/>
      <c r="TNJ2087" s="2217"/>
      <c r="TNK2087" s="2217"/>
      <c r="TNL2087" s="2217"/>
      <c r="TNM2087" s="2217"/>
      <c r="TNN2087" s="2217"/>
      <c r="TNO2087" s="2217"/>
      <c r="TNP2087" s="2217"/>
      <c r="TNQ2087" s="2217"/>
      <c r="TNR2087" s="2217"/>
      <c r="TNS2087" s="2217"/>
      <c r="TNT2087" s="2217"/>
      <c r="TNU2087" s="2217"/>
      <c r="TNV2087" s="2217"/>
      <c r="TNW2087" s="2217"/>
      <c r="TNX2087" s="2217"/>
      <c r="TNY2087" s="2217"/>
      <c r="TNZ2087" s="2217"/>
      <c r="TOA2087" s="2217"/>
      <c r="TOB2087" s="2217"/>
      <c r="TOC2087" s="2217"/>
      <c r="TOD2087" s="2217"/>
      <c r="TOE2087" s="2217"/>
      <c r="TOF2087" s="2217"/>
      <c r="TOG2087" s="2217"/>
      <c r="TOH2087" s="2217"/>
      <c r="TOI2087" s="2217"/>
      <c r="TOJ2087" s="2217"/>
      <c r="TOK2087" s="2217"/>
      <c r="TOL2087" s="2217"/>
      <c r="TOM2087" s="2217"/>
      <c r="TON2087" s="2217"/>
      <c r="TOO2087" s="2217"/>
      <c r="TOP2087" s="2217"/>
      <c r="TOQ2087" s="2217"/>
      <c r="TOR2087" s="2217"/>
      <c r="TOS2087" s="2217"/>
      <c r="TOT2087" s="2217"/>
      <c r="TOU2087" s="2217"/>
      <c r="TOV2087" s="2217"/>
      <c r="TOW2087" s="2217"/>
      <c r="TOX2087" s="2217"/>
      <c r="TOY2087" s="2217"/>
      <c r="TOZ2087" s="2217"/>
      <c r="TPA2087" s="2217"/>
      <c r="TPB2087" s="2217"/>
      <c r="TPC2087" s="2217"/>
      <c r="TPD2087" s="2217"/>
      <c r="TPE2087" s="2217"/>
      <c r="TPF2087" s="2217"/>
      <c r="TPG2087" s="2217"/>
      <c r="TPH2087" s="2217"/>
      <c r="TPI2087" s="2217"/>
      <c r="TPJ2087" s="2217"/>
      <c r="TPK2087" s="2217"/>
      <c r="TPL2087" s="2217"/>
      <c r="TPM2087" s="2217"/>
      <c r="TPN2087" s="2217"/>
      <c r="TPO2087" s="2217"/>
      <c r="TPP2087" s="2217"/>
      <c r="TPQ2087" s="2217"/>
      <c r="TPR2087" s="2217"/>
      <c r="TPS2087" s="2217"/>
      <c r="TPT2087" s="2217"/>
      <c r="TPU2087" s="2217"/>
      <c r="TPV2087" s="2217"/>
      <c r="TPW2087" s="2217"/>
      <c r="TPX2087" s="2217"/>
      <c r="TPY2087" s="2217"/>
      <c r="TPZ2087" s="2217"/>
      <c r="TQA2087" s="2217"/>
      <c r="TQB2087" s="2217"/>
      <c r="TQC2087" s="2217"/>
      <c r="TQD2087" s="2217"/>
      <c r="TQE2087" s="2217"/>
      <c r="TQF2087" s="2217"/>
      <c r="TQG2087" s="2217"/>
      <c r="TQH2087" s="2217"/>
      <c r="TQI2087" s="2217"/>
      <c r="TQJ2087" s="2217"/>
      <c r="TQK2087" s="2217"/>
      <c r="TQL2087" s="2217"/>
      <c r="TQM2087" s="2217"/>
      <c r="TQN2087" s="2217"/>
      <c r="TQO2087" s="2217"/>
      <c r="TQP2087" s="2217"/>
      <c r="TQQ2087" s="2217"/>
      <c r="TQR2087" s="2217"/>
      <c r="TQS2087" s="2217"/>
      <c r="TQT2087" s="2217"/>
      <c r="TQU2087" s="2217"/>
      <c r="TQV2087" s="2217"/>
      <c r="TQW2087" s="2217"/>
      <c r="TQX2087" s="2217"/>
      <c r="TQY2087" s="2217"/>
      <c r="TQZ2087" s="2217"/>
      <c r="TRA2087" s="2217"/>
      <c r="TRB2087" s="2217"/>
      <c r="TRC2087" s="2217"/>
      <c r="TRD2087" s="2217"/>
      <c r="TRE2087" s="2217"/>
      <c r="TRF2087" s="2217"/>
      <c r="TRG2087" s="2217"/>
      <c r="TRH2087" s="2217"/>
      <c r="TRI2087" s="2217"/>
      <c r="TRJ2087" s="2217"/>
      <c r="TRK2087" s="2217"/>
      <c r="TRL2087" s="2217"/>
      <c r="TRM2087" s="2217"/>
      <c r="TRN2087" s="2217"/>
      <c r="TRO2087" s="2217"/>
      <c r="TRP2087" s="2217"/>
      <c r="TRQ2087" s="2217"/>
      <c r="TRR2087" s="2217"/>
      <c r="TRS2087" s="2217"/>
      <c r="TRT2087" s="2217"/>
      <c r="TRU2087" s="2217"/>
      <c r="TRV2087" s="2217"/>
      <c r="TRW2087" s="2217"/>
      <c r="TRX2087" s="2217"/>
      <c r="TRY2087" s="2217"/>
      <c r="TRZ2087" s="2217"/>
      <c r="TSA2087" s="2217"/>
      <c r="TSB2087" s="2217"/>
      <c r="TSC2087" s="2217"/>
      <c r="TSD2087" s="2217"/>
      <c r="TSE2087" s="2217"/>
      <c r="TSF2087" s="2217"/>
      <c r="TSG2087" s="2217"/>
      <c r="TSH2087" s="2217"/>
      <c r="TSI2087" s="2217"/>
      <c r="TSJ2087" s="2217"/>
      <c r="TSK2087" s="2217"/>
      <c r="TSL2087" s="2217"/>
      <c r="TSM2087" s="2217"/>
      <c r="TSN2087" s="2217"/>
      <c r="TSO2087" s="2217"/>
      <c r="TSP2087" s="2217"/>
      <c r="TSQ2087" s="2217"/>
      <c r="TSR2087" s="2217"/>
      <c r="TSS2087" s="2217"/>
      <c r="TST2087" s="2217"/>
      <c r="TSU2087" s="2217"/>
      <c r="TSV2087" s="2217"/>
      <c r="TSW2087" s="2217"/>
      <c r="TSX2087" s="2217"/>
      <c r="TSY2087" s="2217"/>
      <c r="TSZ2087" s="2217"/>
      <c r="TTA2087" s="2217"/>
      <c r="TTB2087" s="2217"/>
      <c r="TTC2087" s="2217"/>
      <c r="TTD2087" s="2217"/>
      <c r="TTE2087" s="2217"/>
      <c r="TTF2087" s="2217"/>
      <c r="TTG2087" s="2217"/>
      <c r="TTH2087" s="2217"/>
      <c r="TTI2087" s="2217"/>
      <c r="TTJ2087" s="2217"/>
      <c r="TTK2087" s="2217"/>
      <c r="TTL2087" s="2217"/>
      <c r="TTM2087" s="2217"/>
      <c r="TTN2087" s="2217"/>
      <c r="TTO2087" s="2217"/>
      <c r="TTP2087" s="2217"/>
      <c r="TTQ2087" s="2217"/>
      <c r="TTR2087" s="2217"/>
      <c r="TTS2087" s="2217"/>
      <c r="TTT2087" s="2217"/>
      <c r="TTU2087" s="2217"/>
      <c r="TTV2087" s="2217"/>
      <c r="TTW2087" s="2217"/>
      <c r="TTX2087" s="2217"/>
      <c r="TTY2087" s="2217"/>
      <c r="TTZ2087" s="2217"/>
      <c r="TUA2087" s="2217"/>
      <c r="TUB2087" s="2217"/>
      <c r="TUC2087" s="2217"/>
      <c r="TUD2087" s="2217"/>
      <c r="TUE2087" s="2217"/>
      <c r="TUF2087" s="2217"/>
      <c r="TUG2087" s="2217"/>
      <c r="TUH2087" s="2217"/>
      <c r="TUI2087" s="2217"/>
      <c r="TUJ2087" s="2217"/>
      <c r="TUK2087" s="2217"/>
      <c r="TUL2087" s="2217"/>
      <c r="TUM2087" s="2217"/>
      <c r="TUN2087" s="2217"/>
      <c r="TUO2087" s="2217"/>
      <c r="TUP2087" s="2217"/>
      <c r="TUQ2087" s="2217"/>
      <c r="TUR2087" s="2217"/>
      <c r="TUS2087" s="2217"/>
      <c r="TUT2087" s="2217"/>
      <c r="TUU2087" s="2217"/>
      <c r="TUV2087" s="2217"/>
      <c r="TUW2087" s="2217"/>
      <c r="TUX2087" s="2217"/>
      <c r="TUY2087" s="2217"/>
      <c r="TUZ2087" s="2217"/>
      <c r="TVA2087" s="2217"/>
      <c r="TVB2087" s="2217"/>
      <c r="TVC2087" s="2217"/>
      <c r="TVD2087" s="2217"/>
      <c r="TVE2087" s="2217"/>
      <c r="TVF2087" s="2217"/>
      <c r="TVG2087" s="2217"/>
      <c r="TVH2087" s="2217"/>
      <c r="TVI2087" s="2217"/>
      <c r="TVJ2087" s="2217"/>
      <c r="TVK2087" s="2217"/>
      <c r="TVL2087" s="2217"/>
      <c r="TVM2087" s="2217"/>
      <c r="TVN2087" s="2217"/>
      <c r="TVO2087" s="2217"/>
      <c r="TVP2087" s="2217"/>
      <c r="TVQ2087" s="2217"/>
      <c r="TVR2087" s="2217"/>
      <c r="TVS2087" s="2217"/>
      <c r="TVT2087" s="2217"/>
      <c r="TVU2087" s="2217"/>
      <c r="TVV2087" s="2217"/>
      <c r="TVW2087" s="2217"/>
      <c r="TVX2087" s="2217"/>
      <c r="TVY2087" s="2217"/>
      <c r="TVZ2087" s="2217"/>
      <c r="TWA2087" s="2217"/>
      <c r="TWB2087" s="2217"/>
      <c r="TWC2087" s="2217"/>
      <c r="TWD2087" s="2217"/>
      <c r="TWE2087" s="2217"/>
      <c r="TWF2087" s="2217"/>
      <c r="TWG2087" s="2217"/>
      <c r="TWH2087" s="2217"/>
      <c r="TWI2087" s="2217"/>
      <c r="TWJ2087" s="2217"/>
      <c r="TWK2087" s="2217"/>
      <c r="TWL2087" s="2217"/>
      <c r="TWM2087" s="2217"/>
      <c r="TWN2087" s="2217"/>
      <c r="TWO2087" s="2217"/>
      <c r="TWP2087" s="2217"/>
      <c r="TWQ2087" s="2217"/>
      <c r="TWR2087" s="2217"/>
      <c r="TWS2087" s="2217"/>
      <c r="TWT2087" s="2217"/>
      <c r="TWU2087" s="2217"/>
      <c r="TWV2087" s="2217"/>
      <c r="TWW2087" s="2217"/>
      <c r="TWX2087" s="2217"/>
      <c r="TWY2087" s="2217"/>
      <c r="TWZ2087" s="2217"/>
      <c r="TXA2087" s="2217"/>
      <c r="TXB2087" s="2217"/>
      <c r="TXC2087" s="2217"/>
      <c r="TXD2087" s="2217"/>
      <c r="TXE2087" s="2217"/>
      <c r="TXF2087" s="2217"/>
      <c r="TXG2087" s="2217"/>
      <c r="TXH2087" s="2217"/>
      <c r="TXI2087" s="2217"/>
      <c r="TXJ2087" s="2217"/>
      <c r="TXK2087" s="2217"/>
      <c r="TXL2087" s="2217"/>
      <c r="TXM2087" s="2217"/>
      <c r="TXN2087" s="2217"/>
      <c r="TXO2087" s="2217"/>
      <c r="TXP2087" s="2217"/>
      <c r="TXQ2087" s="2217"/>
      <c r="TXR2087" s="2217"/>
      <c r="TXS2087" s="2217"/>
      <c r="TXT2087" s="2217"/>
      <c r="TXU2087" s="2217"/>
      <c r="TXV2087" s="2217"/>
      <c r="TXW2087" s="2217"/>
      <c r="TXX2087" s="2217"/>
      <c r="TXY2087" s="2217"/>
      <c r="TXZ2087" s="2217"/>
      <c r="TYA2087" s="2217"/>
      <c r="TYB2087" s="2217"/>
      <c r="TYC2087" s="2217"/>
      <c r="TYD2087" s="2217"/>
      <c r="TYE2087" s="2217"/>
      <c r="TYF2087" s="2217"/>
      <c r="TYG2087" s="2217"/>
      <c r="TYH2087" s="2217"/>
      <c r="TYI2087" s="2217"/>
      <c r="TYJ2087" s="2217"/>
      <c r="TYK2087" s="2217"/>
      <c r="TYL2087" s="2217"/>
      <c r="TYM2087" s="2217"/>
      <c r="TYN2087" s="2217"/>
      <c r="TYO2087" s="2217"/>
      <c r="TYP2087" s="2217"/>
      <c r="TYQ2087" s="2217"/>
      <c r="TYR2087" s="2217"/>
      <c r="TYS2087" s="2217"/>
      <c r="TYT2087" s="2217"/>
      <c r="TYU2087" s="2217"/>
      <c r="TYV2087" s="2217"/>
      <c r="TYW2087" s="2217"/>
      <c r="TYX2087" s="2217"/>
      <c r="TYY2087" s="2217"/>
      <c r="TYZ2087" s="2217"/>
      <c r="TZA2087" s="2217"/>
      <c r="TZB2087" s="2217"/>
      <c r="TZC2087" s="2217"/>
      <c r="TZD2087" s="2217"/>
      <c r="TZE2087" s="2217"/>
      <c r="TZF2087" s="2217"/>
      <c r="TZG2087" s="2217"/>
      <c r="TZH2087" s="2217"/>
      <c r="TZI2087" s="2217"/>
      <c r="TZJ2087" s="2217"/>
      <c r="TZK2087" s="2217"/>
      <c r="TZL2087" s="2217"/>
      <c r="TZM2087" s="2217"/>
      <c r="TZN2087" s="2217"/>
      <c r="TZO2087" s="2217"/>
      <c r="TZP2087" s="2217"/>
      <c r="TZQ2087" s="2217"/>
      <c r="TZR2087" s="2217"/>
      <c r="TZS2087" s="2217"/>
      <c r="TZT2087" s="2217"/>
      <c r="TZU2087" s="2217"/>
      <c r="TZV2087" s="2217"/>
      <c r="TZW2087" s="2217"/>
      <c r="TZX2087" s="2217"/>
      <c r="TZY2087" s="2217"/>
      <c r="TZZ2087" s="2217"/>
      <c r="UAA2087" s="2217"/>
      <c r="UAB2087" s="2217"/>
      <c r="UAC2087" s="2217"/>
      <c r="UAD2087" s="2217"/>
      <c r="UAE2087" s="2217"/>
      <c r="UAF2087" s="2217"/>
      <c r="UAG2087" s="2217"/>
      <c r="UAH2087" s="2217"/>
      <c r="UAI2087" s="2217"/>
      <c r="UAJ2087" s="2217"/>
      <c r="UAK2087" s="2217"/>
      <c r="UAL2087" s="2217"/>
      <c r="UAM2087" s="2217"/>
      <c r="UAN2087" s="2217"/>
      <c r="UAO2087" s="2217"/>
      <c r="UAP2087" s="2217"/>
      <c r="UAQ2087" s="2217"/>
      <c r="UAR2087" s="2217"/>
      <c r="UAS2087" s="2217"/>
      <c r="UAT2087" s="2217"/>
      <c r="UAU2087" s="2217"/>
      <c r="UAV2087" s="2217"/>
      <c r="UAW2087" s="2217"/>
      <c r="UAX2087" s="2217"/>
      <c r="UAY2087" s="2217"/>
      <c r="UAZ2087" s="2217"/>
      <c r="UBA2087" s="2217"/>
      <c r="UBB2087" s="2217"/>
      <c r="UBC2087" s="2217"/>
      <c r="UBD2087" s="2217"/>
      <c r="UBE2087" s="2217"/>
      <c r="UBF2087" s="2217"/>
      <c r="UBG2087" s="2217"/>
      <c r="UBH2087" s="2217"/>
      <c r="UBI2087" s="2217"/>
      <c r="UBJ2087" s="2217"/>
      <c r="UBK2087" s="2217"/>
      <c r="UBL2087" s="2217"/>
      <c r="UBM2087" s="2217"/>
      <c r="UBN2087" s="2217"/>
      <c r="UBO2087" s="2217"/>
      <c r="UBP2087" s="2217"/>
      <c r="UBQ2087" s="2217"/>
      <c r="UBR2087" s="2217"/>
      <c r="UBS2087" s="2217"/>
      <c r="UBT2087" s="2217"/>
      <c r="UBU2087" s="2217"/>
      <c r="UBV2087" s="2217"/>
      <c r="UBW2087" s="2217"/>
      <c r="UBX2087" s="2217"/>
      <c r="UBY2087" s="2217"/>
      <c r="UBZ2087" s="2217"/>
      <c r="UCA2087" s="2217"/>
      <c r="UCB2087" s="2217"/>
      <c r="UCC2087" s="2217"/>
      <c r="UCD2087" s="2217"/>
      <c r="UCE2087" s="2217"/>
      <c r="UCF2087" s="2217"/>
      <c r="UCG2087" s="2217"/>
      <c r="UCH2087" s="2217"/>
      <c r="UCI2087" s="2217"/>
      <c r="UCJ2087" s="2217"/>
      <c r="UCK2087" s="2217"/>
      <c r="UCL2087" s="2217"/>
      <c r="UCM2087" s="2217"/>
      <c r="UCN2087" s="2217"/>
      <c r="UCO2087" s="2217"/>
      <c r="UCP2087" s="2217"/>
      <c r="UCQ2087" s="2217"/>
      <c r="UCR2087" s="2217"/>
      <c r="UCS2087" s="2217"/>
      <c r="UCT2087" s="2217"/>
      <c r="UCU2087" s="2217"/>
      <c r="UCV2087" s="2217"/>
      <c r="UCW2087" s="2217"/>
      <c r="UCX2087" s="2217"/>
      <c r="UCY2087" s="2217"/>
      <c r="UCZ2087" s="2217"/>
      <c r="UDA2087" s="2217"/>
      <c r="UDB2087" s="2217"/>
      <c r="UDC2087" s="2217"/>
      <c r="UDD2087" s="2217"/>
      <c r="UDE2087" s="2217"/>
      <c r="UDF2087" s="2217"/>
      <c r="UDG2087" s="2217"/>
      <c r="UDH2087" s="2217"/>
      <c r="UDI2087" s="2217"/>
      <c r="UDJ2087" s="2217"/>
      <c r="UDK2087" s="2217"/>
      <c r="UDL2087" s="2217"/>
      <c r="UDM2087" s="2217"/>
      <c r="UDN2087" s="2217"/>
      <c r="UDO2087" s="2217"/>
      <c r="UDP2087" s="2217"/>
      <c r="UDQ2087" s="2217"/>
      <c r="UDR2087" s="2217"/>
      <c r="UDS2087" s="2217"/>
      <c r="UDT2087" s="2217"/>
      <c r="UDU2087" s="2217"/>
      <c r="UDV2087" s="2217"/>
      <c r="UDW2087" s="2217"/>
      <c r="UDX2087" s="2217"/>
      <c r="UDY2087" s="2217"/>
      <c r="UDZ2087" s="2217"/>
      <c r="UEA2087" s="2217"/>
      <c r="UEB2087" s="2217"/>
      <c r="UEC2087" s="2217"/>
      <c r="UED2087" s="2217"/>
      <c r="UEE2087" s="2217"/>
      <c r="UEF2087" s="2217"/>
      <c r="UEG2087" s="2217"/>
      <c r="UEH2087" s="2217"/>
      <c r="UEI2087" s="2217"/>
      <c r="UEJ2087" s="2217"/>
      <c r="UEK2087" s="2217"/>
      <c r="UEL2087" s="2217"/>
      <c r="UEM2087" s="2217"/>
      <c r="UEN2087" s="2217"/>
      <c r="UEO2087" s="2217"/>
      <c r="UEP2087" s="2217"/>
      <c r="UEQ2087" s="2217"/>
      <c r="UER2087" s="2217"/>
      <c r="UES2087" s="2217"/>
      <c r="UET2087" s="2217"/>
      <c r="UEU2087" s="2217"/>
      <c r="UEV2087" s="2217"/>
      <c r="UEW2087" s="2217"/>
      <c r="UEX2087" s="2217"/>
      <c r="UEY2087" s="2217"/>
      <c r="UEZ2087" s="2217"/>
      <c r="UFA2087" s="2217"/>
      <c r="UFB2087" s="2217"/>
      <c r="UFC2087" s="2217"/>
      <c r="UFD2087" s="2217"/>
      <c r="UFE2087" s="2217"/>
      <c r="UFF2087" s="2217"/>
      <c r="UFG2087" s="2217"/>
      <c r="UFH2087" s="2217"/>
      <c r="UFI2087" s="2217"/>
      <c r="UFJ2087" s="2217"/>
      <c r="UFK2087" s="2217"/>
      <c r="UFL2087" s="2217"/>
      <c r="UFM2087" s="2217"/>
      <c r="UFN2087" s="2217"/>
      <c r="UFO2087" s="2217"/>
      <c r="UFP2087" s="2217"/>
      <c r="UFQ2087" s="2217"/>
      <c r="UFR2087" s="2217"/>
      <c r="UFS2087" s="2217"/>
      <c r="UFT2087" s="2217"/>
      <c r="UFU2087" s="2217"/>
      <c r="UFV2087" s="2217"/>
      <c r="UFW2087" s="2217"/>
      <c r="UFX2087" s="2217"/>
      <c r="UFY2087" s="2217"/>
      <c r="UFZ2087" s="2217"/>
      <c r="UGA2087" s="2217"/>
      <c r="UGB2087" s="2217"/>
      <c r="UGC2087" s="2217"/>
      <c r="UGD2087" s="2217"/>
      <c r="UGE2087" s="2217"/>
      <c r="UGF2087" s="2217"/>
      <c r="UGG2087" s="2217"/>
      <c r="UGH2087" s="2217"/>
      <c r="UGI2087" s="2217"/>
      <c r="UGJ2087" s="2217"/>
      <c r="UGK2087" s="2217"/>
      <c r="UGL2087" s="2217"/>
      <c r="UGM2087" s="2217"/>
      <c r="UGN2087" s="2217"/>
      <c r="UGO2087" s="2217"/>
      <c r="UGP2087" s="2217"/>
      <c r="UGQ2087" s="2217"/>
      <c r="UGR2087" s="2217"/>
      <c r="UGS2087" s="2217"/>
      <c r="UGT2087" s="2217"/>
      <c r="UGU2087" s="2217"/>
      <c r="UGV2087" s="2217"/>
      <c r="UGW2087" s="2217"/>
      <c r="UGX2087" s="2217"/>
      <c r="UGY2087" s="2217"/>
      <c r="UGZ2087" s="2217"/>
      <c r="UHA2087" s="2217"/>
      <c r="UHB2087" s="2217"/>
      <c r="UHC2087" s="2217"/>
      <c r="UHD2087" s="2217"/>
      <c r="UHE2087" s="2217"/>
      <c r="UHF2087" s="2217"/>
      <c r="UHG2087" s="2217"/>
      <c r="UHH2087" s="2217"/>
      <c r="UHI2087" s="2217"/>
      <c r="UHJ2087" s="2217"/>
      <c r="UHK2087" s="2217"/>
      <c r="UHL2087" s="2217"/>
      <c r="UHM2087" s="2217"/>
      <c r="UHN2087" s="2217"/>
      <c r="UHO2087" s="2217"/>
      <c r="UHP2087" s="2217"/>
      <c r="UHQ2087" s="2217"/>
      <c r="UHR2087" s="2217"/>
      <c r="UHS2087" s="2217"/>
      <c r="UHT2087" s="2217"/>
      <c r="UHU2087" s="2217"/>
      <c r="UHV2087" s="2217"/>
      <c r="UHW2087" s="2217"/>
      <c r="UHX2087" s="2217"/>
      <c r="UHY2087" s="2217"/>
      <c r="UHZ2087" s="2217"/>
      <c r="UIA2087" s="2217"/>
      <c r="UIB2087" s="2217"/>
      <c r="UIC2087" s="2217"/>
      <c r="UID2087" s="2217"/>
      <c r="UIE2087" s="2217"/>
      <c r="UIF2087" s="2217"/>
      <c r="UIG2087" s="2217"/>
      <c r="UIH2087" s="2217"/>
      <c r="UII2087" s="2217"/>
      <c r="UIJ2087" s="2217"/>
      <c r="UIK2087" s="2217"/>
      <c r="UIL2087" s="2217"/>
      <c r="UIM2087" s="2217"/>
      <c r="UIN2087" s="2217"/>
      <c r="UIO2087" s="2217"/>
      <c r="UIP2087" s="2217"/>
      <c r="UIQ2087" s="2217"/>
      <c r="UIR2087" s="2217"/>
      <c r="UIS2087" s="2217"/>
      <c r="UIT2087" s="2217"/>
      <c r="UIU2087" s="2217"/>
      <c r="UIV2087" s="2217"/>
      <c r="UIW2087" s="2217"/>
      <c r="UIX2087" s="2217"/>
      <c r="UIY2087" s="2217"/>
      <c r="UIZ2087" s="2217"/>
      <c r="UJA2087" s="2217"/>
      <c r="UJB2087" s="2217"/>
      <c r="UJC2087" s="2217"/>
      <c r="UJD2087" s="2217"/>
      <c r="UJE2087" s="2217"/>
      <c r="UJF2087" s="2217"/>
      <c r="UJG2087" s="2217"/>
      <c r="UJH2087" s="2217"/>
      <c r="UJI2087" s="2217"/>
      <c r="UJJ2087" s="2217"/>
      <c r="UJK2087" s="2217"/>
      <c r="UJL2087" s="2217"/>
      <c r="UJM2087" s="2217"/>
      <c r="UJN2087" s="2217"/>
      <c r="UJO2087" s="2217"/>
      <c r="UJP2087" s="2217"/>
      <c r="UJQ2087" s="2217"/>
      <c r="UJR2087" s="2217"/>
      <c r="UJS2087" s="2217"/>
      <c r="UJT2087" s="2217"/>
      <c r="UJU2087" s="2217"/>
      <c r="UJV2087" s="2217"/>
      <c r="UJW2087" s="2217"/>
      <c r="UJX2087" s="2217"/>
      <c r="UJY2087" s="2217"/>
      <c r="UJZ2087" s="2217"/>
      <c r="UKA2087" s="2217"/>
      <c r="UKB2087" s="2217"/>
      <c r="UKC2087" s="2217"/>
      <c r="UKD2087" s="2217"/>
      <c r="UKE2087" s="2217"/>
      <c r="UKF2087" s="2217"/>
      <c r="UKG2087" s="2217"/>
      <c r="UKH2087" s="2217"/>
      <c r="UKI2087" s="2217"/>
      <c r="UKJ2087" s="2217"/>
      <c r="UKK2087" s="2217"/>
      <c r="UKL2087" s="2217"/>
      <c r="UKM2087" s="2217"/>
      <c r="UKN2087" s="2217"/>
      <c r="UKO2087" s="2217"/>
      <c r="UKP2087" s="2217"/>
      <c r="UKQ2087" s="2217"/>
      <c r="UKR2087" s="2217"/>
      <c r="UKS2087" s="2217"/>
      <c r="UKT2087" s="2217"/>
      <c r="UKU2087" s="2217"/>
      <c r="UKV2087" s="2217"/>
      <c r="UKW2087" s="2217"/>
      <c r="UKX2087" s="2217"/>
      <c r="UKY2087" s="2217"/>
      <c r="UKZ2087" s="2217"/>
      <c r="ULA2087" s="2217"/>
      <c r="ULB2087" s="2217"/>
      <c r="ULC2087" s="2217"/>
      <c r="ULD2087" s="2217"/>
      <c r="ULE2087" s="2217"/>
      <c r="ULF2087" s="2217"/>
      <c r="ULG2087" s="2217"/>
      <c r="ULH2087" s="2217"/>
      <c r="ULI2087" s="2217"/>
      <c r="ULJ2087" s="2217"/>
      <c r="ULK2087" s="2217"/>
      <c r="ULL2087" s="2217"/>
      <c r="ULM2087" s="2217"/>
      <c r="ULN2087" s="2217"/>
      <c r="ULO2087" s="2217"/>
      <c r="ULP2087" s="2217"/>
      <c r="ULQ2087" s="2217"/>
      <c r="ULR2087" s="2217"/>
      <c r="ULS2087" s="2217"/>
      <c r="ULT2087" s="2217"/>
      <c r="ULU2087" s="2217"/>
      <c r="ULV2087" s="2217"/>
      <c r="ULW2087" s="2217"/>
      <c r="ULX2087" s="2217"/>
      <c r="ULY2087" s="2217"/>
      <c r="ULZ2087" s="2217"/>
      <c r="UMA2087" s="2217"/>
      <c r="UMB2087" s="2217"/>
      <c r="UMC2087" s="2217"/>
      <c r="UMD2087" s="2217"/>
      <c r="UME2087" s="2217"/>
      <c r="UMF2087" s="2217"/>
      <c r="UMG2087" s="2217"/>
      <c r="UMH2087" s="2217"/>
      <c r="UMI2087" s="2217"/>
      <c r="UMJ2087" s="2217"/>
      <c r="UMK2087" s="2217"/>
      <c r="UML2087" s="2217"/>
      <c r="UMM2087" s="2217"/>
      <c r="UMN2087" s="2217"/>
      <c r="UMO2087" s="2217"/>
      <c r="UMP2087" s="2217"/>
      <c r="UMQ2087" s="2217"/>
      <c r="UMR2087" s="2217"/>
      <c r="UMS2087" s="2217"/>
      <c r="UMT2087" s="2217"/>
      <c r="UMU2087" s="2217"/>
      <c r="UMV2087" s="2217"/>
      <c r="UMW2087" s="2217"/>
      <c r="UMX2087" s="2217"/>
      <c r="UMY2087" s="2217"/>
      <c r="UMZ2087" s="2217"/>
      <c r="UNA2087" s="2217"/>
      <c r="UNB2087" s="2217"/>
      <c r="UNC2087" s="2217"/>
      <c r="UND2087" s="2217"/>
      <c r="UNE2087" s="2217"/>
      <c r="UNF2087" s="2217"/>
      <c r="UNG2087" s="2217"/>
      <c r="UNH2087" s="2217"/>
      <c r="UNI2087" s="2217"/>
      <c r="UNJ2087" s="2217"/>
      <c r="UNK2087" s="2217"/>
      <c r="UNL2087" s="2217"/>
      <c r="UNM2087" s="2217"/>
      <c r="UNN2087" s="2217"/>
      <c r="UNO2087" s="2217"/>
      <c r="UNP2087" s="2217"/>
      <c r="UNQ2087" s="2217"/>
      <c r="UNR2087" s="2217"/>
      <c r="UNS2087" s="2217"/>
      <c r="UNT2087" s="2217"/>
      <c r="UNU2087" s="2217"/>
      <c r="UNV2087" s="2217"/>
      <c r="UNW2087" s="2217"/>
      <c r="UNX2087" s="2217"/>
      <c r="UNY2087" s="2217"/>
      <c r="UNZ2087" s="2217"/>
      <c r="UOA2087" s="2217"/>
      <c r="UOB2087" s="2217"/>
      <c r="UOC2087" s="2217"/>
      <c r="UOD2087" s="2217"/>
      <c r="UOE2087" s="2217"/>
      <c r="UOF2087" s="2217"/>
      <c r="UOG2087" s="2217"/>
      <c r="UOH2087" s="2217"/>
      <c r="UOI2087" s="2217"/>
      <c r="UOJ2087" s="2217"/>
      <c r="UOK2087" s="2217"/>
      <c r="UOL2087" s="2217"/>
      <c r="UOM2087" s="2217"/>
      <c r="UON2087" s="2217"/>
      <c r="UOO2087" s="2217"/>
      <c r="UOP2087" s="2217"/>
      <c r="UOQ2087" s="2217"/>
      <c r="UOR2087" s="2217"/>
      <c r="UOS2087" s="2217"/>
      <c r="UOT2087" s="2217"/>
      <c r="UOU2087" s="2217"/>
      <c r="UOV2087" s="2217"/>
      <c r="UOW2087" s="2217"/>
      <c r="UOX2087" s="2217"/>
      <c r="UOY2087" s="2217"/>
      <c r="UOZ2087" s="2217"/>
      <c r="UPA2087" s="2217"/>
      <c r="UPB2087" s="2217"/>
      <c r="UPC2087" s="2217"/>
      <c r="UPD2087" s="2217"/>
      <c r="UPE2087" s="2217"/>
      <c r="UPF2087" s="2217"/>
      <c r="UPG2087" s="2217"/>
      <c r="UPH2087" s="2217"/>
      <c r="UPI2087" s="2217"/>
      <c r="UPJ2087" s="2217"/>
      <c r="UPK2087" s="2217"/>
      <c r="UPL2087" s="2217"/>
      <c r="UPM2087" s="2217"/>
      <c r="UPN2087" s="2217"/>
      <c r="UPO2087" s="2217"/>
      <c r="UPP2087" s="2217"/>
      <c r="UPQ2087" s="2217"/>
      <c r="UPR2087" s="2217"/>
      <c r="UPS2087" s="2217"/>
      <c r="UPT2087" s="2217"/>
      <c r="UPU2087" s="2217"/>
      <c r="UPV2087" s="2217"/>
      <c r="UPW2087" s="2217"/>
      <c r="UPX2087" s="2217"/>
      <c r="UPY2087" s="2217"/>
      <c r="UPZ2087" s="2217"/>
      <c r="UQA2087" s="2217"/>
      <c r="UQB2087" s="2217"/>
      <c r="UQC2087" s="2217"/>
      <c r="UQD2087" s="2217"/>
      <c r="UQE2087" s="2217"/>
      <c r="UQF2087" s="2217"/>
      <c r="UQG2087" s="2217"/>
      <c r="UQH2087" s="2217"/>
      <c r="UQI2087" s="2217"/>
      <c r="UQJ2087" s="2217"/>
      <c r="UQK2087" s="2217"/>
      <c r="UQL2087" s="2217"/>
      <c r="UQM2087" s="2217"/>
      <c r="UQN2087" s="2217"/>
      <c r="UQO2087" s="2217"/>
      <c r="UQP2087" s="2217"/>
      <c r="UQQ2087" s="2217"/>
      <c r="UQR2087" s="2217"/>
      <c r="UQS2087" s="2217"/>
      <c r="UQT2087" s="2217"/>
      <c r="UQU2087" s="2217"/>
      <c r="UQV2087" s="2217"/>
      <c r="UQW2087" s="2217"/>
      <c r="UQX2087" s="2217"/>
      <c r="UQY2087" s="2217"/>
      <c r="UQZ2087" s="2217"/>
      <c r="URA2087" s="2217"/>
      <c r="URB2087" s="2217"/>
      <c r="URC2087" s="2217"/>
      <c r="URD2087" s="2217"/>
      <c r="URE2087" s="2217"/>
      <c r="URF2087" s="2217"/>
      <c r="URG2087" s="2217"/>
      <c r="URH2087" s="2217"/>
      <c r="URI2087" s="2217"/>
      <c r="URJ2087" s="2217"/>
      <c r="URK2087" s="2217"/>
      <c r="URL2087" s="2217"/>
      <c r="URM2087" s="2217"/>
      <c r="URN2087" s="2217"/>
      <c r="URO2087" s="2217"/>
      <c r="URP2087" s="2217"/>
      <c r="URQ2087" s="2217"/>
      <c r="URR2087" s="2217"/>
      <c r="URS2087" s="2217"/>
      <c r="URT2087" s="2217"/>
      <c r="URU2087" s="2217"/>
      <c r="URV2087" s="2217"/>
      <c r="URW2087" s="2217"/>
      <c r="URX2087" s="2217"/>
      <c r="URY2087" s="2217"/>
      <c r="URZ2087" s="2217"/>
      <c r="USA2087" s="2217"/>
      <c r="USB2087" s="2217"/>
      <c r="USC2087" s="2217"/>
      <c r="USD2087" s="2217"/>
      <c r="USE2087" s="2217"/>
      <c r="USF2087" s="2217"/>
      <c r="USG2087" s="2217"/>
      <c r="USH2087" s="2217"/>
      <c r="USI2087" s="2217"/>
      <c r="USJ2087" s="2217"/>
      <c r="USK2087" s="2217"/>
      <c r="USL2087" s="2217"/>
      <c r="USM2087" s="2217"/>
      <c r="USN2087" s="2217"/>
      <c r="USO2087" s="2217"/>
      <c r="USP2087" s="2217"/>
      <c r="USQ2087" s="2217"/>
      <c r="USR2087" s="2217"/>
      <c r="USS2087" s="2217"/>
      <c r="UST2087" s="2217"/>
      <c r="USU2087" s="2217"/>
      <c r="USV2087" s="2217"/>
      <c r="USW2087" s="2217"/>
      <c r="USX2087" s="2217"/>
      <c r="USY2087" s="2217"/>
      <c r="USZ2087" s="2217"/>
      <c r="UTA2087" s="2217"/>
      <c r="UTB2087" s="2217"/>
      <c r="UTC2087" s="2217"/>
      <c r="UTD2087" s="2217"/>
      <c r="UTE2087" s="2217"/>
      <c r="UTF2087" s="2217"/>
      <c r="UTG2087" s="2217"/>
      <c r="UTH2087" s="2217"/>
      <c r="UTI2087" s="2217"/>
      <c r="UTJ2087" s="2217"/>
      <c r="UTK2087" s="2217"/>
      <c r="UTL2087" s="2217"/>
      <c r="UTM2087" s="2217"/>
      <c r="UTN2087" s="2217"/>
      <c r="UTO2087" s="2217"/>
      <c r="UTP2087" s="2217"/>
      <c r="UTQ2087" s="2217"/>
      <c r="UTR2087" s="2217"/>
      <c r="UTS2087" s="2217"/>
      <c r="UTT2087" s="2217"/>
      <c r="UTU2087" s="2217"/>
      <c r="UTV2087" s="2217"/>
      <c r="UTW2087" s="2217"/>
      <c r="UTX2087" s="2217"/>
      <c r="UTY2087" s="2217"/>
      <c r="UTZ2087" s="2217"/>
      <c r="UUA2087" s="2217"/>
      <c r="UUB2087" s="2217"/>
      <c r="UUC2087" s="2217"/>
      <c r="UUD2087" s="2217"/>
      <c r="UUE2087" s="2217"/>
      <c r="UUF2087" s="2217"/>
      <c r="UUG2087" s="2217"/>
      <c r="UUH2087" s="2217"/>
      <c r="UUI2087" s="2217"/>
      <c r="UUJ2087" s="2217"/>
      <c r="UUK2087" s="2217"/>
      <c r="UUL2087" s="2217"/>
      <c r="UUM2087" s="2217"/>
      <c r="UUN2087" s="2217"/>
      <c r="UUO2087" s="2217"/>
      <c r="UUP2087" s="2217"/>
      <c r="UUQ2087" s="2217"/>
      <c r="UUR2087" s="2217"/>
      <c r="UUS2087" s="2217"/>
      <c r="UUT2087" s="2217"/>
      <c r="UUU2087" s="2217"/>
      <c r="UUV2087" s="2217"/>
      <c r="UUW2087" s="2217"/>
      <c r="UUX2087" s="2217"/>
      <c r="UUY2087" s="2217"/>
      <c r="UUZ2087" s="2217"/>
      <c r="UVA2087" s="2217"/>
      <c r="UVB2087" s="2217"/>
      <c r="UVC2087" s="2217"/>
      <c r="UVD2087" s="2217"/>
      <c r="UVE2087" s="2217"/>
      <c r="UVF2087" s="2217"/>
      <c r="UVG2087" s="2217"/>
      <c r="UVH2087" s="2217"/>
      <c r="UVI2087" s="2217"/>
      <c r="UVJ2087" s="2217"/>
      <c r="UVK2087" s="2217"/>
      <c r="UVL2087" s="2217"/>
      <c r="UVM2087" s="2217"/>
      <c r="UVN2087" s="2217"/>
      <c r="UVO2087" s="2217"/>
      <c r="UVP2087" s="2217"/>
      <c r="UVQ2087" s="2217"/>
      <c r="UVR2087" s="2217"/>
      <c r="UVS2087" s="2217"/>
      <c r="UVT2087" s="2217"/>
      <c r="UVU2087" s="2217"/>
      <c r="UVV2087" s="2217"/>
      <c r="UVW2087" s="2217"/>
      <c r="UVX2087" s="2217"/>
      <c r="UVY2087" s="2217"/>
      <c r="UVZ2087" s="2217"/>
      <c r="UWA2087" s="2217"/>
      <c r="UWB2087" s="2217"/>
      <c r="UWC2087" s="2217"/>
      <c r="UWD2087" s="2217"/>
      <c r="UWE2087" s="2217"/>
      <c r="UWF2087" s="2217"/>
      <c r="UWG2087" s="2217"/>
      <c r="UWH2087" s="2217"/>
      <c r="UWI2087" s="2217"/>
      <c r="UWJ2087" s="2217"/>
      <c r="UWK2087" s="2217"/>
      <c r="UWL2087" s="2217"/>
      <c r="UWM2087" s="2217"/>
      <c r="UWN2087" s="2217"/>
      <c r="UWO2087" s="2217"/>
      <c r="UWP2087" s="2217"/>
      <c r="UWQ2087" s="2217"/>
      <c r="UWR2087" s="2217"/>
      <c r="UWS2087" s="2217"/>
      <c r="UWT2087" s="2217"/>
      <c r="UWU2087" s="2217"/>
      <c r="UWV2087" s="2217"/>
      <c r="UWW2087" s="2217"/>
      <c r="UWX2087" s="2217"/>
      <c r="UWY2087" s="2217"/>
      <c r="UWZ2087" s="2217"/>
      <c r="UXA2087" s="2217"/>
      <c r="UXB2087" s="2217"/>
      <c r="UXC2087" s="2217"/>
      <c r="UXD2087" s="2217"/>
      <c r="UXE2087" s="2217"/>
      <c r="UXF2087" s="2217"/>
      <c r="UXG2087" s="2217"/>
      <c r="UXH2087" s="2217"/>
      <c r="UXI2087" s="2217"/>
      <c r="UXJ2087" s="2217"/>
      <c r="UXK2087" s="2217"/>
      <c r="UXL2087" s="2217"/>
      <c r="UXM2087" s="2217"/>
      <c r="UXN2087" s="2217"/>
      <c r="UXO2087" s="2217"/>
      <c r="UXP2087" s="2217"/>
      <c r="UXQ2087" s="2217"/>
      <c r="UXR2087" s="2217"/>
      <c r="UXS2087" s="2217"/>
      <c r="UXT2087" s="2217"/>
      <c r="UXU2087" s="2217"/>
      <c r="UXV2087" s="2217"/>
      <c r="UXW2087" s="2217"/>
      <c r="UXX2087" s="2217"/>
      <c r="UXY2087" s="2217"/>
      <c r="UXZ2087" s="2217"/>
      <c r="UYA2087" s="2217"/>
      <c r="UYB2087" s="2217"/>
      <c r="UYC2087" s="2217"/>
      <c r="UYD2087" s="2217"/>
      <c r="UYE2087" s="2217"/>
      <c r="UYF2087" s="2217"/>
      <c r="UYG2087" s="2217"/>
      <c r="UYH2087" s="2217"/>
      <c r="UYI2087" s="2217"/>
      <c r="UYJ2087" s="2217"/>
      <c r="UYK2087" s="2217"/>
      <c r="UYL2087" s="2217"/>
      <c r="UYM2087" s="2217"/>
      <c r="UYN2087" s="2217"/>
      <c r="UYO2087" s="2217"/>
      <c r="UYP2087" s="2217"/>
      <c r="UYQ2087" s="2217"/>
      <c r="UYR2087" s="2217"/>
      <c r="UYS2087" s="2217"/>
      <c r="UYT2087" s="2217"/>
      <c r="UYU2087" s="2217"/>
      <c r="UYV2087" s="2217"/>
      <c r="UYW2087" s="2217"/>
      <c r="UYX2087" s="2217"/>
      <c r="UYY2087" s="2217"/>
      <c r="UYZ2087" s="2217"/>
      <c r="UZA2087" s="2217"/>
      <c r="UZB2087" s="2217"/>
      <c r="UZC2087" s="2217"/>
      <c r="UZD2087" s="2217"/>
      <c r="UZE2087" s="2217"/>
      <c r="UZF2087" s="2217"/>
      <c r="UZG2087" s="2217"/>
      <c r="UZH2087" s="2217"/>
      <c r="UZI2087" s="2217"/>
      <c r="UZJ2087" s="2217"/>
      <c r="UZK2087" s="2217"/>
      <c r="UZL2087" s="2217"/>
      <c r="UZM2087" s="2217"/>
      <c r="UZN2087" s="2217"/>
      <c r="UZO2087" s="2217"/>
      <c r="UZP2087" s="2217"/>
      <c r="UZQ2087" s="2217"/>
      <c r="UZR2087" s="2217"/>
      <c r="UZS2087" s="2217"/>
      <c r="UZT2087" s="2217"/>
      <c r="UZU2087" s="2217"/>
      <c r="UZV2087" s="2217"/>
      <c r="UZW2087" s="2217"/>
      <c r="UZX2087" s="2217"/>
      <c r="UZY2087" s="2217"/>
      <c r="UZZ2087" s="2217"/>
      <c r="VAA2087" s="2217"/>
      <c r="VAB2087" s="2217"/>
      <c r="VAC2087" s="2217"/>
      <c r="VAD2087" s="2217"/>
      <c r="VAE2087" s="2217"/>
      <c r="VAF2087" s="2217"/>
      <c r="VAG2087" s="2217"/>
      <c r="VAH2087" s="2217"/>
      <c r="VAI2087" s="2217"/>
      <c r="VAJ2087" s="2217"/>
      <c r="VAK2087" s="2217"/>
      <c r="VAL2087" s="2217"/>
      <c r="VAM2087" s="2217"/>
      <c r="VAN2087" s="2217"/>
      <c r="VAO2087" s="2217"/>
      <c r="VAP2087" s="2217"/>
      <c r="VAQ2087" s="2217"/>
      <c r="VAR2087" s="2217"/>
      <c r="VAS2087" s="2217"/>
      <c r="VAT2087" s="2217"/>
      <c r="VAU2087" s="2217"/>
      <c r="VAV2087" s="2217"/>
      <c r="VAW2087" s="2217"/>
      <c r="VAX2087" s="2217"/>
      <c r="VAY2087" s="2217"/>
      <c r="VAZ2087" s="2217"/>
      <c r="VBA2087" s="2217"/>
      <c r="VBB2087" s="2217"/>
      <c r="VBC2087" s="2217"/>
      <c r="VBD2087" s="2217"/>
      <c r="VBE2087" s="2217"/>
      <c r="VBF2087" s="2217"/>
      <c r="VBG2087" s="2217"/>
      <c r="VBH2087" s="2217"/>
      <c r="VBI2087" s="2217"/>
      <c r="VBJ2087" s="2217"/>
      <c r="VBK2087" s="2217"/>
      <c r="VBL2087" s="2217"/>
      <c r="VBM2087" s="2217"/>
      <c r="VBN2087" s="2217"/>
      <c r="VBO2087" s="2217"/>
      <c r="VBP2087" s="2217"/>
      <c r="VBQ2087" s="2217"/>
      <c r="VBR2087" s="2217"/>
      <c r="VBS2087" s="2217"/>
      <c r="VBT2087" s="2217"/>
      <c r="VBU2087" s="2217"/>
      <c r="VBV2087" s="2217"/>
      <c r="VBW2087" s="2217"/>
      <c r="VBX2087" s="2217"/>
      <c r="VBY2087" s="2217"/>
      <c r="VBZ2087" s="2217"/>
      <c r="VCA2087" s="2217"/>
      <c r="VCB2087" s="2217"/>
      <c r="VCC2087" s="2217"/>
      <c r="VCD2087" s="2217"/>
      <c r="VCE2087" s="2217"/>
      <c r="VCF2087" s="2217"/>
      <c r="VCG2087" s="2217"/>
      <c r="VCH2087" s="2217"/>
      <c r="VCI2087" s="2217"/>
      <c r="VCJ2087" s="2217"/>
      <c r="VCK2087" s="2217"/>
      <c r="VCL2087" s="2217"/>
      <c r="VCM2087" s="2217"/>
      <c r="VCN2087" s="2217"/>
      <c r="VCO2087" s="2217"/>
      <c r="VCP2087" s="2217"/>
      <c r="VCQ2087" s="2217"/>
      <c r="VCR2087" s="2217"/>
      <c r="VCS2087" s="2217"/>
      <c r="VCT2087" s="2217"/>
      <c r="VCU2087" s="2217"/>
      <c r="VCV2087" s="2217"/>
      <c r="VCW2087" s="2217"/>
      <c r="VCX2087" s="2217"/>
      <c r="VCY2087" s="2217"/>
      <c r="VCZ2087" s="2217"/>
      <c r="VDA2087" s="2217"/>
      <c r="VDB2087" s="2217"/>
      <c r="VDC2087" s="2217"/>
      <c r="VDD2087" s="2217"/>
      <c r="VDE2087" s="2217"/>
      <c r="VDF2087" s="2217"/>
      <c r="VDG2087" s="2217"/>
      <c r="VDH2087" s="2217"/>
      <c r="VDI2087" s="2217"/>
      <c r="VDJ2087" s="2217"/>
      <c r="VDK2087" s="2217"/>
      <c r="VDL2087" s="2217"/>
      <c r="VDM2087" s="2217"/>
      <c r="VDN2087" s="2217"/>
      <c r="VDO2087" s="2217"/>
      <c r="VDP2087" s="2217"/>
      <c r="VDQ2087" s="2217"/>
      <c r="VDR2087" s="2217"/>
      <c r="VDS2087" s="2217"/>
      <c r="VDT2087" s="2217"/>
      <c r="VDU2087" s="2217"/>
      <c r="VDV2087" s="2217"/>
      <c r="VDW2087" s="2217"/>
      <c r="VDX2087" s="2217"/>
      <c r="VDY2087" s="2217"/>
      <c r="VDZ2087" s="2217"/>
      <c r="VEA2087" s="2217"/>
      <c r="VEB2087" s="2217"/>
      <c r="VEC2087" s="2217"/>
      <c r="VED2087" s="2217"/>
      <c r="VEE2087" s="2217"/>
      <c r="VEF2087" s="2217"/>
      <c r="VEG2087" s="2217"/>
      <c r="VEH2087" s="2217"/>
      <c r="VEI2087" s="2217"/>
      <c r="VEJ2087" s="2217"/>
      <c r="VEK2087" s="2217"/>
      <c r="VEL2087" s="2217"/>
      <c r="VEM2087" s="2217"/>
      <c r="VEN2087" s="2217"/>
      <c r="VEO2087" s="2217"/>
      <c r="VEP2087" s="2217"/>
      <c r="VEQ2087" s="2217"/>
      <c r="VER2087" s="2217"/>
      <c r="VES2087" s="2217"/>
      <c r="VET2087" s="2217"/>
      <c r="VEU2087" s="2217"/>
      <c r="VEV2087" s="2217"/>
      <c r="VEW2087" s="2217"/>
      <c r="VEX2087" s="2217"/>
      <c r="VEY2087" s="2217"/>
      <c r="VEZ2087" s="2217"/>
      <c r="VFA2087" s="2217"/>
      <c r="VFB2087" s="2217"/>
      <c r="VFC2087" s="2217"/>
      <c r="VFD2087" s="2217"/>
      <c r="VFE2087" s="2217"/>
      <c r="VFF2087" s="2217"/>
      <c r="VFG2087" s="2217"/>
      <c r="VFH2087" s="2217"/>
      <c r="VFI2087" s="2217"/>
      <c r="VFJ2087" s="2217"/>
      <c r="VFK2087" s="2217"/>
      <c r="VFL2087" s="2217"/>
      <c r="VFM2087" s="2217"/>
      <c r="VFN2087" s="2217"/>
      <c r="VFO2087" s="2217"/>
      <c r="VFP2087" s="2217"/>
      <c r="VFQ2087" s="2217"/>
      <c r="VFR2087" s="2217"/>
      <c r="VFS2087" s="2217"/>
      <c r="VFT2087" s="2217"/>
      <c r="VFU2087" s="2217"/>
      <c r="VFV2087" s="2217"/>
      <c r="VFW2087" s="2217"/>
      <c r="VFX2087" s="2217"/>
      <c r="VFY2087" s="2217"/>
      <c r="VFZ2087" s="2217"/>
      <c r="VGA2087" s="2217"/>
      <c r="VGB2087" s="2217"/>
      <c r="VGC2087" s="2217"/>
      <c r="VGD2087" s="2217"/>
      <c r="VGE2087" s="2217"/>
      <c r="VGF2087" s="2217"/>
      <c r="VGG2087" s="2217"/>
      <c r="VGH2087" s="2217"/>
      <c r="VGI2087" s="2217"/>
      <c r="VGJ2087" s="2217"/>
      <c r="VGK2087" s="2217"/>
      <c r="VGL2087" s="2217"/>
      <c r="VGM2087" s="2217"/>
      <c r="VGN2087" s="2217"/>
      <c r="VGO2087" s="2217"/>
      <c r="VGP2087" s="2217"/>
      <c r="VGQ2087" s="2217"/>
      <c r="VGR2087" s="2217"/>
      <c r="VGS2087" s="2217"/>
      <c r="VGT2087" s="2217"/>
      <c r="VGU2087" s="2217"/>
      <c r="VGV2087" s="2217"/>
      <c r="VGW2087" s="2217"/>
      <c r="VGX2087" s="2217"/>
      <c r="VGY2087" s="2217"/>
      <c r="VGZ2087" s="2217"/>
      <c r="VHA2087" s="2217"/>
      <c r="VHB2087" s="2217"/>
      <c r="VHC2087" s="2217"/>
      <c r="VHD2087" s="2217"/>
      <c r="VHE2087" s="2217"/>
      <c r="VHF2087" s="2217"/>
      <c r="VHG2087" s="2217"/>
      <c r="VHH2087" s="2217"/>
      <c r="VHI2087" s="2217"/>
      <c r="VHJ2087" s="2217"/>
      <c r="VHK2087" s="2217"/>
      <c r="VHL2087" s="2217"/>
      <c r="VHM2087" s="2217"/>
      <c r="VHN2087" s="2217"/>
      <c r="VHO2087" s="2217"/>
      <c r="VHP2087" s="2217"/>
      <c r="VHQ2087" s="2217"/>
      <c r="VHR2087" s="2217"/>
      <c r="VHS2087" s="2217"/>
      <c r="VHT2087" s="2217"/>
      <c r="VHU2087" s="2217"/>
      <c r="VHV2087" s="2217"/>
      <c r="VHW2087" s="2217"/>
      <c r="VHX2087" s="2217"/>
      <c r="VHY2087" s="2217"/>
      <c r="VHZ2087" s="2217"/>
      <c r="VIA2087" s="2217"/>
      <c r="VIB2087" s="2217"/>
      <c r="VIC2087" s="2217"/>
      <c r="VID2087" s="2217"/>
      <c r="VIE2087" s="2217"/>
      <c r="VIF2087" s="2217"/>
      <c r="VIG2087" s="2217"/>
      <c r="VIH2087" s="2217"/>
      <c r="VII2087" s="2217"/>
      <c r="VIJ2087" s="2217"/>
      <c r="VIK2087" s="2217"/>
      <c r="VIL2087" s="2217"/>
      <c r="VIM2087" s="2217"/>
      <c r="VIN2087" s="2217"/>
      <c r="VIO2087" s="2217"/>
      <c r="VIP2087" s="2217"/>
      <c r="VIQ2087" s="2217"/>
      <c r="VIR2087" s="2217"/>
      <c r="VIS2087" s="2217"/>
      <c r="VIT2087" s="2217"/>
      <c r="VIU2087" s="2217"/>
      <c r="VIV2087" s="2217"/>
      <c r="VIW2087" s="2217"/>
      <c r="VIX2087" s="2217"/>
      <c r="VIY2087" s="2217"/>
      <c r="VIZ2087" s="2217"/>
      <c r="VJA2087" s="2217"/>
      <c r="VJB2087" s="2217"/>
      <c r="VJC2087" s="2217"/>
      <c r="VJD2087" s="2217"/>
      <c r="VJE2087" s="2217"/>
      <c r="VJF2087" s="2217"/>
      <c r="VJG2087" s="2217"/>
      <c r="VJH2087" s="2217"/>
      <c r="VJI2087" s="2217"/>
      <c r="VJJ2087" s="2217"/>
      <c r="VJK2087" s="2217"/>
      <c r="VJL2087" s="2217"/>
      <c r="VJM2087" s="2217"/>
      <c r="VJN2087" s="2217"/>
      <c r="VJO2087" s="2217"/>
      <c r="VJP2087" s="2217"/>
      <c r="VJQ2087" s="2217"/>
      <c r="VJR2087" s="2217"/>
      <c r="VJS2087" s="2217"/>
      <c r="VJT2087" s="2217"/>
      <c r="VJU2087" s="2217"/>
      <c r="VJV2087" s="2217"/>
      <c r="VJW2087" s="2217"/>
      <c r="VJX2087" s="2217"/>
      <c r="VJY2087" s="2217"/>
      <c r="VJZ2087" s="2217"/>
      <c r="VKA2087" s="2217"/>
      <c r="VKB2087" s="2217"/>
      <c r="VKC2087" s="2217"/>
      <c r="VKD2087" s="2217"/>
      <c r="VKE2087" s="2217"/>
      <c r="VKF2087" s="2217"/>
      <c r="VKG2087" s="2217"/>
      <c r="VKH2087" s="2217"/>
      <c r="VKI2087" s="2217"/>
      <c r="VKJ2087" s="2217"/>
      <c r="VKK2087" s="2217"/>
      <c r="VKL2087" s="2217"/>
      <c r="VKM2087" s="2217"/>
      <c r="VKN2087" s="2217"/>
      <c r="VKO2087" s="2217"/>
      <c r="VKP2087" s="2217"/>
      <c r="VKQ2087" s="2217"/>
      <c r="VKR2087" s="2217"/>
      <c r="VKS2087" s="2217"/>
      <c r="VKT2087" s="2217"/>
      <c r="VKU2087" s="2217"/>
      <c r="VKV2087" s="2217"/>
      <c r="VKW2087" s="2217"/>
      <c r="VKX2087" s="2217"/>
      <c r="VKY2087" s="2217"/>
      <c r="VKZ2087" s="2217"/>
      <c r="VLA2087" s="2217"/>
      <c r="VLB2087" s="2217"/>
      <c r="VLC2087" s="2217"/>
      <c r="VLD2087" s="2217"/>
      <c r="VLE2087" s="2217"/>
      <c r="VLF2087" s="2217"/>
      <c r="VLG2087" s="2217"/>
      <c r="VLH2087" s="2217"/>
      <c r="VLI2087" s="2217"/>
      <c r="VLJ2087" s="2217"/>
      <c r="VLK2087" s="2217"/>
      <c r="VLL2087" s="2217"/>
      <c r="VLM2087" s="2217"/>
      <c r="VLN2087" s="2217"/>
      <c r="VLO2087" s="2217"/>
      <c r="VLP2087" s="2217"/>
      <c r="VLQ2087" s="2217"/>
      <c r="VLR2087" s="2217"/>
      <c r="VLS2087" s="2217"/>
      <c r="VLT2087" s="2217"/>
      <c r="VLU2087" s="2217"/>
      <c r="VLV2087" s="2217"/>
      <c r="VLW2087" s="2217"/>
      <c r="VLX2087" s="2217"/>
      <c r="VLY2087" s="2217"/>
      <c r="VLZ2087" s="2217"/>
      <c r="VMA2087" s="2217"/>
      <c r="VMB2087" s="2217"/>
      <c r="VMC2087" s="2217"/>
      <c r="VMD2087" s="2217"/>
      <c r="VME2087" s="2217"/>
      <c r="VMF2087" s="2217"/>
      <c r="VMG2087" s="2217"/>
      <c r="VMH2087" s="2217"/>
      <c r="VMI2087" s="2217"/>
      <c r="VMJ2087" s="2217"/>
      <c r="VMK2087" s="2217"/>
      <c r="VML2087" s="2217"/>
      <c r="VMM2087" s="2217"/>
      <c r="VMN2087" s="2217"/>
      <c r="VMO2087" s="2217"/>
      <c r="VMP2087" s="2217"/>
      <c r="VMQ2087" s="2217"/>
      <c r="VMR2087" s="2217"/>
      <c r="VMS2087" s="2217"/>
      <c r="VMT2087" s="2217"/>
      <c r="VMU2087" s="2217"/>
      <c r="VMV2087" s="2217"/>
      <c r="VMW2087" s="2217"/>
      <c r="VMX2087" s="2217"/>
      <c r="VMY2087" s="2217"/>
      <c r="VMZ2087" s="2217"/>
      <c r="VNA2087" s="2217"/>
      <c r="VNB2087" s="2217"/>
      <c r="VNC2087" s="2217"/>
      <c r="VND2087" s="2217"/>
      <c r="VNE2087" s="2217"/>
      <c r="VNF2087" s="2217"/>
      <c r="VNG2087" s="2217"/>
      <c r="VNH2087" s="2217"/>
      <c r="VNI2087" s="2217"/>
      <c r="VNJ2087" s="2217"/>
      <c r="VNK2087" s="2217"/>
      <c r="VNL2087" s="2217"/>
      <c r="VNM2087" s="2217"/>
      <c r="VNN2087" s="2217"/>
      <c r="VNO2087" s="2217"/>
      <c r="VNP2087" s="2217"/>
      <c r="VNQ2087" s="2217"/>
      <c r="VNR2087" s="2217"/>
      <c r="VNS2087" s="2217"/>
      <c r="VNT2087" s="2217"/>
      <c r="VNU2087" s="2217"/>
      <c r="VNV2087" s="2217"/>
      <c r="VNW2087" s="2217"/>
      <c r="VNX2087" s="2217"/>
      <c r="VNY2087" s="2217"/>
      <c r="VNZ2087" s="2217"/>
      <c r="VOA2087" s="2217"/>
      <c r="VOB2087" s="2217"/>
      <c r="VOC2087" s="2217"/>
      <c r="VOD2087" s="2217"/>
      <c r="VOE2087" s="2217"/>
      <c r="VOF2087" s="2217"/>
      <c r="VOG2087" s="2217"/>
      <c r="VOH2087" s="2217"/>
      <c r="VOI2087" s="2217"/>
      <c r="VOJ2087" s="2217"/>
      <c r="VOK2087" s="2217"/>
      <c r="VOL2087" s="2217"/>
      <c r="VOM2087" s="2217"/>
      <c r="VON2087" s="2217"/>
      <c r="VOO2087" s="2217"/>
      <c r="VOP2087" s="2217"/>
      <c r="VOQ2087" s="2217"/>
      <c r="VOR2087" s="2217"/>
      <c r="VOS2087" s="2217"/>
      <c r="VOT2087" s="2217"/>
      <c r="VOU2087" s="2217"/>
      <c r="VOV2087" s="2217"/>
      <c r="VOW2087" s="2217"/>
      <c r="VOX2087" s="2217"/>
      <c r="VOY2087" s="2217"/>
      <c r="VOZ2087" s="2217"/>
      <c r="VPA2087" s="2217"/>
      <c r="VPB2087" s="2217"/>
      <c r="VPC2087" s="2217"/>
      <c r="VPD2087" s="2217"/>
      <c r="VPE2087" s="2217"/>
      <c r="VPF2087" s="2217"/>
      <c r="VPG2087" s="2217"/>
      <c r="VPH2087" s="2217"/>
      <c r="VPI2087" s="2217"/>
      <c r="VPJ2087" s="2217"/>
      <c r="VPK2087" s="2217"/>
      <c r="VPL2087" s="2217"/>
      <c r="VPM2087" s="2217"/>
      <c r="VPN2087" s="2217"/>
      <c r="VPO2087" s="2217"/>
      <c r="VPP2087" s="2217"/>
      <c r="VPQ2087" s="2217"/>
      <c r="VPR2087" s="2217"/>
      <c r="VPS2087" s="2217"/>
      <c r="VPT2087" s="2217"/>
      <c r="VPU2087" s="2217"/>
      <c r="VPV2087" s="2217"/>
      <c r="VPW2087" s="2217"/>
      <c r="VPX2087" s="2217"/>
      <c r="VPY2087" s="2217"/>
      <c r="VPZ2087" s="2217"/>
      <c r="VQA2087" s="2217"/>
      <c r="VQB2087" s="2217"/>
      <c r="VQC2087" s="2217"/>
      <c r="VQD2087" s="2217"/>
      <c r="VQE2087" s="2217"/>
      <c r="VQF2087" s="2217"/>
      <c r="VQG2087" s="2217"/>
      <c r="VQH2087" s="2217"/>
      <c r="VQI2087" s="2217"/>
      <c r="VQJ2087" s="2217"/>
      <c r="VQK2087" s="2217"/>
      <c r="VQL2087" s="2217"/>
      <c r="VQM2087" s="2217"/>
      <c r="VQN2087" s="2217"/>
      <c r="VQO2087" s="2217"/>
      <c r="VQP2087" s="2217"/>
      <c r="VQQ2087" s="2217"/>
      <c r="VQR2087" s="2217"/>
      <c r="VQS2087" s="2217"/>
      <c r="VQT2087" s="2217"/>
      <c r="VQU2087" s="2217"/>
      <c r="VQV2087" s="2217"/>
      <c r="VQW2087" s="2217"/>
      <c r="VQX2087" s="2217"/>
      <c r="VQY2087" s="2217"/>
      <c r="VQZ2087" s="2217"/>
      <c r="VRA2087" s="2217"/>
      <c r="VRB2087" s="2217"/>
      <c r="VRC2087" s="2217"/>
      <c r="VRD2087" s="2217"/>
      <c r="VRE2087" s="2217"/>
      <c r="VRF2087" s="2217"/>
      <c r="VRG2087" s="2217"/>
      <c r="VRH2087" s="2217"/>
      <c r="VRI2087" s="2217"/>
      <c r="VRJ2087" s="2217"/>
      <c r="VRK2087" s="2217"/>
      <c r="VRL2087" s="2217"/>
      <c r="VRM2087" s="2217"/>
      <c r="VRN2087" s="2217"/>
      <c r="VRO2087" s="2217"/>
      <c r="VRP2087" s="2217"/>
      <c r="VRQ2087" s="2217"/>
      <c r="VRR2087" s="2217"/>
      <c r="VRS2087" s="2217"/>
      <c r="VRT2087" s="2217"/>
      <c r="VRU2087" s="2217"/>
      <c r="VRV2087" s="2217"/>
      <c r="VRW2087" s="2217"/>
      <c r="VRX2087" s="2217"/>
      <c r="VRY2087" s="2217"/>
      <c r="VRZ2087" s="2217"/>
      <c r="VSA2087" s="2217"/>
      <c r="VSB2087" s="2217"/>
      <c r="VSC2087" s="2217"/>
      <c r="VSD2087" s="2217"/>
      <c r="VSE2087" s="2217"/>
      <c r="VSF2087" s="2217"/>
      <c r="VSG2087" s="2217"/>
      <c r="VSH2087" s="2217"/>
      <c r="VSI2087" s="2217"/>
      <c r="VSJ2087" s="2217"/>
      <c r="VSK2087" s="2217"/>
      <c r="VSL2087" s="2217"/>
      <c r="VSM2087" s="2217"/>
      <c r="VSN2087" s="2217"/>
      <c r="VSO2087" s="2217"/>
      <c r="VSP2087" s="2217"/>
      <c r="VSQ2087" s="2217"/>
      <c r="VSR2087" s="2217"/>
      <c r="VSS2087" s="2217"/>
      <c r="VST2087" s="2217"/>
      <c r="VSU2087" s="2217"/>
      <c r="VSV2087" s="2217"/>
      <c r="VSW2087" s="2217"/>
      <c r="VSX2087" s="2217"/>
      <c r="VSY2087" s="2217"/>
      <c r="VSZ2087" s="2217"/>
      <c r="VTA2087" s="2217"/>
      <c r="VTB2087" s="2217"/>
      <c r="VTC2087" s="2217"/>
      <c r="VTD2087" s="2217"/>
      <c r="VTE2087" s="2217"/>
      <c r="VTF2087" s="2217"/>
      <c r="VTG2087" s="2217"/>
      <c r="VTH2087" s="2217"/>
      <c r="VTI2087" s="2217"/>
      <c r="VTJ2087" s="2217"/>
      <c r="VTK2087" s="2217"/>
      <c r="VTL2087" s="2217"/>
      <c r="VTM2087" s="2217"/>
      <c r="VTN2087" s="2217"/>
      <c r="VTO2087" s="2217"/>
      <c r="VTP2087" s="2217"/>
      <c r="VTQ2087" s="2217"/>
      <c r="VTR2087" s="2217"/>
      <c r="VTS2087" s="2217"/>
      <c r="VTT2087" s="2217"/>
      <c r="VTU2087" s="2217"/>
      <c r="VTV2087" s="2217"/>
      <c r="VTW2087" s="2217"/>
      <c r="VTX2087" s="2217"/>
      <c r="VTY2087" s="2217"/>
      <c r="VTZ2087" s="2217"/>
      <c r="VUA2087" s="2217"/>
      <c r="VUB2087" s="2217"/>
      <c r="VUC2087" s="2217"/>
      <c r="VUD2087" s="2217"/>
      <c r="VUE2087" s="2217"/>
      <c r="VUF2087" s="2217"/>
      <c r="VUG2087" s="2217"/>
      <c r="VUH2087" s="2217"/>
      <c r="VUI2087" s="2217"/>
      <c r="VUJ2087" s="2217"/>
      <c r="VUK2087" s="2217"/>
      <c r="VUL2087" s="2217"/>
      <c r="VUM2087" s="2217"/>
      <c r="VUN2087" s="2217"/>
      <c r="VUO2087" s="2217"/>
      <c r="VUP2087" s="2217"/>
      <c r="VUQ2087" s="2217"/>
      <c r="VUR2087" s="2217"/>
      <c r="VUS2087" s="2217"/>
      <c r="VUT2087" s="2217"/>
      <c r="VUU2087" s="2217"/>
      <c r="VUV2087" s="2217"/>
      <c r="VUW2087" s="2217"/>
      <c r="VUX2087" s="2217"/>
      <c r="VUY2087" s="2217"/>
      <c r="VUZ2087" s="2217"/>
      <c r="VVA2087" s="2217"/>
      <c r="VVB2087" s="2217"/>
      <c r="VVC2087" s="2217"/>
      <c r="VVD2087" s="2217"/>
      <c r="VVE2087" s="2217"/>
      <c r="VVF2087" s="2217"/>
      <c r="VVG2087" s="2217"/>
      <c r="VVH2087" s="2217"/>
      <c r="VVI2087" s="2217"/>
      <c r="VVJ2087" s="2217"/>
      <c r="VVK2087" s="2217"/>
      <c r="VVL2087" s="2217"/>
      <c r="VVM2087" s="2217"/>
      <c r="VVN2087" s="2217"/>
      <c r="VVO2087" s="2217"/>
      <c r="VVP2087" s="2217"/>
      <c r="VVQ2087" s="2217"/>
      <c r="VVR2087" s="2217"/>
      <c r="VVS2087" s="2217"/>
      <c r="VVT2087" s="2217"/>
      <c r="VVU2087" s="2217"/>
      <c r="VVV2087" s="2217"/>
      <c r="VVW2087" s="2217"/>
      <c r="VVX2087" s="2217"/>
      <c r="VVY2087" s="2217"/>
      <c r="VVZ2087" s="2217"/>
      <c r="VWA2087" s="2217"/>
      <c r="VWB2087" s="2217"/>
      <c r="VWC2087" s="2217"/>
      <c r="VWD2087" s="2217"/>
      <c r="VWE2087" s="2217"/>
      <c r="VWF2087" s="2217"/>
      <c r="VWG2087" s="2217"/>
      <c r="VWH2087" s="2217"/>
      <c r="VWI2087" s="2217"/>
      <c r="VWJ2087" s="2217"/>
      <c r="VWK2087" s="2217"/>
      <c r="VWL2087" s="2217"/>
      <c r="VWM2087" s="2217"/>
      <c r="VWN2087" s="2217"/>
      <c r="VWO2087" s="2217"/>
      <c r="VWP2087" s="2217"/>
      <c r="VWQ2087" s="2217"/>
      <c r="VWR2087" s="2217"/>
      <c r="VWS2087" s="2217"/>
      <c r="VWT2087" s="2217"/>
      <c r="VWU2087" s="2217"/>
      <c r="VWV2087" s="2217"/>
      <c r="VWW2087" s="2217"/>
      <c r="VWX2087" s="2217"/>
      <c r="VWY2087" s="2217"/>
      <c r="VWZ2087" s="2217"/>
      <c r="VXA2087" s="2217"/>
      <c r="VXB2087" s="2217"/>
      <c r="VXC2087" s="2217"/>
      <c r="VXD2087" s="2217"/>
      <c r="VXE2087" s="2217"/>
      <c r="VXF2087" s="2217"/>
      <c r="VXG2087" s="2217"/>
      <c r="VXH2087" s="2217"/>
      <c r="VXI2087" s="2217"/>
      <c r="VXJ2087" s="2217"/>
      <c r="VXK2087" s="2217"/>
      <c r="VXL2087" s="2217"/>
      <c r="VXM2087" s="2217"/>
      <c r="VXN2087" s="2217"/>
      <c r="VXO2087" s="2217"/>
      <c r="VXP2087" s="2217"/>
      <c r="VXQ2087" s="2217"/>
      <c r="VXR2087" s="2217"/>
      <c r="VXS2087" s="2217"/>
      <c r="VXT2087" s="2217"/>
      <c r="VXU2087" s="2217"/>
      <c r="VXV2087" s="2217"/>
      <c r="VXW2087" s="2217"/>
      <c r="VXX2087" s="2217"/>
      <c r="VXY2087" s="2217"/>
      <c r="VXZ2087" s="2217"/>
      <c r="VYA2087" s="2217"/>
      <c r="VYB2087" s="2217"/>
      <c r="VYC2087" s="2217"/>
      <c r="VYD2087" s="2217"/>
      <c r="VYE2087" s="2217"/>
      <c r="VYF2087" s="2217"/>
      <c r="VYG2087" s="2217"/>
      <c r="VYH2087" s="2217"/>
      <c r="VYI2087" s="2217"/>
      <c r="VYJ2087" s="2217"/>
      <c r="VYK2087" s="2217"/>
      <c r="VYL2087" s="2217"/>
      <c r="VYM2087" s="2217"/>
      <c r="VYN2087" s="2217"/>
      <c r="VYO2087" s="2217"/>
      <c r="VYP2087" s="2217"/>
      <c r="VYQ2087" s="2217"/>
      <c r="VYR2087" s="2217"/>
      <c r="VYS2087" s="2217"/>
      <c r="VYT2087" s="2217"/>
      <c r="VYU2087" s="2217"/>
      <c r="VYV2087" s="2217"/>
      <c r="VYW2087" s="2217"/>
      <c r="VYX2087" s="2217"/>
      <c r="VYY2087" s="2217"/>
      <c r="VYZ2087" s="2217"/>
      <c r="VZA2087" s="2217"/>
      <c r="VZB2087" s="2217"/>
      <c r="VZC2087" s="2217"/>
      <c r="VZD2087" s="2217"/>
      <c r="VZE2087" s="2217"/>
      <c r="VZF2087" s="2217"/>
      <c r="VZG2087" s="2217"/>
      <c r="VZH2087" s="2217"/>
      <c r="VZI2087" s="2217"/>
      <c r="VZJ2087" s="2217"/>
      <c r="VZK2087" s="2217"/>
      <c r="VZL2087" s="2217"/>
      <c r="VZM2087" s="2217"/>
      <c r="VZN2087" s="2217"/>
      <c r="VZO2087" s="2217"/>
      <c r="VZP2087" s="2217"/>
      <c r="VZQ2087" s="2217"/>
      <c r="VZR2087" s="2217"/>
      <c r="VZS2087" s="2217"/>
      <c r="VZT2087" s="2217"/>
      <c r="VZU2087" s="2217"/>
      <c r="VZV2087" s="2217"/>
      <c r="VZW2087" s="2217"/>
      <c r="VZX2087" s="2217"/>
      <c r="VZY2087" s="2217"/>
      <c r="VZZ2087" s="2217"/>
      <c r="WAA2087" s="2217"/>
      <c r="WAB2087" s="2217"/>
      <c r="WAC2087" s="2217"/>
      <c r="WAD2087" s="2217"/>
      <c r="WAE2087" s="2217"/>
      <c r="WAF2087" s="2217"/>
      <c r="WAG2087" s="2217"/>
      <c r="WAH2087" s="2217"/>
      <c r="WAI2087" s="2217"/>
      <c r="WAJ2087" s="2217"/>
      <c r="WAK2087" s="2217"/>
      <c r="WAL2087" s="2217"/>
      <c r="WAM2087" s="2217"/>
      <c r="WAN2087" s="2217"/>
      <c r="WAO2087" s="2217"/>
      <c r="WAP2087" s="2217"/>
      <c r="WAQ2087" s="2217"/>
      <c r="WAR2087" s="2217"/>
      <c r="WAS2087" s="2217"/>
      <c r="WAT2087" s="2217"/>
      <c r="WAU2087" s="2217"/>
      <c r="WAV2087" s="2217"/>
      <c r="WAW2087" s="2217"/>
      <c r="WAX2087" s="2217"/>
      <c r="WAY2087" s="2217"/>
      <c r="WAZ2087" s="2217"/>
      <c r="WBA2087" s="2217"/>
      <c r="WBB2087" s="2217"/>
      <c r="WBC2087" s="2217"/>
      <c r="WBD2087" s="2217"/>
      <c r="WBE2087" s="2217"/>
      <c r="WBF2087" s="2217"/>
      <c r="WBG2087" s="2217"/>
      <c r="WBH2087" s="2217"/>
      <c r="WBI2087" s="2217"/>
      <c r="WBJ2087" s="2217"/>
      <c r="WBK2087" s="2217"/>
      <c r="WBL2087" s="2217"/>
      <c r="WBM2087" s="2217"/>
      <c r="WBN2087" s="2217"/>
      <c r="WBO2087" s="2217"/>
      <c r="WBP2087" s="2217"/>
      <c r="WBQ2087" s="2217"/>
      <c r="WBR2087" s="2217"/>
      <c r="WBS2087" s="2217"/>
      <c r="WBT2087" s="2217"/>
      <c r="WBU2087" s="2217"/>
      <c r="WBV2087" s="2217"/>
      <c r="WBW2087" s="2217"/>
      <c r="WBX2087" s="2217"/>
      <c r="WBY2087" s="2217"/>
      <c r="WBZ2087" s="2217"/>
      <c r="WCA2087" s="2217"/>
      <c r="WCB2087" s="2217"/>
      <c r="WCC2087" s="2217"/>
      <c r="WCD2087" s="2217"/>
      <c r="WCE2087" s="2217"/>
      <c r="WCF2087" s="2217"/>
      <c r="WCG2087" s="2217"/>
      <c r="WCH2087" s="2217"/>
      <c r="WCI2087" s="2217"/>
      <c r="WCJ2087" s="2217"/>
      <c r="WCK2087" s="2217"/>
      <c r="WCL2087" s="2217"/>
      <c r="WCM2087" s="2217"/>
      <c r="WCN2087" s="2217"/>
      <c r="WCO2087" s="2217"/>
      <c r="WCP2087" s="2217"/>
      <c r="WCQ2087" s="2217"/>
      <c r="WCR2087" s="2217"/>
      <c r="WCS2087" s="2217"/>
      <c r="WCT2087" s="2217"/>
      <c r="WCU2087" s="2217"/>
      <c r="WCV2087" s="2217"/>
      <c r="WCW2087" s="2217"/>
      <c r="WCX2087" s="2217"/>
      <c r="WCY2087" s="2217"/>
      <c r="WCZ2087" s="2217"/>
      <c r="WDA2087" s="2217"/>
      <c r="WDB2087" s="2217"/>
      <c r="WDC2087" s="2217"/>
      <c r="WDD2087" s="2217"/>
      <c r="WDE2087" s="2217"/>
      <c r="WDF2087" s="2217"/>
      <c r="WDG2087" s="2217"/>
      <c r="WDH2087" s="2217"/>
      <c r="WDI2087" s="2217"/>
      <c r="WDJ2087" s="2217"/>
      <c r="WDK2087" s="2217"/>
      <c r="WDL2087" s="2217"/>
      <c r="WDM2087" s="2217"/>
      <c r="WDN2087" s="2217"/>
      <c r="WDO2087" s="2217"/>
      <c r="WDP2087" s="2217"/>
      <c r="WDQ2087" s="2217"/>
      <c r="WDR2087" s="2217"/>
      <c r="WDS2087" s="2217"/>
      <c r="WDT2087" s="2217"/>
      <c r="WDU2087" s="2217"/>
      <c r="WDV2087" s="2217"/>
      <c r="WDW2087" s="2217"/>
      <c r="WDX2087" s="2217"/>
      <c r="WDY2087" s="2217"/>
      <c r="WDZ2087" s="2217"/>
      <c r="WEA2087" s="2217"/>
      <c r="WEB2087" s="2217"/>
      <c r="WEC2087" s="2217"/>
      <c r="WED2087" s="2217"/>
      <c r="WEE2087" s="2217"/>
      <c r="WEF2087" s="2217"/>
      <c r="WEG2087" s="2217"/>
      <c r="WEH2087" s="2217"/>
      <c r="WEI2087" s="2217"/>
      <c r="WEJ2087" s="2217"/>
      <c r="WEK2087" s="2217"/>
      <c r="WEL2087" s="2217"/>
      <c r="WEM2087" s="2217"/>
      <c r="WEN2087" s="2217"/>
      <c r="WEO2087" s="2217"/>
      <c r="WEP2087" s="2217"/>
      <c r="WEQ2087" s="2217"/>
      <c r="WER2087" s="2217"/>
      <c r="WES2087" s="2217"/>
      <c r="WET2087" s="2217"/>
      <c r="WEU2087" s="2217"/>
      <c r="WEV2087" s="2217"/>
      <c r="WEW2087" s="2217"/>
      <c r="WEX2087" s="2217"/>
      <c r="WEY2087" s="2217"/>
      <c r="WEZ2087" s="2217"/>
      <c r="WFA2087" s="2217"/>
      <c r="WFB2087" s="2217"/>
      <c r="WFC2087" s="2217"/>
      <c r="WFD2087" s="2217"/>
      <c r="WFE2087" s="2217"/>
      <c r="WFF2087" s="2217"/>
      <c r="WFG2087" s="2217"/>
      <c r="WFH2087" s="2217"/>
      <c r="WFI2087" s="2217"/>
      <c r="WFJ2087" s="2217"/>
      <c r="WFK2087" s="2217"/>
      <c r="WFL2087" s="2217"/>
      <c r="WFM2087" s="2217"/>
      <c r="WFN2087" s="2217"/>
      <c r="WFO2087" s="2217"/>
      <c r="WFP2087" s="2217"/>
      <c r="WFQ2087" s="2217"/>
      <c r="WFR2087" s="2217"/>
      <c r="WFS2087" s="2217"/>
      <c r="WFT2087" s="2217"/>
      <c r="WFU2087" s="2217"/>
      <c r="WFV2087" s="2217"/>
      <c r="WFW2087" s="2217"/>
      <c r="WFX2087" s="2217"/>
      <c r="WFY2087" s="2217"/>
      <c r="WFZ2087" s="2217"/>
      <c r="WGA2087" s="2217"/>
      <c r="WGB2087" s="2217"/>
      <c r="WGC2087" s="2217"/>
      <c r="WGD2087" s="2217"/>
      <c r="WGE2087" s="2217"/>
      <c r="WGF2087" s="2217"/>
      <c r="WGG2087" s="2217"/>
      <c r="WGH2087" s="2217"/>
      <c r="WGI2087" s="2217"/>
      <c r="WGJ2087" s="2217"/>
      <c r="WGK2087" s="2217"/>
      <c r="WGL2087" s="2217"/>
      <c r="WGM2087" s="2217"/>
      <c r="WGN2087" s="2217"/>
      <c r="WGO2087" s="2217"/>
      <c r="WGP2087" s="2217"/>
      <c r="WGQ2087" s="2217"/>
      <c r="WGR2087" s="2217"/>
      <c r="WGS2087" s="2217"/>
      <c r="WGT2087" s="2217"/>
      <c r="WGU2087" s="2217"/>
      <c r="WGV2087" s="2217"/>
      <c r="WGW2087" s="2217"/>
      <c r="WGX2087" s="2217"/>
      <c r="WGY2087" s="2217"/>
      <c r="WGZ2087" s="2217"/>
      <c r="WHA2087" s="2217"/>
      <c r="WHB2087" s="2217"/>
      <c r="WHC2087" s="2217"/>
      <c r="WHD2087" s="2217"/>
      <c r="WHE2087" s="2217"/>
      <c r="WHF2087" s="2217"/>
      <c r="WHG2087" s="2217"/>
      <c r="WHH2087" s="2217"/>
      <c r="WHI2087" s="2217"/>
      <c r="WHJ2087" s="2217"/>
      <c r="WHK2087" s="2217"/>
      <c r="WHL2087" s="2217"/>
      <c r="WHM2087" s="2217"/>
      <c r="WHN2087" s="2217"/>
      <c r="WHO2087" s="2217"/>
      <c r="WHP2087" s="2217"/>
      <c r="WHQ2087" s="2217"/>
      <c r="WHR2087" s="2217"/>
      <c r="WHS2087" s="2217"/>
      <c r="WHT2087" s="2217"/>
      <c r="WHU2087" s="2217"/>
      <c r="WHV2087" s="2217"/>
      <c r="WHW2087" s="2217"/>
      <c r="WHX2087" s="2217"/>
      <c r="WHY2087" s="2217"/>
      <c r="WHZ2087" s="2217"/>
      <c r="WIA2087" s="2217"/>
      <c r="WIB2087" s="2217"/>
      <c r="WIC2087" s="2217"/>
      <c r="WID2087" s="2217"/>
      <c r="WIE2087" s="2217"/>
      <c r="WIF2087" s="2217"/>
      <c r="WIG2087" s="2217"/>
      <c r="WIH2087" s="2217"/>
      <c r="WII2087" s="2217"/>
      <c r="WIJ2087" s="2217"/>
      <c r="WIK2087" s="2217"/>
      <c r="WIL2087" s="2217"/>
      <c r="WIM2087" s="2217"/>
      <c r="WIN2087" s="2217"/>
      <c r="WIO2087" s="2217"/>
      <c r="WIP2087" s="2217"/>
      <c r="WIQ2087" s="2217"/>
      <c r="WIR2087" s="2217"/>
      <c r="WIS2087" s="2217"/>
      <c r="WIT2087" s="2217"/>
      <c r="WIU2087" s="2217"/>
      <c r="WIV2087" s="2217"/>
      <c r="WIW2087" s="2217"/>
      <c r="WIX2087" s="2217"/>
      <c r="WIY2087" s="2217"/>
      <c r="WIZ2087" s="2217"/>
      <c r="WJA2087" s="2217"/>
      <c r="WJB2087" s="2217"/>
      <c r="WJC2087" s="2217"/>
      <c r="WJD2087" s="2217"/>
      <c r="WJE2087" s="2217"/>
      <c r="WJF2087" s="2217"/>
      <c r="WJG2087" s="2217"/>
      <c r="WJH2087" s="2217"/>
      <c r="WJI2087" s="2217"/>
      <c r="WJJ2087" s="2217"/>
      <c r="WJK2087" s="2217"/>
      <c r="WJL2087" s="2217"/>
      <c r="WJM2087" s="2217"/>
      <c r="WJN2087" s="2217"/>
      <c r="WJO2087" s="2217"/>
      <c r="WJP2087" s="2217"/>
      <c r="WJQ2087" s="2217"/>
      <c r="WJR2087" s="2217"/>
      <c r="WJS2087" s="2217"/>
      <c r="WJT2087" s="2217"/>
      <c r="WJU2087" s="2217"/>
      <c r="WJV2087" s="2217"/>
      <c r="WJW2087" s="2217"/>
      <c r="WJX2087" s="2217"/>
      <c r="WJY2087" s="2217"/>
      <c r="WJZ2087" s="2217"/>
      <c r="WKA2087" s="2217"/>
      <c r="WKB2087" s="2217"/>
      <c r="WKC2087" s="2217"/>
      <c r="WKD2087" s="2217"/>
      <c r="WKE2087" s="2217"/>
      <c r="WKF2087" s="2217"/>
      <c r="WKG2087" s="2217"/>
      <c r="WKH2087" s="2217"/>
      <c r="WKI2087" s="2217"/>
      <c r="WKJ2087" s="2217"/>
      <c r="WKK2087" s="2217"/>
      <c r="WKL2087" s="2217"/>
      <c r="WKM2087" s="2217"/>
      <c r="WKN2087" s="2217"/>
      <c r="WKO2087" s="2217"/>
      <c r="WKP2087" s="2217"/>
      <c r="WKQ2087" s="2217"/>
      <c r="WKR2087" s="2217"/>
      <c r="WKS2087" s="2217"/>
      <c r="WKT2087" s="2217"/>
      <c r="WKU2087" s="2217"/>
      <c r="WKV2087" s="2217"/>
      <c r="WKW2087" s="2217"/>
      <c r="WKX2087" s="2217"/>
      <c r="WKY2087" s="2217"/>
      <c r="WKZ2087" s="2217"/>
      <c r="WLA2087" s="2217"/>
      <c r="WLB2087" s="2217"/>
      <c r="WLC2087" s="2217"/>
      <c r="WLD2087" s="2217"/>
      <c r="WLE2087" s="2217"/>
      <c r="WLF2087" s="2217"/>
      <c r="WLG2087" s="2217"/>
      <c r="WLH2087" s="2217"/>
      <c r="WLI2087" s="2217"/>
      <c r="WLJ2087" s="2217"/>
      <c r="WLK2087" s="2217"/>
      <c r="WLL2087" s="2217"/>
      <c r="WLM2087" s="2217"/>
      <c r="WLN2087" s="2217"/>
      <c r="WLO2087" s="2217"/>
      <c r="WLP2087" s="2217"/>
      <c r="WLQ2087" s="2217"/>
      <c r="WLR2087" s="2217"/>
      <c r="WLS2087" s="2217"/>
      <c r="WLT2087" s="2217"/>
      <c r="WLU2087" s="2217"/>
      <c r="WLV2087" s="2217"/>
      <c r="WLW2087" s="2217"/>
      <c r="WLX2087" s="2217"/>
      <c r="WLY2087" s="2217"/>
      <c r="WLZ2087" s="2217"/>
      <c r="WMA2087" s="2217"/>
      <c r="WMB2087" s="2217"/>
      <c r="WMC2087" s="2217"/>
      <c r="WMD2087" s="2217"/>
      <c r="WME2087" s="2217"/>
      <c r="WMF2087" s="2217"/>
      <c r="WMG2087" s="2217"/>
      <c r="WMH2087" s="2217"/>
      <c r="WMI2087" s="2217"/>
      <c r="WMJ2087" s="2217"/>
      <c r="WMK2087" s="2217"/>
      <c r="WML2087" s="2217"/>
      <c r="WMM2087" s="2217"/>
      <c r="WMN2087" s="2217"/>
      <c r="WMO2087" s="2217"/>
      <c r="WMP2087" s="2217"/>
      <c r="WMQ2087" s="2217"/>
      <c r="WMR2087" s="2217"/>
      <c r="WMS2087" s="2217"/>
      <c r="WMT2087" s="2217"/>
      <c r="WMU2087" s="2217"/>
      <c r="WMV2087" s="2217"/>
      <c r="WMW2087" s="2217"/>
      <c r="WMX2087" s="2217"/>
      <c r="WMY2087" s="2217"/>
      <c r="WMZ2087" s="2217"/>
      <c r="WNA2087" s="2217"/>
      <c r="WNB2087" s="2217"/>
      <c r="WNC2087" s="2217"/>
      <c r="WND2087" s="2217"/>
      <c r="WNE2087" s="2217"/>
      <c r="WNF2087" s="2217"/>
      <c r="WNG2087" s="2217"/>
      <c r="WNH2087" s="2217"/>
      <c r="WNI2087" s="2217"/>
      <c r="WNJ2087" s="2217"/>
      <c r="WNK2087" s="2217"/>
      <c r="WNL2087" s="2217"/>
      <c r="WNM2087" s="2217"/>
      <c r="WNN2087" s="2217"/>
      <c r="WNO2087" s="2217"/>
      <c r="WNP2087" s="2217"/>
      <c r="WNQ2087" s="2217"/>
      <c r="WNR2087" s="2217"/>
      <c r="WNS2087" s="2217"/>
      <c r="WNT2087" s="2217"/>
      <c r="WNU2087" s="2217"/>
      <c r="WNV2087" s="2217"/>
      <c r="WNW2087" s="2217"/>
      <c r="WNX2087" s="2217"/>
      <c r="WNY2087" s="2217"/>
      <c r="WNZ2087" s="2217"/>
      <c r="WOA2087" s="2217"/>
      <c r="WOB2087" s="2217"/>
      <c r="WOC2087" s="2217"/>
      <c r="WOD2087" s="2217"/>
      <c r="WOE2087" s="2217"/>
      <c r="WOF2087" s="2217"/>
      <c r="WOG2087" s="2217"/>
      <c r="WOH2087" s="2217"/>
      <c r="WOI2087" s="2217"/>
      <c r="WOJ2087" s="2217"/>
      <c r="WOK2087" s="2217"/>
      <c r="WOL2087" s="2217"/>
      <c r="WOM2087" s="2217"/>
      <c r="WON2087" s="2217"/>
      <c r="WOO2087" s="2217"/>
      <c r="WOP2087" s="2217"/>
      <c r="WOQ2087" s="2217"/>
      <c r="WOR2087" s="2217"/>
      <c r="WOS2087" s="2217"/>
      <c r="WOT2087" s="2217"/>
      <c r="WOU2087" s="2217"/>
      <c r="WOV2087" s="2217"/>
      <c r="WOW2087" s="2217"/>
      <c r="WOX2087" s="2217"/>
      <c r="WOY2087" s="2217"/>
      <c r="WOZ2087" s="2217"/>
      <c r="WPA2087" s="2217"/>
      <c r="WPB2087" s="2217"/>
      <c r="WPC2087" s="2217"/>
      <c r="WPD2087" s="2217"/>
      <c r="WPE2087" s="2217"/>
      <c r="WPF2087" s="2217"/>
      <c r="WPG2087" s="2217"/>
      <c r="WPH2087" s="2217"/>
      <c r="WPI2087" s="2217"/>
      <c r="WPJ2087" s="2217"/>
      <c r="WPK2087" s="2217"/>
      <c r="WPL2087" s="2217"/>
      <c r="WPM2087" s="2217"/>
      <c r="WPN2087" s="2217"/>
      <c r="WPO2087" s="2217"/>
      <c r="WPP2087" s="2217"/>
      <c r="WPQ2087" s="2217"/>
      <c r="WPR2087" s="2217"/>
      <c r="WPS2087" s="2217"/>
      <c r="WPT2087" s="2217"/>
      <c r="WPU2087" s="2217"/>
      <c r="WPV2087" s="2217"/>
      <c r="WPW2087" s="2217"/>
      <c r="WPX2087" s="2217"/>
      <c r="WPY2087" s="2217"/>
      <c r="WPZ2087" s="2217"/>
      <c r="WQA2087" s="2217"/>
      <c r="WQB2087" s="2217"/>
      <c r="WQC2087" s="2217"/>
      <c r="WQD2087" s="2217"/>
      <c r="WQE2087" s="2217"/>
      <c r="WQF2087" s="2217"/>
      <c r="WQG2087" s="2217"/>
      <c r="WQH2087" s="2217"/>
      <c r="WQI2087" s="2217"/>
      <c r="WQJ2087" s="2217"/>
      <c r="WQK2087" s="2217"/>
      <c r="WQL2087" s="2217"/>
      <c r="WQM2087" s="2217"/>
      <c r="WQN2087" s="2217"/>
      <c r="WQO2087" s="2217"/>
      <c r="WQP2087" s="2217"/>
      <c r="WQQ2087" s="2217"/>
      <c r="WQR2087" s="2217"/>
      <c r="WQS2087" s="2217"/>
      <c r="WQT2087" s="2217"/>
      <c r="WQU2087" s="2217"/>
      <c r="WQV2087" s="2217"/>
      <c r="WQW2087" s="2217"/>
      <c r="WQX2087" s="2217"/>
      <c r="WQY2087" s="2217"/>
      <c r="WQZ2087" s="2217"/>
      <c r="WRA2087" s="2217"/>
      <c r="WRB2087" s="2217"/>
      <c r="WRC2087" s="2217"/>
      <c r="WRD2087" s="2217"/>
      <c r="WRE2087" s="2217"/>
      <c r="WRF2087" s="2217"/>
      <c r="WRG2087" s="2217"/>
      <c r="WRH2087" s="2217"/>
      <c r="WRI2087" s="2217"/>
      <c r="WRJ2087" s="2217"/>
      <c r="WRK2087" s="2217"/>
      <c r="WRL2087" s="2217"/>
      <c r="WRM2087" s="2217"/>
      <c r="WRN2087" s="2217"/>
      <c r="WRO2087" s="2217"/>
      <c r="WRP2087" s="2217"/>
      <c r="WRQ2087" s="2217"/>
      <c r="WRR2087" s="2217"/>
      <c r="WRS2087" s="2217"/>
      <c r="WRT2087" s="2217"/>
      <c r="WRU2087" s="2217"/>
      <c r="WRV2087" s="2217"/>
      <c r="WRW2087" s="2217"/>
      <c r="WRX2087" s="2217"/>
      <c r="WRY2087" s="2217"/>
      <c r="WRZ2087" s="2217"/>
      <c r="WSA2087" s="2217"/>
      <c r="WSB2087" s="2217"/>
      <c r="WSC2087" s="2217"/>
      <c r="WSD2087" s="2217"/>
      <c r="WSE2087" s="2217"/>
      <c r="WSF2087" s="2217"/>
      <c r="WSG2087" s="2217"/>
      <c r="WSH2087" s="2217"/>
      <c r="WSI2087" s="2217"/>
      <c r="WSJ2087" s="2217"/>
      <c r="WSK2087" s="2217"/>
      <c r="WSL2087" s="2217"/>
      <c r="WSM2087" s="2217"/>
      <c r="WSN2087" s="2217"/>
      <c r="WSO2087" s="2217"/>
      <c r="WSP2087" s="2217"/>
      <c r="WSQ2087" s="2217"/>
      <c r="WSR2087" s="2217"/>
      <c r="WSS2087" s="2217"/>
      <c r="WST2087" s="2217"/>
      <c r="WSU2087" s="2217"/>
      <c r="WSV2087" s="2217"/>
      <c r="WSW2087" s="2217"/>
      <c r="WSX2087" s="2217"/>
      <c r="WSY2087" s="2217"/>
      <c r="WSZ2087" s="2217"/>
      <c r="WTA2087" s="2217"/>
      <c r="WTB2087" s="2217"/>
      <c r="WTC2087" s="2217"/>
      <c r="WTD2087" s="2217"/>
      <c r="WTE2087" s="2217"/>
      <c r="WTF2087" s="2217"/>
      <c r="WTG2087" s="2217"/>
      <c r="WTH2087" s="2217"/>
      <c r="WTI2087" s="2217"/>
      <c r="WTJ2087" s="2217"/>
      <c r="WTK2087" s="2217"/>
      <c r="WTL2087" s="2217"/>
      <c r="WTM2087" s="2217"/>
      <c r="WTN2087" s="2217"/>
      <c r="WTO2087" s="2217"/>
      <c r="WTP2087" s="2217"/>
      <c r="WTQ2087" s="2217"/>
      <c r="WTR2087" s="2217"/>
      <c r="WTS2087" s="2217"/>
      <c r="WTT2087" s="2217"/>
      <c r="WTU2087" s="2217"/>
      <c r="WTV2087" s="2217"/>
      <c r="WTW2087" s="2217"/>
      <c r="WTX2087" s="2217"/>
      <c r="WTY2087" s="2217"/>
      <c r="WTZ2087" s="2217"/>
      <c r="WUA2087" s="2217"/>
      <c r="WUB2087" s="2217"/>
      <c r="WUC2087" s="2217"/>
      <c r="WUD2087" s="2217"/>
      <c r="WUE2087" s="2217"/>
      <c r="WUF2087" s="2217"/>
      <c r="WUG2087" s="2217"/>
      <c r="WUH2087" s="2217"/>
      <c r="WUI2087" s="2217"/>
      <c r="WUJ2087" s="2217"/>
      <c r="WUK2087" s="2217"/>
      <c r="WUL2087" s="2217"/>
      <c r="WUM2087" s="2217"/>
      <c r="WUN2087" s="2217"/>
      <c r="WUO2087" s="2217"/>
      <c r="WUP2087" s="2217"/>
      <c r="WUQ2087" s="2217"/>
      <c r="WUR2087" s="2217"/>
      <c r="WUS2087" s="2217"/>
      <c r="WUT2087" s="2217"/>
      <c r="WUU2087" s="2217"/>
      <c r="WUV2087" s="2217"/>
      <c r="WUW2087" s="2217"/>
      <c r="WUX2087" s="2217"/>
      <c r="WUY2087" s="2217"/>
      <c r="WUZ2087" s="2217"/>
      <c r="WVA2087" s="2217"/>
      <c r="WVB2087" s="2217"/>
      <c r="WVC2087" s="2217"/>
      <c r="WVD2087" s="2217"/>
      <c r="WVE2087" s="2217"/>
      <c r="WVF2087" s="2217"/>
      <c r="WVG2087" s="2217"/>
      <c r="WVH2087" s="2217"/>
      <c r="WVI2087" s="2217"/>
      <c r="WVJ2087" s="2217"/>
      <c r="WVK2087" s="2217"/>
      <c r="WVL2087" s="2217"/>
      <c r="WVM2087" s="2217"/>
      <c r="WVN2087" s="2217"/>
      <c r="WVO2087" s="2217"/>
      <c r="WVP2087" s="2217"/>
      <c r="WVQ2087" s="2217"/>
      <c r="WVR2087" s="2217"/>
      <c r="WVS2087" s="2217"/>
      <c r="WVT2087" s="2217"/>
      <c r="WVU2087" s="2217"/>
      <c r="WVV2087" s="2217"/>
      <c r="WVW2087" s="2217"/>
      <c r="WVX2087" s="2217"/>
      <c r="WVY2087" s="2217"/>
      <c r="WVZ2087" s="2217"/>
      <c r="WWA2087" s="2217"/>
      <c r="WWB2087" s="2217"/>
      <c r="WWC2087" s="2217"/>
      <c r="WWD2087" s="2217"/>
      <c r="WWE2087" s="2217"/>
      <c r="WWF2087" s="2217"/>
      <c r="WWG2087" s="2217"/>
      <c r="WWH2087" s="2217"/>
      <c r="WWI2087" s="2217"/>
      <c r="WWJ2087" s="2217"/>
      <c r="WWK2087" s="2217"/>
      <c r="WWL2087" s="2217"/>
      <c r="WWM2087" s="2217"/>
      <c r="WWN2087" s="2217"/>
      <c r="WWO2087" s="2217"/>
      <c r="WWP2087" s="2217"/>
      <c r="WWQ2087" s="2217"/>
      <c r="WWR2087" s="2217"/>
      <c r="WWS2087" s="2217"/>
      <c r="WWT2087" s="2217"/>
      <c r="WWU2087" s="2217"/>
      <c r="WWV2087" s="2217"/>
      <c r="WWW2087" s="2217"/>
      <c r="WWX2087" s="2217"/>
      <c r="WWY2087" s="2217"/>
      <c r="WWZ2087" s="2217"/>
      <c r="WXA2087" s="2217"/>
      <c r="WXB2087" s="2217"/>
      <c r="WXC2087" s="2217"/>
      <c r="WXD2087" s="2217"/>
      <c r="WXE2087" s="2217"/>
      <c r="WXF2087" s="2217"/>
      <c r="WXG2087" s="2217"/>
      <c r="WXH2087" s="2217"/>
      <c r="WXI2087" s="2217"/>
      <c r="WXJ2087" s="2217"/>
      <c r="WXK2087" s="2217"/>
      <c r="WXL2087" s="2217"/>
      <c r="WXM2087" s="2217"/>
      <c r="WXN2087" s="2217"/>
      <c r="WXO2087" s="2217"/>
      <c r="WXP2087" s="2217"/>
      <c r="WXQ2087" s="2217"/>
      <c r="WXR2087" s="2217"/>
      <c r="WXS2087" s="2217"/>
      <c r="WXT2087" s="2217"/>
      <c r="WXU2087" s="2217"/>
      <c r="WXV2087" s="2217"/>
      <c r="WXW2087" s="2217"/>
      <c r="WXX2087" s="2217"/>
      <c r="WXY2087" s="2217"/>
      <c r="WXZ2087" s="2217"/>
      <c r="WYA2087" s="2217"/>
      <c r="WYB2087" s="2217"/>
      <c r="WYC2087" s="2217"/>
      <c r="WYD2087" s="2217"/>
      <c r="WYE2087" s="2217"/>
      <c r="WYF2087" s="2217"/>
      <c r="WYG2087" s="2217"/>
      <c r="WYH2087" s="2217"/>
      <c r="WYI2087" s="2217"/>
      <c r="WYJ2087" s="2217"/>
      <c r="WYK2087" s="2217"/>
      <c r="WYL2087" s="2217"/>
      <c r="WYM2087" s="2217"/>
      <c r="WYN2087" s="2217"/>
      <c r="WYO2087" s="2217"/>
      <c r="WYP2087" s="2217"/>
      <c r="WYQ2087" s="2217"/>
      <c r="WYR2087" s="2217"/>
      <c r="WYS2087" s="2217"/>
      <c r="WYT2087" s="2217"/>
      <c r="WYU2087" s="2217"/>
      <c r="WYV2087" s="2217"/>
      <c r="WYW2087" s="2217"/>
      <c r="WYX2087" s="2217"/>
      <c r="WYY2087" s="2217"/>
      <c r="WYZ2087" s="2217"/>
      <c r="WZA2087" s="2217"/>
      <c r="WZB2087" s="2217"/>
      <c r="WZC2087" s="2217"/>
      <c r="WZD2087" s="2217"/>
      <c r="WZE2087" s="2217"/>
      <c r="WZF2087" s="2217"/>
      <c r="WZG2087" s="2217"/>
      <c r="WZH2087" s="2217"/>
      <c r="WZI2087" s="2217"/>
      <c r="WZJ2087" s="2217"/>
      <c r="WZK2087" s="2217"/>
      <c r="WZL2087" s="2217"/>
      <c r="WZM2087" s="2217"/>
      <c r="WZN2087" s="2217"/>
      <c r="WZO2087" s="2217"/>
      <c r="WZP2087" s="2217"/>
      <c r="WZQ2087" s="2217"/>
      <c r="WZR2087" s="2217"/>
      <c r="WZS2087" s="2217"/>
      <c r="WZT2087" s="2217"/>
      <c r="WZU2087" s="2217"/>
      <c r="WZV2087" s="2217"/>
      <c r="WZW2087" s="2217"/>
      <c r="WZX2087" s="2217"/>
      <c r="WZY2087" s="2217"/>
      <c r="WZZ2087" s="2217"/>
      <c r="XAA2087" s="2217"/>
      <c r="XAB2087" s="2217"/>
      <c r="XAC2087" s="2217"/>
      <c r="XAD2087" s="2217"/>
      <c r="XAE2087" s="2217"/>
      <c r="XAF2087" s="2217"/>
      <c r="XAG2087" s="2217"/>
      <c r="XAH2087" s="2217"/>
      <c r="XAI2087" s="2217"/>
      <c r="XAJ2087" s="2217"/>
      <c r="XAK2087" s="2217"/>
      <c r="XAL2087" s="2217"/>
      <c r="XAM2087" s="2217"/>
      <c r="XAN2087" s="2217"/>
      <c r="XAO2087" s="2217"/>
      <c r="XAP2087" s="2217"/>
      <c r="XAQ2087" s="2217"/>
      <c r="XAR2087" s="2217"/>
      <c r="XAS2087" s="2217"/>
      <c r="XAT2087" s="2217"/>
      <c r="XAU2087" s="2217"/>
      <c r="XAV2087" s="2217"/>
      <c r="XAW2087" s="2217"/>
      <c r="XAX2087" s="2217"/>
      <c r="XAY2087" s="2217"/>
      <c r="XAZ2087" s="2217"/>
      <c r="XBA2087" s="2217"/>
      <c r="XBB2087" s="2217"/>
      <c r="XBC2087" s="2217"/>
      <c r="XBD2087" s="2217"/>
      <c r="XBE2087" s="2217"/>
      <c r="XBF2087" s="2217"/>
      <c r="XBG2087" s="2217"/>
      <c r="XBH2087" s="2217"/>
      <c r="XBI2087" s="2217"/>
      <c r="XBJ2087" s="2217"/>
      <c r="XBK2087" s="2217"/>
      <c r="XBL2087" s="2217"/>
      <c r="XBM2087" s="2217"/>
      <c r="XBN2087" s="2217"/>
      <c r="XBO2087" s="2217"/>
      <c r="XBP2087" s="2217"/>
      <c r="XBQ2087" s="2217"/>
      <c r="XBR2087" s="2217"/>
      <c r="XBS2087" s="2217"/>
      <c r="XBT2087" s="2217"/>
      <c r="XBU2087" s="2217"/>
      <c r="XBV2087" s="2217"/>
      <c r="XBW2087" s="2217"/>
      <c r="XBX2087" s="2217"/>
      <c r="XBY2087" s="2217"/>
      <c r="XBZ2087" s="2217"/>
      <c r="XCA2087" s="2217"/>
      <c r="XCB2087" s="2217"/>
      <c r="XCC2087" s="2217"/>
      <c r="XCD2087" s="2217"/>
      <c r="XCE2087" s="2217"/>
      <c r="XCF2087" s="2217"/>
      <c r="XCG2087" s="2217"/>
      <c r="XCH2087" s="2217"/>
      <c r="XCI2087" s="2217"/>
      <c r="XCJ2087" s="2217"/>
      <c r="XCK2087" s="2217"/>
      <c r="XCL2087" s="2217"/>
      <c r="XCM2087" s="2217"/>
      <c r="XCN2087" s="2217"/>
      <c r="XCO2087" s="2217"/>
      <c r="XCP2087" s="2217"/>
      <c r="XCQ2087" s="2217"/>
      <c r="XCR2087" s="2217"/>
      <c r="XCS2087" s="2217"/>
      <c r="XCT2087" s="2217"/>
      <c r="XCU2087" s="2217"/>
      <c r="XCV2087" s="2217"/>
      <c r="XCW2087" s="2217"/>
      <c r="XCX2087" s="2217"/>
      <c r="XCY2087" s="2217"/>
      <c r="XCZ2087" s="2217"/>
      <c r="XDA2087" s="2217"/>
      <c r="XDB2087" s="2217"/>
      <c r="XDC2087" s="2217"/>
      <c r="XDD2087" s="2217"/>
      <c r="XDE2087" s="2217"/>
      <c r="XDF2087" s="2217"/>
      <c r="XDG2087" s="2217"/>
      <c r="XDH2087" s="2217"/>
      <c r="XDI2087" s="2217"/>
      <c r="XDJ2087" s="2217"/>
      <c r="XDK2087" s="2217"/>
      <c r="XDL2087" s="2217"/>
      <c r="XDM2087" s="2217"/>
      <c r="XDN2087" s="2217"/>
      <c r="XDO2087" s="2217"/>
      <c r="XDP2087" s="2217"/>
      <c r="XDQ2087" s="2217"/>
      <c r="XDR2087" s="2217"/>
      <c r="XDS2087" s="2217"/>
      <c r="XDT2087" s="2217"/>
      <c r="XDU2087" s="2217"/>
      <c r="XDV2087" s="2217"/>
      <c r="XDW2087" s="2217"/>
      <c r="XDX2087" s="2217"/>
      <c r="XDY2087" s="2217"/>
      <c r="XDZ2087" s="2217"/>
      <c r="XEA2087" s="2217"/>
      <c r="XEB2087" s="2217"/>
      <c r="XEC2087" s="2217"/>
      <c r="XED2087" s="2217"/>
      <c r="XEE2087" s="2217"/>
      <c r="XEF2087" s="2217"/>
      <c r="XEG2087" s="2217"/>
      <c r="XEH2087" s="2217"/>
      <c r="XEI2087" s="2217"/>
      <c r="XEJ2087" s="2217"/>
      <c r="XEK2087" s="2217"/>
      <c r="XEL2087" s="2217"/>
      <c r="XEM2087" s="2217"/>
      <c r="XEN2087" s="2217"/>
      <c r="XEO2087" s="2217"/>
      <c r="XEP2087" s="2217"/>
      <c r="XEQ2087" s="2217"/>
      <c r="XER2087" s="2217"/>
      <c r="XES2087" s="2217"/>
      <c r="XET2087" s="2217"/>
      <c r="XEU2087" s="2217"/>
      <c r="XEV2087" s="2217"/>
      <c r="XEW2087" s="2217"/>
      <c r="XEX2087" s="2217"/>
      <c r="XEY2087" s="2217"/>
      <c r="XEZ2087" s="2217"/>
      <c r="XFA2087" s="2217"/>
      <c r="XFB2087" s="2217"/>
      <c r="XFC2087" s="2217"/>
      <c r="XFD2087" s="2217"/>
    </row>
    <row r="2088" spans="1:16384" s="1323" customFormat="1" x14ac:dyDescent="0.2">
      <c r="A2088" s="1665"/>
      <c r="B2088" s="2203"/>
      <c r="C2088" s="1666" t="s">
        <v>3768</v>
      </c>
      <c r="D2088" s="1667"/>
      <c r="E2088" s="1399"/>
      <c r="F2088" s="1399"/>
      <c r="G2088" s="1399"/>
      <c r="H2088" s="1399"/>
      <c r="I2088" s="1398"/>
      <c r="J2088" s="1398"/>
      <c r="K2088" s="1398"/>
      <c r="L2088" s="1399"/>
      <c r="M2088" s="1399"/>
      <c r="N2088" s="1399"/>
      <c r="O2088" s="1399"/>
      <c r="P2088" s="1399"/>
      <c r="Q2088" s="2204"/>
      <c r="R2088" s="2204"/>
      <c r="S2088" s="2204"/>
      <c r="T2088" s="2204"/>
      <c r="U2088" s="2204"/>
      <c r="V2088" s="2204"/>
      <c r="W2088" s="2204"/>
      <c r="X2088" s="2204"/>
      <c r="Y2088" s="2204"/>
      <c r="Z2088" s="2204"/>
      <c r="AA2088" s="2217"/>
      <c r="AB2088" s="2217"/>
      <c r="AC2088" s="2217"/>
      <c r="AD2088" s="2217"/>
      <c r="AE2088" s="2204"/>
      <c r="AF2088" s="2218"/>
      <c r="AG2088" s="2217"/>
      <c r="AH2088" s="2217"/>
      <c r="AI2088" s="2217"/>
      <c r="AJ2088" s="2217"/>
      <c r="AK2088" s="2217"/>
      <c r="AL2088" s="2217"/>
      <c r="AM2088" s="2217"/>
      <c r="AN2088" s="2217"/>
      <c r="AO2088" s="2217"/>
      <c r="AP2088" s="2217"/>
      <c r="AQ2088" s="2217"/>
      <c r="AR2088" s="2217"/>
      <c r="AS2088" s="2217"/>
      <c r="AT2088" s="2217"/>
      <c r="AU2088" s="2217"/>
      <c r="AV2088" s="2217"/>
      <c r="AW2088" s="2217"/>
      <c r="AX2088" s="2217"/>
      <c r="AY2088" s="2217"/>
      <c r="AZ2088" s="2217"/>
      <c r="BA2088" s="2217"/>
      <c r="BB2088" s="2217"/>
      <c r="BC2088" s="2217"/>
      <c r="BD2088" s="2217"/>
      <c r="BE2088" s="2217"/>
      <c r="BF2088" s="2217"/>
      <c r="BG2088" s="2217"/>
      <c r="BH2088" s="2217"/>
      <c r="BI2088" s="2217"/>
      <c r="BJ2088" s="2217"/>
      <c r="BK2088" s="2217"/>
      <c r="BL2088" s="2217"/>
      <c r="BM2088" s="2217"/>
      <c r="BN2088" s="2217"/>
      <c r="BO2088" s="2217"/>
      <c r="BP2088" s="2217"/>
      <c r="BQ2088" s="2217"/>
      <c r="BR2088" s="2217"/>
      <c r="BS2088" s="2217"/>
      <c r="BT2088" s="2217"/>
      <c r="BU2088" s="2217"/>
      <c r="BV2088" s="2217"/>
      <c r="BW2088" s="2217"/>
      <c r="BX2088" s="2217"/>
      <c r="BY2088" s="2217"/>
      <c r="BZ2088" s="2217"/>
      <c r="CA2088" s="2217"/>
      <c r="CB2088" s="2217"/>
      <c r="CC2088" s="2217"/>
      <c r="CD2088" s="2217"/>
      <c r="CE2088" s="2217"/>
      <c r="CF2088" s="2217"/>
      <c r="CG2088" s="2217"/>
      <c r="CH2088" s="2217"/>
      <c r="CI2088" s="2217"/>
      <c r="CJ2088" s="2217"/>
      <c r="CK2088" s="2217"/>
      <c r="CL2088" s="2217"/>
      <c r="CM2088" s="2217"/>
      <c r="CN2088" s="2217"/>
      <c r="CO2088" s="2217"/>
      <c r="CP2088" s="2217"/>
      <c r="CQ2088" s="2217"/>
      <c r="CR2088" s="2217"/>
      <c r="CS2088" s="2217"/>
      <c r="CT2088" s="2217"/>
      <c r="CU2088" s="2217"/>
      <c r="CV2088" s="2217"/>
      <c r="CW2088" s="2217"/>
      <c r="CX2088" s="2217"/>
      <c r="CY2088" s="2217"/>
      <c r="CZ2088" s="2217"/>
      <c r="DA2088" s="2217"/>
      <c r="DB2088" s="2217"/>
      <c r="DC2088" s="2217"/>
      <c r="DD2088" s="2217"/>
      <c r="DE2088" s="2217"/>
      <c r="DF2088" s="2217"/>
      <c r="DG2088" s="2217"/>
      <c r="DH2088" s="2217"/>
      <c r="DI2088" s="2217"/>
      <c r="DJ2088" s="2217"/>
      <c r="DK2088" s="2217"/>
      <c r="DL2088" s="2217"/>
      <c r="DM2088" s="2217"/>
      <c r="DN2088" s="2217"/>
      <c r="DO2088" s="2217"/>
      <c r="DP2088" s="2217"/>
      <c r="DQ2088" s="2217"/>
      <c r="DR2088" s="2217"/>
      <c r="DS2088" s="2217"/>
      <c r="DT2088" s="2217"/>
      <c r="DU2088" s="2217"/>
      <c r="DV2088" s="2217"/>
      <c r="DW2088" s="2217"/>
      <c r="DX2088" s="2217"/>
      <c r="DY2088" s="2217"/>
      <c r="DZ2088" s="2217"/>
      <c r="EA2088" s="2217"/>
      <c r="EB2088" s="2217"/>
      <c r="EC2088" s="2217"/>
      <c r="ED2088" s="2217"/>
      <c r="EE2088" s="2217"/>
      <c r="EF2088" s="2217"/>
      <c r="EG2088" s="2217"/>
      <c r="EH2088" s="2217"/>
      <c r="EI2088" s="2217"/>
      <c r="EJ2088" s="2217"/>
      <c r="EK2088" s="2217"/>
      <c r="EL2088" s="2217"/>
      <c r="EM2088" s="2217"/>
      <c r="EN2088" s="2217"/>
      <c r="EO2088" s="2217"/>
      <c r="EP2088" s="2217"/>
      <c r="EQ2088" s="2217"/>
      <c r="ER2088" s="2217"/>
      <c r="ES2088" s="2217"/>
      <c r="ET2088" s="2217"/>
      <c r="EU2088" s="2217"/>
      <c r="EV2088" s="2217"/>
      <c r="EW2088" s="2217"/>
      <c r="EX2088" s="2217"/>
      <c r="EY2088" s="2217"/>
      <c r="EZ2088" s="2217"/>
      <c r="FA2088" s="2217"/>
      <c r="FB2088" s="2217"/>
      <c r="FC2088" s="2217"/>
      <c r="FD2088" s="2217"/>
      <c r="FE2088" s="2217"/>
      <c r="FF2088" s="2217"/>
      <c r="FG2088" s="2217"/>
      <c r="FH2088" s="2217"/>
      <c r="FI2088" s="2217"/>
      <c r="FJ2088" s="2217"/>
      <c r="FK2088" s="2217"/>
      <c r="FL2088" s="2217"/>
      <c r="FM2088" s="2217"/>
      <c r="FN2088" s="2217"/>
      <c r="FO2088" s="2217"/>
      <c r="FP2088" s="2217"/>
      <c r="FQ2088" s="2217"/>
      <c r="FR2088" s="2217"/>
      <c r="FS2088" s="2217"/>
      <c r="FT2088" s="2217"/>
      <c r="FU2088" s="2217"/>
      <c r="FV2088" s="2217"/>
      <c r="FW2088" s="2217"/>
      <c r="FX2088" s="2217"/>
      <c r="FY2088" s="2217"/>
      <c r="FZ2088" s="2217"/>
      <c r="GA2088" s="2217"/>
      <c r="GB2088" s="2217"/>
      <c r="GC2088" s="2217"/>
      <c r="GD2088" s="2217"/>
      <c r="GE2088" s="2217"/>
      <c r="GF2088" s="2217"/>
      <c r="GG2088" s="2217"/>
      <c r="GH2088" s="2217"/>
      <c r="GI2088" s="2217"/>
      <c r="GJ2088" s="2217"/>
      <c r="GK2088" s="2217"/>
      <c r="GL2088" s="2217"/>
      <c r="GM2088" s="2217"/>
      <c r="GN2088" s="2217"/>
      <c r="GO2088" s="2217"/>
      <c r="GP2088" s="2217"/>
      <c r="GQ2088" s="2217"/>
      <c r="GR2088" s="2217"/>
      <c r="GS2088" s="2217"/>
      <c r="GT2088" s="2217"/>
      <c r="GU2088" s="2217"/>
      <c r="GV2088" s="2217"/>
      <c r="GW2088" s="2217"/>
      <c r="GX2088" s="2217"/>
      <c r="GY2088" s="2217"/>
      <c r="GZ2088" s="2217"/>
      <c r="HA2088" s="2217"/>
      <c r="HB2088" s="2217"/>
      <c r="HC2088" s="2217"/>
      <c r="HD2088" s="2217"/>
      <c r="HE2088" s="2217"/>
      <c r="HF2088" s="2217"/>
      <c r="HG2088" s="2217"/>
      <c r="HH2088" s="2217"/>
      <c r="HI2088" s="2217"/>
      <c r="HJ2088" s="2217"/>
      <c r="HK2088" s="2217"/>
      <c r="HL2088" s="2217"/>
      <c r="HM2088" s="2217"/>
      <c r="HN2088" s="2217"/>
      <c r="HO2088" s="2217"/>
      <c r="HP2088" s="2217"/>
      <c r="HQ2088" s="2217"/>
      <c r="HR2088" s="2217"/>
      <c r="HS2088" s="2217"/>
      <c r="HT2088" s="2217"/>
      <c r="HU2088" s="2217"/>
      <c r="HV2088" s="2217"/>
      <c r="HW2088" s="2217"/>
      <c r="HX2088" s="2217"/>
      <c r="HY2088" s="2217"/>
      <c r="HZ2088" s="2217"/>
      <c r="IA2088" s="2217"/>
      <c r="IB2088" s="2217"/>
      <c r="IC2088" s="2217"/>
      <c r="ID2088" s="2217"/>
      <c r="IE2088" s="2217"/>
      <c r="IF2088" s="2217"/>
      <c r="IG2088" s="2217"/>
      <c r="IH2088" s="2217"/>
      <c r="II2088" s="2217"/>
      <c r="IJ2088" s="2217"/>
      <c r="IK2088" s="2217"/>
      <c r="IL2088" s="2217"/>
      <c r="IM2088" s="2217"/>
      <c r="IN2088" s="2217"/>
      <c r="IO2088" s="2217"/>
      <c r="IP2088" s="2217"/>
      <c r="IQ2088" s="2217"/>
      <c r="IR2088" s="2217"/>
      <c r="IS2088" s="2217"/>
      <c r="IT2088" s="2217"/>
      <c r="IU2088" s="2217"/>
      <c r="IV2088" s="2217"/>
      <c r="IW2088" s="2217"/>
      <c r="IX2088" s="2217"/>
      <c r="IY2088" s="2217"/>
      <c r="IZ2088" s="2217"/>
      <c r="JA2088" s="2217"/>
      <c r="JB2088" s="2217"/>
      <c r="JC2088" s="2217"/>
      <c r="JD2088" s="2217"/>
      <c r="JE2088" s="2217"/>
      <c r="JF2088" s="2217"/>
      <c r="JG2088" s="2217"/>
      <c r="JH2088" s="2217"/>
      <c r="JI2088" s="2217"/>
      <c r="JJ2088" s="2217"/>
      <c r="JK2088" s="2217"/>
      <c r="JL2088" s="2217"/>
      <c r="JM2088" s="2217"/>
      <c r="JN2088" s="2217"/>
      <c r="JO2088" s="2217"/>
      <c r="JP2088" s="2217"/>
      <c r="JQ2088" s="2217"/>
      <c r="JR2088" s="2217"/>
      <c r="JS2088" s="2217"/>
      <c r="JT2088" s="2217"/>
      <c r="JU2088" s="2217"/>
      <c r="JV2088" s="2217"/>
      <c r="JW2088" s="2217"/>
      <c r="JX2088" s="2217"/>
      <c r="JY2088" s="2217"/>
      <c r="JZ2088" s="2217"/>
      <c r="KA2088" s="2217"/>
      <c r="KB2088" s="2217"/>
      <c r="KC2088" s="2217"/>
      <c r="KD2088" s="2217"/>
      <c r="KE2088" s="2217"/>
      <c r="KF2088" s="2217"/>
      <c r="KG2088" s="2217"/>
      <c r="KH2088" s="2217"/>
      <c r="KI2088" s="2217"/>
      <c r="KJ2088" s="2217"/>
      <c r="KK2088" s="2217"/>
      <c r="KL2088" s="2217"/>
      <c r="KM2088" s="2217"/>
      <c r="KN2088" s="2217"/>
      <c r="KO2088" s="2217"/>
      <c r="KP2088" s="2217"/>
      <c r="KQ2088" s="2217"/>
      <c r="KR2088" s="2217"/>
      <c r="KS2088" s="2217"/>
      <c r="KT2088" s="2217"/>
      <c r="KU2088" s="2217"/>
      <c r="KV2088" s="2217"/>
      <c r="KW2088" s="2217"/>
      <c r="KX2088" s="2217"/>
      <c r="KY2088" s="2217"/>
      <c r="KZ2088" s="2217"/>
      <c r="LA2088" s="2217"/>
      <c r="LB2088" s="2217"/>
      <c r="LC2088" s="2217"/>
      <c r="LD2088" s="2217"/>
      <c r="LE2088" s="2217"/>
      <c r="LF2088" s="2217"/>
      <c r="LG2088" s="2217"/>
      <c r="LH2088" s="2217"/>
      <c r="LI2088" s="2217"/>
      <c r="LJ2088" s="2217"/>
      <c r="LK2088" s="2217"/>
      <c r="LL2088" s="2217"/>
      <c r="LM2088" s="2217"/>
      <c r="LN2088" s="2217"/>
      <c r="LO2088" s="2217"/>
      <c r="LP2088" s="2217"/>
      <c r="LQ2088" s="2217"/>
      <c r="LR2088" s="2217"/>
      <c r="LS2088" s="2217"/>
      <c r="LT2088" s="2217"/>
      <c r="LU2088" s="2217"/>
      <c r="LV2088" s="2217"/>
      <c r="LW2088" s="2217"/>
      <c r="LX2088" s="2217"/>
      <c r="LY2088" s="2217"/>
      <c r="LZ2088" s="2217"/>
      <c r="MA2088" s="2217"/>
      <c r="MB2088" s="2217"/>
      <c r="MC2088" s="2217"/>
      <c r="MD2088" s="2217"/>
      <c r="ME2088" s="2217"/>
      <c r="MF2088" s="2217"/>
      <c r="MG2088" s="2217"/>
      <c r="MH2088" s="2217"/>
      <c r="MI2088" s="2217"/>
      <c r="MJ2088" s="2217"/>
      <c r="MK2088" s="2217"/>
      <c r="ML2088" s="2217"/>
      <c r="MM2088" s="2217"/>
      <c r="MN2088" s="2217"/>
      <c r="MO2088" s="2217"/>
      <c r="MP2088" s="2217"/>
      <c r="MQ2088" s="2217"/>
      <c r="MR2088" s="2217"/>
      <c r="MS2088" s="2217"/>
      <c r="MT2088" s="2217"/>
      <c r="MU2088" s="2217"/>
      <c r="MV2088" s="2217"/>
      <c r="MW2088" s="2217"/>
      <c r="MX2088" s="2217"/>
      <c r="MY2088" s="2217"/>
      <c r="MZ2088" s="2217"/>
      <c r="NA2088" s="2217"/>
      <c r="NB2088" s="2217"/>
      <c r="NC2088" s="2217"/>
      <c r="ND2088" s="2217"/>
      <c r="NE2088" s="2217"/>
      <c r="NF2088" s="2217"/>
      <c r="NG2088" s="2217"/>
      <c r="NH2088" s="2217"/>
      <c r="NI2088" s="2217"/>
      <c r="NJ2088" s="2217"/>
      <c r="NK2088" s="2217"/>
      <c r="NL2088" s="2217"/>
      <c r="NM2088" s="2217"/>
      <c r="NN2088" s="2217"/>
      <c r="NO2088" s="2217"/>
      <c r="NP2088" s="2217"/>
      <c r="NQ2088" s="2217"/>
      <c r="NR2088" s="2217"/>
      <c r="NS2088" s="2217"/>
      <c r="NT2088" s="2217"/>
      <c r="NU2088" s="2217"/>
      <c r="NV2088" s="2217"/>
      <c r="NW2088" s="2217"/>
      <c r="NX2088" s="2217"/>
      <c r="NY2088" s="2217"/>
      <c r="NZ2088" s="2217"/>
      <c r="OA2088" s="2217"/>
      <c r="OB2088" s="2217"/>
      <c r="OC2088" s="2217"/>
      <c r="OD2088" s="2217"/>
      <c r="OE2088" s="2217"/>
      <c r="OF2088" s="2217"/>
      <c r="OG2088" s="2217"/>
      <c r="OH2088" s="2217"/>
      <c r="OI2088" s="2217"/>
      <c r="OJ2088" s="2217"/>
      <c r="OK2088" s="2217"/>
      <c r="OL2088" s="2217"/>
      <c r="OM2088" s="2217"/>
      <c r="ON2088" s="2217"/>
      <c r="OO2088" s="2217"/>
      <c r="OP2088" s="2217"/>
      <c r="OQ2088" s="2217"/>
      <c r="OR2088" s="2217"/>
      <c r="OS2088" s="2217"/>
      <c r="OT2088" s="2217"/>
      <c r="OU2088" s="2217"/>
      <c r="OV2088" s="2217"/>
      <c r="OW2088" s="2217"/>
      <c r="OX2088" s="2217"/>
      <c r="OY2088" s="2217"/>
      <c r="OZ2088" s="2217"/>
      <c r="PA2088" s="2217"/>
      <c r="PB2088" s="2217"/>
      <c r="PC2088" s="2217"/>
      <c r="PD2088" s="2217"/>
      <c r="PE2088" s="2217"/>
      <c r="PF2088" s="2217"/>
      <c r="PG2088" s="2217"/>
      <c r="PH2088" s="2217"/>
      <c r="PI2088" s="2217"/>
      <c r="PJ2088" s="2217"/>
      <c r="PK2088" s="2217"/>
      <c r="PL2088" s="2217"/>
      <c r="PM2088" s="2217"/>
      <c r="PN2088" s="2217"/>
      <c r="PO2088" s="2217"/>
      <c r="PP2088" s="2217"/>
      <c r="PQ2088" s="2217"/>
      <c r="PR2088" s="2217"/>
      <c r="PS2088" s="2217"/>
      <c r="PT2088" s="2217"/>
      <c r="PU2088" s="2217"/>
      <c r="PV2088" s="2217"/>
      <c r="PW2088" s="2217"/>
      <c r="PX2088" s="2217"/>
      <c r="PY2088" s="2217"/>
      <c r="PZ2088" s="2217"/>
      <c r="QA2088" s="2217"/>
      <c r="QB2088" s="2217"/>
      <c r="QC2088" s="2217"/>
      <c r="QD2088" s="2217"/>
      <c r="QE2088" s="2217"/>
      <c r="QF2088" s="2217"/>
      <c r="QG2088" s="2217"/>
      <c r="QH2088" s="2217"/>
      <c r="QI2088" s="2217"/>
      <c r="QJ2088" s="2217"/>
      <c r="QK2088" s="2217"/>
      <c r="QL2088" s="2217"/>
      <c r="QM2088" s="2217"/>
      <c r="QN2088" s="2217"/>
      <c r="QO2088" s="2217"/>
      <c r="QP2088" s="2217"/>
      <c r="QQ2088" s="2217"/>
      <c r="QR2088" s="2217"/>
      <c r="QS2088" s="2217"/>
      <c r="QT2088" s="2217"/>
      <c r="QU2088" s="2217"/>
      <c r="QV2088" s="2217"/>
      <c r="QW2088" s="2217"/>
      <c r="QX2088" s="2217"/>
      <c r="QY2088" s="2217"/>
      <c r="QZ2088" s="2217"/>
      <c r="RA2088" s="2217"/>
      <c r="RB2088" s="2217"/>
      <c r="RC2088" s="2217"/>
      <c r="RD2088" s="2217"/>
      <c r="RE2088" s="2217"/>
      <c r="RF2088" s="2217"/>
      <c r="RG2088" s="2217"/>
      <c r="RH2088" s="2217"/>
      <c r="RI2088" s="2217"/>
      <c r="RJ2088" s="2217"/>
      <c r="RK2088" s="2217"/>
      <c r="RL2088" s="2217"/>
      <c r="RM2088" s="2217"/>
      <c r="RN2088" s="2217"/>
      <c r="RO2088" s="2217"/>
      <c r="RP2088" s="2217"/>
      <c r="RQ2088" s="2217"/>
      <c r="RR2088" s="2217"/>
      <c r="RS2088" s="2217"/>
      <c r="RT2088" s="2217"/>
      <c r="RU2088" s="2217"/>
      <c r="RV2088" s="2217"/>
      <c r="RW2088" s="2217"/>
      <c r="RX2088" s="2217"/>
      <c r="RY2088" s="2217"/>
      <c r="RZ2088" s="2217"/>
      <c r="SA2088" s="2217"/>
      <c r="SB2088" s="2217"/>
      <c r="SC2088" s="2217"/>
      <c r="SD2088" s="2217"/>
      <c r="SE2088" s="2217"/>
      <c r="SF2088" s="2217"/>
      <c r="SG2088" s="2217"/>
      <c r="SH2088" s="2217"/>
      <c r="SI2088" s="2217"/>
      <c r="SJ2088" s="2217"/>
      <c r="SK2088" s="2217"/>
      <c r="SL2088" s="2217"/>
      <c r="SM2088" s="2217"/>
      <c r="SN2088" s="2217"/>
      <c r="SO2088" s="2217"/>
      <c r="SP2088" s="2217"/>
      <c r="SQ2088" s="2217"/>
      <c r="SR2088" s="2217"/>
      <c r="SS2088" s="2217"/>
      <c r="ST2088" s="2217"/>
      <c r="SU2088" s="2217"/>
      <c r="SV2088" s="2217"/>
      <c r="SW2088" s="2217"/>
      <c r="SX2088" s="2217"/>
      <c r="SY2088" s="2217"/>
      <c r="SZ2088" s="2217"/>
      <c r="TA2088" s="2217"/>
      <c r="TB2088" s="2217"/>
      <c r="TC2088" s="2217"/>
      <c r="TD2088" s="2217"/>
      <c r="TE2088" s="2217"/>
      <c r="TF2088" s="2217"/>
      <c r="TG2088" s="2217"/>
      <c r="TH2088" s="2217"/>
      <c r="TI2088" s="2217"/>
      <c r="TJ2088" s="2217"/>
      <c r="TK2088" s="2217"/>
      <c r="TL2088" s="2217"/>
      <c r="TM2088" s="2217"/>
      <c r="TN2088" s="2217"/>
      <c r="TO2088" s="2217"/>
      <c r="TP2088" s="2217"/>
      <c r="TQ2088" s="2217"/>
      <c r="TR2088" s="2217"/>
      <c r="TS2088" s="2217"/>
      <c r="TT2088" s="2217"/>
      <c r="TU2088" s="2217"/>
      <c r="TV2088" s="2217"/>
      <c r="TW2088" s="2217"/>
      <c r="TX2088" s="2217"/>
      <c r="TY2088" s="2217"/>
      <c r="TZ2088" s="2217"/>
      <c r="UA2088" s="2217"/>
      <c r="UB2088" s="2217"/>
      <c r="UC2088" s="2217"/>
      <c r="UD2088" s="2217"/>
      <c r="UE2088" s="2217"/>
      <c r="UF2088" s="2217"/>
      <c r="UG2088" s="2217"/>
      <c r="UH2088" s="2217"/>
      <c r="UI2088" s="2217"/>
      <c r="UJ2088" s="2217"/>
      <c r="UK2088" s="2217"/>
      <c r="UL2088" s="2217"/>
      <c r="UM2088" s="2217"/>
      <c r="UN2088" s="2217"/>
      <c r="UO2088" s="2217"/>
      <c r="UP2088" s="2217"/>
      <c r="UQ2088" s="2217"/>
      <c r="UR2088" s="2217"/>
      <c r="US2088" s="2217"/>
      <c r="UT2088" s="2217"/>
      <c r="UU2088" s="2217"/>
      <c r="UV2088" s="2217"/>
      <c r="UW2088" s="2217"/>
      <c r="UX2088" s="2217"/>
      <c r="UY2088" s="2217"/>
      <c r="UZ2088" s="2217"/>
      <c r="VA2088" s="2217"/>
      <c r="VB2088" s="2217"/>
      <c r="VC2088" s="2217"/>
      <c r="VD2088" s="2217"/>
      <c r="VE2088" s="2217"/>
      <c r="VF2088" s="2217"/>
      <c r="VG2088" s="2217"/>
      <c r="VH2088" s="2217"/>
      <c r="VI2088" s="2217"/>
      <c r="VJ2088" s="2217"/>
      <c r="VK2088" s="2217"/>
      <c r="VL2088" s="2217"/>
      <c r="VM2088" s="2217"/>
      <c r="VN2088" s="2217"/>
      <c r="VO2088" s="2217"/>
      <c r="VP2088" s="2217"/>
      <c r="VQ2088" s="2217"/>
      <c r="VR2088" s="2217"/>
      <c r="VS2088" s="2217"/>
      <c r="VT2088" s="2217"/>
      <c r="VU2088" s="2217"/>
      <c r="VV2088" s="2217"/>
      <c r="VW2088" s="2217"/>
      <c r="VX2088" s="2217"/>
      <c r="VY2088" s="2217"/>
      <c r="VZ2088" s="2217"/>
      <c r="WA2088" s="2217"/>
      <c r="WB2088" s="2217"/>
      <c r="WC2088" s="2217"/>
      <c r="WD2088" s="2217"/>
      <c r="WE2088" s="2217"/>
      <c r="WF2088" s="2217"/>
      <c r="WG2088" s="2217"/>
      <c r="WH2088" s="2217"/>
      <c r="WI2088" s="2217"/>
      <c r="WJ2088" s="2217"/>
      <c r="WK2088" s="2217"/>
      <c r="WL2088" s="2217"/>
      <c r="WM2088" s="2217"/>
      <c r="WN2088" s="2217"/>
      <c r="WO2088" s="2217"/>
      <c r="WP2088" s="2217"/>
      <c r="WQ2088" s="2217"/>
      <c r="WR2088" s="2217"/>
      <c r="WS2088" s="2217"/>
      <c r="WT2088" s="2217"/>
      <c r="WU2088" s="2217"/>
      <c r="WV2088" s="2217"/>
      <c r="WW2088" s="2217"/>
      <c r="WX2088" s="2217"/>
      <c r="WY2088" s="2217"/>
      <c r="WZ2088" s="2217"/>
      <c r="XA2088" s="2217"/>
      <c r="XB2088" s="2217"/>
      <c r="XC2088" s="2217"/>
      <c r="XD2088" s="2217"/>
      <c r="XE2088" s="2217"/>
      <c r="XF2088" s="2217"/>
      <c r="XG2088" s="2217"/>
      <c r="XH2088" s="2217"/>
      <c r="XI2088" s="2217"/>
      <c r="XJ2088" s="2217"/>
      <c r="XK2088" s="2217"/>
      <c r="XL2088" s="2217"/>
      <c r="XM2088" s="2217"/>
      <c r="XN2088" s="2217"/>
      <c r="XO2088" s="2217"/>
      <c r="XP2088" s="2217"/>
      <c r="XQ2088" s="2217"/>
      <c r="XR2088" s="2217"/>
      <c r="XS2088" s="2217"/>
      <c r="XT2088" s="2217"/>
      <c r="XU2088" s="2217"/>
      <c r="XV2088" s="2217"/>
      <c r="XW2088" s="2217"/>
      <c r="XX2088" s="2217"/>
      <c r="XY2088" s="2217"/>
      <c r="XZ2088" s="2217"/>
      <c r="YA2088" s="2217"/>
      <c r="YB2088" s="2217"/>
      <c r="YC2088" s="2217"/>
      <c r="YD2088" s="2217"/>
      <c r="YE2088" s="2217"/>
      <c r="YF2088" s="2217"/>
      <c r="YG2088" s="2217"/>
      <c r="YH2088" s="2217"/>
      <c r="YI2088" s="2217"/>
      <c r="YJ2088" s="2217"/>
      <c r="YK2088" s="2217"/>
      <c r="YL2088" s="2217"/>
      <c r="YM2088" s="2217"/>
      <c r="YN2088" s="2217"/>
      <c r="YO2088" s="2217"/>
      <c r="YP2088" s="2217"/>
      <c r="YQ2088" s="2217"/>
      <c r="YR2088" s="2217"/>
      <c r="YS2088" s="2217"/>
      <c r="YT2088" s="2217"/>
      <c r="YU2088" s="2217"/>
      <c r="YV2088" s="2217"/>
      <c r="YW2088" s="2217"/>
      <c r="YX2088" s="2217"/>
      <c r="YY2088" s="2217"/>
      <c r="YZ2088" s="2217"/>
      <c r="ZA2088" s="2217"/>
      <c r="ZB2088" s="2217"/>
      <c r="ZC2088" s="2217"/>
      <c r="ZD2088" s="2217"/>
      <c r="ZE2088" s="2217"/>
      <c r="ZF2088" s="2217"/>
      <c r="ZG2088" s="2217"/>
      <c r="ZH2088" s="2217"/>
      <c r="ZI2088" s="2217"/>
      <c r="ZJ2088" s="2217"/>
      <c r="ZK2088" s="2217"/>
      <c r="ZL2088" s="2217"/>
      <c r="ZM2088" s="2217"/>
      <c r="ZN2088" s="2217"/>
      <c r="ZO2088" s="2217"/>
      <c r="ZP2088" s="2217"/>
      <c r="ZQ2088" s="2217"/>
      <c r="ZR2088" s="2217"/>
      <c r="ZS2088" s="2217"/>
      <c r="ZT2088" s="2217"/>
      <c r="ZU2088" s="2217"/>
      <c r="ZV2088" s="2217"/>
      <c r="ZW2088" s="2217"/>
      <c r="ZX2088" s="2217"/>
      <c r="ZY2088" s="2217"/>
      <c r="ZZ2088" s="2217"/>
      <c r="AAA2088" s="2217"/>
      <c r="AAB2088" s="2217"/>
      <c r="AAC2088" s="2217"/>
      <c r="AAD2088" s="2217"/>
      <c r="AAE2088" s="2217"/>
      <c r="AAF2088" s="2217"/>
      <c r="AAG2088" s="2217"/>
      <c r="AAH2088" s="2217"/>
      <c r="AAI2088" s="2217"/>
      <c r="AAJ2088" s="2217"/>
      <c r="AAK2088" s="2217"/>
      <c r="AAL2088" s="2217"/>
      <c r="AAM2088" s="2217"/>
      <c r="AAN2088" s="2217"/>
      <c r="AAO2088" s="2217"/>
      <c r="AAP2088" s="2217"/>
      <c r="AAQ2088" s="2217"/>
      <c r="AAR2088" s="2217"/>
      <c r="AAS2088" s="2217"/>
      <c r="AAT2088" s="2217"/>
      <c r="AAU2088" s="2217"/>
      <c r="AAV2088" s="2217"/>
      <c r="AAW2088" s="2217"/>
      <c r="AAX2088" s="2217"/>
      <c r="AAY2088" s="2217"/>
      <c r="AAZ2088" s="2217"/>
      <c r="ABA2088" s="2217"/>
      <c r="ABB2088" s="2217"/>
      <c r="ABC2088" s="2217"/>
      <c r="ABD2088" s="2217"/>
      <c r="ABE2088" s="2217"/>
      <c r="ABF2088" s="2217"/>
      <c r="ABG2088" s="2217"/>
      <c r="ABH2088" s="2217"/>
      <c r="ABI2088" s="2217"/>
      <c r="ABJ2088" s="2217"/>
      <c r="ABK2088" s="2217"/>
      <c r="ABL2088" s="2217"/>
      <c r="ABM2088" s="2217"/>
      <c r="ABN2088" s="2217"/>
      <c r="ABO2088" s="2217"/>
      <c r="ABP2088" s="2217"/>
      <c r="ABQ2088" s="2217"/>
      <c r="ABR2088" s="2217"/>
      <c r="ABS2088" s="2217"/>
      <c r="ABT2088" s="2217"/>
      <c r="ABU2088" s="2217"/>
      <c r="ABV2088" s="2217"/>
      <c r="ABW2088" s="2217"/>
      <c r="ABX2088" s="2217"/>
      <c r="ABY2088" s="2217"/>
      <c r="ABZ2088" s="2217"/>
      <c r="ACA2088" s="2217"/>
      <c r="ACB2088" s="2217"/>
      <c r="ACC2088" s="2217"/>
      <c r="ACD2088" s="2217"/>
      <c r="ACE2088" s="2217"/>
      <c r="ACF2088" s="2217"/>
      <c r="ACG2088" s="2217"/>
      <c r="ACH2088" s="2217"/>
      <c r="ACI2088" s="2217"/>
      <c r="ACJ2088" s="2217"/>
      <c r="ACK2088" s="2217"/>
      <c r="ACL2088" s="2217"/>
      <c r="ACM2088" s="2217"/>
      <c r="ACN2088" s="2217"/>
      <c r="ACO2088" s="2217"/>
      <c r="ACP2088" s="2217"/>
      <c r="ACQ2088" s="2217"/>
      <c r="ACR2088" s="2217"/>
      <c r="ACS2088" s="2217"/>
      <c r="ACT2088" s="2217"/>
      <c r="ACU2088" s="2217"/>
      <c r="ACV2088" s="2217"/>
      <c r="ACW2088" s="2217"/>
      <c r="ACX2088" s="2217"/>
      <c r="ACY2088" s="2217"/>
      <c r="ACZ2088" s="2217"/>
      <c r="ADA2088" s="2217"/>
      <c r="ADB2088" s="2217"/>
      <c r="ADC2088" s="2217"/>
      <c r="ADD2088" s="2217"/>
      <c r="ADE2088" s="2217"/>
      <c r="ADF2088" s="2217"/>
      <c r="ADG2088" s="2217"/>
      <c r="ADH2088" s="2217"/>
      <c r="ADI2088" s="2217"/>
      <c r="ADJ2088" s="2217"/>
      <c r="ADK2088" s="2217"/>
      <c r="ADL2088" s="2217"/>
      <c r="ADM2088" s="2217"/>
      <c r="ADN2088" s="2217"/>
      <c r="ADO2088" s="2217"/>
      <c r="ADP2088" s="2217"/>
      <c r="ADQ2088" s="2217"/>
      <c r="ADR2088" s="2217"/>
      <c r="ADS2088" s="2217"/>
      <c r="ADT2088" s="2217"/>
      <c r="ADU2088" s="2217"/>
      <c r="ADV2088" s="2217"/>
      <c r="ADW2088" s="2217"/>
      <c r="ADX2088" s="2217"/>
      <c r="ADY2088" s="2217"/>
      <c r="ADZ2088" s="2217"/>
      <c r="AEA2088" s="2217"/>
      <c r="AEB2088" s="2217"/>
      <c r="AEC2088" s="2217"/>
      <c r="AED2088" s="2217"/>
      <c r="AEE2088" s="2217"/>
      <c r="AEF2088" s="2217"/>
      <c r="AEG2088" s="2217"/>
      <c r="AEH2088" s="2217"/>
      <c r="AEI2088" s="2217"/>
      <c r="AEJ2088" s="2217"/>
      <c r="AEK2088" s="2217"/>
      <c r="AEL2088" s="2217"/>
      <c r="AEM2088" s="2217"/>
      <c r="AEN2088" s="2217"/>
      <c r="AEO2088" s="2217"/>
      <c r="AEP2088" s="2217"/>
      <c r="AEQ2088" s="2217"/>
      <c r="AER2088" s="2217"/>
      <c r="AES2088" s="2217"/>
      <c r="AET2088" s="2217"/>
      <c r="AEU2088" s="2217"/>
      <c r="AEV2088" s="2217"/>
      <c r="AEW2088" s="2217"/>
      <c r="AEX2088" s="2217"/>
      <c r="AEY2088" s="2217"/>
      <c r="AEZ2088" s="2217"/>
      <c r="AFA2088" s="2217"/>
      <c r="AFB2088" s="2217"/>
      <c r="AFC2088" s="2217"/>
      <c r="AFD2088" s="2217"/>
      <c r="AFE2088" s="2217"/>
      <c r="AFF2088" s="2217"/>
      <c r="AFG2088" s="2217"/>
      <c r="AFH2088" s="2217"/>
      <c r="AFI2088" s="2217"/>
      <c r="AFJ2088" s="2217"/>
      <c r="AFK2088" s="2217"/>
      <c r="AFL2088" s="2217"/>
      <c r="AFM2088" s="2217"/>
      <c r="AFN2088" s="2217"/>
      <c r="AFO2088" s="2217"/>
      <c r="AFP2088" s="2217"/>
      <c r="AFQ2088" s="2217"/>
      <c r="AFR2088" s="2217"/>
      <c r="AFS2088" s="2217"/>
      <c r="AFT2088" s="2217"/>
      <c r="AFU2088" s="2217"/>
      <c r="AFV2088" s="2217"/>
      <c r="AFW2088" s="2217"/>
      <c r="AFX2088" s="2217"/>
      <c r="AFY2088" s="2217"/>
      <c r="AFZ2088" s="2217"/>
      <c r="AGA2088" s="2217"/>
      <c r="AGB2088" s="2217"/>
      <c r="AGC2088" s="2217"/>
      <c r="AGD2088" s="2217"/>
      <c r="AGE2088" s="2217"/>
      <c r="AGF2088" s="2217"/>
      <c r="AGG2088" s="2217"/>
      <c r="AGH2088" s="2217"/>
      <c r="AGI2088" s="2217"/>
      <c r="AGJ2088" s="2217"/>
      <c r="AGK2088" s="2217"/>
      <c r="AGL2088" s="2217"/>
      <c r="AGM2088" s="2217"/>
      <c r="AGN2088" s="2217"/>
      <c r="AGO2088" s="2217"/>
      <c r="AGP2088" s="2217"/>
      <c r="AGQ2088" s="2217"/>
      <c r="AGR2088" s="2217"/>
      <c r="AGS2088" s="2217"/>
      <c r="AGT2088" s="2217"/>
      <c r="AGU2088" s="2217"/>
      <c r="AGV2088" s="2217"/>
      <c r="AGW2088" s="2217"/>
      <c r="AGX2088" s="2217"/>
      <c r="AGY2088" s="2217"/>
      <c r="AGZ2088" s="2217"/>
      <c r="AHA2088" s="2217"/>
      <c r="AHB2088" s="2217"/>
      <c r="AHC2088" s="2217"/>
      <c r="AHD2088" s="2217"/>
      <c r="AHE2088" s="2217"/>
      <c r="AHF2088" s="2217"/>
      <c r="AHG2088" s="2217"/>
      <c r="AHH2088" s="2217"/>
      <c r="AHI2088" s="2217"/>
      <c r="AHJ2088" s="2217"/>
      <c r="AHK2088" s="2217"/>
      <c r="AHL2088" s="2217"/>
      <c r="AHM2088" s="2217"/>
      <c r="AHN2088" s="2217"/>
      <c r="AHO2088" s="2217"/>
      <c r="AHP2088" s="2217"/>
      <c r="AHQ2088" s="2217"/>
      <c r="AHR2088" s="2217"/>
      <c r="AHS2088" s="2217"/>
      <c r="AHT2088" s="2217"/>
      <c r="AHU2088" s="2217"/>
      <c r="AHV2088" s="2217"/>
      <c r="AHW2088" s="2217"/>
      <c r="AHX2088" s="2217"/>
      <c r="AHY2088" s="2217"/>
      <c r="AHZ2088" s="2217"/>
      <c r="AIA2088" s="2217"/>
      <c r="AIB2088" s="2217"/>
      <c r="AIC2088" s="2217"/>
      <c r="AID2088" s="2217"/>
      <c r="AIE2088" s="2217"/>
      <c r="AIF2088" s="2217"/>
      <c r="AIG2088" s="2217"/>
      <c r="AIH2088" s="2217"/>
      <c r="AII2088" s="2217"/>
      <c r="AIJ2088" s="2217"/>
      <c r="AIK2088" s="2217"/>
      <c r="AIL2088" s="2217"/>
      <c r="AIM2088" s="2217"/>
      <c r="AIN2088" s="2217"/>
      <c r="AIO2088" s="2217"/>
      <c r="AIP2088" s="2217"/>
      <c r="AIQ2088" s="2217"/>
      <c r="AIR2088" s="2217"/>
      <c r="AIS2088" s="2217"/>
      <c r="AIT2088" s="2217"/>
      <c r="AIU2088" s="2217"/>
      <c r="AIV2088" s="2217"/>
      <c r="AIW2088" s="2217"/>
      <c r="AIX2088" s="2217"/>
      <c r="AIY2088" s="2217"/>
      <c r="AIZ2088" s="2217"/>
      <c r="AJA2088" s="2217"/>
      <c r="AJB2088" s="2217"/>
      <c r="AJC2088" s="2217"/>
      <c r="AJD2088" s="2217"/>
      <c r="AJE2088" s="2217"/>
      <c r="AJF2088" s="2217"/>
      <c r="AJG2088" s="2217"/>
      <c r="AJH2088" s="2217"/>
      <c r="AJI2088" s="2217"/>
      <c r="AJJ2088" s="2217"/>
      <c r="AJK2088" s="2217"/>
      <c r="AJL2088" s="2217"/>
      <c r="AJM2088" s="2217"/>
      <c r="AJN2088" s="2217"/>
      <c r="AJO2088" s="2217"/>
      <c r="AJP2088" s="2217"/>
      <c r="AJQ2088" s="2217"/>
      <c r="AJR2088" s="2217"/>
      <c r="AJS2088" s="2217"/>
      <c r="AJT2088" s="2217"/>
      <c r="AJU2088" s="2217"/>
      <c r="AJV2088" s="2217"/>
      <c r="AJW2088" s="2217"/>
      <c r="AJX2088" s="2217"/>
      <c r="AJY2088" s="2217"/>
      <c r="AJZ2088" s="2217"/>
      <c r="AKA2088" s="2217"/>
      <c r="AKB2088" s="2217"/>
      <c r="AKC2088" s="2217"/>
      <c r="AKD2088" s="2217"/>
      <c r="AKE2088" s="2217"/>
      <c r="AKF2088" s="2217"/>
      <c r="AKG2088" s="2217"/>
      <c r="AKH2088" s="2217"/>
      <c r="AKI2088" s="2217"/>
      <c r="AKJ2088" s="2217"/>
      <c r="AKK2088" s="2217"/>
      <c r="AKL2088" s="2217"/>
      <c r="AKM2088" s="2217"/>
      <c r="AKN2088" s="2217"/>
      <c r="AKO2088" s="2217"/>
      <c r="AKP2088" s="2217"/>
      <c r="AKQ2088" s="2217"/>
      <c r="AKR2088" s="2217"/>
      <c r="AKS2088" s="2217"/>
      <c r="AKT2088" s="2217"/>
      <c r="AKU2088" s="2217"/>
      <c r="AKV2088" s="2217"/>
      <c r="AKW2088" s="2217"/>
      <c r="AKX2088" s="2217"/>
      <c r="AKY2088" s="2217"/>
      <c r="AKZ2088" s="2217"/>
      <c r="ALA2088" s="2217"/>
      <c r="ALB2088" s="2217"/>
      <c r="ALC2088" s="2217"/>
      <c r="ALD2088" s="2217"/>
      <c r="ALE2088" s="2217"/>
      <c r="ALF2088" s="2217"/>
      <c r="ALG2088" s="2217"/>
      <c r="ALH2088" s="2217"/>
      <c r="ALI2088" s="2217"/>
      <c r="ALJ2088" s="2217"/>
      <c r="ALK2088" s="2217"/>
      <c r="ALL2088" s="2217"/>
      <c r="ALM2088" s="2217"/>
      <c r="ALN2088" s="2217"/>
      <c r="ALO2088" s="2217"/>
      <c r="ALP2088" s="2217"/>
      <c r="ALQ2088" s="2217"/>
      <c r="ALR2088" s="2217"/>
      <c r="ALS2088" s="2217"/>
      <c r="ALT2088" s="2217"/>
      <c r="ALU2088" s="2217"/>
      <c r="ALV2088" s="2217"/>
      <c r="ALW2088" s="2217"/>
      <c r="ALX2088" s="2217"/>
      <c r="ALY2088" s="2217"/>
      <c r="ALZ2088" s="2217"/>
      <c r="AMA2088" s="2217"/>
      <c r="AMB2088" s="2217"/>
      <c r="AMC2088" s="2217"/>
      <c r="AMD2088" s="2217"/>
      <c r="AME2088" s="2217"/>
      <c r="AMF2088" s="2217"/>
      <c r="AMG2088" s="2217"/>
      <c r="AMH2088" s="2217"/>
      <c r="AMI2088" s="2217"/>
      <c r="AMJ2088" s="2217"/>
      <c r="AMK2088" s="2217"/>
      <c r="AML2088" s="2217"/>
      <c r="AMM2088" s="2217"/>
      <c r="AMN2088" s="2217"/>
      <c r="AMO2088" s="2217"/>
      <c r="AMP2088" s="2217"/>
      <c r="AMQ2088" s="2217"/>
      <c r="AMR2088" s="2217"/>
      <c r="AMS2088" s="2217"/>
      <c r="AMT2088" s="2217"/>
      <c r="AMU2088" s="2217"/>
      <c r="AMV2088" s="2217"/>
      <c r="AMW2088" s="2217"/>
      <c r="AMX2088" s="2217"/>
      <c r="AMY2088" s="2217"/>
      <c r="AMZ2088" s="2217"/>
      <c r="ANA2088" s="2217"/>
      <c r="ANB2088" s="2217"/>
      <c r="ANC2088" s="2217"/>
      <c r="AND2088" s="2217"/>
      <c r="ANE2088" s="2217"/>
      <c r="ANF2088" s="2217"/>
      <c r="ANG2088" s="2217"/>
      <c r="ANH2088" s="2217"/>
      <c r="ANI2088" s="2217"/>
      <c r="ANJ2088" s="2217"/>
      <c r="ANK2088" s="2217"/>
      <c r="ANL2088" s="2217"/>
      <c r="ANM2088" s="2217"/>
      <c r="ANN2088" s="2217"/>
      <c r="ANO2088" s="2217"/>
      <c r="ANP2088" s="2217"/>
      <c r="ANQ2088" s="2217"/>
      <c r="ANR2088" s="2217"/>
      <c r="ANS2088" s="2217"/>
      <c r="ANT2088" s="2217"/>
      <c r="ANU2088" s="2217"/>
      <c r="ANV2088" s="2217"/>
      <c r="ANW2088" s="2217"/>
      <c r="ANX2088" s="2217"/>
      <c r="ANY2088" s="2217"/>
      <c r="ANZ2088" s="2217"/>
      <c r="AOA2088" s="2217"/>
      <c r="AOB2088" s="2217"/>
      <c r="AOC2088" s="2217"/>
      <c r="AOD2088" s="2217"/>
      <c r="AOE2088" s="2217"/>
      <c r="AOF2088" s="2217"/>
      <c r="AOG2088" s="2217"/>
      <c r="AOH2088" s="2217"/>
      <c r="AOI2088" s="2217"/>
      <c r="AOJ2088" s="2217"/>
      <c r="AOK2088" s="2217"/>
      <c r="AOL2088" s="2217"/>
      <c r="AOM2088" s="2217"/>
      <c r="AON2088" s="2217"/>
      <c r="AOO2088" s="2217"/>
      <c r="AOP2088" s="2217"/>
      <c r="AOQ2088" s="2217"/>
      <c r="AOR2088" s="2217"/>
      <c r="AOS2088" s="2217"/>
      <c r="AOT2088" s="2217"/>
      <c r="AOU2088" s="2217"/>
      <c r="AOV2088" s="2217"/>
      <c r="AOW2088" s="2217"/>
      <c r="AOX2088" s="2217"/>
      <c r="AOY2088" s="2217"/>
      <c r="AOZ2088" s="2217"/>
      <c r="APA2088" s="2217"/>
      <c r="APB2088" s="2217"/>
      <c r="APC2088" s="2217"/>
      <c r="APD2088" s="2217"/>
      <c r="APE2088" s="2217"/>
      <c r="APF2088" s="2217"/>
      <c r="APG2088" s="2217"/>
      <c r="APH2088" s="2217"/>
      <c r="API2088" s="2217"/>
      <c r="APJ2088" s="2217"/>
      <c r="APK2088" s="2217"/>
      <c r="APL2088" s="2217"/>
      <c r="APM2088" s="2217"/>
      <c r="APN2088" s="2217"/>
      <c r="APO2088" s="2217"/>
      <c r="APP2088" s="2217"/>
      <c r="APQ2088" s="2217"/>
      <c r="APR2088" s="2217"/>
      <c r="APS2088" s="2217"/>
      <c r="APT2088" s="2217"/>
      <c r="APU2088" s="2217"/>
      <c r="APV2088" s="2217"/>
      <c r="APW2088" s="2217"/>
      <c r="APX2088" s="2217"/>
      <c r="APY2088" s="2217"/>
      <c r="APZ2088" s="2217"/>
      <c r="AQA2088" s="2217"/>
      <c r="AQB2088" s="2217"/>
      <c r="AQC2088" s="2217"/>
      <c r="AQD2088" s="2217"/>
      <c r="AQE2088" s="2217"/>
      <c r="AQF2088" s="2217"/>
      <c r="AQG2088" s="2217"/>
      <c r="AQH2088" s="2217"/>
      <c r="AQI2088" s="2217"/>
      <c r="AQJ2088" s="2217"/>
      <c r="AQK2088" s="2217"/>
      <c r="AQL2088" s="2217"/>
      <c r="AQM2088" s="2217"/>
      <c r="AQN2088" s="2217"/>
      <c r="AQO2088" s="2217"/>
      <c r="AQP2088" s="2217"/>
      <c r="AQQ2088" s="2217"/>
      <c r="AQR2088" s="2217"/>
      <c r="AQS2088" s="2217"/>
      <c r="AQT2088" s="2217"/>
      <c r="AQU2088" s="2217"/>
      <c r="AQV2088" s="2217"/>
      <c r="AQW2088" s="2217"/>
      <c r="AQX2088" s="2217"/>
      <c r="AQY2088" s="2217"/>
      <c r="AQZ2088" s="2217"/>
      <c r="ARA2088" s="2217"/>
      <c r="ARB2088" s="2217"/>
      <c r="ARC2088" s="2217"/>
      <c r="ARD2088" s="2217"/>
      <c r="ARE2088" s="2217"/>
      <c r="ARF2088" s="2217"/>
      <c r="ARG2088" s="2217"/>
      <c r="ARH2088" s="2217"/>
      <c r="ARI2088" s="2217"/>
      <c r="ARJ2088" s="2217"/>
      <c r="ARK2088" s="2217"/>
      <c r="ARL2088" s="2217"/>
      <c r="ARM2088" s="2217"/>
      <c r="ARN2088" s="2217"/>
      <c r="ARO2088" s="2217"/>
      <c r="ARP2088" s="2217"/>
      <c r="ARQ2088" s="2217"/>
      <c r="ARR2088" s="2217"/>
      <c r="ARS2088" s="2217"/>
      <c r="ART2088" s="2217"/>
      <c r="ARU2088" s="2217"/>
      <c r="ARV2088" s="2217"/>
      <c r="ARW2088" s="2217"/>
      <c r="ARX2088" s="2217"/>
      <c r="ARY2088" s="2217"/>
      <c r="ARZ2088" s="2217"/>
      <c r="ASA2088" s="2217"/>
      <c r="ASB2088" s="2217"/>
      <c r="ASC2088" s="2217"/>
      <c r="ASD2088" s="2217"/>
      <c r="ASE2088" s="2217"/>
      <c r="ASF2088" s="2217"/>
      <c r="ASG2088" s="2217"/>
      <c r="ASH2088" s="2217"/>
      <c r="ASI2088" s="2217"/>
      <c r="ASJ2088" s="2217"/>
      <c r="ASK2088" s="2217"/>
      <c r="ASL2088" s="2217"/>
      <c r="ASM2088" s="2217"/>
      <c r="ASN2088" s="2217"/>
      <c r="ASO2088" s="2217"/>
      <c r="ASP2088" s="2217"/>
      <c r="ASQ2088" s="2217"/>
      <c r="ASR2088" s="2217"/>
      <c r="ASS2088" s="2217"/>
      <c r="AST2088" s="2217"/>
      <c r="ASU2088" s="2217"/>
      <c r="ASV2088" s="2217"/>
      <c r="ASW2088" s="2217"/>
      <c r="ASX2088" s="2217"/>
      <c r="ASY2088" s="2217"/>
      <c r="ASZ2088" s="2217"/>
      <c r="ATA2088" s="2217"/>
      <c r="ATB2088" s="2217"/>
      <c r="ATC2088" s="2217"/>
      <c r="ATD2088" s="2217"/>
      <c r="ATE2088" s="2217"/>
      <c r="ATF2088" s="2217"/>
      <c r="ATG2088" s="2217"/>
      <c r="ATH2088" s="2217"/>
      <c r="ATI2088" s="2217"/>
      <c r="ATJ2088" s="2217"/>
      <c r="ATK2088" s="2217"/>
      <c r="ATL2088" s="2217"/>
      <c r="ATM2088" s="2217"/>
      <c r="ATN2088" s="2217"/>
      <c r="ATO2088" s="2217"/>
      <c r="ATP2088" s="2217"/>
      <c r="ATQ2088" s="2217"/>
      <c r="ATR2088" s="2217"/>
      <c r="ATS2088" s="2217"/>
      <c r="ATT2088" s="2217"/>
      <c r="ATU2088" s="2217"/>
      <c r="ATV2088" s="2217"/>
      <c r="ATW2088" s="2217"/>
      <c r="ATX2088" s="2217"/>
      <c r="ATY2088" s="2217"/>
      <c r="ATZ2088" s="2217"/>
      <c r="AUA2088" s="2217"/>
      <c r="AUB2088" s="2217"/>
      <c r="AUC2088" s="2217"/>
      <c r="AUD2088" s="2217"/>
      <c r="AUE2088" s="2217"/>
      <c r="AUF2088" s="2217"/>
      <c r="AUG2088" s="2217"/>
      <c r="AUH2088" s="2217"/>
      <c r="AUI2088" s="2217"/>
      <c r="AUJ2088" s="2217"/>
      <c r="AUK2088" s="2217"/>
      <c r="AUL2088" s="2217"/>
      <c r="AUM2088" s="2217"/>
      <c r="AUN2088" s="2217"/>
      <c r="AUO2088" s="2217"/>
      <c r="AUP2088" s="2217"/>
      <c r="AUQ2088" s="2217"/>
      <c r="AUR2088" s="2217"/>
      <c r="AUS2088" s="2217"/>
      <c r="AUT2088" s="2217"/>
      <c r="AUU2088" s="2217"/>
      <c r="AUV2088" s="2217"/>
      <c r="AUW2088" s="2217"/>
      <c r="AUX2088" s="2217"/>
      <c r="AUY2088" s="2217"/>
      <c r="AUZ2088" s="2217"/>
      <c r="AVA2088" s="2217"/>
      <c r="AVB2088" s="2217"/>
      <c r="AVC2088" s="2217"/>
      <c r="AVD2088" s="2217"/>
      <c r="AVE2088" s="2217"/>
      <c r="AVF2088" s="2217"/>
      <c r="AVG2088" s="2217"/>
      <c r="AVH2088" s="2217"/>
      <c r="AVI2088" s="2217"/>
      <c r="AVJ2088" s="2217"/>
      <c r="AVK2088" s="2217"/>
      <c r="AVL2088" s="2217"/>
      <c r="AVM2088" s="2217"/>
      <c r="AVN2088" s="2217"/>
      <c r="AVO2088" s="2217"/>
      <c r="AVP2088" s="2217"/>
      <c r="AVQ2088" s="2217"/>
      <c r="AVR2088" s="2217"/>
      <c r="AVS2088" s="2217"/>
      <c r="AVT2088" s="2217"/>
      <c r="AVU2088" s="2217"/>
      <c r="AVV2088" s="2217"/>
      <c r="AVW2088" s="2217"/>
      <c r="AVX2088" s="2217"/>
      <c r="AVY2088" s="2217"/>
      <c r="AVZ2088" s="2217"/>
      <c r="AWA2088" s="2217"/>
      <c r="AWB2088" s="2217"/>
      <c r="AWC2088" s="2217"/>
      <c r="AWD2088" s="2217"/>
      <c r="AWE2088" s="2217"/>
      <c r="AWF2088" s="2217"/>
      <c r="AWG2088" s="2217"/>
      <c r="AWH2088" s="2217"/>
      <c r="AWI2088" s="2217"/>
      <c r="AWJ2088" s="2217"/>
      <c r="AWK2088" s="2217"/>
      <c r="AWL2088" s="2217"/>
      <c r="AWM2088" s="2217"/>
      <c r="AWN2088" s="2217"/>
      <c r="AWO2088" s="2217"/>
      <c r="AWP2088" s="2217"/>
      <c r="AWQ2088" s="2217"/>
      <c r="AWR2088" s="2217"/>
      <c r="AWS2088" s="2217"/>
      <c r="AWT2088" s="2217"/>
      <c r="AWU2088" s="2217"/>
      <c r="AWV2088" s="2217"/>
      <c r="AWW2088" s="2217"/>
      <c r="AWX2088" s="2217"/>
      <c r="AWY2088" s="2217"/>
      <c r="AWZ2088" s="2217"/>
      <c r="AXA2088" s="2217"/>
      <c r="AXB2088" s="2217"/>
      <c r="AXC2088" s="2217"/>
      <c r="AXD2088" s="2217"/>
      <c r="AXE2088" s="2217"/>
      <c r="AXF2088" s="2217"/>
      <c r="AXG2088" s="2217"/>
      <c r="AXH2088" s="2217"/>
      <c r="AXI2088" s="2217"/>
      <c r="AXJ2088" s="2217"/>
      <c r="AXK2088" s="2217"/>
      <c r="AXL2088" s="2217"/>
      <c r="AXM2088" s="2217"/>
      <c r="AXN2088" s="2217"/>
      <c r="AXO2088" s="2217"/>
      <c r="AXP2088" s="2217"/>
      <c r="AXQ2088" s="2217"/>
      <c r="AXR2088" s="2217"/>
      <c r="AXS2088" s="2217"/>
      <c r="AXT2088" s="2217"/>
      <c r="AXU2088" s="2217"/>
      <c r="AXV2088" s="2217"/>
      <c r="AXW2088" s="2217"/>
      <c r="AXX2088" s="2217"/>
      <c r="AXY2088" s="2217"/>
      <c r="AXZ2088" s="2217"/>
      <c r="AYA2088" s="2217"/>
      <c r="AYB2088" s="2217"/>
      <c r="AYC2088" s="2217"/>
      <c r="AYD2088" s="2217"/>
      <c r="AYE2088" s="2217"/>
      <c r="AYF2088" s="2217"/>
      <c r="AYG2088" s="2217"/>
      <c r="AYH2088" s="2217"/>
      <c r="AYI2088" s="2217"/>
      <c r="AYJ2088" s="2217"/>
      <c r="AYK2088" s="2217"/>
      <c r="AYL2088" s="2217"/>
      <c r="AYM2088" s="2217"/>
      <c r="AYN2088" s="2217"/>
      <c r="AYO2088" s="2217"/>
      <c r="AYP2088" s="2217"/>
      <c r="AYQ2088" s="2217"/>
      <c r="AYR2088" s="2217"/>
      <c r="AYS2088" s="2217"/>
      <c r="AYT2088" s="2217"/>
      <c r="AYU2088" s="2217"/>
      <c r="AYV2088" s="2217"/>
      <c r="AYW2088" s="2217"/>
      <c r="AYX2088" s="2217"/>
      <c r="AYY2088" s="2217"/>
      <c r="AYZ2088" s="2217"/>
      <c r="AZA2088" s="2217"/>
      <c r="AZB2088" s="2217"/>
      <c r="AZC2088" s="2217"/>
      <c r="AZD2088" s="2217"/>
      <c r="AZE2088" s="2217"/>
      <c r="AZF2088" s="2217"/>
      <c r="AZG2088" s="2217"/>
      <c r="AZH2088" s="2217"/>
      <c r="AZI2088" s="2217"/>
      <c r="AZJ2088" s="2217"/>
      <c r="AZK2088" s="2217"/>
      <c r="AZL2088" s="2217"/>
      <c r="AZM2088" s="2217"/>
      <c r="AZN2088" s="2217"/>
      <c r="AZO2088" s="2217"/>
      <c r="AZP2088" s="2217"/>
      <c r="AZQ2088" s="2217"/>
      <c r="AZR2088" s="2217"/>
      <c r="AZS2088" s="2217"/>
      <c r="AZT2088" s="2217"/>
      <c r="AZU2088" s="2217"/>
      <c r="AZV2088" s="2217"/>
      <c r="AZW2088" s="2217"/>
      <c r="AZX2088" s="2217"/>
      <c r="AZY2088" s="2217"/>
      <c r="AZZ2088" s="2217"/>
      <c r="BAA2088" s="2217"/>
      <c r="BAB2088" s="2217"/>
      <c r="BAC2088" s="2217"/>
      <c r="BAD2088" s="2217"/>
      <c r="BAE2088" s="2217"/>
      <c r="BAF2088" s="2217"/>
      <c r="BAG2088" s="2217"/>
      <c r="BAH2088" s="2217"/>
      <c r="BAI2088" s="2217"/>
      <c r="BAJ2088" s="2217"/>
      <c r="BAK2088" s="2217"/>
      <c r="BAL2088" s="2217"/>
      <c r="BAM2088" s="2217"/>
      <c r="BAN2088" s="2217"/>
      <c r="BAO2088" s="2217"/>
      <c r="BAP2088" s="2217"/>
      <c r="BAQ2088" s="2217"/>
      <c r="BAR2088" s="2217"/>
      <c r="BAS2088" s="2217"/>
      <c r="BAT2088" s="2217"/>
      <c r="BAU2088" s="2217"/>
      <c r="BAV2088" s="2217"/>
      <c r="BAW2088" s="2217"/>
      <c r="BAX2088" s="2217"/>
      <c r="BAY2088" s="2217"/>
      <c r="BAZ2088" s="2217"/>
      <c r="BBA2088" s="2217"/>
      <c r="BBB2088" s="2217"/>
      <c r="BBC2088" s="2217"/>
      <c r="BBD2088" s="2217"/>
      <c r="BBE2088" s="2217"/>
      <c r="BBF2088" s="2217"/>
      <c r="BBG2088" s="2217"/>
      <c r="BBH2088" s="2217"/>
      <c r="BBI2088" s="2217"/>
      <c r="BBJ2088" s="2217"/>
      <c r="BBK2088" s="2217"/>
      <c r="BBL2088" s="2217"/>
      <c r="BBM2088" s="2217"/>
      <c r="BBN2088" s="2217"/>
      <c r="BBO2088" s="2217"/>
      <c r="BBP2088" s="2217"/>
      <c r="BBQ2088" s="2217"/>
      <c r="BBR2088" s="2217"/>
      <c r="BBS2088" s="2217"/>
      <c r="BBT2088" s="2217"/>
      <c r="BBU2088" s="2217"/>
      <c r="BBV2088" s="2217"/>
      <c r="BBW2088" s="2217"/>
      <c r="BBX2088" s="2217"/>
      <c r="BBY2088" s="2217"/>
      <c r="BBZ2088" s="2217"/>
      <c r="BCA2088" s="2217"/>
      <c r="BCB2088" s="2217"/>
      <c r="BCC2088" s="2217"/>
      <c r="BCD2088" s="2217"/>
      <c r="BCE2088" s="2217"/>
      <c r="BCF2088" s="2217"/>
      <c r="BCG2088" s="2217"/>
      <c r="BCH2088" s="2217"/>
      <c r="BCI2088" s="2217"/>
      <c r="BCJ2088" s="2217"/>
      <c r="BCK2088" s="2217"/>
      <c r="BCL2088" s="2217"/>
      <c r="BCM2088" s="2217"/>
      <c r="BCN2088" s="2217"/>
      <c r="BCO2088" s="2217"/>
      <c r="BCP2088" s="2217"/>
      <c r="BCQ2088" s="2217"/>
      <c r="BCR2088" s="2217"/>
      <c r="BCS2088" s="2217"/>
      <c r="BCT2088" s="2217"/>
      <c r="BCU2088" s="2217"/>
      <c r="BCV2088" s="2217"/>
      <c r="BCW2088" s="2217"/>
      <c r="BCX2088" s="2217"/>
      <c r="BCY2088" s="2217"/>
      <c r="BCZ2088" s="2217"/>
      <c r="BDA2088" s="2217"/>
      <c r="BDB2088" s="2217"/>
      <c r="BDC2088" s="2217"/>
      <c r="BDD2088" s="2217"/>
      <c r="BDE2088" s="2217"/>
      <c r="BDF2088" s="2217"/>
      <c r="BDG2088" s="2217"/>
      <c r="BDH2088" s="2217"/>
      <c r="BDI2088" s="2217"/>
      <c r="BDJ2088" s="2217"/>
      <c r="BDK2088" s="2217"/>
      <c r="BDL2088" s="2217"/>
      <c r="BDM2088" s="2217"/>
      <c r="BDN2088" s="2217"/>
      <c r="BDO2088" s="2217"/>
      <c r="BDP2088" s="2217"/>
      <c r="BDQ2088" s="2217"/>
      <c r="BDR2088" s="2217"/>
      <c r="BDS2088" s="2217"/>
      <c r="BDT2088" s="2217"/>
      <c r="BDU2088" s="2217"/>
      <c r="BDV2088" s="2217"/>
      <c r="BDW2088" s="2217"/>
      <c r="BDX2088" s="2217"/>
      <c r="BDY2088" s="2217"/>
      <c r="BDZ2088" s="2217"/>
      <c r="BEA2088" s="2217"/>
      <c r="BEB2088" s="2217"/>
      <c r="BEC2088" s="2217"/>
      <c r="BED2088" s="2217"/>
      <c r="BEE2088" s="2217"/>
      <c r="BEF2088" s="2217"/>
      <c r="BEG2088" s="2217"/>
      <c r="BEH2088" s="2217"/>
      <c r="BEI2088" s="2217"/>
      <c r="BEJ2088" s="2217"/>
      <c r="BEK2088" s="2217"/>
      <c r="BEL2088" s="2217"/>
      <c r="BEM2088" s="2217"/>
      <c r="BEN2088" s="2217"/>
      <c r="BEO2088" s="2217"/>
      <c r="BEP2088" s="2217"/>
      <c r="BEQ2088" s="2217"/>
      <c r="BER2088" s="2217"/>
      <c r="BES2088" s="2217"/>
      <c r="BET2088" s="2217"/>
      <c r="BEU2088" s="2217"/>
      <c r="BEV2088" s="2217"/>
      <c r="BEW2088" s="2217"/>
      <c r="BEX2088" s="2217"/>
      <c r="BEY2088" s="2217"/>
      <c r="BEZ2088" s="2217"/>
      <c r="BFA2088" s="2217"/>
      <c r="BFB2088" s="2217"/>
      <c r="BFC2088" s="2217"/>
      <c r="BFD2088" s="2217"/>
      <c r="BFE2088" s="2217"/>
      <c r="BFF2088" s="2217"/>
      <c r="BFG2088" s="2217"/>
      <c r="BFH2088" s="2217"/>
      <c r="BFI2088" s="2217"/>
      <c r="BFJ2088" s="2217"/>
      <c r="BFK2088" s="2217"/>
      <c r="BFL2088" s="2217"/>
      <c r="BFM2088" s="2217"/>
      <c r="BFN2088" s="2217"/>
      <c r="BFO2088" s="2217"/>
      <c r="BFP2088" s="2217"/>
      <c r="BFQ2088" s="2217"/>
      <c r="BFR2088" s="2217"/>
      <c r="BFS2088" s="2217"/>
      <c r="BFT2088" s="2217"/>
      <c r="BFU2088" s="2217"/>
      <c r="BFV2088" s="2217"/>
      <c r="BFW2088" s="2217"/>
      <c r="BFX2088" s="2217"/>
      <c r="BFY2088" s="2217"/>
      <c r="BFZ2088" s="2217"/>
      <c r="BGA2088" s="2217"/>
      <c r="BGB2088" s="2217"/>
      <c r="BGC2088" s="2217"/>
      <c r="BGD2088" s="2217"/>
      <c r="BGE2088" s="2217"/>
      <c r="BGF2088" s="2217"/>
      <c r="BGG2088" s="2217"/>
      <c r="BGH2088" s="2217"/>
      <c r="BGI2088" s="2217"/>
      <c r="BGJ2088" s="2217"/>
      <c r="BGK2088" s="2217"/>
      <c r="BGL2088" s="2217"/>
      <c r="BGM2088" s="2217"/>
      <c r="BGN2088" s="2217"/>
      <c r="BGO2088" s="2217"/>
      <c r="BGP2088" s="2217"/>
      <c r="BGQ2088" s="2217"/>
      <c r="BGR2088" s="2217"/>
      <c r="BGS2088" s="2217"/>
      <c r="BGT2088" s="2217"/>
      <c r="BGU2088" s="2217"/>
      <c r="BGV2088" s="2217"/>
      <c r="BGW2088" s="2217"/>
      <c r="BGX2088" s="2217"/>
      <c r="BGY2088" s="2217"/>
      <c r="BGZ2088" s="2217"/>
      <c r="BHA2088" s="2217"/>
      <c r="BHB2088" s="2217"/>
      <c r="BHC2088" s="2217"/>
      <c r="BHD2088" s="2217"/>
      <c r="BHE2088" s="2217"/>
      <c r="BHF2088" s="2217"/>
      <c r="BHG2088" s="2217"/>
      <c r="BHH2088" s="2217"/>
      <c r="BHI2088" s="2217"/>
      <c r="BHJ2088" s="2217"/>
      <c r="BHK2088" s="2217"/>
      <c r="BHL2088" s="2217"/>
      <c r="BHM2088" s="2217"/>
      <c r="BHN2088" s="2217"/>
      <c r="BHO2088" s="2217"/>
      <c r="BHP2088" s="2217"/>
      <c r="BHQ2088" s="2217"/>
      <c r="BHR2088" s="2217"/>
      <c r="BHS2088" s="2217"/>
      <c r="BHT2088" s="2217"/>
      <c r="BHU2088" s="2217"/>
      <c r="BHV2088" s="2217"/>
      <c r="BHW2088" s="2217"/>
      <c r="BHX2088" s="2217"/>
      <c r="BHY2088" s="2217"/>
      <c r="BHZ2088" s="2217"/>
      <c r="BIA2088" s="2217"/>
      <c r="BIB2088" s="2217"/>
      <c r="BIC2088" s="2217"/>
      <c r="BID2088" s="2217"/>
      <c r="BIE2088" s="2217"/>
      <c r="BIF2088" s="2217"/>
      <c r="BIG2088" s="2217"/>
      <c r="BIH2088" s="2217"/>
      <c r="BII2088" s="2217"/>
      <c r="BIJ2088" s="2217"/>
      <c r="BIK2088" s="2217"/>
      <c r="BIL2088" s="2217"/>
      <c r="BIM2088" s="2217"/>
      <c r="BIN2088" s="2217"/>
      <c r="BIO2088" s="2217"/>
      <c r="BIP2088" s="2217"/>
      <c r="BIQ2088" s="2217"/>
      <c r="BIR2088" s="2217"/>
      <c r="BIS2088" s="2217"/>
      <c r="BIT2088" s="2217"/>
      <c r="BIU2088" s="2217"/>
      <c r="BIV2088" s="2217"/>
      <c r="BIW2088" s="2217"/>
      <c r="BIX2088" s="2217"/>
      <c r="BIY2088" s="2217"/>
      <c r="BIZ2088" s="2217"/>
      <c r="BJA2088" s="2217"/>
      <c r="BJB2088" s="2217"/>
      <c r="BJC2088" s="2217"/>
      <c r="BJD2088" s="2217"/>
      <c r="BJE2088" s="2217"/>
      <c r="BJF2088" s="2217"/>
      <c r="BJG2088" s="2217"/>
      <c r="BJH2088" s="2217"/>
      <c r="BJI2088" s="2217"/>
      <c r="BJJ2088" s="2217"/>
      <c r="BJK2088" s="2217"/>
      <c r="BJL2088" s="2217"/>
      <c r="BJM2088" s="2217"/>
      <c r="BJN2088" s="2217"/>
      <c r="BJO2088" s="2217"/>
      <c r="BJP2088" s="2217"/>
      <c r="BJQ2088" s="2217"/>
      <c r="BJR2088" s="2217"/>
      <c r="BJS2088" s="2217"/>
      <c r="BJT2088" s="2217"/>
      <c r="BJU2088" s="2217"/>
      <c r="BJV2088" s="2217"/>
      <c r="BJW2088" s="2217"/>
      <c r="BJX2088" s="2217"/>
      <c r="BJY2088" s="2217"/>
      <c r="BJZ2088" s="2217"/>
      <c r="BKA2088" s="2217"/>
      <c r="BKB2088" s="2217"/>
      <c r="BKC2088" s="2217"/>
      <c r="BKD2088" s="2217"/>
      <c r="BKE2088" s="2217"/>
      <c r="BKF2088" s="2217"/>
      <c r="BKG2088" s="2217"/>
      <c r="BKH2088" s="2217"/>
      <c r="BKI2088" s="2217"/>
      <c r="BKJ2088" s="2217"/>
      <c r="BKK2088" s="2217"/>
      <c r="BKL2088" s="2217"/>
      <c r="BKM2088" s="2217"/>
      <c r="BKN2088" s="2217"/>
      <c r="BKO2088" s="2217"/>
      <c r="BKP2088" s="2217"/>
      <c r="BKQ2088" s="2217"/>
      <c r="BKR2088" s="2217"/>
      <c r="BKS2088" s="2217"/>
      <c r="BKT2088" s="2217"/>
      <c r="BKU2088" s="2217"/>
      <c r="BKV2088" s="2217"/>
      <c r="BKW2088" s="2217"/>
      <c r="BKX2088" s="2217"/>
      <c r="BKY2088" s="2217"/>
      <c r="BKZ2088" s="2217"/>
      <c r="BLA2088" s="2217"/>
      <c r="BLB2088" s="2217"/>
      <c r="BLC2088" s="2217"/>
      <c r="BLD2088" s="2217"/>
      <c r="BLE2088" s="2217"/>
      <c r="BLF2088" s="2217"/>
      <c r="BLG2088" s="2217"/>
      <c r="BLH2088" s="2217"/>
      <c r="BLI2088" s="2217"/>
      <c r="BLJ2088" s="2217"/>
      <c r="BLK2088" s="2217"/>
      <c r="BLL2088" s="2217"/>
      <c r="BLM2088" s="2217"/>
      <c r="BLN2088" s="2217"/>
      <c r="BLO2088" s="2217"/>
      <c r="BLP2088" s="2217"/>
      <c r="BLQ2088" s="2217"/>
      <c r="BLR2088" s="2217"/>
      <c r="BLS2088" s="2217"/>
      <c r="BLT2088" s="2217"/>
      <c r="BLU2088" s="2217"/>
      <c r="BLV2088" s="2217"/>
      <c r="BLW2088" s="2217"/>
      <c r="BLX2088" s="2217"/>
      <c r="BLY2088" s="2217"/>
      <c r="BLZ2088" s="2217"/>
      <c r="BMA2088" s="2217"/>
      <c r="BMB2088" s="2217"/>
      <c r="BMC2088" s="2217"/>
      <c r="BMD2088" s="2217"/>
      <c r="BME2088" s="2217"/>
      <c r="BMF2088" s="2217"/>
      <c r="BMG2088" s="2217"/>
      <c r="BMH2088" s="2217"/>
      <c r="BMI2088" s="2217"/>
      <c r="BMJ2088" s="2217"/>
      <c r="BMK2088" s="2217"/>
      <c r="BML2088" s="2217"/>
      <c r="BMM2088" s="2217"/>
      <c r="BMN2088" s="2217"/>
      <c r="BMO2088" s="2217"/>
      <c r="BMP2088" s="2217"/>
      <c r="BMQ2088" s="2217"/>
      <c r="BMR2088" s="2217"/>
      <c r="BMS2088" s="2217"/>
      <c r="BMT2088" s="2217"/>
      <c r="BMU2088" s="2217"/>
      <c r="BMV2088" s="2217"/>
      <c r="BMW2088" s="2217"/>
      <c r="BMX2088" s="2217"/>
      <c r="BMY2088" s="2217"/>
      <c r="BMZ2088" s="2217"/>
      <c r="BNA2088" s="2217"/>
      <c r="BNB2088" s="2217"/>
      <c r="BNC2088" s="2217"/>
      <c r="BND2088" s="2217"/>
      <c r="BNE2088" s="2217"/>
      <c r="BNF2088" s="2217"/>
      <c r="BNG2088" s="2217"/>
      <c r="BNH2088" s="2217"/>
      <c r="BNI2088" s="2217"/>
      <c r="BNJ2088" s="2217"/>
      <c r="BNK2088" s="2217"/>
      <c r="BNL2088" s="2217"/>
      <c r="BNM2088" s="2217"/>
      <c r="BNN2088" s="2217"/>
      <c r="BNO2088" s="2217"/>
      <c r="BNP2088" s="2217"/>
      <c r="BNQ2088" s="2217"/>
      <c r="BNR2088" s="2217"/>
      <c r="BNS2088" s="2217"/>
      <c r="BNT2088" s="2217"/>
      <c r="BNU2088" s="2217"/>
      <c r="BNV2088" s="2217"/>
      <c r="BNW2088" s="2217"/>
      <c r="BNX2088" s="2217"/>
      <c r="BNY2088" s="2217"/>
      <c r="BNZ2088" s="2217"/>
      <c r="BOA2088" s="2217"/>
      <c r="BOB2088" s="2217"/>
      <c r="BOC2088" s="2217"/>
      <c r="BOD2088" s="2217"/>
      <c r="BOE2088" s="2217"/>
      <c r="BOF2088" s="2217"/>
      <c r="BOG2088" s="2217"/>
      <c r="BOH2088" s="2217"/>
      <c r="BOI2088" s="2217"/>
      <c r="BOJ2088" s="2217"/>
      <c r="BOK2088" s="2217"/>
      <c r="BOL2088" s="2217"/>
      <c r="BOM2088" s="2217"/>
      <c r="BON2088" s="2217"/>
      <c r="BOO2088" s="2217"/>
      <c r="BOP2088" s="2217"/>
      <c r="BOQ2088" s="2217"/>
      <c r="BOR2088" s="2217"/>
      <c r="BOS2088" s="2217"/>
      <c r="BOT2088" s="2217"/>
      <c r="BOU2088" s="2217"/>
      <c r="BOV2088" s="2217"/>
      <c r="BOW2088" s="2217"/>
      <c r="BOX2088" s="2217"/>
      <c r="BOY2088" s="2217"/>
      <c r="BOZ2088" s="2217"/>
      <c r="BPA2088" s="2217"/>
      <c r="BPB2088" s="2217"/>
      <c r="BPC2088" s="2217"/>
      <c r="BPD2088" s="2217"/>
      <c r="BPE2088" s="2217"/>
      <c r="BPF2088" s="2217"/>
      <c r="BPG2088" s="2217"/>
      <c r="BPH2088" s="2217"/>
      <c r="BPI2088" s="2217"/>
      <c r="BPJ2088" s="2217"/>
      <c r="BPK2088" s="2217"/>
      <c r="BPL2088" s="2217"/>
      <c r="BPM2088" s="2217"/>
      <c r="BPN2088" s="2217"/>
      <c r="BPO2088" s="2217"/>
      <c r="BPP2088" s="2217"/>
      <c r="BPQ2088" s="2217"/>
      <c r="BPR2088" s="2217"/>
      <c r="BPS2088" s="2217"/>
      <c r="BPT2088" s="2217"/>
      <c r="BPU2088" s="2217"/>
      <c r="BPV2088" s="2217"/>
      <c r="BPW2088" s="2217"/>
      <c r="BPX2088" s="2217"/>
      <c r="BPY2088" s="2217"/>
      <c r="BPZ2088" s="2217"/>
      <c r="BQA2088" s="2217"/>
      <c r="BQB2088" s="2217"/>
      <c r="BQC2088" s="2217"/>
      <c r="BQD2088" s="2217"/>
      <c r="BQE2088" s="2217"/>
      <c r="BQF2088" s="2217"/>
      <c r="BQG2088" s="2217"/>
      <c r="BQH2088" s="2217"/>
      <c r="BQI2088" s="2217"/>
      <c r="BQJ2088" s="2217"/>
      <c r="BQK2088" s="2217"/>
      <c r="BQL2088" s="2217"/>
      <c r="BQM2088" s="2217"/>
      <c r="BQN2088" s="2217"/>
      <c r="BQO2088" s="2217"/>
      <c r="BQP2088" s="2217"/>
      <c r="BQQ2088" s="2217"/>
      <c r="BQR2088" s="2217"/>
      <c r="BQS2088" s="2217"/>
      <c r="BQT2088" s="2217"/>
      <c r="BQU2088" s="2217"/>
      <c r="BQV2088" s="2217"/>
      <c r="BQW2088" s="2217"/>
      <c r="BQX2088" s="2217"/>
      <c r="BQY2088" s="2217"/>
      <c r="BQZ2088" s="2217"/>
      <c r="BRA2088" s="2217"/>
      <c r="BRB2088" s="2217"/>
      <c r="BRC2088" s="2217"/>
      <c r="BRD2088" s="2217"/>
      <c r="BRE2088" s="2217"/>
      <c r="BRF2088" s="2217"/>
      <c r="BRG2088" s="2217"/>
      <c r="BRH2088" s="2217"/>
      <c r="BRI2088" s="2217"/>
      <c r="BRJ2088" s="2217"/>
      <c r="BRK2088" s="2217"/>
      <c r="BRL2088" s="2217"/>
      <c r="BRM2088" s="2217"/>
      <c r="BRN2088" s="2217"/>
      <c r="BRO2088" s="2217"/>
      <c r="BRP2088" s="2217"/>
      <c r="BRQ2088" s="2217"/>
      <c r="BRR2088" s="2217"/>
      <c r="BRS2088" s="2217"/>
      <c r="BRT2088" s="2217"/>
      <c r="BRU2088" s="2217"/>
      <c r="BRV2088" s="2217"/>
      <c r="BRW2088" s="2217"/>
      <c r="BRX2088" s="2217"/>
      <c r="BRY2088" s="2217"/>
      <c r="BRZ2088" s="2217"/>
      <c r="BSA2088" s="2217"/>
      <c r="BSB2088" s="2217"/>
      <c r="BSC2088" s="2217"/>
      <c r="BSD2088" s="2217"/>
      <c r="BSE2088" s="2217"/>
      <c r="BSF2088" s="2217"/>
      <c r="BSG2088" s="2217"/>
      <c r="BSH2088" s="2217"/>
      <c r="BSI2088" s="2217"/>
      <c r="BSJ2088" s="2217"/>
      <c r="BSK2088" s="2217"/>
      <c r="BSL2088" s="2217"/>
      <c r="BSM2088" s="2217"/>
      <c r="BSN2088" s="2217"/>
      <c r="BSO2088" s="2217"/>
      <c r="BSP2088" s="2217"/>
      <c r="BSQ2088" s="2217"/>
      <c r="BSR2088" s="2217"/>
      <c r="BSS2088" s="2217"/>
      <c r="BST2088" s="2217"/>
      <c r="BSU2088" s="2217"/>
      <c r="BSV2088" s="2217"/>
      <c r="BSW2088" s="2217"/>
      <c r="BSX2088" s="2217"/>
      <c r="BSY2088" s="2217"/>
      <c r="BSZ2088" s="2217"/>
      <c r="BTA2088" s="2217"/>
      <c r="BTB2088" s="2217"/>
      <c r="BTC2088" s="2217"/>
      <c r="BTD2088" s="2217"/>
      <c r="BTE2088" s="2217"/>
      <c r="BTF2088" s="2217"/>
      <c r="BTG2088" s="2217"/>
      <c r="BTH2088" s="2217"/>
      <c r="BTI2088" s="2217"/>
      <c r="BTJ2088" s="2217"/>
      <c r="BTK2088" s="2217"/>
      <c r="BTL2088" s="2217"/>
      <c r="BTM2088" s="2217"/>
      <c r="BTN2088" s="2217"/>
      <c r="BTO2088" s="2217"/>
      <c r="BTP2088" s="2217"/>
      <c r="BTQ2088" s="2217"/>
      <c r="BTR2088" s="2217"/>
      <c r="BTS2088" s="2217"/>
      <c r="BTT2088" s="2217"/>
      <c r="BTU2088" s="2217"/>
      <c r="BTV2088" s="2217"/>
      <c r="BTW2088" s="2217"/>
      <c r="BTX2088" s="2217"/>
      <c r="BTY2088" s="2217"/>
      <c r="BTZ2088" s="2217"/>
      <c r="BUA2088" s="2217"/>
      <c r="BUB2088" s="2217"/>
      <c r="BUC2088" s="2217"/>
      <c r="BUD2088" s="2217"/>
      <c r="BUE2088" s="2217"/>
      <c r="BUF2088" s="2217"/>
      <c r="BUG2088" s="2217"/>
      <c r="BUH2088" s="2217"/>
      <c r="BUI2088" s="2217"/>
      <c r="BUJ2088" s="2217"/>
      <c r="BUK2088" s="2217"/>
      <c r="BUL2088" s="2217"/>
      <c r="BUM2088" s="2217"/>
      <c r="BUN2088" s="2217"/>
      <c r="BUO2088" s="2217"/>
      <c r="BUP2088" s="2217"/>
      <c r="BUQ2088" s="2217"/>
      <c r="BUR2088" s="2217"/>
      <c r="BUS2088" s="2217"/>
      <c r="BUT2088" s="2217"/>
      <c r="BUU2088" s="2217"/>
      <c r="BUV2088" s="2217"/>
      <c r="BUW2088" s="2217"/>
      <c r="BUX2088" s="2217"/>
      <c r="BUY2088" s="2217"/>
      <c r="BUZ2088" s="2217"/>
      <c r="BVA2088" s="2217"/>
      <c r="BVB2088" s="2217"/>
      <c r="BVC2088" s="2217"/>
      <c r="BVD2088" s="2217"/>
      <c r="BVE2088" s="2217"/>
      <c r="BVF2088" s="2217"/>
      <c r="BVG2088" s="2217"/>
      <c r="BVH2088" s="2217"/>
      <c r="BVI2088" s="2217"/>
      <c r="BVJ2088" s="2217"/>
      <c r="BVK2088" s="2217"/>
      <c r="BVL2088" s="2217"/>
      <c r="BVM2088" s="2217"/>
      <c r="BVN2088" s="2217"/>
      <c r="BVO2088" s="2217"/>
      <c r="BVP2088" s="2217"/>
      <c r="BVQ2088" s="2217"/>
      <c r="BVR2088" s="2217"/>
      <c r="BVS2088" s="2217"/>
      <c r="BVT2088" s="2217"/>
      <c r="BVU2088" s="2217"/>
      <c r="BVV2088" s="2217"/>
      <c r="BVW2088" s="2217"/>
      <c r="BVX2088" s="2217"/>
      <c r="BVY2088" s="2217"/>
      <c r="BVZ2088" s="2217"/>
      <c r="BWA2088" s="2217"/>
      <c r="BWB2088" s="2217"/>
      <c r="BWC2088" s="2217"/>
      <c r="BWD2088" s="2217"/>
      <c r="BWE2088" s="2217"/>
      <c r="BWF2088" s="2217"/>
      <c r="BWG2088" s="2217"/>
      <c r="BWH2088" s="2217"/>
      <c r="BWI2088" s="2217"/>
      <c r="BWJ2088" s="2217"/>
      <c r="BWK2088" s="2217"/>
      <c r="BWL2088" s="2217"/>
      <c r="BWM2088" s="2217"/>
      <c r="BWN2088" s="2217"/>
      <c r="BWO2088" s="2217"/>
      <c r="BWP2088" s="2217"/>
      <c r="BWQ2088" s="2217"/>
      <c r="BWR2088" s="2217"/>
      <c r="BWS2088" s="2217"/>
      <c r="BWT2088" s="2217"/>
      <c r="BWU2088" s="2217"/>
      <c r="BWV2088" s="2217"/>
      <c r="BWW2088" s="2217"/>
      <c r="BWX2088" s="2217"/>
      <c r="BWY2088" s="2217"/>
      <c r="BWZ2088" s="2217"/>
      <c r="BXA2088" s="2217"/>
      <c r="BXB2088" s="2217"/>
      <c r="BXC2088" s="2217"/>
      <c r="BXD2088" s="2217"/>
      <c r="BXE2088" s="2217"/>
      <c r="BXF2088" s="2217"/>
      <c r="BXG2088" s="2217"/>
      <c r="BXH2088" s="2217"/>
      <c r="BXI2088" s="2217"/>
      <c r="BXJ2088" s="2217"/>
      <c r="BXK2088" s="2217"/>
      <c r="BXL2088" s="2217"/>
      <c r="BXM2088" s="2217"/>
      <c r="BXN2088" s="2217"/>
      <c r="BXO2088" s="2217"/>
      <c r="BXP2088" s="2217"/>
      <c r="BXQ2088" s="2217"/>
      <c r="BXR2088" s="2217"/>
      <c r="BXS2088" s="2217"/>
      <c r="BXT2088" s="2217"/>
      <c r="BXU2088" s="2217"/>
      <c r="BXV2088" s="2217"/>
      <c r="BXW2088" s="2217"/>
      <c r="BXX2088" s="2217"/>
      <c r="BXY2088" s="2217"/>
      <c r="BXZ2088" s="2217"/>
      <c r="BYA2088" s="2217"/>
      <c r="BYB2088" s="2217"/>
      <c r="BYC2088" s="2217"/>
      <c r="BYD2088" s="2217"/>
      <c r="BYE2088" s="2217"/>
      <c r="BYF2088" s="2217"/>
      <c r="BYG2088" s="2217"/>
      <c r="BYH2088" s="2217"/>
      <c r="BYI2088" s="2217"/>
      <c r="BYJ2088" s="2217"/>
      <c r="BYK2088" s="2217"/>
      <c r="BYL2088" s="2217"/>
      <c r="BYM2088" s="2217"/>
      <c r="BYN2088" s="2217"/>
      <c r="BYO2088" s="2217"/>
      <c r="BYP2088" s="2217"/>
      <c r="BYQ2088" s="2217"/>
      <c r="BYR2088" s="2217"/>
      <c r="BYS2088" s="2217"/>
      <c r="BYT2088" s="2217"/>
      <c r="BYU2088" s="2217"/>
      <c r="BYV2088" s="2217"/>
      <c r="BYW2088" s="2217"/>
      <c r="BYX2088" s="2217"/>
      <c r="BYY2088" s="2217"/>
      <c r="BYZ2088" s="2217"/>
      <c r="BZA2088" s="2217"/>
      <c r="BZB2088" s="2217"/>
      <c r="BZC2088" s="2217"/>
      <c r="BZD2088" s="2217"/>
      <c r="BZE2088" s="2217"/>
      <c r="BZF2088" s="2217"/>
      <c r="BZG2088" s="2217"/>
      <c r="BZH2088" s="2217"/>
      <c r="BZI2088" s="2217"/>
      <c r="BZJ2088" s="2217"/>
      <c r="BZK2088" s="2217"/>
      <c r="BZL2088" s="2217"/>
      <c r="BZM2088" s="2217"/>
      <c r="BZN2088" s="2217"/>
      <c r="BZO2088" s="2217"/>
      <c r="BZP2088" s="2217"/>
      <c r="BZQ2088" s="2217"/>
      <c r="BZR2088" s="2217"/>
      <c r="BZS2088" s="2217"/>
      <c r="BZT2088" s="2217"/>
      <c r="BZU2088" s="2217"/>
      <c r="BZV2088" s="2217"/>
      <c r="BZW2088" s="2217"/>
      <c r="BZX2088" s="2217"/>
      <c r="BZY2088" s="2217"/>
      <c r="BZZ2088" s="2217"/>
      <c r="CAA2088" s="2217"/>
      <c r="CAB2088" s="2217"/>
      <c r="CAC2088" s="2217"/>
      <c r="CAD2088" s="2217"/>
      <c r="CAE2088" s="2217"/>
      <c r="CAF2088" s="2217"/>
      <c r="CAG2088" s="2217"/>
      <c r="CAH2088" s="2217"/>
      <c r="CAI2088" s="2217"/>
      <c r="CAJ2088" s="2217"/>
      <c r="CAK2088" s="2217"/>
      <c r="CAL2088" s="2217"/>
      <c r="CAM2088" s="2217"/>
      <c r="CAN2088" s="2217"/>
      <c r="CAO2088" s="2217"/>
      <c r="CAP2088" s="2217"/>
      <c r="CAQ2088" s="2217"/>
      <c r="CAR2088" s="2217"/>
      <c r="CAS2088" s="2217"/>
      <c r="CAT2088" s="2217"/>
      <c r="CAU2088" s="2217"/>
      <c r="CAV2088" s="2217"/>
      <c r="CAW2088" s="2217"/>
      <c r="CAX2088" s="2217"/>
      <c r="CAY2088" s="2217"/>
      <c r="CAZ2088" s="2217"/>
      <c r="CBA2088" s="2217"/>
      <c r="CBB2088" s="2217"/>
      <c r="CBC2088" s="2217"/>
      <c r="CBD2088" s="2217"/>
      <c r="CBE2088" s="2217"/>
      <c r="CBF2088" s="2217"/>
      <c r="CBG2088" s="2217"/>
      <c r="CBH2088" s="2217"/>
      <c r="CBI2088" s="2217"/>
      <c r="CBJ2088" s="2217"/>
      <c r="CBK2088" s="2217"/>
      <c r="CBL2088" s="2217"/>
      <c r="CBM2088" s="2217"/>
      <c r="CBN2088" s="2217"/>
      <c r="CBO2088" s="2217"/>
      <c r="CBP2088" s="2217"/>
      <c r="CBQ2088" s="2217"/>
      <c r="CBR2088" s="2217"/>
      <c r="CBS2088" s="2217"/>
      <c r="CBT2088" s="2217"/>
      <c r="CBU2088" s="2217"/>
      <c r="CBV2088" s="2217"/>
      <c r="CBW2088" s="2217"/>
      <c r="CBX2088" s="2217"/>
      <c r="CBY2088" s="2217"/>
      <c r="CBZ2088" s="2217"/>
      <c r="CCA2088" s="2217"/>
      <c r="CCB2088" s="2217"/>
      <c r="CCC2088" s="2217"/>
      <c r="CCD2088" s="2217"/>
      <c r="CCE2088" s="2217"/>
      <c r="CCF2088" s="2217"/>
      <c r="CCG2088" s="2217"/>
      <c r="CCH2088" s="2217"/>
      <c r="CCI2088" s="2217"/>
      <c r="CCJ2088" s="2217"/>
      <c r="CCK2088" s="2217"/>
      <c r="CCL2088" s="2217"/>
      <c r="CCM2088" s="2217"/>
      <c r="CCN2088" s="2217"/>
      <c r="CCO2088" s="2217"/>
      <c r="CCP2088" s="2217"/>
      <c r="CCQ2088" s="2217"/>
      <c r="CCR2088" s="2217"/>
      <c r="CCS2088" s="2217"/>
      <c r="CCT2088" s="2217"/>
      <c r="CCU2088" s="2217"/>
      <c r="CCV2088" s="2217"/>
      <c r="CCW2088" s="2217"/>
      <c r="CCX2088" s="2217"/>
      <c r="CCY2088" s="2217"/>
      <c r="CCZ2088" s="2217"/>
      <c r="CDA2088" s="2217"/>
      <c r="CDB2088" s="2217"/>
      <c r="CDC2088" s="2217"/>
      <c r="CDD2088" s="2217"/>
      <c r="CDE2088" s="2217"/>
      <c r="CDF2088" s="2217"/>
      <c r="CDG2088" s="2217"/>
      <c r="CDH2088" s="2217"/>
      <c r="CDI2088" s="2217"/>
      <c r="CDJ2088" s="2217"/>
      <c r="CDK2088" s="2217"/>
      <c r="CDL2088" s="2217"/>
      <c r="CDM2088" s="2217"/>
      <c r="CDN2088" s="2217"/>
      <c r="CDO2088" s="2217"/>
      <c r="CDP2088" s="2217"/>
      <c r="CDQ2088" s="2217"/>
      <c r="CDR2088" s="2217"/>
      <c r="CDS2088" s="2217"/>
      <c r="CDT2088" s="2217"/>
      <c r="CDU2088" s="2217"/>
      <c r="CDV2088" s="2217"/>
      <c r="CDW2088" s="2217"/>
      <c r="CDX2088" s="2217"/>
      <c r="CDY2088" s="2217"/>
      <c r="CDZ2088" s="2217"/>
      <c r="CEA2088" s="2217"/>
      <c r="CEB2088" s="2217"/>
      <c r="CEC2088" s="2217"/>
      <c r="CED2088" s="2217"/>
      <c r="CEE2088" s="2217"/>
      <c r="CEF2088" s="2217"/>
      <c r="CEG2088" s="2217"/>
      <c r="CEH2088" s="2217"/>
      <c r="CEI2088" s="2217"/>
      <c r="CEJ2088" s="2217"/>
      <c r="CEK2088" s="2217"/>
      <c r="CEL2088" s="2217"/>
      <c r="CEM2088" s="2217"/>
      <c r="CEN2088" s="2217"/>
      <c r="CEO2088" s="2217"/>
      <c r="CEP2088" s="2217"/>
      <c r="CEQ2088" s="2217"/>
      <c r="CER2088" s="2217"/>
      <c r="CES2088" s="2217"/>
      <c r="CET2088" s="2217"/>
      <c r="CEU2088" s="2217"/>
      <c r="CEV2088" s="2217"/>
      <c r="CEW2088" s="2217"/>
      <c r="CEX2088" s="2217"/>
      <c r="CEY2088" s="2217"/>
      <c r="CEZ2088" s="2217"/>
      <c r="CFA2088" s="2217"/>
      <c r="CFB2088" s="2217"/>
      <c r="CFC2088" s="2217"/>
      <c r="CFD2088" s="2217"/>
      <c r="CFE2088" s="2217"/>
      <c r="CFF2088" s="2217"/>
      <c r="CFG2088" s="2217"/>
      <c r="CFH2088" s="2217"/>
      <c r="CFI2088" s="2217"/>
      <c r="CFJ2088" s="2217"/>
      <c r="CFK2088" s="2217"/>
      <c r="CFL2088" s="2217"/>
      <c r="CFM2088" s="2217"/>
      <c r="CFN2088" s="2217"/>
      <c r="CFO2088" s="2217"/>
      <c r="CFP2088" s="2217"/>
      <c r="CFQ2088" s="2217"/>
      <c r="CFR2088" s="2217"/>
      <c r="CFS2088" s="2217"/>
      <c r="CFT2088" s="2217"/>
      <c r="CFU2088" s="2217"/>
      <c r="CFV2088" s="2217"/>
      <c r="CFW2088" s="2217"/>
      <c r="CFX2088" s="2217"/>
      <c r="CFY2088" s="2217"/>
      <c r="CFZ2088" s="2217"/>
      <c r="CGA2088" s="2217"/>
      <c r="CGB2088" s="2217"/>
      <c r="CGC2088" s="2217"/>
      <c r="CGD2088" s="2217"/>
      <c r="CGE2088" s="2217"/>
      <c r="CGF2088" s="2217"/>
      <c r="CGG2088" s="2217"/>
      <c r="CGH2088" s="2217"/>
      <c r="CGI2088" s="2217"/>
      <c r="CGJ2088" s="2217"/>
      <c r="CGK2088" s="2217"/>
      <c r="CGL2088" s="2217"/>
      <c r="CGM2088" s="2217"/>
      <c r="CGN2088" s="2217"/>
      <c r="CGO2088" s="2217"/>
      <c r="CGP2088" s="2217"/>
      <c r="CGQ2088" s="2217"/>
      <c r="CGR2088" s="2217"/>
      <c r="CGS2088" s="2217"/>
      <c r="CGT2088" s="2217"/>
      <c r="CGU2088" s="2217"/>
      <c r="CGV2088" s="2217"/>
      <c r="CGW2088" s="2217"/>
      <c r="CGX2088" s="2217"/>
      <c r="CGY2088" s="2217"/>
      <c r="CGZ2088" s="2217"/>
      <c r="CHA2088" s="2217"/>
      <c r="CHB2088" s="2217"/>
      <c r="CHC2088" s="2217"/>
      <c r="CHD2088" s="2217"/>
      <c r="CHE2088" s="2217"/>
      <c r="CHF2088" s="2217"/>
      <c r="CHG2088" s="2217"/>
      <c r="CHH2088" s="2217"/>
      <c r="CHI2088" s="2217"/>
      <c r="CHJ2088" s="2217"/>
      <c r="CHK2088" s="2217"/>
      <c r="CHL2088" s="2217"/>
      <c r="CHM2088" s="2217"/>
      <c r="CHN2088" s="2217"/>
      <c r="CHO2088" s="2217"/>
      <c r="CHP2088" s="2217"/>
      <c r="CHQ2088" s="2217"/>
      <c r="CHR2088" s="2217"/>
      <c r="CHS2088" s="2217"/>
      <c r="CHT2088" s="2217"/>
      <c r="CHU2088" s="2217"/>
      <c r="CHV2088" s="2217"/>
      <c r="CHW2088" s="2217"/>
      <c r="CHX2088" s="2217"/>
      <c r="CHY2088" s="2217"/>
      <c r="CHZ2088" s="2217"/>
      <c r="CIA2088" s="2217"/>
      <c r="CIB2088" s="2217"/>
      <c r="CIC2088" s="2217"/>
      <c r="CID2088" s="2217"/>
      <c r="CIE2088" s="2217"/>
      <c r="CIF2088" s="2217"/>
      <c r="CIG2088" s="2217"/>
      <c r="CIH2088" s="2217"/>
      <c r="CII2088" s="2217"/>
      <c r="CIJ2088" s="2217"/>
      <c r="CIK2088" s="2217"/>
      <c r="CIL2088" s="2217"/>
      <c r="CIM2088" s="2217"/>
      <c r="CIN2088" s="2217"/>
      <c r="CIO2088" s="2217"/>
      <c r="CIP2088" s="2217"/>
      <c r="CIQ2088" s="2217"/>
      <c r="CIR2088" s="2217"/>
      <c r="CIS2088" s="2217"/>
      <c r="CIT2088" s="2217"/>
      <c r="CIU2088" s="2217"/>
      <c r="CIV2088" s="2217"/>
      <c r="CIW2088" s="2217"/>
      <c r="CIX2088" s="2217"/>
      <c r="CIY2088" s="2217"/>
      <c r="CIZ2088" s="2217"/>
      <c r="CJA2088" s="2217"/>
      <c r="CJB2088" s="2217"/>
      <c r="CJC2088" s="2217"/>
      <c r="CJD2088" s="2217"/>
      <c r="CJE2088" s="2217"/>
      <c r="CJF2088" s="2217"/>
      <c r="CJG2088" s="2217"/>
      <c r="CJH2088" s="2217"/>
      <c r="CJI2088" s="2217"/>
      <c r="CJJ2088" s="2217"/>
      <c r="CJK2088" s="2217"/>
      <c r="CJL2088" s="2217"/>
      <c r="CJM2088" s="2217"/>
      <c r="CJN2088" s="2217"/>
      <c r="CJO2088" s="2217"/>
      <c r="CJP2088" s="2217"/>
      <c r="CJQ2088" s="2217"/>
      <c r="CJR2088" s="2217"/>
      <c r="CJS2088" s="2217"/>
      <c r="CJT2088" s="2217"/>
      <c r="CJU2088" s="2217"/>
      <c r="CJV2088" s="2217"/>
      <c r="CJW2088" s="2217"/>
      <c r="CJX2088" s="2217"/>
      <c r="CJY2088" s="2217"/>
      <c r="CJZ2088" s="2217"/>
      <c r="CKA2088" s="2217"/>
      <c r="CKB2088" s="2217"/>
      <c r="CKC2088" s="2217"/>
      <c r="CKD2088" s="2217"/>
      <c r="CKE2088" s="2217"/>
      <c r="CKF2088" s="2217"/>
      <c r="CKG2088" s="2217"/>
      <c r="CKH2088" s="2217"/>
      <c r="CKI2088" s="2217"/>
      <c r="CKJ2088" s="2217"/>
      <c r="CKK2088" s="2217"/>
      <c r="CKL2088" s="2217"/>
      <c r="CKM2088" s="2217"/>
      <c r="CKN2088" s="2217"/>
      <c r="CKO2088" s="2217"/>
      <c r="CKP2088" s="2217"/>
      <c r="CKQ2088" s="2217"/>
      <c r="CKR2088" s="2217"/>
      <c r="CKS2088" s="2217"/>
      <c r="CKT2088" s="2217"/>
      <c r="CKU2088" s="2217"/>
      <c r="CKV2088" s="2217"/>
      <c r="CKW2088" s="2217"/>
      <c r="CKX2088" s="2217"/>
      <c r="CKY2088" s="2217"/>
      <c r="CKZ2088" s="2217"/>
      <c r="CLA2088" s="2217"/>
      <c r="CLB2088" s="2217"/>
      <c r="CLC2088" s="2217"/>
      <c r="CLD2088" s="2217"/>
      <c r="CLE2088" s="2217"/>
      <c r="CLF2088" s="2217"/>
      <c r="CLG2088" s="2217"/>
      <c r="CLH2088" s="2217"/>
      <c r="CLI2088" s="2217"/>
      <c r="CLJ2088" s="2217"/>
      <c r="CLK2088" s="2217"/>
      <c r="CLL2088" s="2217"/>
      <c r="CLM2088" s="2217"/>
      <c r="CLN2088" s="2217"/>
      <c r="CLO2088" s="2217"/>
      <c r="CLP2088" s="2217"/>
      <c r="CLQ2088" s="2217"/>
      <c r="CLR2088" s="2217"/>
      <c r="CLS2088" s="2217"/>
      <c r="CLT2088" s="2217"/>
      <c r="CLU2088" s="2217"/>
      <c r="CLV2088" s="2217"/>
      <c r="CLW2088" s="2217"/>
      <c r="CLX2088" s="2217"/>
      <c r="CLY2088" s="2217"/>
      <c r="CLZ2088" s="2217"/>
      <c r="CMA2088" s="2217"/>
      <c r="CMB2088" s="2217"/>
      <c r="CMC2088" s="2217"/>
      <c r="CMD2088" s="2217"/>
      <c r="CME2088" s="2217"/>
      <c r="CMF2088" s="2217"/>
      <c r="CMG2088" s="2217"/>
      <c r="CMH2088" s="2217"/>
      <c r="CMI2088" s="2217"/>
      <c r="CMJ2088" s="2217"/>
      <c r="CMK2088" s="2217"/>
      <c r="CML2088" s="2217"/>
      <c r="CMM2088" s="2217"/>
      <c r="CMN2088" s="2217"/>
      <c r="CMO2088" s="2217"/>
      <c r="CMP2088" s="2217"/>
      <c r="CMQ2088" s="2217"/>
      <c r="CMR2088" s="2217"/>
      <c r="CMS2088" s="2217"/>
      <c r="CMT2088" s="2217"/>
      <c r="CMU2088" s="2217"/>
      <c r="CMV2088" s="2217"/>
      <c r="CMW2088" s="2217"/>
      <c r="CMX2088" s="2217"/>
      <c r="CMY2088" s="2217"/>
      <c r="CMZ2088" s="2217"/>
      <c r="CNA2088" s="2217"/>
      <c r="CNB2088" s="2217"/>
      <c r="CNC2088" s="2217"/>
      <c r="CND2088" s="2217"/>
      <c r="CNE2088" s="2217"/>
      <c r="CNF2088" s="2217"/>
      <c r="CNG2088" s="2217"/>
      <c r="CNH2088" s="2217"/>
      <c r="CNI2088" s="2217"/>
      <c r="CNJ2088" s="2217"/>
      <c r="CNK2088" s="2217"/>
      <c r="CNL2088" s="2217"/>
      <c r="CNM2088" s="2217"/>
      <c r="CNN2088" s="2217"/>
      <c r="CNO2088" s="2217"/>
      <c r="CNP2088" s="2217"/>
      <c r="CNQ2088" s="2217"/>
      <c r="CNR2088" s="2217"/>
      <c r="CNS2088" s="2217"/>
      <c r="CNT2088" s="2217"/>
      <c r="CNU2088" s="2217"/>
      <c r="CNV2088" s="2217"/>
      <c r="CNW2088" s="2217"/>
      <c r="CNX2088" s="2217"/>
      <c r="CNY2088" s="2217"/>
      <c r="CNZ2088" s="2217"/>
      <c r="COA2088" s="2217"/>
      <c r="COB2088" s="2217"/>
      <c r="COC2088" s="2217"/>
      <c r="COD2088" s="2217"/>
      <c r="COE2088" s="2217"/>
      <c r="COF2088" s="2217"/>
      <c r="COG2088" s="2217"/>
      <c r="COH2088" s="2217"/>
      <c r="COI2088" s="2217"/>
      <c r="COJ2088" s="2217"/>
      <c r="COK2088" s="2217"/>
      <c r="COL2088" s="2217"/>
      <c r="COM2088" s="2217"/>
      <c r="CON2088" s="2217"/>
      <c r="COO2088" s="2217"/>
      <c r="COP2088" s="2217"/>
      <c r="COQ2088" s="2217"/>
      <c r="COR2088" s="2217"/>
      <c r="COS2088" s="2217"/>
      <c r="COT2088" s="2217"/>
      <c r="COU2088" s="2217"/>
      <c r="COV2088" s="2217"/>
      <c r="COW2088" s="2217"/>
      <c r="COX2088" s="2217"/>
      <c r="COY2088" s="2217"/>
      <c r="COZ2088" s="2217"/>
      <c r="CPA2088" s="2217"/>
      <c r="CPB2088" s="2217"/>
      <c r="CPC2088" s="2217"/>
      <c r="CPD2088" s="2217"/>
      <c r="CPE2088" s="2217"/>
      <c r="CPF2088" s="2217"/>
      <c r="CPG2088" s="2217"/>
      <c r="CPH2088" s="2217"/>
      <c r="CPI2088" s="2217"/>
      <c r="CPJ2088" s="2217"/>
      <c r="CPK2088" s="2217"/>
      <c r="CPL2088" s="2217"/>
      <c r="CPM2088" s="2217"/>
      <c r="CPN2088" s="2217"/>
      <c r="CPO2088" s="2217"/>
      <c r="CPP2088" s="2217"/>
      <c r="CPQ2088" s="2217"/>
      <c r="CPR2088" s="2217"/>
      <c r="CPS2088" s="2217"/>
      <c r="CPT2088" s="2217"/>
      <c r="CPU2088" s="2217"/>
      <c r="CPV2088" s="2217"/>
      <c r="CPW2088" s="2217"/>
      <c r="CPX2088" s="2217"/>
      <c r="CPY2088" s="2217"/>
      <c r="CPZ2088" s="2217"/>
      <c r="CQA2088" s="2217"/>
      <c r="CQB2088" s="2217"/>
      <c r="CQC2088" s="2217"/>
      <c r="CQD2088" s="2217"/>
      <c r="CQE2088" s="2217"/>
      <c r="CQF2088" s="2217"/>
      <c r="CQG2088" s="2217"/>
      <c r="CQH2088" s="2217"/>
      <c r="CQI2088" s="2217"/>
      <c r="CQJ2088" s="2217"/>
      <c r="CQK2088" s="2217"/>
      <c r="CQL2088" s="2217"/>
      <c r="CQM2088" s="2217"/>
      <c r="CQN2088" s="2217"/>
      <c r="CQO2088" s="2217"/>
      <c r="CQP2088" s="2217"/>
      <c r="CQQ2088" s="2217"/>
      <c r="CQR2088" s="2217"/>
      <c r="CQS2088" s="2217"/>
      <c r="CQT2088" s="2217"/>
      <c r="CQU2088" s="2217"/>
      <c r="CQV2088" s="2217"/>
      <c r="CQW2088" s="2217"/>
      <c r="CQX2088" s="2217"/>
      <c r="CQY2088" s="2217"/>
      <c r="CQZ2088" s="2217"/>
      <c r="CRA2088" s="2217"/>
      <c r="CRB2088" s="2217"/>
      <c r="CRC2088" s="2217"/>
      <c r="CRD2088" s="2217"/>
      <c r="CRE2088" s="2217"/>
      <c r="CRF2088" s="2217"/>
      <c r="CRG2088" s="2217"/>
      <c r="CRH2088" s="2217"/>
      <c r="CRI2088" s="2217"/>
      <c r="CRJ2088" s="2217"/>
      <c r="CRK2088" s="2217"/>
      <c r="CRL2088" s="2217"/>
      <c r="CRM2088" s="2217"/>
      <c r="CRN2088" s="2217"/>
      <c r="CRO2088" s="2217"/>
      <c r="CRP2088" s="2217"/>
      <c r="CRQ2088" s="2217"/>
      <c r="CRR2088" s="2217"/>
      <c r="CRS2088" s="2217"/>
      <c r="CRT2088" s="2217"/>
      <c r="CRU2088" s="2217"/>
      <c r="CRV2088" s="2217"/>
      <c r="CRW2088" s="2217"/>
      <c r="CRX2088" s="2217"/>
      <c r="CRY2088" s="2217"/>
      <c r="CRZ2088" s="2217"/>
      <c r="CSA2088" s="2217"/>
      <c r="CSB2088" s="2217"/>
      <c r="CSC2088" s="2217"/>
      <c r="CSD2088" s="2217"/>
      <c r="CSE2088" s="2217"/>
      <c r="CSF2088" s="2217"/>
      <c r="CSG2088" s="2217"/>
      <c r="CSH2088" s="2217"/>
      <c r="CSI2088" s="2217"/>
      <c r="CSJ2088" s="2217"/>
      <c r="CSK2088" s="2217"/>
      <c r="CSL2088" s="2217"/>
      <c r="CSM2088" s="2217"/>
      <c r="CSN2088" s="2217"/>
      <c r="CSO2088" s="2217"/>
      <c r="CSP2088" s="2217"/>
      <c r="CSQ2088" s="2217"/>
      <c r="CSR2088" s="2217"/>
      <c r="CSS2088" s="2217"/>
      <c r="CST2088" s="2217"/>
      <c r="CSU2088" s="2217"/>
      <c r="CSV2088" s="2217"/>
      <c r="CSW2088" s="2217"/>
      <c r="CSX2088" s="2217"/>
      <c r="CSY2088" s="2217"/>
      <c r="CSZ2088" s="2217"/>
      <c r="CTA2088" s="2217"/>
      <c r="CTB2088" s="2217"/>
      <c r="CTC2088" s="2217"/>
      <c r="CTD2088" s="2217"/>
      <c r="CTE2088" s="2217"/>
      <c r="CTF2088" s="2217"/>
      <c r="CTG2088" s="2217"/>
      <c r="CTH2088" s="2217"/>
      <c r="CTI2088" s="2217"/>
      <c r="CTJ2088" s="2217"/>
      <c r="CTK2088" s="2217"/>
      <c r="CTL2088" s="2217"/>
      <c r="CTM2088" s="2217"/>
      <c r="CTN2088" s="2217"/>
      <c r="CTO2088" s="2217"/>
      <c r="CTP2088" s="2217"/>
      <c r="CTQ2088" s="2217"/>
      <c r="CTR2088" s="2217"/>
      <c r="CTS2088" s="2217"/>
      <c r="CTT2088" s="2217"/>
      <c r="CTU2088" s="2217"/>
      <c r="CTV2088" s="2217"/>
      <c r="CTW2088" s="2217"/>
      <c r="CTX2088" s="2217"/>
      <c r="CTY2088" s="2217"/>
      <c r="CTZ2088" s="2217"/>
      <c r="CUA2088" s="2217"/>
      <c r="CUB2088" s="2217"/>
      <c r="CUC2088" s="2217"/>
      <c r="CUD2088" s="2217"/>
      <c r="CUE2088" s="2217"/>
      <c r="CUF2088" s="2217"/>
      <c r="CUG2088" s="2217"/>
      <c r="CUH2088" s="2217"/>
      <c r="CUI2088" s="2217"/>
      <c r="CUJ2088" s="2217"/>
      <c r="CUK2088" s="2217"/>
      <c r="CUL2088" s="2217"/>
      <c r="CUM2088" s="2217"/>
      <c r="CUN2088" s="2217"/>
      <c r="CUO2088" s="2217"/>
      <c r="CUP2088" s="2217"/>
      <c r="CUQ2088" s="2217"/>
      <c r="CUR2088" s="2217"/>
      <c r="CUS2088" s="2217"/>
      <c r="CUT2088" s="2217"/>
      <c r="CUU2088" s="2217"/>
      <c r="CUV2088" s="2217"/>
      <c r="CUW2088" s="2217"/>
      <c r="CUX2088" s="2217"/>
      <c r="CUY2088" s="2217"/>
      <c r="CUZ2088" s="2217"/>
      <c r="CVA2088" s="2217"/>
      <c r="CVB2088" s="2217"/>
      <c r="CVC2088" s="2217"/>
      <c r="CVD2088" s="2217"/>
      <c r="CVE2088" s="2217"/>
      <c r="CVF2088" s="2217"/>
      <c r="CVG2088" s="2217"/>
      <c r="CVH2088" s="2217"/>
      <c r="CVI2088" s="2217"/>
      <c r="CVJ2088" s="2217"/>
      <c r="CVK2088" s="2217"/>
      <c r="CVL2088" s="2217"/>
      <c r="CVM2088" s="2217"/>
      <c r="CVN2088" s="2217"/>
      <c r="CVO2088" s="2217"/>
      <c r="CVP2088" s="2217"/>
      <c r="CVQ2088" s="2217"/>
      <c r="CVR2088" s="2217"/>
      <c r="CVS2088" s="2217"/>
      <c r="CVT2088" s="2217"/>
      <c r="CVU2088" s="2217"/>
      <c r="CVV2088" s="2217"/>
      <c r="CVW2088" s="2217"/>
      <c r="CVX2088" s="2217"/>
      <c r="CVY2088" s="2217"/>
      <c r="CVZ2088" s="2217"/>
      <c r="CWA2088" s="2217"/>
      <c r="CWB2088" s="2217"/>
      <c r="CWC2088" s="2217"/>
      <c r="CWD2088" s="2217"/>
      <c r="CWE2088" s="2217"/>
      <c r="CWF2088" s="2217"/>
      <c r="CWG2088" s="2217"/>
      <c r="CWH2088" s="2217"/>
      <c r="CWI2088" s="2217"/>
      <c r="CWJ2088" s="2217"/>
      <c r="CWK2088" s="2217"/>
      <c r="CWL2088" s="2217"/>
      <c r="CWM2088" s="2217"/>
      <c r="CWN2088" s="2217"/>
      <c r="CWO2088" s="2217"/>
      <c r="CWP2088" s="2217"/>
      <c r="CWQ2088" s="2217"/>
      <c r="CWR2088" s="2217"/>
      <c r="CWS2088" s="2217"/>
      <c r="CWT2088" s="2217"/>
      <c r="CWU2088" s="2217"/>
      <c r="CWV2088" s="2217"/>
      <c r="CWW2088" s="2217"/>
      <c r="CWX2088" s="2217"/>
      <c r="CWY2088" s="2217"/>
      <c r="CWZ2088" s="2217"/>
      <c r="CXA2088" s="2217"/>
      <c r="CXB2088" s="2217"/>
      <c r="CXC2088" s="2217"/>
      <c r="CXD2088" s="2217"/>
      <c r="CXE2088" s="2217"/>
      <c r="CXF2088" s="2217"/>
      <c r="CXG2088" s="2217"/>
      <c r="CXH2088" s="2217"/>
      <c r="CXI2088" s="2217"/>
      <c r="CXJ2088" s="2217"/>
      <c r="CXK2088" s="2217"/>
      <c r="CXL2088" s="2217"/>
      <c r="CXM2088" s="2217"/>
      <c r="CXN2088" s="2217"/>
      <c r="CXO2088" s="2217"/>
      <c r="CXP2088" s="2217"/>
      <c r="CXQ2088" s="2217"/>
      <c r="CXR2088" s="2217"/>
      <c r="CXS2088" s="2217"/>
      <c r="CXT2088" s="2217"/>
      <c r="CXU2088" s="2217"/>
      <c r="CXV2088" s="2217"/>
      <c r="CXW2088" s="2217"/>
      <c r="CXX2088" s="2217"/>
      <c r="CXY2088" s="2217"/>
      <c r="CXZ2088" s="2217"/>
      <c r="CYA2088" s="2217"/>
      <c r="CYB2088" s="2217"/>
      <c r="CYC2088" s="2217"/>
      <c r="CYD2088" s="2217"/>
      <c r="CYE2088" s="2217"/>
      <c r="CYF2088" s="2217"/>
      <c r="CYG2088" s="2217"/>
      <c r="CYH2088" s="2217"/>
      <c r="CYI2088" s="2217"/>
      <c r="CYJ2088" s="2217"/>
      <c r="CYK2088" s="2217"/>
      <c r="CYL2088" s="2217"/>
      <c r="CYM2088" s="2217"/>
      <c r="CYN2088" s="2217"/>
      <c r="CYO2088" s="2217"/>
      <c r="CYP2088" s="2217"/>
      <c r="CYQ2088" s="2217"/>
      <c r="CYR2088" s="2217"/>
      <c r="CYS2088" s="2217"/>
      <c r="CYT2088" s="2217"/>
      <c r="CYU2088" s="2217"/>
      <c r="CYV2088" s="2217"/>
      <c r="CYW2088" s="2217"/>
      <c r="CYX2088" s="2217"/>
      <c r="CYY2088" s="2217"/>
      <c r="CYZ2088" s="2217"/>
      <c r="CZA2088" s="2217"/>
      <c r="CZB2088" s="2217"/>
      <c r="CZC2088" s="2217"/>
      <c r="CZD2088" s="2217"/>
      <c r="CZE2088" s="2217"/>
      <c r="CZF2088" s="2217"/>
      <c r="CZG2088" s="2217"/>
      <c r="CZH2088" s="2217"/>
      <c r="CZI2088" s="2217"/>
      <c r="CZJ2088" s="2217"/>
      <c r="CZK2088" s="2217"/>
      <c r="CZL2088" s="2217"/>
      <c r="CZM2088" s="2217"/>
      <c r="CZN2088" s="2217"/>
      <c r="CZO2088" s="2217"/>
      <c r="CZP2088" s="2217"/>
      <c r="CZQ2088" s="2217"/>
      <c r="CZR2088" s="2217"/>
      <c r="CZS2088" s="2217"/>
      <c r="CZT2088" s="2217"/>
      <c r="CZU2088" s="2217"/>
      <c r="CZV2088" s="2217"/>
      <c r="CZW2088" s="2217"/>
      <c r="CZX2088" s="2217"/>
      <c r="CZY2088" s="2217"/>
      <c r="CZZ2088" s="2217"/>
      <c r="DAA2088" s="2217"/>
      <c r="DAB2088" s="2217"/>
      <c r="DAC2088" s="2217"/>
      <c r="DAD2088" s="2217"/>
      <c r="DAE2088" s="2217"/>
      <c r="DAF2088" s="2217"/>
      <c r="DAG2088" s="2217"/>
      <c r="DAH2088" s="2217"/>
      <c r="DAI2088" s="2217"/>
      <c r="DAJ2088" s="2217"/>
      <c r="DAK2088" s="2217"/>
      <c r="DAL2088" s="2217"/>
      <c r="DAM2088" s="2217"/>
      <c r="DAN2088" s="2217"/>
      <c r="DAO2088" s="2217"/>
      <c r="DAP2088" s="2217"/>
      <c r="DAQ2088" s="2217"/>
      <c r="DAR2088" s="2217"/>
      <c r="DAS2088" s="2217"/>
      <c r="DAT2088" s="2217"/>
      <c r="DAU2088" s="2217"/>
      <c r="DAV2088" s="2217"/>
      <c r="DAW2088" s="2217"/>
      <c r="DAX2088" s="2217"/>
      <c r="DAY2088" s="2217"/>
      <c r="DAZ2088" s="2217"/>
      <c r="DBA2088" s="2217"/>
      <c r="DBB2088" s="2217"/>
      <c r="DBC2088" s="2217"/>
      <c r="DBD2088" s="2217"/>
      <c r="DBE2088" s="2217"/>
      <c r="DBF2088" s="2217"/>
      <c r="DBG2088" s="2217"/>
      <c r="DBH2088" s="2217"/>
      <c r="DBI2088" s="2217"/>
      <c r="DBJ2088" s="2217"/>
      <c r="DBK2088" s="2217"/>
      <c r="DBL2088" s="2217"/>
      <c r="DBM2088" s="2217"/>
      <c r="DBN2088" s="2217"/>
      <c r="DBO2088" s="2217"/>
      <c r="DBP2088" s="2217"/>
      <c r="DBQ2088" s="2217"/>
      <c r="DBR2088" s="2217"/>
      <c r="DBS2088" s="2217"/>
      <c r="DBT2088" s="2217"/>
      <c r="DBU2088" s="2217"/>
      <c r="DBV2088" s="2217"/>
      <c r="DBW2088" s="2217"/>
      <c r="DBX2088" s="2217"/>
      <c r="DBY2088" s="2217"/>
      <c r="DBZ2088" s="2217"/>
      <c r="DCA2088" s="2217"/>
      <c r="DCB2088" s="2217"/>
      <c r="DCC2088" s="2217"/>
      <c r="DCD2088" s="2217"/>
      <c r="DCE2088" s="2217"/>
      <c r="DCF2088" s="2217"/>
      <c r="DCG2088" s="2217"/>
      <c r="DCH2088" s="2217"/>
      <c r="DCI2088" s="2217"/>
      <c r="DCJ2088" s="2217"/>
      <c r="DCK2088" s="2217"/>
      <c r="DCL2088" s="2217"/>
      <c r="DCM2088" s="2217"/>
      <c r="DCN2088" s="2217"/>
      <c r="DCO2088" s="2217"/>
      <c r="DCP2088" s="2217"/>
      <c r="DCQ2088" s="2217"/>
      <c r="DCR2088" s="2217"/>
      <c r="DCS2088" s="2217"/>
      <c r="DCT2088" s="2217"/>
      <c r="DCU2088" s="2217"/>
      <c r="DCV2088" s="2217"/>
      <c r="DCW2088" s="2217"/>
      <c r="DCX2088" s="2217"/>
      <c r="DCY2088" s="2217"/>
      <c r="DCZ2088" s="2217"/>
      <c r="DDA2088" s="2217"/>
      <c r="DDB2088" s="2217"/>
      <c r="DDC2088" s="2217"/>
      <c r="DDD2088" s="2217"/>
      <c r="DDE2088" s="2217"/>
      <c r="DDF2088" s="2217"/>
      <c r="DDG2088" s="2217"/>
      <c r="DDH2088" s="2217"/>
      <c r="DDI2088" s="2217"/>
      <c r="DDJ2088" s="2217"/>
      <c r="DDK2088" s="2217"/>
      <c r="DDL2088" s="2217"/>
      <c r="DDM2088" s="2217"/>
      <c r="DDN2088" s="2217"/>
      <c r="DDO2088" s="2217"/>
      <c r="DDP2088" s="2217"/>
      <c r="DDQ2088" s="2217"/>
      <c r="DDR2088" s="2217"/>
      <c r="DDS2088" s="2217"/>
      <c r="DDT2088" s="2217"/>
      <c r="DDU2088" s="2217"/>
      <c r="DDV2088" s="2217"/>
      <c r="DDW2088" s="2217"/>
      <c r="DDX2088" s="2217"/>
      <c r="DDY2088" s="2217"/>
      <c r="DDZ2088" s="2217"/>
      <c r="DEA2088" s="2217"/>
      <c r="DEB2088" s="2217"/>
      <c r="DEC2088" s="2217"/>
      <c r="DED2088" s="2217"/>
      <c r="DEE2088" s="2217"/>
      <c r="DEF2088" s="2217"/>
      <c r="DEG2088" s="2217"/>
      <c r="DEH2088" s="2217"/>
      <c r="DEI2088" s="2217"/>
      <c r="DEJ2088" s="2217"/>
      <c r="DEK2088" s="2217"/>
      <c r="DEL2088" s="2217"/>
      <c r="DEM2088" s="2217"/>
      <c r="DEN2088" s="2217"/>
      <c r="DEO2088" s="2217"/>
      <c r="DEP2088" s="2217"/>
      <c r="DEQ2088" s="2217"/>
      <c r="DER2088" s="2217"/>
      <c r="DES2088" s="2217"/>
      <c r="DET2088" s="2217"/>
      <c r="DEU2088" s="2217"/>
      <c r="DEV2088" s="2217"/>
      <c r="DEW2088" s="2217"/>
      <c r="DEX2088" s="2217"/>
      <c r="DEY2088" s="2217"/>
      <c r="DEZ2088" s="2217"/>
      <c r="DFA2088" s="2217"/>
      <c r="DFB2088" s="2217"/>
      <c r="DFC2088" s="2217"/>
      <c r="DFD2088" s="2217"/>
      <c r="DFE2088" s="2217"/>
      <c r="DFF2088" s="2217"/>
      <c r="DFG2088" s="2217"/>
      <c r="DFH2088" s="2217"/>
      <c r="DFI2088" s="2217"/>
      <c r="DFJ2088" s="2217"/>
      <c r="DFK2088" s="2217"/>
      <c r="DFL2088" s="2217"/>
      <c r="DFM2088" s="2217"/>
      <c r="DFN2088" s="2217"/>
      <c r="DFO2088" s="2217"/>
      <c r="DFP2088" s="2217"/>
      <c r="DFQ2088" s="2217"/>
      <c r="DFR2088" s="2217"/>
      <c r="DFS2088" s="2217"/>
      <c r="DFT2088" s="2217"/>
      <c r="DFU2088" s="2217"/>
      <c r="DFV2088" s="2217"/>
      <c r="DFW2088" s="2217"/>
      <c r="DFX2088" s="2217"/>
      <c r="DFY2088" s="2217"/>
      <c r="DFZ2088" s="2217"/>
      <c r="DGA2088" s="2217"/>
      <c r="DGB2088" s="2217"/>
      <c r="DGC2088" s="2217"/>
      <c r="DGD2088" s="2217"/>
      <c r="DGE2088" s="2217"/>
      <c r="DGF2088" s="2217"/>
      <c r="DGG2088" s="2217"/>
      <c r="DGH2088" s="2217"/>
      <c r="DGI2088" s="2217"/>
      <c r="DGJ2088" s="2217"/>
      <c r="DGK2088" s="2217"/>
      <c r="DGL2088" s="2217"/>
      <c r="DGM2088" s="2217"/>
      <c r="DGN2088" s="2217"/>
      <c r="DGO2088" s="2217"/>
      <c r="DGP2088" s="2217"/>
      <c r="DGQ2088" s="2217"/>
      <c r="DGR2088" s="2217"/>
      <c r="DGS2088" s="2217"/>
      <c r="DGT2088" s="2217"/>
      <c r="DGU2088" s="2217"/>
      <c r="DGV2088" s="2217"/>
      <c r="DGW2088" s="2217"/>
      <c r="DGX2088" s="2217"/>
      <c r="DGY2088" s="2217"/>
      <c r="DGZ2088" s="2217"/>
      <c r="DHA2088" s="2217"/>
      <c r="DHB2088" s="2217"/>
      <c r="DHC2088" s="2217"/>
      <c r="DHD2088" s="2217"/>
      <c r="DHE2088" s="2217"/>
      <c r="DHF2088" s="2217"/>
      <c r="DHG2088" s="2217"/>
      <c r="DHH2088" s="2217"/>
      <c r="DHI2088" s="2217"/>
      <c r="DHJ2088" s="2217"/>
      <c r="DHK2088" s="2217"/>
      <c r="DHL2088" s="2217"/>
      <c r="DHM2088" s="2217"/>
      <c r="DHN2088" s="2217"/>
      <c r="DHO2088" s="2217"/>
      <c r="DHP2088" s="2217"/>
      <c r="DHQ2088" s="2217"/>
      <c r="DHR2088" s="2217"/>
      <c r="DHS2088" s="2217"/>
      <c r="DHT2088" s="2217"/>
      <c r="DHU2088" s="2217"/>
      <c r="DHV2088" s="2217"/>
      <c r="DHW2088" s="2217"/>
      <c r="DHX2088" s="2217"/>
      <c r="DHY2088" s="2217"/>
      <c r="DHZ2088" s="2217"/>
      <c r="DIA2088" s="2217"/>
      <c r="DIB2088" s="2217"/>
      <c r="DIC2088" s="2217"/>
      <c r="DID2088" s="2217"/>
      <c r="DIE2088" s="2217"/>
      <c r="DIF2088" s="2217"/>
      <c r="DIG2088" s="2217"/>
      <c r="DIH2088" s="2217"/>
      <c r="DII2088" s="2217"/>
      <c r="DIJ2088" s="2217"/>
      <c r="DIK2088" s="2217"/>
      <c r="DIL2088" s="2217"/>
      <c r="DIM2088" s="2217"/>
      <c r="DIN2088" s="2217"/>
      <c r="DIO2088" s="2217"/>
      <c r="DIP2088" s="2217"/>
      <c r="DIQ2088" s="2217"/>
      <c r="DIR2088" s="2217"/>
      <c r="DIS2088" s="2217"/>
      <c r="DIT2088" s="2217"/>
      <c r="DIU2088" s="2217"/>
      <c r="DIV2088" s="2217"/>
      <c r="DIW2088" s="2217"/>
      <c r="DIX2088" s="2217"/>
      <c r="DIY2088" s="2217"/>
      <c r="DIZ2088" s="2217"/>
      <c r="DJA2088" s="2217"/>
      <c r="DJB2088" s="2217"/>
      <c r="DJC2088" s="2217"/>
      <c r="DJD2088" s="2217"/>
      <c r="DJE2088" s="2217"/>
      <c r="DJF2088" s="2217"/>
      <c r="DJG2088" s="2217"/>
      <c r="DJH2088" s="2217"/>
      <c r="DJI2088" s="2217"/>
      <c r="DJJ2088" s="2217"/>
      <c r="DJK2088" s="2217"/>
      <c r="DJL2088" s="2217"/>
      <c r="DJM2088" s="2217"/>
      <c r="DJN2088" s="2217"/>
      <c r="DJO2088" s="2217"/>
      <c r="DJP2088" s="2217"/>
      <c r="DJQ2088" s="2217"/>
      <c r="DJR2088" s="2217"/>
      <c r="DJS2088" s="2217"/>
      <c r="DJT2088" s="2217"/>
      <c r="DJU2088" s="2217"/>
      <c r="DJV2088" s="2217"/>
      <c r="DJW2088" s="2217"/>
      <c r="DJX2088" s="2217"/>
      <c r="DJY2088" s="2217"/>
      <c r="DJZ2088" s="2217"/>
      <c r="DKA2088" s="2217"/>
      <c r="DKB2088" s="2217"/>
      <c r="DKC2088" s="2217"/>
      <c r="DKD2088" s="2217"/>
      <c r="DKE2088" s="2217"/>
      <c r="DKF2088" s="2217"/>
      <c r="DKG2088" s="2217"/>
      <c r="DKH2088" s="2217"/>
      <c r="DKI2088" s="2217"/>
      <c r="DKJ2088" s="2217"/>
      <c r="DKK2088" s="2217"/>
      <c r="DKL2088" s="2217"/>
      <c r="DKM2088" s="2217"/>
      <c r="DKN2088" s="2217"/>
      <c r="DKO2088" s="2217"/>
      <c r="DKP2088" s="2217"/>
      <c r="DKQ2088" s="2217"/>
      <c r="DKR2088" s="2217"/>
      <c r="DKS2088" s="2217"/>
      <c r="DKT2088" s="2217"/>
      <c r="DKU2088" s="2217"/>
      <c r="DKV2088" s="2217"/>
      <c r="DKW2088" s="2217"/>
      <c r="DKX2088" s="2217"/>
      <c r="DKY2088" s="2217"/>
      <c r="DKZ2088" s="2217"/>
      <c r="DLA2088" s="2217"/>
      <c r="DLB2088" s="2217"/>
      <c r="DLC2088" s="2217"/>
      <c r="DLD2088" s="2217"/>
      <c r="DLE2088" s="2217"/>
      <c r="DLF2088" s="2217"/>
      <c r="DLG2088" s="2217"/>
      <c r="DLH2088" s="2217"/>
      <c r="DLI2088" s="2217"/>
      <c r="DLJ2088" s="2217"/>
      <c r="DLK2088" s="2217"/>
      <c r="DLL2088" s="2217"/>
      <c r="DLM2088" s="2217"/>
      <c r="DLN2088" s="2217"/>
      <c r="DLO2088" s="2217"/>
      <c r="DLP2088" s="2217"/>
      <c r="DLQ2088" s="2217"/>
      <c r="DLR2088" s="2217"/>
      <c r="DLS2088" s="2217"/>
      <c r="DLT2088" s="2217"/>
      <c r="DLU2088" s="2217"/>
      <c r="DLV2088" s="2217"/>
      <c r="DLW2088" s="2217"/>
      <c r="DLX2088" s="2217"/>
      <c r="DLY2088" s="2217"/>
      <c r="DLZ2088" s="2217"/>
      <c r="DMA2088" s="2217"/>
      <c r="DMB2088" s="2217"/>
      <c r="DMC2088" s="2217"/>
      <c r="DMD2088" s="2217"/>
      <c r="DME2088" s="2217"/>
      <c r="DMF2088" s="2217"/>
      <c r="DMG2088" s="2217"/>
      <c r="DMH2088" s="2217"/>
      <c r="DMI2088" s="2217"/>
      <c r="DMJ2088" s="2217"/>
      <c r="DMK2088" s="2217"/>
      <c r="DML2088" s="2217"/>
      <c r="DMM2088" s="2217"/>
      <c r="DMN2088" s="2217"/>
      <c r="DMO2088" s="2217"/>
      <c r="DMP2088" s="2217"/>
      <c r="DMQ2088" s="2217"/>
      <c r="DMR2088" s="2217"/>
      <c r="DMS2088" s="2217"/>
      <c r="DMT2088" s="2217"/>
      <c r="DMU2088" s="2217"/>
      <c r="DMV2088" s="2217"/>
      <c r="DMW2088" s="2217"/>
      <c r="DMX2088" s="2217"/>
      <c r="DMY2088" s="2217"/>
      <c r="DMZ2088" s="2217"/>
      <c r="DNA2088" s="2217"/>
      <c r="DNB2088" s="2217"/>
      <c r="DNC2088" s="2217"/>
      <c r="DND2088" s="2217"/>
      <c r="DNE2088" s="2217"/>
      <c r="DNF2088" s="2217"/>
      <c r="DNG2088" s="2217"/>
      <c r="DNH2088" s="2217"/>
      <c r="DNI2088" s="2217"/>
      <c r="DNJ2088" s="2217"/>
      <c r="DNK2088" s="2217"/>
      <c r="DNL2088" s="2217"/>
      <c r="DNM2088" s="2217"/>
      <c r="DNN2088" s="2217"/>
      <c r="DNO2088" s="2217"/>
      <c r="DNP2088" s="2217"/>
      <c r="DNQ2088" s="2217"/>
      <c r="DNR2088" s="2217"/>
      <c r="DNS2088" s="2217"/>
      <c r="DNT2088" s="2217"/>
      <c r="DNU2088" s="2217"/>
      <c r="DNV2088" s="2217"/>
      <c r="DNW2088" s="2217"/>
      <c r="DNX2088" s="2217"/>
      <c r="DNY2088" s="2217"/>
      <c r="DNZ2088" s="2217"/>
      <c r="DOA2088" s="2217"/>
      <c r="DOB2088" s="2217"/>
      <c r="DOC2088" s="2217"/>
      <c r="DOD2088" s="2217"/>
      <c r="DOE2088" s="2217"/>
      <c r="DOF2088" s="2217"/>
      <c r="DOG2088" s="2217"/>
      <c r="DOH2088" s="2217"/>
      <c r="DOI2088" s="2217"/>
      <c r="DOJ2088" s="2217"/>
      <c r="DOK2088" s="2217"/>
      <c r="DOL2088" s="2217"/>
      <c r="DOM2088" s="2217"/>
      <c r="DON2088" s="2217"/>
      <c r="DOO2088" s="2217"/>
      <c r="DOP2088" s="2217"/>
      <c r="DOQ2088" s="2217"/>
      <c r="DOR2088" s="2217"/>
      <c r="DOS2088" s="2217"/>
      <c r="DOT2088" s="2217"/>
      <c r="DOU2088" s="2217"/>
      <c r="DOV2088" s="2217"/>
      <c r="DOW2088" s="2217"/>
      <c r="DOX2088" s="2217"/>
      <c r="DOY2088" s="2217"/>
      <c r="DOZ2088" s="2217"/>
      <c r="DPA2088" s="2217"/>
      <c r="DPB2088" s="2217"/>
      <c r="DPC2088" s="2217"/>
      <c r="DPD2088" s="2217"/>
      <c r="DPE2088" s="2217"/>
      <c r="DPF2088" s="2217"/>
      <c r="DPG2088" s="2217"/>
      <c r="DPH2088" s="2217"/>
      <c r="DPI2088" s="2217"/>
      <c r="DPJ2088" s="2217"/>
      <c r="DPK2088" s="2217"/>
      <c r="DPL2088" s="2217"/>
      <c r="DPM2088" s="2217"/>
      <c r="DPN2088" s="2217"/>
      <c r="DPO2088" s="2217"/>
      <c r="DPP2088" s="2217"/>
      <c r="DPQ2088" s="2217"/>
      <c r="DPR2088" s="2217"/>
      <c r="DPS2088" s="2217"/>
      <c r="DPT2088" s="2217"/>
      <c r="DPU2088" s="2217"/>
      <c r="DPV2088" s="2217"/>
      <c r="DPW2088" s="2217"/>
      <c r="DPX2088" s="2217"/>
      <c r="DPY2088" s="2217"/>
      <c r="DPZ2088" s="2217"/>
      <c r="DQA2088" s="2217"/>
      <c r="DQB2088" s="2217"/>
      <c r="DQC2088" s="2217"/>
      <c r="DQD2088" s="2217"/>
      <c r="DQE2088" s="2217"/>
      <c r="DQF2088" s="2217"/>
      <c r="DQG2088" s="2217"/>
      <c r="DQH2088" s="2217"/>
      <c r="DQI2088" s="2217"/>
      <c r="DQJ2088" s="2217"/>
      <c r="DQK2088" s="2217"/>
      <c r="DQL2088" s="2217"/>
      <c r="DQM2088" s="2217"/>
      <c r="DQN2088" s="2217"/>
      <c r="DQO2088" s="2217"/>
      <c r="DQP2088" s="2217"/>
      <c r="DQQ2088" s="2217"/>
      <c r="DQR2088" s="2217"/>
      <c r="DQS2088" s="2217"/>
      <c r="DQT2088" s="2217"/>
      <c r="DQU2088" s="2217"/>
      <c r="DQV2088" s="2217"/>
      <c r="DQW2088" s="2217"/>
      <c r="DQX2088" s="2217"/>
      <c r="DQY2088" s="2217"/>
      <c r="DQZ2088" s="2217"/>
      <c r="DRA2088" s="2217"/>
      <c r="DRB2088" s="2217"/>
      <c r="DRC2088" s="2217"/>
      <c r="DRD2088" s="2217"/>
      <c r="DRE2088" s="2217"/>
      <c r="DRF2088" s="2217"/>
      <c r="DRG2088" s="2217"/>
      <c r="DRH2088" s="2217"/>
      <c r="DRI2088" s="2217"/>
      <c r="DRJ2088" s="2217"/>
      <c r="DRK2088" s="2217"/>
      <c r="DRL2088" s="2217"/>
      <c r="DRM2088" s="2217"/>
      <c r="DRN2088" s="2217"/>
      <c r="DRO2088" s="2217"/>
      <c r="DRP2088" s="2217"/>
      <c r="DRQ2088" s="2217"/>
      <c r="DRR2088" s="2217"/>
      <c r="DRS2088" s="2217"/>
      <c r="DRT2088" s="2217"/>
      <c r="DRU2088" s="2217"/>
      <c r="DRV2088" s="2217"/>
      <c r="DRW2088" s="2217"/>
      <c r="DRX2088" s="2217"/>
      <c r="DRY2088" s="2217"/>
      <c r="DRZ2088" s="2217"/>
      <c r="DSA2088" s="2217"/>
      <c r="DSB2088" s="2217"/>
      <c r="DSC2088" s="2217"/>
      <c r="DSD2088" s="2217"/>
      <c r="DSE2088" s="2217"/>
      <c r="DSF2088" s="2217"/>
      <c r="DSG2088" s="2217"/>
      <c r="DSH2088" s="2217"/>
      <c r="DSI2088" s="2217"/>
      <c r="DSJ2088" s="2217"/>
      <c r="DSK2088" s="2217"/>
      <c r="DSL2088" s="2217"/>
      <c r="DSM2088" s="2217"/>
      <c r="DSN2088" s="2217"/>
      <c r="DSO2088" s="2217"/>
      <c r="DSP2088" s="2217"/>
      <c r="DSQ2088" s="2217"/>
      <c r="DSR2088" s="2217"/>
      <c r="DSS2088" s="2217"/>
      <c r="DST2088" s="2217"/>
      <c r="DSU2088" s="2217"/>
      <c r="DSV2088" s="2217"/>
      <c r="DSW2088" s="2217"/>
      <c r="DSX2088" s="2217"/>
      <c r="DSY2088" s="2217"/>
      <c r="DSZ2088" s="2217"/>
      <c r="DTA2088" s="2217"/>
      <c r="DTB2088" s="2217"/>
      <c r="DTC2088" s="2217"/>
      <c r="DTD2088" s="2217"/>
      <c r="DTE2088" s="2217"/>
      <c r="DTF2088" s="2217"/>
      <c r="DTG2088" s="2217"/>
      <c r="DTH2088" s="2217"/>
      <c r="DTI2088" s="2217"/>
      <c r="DTJ2088" s="2217"/>
      <c r="DTK2088" s="2217"/>
      <c r="DTL2088" s="2217"/>
      <c r="DTM2088" s="2217"/>
      <c r="DTN2088" s="2217"/>
      <c r="DTO2088" s="2217"/>
      <c r="DTP2088" s="2217"/>
      <c r="DTQ2088" s="2217"/>
      <c r="DTR2088" s="2217"/>
      <c r="DTS2088" s="2217"/>
      <c r="DTT2088" s="2217"/>
      <c r="DTU2088" s="2217"/>
      <c r="DTV2088" s="2217"/>
      <c r="DTW2088" s="2217"/>
      <c r="DTX2088" s="2217"/>
      <c r="DTY2088" s="2217"/>
      <c r="DTZ2088" s="2217"/>
      <c r="DUA2088" s="2217"/>
      <c r="DUB2088" s="2217"/>
      <c r="DUC2088" s="2217"/>
      <c r="DUD2088" s="2217"/>
      <c r="DUE2088" s="2217"/>
      <c r="DUF2088" s="2217"/>
      <c r="DUG2088" s="2217"/>
      <c r="DUH2088" s="2217"/>
      <c r="DUI2088" s="2217"/>
      <c r="DUJ2088" s="2217"/>
      <c r="DUK2088" s="2217"/>
      <c r="DUL2088" s="2217"/>
      <c r="DUM2088" s="2217"/>
      <c r="DUN2088" s="2217"/>
      <c r="DUO2088" s="2217"/>
      <c r="DUP2088" s="2217"/>
      <c r="DUQ2088" s="2217"/>
      <c r="DUR2088" s="2217"/>
      <c r="DUS2088" s="2217"/>
      <c r="DUT2088" s="2217"/>
      <c r="DUU2088" s="2217"/>
      <c r="DUV2088" s="2217"/>
      <c r="DUW2088" s="2217"/>
      <c r="DUX2088" s="2217"/>
      <c r="DUY2088" s="2217"/>
      <c r="DUZ2088" s="2217"/>
      <c r="DVA2088" s="2217"/>
      <c r="DVB2088" s="2217"/>
      <c r="DVC2088" s="2217"/>
      <c r="DVD2088" s="2217"/>
      <c r="DVE2088" s="2217"/>
      <c r="DVF2088" s="2217"/>
      <c r="DVG2088" s="2217"/>
      <c r="DVH2088" s="2217"/>
      <c r="DVI2088" s="2217"/>
      <c r="DVJ2088" s="2217"/>
      <c r="DVK2088" s="2217"/>
      <c r="DVL2088" s="2217"/>
      <c r="DVM2088" s="2217"/>
      <c r="DVN2088" s="2217"/>
      <c r="DVO2088" s="2217"/>
      <c r="DVP2088" s="2217"/>
      <c r="DVQ2088" s="2217"/>
      <c r="DVR2088" s="2217"/>
      <c r="DVS2088" s="2217"/>
      <c r="DVT2088" s="2217"/>
      <c r="DVU2088" s="2217"/>
      <c r="DVV2088" s="2217"/>
      <c r="DVW2088" s="2217"/>
      <c r="DVX2088" s="2217"/>
      <c r="DVY2088" s="2217"/>
      <c r="DVZ2088" s="2217"/>
      <c r="DWA2088" s="2217"/>
      <c r="DWB2088" s="2217"/>
      <c r="DWC2088" s="2217"/>
      <c r="DWD2088" s="2217"/>
      <c r="DWE2088" s="2217"/>
      <c r="DWF2088" s="2217"/>
      <c r="DWG2088" s="2217"/>
      <c r="DWH2088" s="2217"/>
      <c r="DWI2088" s="2217"/>
      <c r="DWJ2088" s="2217"/>
      <c r="DWK2088" s="2217"/>
      <c r="DWL2088" s="2217"/>
      <c r="DWM2088" s="2217"/>
      <c r="DWN2088" s="2217"/>
      <c r="DWO2088" s="2217"/>
      <c r="DWP2088" s="2217"/>
      <c r="DWQ2088" s="2217"/>
      <c r="DWR2088" s="2217"/>
      <c r="DWS2088" s="2217"/>
      <c r="DWT2088" s="2217"/>
      <c r="DWU2088" s="2217"/>
      <c r="DWV2088" s="2217"/>
      <c r="DWW2088" s="2217"/>
      <c r="DWX2088" s="2217"/>
      <c r="DWY2088" s="2217"/>
      <c r="DWZ2088" s="2217"/>
      <c r="DXA2088" s="2217"/>
      <c r="DXB2088" s="2217"/>
      <c r="DXC2088" s="2217"/>
      <c r="DXD2088" s="2217"/>
      <c r="DXE2088" s="2217"/>
      <c r="DXF2088" s="2217"/>
      <c r="DXG2088" s="2217"/>
      <c r="DXH2088" s="2217"/>
      <c r="DXI2088" s="2217"/>
      <c r="DXJ2088" s="2217"/>
      <c r="DXK2088" s="2217"/>
      <c r="DXL2088" s="2217"/>
      <c r="DXM2088" s="2217"/>
      <c r="DXN2088" s="2217"/>
      <c r="DXO2088" s="2217"/>
      <c r="DXP2088" s="2217"/>
      <c r="DXQ2088" s="2217"/>
      <c r="DXR2088" s="2217"/>
      <c r="DXS2088" s="2217"/>
      <c r="DXT2088" s="2217"/>
      <c r="DXU2088" s="2217"/>
      <c r="DXV2088" s="2217"/>
      <c r="DXW2088" s="2217"/>
      <c r="DXX2088" s="2217"/>
      <c r="DXY2088" s="2217"/>
      <c r="DXZ2088" s="2217"/>
      <c r="DYA2088" s="2217"/>
      <c r="DYB2088" s="2217"/>
      <c r="DYC2088" s="2217"/>
      <c r="DYD2088" s="2217"/>
      <c r="DYE2088" s="2217"/>
      <c r="DYF2088" s="2217"/>
      <c r="DYG2088" s="2217"/>
      <c r="DYH2088" s="2217"/>
      <c r="DYI2088" s="2217"/>
      <c r="DYJ2088" s="2217"/>
      <c r="DYK2088" s="2217"/>
      <c r="DYL2088" s="2217"/>
      <c r="DYM2088" s="2217"/>
      <c r="DYN2088" s="2217"/>
      <c r="DYO2088" s="2217"/>
      <c r="DYP2088" s="2217"/>
      <c r="DYQ2088" s="2217"/>
      <c r="DYR2088" s="2217"/>
      <c r="DYS2088" s="2217"/>
      <c r="DYT2088" s="2217"/>
      <c r="DYU2088" s="2217"/>
      <c r="DYV2088" s="2217"/>
      <c r="DYW2088" s="2217"/>
      <c r="DYX2088" s="2217"/>
      <c r="DYY2088" s="2217"/>
      <c r="DYZ2088" s="2217"/>
      <c r="DZA2088" s="2217"/>
      <c r="DZB2088" s="2217"/>
      <c r="DZC2088" s="2217"/>
      <c r="DZD2088" s="2217"/>
      <c r="DZE2088" s="2217"/>
      <c r="DZF2088" s="2217"/>
      <c r="DZG2088" s="2217"/>
      <c r="DZH2088" s="2217"/>
      <c r="DZI2088" s="2217"/>
      <c r="DZJ2088" s="2217"/>
      <c r="DZK2088" s="2217"/>
      <c r="DZL2088" s="2217"/>
      <c r="DZM2088" s="2217"/>
      <c r="DZN2088" s="2217"/>
      <c r="DZO2088" s="2217"/>
      <c r="DZP2088" s="2217"/>
      <c r="DZQ2088" s="2217"/>
      <c r="DZR2088" s="2217"/>
      <c r="DZS2088" s="2217"/>
      <c r="DZT2088" s="2217"/>
      <c r="DZU2088" s="2217"/>
      <c r="DZV2088" s="2217"/>
      <c r="DZW2088" s="2217"/>
      <c r="DZX2088" s="2217"/>
      <c r="DZY2088" s="2217"/>
      <c r="DZZ2088" s="2217"/>
      <c r="EAA2088" s="2217"/>
      <c r="EAB2088" s="2217"/>
      <c r="EAC2088" s="2217"/>
      <c r="EAD2088" s="2217"/>
      <c r="EAE2088" s="2217"/>
      <c r="EAF2088" s="2217"/>
      <c r="EAG2088" s="2217"/>
      <c r="EAH2088" s="2217"/>
      <c r="EAI2088" s="2217"/>
      <c r="EAJ2088" s="2217"/>
      <c r="EAK2088" s="2217"/>
      <c r="EAL2088" s="2217"/>
      <c r="EAM2088" s="2217"/>
      <c r="EAN2088" s="2217"/>
      <c r="EAO2088" s="2217"/>
      <c r="EAP2088" s="2217"/>
      <c r="EAQ2088" s="2217"/>
      <c r="EAR2088" s="2217"/>
      <c r="EAS2088" s="2217"/>
      <c r="EAT2088" s="2217"/>
      <c r="EAU2088" s="2217"/>
      <c r="EAV2088" s="2217"/>
      <c r="EAW2088" s="2217"/>
      <c r="EAX2088" s="2217"/>
      <c r="EAY2088" s="2217"/>
      <c r="EAZ2088" s="2217"/>
      <c r="EBA2088" s="2217"/>
      <c r="EBB2088" s="2217"/>
      <c r="EBC2088" s="2217"/>
      <c r="EBD2088" s="2217"/>
      <c r="EBE2088" s="2217"/>
      <c r="EBF2088" s="2217"/>
      <c r="EBG2088" s="2217"/>
      <c r="EBH2088" s="2217"/>
      <c r="EBI2088" s="2217"/>
      <c r="EBJ2088" s="2217"/>
      <c r="EBK2088" s="2217"/>
      <c r="EBL2088" s="2217"/>
      <c r="EBM2088" s="2217"/>
      <c r="EBN2088" s="2217"/>
      <c r="EBO2088" s="2217"/>
      <c r="EBP2088" s="2217"/>
      <c r="EBQ2088" s="2217"/>
      <c r="EBR2088" s="2217"/>
      <c r="EBS2088" s="2217"/>
      <c r="EBT2088" s="2217"/>
      <c r="EBU2088" s="2217"/>
      <c r="EBV2088" s="2217"/>
      <c r="EBW2088" s="2217"/>
      <c r="EBX2088" s="2217"/>
      <c r="EBY2088" s="2217"/>
      <c r="EBZ2088" s="2217"/>
      <c r="ECA2088" s="2217"/>
      <c r="ECB2088" s="2217"/>
      <c r="ECC2088" s="2217"/>
      <c r="ECD2088" s="2217"/>
      <c r="ECE2088" s="2217"/>
      <c r="ECF2088" s="2217"/>
      <c r="ECG2088" s="2217"/>
      <c r="ECH2088" s="2217"/>
      <c r="ECI2088" s="2217"/>
      <c r="ECJ2088" s="2217"/>
      <c r="ECK2088" s="2217"/>
      <c r="ECL2088" s="2217"/>
      <c r="ECM2088" s="2217"/>
      <c r="ECN2088" s="2217"/>
      <c r="ECO2088" s="2217"/>
      <c r="ECP2088" s="2217"/>
      <c r="ECQ2088" s="2217"/>
      <c r="ECR2088" s="2217"/>
      <c r="ECS2088" s="2217"/>
      <c r="ECT2088" s="2217"/>
      <c r="ECU2088" s="2217"/>
      <c r="ECV2088" s="2217"/>
      <c r="ECW2088" s="2217"/>
      <c r="ECX2088" s="2217"/>
      <c r="ECY2088" s="2217"/>
      <c r="ECZ2088" s="2217"/>
      <c r="EDA2088" s="2217"/>
      <c r="EDB2088" s="2217"/>
      <c r="EDC2088" s="2217"/>
      <c r="EDD2088" s="2217"/>
      <c r="EDE2088" s="2217"/>
      <c r="EDF2088" s="2217"/>
      <c r="EDG2088" s="2217"/>
      <c r="EDH2088" s="2217"/>
      <c r="EDI2088" s="2217"/>
      <c r="EDJ2088" s="2217"/>
      <c r="EDK2088" s="2217"/>
      <c r="EDL2088" s="2217"/>
      <c r="EDM2088" s="2217"/>
      <c r="EDN2088" s="2217"/>
      <c r="EDO2088" s="2217"/>
      <c r="EDP2088" s="2217"/>
      <c r="EDQ2088" s="2217"/>
      <c r="EDR2088" s="2217"/>
      <c r="EDS2088" s="2217"/>
      <c r="EDT2088" s="2217"/>
      <c r="EDU2088" s="2217"/>
      <c r="EDV2088" s="2217"/>
      <c r="EDW2088" s="2217"/>
      <c r="EDX2088" s="2217"/>
      <c r="EDY2088" s="2217"/>
      <c r="EDZ2088" s="2217"/>
      <c r="EEA2088" s="2217"/>
      <c r="EEB2088" s="2217"/>
      <c r="EEC2088" s="2217"/>
      <c r="EED2088" s="2217"/>
      <c r="EEE2088" s="2217"/>
      <c r="EEF2088" s="2217"/>
      <c r="EEG2088" s="2217"/>
      <c r="EEH2088" s="2217"/>
      <c r="EEI2088" s="2217"/>
      <c r="EEJ2088" s="2217"/>
      <c r="EEK2088" s="2217"/>
      <c r="EEL2088" s="2217"/>
      <c r="EEM2088" s="2217"/>
      <c r="EEN2088" s="2217"/>
      <c r="EEO2088" s="2217"/>
      <c r="EEP2088" s="2217"/>
      <c r="EEQ2088" s="2217"/>
      <c r="EER2088" s="2217"/>
      <c r="EES2088" s="2217"/>
      <c r="EET2088" s="2217"/>
      <c r="EEU2088" s="2217"/>
      <c r="EEV2088" s="2217"/>
      <c r="EEW2088" s="2217"/>
      <c r="EEX2088" s="2217"/>
      <c r="EEY2088" s="2217"/>
      <c r="EEZ2088" s="2217"/>
      <c r="EFA2088" s="2217"/>
      <c r="EFB2088" s="2217"/>
      <c r="EFC2088" s="2217"/>
      <c r="EFD2088" s="2217"/>
      <c r="EFE2088" s="2217"/>
      <c r="EFF2088" s="2217"/>
      <c r="EFG2088" s="2217"/>
      <c r="EFH2088" s="2217"/>
      <c r="EFI2088" s="2217"/>
      <c r="EFJ2088" s="2217"/>
      <c r="EFK2088" s="2217"/>
      <c r="EFL2088" s="2217"/>
      <c r="EFM2088" s="2217"/>
      <c r="EFN2088" s="2217"/>
      <c r="EFO2088" s="2217"/>
      <c r="EFP2088" s="2217"/>
      <c r="EFQ2088" s="2217"/>
      <c r="EFR2088" s="2217"/>
      <c r="EFS2088" s="2217"/>
      <c r="EFT2088" s="2217"/>
      <c r="EFU2088" s="2217"/>
      <c r="EFV2088" s="2217"/>
      <c r="EFW2088" s="2217"/>
      <c r="EFX2088" s="2217"/>
      <c r="EFY2088" s="2217"/>
      <c r="EFZ2088" s="2217"/>
      <c r="EGA2088" s="2217"/>
      <c r="EGB2088" s="2217"/>
      <c r="EGC2088" s="2217"/>
      <c r="EGD2088" s="2217"/>
      <c r="EGE2088" s="2217"/>
      <c r="EGF2088" s="2217"/>
      <c r="EGG2088" s="2217"/>
      <c r="EGH2088" s="2217"/>
      <c r="EGI2088" s="2217"/>
      <c r="EGJ2088" s="2217"/>
      <c r="EGK2088" s="2217"/>
      <c r="EGL2088" s="2217"/>
      <c r="EGM2088" s="2217"/>
      <c r="EGN2088" s="2217"/>
      <c r="EGO2088" s="2217"/>
      <c r="EGP2088" s="2217"/>
      <c r="EGQ2088" s="2217"/>
      <c r="EGR2088" s="2217"/>
      <c r="EGS2088" s="2217"/>
      <c r="EGT2088" s="2217"/>
      <c r="EGU2088" s="2217"/>
      <c r="EGV2088" s="2217"/>
      <c r="EGW2088" s="2217"/>
      <c r="EGX2088" s="2217"/>
      <c r="EGY2088" s="2217"/>
      <c r="EGZ2088" s="2217"/>
      <c r="EHA2088" s="2217"/>
      <c r="EHB2088" s="2217"/>
      <c r="EHC2088" s="2217"/>
      <c r="EHD2088" s="2217"/>
      <c r="EHE2088" s="2217"/>
      <c r="EHF2088" s="2217"/>
      <c r="EHG2088" s="2217"/>
      <c r="EHH2088" s="2217"/>
      <c r="EHI2088" s="2217"/>
      <c r="EHJ2088" s="2217"/>
      <c r="EHK2088" s="2217"/>
      <c r="EHL2088" s="2217"/>
      <c r="EHM2088" s="2217"/>
      <c r="EHN2088" s="2217"/>
      <c r="EHO2088" s="2217"/>
      <c r="EHP2088" s="2217"/>
      <c r="EHQ2088" s="2217"/>
      <c r="EHR2088" s="2217"/>
      <c r="EHS2088" s="2217"/>
      <c r="EHT2088" s="2217"/>
      <c r="EHU2088" s="2217"/>
      <c r="EHV2088" s="2217"/>
      <c r="EHW2088" s="2217"/>
      <c r="EHX2088" s="2217"/>
      <c r="EHY2088" s="2217"/>
      <c r="EHZ2088" s="2217"/>
      <c r="EIA2088" s="2217"/>
      <c r="EIB2088" s="2217"/>
      <c r="EIC2088" s="2217"/>
      <c r="EID2088" s="2217"/>
      <c r="EIE2088" s="2217"/>
      <c r="EIF2088" s="2217"/>
      <c r="EIG2088" s="2217"/>
      <c r="EIH2088" s="2217"/>
      <c r="EII2088" s="2217"/>
      <c r="EIJ2088" s="2217"/>
      <c r="EIK2088" s="2217"/>
      <c r="EIL2088" s="2217"/>
      <c r="EIM2088" s="2217"/>
      <c r="EIN2088" s="2217"/>
      <c r="EIO2088" s="2217"/>
      <c r="EIP2088" s="2217"/>
      <c r="EIQ2088" s="2217"/>
      <c r="EIR2088" s="2217"/>
      <c r="EIS2088" s="2217"/>
      <c r="EIT2088" s="2217"/>
      <c r="EIU2088" s="2217"/>
      <c r="EIV2088" s="2217"/>
      <c r="EIW2088" s="2217"/>
      <c r="EIX2088" s="2217"/>
      <c r="EIY2088" s="2217"/>
      <c r="EIZ2088" s="2217"/>
      <c r="EJA2088" s="2217"/>
      <c r="EJB2088" s="2217"/>
      <c r="EJC2088" s="2217"/>
      <c r="EJD2088" s="2217"/>
      <c r="EJE2088" s="2217"/>
      <c r="EJF2088" s="2217"/>
      <c r="EJG2088" s="2217"/>
      <c r="EJH2088" s="2217"/>
      <c r="EJI2088" s="2217"/>
      <c r="EJJ2088" s="2217"/>
      <c r="EJK2088" s="2217"/>
      <c r="EJL2088" s="2217"/>
      <c r="EJM2088" s="2217"/>
      <c r="EJN2088" s="2217"/>
      <c r="EJO2088" s="2217"/>
      <c r="EJP2088" s="2217"/>
      <c r="EJQ2088" s="2217"/>
      <c r="EJR2088" s="2217"/>
      <c r="EJS2088" s="2217"/>
      <c r="EJT2088" s="2217"/>
      <c r="EJU2088" s="2217"/>
      <c r="EJV2088" s="2217"/>
      <c r="EJW2088" s="2217"/>
      <c r="EJX2088" s="2217"/>
      <c r="EJY2088" s="2217"/>
      <c r="EJZ2088" s="2217"/>
      <c r="EKA2088" s="2217"/>
      <c r="EKB2088" s="2217"/>
      <c r="EKC2088" s="2217"/>
      <c r="EKD2088" s="2217"/>
      <c r="EKE2088" s="2217"/>
      <c r="EKF2088" s="2217"/>
      <c r="EKG2088" s="2217"/>
      <c r="EKH2088" s="2217"/>
      <c r="EKI2088" s="2217"/>
      <c r="EKJ2088" s="2217"/>
      <c r="EKK2088" s="2217"/>
      <c r="EKL2088" s="2217"/>
      <c r="EKM2088" s="2217"/>
      <c r="EKN2088" s="2217"/>
      <c r="EKO2088" s="2217"/>
      <c r="EKP2088" s="2217"/>
      <c r="EKQ2088" s="2217"/>
      <c r="EKR2088" s="2217"/>
      <c r="EKS2088" s="2217"/>
      <c r="EKT2088" s="2217"/>
      <c r="EKU2088" s="2217"/>
      <c r="EKV2088" s="2217"/>
      <c r="EKW2088" s="2217"/>
      <c r="EKX2088" s="2217"/>
      <c r="EKY2088" s="2217"/>
      <c r="EKZ2088" s="2217"/>
      <c r="ELA2088" s="2217"/>
      <c r="ELB2088" s="2217"/>
      <c r="ELC2088" s="2217"/>
      <c r="ELD2088" s="2217"/>
      <c r="ELE2088" s="2217"/>
      <c r="ELF2088" s="2217"/>
      <c r="ELG2088" s="2217"/>
      <c r="ELH2088" s="2217"/>
      <c r="ELI2088" s="2217"/>
      <c r="ELJ2088" s="2217"/>
      <c r="ELK2088" s="2217"/>
      <c r="ELL2088" s="2217"/>
      <c r="ELM2088" s="2217"/>
      <c r="ELN2088" s="2217"/>
      <c r="ELO2088" s="2217"/>
      <c r="ELP2088" s="2217"/>
      <c r="ELQ2088" s="2217"/>
      <c r="ELR2088" s="2217"/>
      <c r="ELS2088" s="2217"/>
      <c r="ELT2088" s="2217"/>
      <c r="ELU2088" s="2217"/>
      <c r="ELV2088" s="2217"/>
      <c r="ELW2088" s="2217"/>
      <c r="ELX2088" s="2217"/>
      <c r="ELY2088" s="2217"/>
      <c r="ELZ2088" s="2217"/>
      <c r="EMA2088" s="2217"/>
      <c r="EMB2088" s="2217"/>
      <c r="EMC2088" s="2217"/>
      <c r="EMD2088" s="2217"/>
      <c r="EME2088" s="2217"/>
      <c r="EMF2088" s="2217"/>
      <c r="EMG2088" s="2217"/>
      <c r="EMH2088" s="2217"/>
      <c r="EMI2088" s="2217"/>
      <c r="EMJ2088" s="2217"/>
      <c r="EMK2088" s="2217"/>
      <c r="EML2088" s="2217"/>
      <c r="EMM2088" s="2217"/>
      <c r="EMN2088" s="2217"/>
      <c r="EMO2088" s="2217"/>
      <c r="EMP2088" s="2217"/>
      <c r="EMQ2088" s="2217"/>
      <c r="EMR2088" s="2217"/>
      <c r="EMS2088" s="2217"/>
      <c r="EMT2088" s="2217"/>
      <c r="EMU2088" s="2217"/>
      <c r="EMV2088" s="2217"/>
      <c r="EMW2088" s="2217"/>
      <c r="EMX2088" s="2217"/>
      <c r="EMY2088" s="2217"/>
      <c r="EMZ2088" s="2217"/>
      <c r="ENA2088" s="2217"/>
      <c r="ENB2088" s="2217"/>
      <c r="ENC2088" s="2217"/>
      <c r="END2088" s="2217"/>
      <c r="ENE2088" s="2217"/>
      <c r="ENF2088" s="2217"/>
      <c r="ENG2088" s="2217"/>
      <c r="ENH2088" s="2217"/>
      <c r="ENI2088" s="2217"/>
      <c r="ENJ2088" s="2217"/>
      <c r="ENK2088" s="2217"/>
      <c r="ENL2088" s="2217"/>
      <c r="ENM2088" s="2217"/>
      <c r="ENN2088" s="2217"/>
      <c r="ENO2088" s="2217"/>
      <c r="ENP2088" s="2217"/>
      <c r="ENQ2088" s="2217"/>
      <c r="ENR2088" s="2217"/>
      <c r="ENS2088" s="2217"/>
      <c r="ENT2088" s="2217"/>
      <c r="ENU2088" s="2217"/>
      <c r="ENV2088" s="2217"/>
      <c r="ENW2088" s="2217"/>
      <c r="ENX2088" s="2217"/>
      <c r="ENY2088" s="2217"/>
      <c r="ENZ2088" s="2217"/>
      <c r="EOA2088" s="2217"/>
      <c r="EOB2088" s="2217"/>
      <c r="EOC2088" s="2217"/>
      <c r="EOD2088" s="2217"/>
      <c r="EOE2088" s="2217"/>
      <c r="EOF2088" s="2217"/>
      <c r="EOG2088" s="2217"/>
      <c r="EOH2088" s="2217"/>
      <c r="EOI2088" s="2217"/>
      <c r="EOJ2088" s="2217"/>
      <c r="EOK2088" s="2217"/>
      <c r="EOL2088" s="2217"/>
      <c r="EOM2088" s="2217"/>
      <c r="EON2088" s="2217"/>
      <c r="EOO2088" s="2217"/>
      <c r="EOP2088" s="2217"/>
      <c r="EOQ2088" s="2217"/>
      <c r="EOR2088" s="2217"/>
      <c r="EOS2088" s="2217"/>
      <c r="EOT2088" s="2217"/>
      <c r="EOU2088" s="2217"/>
      <c r="EOV2088" s="2217"/>
      <c r="EOW2088" s="2217"/>
      <c r="EOX2088" s="2217"/>
      <c r="EOY2088" s="2217"/>
      <c r="EOZ2088" s="2217"/>
      <c r="EPA2088" s="2217"/>
      <c r="EPB2088" s="2217"/>
      <c r="EPC2088" s="2217"/>
      <c r="EPD2088" s="2217"/>
      <c r="EPE2088" s="2217"/>
      <c r="EPF2088" s="2217"/>
      <c r="EPG2088" s="2217"/>
      <c r="EPH2088" s="2217"/>
      <c r="EPI2088" s="2217"/>
      <c r="EPJ2088" s="2217"/>
      <c r="EPK2088" s="2217"/>
      <c r="EPL2088" s="2217"/>
      <c r="EPM2088" s="2217"/>
      <c r="EPN2088" s="2217"/>
      <c r="EPO2088" s="2217"/>
      <c r="EPP2088" s="2217"/>
      <c r="EPQ2088" s="2217"/>
      <c r="EPR2088" s="2217"/>
      <c r="EPS2088" s="2217"/>
      <c r="EPT2088" s="2217"/>
      <c r="EPU2088" s="2217"/>
      <c r="EPV2088" s="2217"/>
      <c r="EPW2088" s="2217"/>
      <c r="EPX2088" s="2217"/>
      <c r="EPY2088" s="2217"/>
      <c r="EPZ2088" s="2217"/>
      <c r="EQA2088" s="2217"/>
      <c r="EQB2088" s="2217"/>
      <c r="EQC2088" s="2217"/>
      <c r="EQD2088" s="2217"/>
      <c r="EQE2088" s="2217"/>
      <c r="EQF2088" s="2217"/>
      <c r="EQG2088" s="2217"/>
      <c r="EQH2088" s="2217"/>
      <c r="EQI2088" s="2217"/>
      <c r="EQJ2088" s="2217"/>
      <c r="EQK2088" s="2217"/>
      <c r="EQL2088" s="2217"/>
      <c r="EQM2088" s="2217"/>
      <c r="EQN2088" s="2217"/>
      <c r="EQO2088" s="2217"/>
      <c r="EQP2088" s="2217"/>
      <c r="EQQ2088" s="2217"/>
      <c r="EQR2088" s="2217"/>
      <c r="EQS2088" s="2217"/>
      <c r="EQT2088" s="2217"/>
      <c r="EQU2088" s="2217"/>
      <c r="EQV2088" s="2217"/>
      <c r="EQW2088" s="2217"/>
      <c r="EQX2088" s="2217"/>
      <c r="EQY2088" s="2217"/>
      <c r="EQZ2088" s="2217"/>
      <c r="ERA2088" s="2217"/>
      <c r="ERB2088" s="2217"/>
      <c r="ERC2088" s="2217"/>
      <c r="ERD2088" s="2217"/>
      <c r="ERE2088" s="2217"/>
      <c r="ERF2088" s="2217"/>
      <c r="ERG2088" s="2217"/>
      <c r="ERH2088" s="2217"/>
      <c r="ERI2088" s="2217"/>
      <c r="ERJ2088" s="2217"/>
      <c r="ERK2088" s="2217"/>
      <c r="ERL2088" s="2217"/>
      <c r="ERM2088" s="2217"/>
      <c r="ERN2088" s="2217"/>
      <c r="ERO2088" s="2217"/>
      <c r="ERP2088" s="2217"/>
      <c r="ERQ2088" s="2217"/>
      <c r="ERR2088" s="2217"/>
      <c r="ERS2088" s="2217"/>
      <c r="ERT2088" s="2217"/>
      <c r="ERU2088" s="2217"/>
      <c r="ERV2088" s="2217"/>
      <c r="ERW2088" s="2217"/>
      <c r="ERX2088" s="2217"/>
      <c r="ERY2088" s="2217"/>
      <c r="ERZ2088" s="2217"/>
      <c r="ESA2088" s="2217"/>
      <c r="ESB2088" s="2217"/>
      <c r="ESC2088" s="2217"/>
      <c r="ESD2088" s="2217"/>
      <c r="ESE2088" s="2217"/>
      <c r="ESF2088" s="2217"/>
      <c r="ESG2088" s="2217"/>
      <c r="ESH2088" s="2217"/>
      <c r="ESI2088" s="2217"/>
      <c r="ESJ2088" s="2217"/>
      <c r="ESK2088" s="2217"/>
      <c r="ESL2088" s="2217"/>
      <c r="ESM2088" s="2217"/>
      <c r="ESN2088" s="2217"/>
      <c r="ESO2088" s="2217"/>
      <c r="ESP2088" s="2217"/>
      <c r="ESQ2088" s="2217"/>
      <c r="ESR2088" s="2217"/>
      <c r="ESS2088" s="2217"/>
      <c r="EST2088" s="2217"/>
      <c r="ESU2088" s="2217"/>
      <c r="ESV2088" s="2217"/>
      <c r="ESW2088" s="2217"/>
      <c r="ESX2088" s="2217"/>
      <c r="ESY2088" s="2217"/>
      <c r="ESZ2088" s="2217"/>
      <c r="ETA2088" s="2217"/>
      <c r="ETB2088" s="2217"/>
      <c r="ETC2088" s="2217"/>
      <c r="ETD2088" s="2217"/>
      <c r="ETE2088" s="2217"/>
      <c r="ETF2088" s="2217"/>
      <c r="ETG2088" s="2217"/>
      <c r="ETH2088" s="2217"/>
      <c r="ETI2088" s="2217"/>
      <c r="ETJ2088" s="2217"/>
      <c r="ETK2088" s="2217"/>
      <c r="ETL2088" s="2217"/>
      <c r="ETM2088" s="2217"/>
      <c r="ETN2088" s="2217"/>
      <c r="ETO2088" s="2217"/>
      <c r="ETP2088" s="2217"/>
      <c r="ETQ2088" s="2217"/>
      <c r="ETR2088" s="2217"/>
      <c r="ETS2088" s="2217"/>
      <c r="ETT2088" s="2217"/>
      <c r="ETU2088" s="2217"/>
      <c r="ETV2088" s="2217"/>
      <c r="ETW2088" s="2217"/>
      <c r="ETX2088" s="2217"/>
      <c r="ETY2088" s="2217"/>
      <c r="ETZ2088" s="2217"/>
      <c r="EUA2088" s="2217"/>
      <c r="EUB2088" s="2217"/>
      <c r="EUC2088" s="2217"/>
      <c r="EUD2088" s="2217"/>
      <c r="EUE2088" s="2217"/>
      <c r="EUF2088" s="2217"/>
      <c r="EUG2088" s="2217"/>
      <c r="EUH2088" s="2217"/>
      <c r="EUI2088" s="2217"/>
      <c r="EUJ2088" s="2217"/>
      <c r="EUK2088" s="2217"/>
      <c r="EUL2088" s="2217"/>
      <c r="EUM2088" s="2217"/>
      <c r="EUN2088" s="2217"/>
      <c r="EUO2088" s="2217"/>
      <c r="EUP2088" s="2217"/>
      <c r="EUQ2088" s="2217"/>
      <c r="EUR2088" s="2217"/>
      <c r="EUS2088" s="2217"/>
      <c r="EUT2088" s="2217"/>
      <c r="EUU2088" s="2217"/>
      <c r="EUV2088" s="2217"/>
      <c r="EUW2088" s="2217"/>
      <c r="EUX2088" s="2217"/>
      <c r="EUY2088" s="2217"/>
      <c r="EUZ2088" s="2217"/>
      <c r="EVA2088" s="2217"/>
      <c r="EVB2088" s="2217"/>
      <c r="EVC2088" s="2217"/>
      <c r="EVD2088" s="2217"/>
      <c r="EVE2088" s="2217"/>
      <c r="EVF2088" s="2217"/>
      <c r="EVG2088" s="2217"/>
      <c r="EVH2088" s="2217"/>
      <c r="EVI2088" s="2217"/>
      <c r="EVJ2088" s="2217"/>
      <c r="EVK2088" s="2217"/>
      <c r="EVL2088" s="2217"/>
      <c r="EVM2088" s="2217"/>
      <c r="EVN2088" s="2217"/>
      <c r="EVO2088" s="2217"/>
      <c r="EVP2088" s="2217"/>
      <c r="EVQ2088" s="2217"/>
      <c r="EVR2088" s="2217"/>
      <c r="EVS2088" s="2217"/>
      <c r="EVT2088" s="2217"/>
      <c r="EVU2088" s="2217"/>
      <c r="EVV2088" s="2217"/>
      <c r="EVW2088" s="2217"/>
      <c r="EVX2088" s="2217"/>
      <c r="EVY2088" s="2217"/>
      <c r="EVZ2088" s="2217"/>
      <c r="EWA2088" s="2217"/>
      <c r="EWB2088" s="2217"/>
      <c r="EWC2088" s="2217"/>
      <c r="EWD2088" s="2217"/>
      <c r="EWE2088" s="2217"/>
      <c r="EWF2088" s="2217"/>
      <c r="EWG2088" s="2217"/>
      <c r="EWH2088" s="2217"/>
      <c r="EWI2088" s="2217"/>
      <c r="EWJ2088" s="2217"/>
      <c r="EWK2088" s="2217"/>
      <c r="EWL2088" s="2217"/>
      <c r="EWM2088" s="2217"/>
      <c r="EWN2088" s="2217"/>
      <c r="EWO2088" s="2217"/>
      <c r="EWP2088" s="2217"/>
      <c r="EWQ2088" s="2217"/>
      <c r="EWR2088" s="2217"/>
      <c r="EWS2088" s="2217"/>
      <c r="EWT2088" s="2217"/>
      <c r="EWU2088" s="2217"/>
      <c r="EWV2088" s="2217"/>
      <c r="EWW2088" s="2217"/>
      <c r="EWX2088" s="2217"/>
      <c r="EWY2088" s="2217"/>
      <c r="EWZ2088" s="2217"/>
      <c r="EXA2088" s="2217"/>
      <c r="EXB2088" s="2217"/>
      <c r="EXC2088" s="2217"/>
      <c r="EXD2088" s="2217"/>
      <c r="EXE2088" s="2217"/>
      <c r="EXF2088" s="2217"/>
      <c r="EXG2088" s="2217"/>
      <c r="EXH2088" s="2217"/>
      <c r="EXI2088" s="2217"/>
      <c r="EXJ2088" s="2217"/>
      <c r="EXK2088" s="2217"/>
      <c r="EXL2088" s="2217"/>
      <c r="EXM2088" s="2217"/>
      <c r="EXN2088" s="2217"/>
      <c r="EXO2088" s="2217"/>
      <c r="EXP2088" s="2217"/>
      <c r="EXQ2088" s="2217"/>
      <c r="EXR2088" s="2217"/>
      <c r="EXS2088" s="2217"/>
      <c r="EXT2088" s="2217"/>
      <c r="EXU2088" s="2217"/>
      <c r="EXV2088" s="2217"/>
      <c r="EXW2088" s="2217"/>
      <c r="EXX2088" s="2217"/>
      <c r="EXY2088" s="2217"/>
      <c r="EXZ2088" s="2217"/>
      <c r="EYA2088" s="2217"/>
      <c r="EYB2088" s="2217"/>
      <c r="EYC2088" s="2217"/>
      <c r="EYD2088" s="2217"/>
      <c r="EYE2088" s="2217"/>
      <c r="EYF2088" s="2217"/>
      <c r="EYG2088" s="2217"/>
      <c r="EYH2088" s="2217"/>
      <c r="EYI2088" s="2217"/>
      <c r="EYJ2088" s="2217"/>
      <c r="EYK2088" s="2217"/>
      <c r="EYL2088" s="2217"/>
      <c r="EYM2088" s="2217"/>
      <c r="EYN2088" s="2217"/>
      <c r="EYO2088" s="2217"/>
      <c r="EYP2088" s="2217"/>
      <c r="EYQ2088" s="2217"/>
      <c r="EYR2088" s="2217"/>
      <c r="EYS2088" s="2217"/>
      <c r="EYT2088" s="2217"/>
      <c r="EYU2088" s="2217"/>
      <c r="EYV2088" s="2217"/>
      <c r="EYW2088" s="2217"/>
      <c r="EYX2088" s="2217"/>
      <c r="EYY2088" s="2217"/>
      <c r="EYZ2088" s="2217"/>
      <c r="EZA2088" s="2217"/>
      <c r="EZB2088" s="2217"/>
      <c r="EZC2088" s="2217"/>
      <c r="EZD2088" s="2217"/>
      <c r="EZE2088" s="2217"/>
      <c r="EZF2088" s="2217"/>
      <c r="EZG2088" s="2217"/>
      <c r="EZH2088" s="2217"/>
      <c r="EZI2088" s="2217"/>
      <c r="EZJ2088" s="2217"/>
      <c r="EZK2088" s="2217"/>
      <c r="EZL2088" s="2217"/>
      <c r="EZM2088" s="2217"/>
      <c r="EZN2088" s="2217"/>
      <c r="EZO2088" s="2217"/>
      <c r="EZP2088" s="2217"/>
      <c r="EZQ2088" s="2217"/>
      <c r="EZR2088" s="2217"/>
      <c r="EZS2088" s="2217"/>
      <c r="EZT2088" s="2217"/>
      <c r="EZU2088" s="2217"/>
      <c r="EZV2088" s="2217"/>
      <c r="EZW2088" s="2217"/>
      <c r="EZX2088" s="2217"/>
      <c r="EZY2088" s="2217"/>
      <c r="EZZ2088" s="2217"/>
      <c r="FAA2088" s="2217"/>
      <c r="FAB2088" s="2217"/>
      <c r="FAC2088" s="2217"/>
      <c r="FAD2088" s="2217"/>
      <c r="FAE2088" s="2217"/>
      <c r="FAF2088" s="2217"/>
      <c r="FAG2088" s="2217"/>
      <c r="FAH2088" s="2217"/>
      <c r="FAI2088" s="2217"/>
      <c r="FAJ2088" s="2217"/>
      <c r="FAK2088" s="2217"/>
      <c r="FAL2088" s="2217"/>
      <c r="FAM2088" s="2217"/>
      <c r="FAN2088" s="2217"/>
      <c r="FAO2088" s="2217"/>
      <c r="FAP2088" s="2217"/>
      <c r="FAQ2088" s="2217"/>
      <c r="FAR2088" s="2217"/>
      <c r="FAS2088" s="2217"/>
      <c r="FAT2088" s="2217"/>
      <c r="FAU2088" s="2217"/>
      <c r="FAV2088" s="2217"/>
      <c r="FAW2088" s="2217"/>
      <c r="FAX2088" s="2217"/>
      <c r="FAY2088" s="2217"/>
      <c r="FAZ2088" s="2217"/>
      <c r="FBA2088" s="2217"/>
      <c r="FBB2088" s="2217"/>
      <c r="FBC2088" s="2217"/>
      <c r="FBD2088" s="2217"/>
      <c r="FBE2088" s="2217"/>
      <c r="FBF2088" s="2217"/>
      <c r="FBG2088" s="2217"/>
      <c r="FBH2088" s="2217"/>
      <c r="FBI2088" s="2217"/>
      <c r="FBJ2088" s="2217"/>
      <c r="FBK2088" s="2217"/>
      <c r="FBL2088" s="2217"/>
      <c r="FBM2088" s="2217"/>
      <c r="FBN2088" s="2217"/>
      <c r="FBO2088" s="2217"/>
      <c r="FBP2088" s="2217"/>
      <c r="FBQ2088" s="2217"/>
      <c r="FBR2088" s="2217"/>
      <c r="FBS2088" s="2217"/>
      <c r="FBT2088" s="2217"/>
      <c r="FBU2088" s="2217"/>
      <c r="FBV2088" s="2217"/>
      <c r="FBW2088" s="2217"/>
      <c r="FBX2088" s="2217"/>
      <c r="FBY2088" s="2217"/>
      <c r="FBZ2088" s="2217"/>
      <c r="FCA2088" s="2217"/>
      <c r="FCB2088" s="2217"/>
      <c r="FCC2088" s="2217"/>
      <c r="FCD2088" s="2217"/>
      <c r="FCE2088" s="2217"/>
      <c r="FCF2088" s="2217"/>
      <c r="FCG2088" s="2217"/>
      <c r="FCH2088" s="2217"/>
      <c r="FCI2088" s="2217"/>
      <c r="FCJ2088" s="2217"/>
      <c r="FCK2088" s="2217"/>
      <c r="FCL2088" s="2217"/>
      <c r="FCM2088" s="2217"/>
      <c r="FCN2088" s="2217"/>
      <c r="FCO2088" s="2217"/>
      <c r="FCP2088" s="2217"/>
      <c r="FCQ2088" s="2217"/>
      <c r="FCR2088" s="2217"/>
      <c r="FCS2088" s="2217"/>
      <c r="FCT2088" s="2217"/>
      <c r="FCU2088" s="2217"/>
      <c r="FCV2088" s="2217"/>
      <c r="FCW2088" s="2217"/>
      <c r="FCX2088" s="2217"/>
      <c r="FCY2088" s="2217"/>
      <c r="FCZ2088" s="2217"/>
      <c r="FDA2088" s="2217"/>
      <c r="FDB2088" s="2217"/>
      <c r="FDC2088" s="2217"/>
      <c r="FDD2088" s="2217"/>
      <c r="FDE2088" s="2217"/>
      <c r="FDF2088" s="2217"/>
      <c r="FDG2088" s="2217"/>
      <c r="FDH2088" s="2217"/>
      <c r="FDI2088" s="2217"/>
      <c r="FDJ2088" s="2217"/>
      <c r="FDK2088" s="2217"/>
      <c r="FDL2088" s="2217"/>
      <c r="FDM2088" s="2217"/>
      <c r="FDN2088" s="2217"/>
      <c r="FDO2088" s="2217"/>
      <c r="FDP2088" s="2217"/>
      <c r="FDQ2088" s="2217"/>
      <c r="FDR2088" s="2217"/>
      <c r="FDS2088" s="2217"/>
      <c r="FDT2088" s="2217"/>
      <c r="FDU2088" s="2217"/>
      <c r="FDV2088" s="2217"/>
      <c r="FDW2088" s="2217"/>
      <c r="FDX2088" s="2217"/>
      <c r="FDY2088" s="2217"/>
      <c r="FDZ2088" s="2217"/>
      <c r="FEA2088" s="2217"/>
      <c r="FEB2088" s="2217"/>
      <c r="FEC2088" s="2217"/>
      <c r="FED2088" s="2217"/>
      <c r="FEE2088" s="2217"/>
      <c r="FEF2088" s="2217"/>
      <c r="FEG2088" s="2217"/>
      <c r="FEH2088" s="2217"/>
      <c r="FEI2088" s="2217"/>
      <c r="FEJ2088" s="2217"/>
      <c r="FEK2088" s="2217"/>
      <c r="FEL2088" s="2217"/>
      <c r="FEM2088" s="2217"/>
      <c r="FEN2088" s="2217"/>
      <c r="FEO2088" s="2217"/>
      <c r="FEP2088" s="2217"/>
      <c r="FEQ2088" s="2217"/>
      <c r="FER2088" s="2217"/>
      <c r="FES2088" s="2217"/>
      <c r="FET2088" s="2217"/>
      <c r="FEU2088" s="2217"/>
      <c r="FEV2088" s="2217"/>
      <c r="FEW2088" s="2217"/>
      <c r="FEX2088" s="2217"/>
      <c r="FEY2088" s="2217"/>
      <c r="FEZ2088" s="2217"/>
      <c r="FFA2088" s="2217"/>
      <c r="FFB2088" s="2217"/>
      <c r="FFC2088" s="2217"/>
      <c r="FFD2088" s="2217"/>
      <c r="FFE2088" s="2217"/>
      <c r="FFF2088" s="2217"/>
      <c r="FFG2088" s="2217"/>
      <c r="FFH2088" s="2217"/>
      <c r="FFI2088" s="2217"/>
      <c r="FFJ2088" s="2217"/>
      <c r="FFK2088" s="2217"/>
      <c r="FFL2088" s="2217"/>
      <c r="FFM2088" s="2217"/>
      <c r="FFN2088" s="2217"/>
      <c r="FFO2088" s="2217"/>
      <c r="FFP2088" s="2217"/>
      <c r="FFQ2088" s="2217"/>
      <c r="FFR2088" s="2217"/>
      <c r="FFS2088" s="2217"/>
      <c r="FFT2088" s="2217"/>
      <c r="FFU2088" s="2217"/>
      <c r="FFV2088" s="2217"/>
      <c r="FFW2088" s="2217"/>
      <c r="FFX2088" s="2217"/>
      <c r="FFY2088" s="2217"/>
      <c r="FFZ2088" s="2217"/>
      <c r="FGA2088" s="2217"/>
      <c r="FGB2088" s="2217"/>
      <c r="FGC2088" s="2217"/>
      <c r="FGD2088" s="2217"/>
      <c r="FGE2088" s="2217"/>
      <c r="FGF2088" s="2217"/>
      <c r="FGG2088" s="2217"/>
      <c r="FGH2088" s="2217"/>
      <c r="FGI2088" s="2217"/>
      <c r="FGJ2088" s="2217"/>
      <c r="FGK2088" s="2217"/>
      <c r="FGL2088" s="2217"/>
      <c r="FGM2088" s="2217"/>
      <c r="FGN2088" s="2217"/>
      <c r="FGO2088" s="2217"/>
      <c r="FGP2088" s="2217"/>
      <c r="FGQ2088" s="2217"/>
      <c r="FGR2088" s="2217"/>
      <c r="FGS2088" s="2217"/>
      <c r="FGT2088" s="2217"/>
      <c r="FGU2088" s="2217"/>
      <c r="FGV2088" s="2217"/>
      <c r="FGW2088" s="2217"/>
      <c r="FGX2088" s="2217"/>
      <c r="FGY2088" s="2217"/>
      <c r="FGZ2088" s="2217"/>
      <c r="FHA2088" s="2217"/>
      <c r="FHB2088" s="2217"/>
      <c r="FHC2088" s="2217"/>
      <c r="FHD2088" s="2217"/>
      <c r="FHE2088" s="2217"/>
      <c r="FHF2088" s="2217"/>
      <c r="FHG2088" s="2217"/>
      <c r="FHH2088" s="2217"/>
      <c r="FHI2088" s="2217"/>
      <c r="FHJ2088" s="2217"/>
      <c r="FHK2088" s="2217"/>
      <c r="FHL2088" s="2217"/>
      <c r="FHM2088" s="2217"/>
      <c r="FHN2088" s="2217"/>
      <c r="FHO2088" s="2217"/>
      <c r="FHP2088" s="2217"/>
      <c r="FHQ2088" s="2217"/>
      <c r="FHR2088" s="2217"/>
      <c r="FHS2088" s="2217"/>
      <c r="FHT2088" s="2217"/>
      <c r="FHU2088" s="2217"/>
      <c r="FHV2088" s="2217"/>
      <c r="FHW2088" s="2217"/>
      <c r="FHX2088" s="2217"/>
      <c r="FHY2088" s="2217"/>
      <c r="FHZ2088" s="2217"/>
      <c r="FIA2088" s="2217"/>
      <c r="FIB2088" s="2217"/>
      <c r="FIC2088" s="2217"/>
      <c r="FID2088" s="2217"/>
      <c r="FIE2088" s="2217"/>
      <c r="FIF2088" s="2217"/>
      <c r="FIG2088" s="2217"/>
      <c r="FIH2088" s="2217"/>
      <c r="FII2088" s="2217"/>
      <c r="FIJ2088" s="2217"/>
      <c r="FIK2088" s="2217"/>
      <c r="FIL2088" s="2217"/>
      <c r="FIM2088" s="2217"/>
      <c r="FIN2088" s="2217"/>
      <c r="FIO2088" s="2217"/>
      <c r="FIP2088" s="2217"/>
      <c r="FIQ2088" s="2217"/>
      <c r="FIR2088" s="2217"/>
      <c r="FIS2088" s="2217"/>
      <c r="FIT2088" s="2217"/>
      <c r="FIU2088" s="2217"/>
      <c r="FIV2088" s="2217"/>
      <c r="FIW2088" s="2217"/>
      <c r="FIX2088" s="2217"/>
      <c r="FIY2088" s="2217"/>
      <c r="FIZ2088" s="2217"/>
      <c r="FJA2088" s="2217"/>
      <c r="FJB2088" s="2217"/>
      <c r="FJC2088" s="2217"/>
      <c r="FJD2088" s="2217"/>
      <c r="FJE2088" s="2217"/>
      <c r="FJF2088" s="2217"/>
      <c r="FJG2088" s="2217"/>
      <c r="FJH2088" s="2217"/>
      <c r="FJI2088" s="2217"/>
      <c r="FJJ2088" s="2217"/>
      <c r="FJK2088" s="2217"/>
      <c r="FJL2088" s="2217"/>
      <c r="FJM2088" s="2217"/>
      <c r="FJN2088" s="2217"/>
      <c r="FJO2088" s="2217"/>
      <c r="FJP2088" s="2217"/>
      <c r="FJQ2088" s="2217"/>
      <c r="FJR2088" s="2217"/>
      <c r="FJS2088" s="2217"/>
      <c r="FJT2088" s="2217"/>
      <c r="FJU2088" s="2217"/>
      <c r="FJV2088" s="2217"/>
      <c r="FJW2088" s="2217"/>
      <c r="FJX2088" s="2217"/>
      <c r="FJY2088" s="2217"/>
      <c r="FJZ2088" s="2217"/>
      <c r="FKA2088" s="2217"/>
      <c r="FKB2088" s="2217"/>
      <c r="FKC2088" s="2217"/>
      <c r="FKD2088" s="2217"/>
      <c r="FKE2088" s="2217"/>
      <c r="FKF2088" s="2217"/>
      <c r="FKG2088" s="2217"/>
      <c r="FKH2088" s="2217"/>
      <c r="FKI2088" s="2217"/>
      <c r="FKJ2088" s="2217"/>
      <c r="FKK2088" s="2217"/>
      <c r="FKL2088" s="2217"/>
      <c r="FKM2088" s="2217"/>
      <c r="FKN2088" s="2217"/>
      <c r="FKO2088" s="2217"/>
      <c r="FKP2088" s="2217"/>
      <c r="FKQ2088" s="2217"/>
      <c r="FKR2088" s="2217"/>
      <c r="FKS2088" s="2217"/>
      <c r="FKT2088" s="2217"/>
      <c r="FKU2088" s="2217"/>
      <c r="FKV2088" s="2217"/>
      <c r="FKW2088" s="2217"/>
      <c r="FKX2088" s="2217"/>
      <c r="FKY2088" s="2217"/>
      <c r="FKZ2088" s="2217"/>
      <c r="FLA2088" s="2217"/>
      <c r="FLB2088" s="2217"/>
      <c r="FLC2088" s="2217"/>
      <c r="FLD2088" s="2217"/>
      <c r="FLE2088" s="2217"/>
      <c r="FLF2088" s="2217"/>
      <c r="FLG2088" s="2217"/>
      <c r="FLH2088" s="2217"/>
      <c r="FLI2088" s="2217"/>
      <c r="FLJ2088" s="2217"/>
      <c r="FLK2088" s="2217"/>
      <c r="FLL2088" s="2217"/>
      <c r="FLM2088" s="2217"/>
      <c r="FLN2088" s="2217"/>
      <c r="FLO2088" s="2217"/>
      <c r="FLP2088" s="2217"/>
      <c r="FLQ2088" s="2217"/>
      <c r="FLR2088" s="2217"/>
      <c r="FLS2088" s="2217"/>
      <c r="FLT2088" s="2217"/>
      <c r="FLU2088" s="2217"/>
      <c r="FLV2088" s="2217"/>
      <c r="FLW2088" s="2217"/>
      <c r="FLX2088" s="2217"/>
      <c r="FLY2088" s="2217"/>
      <c r="FLZ2088" s="2217"/>
      <c r="FMA2088" s="2217"/>
      <c r="FMB2088" s="2217"/>
      <c r="FMC2088" s="2217"/>
      <c r="FMD2088" s="2217"/>
      <c r="FME2088" s="2217"/>
      <c r="FMF2088" s="2217"/>
      <c r="FMG2088" s="2217"/>
      <c r="FMH2088" s="2217"/>
      <c r="FMI2088" s="2217"/>
      <c r="FMJ2088" s="2217"/>
      <c r="FMK2088" s="2217"/>
      <c r="FML2088" s="2217"/>
      <c r="FMM2088" s="2217"/>
      <c r="FMN2088" s="2217"/>
      <c r="FMO2088" s="2217"/>
      <c r="FMP2088" s="2217"/>
      <c r="FMQ2088" s="2217"/>
      <c r="FMR2088" s="2217"/>
      <c r="FMS2088" s="2217"/>
      <c r="FMT2088" s="2217"/>
      <c r="FMU2088" s="2217"/>
      <c r="FMV2088" s="2217"/>
      <c r="FMW2088" s="2217"/>
      <c r="FMX2088" s="2217"/>
      <c r="FMY2088" s="2217"/>
      <c r="FMZ2088" s="2217"/>
      <c r="FNA2088" s="2217"/>
      <c r="FNB2088" s="2217"/>
      <c r="FNC2088" s="2217"/>
      <c r="FND2088" s="2217"/>
      <c r="FNE2088" s="2217"/>
      <c r="FNF2088" s="2217"/>
      <c r="FNG2088" s="2217"/>
      <c r="FNH2088" s="2217"/>
      <c r="FNI2088" s="2217"/>
      <c r="FNJ2088" s="2217"/>
      <c r="FNK2088" s="2217"/>
      <c r="FNL2088" s="2217"/>
      <c r="FNM2088" s="2217"/>
      <c r="FNN2088" s="2217"/>
      <c r="FNO2088" s="2217"/>
      <c r="FNP2088" s="2217"/>
      <c r="FNQ2088" s="2217"/>
      <c r="FNR2088" s="2217"/>
      <c r="FNS2088" s="2217"/>
      <c r="FNT2088" s="2217"/>
      <c r="FNU2088" s="2217"/>
      <c r="FNV2088" s="2217"/>
      <c r="FNW2088" s="2217"/>
      <c r="FNX2088" s="2217"/>
      <c r="FNY2088" s="2217"/>
      <c r="FNZ2088" s="2217"/>
      <c r="FOA2088" s="2217"/>
      <c r="FOB2088" s="2217"/>
      <c r="FOC2088" s="2217"/>
      <c r="FOD2088" s="2217"/>
      <c r="FOE2088" s="2217"/>
      <c r="FOF2088" s="2217"/>
      <c r="FOG2088" s="2217"/>
      <c r="FOH2088" s="2217"/>
      <c r="FOI2088" s="2217"/>
      <c r="FOJ2088" s="2217"/>
      <c r="FOK2088" s="2217"/>
      <c r="FOL2088" s="2217"/>
      <c r="FOM2088" s="2217"/>
      <c r="FON2088" s="2217"/>
      <c r="FOO2088" s="2217"/>
      <c r="FOP2088" s="2217"/>
      <c r="FOQ2088" s="2217"/>
      <c r="FOR2088" s="2217"/>
      <c r="FOS2088" s="2217"/>
      <c r="FOT2088" s="2217"/>
      <c r="FOU2088" s="2217"/>
      <c r="FOV2088" s="2217"/>
      <c r="FOW2088" s="2217"/>
      <c r="FOX2088" s="2217"/>
      <c r="FOY2088" s="2217"/>
      <c r="FOZ2088" s="2217"/>
      <c r="FPA2088" s="2217"/>
      <c r="FPB2088" s="2217"/>
      <c r="FPC2088" s="2217"/>
      <c r="FPD2088" s="2217"/>
      <c r="FPE2088" s="2217"/>
      <c r="FPF2088" s="2217"/>
      <c r="FPG2088" s="2217"/>
      <c r="FPH2088" s="2217"/>
      <c r="FPI2088" s="2217"/>
      <c r="FPJ2088" s="2217"/>
      <c r="FPK2088" s="2217"/>
      <c r="FPL2088" s="2217"/>
      <c r="FPM2088" s="2217"/>
      <c r="FPN2088" s="2217"/>
      <c r="FPO2088" s="2217"/>
      <c r="FPP2088" s="2217"/>
      <c r="FPQ2088" s="2217"/>
      <c r="FPR2088" s="2217"/>
      <c r="FPS2088" s="2217"/>
      <c r="FPT2088" s="2217"/>
      <c r="FPU2088" s="2217"/>
      <c r="FPV2088" s="2217"/>
      <c r="FPW2088" s="2217"/>
      <c r="FPX2088" s="2217"/>
      <c r="FPY2088" s="2217"/>
      <c r="FPZ2088" s="2217"/>
      <c r="FQA2088" s="2217"/>
      <c r="FQB2088" s="2217"/>
      <c r="FQC2088" s="2217"/>
      <c r="FQD2088" s="2217"/>
      <c r="FQE2088" s="2217"/>
      <c r="FQF2088" s="2217"/>
      <c r="FQG2088" s="2217"/>
      <c r="FQH2088" s="2217"/>
      <c r="FQI2088" s="2217"/>
      <c r="FQJ2088" s="2217"/>
      <c r="FQK2088" s="2217"/>
      <c r="FQL2088" s="2217"/>
      <c r="FQM2088" s="2217"/>
      <c r="FQN2088" s="2217"/>
      <c r="FQO2088" s="2217"/>
      <c r="FQP2088" s="2217"/>
      <c r="FQQ2088" s="2217"/>
      <c r="FQR2088" s="2217"/>
      <c r="FQS2088" s="2217"/>
      <c r="FQT2088" s="2217"/>
      <c r="FQU2088" s="2217"/>
      <c r="FQV2088" s="2217"/>
      <c r="FQW2088" s="2217"/>
      <c r="FQX2088" s="2217"/>
      <c r="FQY2088" s="2217"/>
      <c r="FQZ2088" s="2217"/>
      <c r="FRA2088" s="2217"/>
      <c r="FRB2088" s="2217"/>
      <c r="FRC2088" s="2217"/>
      <c r="FRD2088" s="2217"/>
      <c r="FRE2088" s="2217"/>
      <c r="FRF2088" s="2217"/>
      <c r="FRG2088" s="2217"/>
      <c r="FRH2088" s="2217"/>
      <c r="FRI2088" s="2217"/>
      <c r="FRJ2088" s="2217"/>
      <c r="FRK2088" s="2217"/>
      <c r="FRL2088" s="2217"/>
      <c r="FRM2088" s="2217"/>
      <c r="FRN2088" s="2217"/>
      <c r="FRO2088" s="2217"/>
      <c r="FRP2088" s="2217"/>
      <c r="FRQ2088" s="2217"/>
      <c r="FRR2088" s="2217"/>
      <c r="FRS2088" s="2217"/>
      <c r="FRT2088" s="2217"/>
      <c r="FRU2088" s="2217"/>
      <c r="FRV2088" s="2217"/>
      <c r="FRW2088" s="2217"/>
      <c r="FRX2088" s="2217"/>
      <c r="FRY2088" s="2217"/>
      <c r="FRZ2088" s="2217"/>
      <c r="FSA2088" s="2217"/>
      <c r="FSB2088" s="2217"/>
      <c r="FSC2088" s="2217"/>
      <c r="FSD2088" s="2217"/>
      <c r="FSE2088" s="2217"/>
      <c r="FSF2088" s="2217"/>
      <c r="FSG2088" s="2217"/>
      <c r="FSH2088" s="2217"/>
      <c r="FSI2088" s="2217"/>
      <c r="FSJ2088" s="2217"/>
      <c r="FSK2088" s="2217"/>
      <c r="FSL2088" s="2217"/>
      <c r="FSM2088" s="2217"/>
      <c r="FSN2088" s="2217"/>
      <c r="FSO2088" s="2217"/>
      <c r="FSP2088" s="2217"/>
      <c r="FSQ2088" s="2217"/>
      <c r="FSR2088" s="2217"/>
      <c r="FSS2088" s="2217"/>
      <c r="FST2088" s="2217"/>
      <c r="FSU2088" s="2217"/>
      <c r="FSV2088" s="2217"/>
      <c r="FSW2088" s="2217"/>
      <c r="FSX2088" s="2217"/>
      <c r="FSY2088" s="2217"/>
      <c r="FSZ2088" s="2217"/>
      <c r="FTA2088" s="2217"/>
      <c r="FTB2088" s="2217"/>
      <c r="FTC2088" s="2217"/>
      <c r="FTD2088" s="2217"/>
      <c r="FTE2088" s="2217"/>
      <c r="FTF2088" s="2217"/>
      <c r="FTG2088" s="2217"/>
      <c r="FTH2088" s="2217"/>
      <c r="FTI2088" s="2217"/>
      <c r="FTJ2088" s="2217"/>
      <c r="FTK2088" s="2217"/>
      <c r="FTL2088" s="2217"/>
      <c r="FTM2088" s="2217"/>
      <c r="FTN2088" s="2217"/>
      <c r="FTO2088" s="2217"/>
      <c r="FTP2088" s="2217"/>
      <c r="FTQ2088" s="2217"/>
      <c r="FTR2088" s="2217"/>
      <c r="FTS2088" s="2217"/>
      <c r="FTT2088" s="2217"/>
      <c r="FTU2088" s="2217"/>
      <c r="FTV2088" s="2217"/>
      <c r="FTW2088" s="2217"/>
      <c r="FTX2088" s="2217"/>
      <c r="FTY2088" s="2217"/>
      <c r="FTZ2088" s="2217"/>
      <c r="FUA2088" s="2217"/>
      <c r="FUB2088" s="2217"/>
      <c r="FUC2088" s="2217"/>
      <c r="FUD2088" s="2217"/>
      <c r="FUE2088" s="2217"/>
      <c r="FUF2088" s="2217"/>
      <c r="FUG2088" s="2217"/>
      <c r="FUH2088" s="2217"/>
      <c r="FUI2088" s="2217"/>
      <c r="FUJ2088" s="2217"/>
      <c r="FUK2088" s="2217"/>
      <c r="FUL2088" s="2217"/>
      <c r="FUM2088" s="2217"/>
      <c r="FUN2088" s="2217"/>
      <c r="FUO2088" s="2217"/>
      <c r="FUP2088" s="2217"/>
      <c r="FUQ2088" s="2217"/>
      <c r="FUR2088" s="2217"/>
      <c r="FUS2088" s="2217"/>
      <c r="FUT2088" s="2217"/>
      <c r="FUU2088" s="2217"/>
      <c r="FUV2088" s="2217"/>
      <c r="FUW2088" s="2217"/>
      <c r="FUX2088" s="2217"/>
      <c r="FUY2088" s="2217"/>
      <c r="FUZ2088" s="2217"/>
      <c r="FVA2088" s="2217"/>
      <c r="FVB2088" s="2217"/>
      <c r="FVC2088" s="2217"/>
      <c r="FVD2088" s="2217"/>
      <c r="FVE2088" s="2217"/>
      <c r="FVF2088" s="2217"/>
      <c r="FVG2088" s="2217"/>
      <c r="FVH2088" s="2217"/>
      <c r="FVI2088" s="2217"/>
      <c r="FVJ2088" s="2217"/>
      <c r="FVK2088" s="2217"/>
      <c r="FVL2088" s="2217"/>
      <c r="FVM2088" s="2217"/>
      <c r="FVN2088" s="2217"/>
      <c r="FVO2088" s="2217"/>
      <c r="FVP2088" s="2217"/>
      <c r="FVQ2088" s="2217"/>
      <c r="FVR2088" s="2217"/>
      <c r="FVS2088" s="2217"/>
      <c r="FVT2088" s="2217"/>
      <c r="FVU2088" s="2217"/>
      <c r="FVV2088" s="2217"/>
      <c r="FVW2088" s="2217"/>
      <c r="FVX2088" s="2217"/>
      <c r="FVY2088" s="2217"/>
      <c r="FVZ2088" s="2217"/>
      <c r="FWA2088" s="2217"/>
      <c r="FWB2088" s="2217"/>
      <c r="FWC2088" s="2217"/>
      <c r="FWD2088" s="2217"/>
      <c r="FWE2088" s="2217"/>
      <c r="FWF2088" s="2217"/>
      <c r="FWG2088" s="2217"/>
      <c r="FWH2088" s="2217"/>
      <c r="FWI2088" s="2217"/>
      <c r="FWJ2088" s="2217"/>
      <c r="FWK2088" s="2217"/>
      <c r="FWL2088" s="2217"/>
      <c r="FWM2088" s="2217"/>
      <c r="FWN2088" s="2217"/>
      <c r="FWO2088" s="2217"/>
      <c r="FWP2088" s="2217"/>
      <c r="FWQ2088" s="2217"/>
      <c r="FWR2088" s="2217"/>
      <c r="FWS2088" s="2217"/>
      <c r="FWT2088" s="2217"/>
      <c r="FWU2088" s="2217"/>
      <c r="FWV2088" s="2217"/>
      <c r="FWW2088" s="2217"/>
      <c r="FWX2088" s="2217"/>
      <c r="FWY2088" s="2217"/>
      <c r="FWZ2088" s="2217"/>
      <c r="FXA2088" s="2217"/>
      <c r="FXB2088" s="2217"/>
      <c r="FXC2088" s="2217"/>
      <c r="FXD2088" s="2217"/>
      <c r="FXE2088" s="2217"/>
      <c r="FXF2088" s="2217"/>
      <c r="FXG2088" s="2217"/>
      <c r="FXH2088" s="2217"/>
      <c r="FXI2088" s="2217"/>
      <c r="FXJ2088" s="2217"/>
      <c r="FXK2088" s="2217"/>
      <c r="FXL2088" s="2217"/>
      <c r="FXM2088" s="2217"/>
      <c r="FXN2088" s="2217"/>
      <c r="FXO2088" s="2217"/>
      <c r="FXP2088" s="2217"/>
      <c r="FXQ2088" s="2217"/>
      <c r="FXR2088" s="2217"/>
      <c r="FXS2088" s="2217"/>
      <c r="FXT2088" s="2217"/>
      <c r="FXU2088" s="2217"/>
      <c r="FXV2088" s="2217"/>
      <c r="FXW2088" s="2217"/>
      <c r="FXX2088" s="2217"/>
      <c r="FXY2088" s="2217"/>
      <c r="FXZ2088" s="2217"/>
      <c r="FYA2088" s="2217"/>
      <c r="FYB2088" s="2217"/>
      <c r="FYC2088" s="2217"/>
      <c r="FYD2088" s="2217"/>
      <c r="FYE2088" s="2217"/>
      <c r="FYF2088" s="2217"/>
      <c r="FYG2088" s="2217"/>
      <c r="FYH2088" s="2217"/>
      <c r="FYI2088" s="2217"/>
      <c r="FYJ2088" s="2217"/>
      <c r="FYK2088" s="2217"/>
      <c r="FYL2088" s="2217"/>
      <c r="FYM2088" s="2217"/>
      <c r="FYN2088" s="2217"/>
      <c r="FYO2088" s="2217"/>
      <c r="FYP2088" s="2217"/>
      <c r="FYQ2088" s="2217"/>
      <c r="FYR2088" s="2217"/>
      <c r="FYS2088" s="2217"/>
      <c r="FYT2088" s="2217"/>
      <c r="FYU2088" s="2217"/>
      <c r="FYV2088" s="2217"/>
      <c r="FYW2088" s="2217"/>
      <c r="FYX2088" s="2217"/>
      <c r="FYY2088" s="2217"/>
      <c r="FYZ2088" s="2217"/>
      <c r="FZA2088" s="2217"/>
      <c r="FZB2088" s="2217"/>
      <c r="FZC2088" s="2217"/>
      <c r="FZD2088" s="2217"/>
      <c r="FZE2088" s="2217"/>
      <c r="FZF2088" s="2217"/>
      <c r="FZG2088" s="2217"/>
      <c r="FZH2088" s="2217"/>
      <c r="FZI2088" s="2217"/>
      <c r="FZJ2088" s="2217"/>
      <c r="FZK2088" s="2217"/>
      <c r="FZL2088" s="2217"/>
      <c r="FZM2088" s="2217"/>
      <c r="FZN2088" s="2217"/>
      <c r="FZO2088" s="2217"/>
      <c r="FZP2088" s="2217"/>
      <c r="FZQ2088" s="2217"/>
      <c r="FZR2088" s="2217"/>
      <c r="FZS2088" s="2217"/>
      <c r="FZT2088" s="2217"/>
      <c r="FZU2088" s="2217"/>
      <c r="FZV2088" s="2217"/>
      <c r="FZW2088" s="2217"/>
      <c r="FZX2088" s="2217"/>
      <c r="FZY2088" s="2217"/>
      <c r="FZZ2088" s="2217"/>
      <c r="GAA2088" s="2217"/>
      <c r="GAB2088" s="2217"/>
      <c r="GAC2088" s="2217"/>
      <c r="GAD2088" s="2217"/>
      <c r="GAE2088" s="2217"/>
      <c r="GAF2088" s="2217"/>
      <c r="GAG2088" s="2217"/>
      <c r="GAH2088" s="2217"/>
      <c r="GAI2088" s="2217"/>
      <c r="GAJ2088" s="2217"/>
      <c r="GAK2088" s="2217"/>
      <c r="GAL2088" s="2217"/>
      <c r="GAM2088" s="2217"/>
      <c r="GAN2088" s="2217"/>
      <c r="GAO2088" s="2217"/>
      <c r="GAP2088" s="2217"/>
      <c r="GAQ2088" s="2217"/>
      <c r="GAR2088" s="2217"/>
      <c r="GAS2088" s="2217"/>
      <c r="GAT2088" s="2217"/>
      <c r="GAU2088" s="2217"/>
      <c r="GAV2088" s="2217"/>
      <c r="GAW2088" s="2217"/>
      <c r="GAX2088" s="2217"/>
      <c r="GAY2088" s="2217"/>
      <c r="GAZ2088" s="2217"/>
      <c r="GBA2088" s="2217"/>
      <c r="GBB2088" s="2217"/>
      <c r="GBC2088" s="2217"/>
      <c r="GBD2088" s="2217"/>
      <c r="GBE2088" s="2217"/>
      <c r="GBF2088" s="2217"/>
      <c r="GBG2088" s="2217"/>
      <c r="GBH2088" s="2217"/>
      <c r="GBI2088" s="2217"/>
      <c r="GBJ2088" s="2217"/>
      <c r="GBK2088" s="2217"/>
      <c r="GBL2088" s="2217"/>
      <c r="GBM2088" s="2217"/>
      <c r="GBN2088" s="2217"/>
      <c r="GBO2088" s="2217"/>
      <c r="GBP2088" s="2217"/>
      <c r="GBQ2088" s="2217"/>
      <c r="GBR2088" s="2217"/>
      <c r="GBS2088" s="2217"/>
      <c r="GBT2088" s="2217"/>
      <c r="GBU2088" s="2217"/>
      <c r="GBV2088" s="2217"/>
      <c r="GBW2088" s="2217"/>
      <c r="GBX2088" s="2217"/>
      <c r="GBY2088" s="2217"/>
      <c r="GBZ2088" s="2217"/>
      <c r="GCA2088" s="2217"/>
      <c r="GCB2088" s="2217"/>
      <c r="GCC2088" s="2217"/>
      <c r="GCD2088" s="2217"/>
      <c r="GCE2088" s="2217"/>
      <c r="GCF2088" s="2217"/>
      <c r="GCG2088" s="2217"/>
      <c r="GCH2088" s="2217"/>
      <c r="GCI2088" s="2217"/>
      <c r="GCJ2088" s="2217"/>
      <c r="GCK2088" s="2217"/>
      <c r="GCL2088" s="2217"/>
      <c r="GCM2088" s="2217"/>
      <c r="GCN2088" s="2217"/>
      <c r="GCO2088" s="2217"/>
      <c r="GCP2088" s="2217"/>
      <c r="GCQ2088" s="2217"/>
      <c r="GCR2088" s="2217"/>
      <c r="GCS2088" s="2217"/>
      <c r="GCT2088" s="2217"/>
      <c r="GCU2088" s="2217"/>
      <c r="GCV2088" s="2217"/>
      <c r="GCW2088" s="2217"/>
      <c r="GCX2088" s="2217"/>
      <c r="GCY2088" s="2217"/>
      <c r="GCZ2088" s="2217"/>
      <c r="GDA2088" s="2217"/>
      <c r="GDB2088" s="2217"/>
      <c r="GDC2088" s="2217"/>
      <c r="GDD2088" s="2217"/>
      <c r="GDE2088" s="2217"/>
      <c r="GDF2088" s="2217"/>
      <c r="GDG2088" s="2217"/>
      <c r="GDH2088" s="2217"/>
      <c r="GDI2088" s="2217"/>
      <c r="GDJ2088" s="2217"/>
      <c r="GDK2088" s="2217"/>
      <c r="GDL2088" s="2217"/>
      <c r="GDM2088" s="2217"/>
      <c r="GDN2088" s="2217"/>
      <c r="GDO2088" s="2217"/>
      <c r="GDP2088" s="2217"/>
      <c r="GDQ2088" s="2217"/>
      <c r="GDR2088" s="2217"/>
      <c r="GDS2088" s="2217"/>
      <c r="GDT2088" s="2217"/>
      <c r="GDU2088" s="2217"/>
      <c r="GDV2088" s="2217"/>
      <c r="GDW2088" s="2217"/>
      <c r="GDX2088" s="2217"/>
      <c r="GDY2088" s="2217"/>
      <c r="GDZ2088" s="2217"/>
      <c r="GEA2088" s="2217"/>
      <c r="GEB2088" s="2217"/>
      <c r="GEC2088" s="2217"/>
      <c r="GED2088" s="2217"/>
      <c r="GEE2088" s="2217"/>
      <c r="GEF2088" s="2217"/>
      <c r="GEG2088" s="2217"/>
      <c r="GEH2088" s="2217"/>
      <c r="GEI2088" s="2217"/>
      <c r="GEJ2088" s="2217"/>
      <c r="GEK2088" s="2217"/>
      <c r="GEL2088" s="2217"/>
      <c r="GEM2088" s="2217"/>
      <c r="GEN2088" s="2217"/>
      <c r="GEO2088" s="2217"/>
      <c r="GEP2088" s="2217"/>
      <c r="GEQ2088" s="2217"/>
      <c r="GER2088" s="2217"/>
      <c r="GES2088" s="2217"/>
      <c r="GET2088" s="2217"/>
      <c r="GEU2088" s="2217"/>
      <c r="GEV2088" s="2217"/>
      <c r="GEW2088" s="2217"/>
      <c r="GEX2088" s="2217"/>
      <c r="GEY2088" s="2217"/>
      <c r="GEZ2088" s="2217"/>
      <c r="GFA2088" s="2217"/>
      <c r="GFB2088" s="2217"/>
      <c r="GFC2088" s="2217"/>
      <c r="GFD2088" s="2217"/>
      <c r="GFE2088" s="2217"/>
      <c r="GFF2088" s="2217"/>
      <c r="GFG2088" s="2217"/>
      <c r="GFH2088" s="2217"/>
      <c r="GFI2088" s="2217"/>
      <c r="GFJ2088" s="2217"/>
      <c r="GFK2088" s="2217"/>
      <c r="GFL2088" s="2217"/>
      <c r="GFM2088" s="2217"/>
      <c r="GFN2088" s="2217"/>
      <c r="GFO2088" s="2217"/>
      <c r="GFP2088" s="2217"/>
      <c r="GFQ2088" s="2217"/>
      <c r="GFR2088" s="2217"/>
      <c r="GFS2088" s="2217"/>
      <c r="GFT2088" s="2217"/>
      <c r="GFU2088" s="2217"/>
      <c r="GFV2088" s="2217"/>
      <c r="GFW2088" s="2217"/>
      <c r="GFX2088" s="2217"/>
      <c r="GFY2088" s="2217"/>
      <c r="GFZ2088" s="2217"/>
      <c r="GGA2088" s="2217"/>
      <c r="GGB2088" s="2217"/>
      <c r="GGC2088" s="2217"/>
      <c r="GGD2088" s="2217"/>
      <c r="GGE2088" s="2217"/>
      <c r="GGF2088" s="2217"/>
      <c r="GGG2088" s="2217"/>
      <c r="GGH2088" s="2217"/>
      <c r="GGI2088" s="2217"/>
      <c r="GGJ2088" s="2217"/>
      <c r="GGK2088" s="2217"/>
      <c r="GGL2088" s="2217"/>
      <c r="GGM2088" s="2217"/>
      <c r="GGN2088" s="2217"/>
      <c r="GGO2088" s="2217"/>
      <c r="GGP2088" s="2217"/>
      <c r="GGQ2088" s="2217"/>
      <c r="GGR2088" s="2217"/>
      <c r="GGS2088" s="2217"/>
      <c r="GGT2088" s="2217"/>
      <c r="GGU2088" s="2217"/>
      <c r="GGV2088" s="2217"/>
      <c r="GGW2088" s="2217"/>
      <c r="GGX2088" s="2217"/>
      <c r="GGY2088" s="2217"/>
      <c r="GGZ2088" s="2217"/>
      <c r="GHA2088" s="2217"/>
      <c r="GHB2088" s="2217"/>
      <c r="GHC2088" s="2217"/>
      <c r="GHD2088" s="2217"/>
      <c r="GHE2088" s="2217"/>
      <c r="GHF2088" s="2217"/>
      <c r="GHG2088" s="2217"/>
      <c r="GHH2088" s="2217"/>
      <c r="GHI2088" s="2217"/>
      <c r="GHJ2088" s="2217"/>
      <c r="GHK2088" s="2217"/>
      <c r="GHL2088" s="2217"/>
      <c r="GHM2088" s="2217"/>
      <c r="GHN2088" s="2217"/>
      <c r="GHO2088" s="2217"/>
      <c r="GHP2088" s="2217"/>
      <c r="GHQ2088" s="2217"/>
      <c r="GHR2088" s="2217"/>
      <c r="GHS2088" s="2217"/>
      <c r="GHT2088" s="2217"/>
      <c r="GHU2088" s="2217"/>
      <c r="GHV2088" s="2217"/>
      <c r="GHW2088" s="2217"/>
      <c r="GHX2088" s="2217"/>
      <c r="GHY2088" s="2217"/>
      <c r="GHZ2088" s="2217"/>
      <c r="GIA2088" s="2217"/>
      <c r="GIB2088" s="2217"/>
      <c r="GIC2088" s="2217"/>
      <c r="GID2088" s="2217"/>
      <c r="GIE2088" s="2217"/>
      <c r="GIF2088" s="2217"/>
      <c r="GIG2088" s="2217"/>
      <c r="GIH2088" s="2217"/>
      <c r="GII2088" s="2217"/>
      <c r="GIJ2088" s="2217"/>
      <c r="GIK2088" s="2217"/>
      <c r="GIL2088" s="2217"/>
      <c r="GIM2088" s="2217"/>
      <c r="GIN2088" s="2217"/>
      <c r="GIO2088" s="2217"/>
      <c r="GIP2088" s="2217"/>
      <c r="GIQ2088" s="2217"/>
      <c r="GIR2088" s="2217"/>
      <c r="GIS2088" s="2217"/>
      <c r="GIT2088" s="2217"/>
      <c r="GIU2088" s="2217"/>
      <c r="GIV2088" s="2217"/>
      <c r="GIW2088" s="2217"/>
      <c r="GIX2088" s="2217"/>
      <c r="GIY2088" s="2217"/>
      <c r="GIZ2088" s="2217"/>
      <c r="GJA2088" s="2217"/>
      <c r="GJB2088" s="2217"/>
      <c r="GJC2088" s="2217"/>
      <c r="GJD2088" s="2217"/>
      <c r="GJE2088" s="2217"/>
      <c r="GJF2088" s="2217"/>
      <c r="GJG2088" s="2217"/>
      <c r="GJH2088" s="2217"/>
      <c r="GJI2088" s="2217"/>
      <c r="GJJ2088" s="2217"/>
      <c r="GJK2088" s="2217"/>
      <c r="GJL2088" s="2217"/>
      <c r="GJM2088" s="2217"/>
      <c r="GJN2088" s="2217"/>
      <c r="GJO2088" s="2217"/>
      <c r="GJP2088" s="2217"/>
      <c r="GJQ2088" s="2217"/>
      <c r="GJR2088" s="2217"/>
      <c r="GJS2088" s="2217"/>
      <c r="GJT2088" s="2217"/>
      <c r="GJU2088" s="2217"/>
      <c r="GJV2088" s="2217"/>
      <c r="GJW2088" s="2217"/>
      <c r="GJX2088" s="2217"/>
      <c r="GJY2088" s="2217"/>
      <c r="GJZ2088" s="2217"/>
      <c r="GKA2088" s="2217"/>
      <c r="GKB2088" s="2217"/>
      <c r="GKC2088" s="2217"/>
      <c r="GKD2088" s="2217"/>
      <c r="GKE2088" s="2217"/>
      <c r="GKF2088" s="2217"/>
      <c r="GKG2088" s="2217"/>
      <c r="GKH2088" s="2217"/>
      <c r="GKI2088" s="2217"/>
      <c r="GKJ2088" s="2217"/>
      <c r="GKK2088" s="2217"/>
      <c r="GKL2088" s="2217"/>
      <c r="GKM2088" s="2217"/>
      <c r="GKN2088" s="2217"/>
      <c r="GKO2088" s="2217"/>
      <c r="GKP2088" s="2217"/>
      <c r="GKQ2088" s="2217"/>
      <c r="GKR2088" s="2217"/>
      <c r="GKS2088" s="2217"/>
      <c r="GKT2088" s="2217"/>
      <c r="GKU2088" s="2217"/>
      <c r="GKV2088" s="2217"/>
      <c r="GKW2088" s="2217"/>
      <c r="GKX2088" s="2217"/>
      <c r="GKY2088" s="2217"/>
      <c r="GKZ2088" s="2217"/>
      <c r="GLA2088" s="2217"/>
      <c r="GLB2088" s="2217"/>
      <c r="GLC2088" s="2217"/>
      <c r="GLD2088" s="2217"/>
      <c r="GLE2088" s="2217"/>
      <c r="GLF2088" s="2217"/>
      <c r="GLG2088" s="2217"/>
      <c r="GLH2088" s="2217"/>
      <c r="GLI2088" s="2217"/>
      <c r="GLJ2088" s="2217"/>
      <c r="GLK2088" s="2217"/>
      <c r="GLL2088" s="2217"/>
      <c r="GLM2088" s="2217"/>
      <c r="GLN2088" s="2217"/>
      <c r="GLO2088" s="2217"/>
      <c r="GLP2088" s="2217"/>
      <c r="GLQ2088" s="2217"/>
      <c r="GLR2088" s="2217"/>
      <c r="GLS2088" s="2217"/>
      <c r="GLT2088" s="2217"/>
      <c r="GLU2088" s="2217"/>
      <c r="GLV2088" s="2217"/>
      <c r="GLW2088" s="2217"/>
      <c r="GLX2088" s="2217"/>
      <c r="GLY2088" s="2217"/>
      <c r="GLZ2088" s="2217"/>
      <c r="GMA2088" s="2217"/>
      <c r="GMB2088" s="2217"/>
      <c r="GMC2088" s="2217"/>
      <c r="GMD2088" s="2217"/>
      <c r="GME2088" s="2217"/>
      <c r="GMF2088" s="2217"/>
      <c r="GMG2088" s="2217"/>
      <c r="GMH2088" s="2217"/>
      <c r="GMI2088" s="2217"/>
      <c r="GMJ2088" s="2217"/>
      <c r="GMK2088" s="2217"/>
      <c r="GML2088" s="2217"/>
      <c r="GMM2088" s="2217"/>
      <c r="GMN2088" s="2217"/>
      <c r="GMO2088" s="2217"/>
      <c r="GMP2088" s="2217"/>
      <c r="GMQ2088" s="2217"/>
      <c r="GMR2088" s="2217"/>
      <c r="GMS2088" s="2217"/>
      <c r="GMT2088" s="2217"/>
      <c r="GMU2088" s="2217"/>
      <c r="GMV2088" s="2217"/>
      <c r="GMW2088" s="2217"/>
      <c r="GMX2088" s="2217"/>
      <c r="GMY2088" s="2217"/>
      <c r="GMZ2088" s="2217"/>
      <c r="GNA2088" s="2217"/>
      <c r="GNB2088" s="2217"/>
      <c r="GNC2088" s="2217"/>
      <c r="GND2088" s="2217"/>
      <c r="GNE2088" s="2217"/>
      <c r="GNF2088" s="2217"/>
      <c r="GNG2088" s="2217"/>
      <c r="GNH2088" s="2217"/>
      <c r="GNI2088" s="2217"/>
      <c r="GNJ2088" s="2217"/>
      <c r="GNK2088" s="2217"/>
      <c r="GNL2088" s="2217"/>
      <c r="GNM2088" s="2217"/>
      <c r="GNN2088" s="2217"/>
      <c r="GNO2088" s="2217"/>
      <c r="GNP2088" s="2217"/>
      <c r="GNQ2088" s="2217"/>
      <c r="GNR2088" s="2217"/>
      <c r="GNS2088" s="2217"/>
      <c r="GNT2088" s="2217"/>
      <c r="GNU2088" s="2217"/>
      <c r="GNV2088" s="2217"/>
      <c r="GNW2088" s="2217"/>
      <c r="GNX2088" s="2217"/>
      <c r="GNY2088" s="2217"/>
      <c r="GNZ2088" s="2217"/>
      <c r="GOA2088" s="2217"/>
      <c r="GOB2088" s="2217"/>
      <c r="GOC2088" s="2217"/>
      <c r="GOD2088" s="2217"/>
      <c r="GOE2088" s="2217"/>
      <c r="GOF2088" s="2217"/>
      <c r="GOG2088" s="2217"/>
      <c r="GOH2088" s="2217"/>
      <c r="GOI2088" s="2217"/>
      <c r="GOJ2088" s="2217"/>
      <c r="GOK2088" s="2217"/>
      <c r="GOL2088" s="2217"/>
      <c r="GOM2088" s="2217"/>
      <c r="GON2088" s="2217"/>
      <c r="GOO2088" s="2217"/>
      <c r="GOP2088" s="2217"/>
      <c r="GOQ2088" s="2217"/>
      <c r="GOR2088" s="2217"/>
      <c r="GOS2088" s="2217"/>
      <c r="GOT2088" s="2217"/>
      <c r="GOU2088" s="2217"/>
      <c r="GOV2088" s="2217"/>
      <c r="GOW2088" s="2217"/>
      <c r="GOX2088" s="2217"/>
      <c r="GOY2088" s="2217"/>
      <c r="GOZ2088" s="2217"/>
      <c r="GPA2088" s="2217"/>
      <c r="GPB2088" s="2217"/>
      <c r="GPC2088" s="2217"/>
      <c r="GPD2088" s="2217"/>
      <c r="GPE2088" s="2217"/>
      <c r="GPF2088" s="2217"/>
      <c r="GPG2088" s="2217"/>
      <c r="GPH2088" s="2217"/>
      <c r="GPI2088" s="2217"/>
      <c r="GPJ2088" s="2217"/>
      <c r="GPK2088" s="2217"/>
      <c r="GPL2088" s="2217"/>
      <c r="GPM2088" s="2217"/>
      <c r="GPN2088" s="2217"/>
      <c r="GPO2088" s="2217"/>
      <c r="GPP2088" s="2217"/>
      <c r="GPQ2088" s="2217"/>
      <c r="GPR2088" s="2217"/>
      <c r="GPS2088" s="2217"/>
      <c r="GPT2088" s="2217"/>
      <c r="GPU2088" s="2217"/>
      <c r="GPV2088" s="2217"/>
      <c r="GPW2088" s="2217"/>
      <c r="GPX2088" s="2217"/>
      <c r="GPY2088" s="2217"/>
      <c r="GPZ2088" s="2217"/>
      <c r="GQA2088" s="2217"/>
      <c r="GQB2088" s="2217"/>
      <c r="GQC2088" s="2217"/>
      <c r="GQD2088" s="2217"/>
      <c r="GQE2088" s="2217"/>
      <c r="GQF2088" s="2217"/>
      <c r="GQG2088" s="2217"/>
      <c r="GQH2088" s="2217"/>
      <c r="GQI2088" s="2217"/>
      <c r="GQJ2088" s="2217"/>
      <c r="GQK2088" s="2217"/>
      <c r="GQL2088" s="2217"/>
      <c r="GQM2088" s="2217"/>
      <c r="GQN2088" s="2217"/>
      <c r="GQO2088" s="2217"/>
      <c r="GQP2088" s="2217"/>
      <c r="GQQ2088" s="2217"/>
      <c r="GQR2088" s="2217"/>
      <c r="GQS2088" s="2217"/>
      <c r="GQT2088" s="2217"/>
      <c r="GQU2088" s="2217"/>
      <c r="GQV2088" s="2217"/>
      <c r="GQW2088" s="2217"/>
      <c r="GQX2088" s="2217"/>
      <c r="GQY2088" s="2217"/>
      <c r="GQZ2088" s="2217"/>
      <c r="GRA2088" s="2217"/>
      <c r="GRB2088" s="2217"/>
      <c r="GRC2088" s="2217"/>
      <c r="GRD2088" s="2217"/>
      <c r="GRE2088" s="2217"/>
      <c r="GRF2088" s="2217"/>
      <c r="GRG2088" s="2217"/>
      <c r="GRH2088" s="2217"/>
      <c r="GRI2088" s="2217"/>
      <c r="GRJ2088" s="2217"/>
      <c r="GRK2088" s="2217"/>
      <c r="GRL2088" s="2217"/>
      <c r="GRM2088" s="2217"/>
      <c r="GRN2088" s="2217"/>
      <c r="GRO2088" s="2217"/>
      <c r="GRP2088" s="2217"/>
      <c r="GRQ2088" s="2217"/>
      <c r="GRR2088" s="2217"/>
      <c r="GRS2088" s="2217"/>
      <c r="GRT2088" s="2217"/>
      <c r="GRU2088" s="2217"/>
      <c r="GRV2088" s="2217"/>
      <c r="GRW2088" s="2217"/>
      <c r="GRX2088" s="2217"/>
      <c r="GRY2088" s="2217"/>
      <c r="GRZ2088" s="2217"/>
      <c r="GSA2088" s="2217"/>
      <c r="GSB2088" s="2217"/>
      <c r="GSC2088" s="2217"/>
      <c r="GSD2088" s="2217"/>
      <c r="GSE2088" s="2217"/>
      <c r="GSF2088" s="2217"/>
      <c r="GSG2088" s="2217"/>
      <c r="GSH2088" s="2217"/>
      <c r="GSI2088" s="2217"/>
      <c r="GSJ2088" s="2217"/>
      <c r="GSK2088" s="2217"/>
      <c r="GSL2088" s="2217"/>
      <c r="GSM2088" s="2217"/>
      <c r="GSN2088" s="2217"/>
      <c r="GSO2088" s="2217"/>
      <c r="GSP2088" s="2217"/>
      <c r="GSQ2088" s="2217"/>
      <c r="GSR2088" s="2217"/>
      <c r="GSS2088" s="2217"/>
      <c r="GST2088" s="2217"/>
      <c r="GSU2088" s="2217"/>
      <c r="GSV2088" s="2217"/>
      <c r="GSW2088" s="2217"/>
      <c r="GSX2088" s="2217"/>
      <c r="GSY2088" s="2217"/>
      <c r="GSZ2088" s="2217"/>
      <c r="GTA2088" s="2217"/>
      <c r="GTB2088" s="2217"/>
      <c r="GTC2088" s="2217"/>
      <c r="GTD2088" s="2217"/>
      <c r="GTE2088" s="2217"/>
      <c r="GTF2088" s="2217"/>
      <c r="GTG2088" s="2217"/>
      <c r="GTH2088" s="2217"/>
      <c r="GTI2088" s="2217"/>
      <c r="GTJ2088" s="2217"/>
      <c r="GTK2088" s="2217"/>
      <c r="GTL2088" s="2217"/>
      <c r="GTM2088" s="2217"/>
      <c r="GTN2088" s="2217"/>
      <c r="GTO2088" s="2217"/>
      <c r="GTP2088" s="2217"/>
      <c r="GTQ2088" s="2217"/>
      <c r="GTR2088" s="2217"/>
      <c r="GTS2088" s="2217"/>
      <c r="GTT2088" s="2217"/>
      <c r="GTU2088" s="2217"/>
      <c r="GTV2088" s="2217"/>
      <c r="GTW2088" s="2217"/>
      <c r="GTX2088" s="2217"/>
      <c r="GTY2088" s="2217"/>
      <c r="GTZ2088" s="2217"/>
      <c r="GUA2088" s="2217"/>
      <c r="GUB2088" s="2217"/>
      <c r="GUC2088" s="2217"/>
      <c r="GUD2088" s="2217"/>
      <c r="GUE2088" s="2217"/>
      <c r="GUF2088" s="2217"/>
      <c r="GUG2088" s="2217"/>
      <c r="GUH2088" s="2217"/>
      <c r="GUI2088" s="2217"/>
      <c r="GUJ2088" s="2217"/>
      <c r="GUK2088" s="2217"/>
      <c r="GUL2088" s="2217"/>
      <c r="GUM2088" s="2217"/>
      <c r="GUN2088" s="2217"/>
      <c r="GUO2088" s="2217"/>
      <c r="GUP2088" s="2217"/>
      <c r="GUQ2088" s="2217"/>
      <c r="GUR2088" s="2217"/>
      <c r="GUS2088" s="2217"/>
      <c r="GUT2088" s="2217"/>
      <c r="GUU2088" s="2217"/>
      <c r="GUV2088" s="2217"/>
      <c r="GUW2088" s="2217"/>
      <c r="GUX2088" s="2217"/>
      <c r="GUY2088" s="2217"/>
      <c r="GUZ2088" s="2217"/>
      <c r="GVA2088" s="2217"/>
      <c r="GVB2088" s="2217"/>
      <c r="GVC2088" s="2217"/>
      <c r="GVD2088" s="2217"/>
      <c r="GVE2088" s="2217"/>
      <c r="GVF2088" s="2217"/>
      <c r="GVG2088" s="2217"/>
      <c r="GVH2088" s="2217"/>
      <c r="GVI2088" s="2217"/>
      <c r="GVJ2088" s="2217"/>
      <c r="GVK2088" s="2217"/>
      <c r="GVL2088" s="2217"/>
      <c r="GVM2088" s="2217"/>
      <c r="GVN2088" s="2217"/>
      <c r="GVO2088" s="2217"/>
      <c r="GVP2088" s="2217"/>
      <c r="GVQ2088" s="2217"/>
      <c r="GVR2088" s="2217"/>
      <c r="GVS2088" s="2217"/>
      <c r="GVT2088" s="2217"/>
      <c r="GVU2088" s="2217"/>
      <c r="GVV2088" s="2217"/>
      <c r="GVW2088" s="2217"/>
      <c r="GVX2088" s="2217"/>
      <c r="GVY2088" s="2217"/>
      <c r="GVZ2088" s="2217"/>
      <c r="GWA2088" s="2217"/>
      <c r="GWB2088" s="2217"/>
      <c r="GWC2088" s="2217"/>
      <c r="GWD2088" s="2217"/>
      <c r="GWE2088" s="2217"/>
      <c r="GWF2088" s="2217"/>
      <c r="GWG2088" s="2217"/>
      <c r="GWH2088" s="2217"/>
      <c r="GWI2088" s="2217"/>
      <c r="GWJ2088" s="2217"/>
      <c r="GWK2088" s="2217"/>
      <c r="GWL2088" s="2217"/>
      <c r="GWM2088" s="2217"/>
      <c r="GWN2088" s="2217"/>
      <c r="GWO2088" s="2217"/>
      <c r="GWP2088" s="2217"/>
      <c r="GWQ2088" s="2217"/>
      <c r="GWR2088" s="2217"/>
      <c r="GWS2088" s="2217"/>
      <c r="GWT2088" s="2217"/>
      <c r="GWU2088" s="2217"/>
      <c r="GWV2088" s="2217"/>
      <c r="GWW2088" s="2217"/>
      <c r="GWX2088" s="2217"/>
      <c r="GWY2088" s="2217"/>
      <c r="GWZ2088" s="2217"/>
      <c r="GXA2088" s="2217"/>
      <c r="GXB2088" s="2217"/>
      <c r="GXC2088" s="2217"/>
      <c r="GXD2088" s="2217"/>
      <c r="GXE2088" s="2217"/>
      <c r="GXF2088" s="2217"/>
      <c r="GXG2088" s="2217"/>
      <c r="GXH2088" s="2217"/>
      <c r="GXI2088" s="2217"/>
      <c r="GXJ2088" s="2217"/>
      <c r="GXK2088" s="2217"/>
      <c r="GXL2088" s="2217"/>
      <c r="GXM2088" s="2217"/>
      <c r="GXN2088" s="2217"/>
      <c r="GXO2088" s="2217"/>
      <c r="GXP2088" s="2217"/>
      <c r="GXQ2088" s="2217"/>
      <c r="GXR2088" s="2217"/>
      <c r="GXS2088" s="2217"/>
      <c r="GXT2088" s="2217"/>
      <c r="GXU2088" s="2217"/>
      <c r="GXV2088" s="2217"/>
      <c r="GXW2088" s="2217"/>
      <c r="GXX2088" s="2217"/>
      <c r="GXY2088" s="2217"/>
      <c r="GXZ2088" s="2217"/>
      <c r="GYA2088" s="2217"/>
      <c r="GYB2088" s="2217"/>
      <c r="GYC2088" s="2217"/>
      <c r="GYD2088" s="2217"/>
      <c r="GYE2088" s="2217"/>
      <c r="GYF2088" s="2217"/>
      <c r="GYG2088" s="2217"/>
      <c r="GYH2088" s="2217"/>
      <c r="GYI2088" s="2217"/>
      <c r="GYJ2088" s="2217"/>
      <c r="GYK2088" s="2217"/>
      <c r="GYL2088" s="2217"/>
      <c r="GYM2088" s="2217"/>
      <c r="GYN2088" s="2217"/>
      <c r="GYO2088" s="2217"/>
      <c r="GYP2088" s="2217"/>
      <c r="GYQ2088" s="2217"/>
      <c r="GYR2088" s="2217"/>
      <c r="GYS2088" s="2217"/>
      <c r="GYT2088" s="2217"/>
      <c r="GYU2088" s="2217"/>
      <c r="GYV2088" s="2217"/>
      <c r="GYW2088" s="2217"/>
      <c r="GYX2088" s="2217"/>
      <c r="GYY2088" s="2217"/>
      <c r="GYZ2088" s="2217"/>
      <c r="GZA2088" s="2217"/>
      <c r="GZB2088" s="2217"/>
      <c r="GZC2088" s="2217"/>
      <c r="GZD2088" s="2217"/>
      <c r="GZE2088" s="2217"/>
      <c r="GZF2088" s="2217"/>
      <c r="GZG2088" s="2217"/>
      <c r="GZH2088" s="2217"/>
      <c r="GZI2088" s="2217"/>
      <c r="GZJ2088" s="2217"/>
      <c r="GZK2088" s="2217"/>
      <c r="GZL2088" s="2217"/>
      <c r="GZM2088" s="2217"/>
      <c r="GZN2088" s="2217"/>
      <c r="GZO2088" s="2217"/>
      <c r="GZP2088" s="2217"/>
      <c r="GZQ2088" s="2217"/>
      <c r="GZR2088" s="2217"/>
      <c r="GZS2088" s="2217"/>
      <c r="GZT2088" s="2217"/>
      <c r="GZU2088" s="2217"/>
      <c r="GZV2088" s="2217"/>
      <c r="GZW2088" s="2217"/>
      <c r="GZX2088" s="2217"/>
      <c r="GZY2088" s="2217"/>
      <c r="GZZ2088" s="2217"/>
      <c r="HAA2088" s="2217"/>
      <c r="HAB2088" s="2217"/>
      <c r="HAC2088" s="2217"/>
      <c r="HAD2088" s="2217"/>
      <c r="HAE2088" s="2217"/>
      <c r="HAF2088" s="2217"/>
      <c r="HAG2088" s="2217"/>
      <c r="HAH2088" s="2217"/>
      <c r="HAI2088" s="2217"/>
      <c r="HAJ2088" s="2217"/>
      <c r="HAK2088" s="2217"/>
      <c r="HAL2088" s="2217"/>
      <c r="HAM2088" s="2217"/>
      <c r="HAN2088" s="2217"/>
      <c r="HAO2088" s="2217"/>
      <c r="HAP2088" s="2217"/>
      <c r="HAQ2088" s="2217"/>
      <c r="HAR2088" s="2217"/>
      <c r="HAS2088" s="2217"/>
      <c r="HAT2088" s="2217"/>
      <c r="HAU2088" s="2217"/>
      <c r="HAV2088" s="2217"/>
      <c r="HAW2088" s="2217"/>
      <c r="HAX2088" s="2217"/>
      <c r="HAY2088" s="2217"/>
      <c r="HAZ2088" s="2217"/>
      <c r="HBA2088" s="2217"/>
      <c r="HBB2088" s="2217"/>
      <c r="HBC2088" s="2217"/>
      <c r="HBD2088" s="2217"/>
      <c r="HBE2088" s="2217"/>
      <c r="HBF2088" s="2217"/>
      <c r="HBG2088" s="2217"/>
      <c r="HBH2088" s="2217"/>
      <c r="HBI2088" s="2217"/>
      <c r="HBJ2088" s="2217"/>
      <c r="HBK2088" s="2217"/>
      <c r="HBL2088" s="2217"/>
      <c r="HBM2088" s="2217"/>
      <c r="HBN2088" s="2217"/>
      <c r="HBO2088" s="2217"/>
      <c r="HBP2088" s="2217"/>
      <c r="HBQ2088" s="2217"/>
      <c r="HBR2088" s="2217"/>
      <c r="HBS2088" s="2217"/>
      <c r="HBT2088" s="2217"/>
      <c r="HBU2088" s="2217"/>
      <c r="HBV2088" s="2217"/>
      <c r="HBW2088" s="2217"/>
      <c r="HBX2088" s="2217"/>
      <c r="HBY2088" s="2217"/>
      <c r="HBZ2088" s="2217"/>
      <c r="HCA2088" s="2217"/>
      <c r="HCB2088" s="2217"/>
      <c r="HCC2088" s="2217"/>
      <c r="HCD2088" s="2217"/>
      <c r="HCE2088" s="2217"/>
      <c r="HCF2088" s="2217"/>
      <c r="HCG2088" s="2217"/>
      <c r="HCH2088" s="2217"/>
      <c r="HCI2088" s="2217"/>
      <c r="HCJ2088" s="2217"/>
      <c r="HCK2088" s="2217"/>
      <c r="HCL2088" s="2217"/>
      <c r="HCM2088" s="2217"/>
      <c r="HCN2088" s="2217"/>
      <c r="HCO2088" s="2217"/>
      <c r="HCP2088" s="2217"/>
      <c r="HCQ2088" s="2217"/>
      <c r="HCR2088" s="2217"/>
      <c r="HCS2088" s="2217"/>
      <c r="HCT2088" s="2217"/>
      <c r="HCU2088" s="2217"/>
      <c r="HCV2088" s="2217"/>
      <c r="HCW2088" s="2217"/>
      <c r="HCX2088" s="2217"/>
      <c r="HCY2088" s="2217"/>
      <c r="HCZ2088" s="2217"/>
      <c r="HDA2088" s="2217"/>
      <c r="HDB2088" s="2217"/>
      <c r="HDC2088" s="2217"/>
      <c r="HDD2088" s="2217"/>
      <c r="HDE2088" s="2217"/>
      <c r="HDF2088" s="2217"/>
      <c r="HDG2088" s="2217"/>
      <c r="HDH2088" s="2217"/>
      <c r="HDI2088" s="2217"/>
      <c r="HDJ2088" s="2217"/>
      <c r="HDK2088" s="2217"/>
      <c r="HDL2088" s="2217"/>
      <c r="HDM2088" s="2217"/>
      <c r="HDN2088" s="2217"/>
      <c r="HDO2088" s="2217"/>
      <c r="HDP2088" s="2217"/>
      <c r="HDQ2088" s="2217"/>
      <c r="HDR2088" s="2217"/>
      <c r="HDS2088" s="2217"/>
      <c r="HDT2088" s="2217"/>
      <c r="HDU2088" s="2217"/>
      <c r="HDV2088" s="2217"/>
      <c r="HDW2088" s="2217"/>
      <c r="HDX2088" s="2217"/>
      <c r="HDY2088" s="2217"/>
      <c r="HDZ2088" s="2217"/>
      <c r="HEA2088" s="2217"/>
      <c r="HEB2088" s="2217"/>
      <c r="HEC2088" s="2217"/>
      <c r="HED2088" s="2217"/>
      <c r="HEE2088" s="2217"/>
      <c r="HEF2088" s="2217"/>
      <c r="HEG2088" s="2217"/>
      <c r="HEH2088" s="2217"/>
      <c r="HEI2088" s="2217"/>
      <c r="HEJ2088" s="2217"/>
      <c r="HEK2088" s="2217"/>
      <c r="HEL2088" s="2217"/>
      <c r="HEM2088" s="2217"/>
      <c r="HEN2088" s="2217"/>
      <c r="HEO2088" s="2217"/>
      <c r="HEP2088" s="2217"/>
      <c r="HEQ2088" s="2217"/>
      <c r="HER2088" s="2217"/>
      <c r="HES2088" s="2217"/>
      <c r="HET2088" s="2217"/>
      <c r="HEU2088" s="2217"/>
      <c r="HEV2088" s="2217"/>
      <c r="HEW2088" s="2217"/>
      <c r="HEX2088" s="2217"/>
      <c r="HEY2088" s="2217"/>
      <c r="HEZ2088" s="2217"/>
      <c r="HFA2088" s="2217"/>
      <c r="HFB2088" s="2217"/>
      <c r="HFC2088" s="2217"/>
      <c r="HFD2088" s="2217"/>
      <c r="HFE2088" s="2217"/>
      <c r="HFF2088" s="2217"/>
      <c r="HFG2088" s="2217"/>
      <c r="HFH2088" s="2217"/>
      <c r="HFI2088" s="2217"/>
      <c r="HFJ2088" s="2217"/>
      <c r="HFK2088" s="2217"/>
      <c r="HFL2088" s="2217"/>
      <c r="HFM2088" s="2217"/>
      <c r="HFN2088" s="2217"/>
      <c r="HFO2088" s="2217"/>
      <c r="HFP2088" s="2217"/>
      <c r="HFQ2088" s="2217"/>
      <c r="HFR2088" s="2217"/>
      <c r="HFS2088" s="2217"/>
      <c r="HFT2088" s="2217"/>
      <c r="HFU2088" s="2217"/>
      <c r="HFV2088" s="2217"/>
      <c r="HFW2088" s="2217"/>
      <c r="HFX2088" s="2217"/>
      <c r="HFY2088" s="2217"/>
      <c r="HFZ2088" s="2217"/>
      <c r="HGA2088" s="2217"/>
      <c r="HGB2088" s="2217"/>
      <c r="HGC2088" s="2217"/>
      <c r="HGD2088" s="2217"/>
      <c r="HGE2088" s="2217"/>
      <c r="HGF2088" s="2217"/>
      <c r="HGG2088" s="2217"/>
      <c r="HGH2088" s="2217"/>
      <c r="HGI2088" s="2217"/>
      <c r="HGJ2088" s="2217"/>
      <c r="HGK2088" s="2217"/>
      <c r="HGL2088" s="2217"/>
      <c r="HGM2088" s="2217"/>
      <c r="HGN2088" s="2217"/>
      <c r="HGO2088" s="2217"/>
      <c r="HGP2088" s="2217"/>
      <c r="HGQ2088" s="2217"/>
      <c r="HGR2088" s="2217"/>
      <c r="HGS2088" s="2217"/>
      <c r="HGT2088" s="2217"/>
      <c r="HGU2088" s="2217"/>
      <c r="HGV2088" s="2217"/>
      <c r="HGW2088" s="2217"/>
      <c r="HGX2088" s="2217"/>
      <c r="HGY2088" s="2217"/>
      <c r="HGZ2088" s="2217"/>
      <c r="HHA2088" s="2217"/>
      <c r="HHB2088" s="2217"/>
      <c r="HHC2088" s="2217"/>
      <c r="HHD2088" s="2217"/>
      <c r="HHE2088" s="2217"/>
      <c r="HHF2088" s="2217"/>
      <c r="HHG2088" s="2217"/>
      <c r="HHH2088" s="2217"/>
      <c r="HHI2088" s="2217"/>
      <c r="HHJ2088" s="2217"/>
      <c r="HHK2088" s="2217"/>
      <c r="HHL2088" s="2217"/>
      <c r="HHM2088" s="2217"/>
      <c r="HHN2088" s="2217"/>
      <c r="HHO2088" s="2217"/>
      <c r="HHP2088" s="2217"/>
      <c r="HHQ2088" s="2217"/>
      <c r="HHR2088" s="2217"/>
      <c r="HHS2088" s="2217"/>
      <c r="HHT2088" s="2217"/>
      <c r="HHU2088" s="2217"/>
      <c r="HHV2088" s="2217"/>
      <c r="HHW2088" s="2217"/>
      <c r="HHX2088" s="2217"/>
      <c r="HHY2088" s="2217"/>
      <c r="HHZ2088" s="2217"/>
      <c r="HIA2088" s="2217"/>
      <c r="HIB2088" s="2217"/>
      <c r="HIC2088" s="2217"/>
      <c r="HID2088" s="2217"/>
      <c r="HIE2088" s="2217"/>
      <c r="HIF2088" s="2217"/>
      <c r="HIG2088" s="2217"/>
      <c r="HIH2088" s="2217"/>
      <c r="HII2088" s="2217"/>
      <c r="HIJ2088" s="2217"/>
      <c r="HIK2088" s="2217"/>
      <c r="HIL2088" s="2217"/>
      <c r="HIM2088" s="2217"/>
      <c r="HIN2088" s="2217"/>
      <c r="HIO2088" s="2217"/>
      <c r="HIP2088" s="2217"/>
      <c r="HIQ2088" s="2217"/>
      <c r="HIR2088" s="2217"/>
      <c r="HIS2088" s="2217"/>
      <c r="HIT2088" s="2217"/>
      <c r="HIU2088" s="2217"/>
      <c r="HIV2088" s="2217"/>
      <c r="HIW2088" s="2217"/>
      <c r="HIX2088" s="2217"/>
      <c r="HIY2088" s="2217"/>
      <c r="HIZ2088" s="2217"/>
      <c r="HJA2088" s="2217"/>
      <c r="HJB2088" s="2217"/>
      <c r="HJC2088" s="2217"/>
      <c r="HJD2088" s="2217"/>
      <c r="HJE2088" s="2217"/>
      <c r="HJF2088" s="2217"/>
      <c r="HJG2088" s="2217"/>
      <c r="HJH2088" s="2217"/>
      <c r="HJI2088" s="2217"/>
      <c r="HJJ2088" s="2217"/>
      <c r="HJK2088" s="2217"/>
      <c r="HJL2088" s="2217"/>
      <c r="HJM2088" s="2217"/>
      <c r="HJN2088" s="2217"/>
      <c r="HJO2088" s="2217"/>
      <c r="HJP2088" s="2217"/>
      <c r="HJQ2088" s="2217"/>
      <c r="HJR2088" s="2217"/>
      <c r="HJS2088" s="2217"/>
      <c r="HJT2088" s="2217"/>
      <c r="HJU2088" s="2217"/>
      <c r="HJV2088" s="2217"/>
      <c r="HJW2088" s="2217"/>
      <c r="HJX2088" s="2217"/>
      <c r="HJY2088" s="2217"/>
      <c r="HJZ2088" s="2217"/>
      <c r="HKA2088" s="2217"/>
      <c r="HKB2088" s="2217"/>
      <c r="HKC2088" s="2217"/>
      <c r="HKD2088" s="2217"/>
      <c r="HKE2088" s="2217"/>
      <c r="HKF2088" s="2217"/>
      <c r="HKG2088" s="2217"/>
      <c r="HKH2088" s="2217"/>
      <c r="HKI2088" s="2217"/>
      <c r="HKJ2088" s="2217"/>
      <c r="HKK2088" s="2217"/>
      <c r="HKL2088" s="2217"/>
      <c r="HKM2088" s="2217"/>
      <c r="HKN2088" s="2217"/>
      <c r="HKO2088" s="2217"/>
      <c r="HKP2088" s="2217"/>
      <c r="HKQ2088" s="2217"/>
      <c r="HKR2088" s="2217"/>
      <c r="HKS2088" s="2217"/>
      <c r="HKT2088" s="2217"/>
      <c r="HKU2088" s="2217"/>
      <c r="HKV2088" s="2217"/>
      <c r="HKW2088" s="2217"/>
      <c r="HKX2088" s="2217"/>
      <c r="HKY2088" s="2217"/>
      <c r="HKZ2088" s="2217"/>
      <c r="HLA2088" s="2217"/>
      <c r="HLB2088" s="2217"/>
      <c r="HLC2088" s="2217"/>
      <c r="HLD2088" s="2217"/>
      <c r="HLE2088" s="2217"/>
      <c r="HLF2088" s="2217"/>
      <c r="HLG2088" s="2217"/>
      <c r="HLH2088" s="2217"/>
      <c r="HLI2088" s="2217"/>
      <c r="HLJ2088" s="2217"/>
      <c r="HLK2088" s="2217"/>
      <c r="HLL2088" s="2217"/>
      <c r="HLM2088" s="2217"/>
      <c r="HLN2088" s="2217"/>
      <c r="HLO2088" s="2217"/>
      <c r="HLP2088" s="2217"/>
      <c r="HLQ2088" s="2217"/>
      <c r="HLR2088" s="2217"/>
      <c r="HLS2088" s="2217"/>
      <c r="HLT2088" s="2217"/>
      <c r="HLU2088" s="2217"/>
      <c r="HLV2088" s="2217"/>
      <c r="HLW2088" s="2217"/>
      <c r="HLX2088" s="2217"/>
      <c r="HLY2088" s="2217"/>
      <c r="HLZ2088" s="2217"/>
      <c r="HMA2088" s="2217"/>
      <c r="HMB2088" s="2217"/>
      <c r="HMC2088" s="2217"/>
      <c r="HMD2088" s="2217"/>
      <c r="HME2088" s="2217"/>
      <c r="HMF2088" s="2217"/>
      <c r="HMG2088" s="2217"/>
      <c r="HMH2088" s="2217"/>
      <c r="HMI2088" s="2217"/>
      <c r="HMJ2088" s="2217"/>
      <c r="HMK2088" s="2217"/>
      <c r="HML2088" s="2217"/>
      <c r="HMM2088" s="2217"/>
      <c r="HMN2088" s="2217"/>
      <c r="HMO2088" s="2217"/>
      <c r="HMP2088" s="2217"/>
      <c r="HMQ2088" s="2217"/>
      <c r="HMR2088" s="2217"/>
      <c r="HMS2088" s="2217"/>
      <c r="HMT2088" s="2217"/>
      <c r="HMU2088" s="2217"/>
      <c r="HMV2088" s="2217"/>
      <c r="HMW2088" s="2217"/>
      <c r="HMX2088" s="2217"/>
      <c r="HMY2088" s="2217"/>
      <c r="HMZ2088" s="2217"/>
      <c r="HNA2088" s="2217"/>
      <c r="HNB2088" s="2217"/>
      <c r="HNC2088" s="2217"/>
      <c r="HND2088" s="2217"/>
      <c r="HNE2088" s="2217"/>
      <c r="HNF2088" s="2217"/>
      <c r="HNG2088" s="2217"/>
      <c r="HNH2088" s="2217"/>
      <c r="HNI2088" s="2217"/>
      <c r="HNJ2088" s="2217"/>
      <c r="HNK2088" s="2217"/>
      <c r="HNL2088" s="2217"/>
      <c r="HNM2088" s="2217"/>
      <c r="HNN2088" s="2217"/>
      <c r="HNO2088" s="2217"/>
      <c r="HNP2088" s="2217"/>
      <c r="HNQ2088" s="2217"/>
      <c r="HNR2088" s="2217"/>
      <c r="HNS2088" s="2217"/>
      <c r="HNT2088" s="2217"/>
      <c r="HNU2088" s="2217"/>
      <c r="HNV2088" s="2217"/>
      <c r="HNW2088" s="2217"/>
      <c r="HNX2088" s="2217"/>
      <c r="HNY2088" s="2217"/>
      <c r="HNZ2088" s="2217"/>
      <c r="HOA2088" s="2217"/>
      <c r="HOB2088" s="2217"/>
      <c r="HOC2088" s="2217"/>
      <c r="HOD2088" s="2217"/>
      <c r="HOE2088" s="2217"/>
      <c r="HOF2088" s="2217"/>
      <c r="HOG2088" s="2217"/>
      <c r="HOH2088" s="2217"/>
      <c r="HOI2088" s="2217"/>
      <c r="HOJ2088" s="2217"/>
      <c r="HOK2088" s="2217"/>
      <c r="HOL2088" s="2217"/>
      <c r="HOM2088" s="2217"/>
      <c r="HON2088" s="2217"/>
      <c r="HOO2088" s="2217"/>
      <c r="HOP2088" s="2217"/>
      <c r="HOQ2088" s="2217"/>
      <c r="HOR2088" s="2217"/>
      <c r="HOS2088" s="2217"/>
      <c r="HOT2088" s="2217"/>
      <c r="HOU2088" s="2217"/>
      <c r="HOV2088" s="2217"/>
      <c r="HOW2088" s="2217"/>
      <c r="HOX2088" s="2217"/>
      <c r="HOY2088" s="2217"/>
      <c r="HOZ2088" s="2217"/>
      <c r="HPA2088" s="2217"/>
      <c r="HPB2088" s="2217"/>
      <c r="HPC2088" s="2217"/>
      <c r="HPD2088" s="2217"/>
      <c r="HPE2088" s="2217"/>
      <c r="HPF2088" s="2217"/>
      <c r="HPG2088" s="2217"/>
      <c r="HPH2088" s="2217"/>
      <c r="HPI2088" s="2217"/>
      <c r="HPJ2088" s="2217"/>
      <c r="HPK2088" s="2217"/>
      <c r="HPL2088" s="2217"/>
      <c r="HPM2088" s="2217"/>
      <c r="HPN2088" s="2217"/>
      <c r="HPO2088" s="2217"/>
      <c r="HPP2088" s="2217"/>
      <c r="HPQ2088" s="2217"/>
      <c r="HPR2088" s="2217"/>
      <c r="HPS2088" s="2217"/>
      <c r="HPT2088" s="2217"/>
      <c r="HPU2088" s="2217"/>
      <c r="HPV2088" s="2217"/>
      <c r="HPW2088" s="2217"/>
      <c r="HPX2088" s="2217"/>
      <c r="HPY2088" s="2217"/>
      <c r="HPZ2088" s="2217"/>
      <c r="HQA2088" s="2217"/>
      <c r="HQB2088" s="2217"/>
      <c r="HQC2088" s="2217"/>
      <c r="HQD2088" s="2217"/>
      <c r="HQE2088" s="2217"/>
      <c r="HQF2088" s="2217"/>
      <c r="HQG2088" s="2217"/>
      <c r="HQH2088" s="2217"/>
      <c r="HQI2088" s="2217"/>
      <c r="HQJ2088" s="2217"/>
      <c r="HQK2088" s="2217"/>
      <c r="HQL2088" s="2217"/>
      <c r="HQM2088" s="2217"/>
      <c r="HQN2088" s="2217"/>
      <c r="HQO2088" s="2217"/>
      <c r="HQP2088" s="2217"/>
      <c r="HQQ2088" s="2217"/>
      <c r="HQR2088" s="2217"/>
      <c r="HQS2088" s="2217"/>
      <c r="HQT2088" s="2217"/>
      <c r="HQU2088" s="2217"/>
      <c r="HQV2088" s="2217"/>
      <c r="HQW2088" s="2217"/>
      <c r="HQX2088" s="2217"/>
      <c r="HQY2088" s="2217"/>
      <c r="HQZ2088" s="2217"/>
      <c r="HRA2088" s="2217"/>
      <c r="HRB2088" s="2217"/>
      <c r="HRC2088" s="2217"/>
      <c r="HRD2088" s="2217"/>
      <c r="HRE2088" s="2217"/>
      <c r="HRF2088" s="2217"/>
      <c r="HRG2088" s="2217"/>
      <c r="HRH2088" s="2217"/>
      <c r="HRI2088" s="2217"/>
      <c r="HRJ2088" s="2217"/>
      <c r="HRK2088" s="2217"/>
      <c r="HRL2088" s="2217"/>
      <c r="HRM2088" s="2217"/>
      <c r="HRN2088" s="2217"/>
      <c r="HRO2088" s="2217"/>
      <c r="HRP2088" s="2217"/>
      <c r="HRQ2088" s="2217"/>
      <c r="HRR2088" s="2217"/>
      <c r="HRS2088" s="2217"/>
      <c r="HRT2088" s="2217"/>
      <c r="HRU2088" s="2217"/>
      <c r="HRV2088" s="2217"/>
      <c r="HRW2088" s="2217"/>
      <c r="HRX2088" s="2217"/>
      <c r="HRY2088" s="2217"/>
      <c r="HRZ2088" s="2217"/>
      <c r="HSA2088" s="2217"/>
      <c r="HSB2088" s="2217"/>
      <c r="HSC2088" s="2217"/>
      <c r="HSD2088" s="2217"/>
      <c r="HSE2088" s="2217"/>
      <c r="HSF2088" s="2217"/>
      <c r="HSG2088" s="2217"/>
      <c r="HSH2088" s="2217"/>
      <c r="HSI2088" s="2217"/>
      <c r="HSJ2088" s="2217"/>
      <c r="HSK2088" s="2217"/>
      <c r="HSL2088" s="2217"/>
      <c r="HSM2088" s="2217"/>
      <c r="HSN2088" s="2217"/>
      <c r="HSO2088" s="2217"/>
      <c r="HSP2088" s="2217"/>
      <c r="HSQ2088" s="2217"/>
      <c r="HSR2088" s="2217"/>
      <c r="HSS2088" s="2217"/>
      <c r="HST2088" s="2217"/>
      <c r="HSU2088" s="2217"/>
      <c r="HSV2088" s="2217"/>
      <c r="HSW2088" s="2217"/>
      <c r="HSX2088" s="2217"/>
      <c r="HSY2088" s="2217"/>
      <c r="HSZ2088" s="2217"/>
      <c r="HTA2088" s="2217"/>
      <c r="HTB2088" s="2217"/>
      <c r="HTC2088" s="2217"/>
      <c r="HTD2088" s="2217"/>
      <c r="HTE2088" s="2217"/>
      <c r="HTF2088" s="2217"/>
      <c r="HTG2088" s="2217"/>
      <c r="HTH2088" s="2217"/>
      <c r="HTI2088" s="2217"/>
      <c r="HTJ2088" s="2217"/>
      <c r="HTK2088" s="2217"/>
      <c r="HTL2088" s="2217"/>
      <c r="HTM2088" s="2217"/>
      <c r="HTN2088" s="2217"/>
      <c r="HTO2088" s="2217"/>
      <c r="HTP2088" s="2217"/>
      <c r="HTQ2088" s="2217"/>
      <c r="HTR2088" s="2217"/>
      <c r="HTS2088" s="2217"/>
      <c r="HTT2088" s="2217"/>
      <c r="HTU2088" s="2217"/>
      <c r="HTV2088" s="2217"/>
      <c r="HTW2088" s="2217"/>
      <c r="HTX2088" s="2217"/>
      <c r="HTY2088" s="2217"/>
      <c r="HTZ2088" s="2217"/>
      <c r="HUA2088" s="2217"/>
      <c r="HUB2088" s="2217"/>
      <c r="HUC2088" s="2217"/>
      <c r="HUD2088" s="2217"/>
      <c r="HUE2088" s="2217"/>
      <c r="HUF2088" s="2217"/>
      <c r="HUG2088" s="2217"/>
      <c r="HUH2088" s="2217"/>
      <c r="HUI2088" s="2217"/>
      <c r="HUJ2088" s="2217"/>
      <c r="HUK2088" s="2217"/>
      <c r="HUL2088" s="2217"/>
      <c r="HUM2088" s="2217"/>
      <c r="HUN2088" s="2217"/>
      <c r="HUO2088" s="2217"/>
      <c r="HUP2088" s="2217"/>
      <c r="HUQ2088" s="2217"/>
      <c r="HUR2088" s="2217"/>
      <c r="HUS2088" s="2217"/>
      <c r="HUT2088" s="2217"/>
      <c r="HUU2088" s="2217"/>
      <c r="HUV2088" s="2217"/>
      <c r="HUW2088" s="2217"/>
      <c r="HUX2088" s="2217"/>
      <c r="HUY2088" s="2217"/>
      <c r="HUZ2088" s="2217"/>
      <c r="HVA2088" s="2217"/>
      <c r="HVB2088" s="2217"/>
      <c r="HVC2088" s="2217"/>
      <c r="HVD2088" s="2217"/>
      <c r="HVE2088" s="2217"/>
      <c r="HVF2088" s="2217"/>
      <c r="HVG2088" s="2217"/>
      <c r="HVH2088" s="2217"/>
      <c r="HVI2088" s="2217"/>
      <c r="HVJ2088" s="2217"/>
      <c r="HVK2088" s="2217"/>
      <c r="HVL2088" s="2217"/>
      <c r="HVM2088" s="2217"/>
      <c r="HVN2088" s="2217"/>
      <c r="HVO2088" s="2217"/>
      <c r="HVP2088" s="2217"/>
      <c r="HVQ2088" s="2217"/>
      <c r="HVR2088" s="2217"/>
      <c r="HVS2088" s="2217"/>
      <c r="HVT2088" s="2217"/>
      <c r="HVU2088" s="2217"/>
      <c r="HVV2088" s="2217"/>
      <c r="HVW2088" s="2217"/>
      <c r="HVX2088" s="2217"/>
      <c r="HVY2088" s="2217"/>
      <c r="HVZ2088" s="2217"/>
      <c r="HWA2088" s="2217"/>
      <c r="HWB2088" s="2217"/>
      <c r="HWC2088" s="2217"/>
      <c r="HWD2088" s="2217"/>
      <c r="HWE2088" s="2217"/>
      <c r="HWF2088" s="2217"/>
      <c r="HWG2088" s="2217"/>
      <c r="HWH2088" s="2217"/>
      <c r="HWI2088" s="2217"/>
      <c r="HWJ2088" s="2217"/>
      <c r="HWK2088" s="2217"/>
      <c r="HWL2088" s="2217"/>
      <c r="HWM2088" s="2217"/>
      <c r="HWN2088" s="2217"/>
      <c r="HWO2088" s="2217"/>
      <c r="HWP2088" s="2217"/>
      <c r="HWQ2088" s="2217"/>
      <c r="HWR2088" s="2217"/>
      <c r="HWS2088" s="2217"/>
      <c r="HWT2088" s="2217"/>
      <c r="HWU2088" s="2217"/>
      <c r="HWV2088" s="2217"/>
      <c r="HWW2088" s="2217"/>
      <c r="HWX2088" s="2217"/>
      <c r="HWY2088" s="2217"/>
      <c r="HWZ2088" s="2217"/>
      <c r="HXA2088" s="2217"/>
      <c r="HXB2088" s="2217"/>
      <c r="HXC2088" s="2217"/>
      <c r="HXD2088" s="2217"/>
      <c r="HXE2088" s="2217"/>
      <c r="HXF2088" s="2217"/>
      <c r="HXG2088" s="2217"/>
      <c r="HXH2088" s="2217"/>
      <c r="HXI2088" s="2217"/>
      <c r="HXJ2088" s="2217"/>
      <c r="HXK2088" s="2217"/>
      <c r="HXL2088" s="2217"/>
      <c r="HXM2088" s="2217"/>
      <c r="HXN2088" s="2217"/>
      <c r="HXO2088" s="2217"/>
      <c r="HXP2088" s="2217"/>
      <c r="HXQ2088" s="2217"/>
      <c r="HXR2088" s="2217"/>
      <c r="HXS2088" s="2217"/>
      <c r="HXT2088" s="2217"/>
      <c r="HXU2088" s="2217"/>
      <c r="HXV2088" s="2217"/>
      <c r="HXW2088" s="2217"/>
      <c r="HXX2088" s="2217"/>
      <c r="HXY2088" s="2217"/>
      <c r="HXZ2088" s="2217"/>
      <c r="HYA2088" s="2217"/>
      <c r="HYB2088" s="2217"/>
      <c r="HYC2088" s="2217"/>
      <c r="HYD2088" s="2217"/>
      <c r="HYE2088" s="2217"/>
      <c r="HYF2088" s="2217"/>
      <c r="HYG2088" s="2217"/>
      <c r="HYH2088" s="2217"/>
      <c r="HYI2088" s="2217"/>
      <c r="HYJ2088" s="2217"/>
      <c r="HYK2088" s="2217"/>
      <c r="HYL2088" s="2217"/>
      <c r="HYM2088" s="2217"/>
      <c r="HYN2088" s="2217"/>
      <c r="HYO2088" s="2217"/>
      <c r="HYP2088" s="2217"/>
      <c r="HYQ2088" s="2217"/>
      <c r="HYR2088" s="2217"/>
      <c r="HYS2088" s="2217"/>
      <c r="HYT2088" s="2217"/>
      <c r="HYU2088" s="2217"/>
      <c r="HYV2088" s="2217"/>
      <c r="HYW2088" s="2217"/>
      <c r="HYX2088" s="2217"/>
      <c r="HYY2088" s="2217"/>
      <c r="HYZ2088" s="2217"/>
      <c r="HZA2088" s="2217"/>
      <c r="HZB2088" s="2217"/>
      <c r="HZC2088" s="2217"/>
      <c r="HZD2088" s="2217"/>
      <c r="HZE2088" s="2217"/>
      <c r="HZF2088" s="2217"/>
      <c r="HZG2088" s="2217"/>
      <c r="HZH2088" s="2217"/>
      <c r="HZI2088" s="2217"/>
      <c r="HZJ2088" s="2217"/>
      <c r="HZK2088" s="2217"/>
      <c r="HZL2088" s="2217"/>
      <c r="HZM2088" s="2217"/>
      <c r="HZN2088" s="2217"/>
      <c r="HZO2088" s="2217"/>
      <c r="HZP2088" s="2217"/>
      <c r="HZQ2088" s="2217"/>
      <c r="HZR2088" s="2217"/>
      <c r="HZS2088" s="2217"/>
      <c r="HZT2088" s="2217"/>
      <c r="HZU2088" s="2217"/>
      <c r="HZV2088" s="2217"/>
      <c r="HZW2088" s="2217"/>
      <c r="HZX2088" s="2217"/>
      <c r="HZY2088" s="2217"/>
      <c r="HZZ2088" s="2217"/>
      <c r="IAA2088" s="2217"/>
      <c r="IAB2088" s="2217"/>
      <c r="IAC2088" s="2217"/>
      <c r="IAD2088" s="2217"/>
      <c r="IAE2088" s="2217"/>
      <c r="IAF2088" s="2217"/>
      <c r="IAG2088" s="2217"/>
      <c r="IAH2088" s="2217"/>
      <c r="IAI2088" s="2217"/>
      <c r="IAJ2088" s="2217"/>
      <c r="IAK2088" s="2217"/>
      <c r="IAL2088" s="2217"/>
      <c r="IAM2088" s="2217"/>
      <c r="IAN2088" s="2217"/>
      <c r="IAO2088" s="2217"/>
      <c r="IAP2088" s="2217"/>
      <c r="IAQ2088" s="2217"/>
      <c r="IAR2088" s="2217"/>
      <c r="IAS2088" s="2217"/>
      <c r="IAT2088" s="2217"/>
      <c r="IAU2088" s="2217"/>
      <c r="IAV2088" s="2217"/>
      <c r="IAW2088" s="2217"/>
      <c r="IAX2088" s="2217"/>
      <c r="IAY2088" s="2217"/>
      <c r="IAZ2088" s="2217"/>
      <c r="IBA2088" s="2217"/>
      <c r="IBB2088" s="2217"/>
      <c r="IBC2088" s="2217"/>
      <c r="IBD2088" s="2217"/>
      <c r="IBE2088" s="2217"/>
      <c r="IBF2088" s="2217"/>
      <c r="IBG2088" s="2217"/>
      <c r="IBH2088" s="2217"/>
      <c r="IBI2088" s="2217"/>
      <c r="IBJ2088" s="2217"/>
      <c r="IBK2088" s="2217"/>
      <c r="IBL2088" s="2217"/>
      <c r="IBM2088" s="2217"/>
      <c r="IBN2088" s="2217"/>
      <c r="IBO2088" s="2217"/>
      <c r="IBP2088" s="2217"/>
      <c r="IBQ2088" s="2217"/>
      <c r="IBR2088" s="2217"/>
      <c r="IBS2088" s="2217"/>
      <c r="IBT2088" s="2217"/>
      <c r="IBU2088" s="2217"/>
      <c r="IBV2088" s="2217"/>
      <c r="IBW2088" s="2217"/>
      <c r="IBX2088" s="2217"/>
      <c r="IBY2088" s="2217"/>
      <c r="IBZ2088" s="2217"/>
      <c r="ICA2088" s="2217"/>
      <c r="ICB2088" s="2217"/>
      <c r="ICC2088" s="2217"/>
      <c r="ICD2088" s="2217"/>
      <c r="ICE2088" s="2217"/>
      <c r="ICF2088" s="2217"/>
      <c r="ICG2088" s="2217"/>
      <c r="ICH2088" s="2217"/>
      <c r="ICI2088" s="2217"/>
      <c r="ICJ2088" s="2217"/>
      <c r="ICK2088" s="2217"/>
      <c r="ICL2088" s="2217"/>
      <c r="ICM2088" s="2217"/>
      <c r="ICN2088" s="2217"/>
      <c r="ICO2088" s="2217"/>
      <c r="ICP2088" s="2217"/>
      <c r="ICQ2088" s="2217"/>
      <c r="ICR2088" s="2217"/>
      <c r="ICS2088" s="2217"/>
      <c r="ICT2088" s="2217"/>
      <c r="ICU2088" s="2217"/>
      <c r="ICV2088" s="2217"/>
      <c r="ICW2088" s="2217"/>
      <c r="ICX2088" s="2217"/>
      <c r="ICY2088" s="2217"/>
      <c r="ICZ2088" s="2217"/>
      <c r="IDA2088" s="2217"/>
      <c r="IDB2088" s="2217"/>
      <c r="IDC2088" s="2217"/>
      <c r="IDD2088" s="2217"/>
      <c r="IDE2088" s="2217"/>
      <c r="IDF2088" s="2217"/>
      <c r="IDG2088" s="2217"/>
      <c r="IDH2088" s="2217"/>
      <c r="IDI2088" s="2217"/>
      <c r="IDJ2088" s="2217"/>
      <c r="IDK2088" s="2217"/>
      <c r="IDL2088" s="2217"/>
      <c r="IDM2088" s="2217"/>
      <c r="IDN2088" s="2217"/>
      <c r="IDO2088" s="2217"/>
      <c r="IDP2088" s="2217"/>
      <c r="IDQ2088" s="2217"/>
      <c r="IDR2088" s="2217"/>
      <c r="IDS2088" s="2217"/>
      <c r="IDT2088" s="2217"/>
      <c r="IDU2088" s="2217"/>
      <c r="IDV2088" s="2217"/>
      <c r="IDW2088" s="2217"/>
      <c r="IDX2088" s="2217"/>
      <c r="IDY2088" s="2217"/>
      <c r="IDZ2088" s="2217"/>
      <c r="IEA2088" s="2217"/>
      <c r="IEB2088" s="2217"/>
      <c r="IEC2088" s="2217"/>
      <c r="IED2088" s="2217"/>
      <c r="IEE2088" s="2217"/>
      <c r="IEF2088" s="2217"/>
      <c r="IEG2088" s="2217"/>
      <c r="IEH2088" s="2217"/>
      <c r="IEI2088" s="2217"/>
      <c r="IEJ2088" s="2217"/>
      <c r="IEK2088" s="2217"/>
      <c r="IEL2088" s="2217"/>
      <c r="IEM2088" s="2217"/>
      <c r="IEN2088" s="2217"/>
      <c r="IEO2088" s="2217"/>
      <c r="IEP2088" s="2217"/>
      <c r="IEQ2088" s="2217"/>
      <c r="IER2088" s="2217"/>
      <c r="IES2088" s="2217"/>
      <c r="IET2088" s="2217"/>
      <c r="IEU2088" s="2217"/>
      <c r="IEV2088" s="2217"/>
      <c r="IEW2088" s="2217"/>
      <c r="IEX2088" s="2217"/>
      <c r="IEY2088" s="2217"/>
      <c r="IEZ2088" s="2217"/>
      <c r="IFA2088" s="2217"/>
      <c r="IFB2088" s="2217"/>
      <c r="IFC2088" s="2217"/>
      <c r="IFD2088" s="2217"/>
      <c r="IFE2088" s="2217"/>
      <c r="IFF2088" s="2217"/>
      <c r="IFG2088" s="2217"/>
      <c r="IFH2088" s="2217"/>
      <c r="IFI2088" s="2217"/>
      <c r="IFJ2088" s="2217"/>
      <c r="IFK2088" s="2217"/>
      <c r="IFL2088" s="2217"/>
      <c r="IFM2088" s="2217"/>
      <c r="IFN2088" s="2217"/>
      <c r="IFO2088" s="2217"/>
      <c r="IFP2088" s="2217"/>
      <c r="IFQ2088" s="2217"/>
      <c r="IFR2088" s="2217"/>
      <c r="IFS2088" s="2217"/>
      <c r="IFT2088" s="2217"/>
      <c r="IFU2088" s="2217"/>
      <c r="IFV2088" s="2217"/>
      <c r="IFW2088" s="2217"/>
      <c r="IFX2088" s="2217"/>
      <c r="IFY2088" s="2217"/>
      <c r="IFZ2088" s="2217"/>
      <c r="IGA2088" s="2217"/>
      <c r="IGB2088" s="2217"/>
      <c r="IGC2088" s="2217"/>
      <c r="IGD2088" s="2217"/>
      <c r="IGE2088" s="2217"/>
      <c r="IGF2088" s="2217"/>
      <c r="IGG2088" s="2217"/>
      <c r="IGH2088" s="2217"/>
      <c r="IGI2088" s="2217"/>
      <c r="IGJ2088" s="2217"/>
      <c r="IGK2088" s="2217"/>
      <c r="IGL2088" s="2217"/>
      <c r="IGM2088" s="2217"/>
      <c r="IGN2088" s="2217"/>
      <c r="IGO2088" s="2217"/>
      <c r="IGP2088" s="2217"/>
      <c r="IGQ2088" s="2217"/>
      <c r="IGR2088" s="2217"/>
      <c r="IGS2088" s="2217"/>
      <c r="IGT2088" s="2217"/>
      <c r="IGU2088" s="2217"/>
      <c r="IGV2088" s="2217"/>
      <c r="IGW2088" s="2217"/>
      <c r="IGX2088" s="2217"/>
      <c r="IGY2088" s="2217"/>
      <c r="IGZ2088" s="2217"/>
      <c r="IHA2088" s="2217"/>
      <c r="IHB2088" s="2217"/>
      <c r="IHC2088" s="2217"/>
      <c r="IHD2088" s="2217"/>
      <c r="IHE2088" s="2217"/>
      <c r="IHF2088" s="2217"/>
      <c r="IHG2088" s="2217"/>
      <c r="IHH2088" s="2217"/>
      <c r="IHI2088" s="2217"/>
      <c r="IHJ2088" s="2217"/>
      <c r="IHK2088" s="2217"/>
      <c r="IHL2088" s="2217"/>
      <c r="IHM2088" s="2217"/>
      <c r="IHN2088" s="2217"/>
      <c r="IHO2088" s="2217"/>
      <c r="IHP2088" s="2217"/>
      <c r="IHQ2088" s="2217"/>
      <c r="IHR2088" s="2217"/>
      <c r="IHS2088" s="2217"/>
      <c r="IHT2088" s="2217"/>
      <c r="IHU2088" s="2217"/>
      <c r="IHV2088" s="2217"/>
      <c r="IHW2088" s="2217"/>
      <c r="IHX2088" s="2217"/>
      <c r="IHY2088" s="2217"/>
      <c r="IHZ2088" s="2217"/>
      <c r="IIA2088" s="2217"/>
      <c r="IIB2088" s="2217"/>
      <c r="IIC2088" s="2217"/>
      <c r="IID2088" s="2217"/>
      <c r="IIE2088" s="2217"/>
      <c r="IIF2088" s="2217"/>
      <c r="IIG2088" s="2217"/>
      <c r="IIH2088" s="2217"/>
      <c r="III2088" s="2217"/>
      <c r="IIJ2088" s="2217"/>
      <c r="IIK2088" s="2217"/>
      <c r="IIL2088" s="2217"/>
      <c r="IIM2088" s="2217"/>
      <c r="IIN2088" s="2217"/>
      <c r="IIO2088" s="2217"/>
      <c r="IIP2088" s="2217"/>
      <c r="IIQ2088" s="2217"/>
      <c r="IIR2088" s="2217"/>
      <c r="IIS2088" s="2217"/>
      <c r="IIT2088" s="2217"/>
      <c r="IIU2088" s="2217"/>
      <c r="IIV2088" s="2217"/>
      <c r="IIW2088" s="2217"/>
      <c r="IIX2088" s="2217"/>
      <c r="IIY2088" s="2217"/>
      <c r="IIZ2088" s="2217"/>
      <c r="IJA2088" s="2217"/>
      <c r="IJB2088" s="2217"/>
      <c r="IJC2088" s="2217"/>
      <c r="IJD2088" s="2217"/>
      <c r="IJE2088" s="2217"/>
      <c r="IJF2088" s="2217"/>
      <c r="IJG2088" s="2217"/>
      <c r="IJH2088" s="2217"/>
      <c r="IJI2088" s="2217"/>
      <c r="IJJ2088" s="2217"/>
      <c r="IJK2088" s="2217"/>
      <c r="IJL2088" s="2217"/>
      <c r="IJM2088" s="2217"/>
      <c r="IJN2088" s="2217"/>
      <c r="IJO2088" s="2217"/>
      <c r="IJP2088" s="2217"/>
      <c r="IJQ2088" s="2217"/>
      <c r="IJR2088" s="2217"/>
      <c r="IJS2088" s="2217"/>
      <c r="IJT2088" s="2217"/>
      <c r="IJU2088" s="2217"/>
      <c r="IJV2088" s="2217"/>
      <c r="IJW2088" s="2217"/>
      <c r="IJX2088" s="2217"/>
      <c r="IJY2088" s="2217"/>
      <c r="IJZ2088" s="2217"/>
      <c r="IKA2088" s="2217"/>
      <c r="IKB2088" s="2217"/>
      <c r="IKC2088" s="2217"/>
      <c r="IKD2088" s="2217"/>
      <c r="IKE2088" s="2217"/>
      <c r="IKF2088" s="2217"/>
      <c r="IKG2088" s="2217"/>
      <c r="IKH2088" s="2217"/>
      <c r="IKI2088" s="2217"/>
      <c r="IKJ2088" s="2217"/>
      <c r="IKK2088" s="2217"/>
      <c r="IKL2088" s="2217"/>
      <c r="IKM2088" s="2217"/>
      <c r="IKN2088" s="2217"/>
      <c r="IKO2088" s="2217"/>
      <c r="IKP2088" s="2217"/>
      <c r="IKQ2088" s="2217"/>
      <c r="IKR2088" s="2217"/>
      <c r="IKS2088" s="2217"/>
      <c r="IKT2088" s="2217"/>
      <c r="IKU2088" s="2217"/>
      <c r="IKV2088" s="2217"/>
      <c r="IKW2088" s="2217"/>
      <c r="IKX2088" s="2217"/>
      <c r="IKY2088" s="2217"/>
      <c r="IKZ2088" s="2217"/>
      <c r="ILA2088" s="2217"/>
      <c r="ILB2088" s="2217"/>
      <c r="ILC2088" s="2217"/>
      <c r="ILD2088" s="2217"/>
      <c r="ILE2088" s="2217"/>
      <c r="ILF2088" s="2217"/>
      <c r="ILG2088" s="2217"/>
      <c r="ILH2088" s="2217"/>
      <c r="ILI2088" s="2217"/>
      <c r="ILJ2088" s="2217"/>
      <c r="ILK2088" s="2217"/>
      <c r="ILL2088" s="2217"/>
      <c r="ILM2088" s="2217"/>
      <c r="ILN2088" s="2217"/>
      <c r="ILO2088" s="2217"/>
      <c r="ILP2088" s="2217"/>
      <c r="ILQ2088" s="2217"/>
      <c r="ILR2088" s="2217"/>
      <c r="ILS2088" s="2217"/>
      <c r="ILT2088" s="2217"/>
      <c r="ILU2088" s="2217"/>
      <c r="ILV2088" s="2217"/>
      <c r="ILW2088" s="2217"/>
      <c r="ILX2088" s="2217"/>
      <c r="ILY2088" s="2217"/>
      <c r="ILZ2088" s="2217"/>
      <c r="IMA2088" s="2217"/>
      <c r="IMB2088" s="2217"/>
      <c r="IMC2088" s="2217"/>
      <c r="IMD2088" s="2217"/>
      <c r="IME2088" s="2217"/>
      <c r="IMF2088" s="2217"/>
      <c r="IMG2088" s="2217"/>
      <c r="IMH2088" s="2217"/>
      <c r="IMI2088" s="2217"/>
      <c r="IMJ2088" s="2217"/>
      <c r="IMK2088" s="2217"/>
      <c r="IML2088" s="2217"/>
      <c r="IMM2088" s="2217"/>
      <c r="IMN2088" s="2217"/>
      <c r="IMO2088" s="2217"/>
      <c r="IMP2088" s="2217"/>
      <c r="IMQ2088" s="2217"/>
      <c r="IMR2088" s="2217"/>
      <c r="IMS2088" s="2217"/>
      <c r="IMT2088" s="2217"/>
      <c r="IMU2088" s="2217"/>
      <c r="IMV2088" s="2217"/>
      <c r="IMW2088" s="2217"/>
      <c r="IMX2088" s="2217"/>
      <c r="IMY2088" s="2217"/>
      <c r="IMZ2088" s="2217"/>
      <c r="INA2088" s="2217"/>
      <c r="INB2088" s="2217"/>
      <c r="INC2088" s="2217"/>
      <c r="IND2088" s="2217"/>
      <c r="INE2088" s="2217"/>
      <c r="INF2088" s="2217"/>
      <c r="ING2088" s="2217"/>
      <c r="INH2088" s="2217"/>
      <c r="INI2088" s="2217"/>
      <c r="INJ2088" s="2217"/>
      <c r="INK2088" s="2217"/>
      <c r="INL2088" s="2217"/>
      <c r="INM2088" s="2217"/>
      <c r="INN2088" s="2217"/>
      <c r="INO2088" s="2217"/>
      <c r="INP2088" s="2217"/>
      <c r="INQ2088" s="2217"/>
      <c r="INR2088" s="2217"/>
      <c r="INS2088" s="2217"/>
      <c r="INT2088" s="2217"/>
      <c r="INU2088" s="2217"/>
      <c r="INV2088" s="2217"/>
      <c r="INW2088" s="2217"/>
      <c r="INX2088" s="2217"/>
      <c r="INY2088" s="2217"/>
      <c r="INZ2088" s="2217"/>
      <c r="IOA2088" s="2217"/>
      <c r="IOB2088" s="2217"/>
      <c r="IOC2088" s="2217"/>
      <c r="IOD2088" s="2217"/>
      <c r="IOE2088" s="2217"/>
      <c r="IOF2088" s="2217"/>
      <c r="IOG2088" s="2217"/>
      <c r="IOH2088" s="2217"/>
      <c r="IOI2088" s="2217"/>
      <c r="IOJ2088" s="2217"/>
      <c r="IOK2088" s="2217"/>
      <c r="IOL2088" s="2217"/>
      <c r="IOM2088" s="2217"/>
      <c r="ION2088" s="2217"/>
      <c r="IOO2088" s="2217"/>
      <c r="IOP2088" s="2217"/>
      <c r="IOQ2088" s="2217"/>
      <c r="IOR2088" s="2217"/>
      <c r="IOS2088" s="2217"/>
      <c r="IOT2088" s="2217"/>
      <c r="IOU2088" s="2217"/>
      <c r="IOV2088" s="2217"/>
      <c r="IOW2088" s="2217"/>
      <c r="IOX2088" s="2217"/>
      <c r="IOY2088" s="2217"/>
      <c r="IOZ2088" s="2217"/>
      <c r="IPA2088" s="2217"/>
      <c r="IPB2088" s="2217"/>
      <c r="IPC2088" s="2217"/>
      <c r="IPD2088" s="2217"/>
      <c r="IPE2088" s="2217"/>
      <c r="IPF2088" s="2217"/>
      <c r="IPG2088" s="2217"/>
      <c r="IPH2088" s="2217"/>
      <c r="IPI2088" s="2217"/>
      <c r="IPJ2088" s="2217"/>
      <c r="IPK2088" s="2217"/>
      <c r="IPL2088" s="2217"/>
      <c r="IPM2088" s="2217"/>
      <c r="IPN2088" s="2217"/>
      <c r="IPO2088" s="2217"/>
      <c r="IPP2088" s="2217"/>
      <c r="IPQ2088" s="2217"/>
      <c r="IPR2088" s="2217"/>
      <c r="IPS2088" s="2217"/>
      <c r="IPT2088" s="2217"/>
      <c r="IPU2088" s="2217"/>
      <c r="IPV2088" s="2217"/>
      <c r="IPW2088" s="2217"/>
      <c r="IPX2088" s="2217"/>
      <c r="IPY2088" s="2217"/>
      <c r="IPZ2088" s="2217"/>
      <c r="IQA2088" s="2217"/>
      <c r="IQB2088" s="2217"/>
      <c r="IQC2088" s="2217"/>
      <c r="IQD2088" s="2217"/>
      <c r="IQE2088" s="2217"/>
      <c r="IQF2088" s="2217"/>
      <c r="IQG2088" s="2217"/>
      <c r="IQH2088" s="2217"/>
      <c r="IQI2088" s="2217"/>
      <c r="IQJ2088" s="2217"/>
      <c r="IQK2088" s="2217"/>
      <c r="IQL2088" s="2217"/>
      <c r="IQM2088" s="2217"/>
      <c r="IQN2088" s="2217"/>
      <c r="IQO2088" s="2217"/>
      <c r="IQP2088" s="2217"/>
      <c r="IQQ2088" s="2217"/>
      <c r="IQR2088" s="2217"/>
      <c r="IQS2088" s="2217"/>
      <c r="IQT2088" s="2217"/>
      <c r="IQU2088" s="2217"/>
      <c r="IQV2088" s="2217"/>
      <c r="IQW2088" s="2217"/>
      <c r="IQX2088" s="2217"/>
      <c r="IQY2088" s="2217"/>
      <c r="IQZ2088" s="2217"/>
      <c r="IRA2088" s="2217"/>
      <c r="IRB2088" s="2217"/>
      <c r="IRC2088" s="2217"/>
      <c r="IRD2088" s="2217"/>
      <c r="IRE2088" s="2217"/>
      <c r="IRF2088" s="2217"/>
      <c r="IRG2088" s="2217"/>
      <c r="IRH2088" s="2217"/>
      <c r="IRI2088" s="2217"/>
      <c r="IRJ2088" s="2217"/>
      <c r="IRK2088" s="2217"/>
      <c r="IRL2088" s="2217"/>
      <c r="IRM2088" s="2217"/>
      <c r="IRN2088" s="2217"/>
      <c r="IRO2088" s="2217"/>
      <c r="IRP2088" s="2217"/>
      <c r="IRQ2088" s="2217"/>
      <c r="IRR2088" s="2217"/>
      <c r="IRS2088" s="2217"/>
      <c r="IRT2088" s="2217"/>
      <c r="IRU2088" s="2217"/>
      <c r="IRV2088" s="2217"/>
      <c r="IRW2088" s="2217"/>
      <c r="IRX2088" s="2217"/>
      <c r="IRY2088" s="2217"/>
      <c r="IRZ2088" s="2217"/>
      <c r="ISA2088" s="2217"/>
      <c r="ISB2088" s="2217"/>
      <c r="ISC2088" s="2217"/>
      <c r="ISD2088" s="2217"/>
      <c r="ISE2088" s="2217"/>
      <c r="ISF2088" s="2217"/>
      <c r="ISG2088" s="2217"/>
      <c r="ISH2088" s="2217"/>
      <c r="ISI2088" s="2217"/>
      <c r="ISJ2088" s="2217"/>
      <c r="ISK2088" s="2217"/>
      <c r="ISL2088" s="2217"/>
      <c r="ISM2088" s="2217"/>
      <c r="ISN2088" s="2217"/>
      <c r="ISO2088" s="2217"/>
      <c r="ISP2088" s="2217"/>
      <c r="ISQ2088" s="2217"/>
      <c r="ISR2088" s="2217"/>
      <c r="ISS2088" s="2217"/>
      <c r="IST2088" s="2217"/>
      <c r="ISU2088" s="2217"/>
      <c r="ISV2088" s="2217"/>
      <c r="ISW2088" s="2217"/>
      <c r="ISX2088" s="2217"/>
      <c r="ISY2088" s="2217"/>
      <c r="ISZ2088" s="2217"/>
      <c r="ITA2088" s="2217"/>
      <c r="ITB2088" s="2217"/>
      <c r="ITC2088" s="2217"/>
      <c r="ITD2088" s="2217"/>
      <c r="ITE2088" s="2217"/>
      <c r="ITF2088" s="2217"/>
      <c r="ITG2088" s="2217"/>
      <c r="ITH2088" s="2217"/>
      <c r="ITI2088" s="2217"/>
      <c r="ITJ2088" s="2217"/>
      <c r="ITK2088" s="2217"/>
      <c r="ITL2088" s="2217"/>
      <c r="ITM2088" s="2217"/>
      <c r="ITN2088" s="2217"/>
      <c r="ITO2088" s="2217"/>
      <c r="ITP2088" s="2217"/>
      <c r="ITQ2088" s="2217"/>
      <c r="ITR2088" s="2217"/>
      <c r="ITS2088" s="2217"/>
      <c r="ITT2088" s="2217"/>
      <c r="ITU2088" s="2217"/>
      <c r="ITV2088" s="2217"/>
      <c r="ITW2088" s="2217"/>
      <c r="ITX2088" s="2217"/>
      <c r="ITY2088" s="2217"/>
      <c r="ITZ2088" s="2217"/>
      <c r="IUA2088" s="2217"/>
      <c r="IUB2088" s="2217"/>
      <c r="IUC2088" s="2217"/>
      <c r="IUD2088" s="2217"/>
      <c r="IUE2088" s="2217"/>
      <c r="IUF2088" s="2217"/>
      <c r="IUG2088" s="2217"/>
      <c r="IUH2088" s="2217"/>
      <c r="IUI2088" s="2217"/>
      <c r="IUJ2088" s="2217"/>
      <c r="IUK2088" s="2217"/>
      <c r="IUL2088" s="2217"/>
      <c r="IUM2088" s="2217"/>
      <c r="IUN2088" s="2217"/>
      <c r="IUO2088" s="2217"/>
      <c r="IUP2088" s="2217"/>
      <c r="IUQ2088" s="2217"/>
      <c r="IUR2088" s="2217"/>
      <c r="IUS2088" s="2217"/>
      <c r="IUT2088" s="2217"/>
      <c r="IUU2088" s="2217"/>
      <c r="IUV2088" s="2217"/>
      <c r="IUW2088" s="2217"/>
      <c r="IUX2088" s="2217"/>
      <c r="IUY2088" s="2217"/>
      <c r="IUZ2088" s="2217"/>
      <c r="IVA2088" s="2217"/>
      <c r="IVB2088" s="2217"/>
      <c r="IVC2088" s="2217"/>
      <c r="IVD2088" s="2217"/>
      <c r="IVE2088" s="2217"/>
      <c r="IVF2088" s="2217"/>
      <c r="IVG2088" s="2217"/>
      <c r="IVH2088" s="2217"/>
      <c r="IVI2088" s="2217"/>
      <c r="IVJ2088" s="2217"/>
      <c r="IVK2088" s="2217"/>
      <c r="IVL2088" s="2217"/>
      <c r="IVM2088" s="2217"/>
      <c r="IVN2088" s="2217"/>
      <c r="IVO2088" s="2217"/>
      <c r="IVP2088" s="2217"/>
      <c r="IVQ2088" s="2217"/>
      <c r="IVR2088" s="2217"/>
      <c r="IVS2088" s="2217"/>
      <c r="IVT2088" s="2217"/>
      <c r="IVU2088" s="2217"/>
      <c r="IVV2088" s="2217"/>
      <c r="IVW2088" s="2217"/>
      <c r="IVX2088" s="2217"/>
      <c r="IVY2088" s="2217"/>
      <c r="IVZ2088" s="2217"/>
      <c r="IWA2088" s="2217"/>
      <c r="IWB2088" s="2217"/>
      <c r="IWC2088" s="2217"/>
      <c r="IWD2088" s="2217"/>
      <c r="IWE2088" s="2217"/>
      <c r="IWF2088" s="2217"/>
      <c r="IWG2088" s="2217"/>
      <c r="IWH2088" s="2217"/>
      <c r="IWI2088" s="2217"/>
      <c r="IWJ2088" s="2217"/>
      <c r="IWK2088" s="2217"/>
      <c r="IWL2088" s="2217"/>
      <c r="IWM2088" s="2217"/>
      <c r="IWN2088" s="2217"/>
      <c r="IWO2088" s="2217"/>
      <c r="IWP2088" s="2217"/>
      <c r="IWQ2088" s="2217"/>
      <c r="IWR2088" s="2217"/>
      <c r="IWS2088" s="2217"/>
      <c r="IWT2088" s="2217"/>
      <c r="IWU2088" s="2217"/>
      <c r="IWV2088" s="2217"/>
      <c r="IWW2088" s="2217"/>
      <c r="IWX2088" s="2217"/>
      <c r="IWY2088" s="2217"/>
      <c r="IWZ2088" s="2217"/>
      <c r="IXA2088" s="2217"/>
      <c r="IXB2088" s="2217"/>
      <c r="IXC2088" s="2217"/>
      <c r="IXD2088" s="2217"/>
      <c r="IXE2088" s="2217"/>
      <c r="IXF2088" s="2217"/>
      <c r="IXG2088" s="2217"/>
      <c r="IXH2088" s="2217"/>
      <c r="IXI2088" s="2217"/>
      <c r="IXJ2088" s="2217"/>
      <c r="IXK2088" s="2217"/>
      <c r="IXL2088" s="2217"/>
      <c r="IXM2088" s="2217"/>
      <c r="IXN2088" s="2217"/>
      <c r="IXO2088" s="2217"/>
      <c r="IXP2088" s="2217"/>
      <c r="IXQ2088" s="2217"/>
      <c r="IXR2088" s="2217"/>
      <c r="IXS2088" s="2217"/>
      <c r="IXT2088" s="2217"/>
      <c r="IXU2088" s="2217"/>
      <c r="IXV2088" s="2217"/>
      <c r="IXW2088" s="2217"/>
      <c r="IXX2088" s="2217"/>
      <c r="IXY2088" s="2217"/>
      <c r="IXZ2088" s="2217"/>
      <c r="IYA2088" s="2217"/>
      <c r="IYB2088" s="2217"/>
      <c r="IYC2088" s="2217"/>
      <c r="IYD2088" s="2217"/>
      <c r="IYE2088" s="2217"/>
      <c r="IYF2088" s="2217"/>
      <c r="IYG2088" s="2217"/>
      <c r="IYH2088" s="2217"/>
      <c r="IYI2088" s="2217"/>
      <c r="IYJ2088" s="2217"/>
      <c r="IYK2088" s="2217"/>
      <c r="IYL2088" s="2217"/>
      <c r="IYM2088" s="2217"/>
      <c r="IYN2088" s="2217"/>
      <c r="IYO2088" s="2217"/>
      <c r="IYP2088" s="2217"/>
      <c r="IYQ2088" s="2217"/>
      <c r="IYR2088" s="2217"/>
      <c r="IYS2088" s="2217"/>
      <c r="IYT2088" s="2217"/>
      <c r="IYU2088" s="2217"/>
      <c r="IYV2088" s="2217"/>
      <c r="IYW2088" s="2217"/>
      <c r="IYX2088" s="2217"/>
      <c r="IYY2088" s="2217"/>
      <c r="IYZ2088" s="2217"/>
      <c r="IZA2088" s="2217"/>
      <c r="IZB2088" s="2217"/>
      <c r="IZC2088" s="2217"/>
      <c r="IZD2088" s="2217"/>
      <c r="IZE2088" s="2217"/>
      <c r="IZF2088" s="2217"/>
      <c r="IZG2088" s="2217"/>
      <c r="IZH2088" s="2217"/>
      <c r="IZI2088" s="2217"/>
      <c r="IZJ2088" s="2217"/>
      <c r="IZK2088" s="2217"/>
      <c r="IZL2088" s="2217"/>
      <c r="IZM2088" s="2217"/>
      <c r="IZN2088" s="2217"/>
      <c r="IZO2088" s="2217"/>
      <c r="IZP2088" s="2217"/>
      <c r="IZQ2088" s="2217"/>
      <c r="IZR2088" s="2217"/>
      <c r="IZS2088" s="2217"/>
      <c r="IZT2088" s="2217"/>
      <c r="IZU2088" s="2217"/>
      <c r="IZV2088" s="2217"/>
      <c r="IZW2088" s="2217"/>
      <c r="IZX2088" s="2217"/>
      <c r="IZY2088" s="2217"/>
      <c r="IZZ2088" s="2217"/>
      <c r="JAA2088" s="2217"/>
      <c r="JAB2088" s="2217"/>
      <c r="JAC2088" s="2217"/>
      <c r="JAD2088" s="2217"/>
      <c r="JAE2088" s="2217"/>
      <c r="JAF2088" s="2217"/>
      <c r="JAG2088" s="2217"/>
      <c r="JAH2088" s="2217"/>
      <c r="JAI2088" s="2217"/>
      <c r="JAJ2088" s="2217"/>
      <c r="JAK2088" s="2217"/>
      <c r="JAL2088" s="2217"/>
      <c r="JAM2088" s="2217"/>
      <c r="JAN2088" s="2217"/>
      <c r="JAO2088" s="2217"/>
      <c r="JAP2088" s="2217"/>
      <c r="JAQ2088" s="2217"/>
      <c r="JAR2088" s="2217"/>
      <c r="JAS2088" s="2217"/>
      <c r="JAT2088" s="2217"/>
      <c r="JAU2088" s="2217"/>
      <c r="JAV2088" s="2217"/>
      <c r="JAW2088" s="2217"/>
      <c r="JAX2088" s="2217"/>
      <c r="JAY2088" s="2217"/>
      <c r="JAZ2088" s="2217"/>
      <c r="JBA2088" s="2217"/>
      <c r="JBB2088" s="2217"/>
      <c r="JBC2088" s="2217"/>
      <c r="JBD2088" s="2217"/>
      <c r="JBE2088" s="2217"/>
      <c r="JBF2088" s="2217"/>
      <c r="JBG2088" s="2217"/>
      <c r="JBH2088" s="2217"/>
      <c r="JBI2088" s="2217"/>
      <c r="JBJ2088" s="2217"/>
      <c r="JBK2088" s="2217"/>
      <c r="JBL2088" s="2217"/>
      <c r="JBM2088" s="2217"/>
      <c r="JBN2088" s="2217"/>
      <c r="JBO2088" s="2217"/>
      <c r="JBP2088" s="2217"/>
      <c r="JBQ2088" s="2217"/>
      <c r="JBR2088" s="2217"/>
      <c r="JBS2088" s="2217"/>
      <c r="JBT2088" s="2217"/>
      <c r="JBU2088" s="2217"/>
      <c r="JBV2088" s="2217"/>
      <c r="JBW2088" s="2217"/>
      <c r="JBX2088" s="2217"/>
      <c r="JBY2088" s="2217"/>
      <c r="JBZ2088" s="2217"/>
      <c r="JCA2088" s="2217"/>
      <c r="JCB2088" s="2217"/>
      <c r="JCC2088" s="2217"/>
      <c r="JCD2088" s="2217"/>
      <c r="JCE2088" s="2217"/>
      <c r="JCF2088" s="2217"/>
      <c r="JCG2088" s="2217"/>
      <c r="JCH2088" s="2217"/>
      <c r="JCI2088" s="2217"/>
      <c r="JCJ2088" s="2217"/>
      <c r="JCK2088" s="2217"/>
      <c r="JCL2088" s="2217"/>
      <c r="JCM2088" s="2217"/>
      <c r="JCN2088" s="2217"/>
      <c r="JCO2088" s="2217"/>
      <c r="JCP2088" s="2217"/>
      <c r="JCQ2088" s="2217"/>
      <c r="JCR2088" s="2217"/>
      <c r="JCS2088" s="2217"/>
      <c r="JCT2088" s="2217"/>
      <c r="JCU2088" s="2217"/>
      <c r="JCV2088" s="2217"/>
      <c r="JCW2088" s="2217"/>
      <c r="JCX2088" s="2217"/>
      <c r="JCY2088" s="2217"/>
      <c r="JCZ2088" s="2217"/>
      <c r="JDA2088" s="2217"/>
      <c r="JDB2088" s="2217"/>
      <c r="JDC2088" s="2217"/>
      <c r="JDD2088" s="2217"/>
      <c r="JDE2088" s="2217"/>
      <c r="JDF2088" s="2217"/>
      <c r="JDG2088" s="2217"/>
      <c r="JDH2088" s="2217"/>
      <c r="JDI2088" s="2217"/>
      <c r="JDJ2088" s="2217"/>
      <c r="JDK2088" s="2217"/>
      <c r="JDL2088" s="2217"/>
      <c r="JDM2088" s="2217"/>
      <c r="JDN2088" s="2217"/>
      <c r="JDO2088" s="2217"/>
      <c r="JDP2088" s="2217"/>
      <c r="JDQ2088" s="2217"/>
      <c r="JDR2088" s="2217"/>
      <c r="JDS2088" s="2217"/>
      <c r="JDT2088" s="2217"/>
      <c r="JDU2088" s="2217"/>
      <c r="JDV2088" s="2217"/>
      <c r="JDW2088" s="2217"/>
      <c r="JDX2088" s="2217"/>
      <c r="JDY2088" s="2217"/>
      <c r="JDZ2088" s="2217"/>
      <c r="JEA2088" s="2217"/>
      <c r="JEB2088" s="2217"/>
      <c r="JEC2088" s="2217"/>
      <c r="JED2088" s="2217"/>
      <c r="JEE2088" s="2217"/>
      <c r="JEF2088" s="2217"/>
      <c r="JEG2088" s="2217"/>
      <c r="JEH2088" s="2217"/>
      <c r="JEI2088" s="2217"/>
      <c r="JEJ2088" s="2217"/>
      <c r="JEK2088" s="2217"/>
      <c r="JEL2088" s="2217"/>
      <c r="JEM2088" s="2217"/>
      <c r="JEN2088" s="2217"/>
      <c r="JEO2088" s="2217"/>
      <c r="JEP2088" s="2217"/>
      <c r="JEQ2088" s="2217"/>
      <c r="JER2088" s="2217"/>
      <c r="JES2088" s="2217"/>
      <c r="JET2088" s="2217"/>
      <c r="JEU2088" s="2217"/>
      <c r="JEV2088" s="2217"/>
      <c r="JEW2088" s="2217"/>
      <c r="JEX2088" s="2217"/>
      <c r="JEY2088" s="2217"/>
      <c r="JEZ2088" s="2217"/>
      <c r="JFA2088" s="2217"/>
      <c r="JFB2088" s="2217"/>
      <c r="JFC2088" s="2217"/>
      <c r="JFD2088" s="2217"/>
      <c r="JFE2088" s="2217"/>
      <c r="JFF2088" s="2217"/>
      <c r="JFG2088" s="2217"/>
      <c r="JFH2088" s="2217"/>
      <c r="JFI2088" s="2217"/>
      <c r="JFJ2088" s="2217"/>
      <c r="JFK2088" s="2217"/>
      <c r="JFL2088" s="2217"/>
      <c r="JFM2088" s="2217"/>
      <c r="JFN2088" s="2217"/>
      <c r="JFO2088" s="2217"/>
      <c r="JFP2088" s="2217"/>
      <c r="JFQ2088" s="2217"/>
      <c r="JFR2088" s="2217"/>
      <c r="JFS2088" s="2217"/>
      <c r="JFT2088" s="2217"/>
      <c r="JFU2088" s="2217"/>
      <c r="JFV2088" s="2217"/>
      <c r="JFW2088" s="2217"/>
      <c r="JFX2088" s="2217"/>
      <c r="JFY2088" s="2217"/>
      <c r="JFZ2088" s="2217"/>
      <c r="JGA2088" s="2217"/>
      <c r="JGB2088" s="2217"/>
      <c r="JGC2088" s="2217"/>
      <c r="JGD2088" s="2217"/>
      <c r="JGE2088" s="2217"/>
      <c r="JGF2088" s="2217"/>
      <c r="JGG2088" s="2217"/>
      <c r="JGH2088" s="2217"/>
      <c r="JGI2088" s="2217"/>
      <c r="JGJ2088" s="2217"/>
      <c r="JGK2088" s="2217"/>
      <c r="JGL2088" s="2217"/>
      <c r="JGM2088" s="2217"/>
      <c r="JGN2088" s="2217"/>
      <c r="JGO2088" s="2217"/>
      <c r="JGP2088" s="2217"/>
      <c r="JGQ2088" s="2217"/>
      <c r="JGR2088" s="2217"/>
      <c r="JGS2088" s="2217"/>
      <c r="JGT2088" s="2217"/>
      <c r="JGU2088" s="2217"/>
      <c r="JGV2088" s="2217"/>
      <c r="JGW2088" s="2217"/>
      <c r="JGX2088" s="2217"/>
      <c r="JGY2088" s="2217"/>
      <c r="JGZ2088" s="2217"/>
      <c r="JHA2088" s="2217"/>
      <c r="JHB2088" s="2217"/>
      <c r="JHC2088" s="2217"/>
      <c r="JHD2088" s="2217"/>
      <c r="JHE2088" s="2217"/>
      <c r="JHF2088" s="2217"/>
      <c r="JHG2088" s="2217"/>
      <c r="JHH2088" s="2217"/>
      <c r="JHI2088" s="2217"/>
      <c r="JHJ2088" s="2217"/>
      <c r="JHK2088" s="2217"/>
      <c r="JHL2088" s="2217"/>
      <c r="JHM2088" s="2217"/>
      <c r="JHN2088" s="2217"/>
      <c r="JHO2088" s="2217"/>
      <c r="JHP2088" s="2217"/>
      <c r="JHQ2088" s="2217"/>
      <c r="JHR2088" s="2217"/>
      <c r="JHS2088" s="2217"/>
      <c r="JHT2088" s="2217"/>
      <c r="JHU2088" s="2217"/>
      <c r="JHV2088" s="2217"/>
      <c r="JHW2088" s="2217"/>
      <c r="JHX2088" s="2217"/>
      <c r="JHY2088" s="2217"/>
      <c r="JHZ2088" s="2217"/>
      <c r="JIA2088" s="2217"/>
      <c r="JIB2088" s="2217"/>
      <c r="JIC2088" s="2217"/>
      <c r="JID2088" s="2217"/>
      <c r="JIE2088" s="2217"/>
      <c r="JIF2088" s="2217"/>
      <c r="JIG2088" s="2217"/>
      <c r="JIH2088" s="2217"/>
      <c r="JII2088" s="2217"/>
      <c r="JIJ2088" s="2217"/>
      <c r="JIK2088" s="2217"/>
      <c r="JIL2088" s="2217"/>
      <c r="JIM2088" s="2217"/>
      <c r="JIN2088" s="2217"/>
      <c r="JIO2088" s="2217"/>
      <c r="JIP2088" s="2217"/>
      <c r="JIQ2088" s="2217"/>
      <c r="JIR2088" s="2217"/>
      <c r="JIS2088" s="2217"/>
      <c r="JIT2088" s="2217"/>
      <c r="JIU2088" s="2217"/>
      <c r="JIV2088" s="2217"/>
      <c r="JIW2088" s="2217"/>
      <c r="JIX2088" s="2217"/>
      <c r="JIY2088" s="2217"/>
      <c r="JIZ2088" s="2217"/>
      <c r="JJA2088" s="2217"/>
      <c r="JJB2088" s="2217"/>
      <c r="JJC2088" s="2217"/>
      <c r="JJD2088" s="2217"/>
      <c r="JJE2088" s="2217"/>
      <c r="JJF2088" s="2217"/>
      <c r="JJG2088" s="2217"/>
      <c r="JJH2088" s="2217"/>
      <c r="JJI2088" s="2217"/>
      <c r="JJJ2088" s="2217"/>
      <c r="JJK2088" s="2217"/>
      <c r="JJL2088" s="2217"/>
      <c r="JJM2088" s="2217"/>
      <c r="JJN2088" s="2217"/>
      <c r="JJO2088" s="2217"/>
      <c r="JJP2088" s="2217"/>
      <c r="JJQ2088" s="2217"/>
      <c r="JJR2088" s="2217"/>
      <c r="JJS2088" s="2217"/>
      <c r="JJT2088" s="2217"/>
      <c r="JJU2088" s="2217"/>
      <c r="JJV2088" s="2217"/>
      <c r="JJW2088" s="2217"/>
      <c r="JJX2088" s="2217"/>
      <c r="JJY2088" s="2217"/>
      <c r="JJZ2088" s="2217"/>
      <c r="JKA2088" s="2217"/>
      <c r="JKB2088" s="2217"/>
      <c r="JKC2088" s="2217"/>
      <c r="JKD2088" s="2217"/>
      <c r="JKE2088" s="2217"/>
      <c r="JKF2088" s="2217"/>
      <c r="JKG2088" s="2217"/>
      <c r="JKH2088" s="2217"/>
      <c r="JKI2088" s="2217"/>
      <c r="JKJ2088" s="2217"/>
      <c r="JKK2088" s="2217"/>
      <c r="JKL2088" s="2217"/>
      <c r="JKM2088" s="2217"/>
      <c r="JKN2088" s="2217"/>
      <c r="JKO2088" s="2217"/>
      <c r="JKP2088" s="2217"/>
      <c r="JKQ2088" s="2217"/>
      <c r="JKR2088" s="2217"/>
      <c r="JKS2088" s="2217"/>
      <c r="JKT2088" s="2217"/>
      <c r="JKU2088" s="2217"/>
      <c r="JKV2088" s="2217"/>
      <c r="JKW2088" s="2217"/>
      <c r="JKX2088" s="2217"/>
      <c r="JKY2088" s="2217"/>
      <c r="JKZ2088" s="2217"/>
      <c r="JLA2088" s="2217"/>
      <c r="JLB2088" s="2217"/>
      <c r="JLC2088" s="2217"/>
      <c r="JLD2088" s="2217"/>
      <c r="JLE2088" s="2217"/>
      <c r="JLF2088" s="2217"/>
      <c r="JLG2088" s="2217"/>
      <c r="JLH2088" s="2217"/>
      <c r="JLI2088" s="2217"/>
      <c r="JLJ2088" s="2217"/>
      <c r="JLK2088" s="2217"/>
      <c r="JLL2088" s="2217"/>
      <c r="JLM2088" s="2217"/>
      <c r="JLN2088" s="2217"/>
      <c r="JLO2088" s="2217"/>
      <c r="JLP2088" s="2217"/>
      <c r="JLQ2088" s="2217"/>
      <c r="JLR2088" s="2217"/>
      <c r="JLS2088" s="2217"/>
      <c r="JLT2088" s="2217"/>
      <c r="JLU2088" s="2217"/>
      <c r="JLV2088" s="2217"/>
      <c r="JLW2088" s="2217"/>
      <c r="JLX2088" s="2217"/>
      <c r="JLY2088" s="2217"/>
      <c r="JLZ2088" s="2217"/>
      <c r="JMA2088" s="2217"/>
      <c r="JMB2088" s="2217"/>
      <c r="JMC2088" s="2217"/>
      <c r="JMD2088" s="2217"/>
      <c r="JME2088" s="2217"/>
      <c r="JMF2088" s="2217"/>
      <c r="JMG2088" s="2217"/>
      <c r="JMH2088" s="2217"/>
      <c r="JMI2088" s="2217"/>
      <c r="JMJ2088" s="2217"/>
      <c r="JMK2088" s="2217"/>
      <c r="JML2088" s="2217"/>
      <c r="JMM2088" s="2217"/>
      <c r="JMN2088" s="2217"/>
      <c r="JMO2088" s="2217"/>
      <c r="JMP2088" s="2217"/>
      <c r="JMQ2088" s="2217"/>
      <c r="JMR2088" s="2217"/>
      <c r="JMS2088" s="2217"/>
      <c r="JMT2088" s="2217"/>
      <c r="JMU2088" s="2217"/>
      <c r="JMV2088" s="2217"/>
      <c r="JMW2088" s="2217"/>
      <c r="JMX2088" s="2217"/>
      <c r="JMY2088" s="2217"/>
      <c r="JMZ2088" s="2217"/>
      <c r="JNA2088" s="2217"/>
      <c r="JNB2088" s="2217"/>
      <c r="JNC2088" s="2217"/>
      <c r="JND2088" s="2217"/>
      <c r="JNE2088" s="2217"/>
      <c r="JNF2088" s="2217"/>
      <c r="JNG2088" s="2217"/>
      <c r="JNH2088" s="2217"/>
      <c r="JNI2088" s="2217"/>
      <c r="JNJ2088" s="2217"/>
      <c r="JNK2088" s="2217"/>
      <c r="JNL2088" s="2217"/>
      <c r="JNM2088" s="2217"/>
      <c r="JNN2088" s="2217"/>
      <c r="JNO2088" s="2217"/>
      <c r="JNP2088" s="2217"/>
      <c r="JNQ2088" s="2217"/>
      <c r="JNR2088" s="2217"/>
      <c r="JNS2088" s="2217"/>
      <c r="JNT2088" s="2217"/>
      <c r="JNU2088" s="2217"/>
      <c r="JNV2088" s="2217"/>
      <c r="JNW2088" s="2217"/>
      <c r="JNX2088" s="2217"/>
      <c r="JNY2088" s="2217"/>
      <c r="JNZ2088" s="2217"/>
      <c r="JOA2088" s="2217"/>
      <c r="JOB2088" s="2217"/>
      <c r="JOC2088" s="2217"/>
      <c r="JOD2088" s="2217"/>
      <c r="JOE2088" s="2217"/>
      <c r="JOF2088" s="2217"/>
      <c r="JOG2088" s="2217"/>
      <c r="JOH2088" s="2217"/>
      <c r="JOI2088" s="2217"/>
      <c r="JOJ2088" s="2217"/>
      <c r="JOK2088" s="2217"/>
      <c r="JOL2088" s="2217"/>
      <c r="JOM2088" s="2217"/>
      <c r="JON2088" s="2217"/>
      <c r="JOO2088" s="2217"/>
      <c r="JOP2088" s="2217"/>
      <c r="JOQ2088" s="2217"/>
      <c r="JOR2088" s="2217"/>
      <c r="JOS2088" s="2217"/>
      <c r="JOT2088" s="2217"/>
      <c r="JOU2088" s="2217"/>
      <c r="JOV2088" s="2217"/>
      <c r="JOW2088" s="2217"/>
      <c r="JOX2088" s="2217"/>
      <c r="JOY2088" s="2217"/>
      <c r="JOZ2088" s="2217"/>
      <c r="JPA2088" s="2217"/>
      <c r="JPB2088" s="2217"/>
      <c r="JPC2088" s="2217"/>
      <c r="JPD2088" s="2217"/>
      <c r="JPE2088" s="2217"/>
      <c r="JPF2088" s="2217"/>
      <c r="JPG2088" s="2217"/>
      <c r="JPH2088" s="2217"/>
      <c r="JPI2088" s="2217"/>
      <c r="JPJ2088" s="2217"/>
      <c r="JPK2088" s="2217"/>
      <c r="JPL2088" s="2217"/>
      <c r="JPM2088" s="2217"/>
      <c r="JPN2088" s="2217"/>
      <c r="JPO2088" s="2217"/>
      <c r="JPP2088" s="2217"/>
      <c r="JPQ2088" s="2217"/>
      <c r="JPR2088" s="2217"/>
      <c r="JPS2088" s="2217"/>
      <c r="JPT2088" s="2217"/>
      <c r="JPU2088" s="2217"/>
      <c r="JPV2088" s="2217"/>
      <c r="JPW2088" s="2217"/>
      <c r="JPX2088" s="2217"/>
      <c r="JPY2088" s="2217"/>
      <c r="JPZ2088" s="2217"/>
      <c r="JQA2088" s="2217"/>
      <c r="JQB2088" s="2217"/>
      <c r="JQC2088" s="2217"/>
      <c r="JQD2088" s="2217"/>
      <c r="JQE2088" s="2217"/>
      <c r="JQF2088" s="2217"/>
      <c r="JQG2088" s="2217"/>
      <c r="JQH2088" s="2217"/>
      <c r="JQI2088" s="2217"/>
      <c r="JQJ2088" s="2217"/>
      <c r="JQK2088" s="2217"/>
      <c r="JQL2088" s="2217"/>
      <c r="JQM2088" s="2217"/>
      <c r="JQN2088" s="2217"/>
      <c r="JQO2088" s="2217"/>
      <c r="JQP2088" s="2217"/>
      <c r="JQQ2088" s="2217"/>
      <c r="JQR2088" s="2217"/>
      <c r="JQS2088" s="2217"/>
      <c r="JQT2088" s="2217"/>
      <c r="JQU2088" s="2217"/>
      <c r="JQV2088" s="2217"/>
      <c r="JQW2088" s="2217"/>
      <c r="JQX2088" s="2217"/>
      <c r="JQY2088" s="2217"/>
      <c r="JQZ2088" s="2217"/>
      <c r="JRA2088" s="2217"/>
      <c r="JRB2088" s="2217"/>
      <c r="JRC2088" s="2217"/>
      <c r="JRD2088" s="2217"/>
      <c r="JRE2088" s="2217"/>
      <c r="JRF2088" s="2217"/>
      <c r="JRG2088" s="2217"/>
      <c r="JRH2088" s="2217"/>
      <c r="JRI2088" s="2217"/>
      <c r="JRJ2088" s="2217"/>
      <c r="JRK2088" s="2217"/>
      <c r="JRL2088" s="2217"/>
      <c r="JRM2088" s="2217"/>
      <c r="JRN2088" s="2217"/>
      <c r="JRO2088" s="2217"/>
      <c r="JRP2088" s="2217"/>
      <c r="JRQ2088" s="2217"/>
      <c r="JRR2088" s="2217"/>
      <c r="JRS2088" s="2217"/>
      <c r="JRT2088" s="2217"/>
      <c r="JRU2088" s="2217"/>
      <c r="JRV2088" s="2217"/>
      <c r="JRW2088" s="2217"/>
      <c r="JRX2088" s="2217"/>
      <c r="JRY2088" s="2217"/>
      <c r="JRZ2088" s="2217"/>
      <c r="JSA2088" s="2217"/>
      <c r="JSB2088" s="2217"/>
      <c r="JSC2088" s="2217"/>
      <c r="JSD2088" s="2217"/>
      <c r="JSE2088" s="2217"/>
      <c r="JSF2088" s="2217"/>
      <c r="JSG2088" s="2217"/>
      <c r="JSH2088" s="2217"/>
      <c r="JSI2088" s="2217"/>
      <c r="JSJ2088" s="2217"/>
      <c r="JSK2088" s="2217"/>
      <c r="JSL2088" s="2217"/>
      <c r="JSM2088" s="2217"/>
      <c r="JSN2088" s="2217"/>
      <c r="JSO2088" s="2217"/>
      <c r="JSP2088" s="2217"/>
      <c r="JSQ2088" s="2217"/>
      <c r="JSR2088" s="2217"/>
      <c r="JSS2088" s="2217"/>
      <c r="JST2088" s="2217"/>
      <c r="JSU2088" s="2217"/>
      <c r="JSV2088" s="2217"/>
      <c r="JSW2088" s="2217"/>
      <c r="JSX2088" s="2217"/>
      <c r="JSY2088" s="2217"/>
      <c r="JSZ2088" s="2217"/>
      <c r="JTA2088" s="2217"/>
      <c r="JTB2088" s="2217"/>
      <c r="JTC2088" s="2217"/>
      <c r="JTD2088" s="2217"/>
      <c r="JTE2088" s="2217"/>
      <c r="JTF2088" s="2217"/>
      <c r="JTG2088" s="2217"/>
      <c r="JTH2088" s="2217"/>
      <c r="JTI2088" s="2217"/>
      <c r="JTJ2088" s="2217"/>
      <c r="JTK2088" s="2217"/>
      <c r="JTL2088" s="2217"/>
      <c r="JTM2088" s="2217"/>
      <c r="JTN2088" s="2217"/>
      <c r="JTO2088" s="2217"/>
      <c r="JTP2088" s="2217"/>
      <c r="JTQ2088" s="2217"/>
      <c r="JTR2088" s="2217"/>
      <c r="JTS2088" s="2217"/>
      <c r="JTT2088" s="2217"/>
      <c r="JTU2088" s="2217"/>
      <c r="JTV2088" s="2217"/>
      <c r="JTW2088" s="2217"/>
      <c r="JTX2088" s="2217"/>
      <c r="JTY2088" s="2217"/>
      <c r="JTZ2088" s="2217"/>
      <c r="JUA2088" s="2217"/>
      <c r="JUB2088" s="2217"/>
      <c r="JUC2088" s="2217"/>
      <c r="JUD2088" s="2217"/>
      <c r="JUE2088" s="2217"/>
      <c r="JUF2088" s="2217"/>
      <c r="JUG2088" s="2217"/>
      <c r="JUH2088" s="2217"/>
      <c r="JUI2088" s="2217"/>
      <c r="JUJ2088" s="2217"/>
      <c r="JUK2088" s="2217"/>
      <c r="JUL2088" s="2217"/>
      <c r="JUM2088" s="2217"/>
      <c r="JUN2088" s="2217"/>
      <c r="JUO2088" s="2217"/>
      <c r="JUP2088" s="2217"/>
      <c r="JUQ2088" s="2217"/>
      <c r="JUR2088" s="2217"/>
      <c r="JUS2088" s="2217"/>
      <c r="JUT2088" s="2217"/>
      <c r="JUU2088" s="2217"/>
      <c r="JUV2088" s="2217"/>
      <c r="JUW2088" s="2217"/>
      <c r="JUX2088" s="2217"/>
      <c r="JUY2088" s="2217"/>
      <c r="JUZ2088" s="2217"/>
      <c r="JVA2088" s="2217"/>
      <c r="JVB2088" s="2217"/>
      <c r="JVC2088" s="2217"/>
      <c r="JVD2088" s="2217"/>
      <c r="JVE2088" s="2217"/>
      <c r="JVF2088" s="2217"/>
      <c r="JVG2088" s="2217"/>
      <c r="JVH2088" s="2217"/>
      <c r="JVI2088" s="2217"/>
      <c r="JVJ2088" s="2217"/>
      <c r="JVK2088" s="2217"/>
      <c r="JVL2088" s="2217"/>
      <c r="JVM2088" s="2217"/>
      <c r="JVN2088" s="2217"/>
      <c r="JVO2088" s="2217"/>
      <c r="JVP2088" s="2217"/>
      <c r="JVQ2088" s="2217"/>
      <c r="JVR2088" s="2217"/>
      <c r="JVS2088" s="2217"/>
      <c r="JVT2088" s="2217"/>
      <c r="JVU2088" s="2217"/>
      <c r="JVV2088" s="2217"/>
      <c r="JVW2088" s="2217"/>
      <c r="JVX2088" s="2217"/>
      <c r="JVY2088" s="2217"/>
      <c r="JVZ2088" s="2217"/>
      <c r="JWA2088" s="2217"/>
      <c r="JWB2088" s="2217"/>
      <c r="JWC2088" s="2217"/>
      <c r="JWD2088" s="2217"/>
      <c r="JWE2088" s="2217"/>
      <c r="JWF2088" s="2217"/>
      <c r="JWG2088" s="2217"/>
      <c r="JWH2088" s="2217"/>
      <c r="JWI2088" s="2217"/>
      <c r="JWJ2088" s="2217"/>
      <c r="JWK2088" s="2217"/>
      <c r="JWL2088" s="2217"/>
      <c r="JWM2088" s="2217"/>
      <c r="JWN2088" s="2217"/>
      <c r="JWO2088" s="2217"/>
      <c r="JWP2088" s="2217"/>
      <c r="JWQ2088" s="2217"/>
      <c r="JWR2088" s="2217"/>
      <c r="JWS2088" s="2217"/>
      <c r="JWT2088" s="2217"/>
      <c r="JWU2088" s="2217"/>
      <c r="JWV2088" s="2217"/>
      <c r="JWW2088" s="2217"/>
      <c r="JWX2088" s="2217"/>
      <c r="JWY2088" s="2217"/>
      <c r="JWZ2088" s="2217"/>
      <c r="JXA2088" s="2217"/>
      <c r="JXB2088" s="2217"/>
      <c r="JXC2088" s="2217"/>
      <c r="JXD2088" s="2217"/>
      <c r="JXE2088" s="2217"/>
      <c r="JXF2088" s="2217"/>
      <c r="JXG2088" s="2217"/>
      <c r="JXH2088" s="2217"/>
      <c r="JXI2088" s="2217"/>
      <c r="JXJ2088" s="2217"/>
      <c r="JXK2088" s="2217"/>
      <c r="JXL2088" s="2217"/>
      <c r="JXM2088" s="2217"/>
      <c r="JXN2088" s="2217"/>
      <c r="JXO2088" s="2217"/>
      <c r="JXP2088" s="2217"/>
      <c r="JXQ2088" s="2217"/>
      <c r="JXR2088" s="2217"/>
      <c r="JXS2088" s="2217"/>
      <c r="JXT2088" s="2217"/>
      <c r="JXU2088" s="2217"/>
      <c r="JXV2088" s="2217"/>
      <c r="JXW2088" s="2217"/>
      <c r="JXX2088" s="2217"/>
      <c r="JXY2088" s="2217"/>
      <c r="JXZ2088" s="2217"/>
      <c r="JYA2088" s="2217"/>
      <c r="JYB2088" s="2217"/>
      <c r="JYC2088" s="2217"/>
      <c r="JYD2088" s="2217"/>
      <c r="JYE2088" s="2217"/>
      <c r="JYF2088" s="2217"/>
      <c r="JYG2088" s="2217"/>
      <c r="JYH2088" s="2217"/>
      <c r="JYI2088" s="2217"/>
      <c r="JYJ2088" s="2217"/>
      <c r="JYK2088" s="2217"/>
      <c r="JYL2088" s="2217"/>
      <c r="JYM2088" s="2217"/>
      <c r="JYN2088" s="2217"/>
      <c r="JYO2088" s="2217"/>
      <c r="JYP2088" s="2217"/>
      <c r="JYQ2088" s="2217"/>
      <c r="JYR2088" s="2217"/>
      <c r="JYS2088" s="2217"/>
      <c r="JYT2088" s="2217"/>
      <c r="JYU2088" s="2217"/>
      <c r="JYV2088" s="2217"/>
      <c r="JYW2088" s="2217"/>
      <c r="JYX2088" s="2217"/>
      <c r="JYY2088" s="2217"/>
      <c r="JYZ2088" s="2217"/>
      <c r="JZA2088" s="2217"/>
      <c r="JZB2088" s="2217"/>
      <c r="JZC2088" s="2217"/>
      <c r="JZD2088" s="2217"/>
      <c r="JZE2088" s="2217"/>
      <c r="JZF2088" s="2217"/>
      <c r="JZG2088" s="2217"/>
      <c r="JZH2088" s="2217"/>
      <c r="JZI2088" s="2217"/>
      <c r="JZJ2088" s="2217"/>
      <c r="JZK2088" s="2217"/>
      <c r="JZL2088" s="2217"/>
      <c r="JZM2088" s="2217"/>
      <c r="JZN2088" s="2217"/>
      <c r="JZO2088" s="2217"/>
      <c r="JZP2088" s="2217"/>
      <c r="JZQ2088" s="2217"/>
      <c r="JZR2088" s="2217"/>
      <c r="JZS2088" s="2217"/>
      <c r="JZT2088" s="2217"/>
      <c r="JZU2088" s="2217"/>
      <c r="JZV2088" s="2217"/>
      <c r="JZW2088" s="2217"/>
      <c r="JZX2088" s="2217"/>
      <c r="JZY2088" s="2217"/>
      <c r="JZZ2088" s="2217"/>
      <c r="KAA2088" s="2217"/>
      <c r="KAB2088" s="2217"/>
      <c r="KAC2088" s="2217"/>
      <c r="KAD2088" s="2217"/>
      <c r="KAE2088" s="2217"/>
      <c r="KAF2088" s="2217"/>
      <c r="KAG2088" s="2217"/>
      <c r="KAH2088" s="2217"/>
      <c r="KAI2088" s="2217"/>
      <c r="KAJ2088" s="2217"/>
      <c r="KAK2088" s="2217"/>
      <c r="KAL2088" s="2217"/>
      <c r="KAM2088" s="2217"/>
      <c r="KAN2088" s="2217"/>
      <c r="KAO2088" s="2217"/>
      <c r="KAP2088" s="2217"/>
      <c r="KAQ2088" s="2217"/>
      <c r="KAR2088" s="2217"/>
      <c r="KAS2088" s="2217"/>
      <c r="KAT2088" s="2217"/>
      <c r="KAU2088" s="2217"/>
      <c r="KAV2088" s="2217"/>
      <c r="KAW2088" s="2217"/>
      <c r="KAX2088" s="2217"/>
      <c r="KAY2088" s="2217"/>
      <c r="KAZ2088" s="2217"/>
      <c r="KBA2088" s="2217"/>
      <c r="KBB2088" s="2217"/>
      <c r="KBC2088" s="2217"/>
      <c r="KBD2088" s="2217"/>
      <c r="KBE2088" s="2217"/>
      <c r="KBF2088" s="2217"/>
      <c r="KBG2088" s="2217"/>
      <c r="KBH2088" s="2217"/>
      <c r="KBI2088" s="2217"/>
      <c r="KBJ2088" s="2217"/>
      <c r="KBK2088" s="2217"/>
      <c r="KBL2088" s="2217"/>
      <c r="KBM2088" s="2217"/>
      <c r="KBN2088" s="2217"/>
      <c r="KBO2088" s="2217"/>
      <c r="KBP2088" s="2217"/>
      <c r="KBQ2088" s="2217"/>
      <c r="KBR2088" s="2217"/>
      <c r="KBS2088" s="2217"/>
      <c r="KBT2088" s="2217"/>
      <c r="KBU2088" s="2217"/>
      <c r="KBV2088" s="2217"/>
      <c r="KBW2088" s="2217"/>
      <c r="KBX2088" s="2217"/>
      <c r="KBY2088" s="2217"/>
      <c r="KBZ2088" s="2217"/>
      <c r="KCA2088" s="2217"/>
      <c r="KCB2088" s="2217"/>
      <c r="KCC2088" s="2217"/>
      <c r="KCD2088" s="2217"/>
      <c r="KCE2088" s="2217"/>
      <c r="KCF2088" s="2217"/>
      <c r="KCG2088" s="2217"/>
      <c r="KCH2088" s="2217"/>
      <c r="KCI2088" s="2217"/>
      <c r="KCJ2088" s="2217"/>
      <c r="KCK2088" s="2217"/>
      <c r="KCL2088" s="2217"/>
      <c r="KCM2088" s="2217"/>
      <c r="KCN2088" s="2217"/>
      <c r="KCO2088" s="2217"/>
      <c r="KCP2088" s="2217"/>
      <c r="KCQ2088" s="2217"/>
      <c r="KCR2088" s="2217"/>
      <c r="KCS2088" s="2217"/>
      <c r="KCT2088" s="2217"/>
      <c r="KCU2088" s="2217"/>
      <c r="KCV2088" s="2217"/>
      <c r="KCW2088" s="2217"/>
      <c r="KCX2088" s="2217"/>
      <c r="KCY2088" s="2217"/>
      <c r="KCZ2088" s="2217"/>
      <c r="KDA2088" s="2217"/>
      <c r="KDB2088" s="2217"/>
      <c r="KDC2088" s="2217"/>
      <c r="KDD2088" s="2217"/>
      <c r="KDE2088" s="2217"/>
      <c r="KDF2088" s="2217"/>
      <c r="KDG2088" s="2217"/>
      <c r="KDH2088" s="2217"/>
      <c r="KDI2088" s="2217"/>
      <c r="KDJ2088" s="2217"/>
      <c r="KDK2088" s="2217"/>
      <c r="KDL2088" s="2217"/>
      <c r="KDM2088" s="2217"/>
      <c r="KDN2088" s="2217"/>
      <c r="KDO2088" s="2217"/>
      <c r="KDP2088" s="2217"/>
      <c r="KDQ2088" s="2217"/>
      <c r="KDR2088" s="2217"/>
      <c r="KDS2088" s="2217"/>
      <c r="KDT2088" s="2217"/>
      <c r="KDU2088" s="2217"/>
      <c r="KDV2088" s="2217"/>
      <c r="KDW2088" s="2217"/>
      <c r="KDX2088" s="2217"/>
      <c r="KDY2088" s="2217"/>
      <c r="KDZ2088" s="2217"/>
      <c r="KEA2088" s="2217"/>
      <c r="KEB2088" s="2217"/>
      <c r="KEC2088" s="2217"/>
      <c r="KED2088" s="2217"/>
      <c r="KEE2088" s="2217"/>
      <c r="KEF2088" s="2217"/>
      <c r="KEG2088" s="2217"/>
      <c r="KEH2088" s="2217"/>
      <c r="KEI2088" s="2217"/>
      <c r="KEJ2088" s="2217"/>
      <c r="KEK2088" s="2217"/>
      <c r="KEL2088" s="2217"/>
      <c r="KEM2088" s="2217"/>
      <c r="KEN2088" s="2217"/>
      <c r="KEO2088" s="2217"/>
      <c r="KEP2088" s="2217"/>
      <c r="KEQ2088" s="2217"/>
      <c r="KER2088" s="2217"/>
      <c r="KES2088" s="2217"/>
      <c r="KET2088" s="2217"/>
      <c r="KEU2088" s="2217"/>
      <c r="KEV2088" s="2217"/>
      <c r="KEW2088" s="2217"/>
      <c r="KEX2088" s="2217"/>
      <c r="KEY2088" s="2217"/>
      <c r="KEZ2088" s="2217"/>
      <c r="KFA2088" s="2217"/>
      <c r="KFB2088" s="2217"/>
      <c r="KFC2088" s="2217"/>
      <c r="KFD2088" s="2217"/>
      <c r="KFE2088" s="2217"/>
      <c r="KFF2088" s="2217"/>
      <c r="KFG2088" s="2217"/>
      <c r="KFH2088" s="2217"/>
      <c r="KFI2088" s="2217"/>
      <c r="KFJ2088" s="2217"/>
      <c r="KFK2088" s="2217"/>
      <c r="KFL2088" s="2217"/>
      <c r="KFM2088" s="2217"/>
      <c r="KFN2088" s="2217"/>
      <c r="KFO2088" s="2217"/>
      <c r="KFP2088" s="2217"/>
      <c r="KFQ2088" s="2217"/>
      <c r="KFR2088" s="2217"/>
      <c r="KFS2088" s="2217"/>
      <c r="KFT2088" s="2217"/>
      <c r="KFU2088" s="2217"/>
      <c r="KFV2088" s="2217"/>
      <c r="KFW2088" s="2217"/>
      <c r="KFX2088" s="2217"/>
      <c r="KFY2088" s="2217"/>
      <c r="KFZ2088" s="2217"/>
      <c r="KGA2088" s="2217"/>
      <c r="KGB2088" s="2217"/>
      <c r="KGC2088" s="2217"/>
      <c r="KGD2088" s="2217"/>
      <c r="KGE2088" s="2217"/>
      <c r="KGF2088" s="2217"/>
      <c r="KGG2088" s="2217"/>
      <c r="KGH2088" s="2217"/>
      <c r="KGI2088" s="2217"/>
      <c r="KGJ2088" s="2217"/>
      <c r="KGK2088" s="2217"/>
      <c r="KGL2088" s="2217"/>
      <c r="KGM2088" s="2217"/>
      <c r="KGN2088" s="2217"/>
      <c r="KGO2088" s="2217"/>
      <c r="KGP2088" s="2217"/>
      <c r="KGQ2088" s="2217"/>
      <c r="KGR2088" s="2217"/>
      <c r="KGS2088" s="2217"/>
      <c r="KGT2088" s="2217"/>
      <c r="KGU2088" s="2217"/>
      <c r="KGV2088" s="2217"/>
      <c r="KGW2088" s="2217"/>
      <c r="KGX2088" s="2217"/>
      <c r="KGY2088" s="2217"/>
      <c r="KGZ2088" s="2217"/>
      <c r="KHA2088" s="2217"/>
      <c r="KHB2088" s="2217"/>
      <c r="KHC2088" s="2217"/>
      <c r="KHD2088" s="2217"/>
      <c r="KHE2088" s="2217"/>
      <c r="KHF2088" s="2217"/>
      <c r="KHG2088" s="2217"/>
      <c r="KHH2088" s="2217"/>
      <c r="KHI2088" s="2217"/>
      <c r="KHJ2088" s="2217"/>
      <c r="KHK2088" s="2217"/>
      <c r="KHL2088" s="2217"/>
      <c r="KHM2088" s="2217"/>
      <c r="KHN2088" s="2217"/>
      <c r="KHO2088" s="2217"/>
      <c r="KHP2088" s="2217"/>
      <c r="KHQ2088" s="2217"/>
      <c r="KHR2088" s="2217"/>
      <c r="KHS2088" s="2217"/>
      <c r="KHT2088" s="2217"/>
      <c r="KHU2088" s="2217"/>
      <c r="KHV2088" s="2217"/>
      <c r="KHW2088" s="2217"/>
      <c r="KHX2088" s="2217"/>
      <c r="KHY2088" s="2217"/>
      <c r="KHZ2088" s="2217"/>
      <c r="KIA2088" s="2217"/>
      <c r="KIB2088" s="2217"/>
      <c r="KIC2088" s="2217"/>
      <c r="KID2088" s="2217"/>
      <c r="KIE2088" s="2217"/>
      <c r="KIF2088" s="2217"/>
      <c r="KIG2088" s="2217"/>
      <c r="KIH2088" s="2217"/>
      <c r="KII2088" s="2217"/>
      <c r="KIJ2088" s="2217"/>
      <c r="KIK2088" s="2217"/>
      <c r="KIL2088" s="2217"/>
      <c r="KIM2088" s="2217"/>
      <c r="KIN2088" s="2217"/>
      <c r="KIO2088" s="2217"/>
      <c r="KIP2088" s="2217"/>
      <c r="KIQ2088" s="2217"/>
      <c r="KIR2088" s="2217"/>
      <c r="KIS2088" s="2217"/>
      <c r="KIT2088" s="2217"/>
      <c r="KIU2088" s="2217"/>
      <c r="KIV2088" s="2217"/>
      <c r="KIW2088" s="2217"/>
      <c r="KIX2088" s="2217"/>
      <c r="KIY2088" s="2217"/>
      <c r="KIZ2088" s="2217"/>
      <c r="KJA2088" s="2217"/>
      <c r="KJB2088" s="2217"/>
      <c r="KJC2088" s="2217"/>
      <c r="KJD2088" s="2217"/>
      <c r="KJE2088" s="2217"/>
      <c r="KJF2088" s="2217"/>
      <c r="KJG2088" s="2217"/>
      <c r="KJH2088" s="2217"/>
      <c r="KJI2088" s="2217"/>
      <c r="KJJ2088" s="2217"/>
      <c r="KJK2088" s="2217"/>
      <c r="KJL2088" s="2217"/>
      <c r="KJM2088" s="2217"/>
      <c r="KJN2088" s="2217"/>
      <c r="KJO2088" s="2217"/>
      <c r="KJP2088" s="2217"/>
      <c r="KJQ2088" s="2217"/>
      <c r="KJR2088" s="2217"/>
      <c r="KJS2088" s="2217"/>
      <c r="KJT2088" s="2217"/>
      <c r="KJU2088" s="2217"/>
      <c r="KJV2088" s="2217"/>
      <c r="KJW2088" s="2217"/>
      <c r="KJX2088" s="2217"/>
      <c r="KJY2088" s="2217"/>
      <c r="KJZ2088" s="2217"/>
      <c r="KKA2088" s="2217"/>
      <c r="KKB2088" s="2217"/>
      <c r="KKC2088" s="2217"/>
      <c r="KKD2088" s="2217"/>
      <c r="KKE2088" s="2217"/>
      <c r="KKF2088" s="2217"/>
      <c r="KKG2088" s="2217"/>
      <c r="KKH2088" s="2217"/>
      <c r="KKI2088" s="2217"/>
      <c r="KKJ2088" s="2217"/>
      <c r="KKK2088" s="2217"/>
      <c r="KKL2088" s="2217"/>
      <c r="KKM2088" s="2217"/>
      <c r="KKN2088" s="2217"/>
      <c r="KKO2088" s="2217"/>
      <c r="KKP2088" s="2217"/>
      <c r="KKQ2088" s="2217"/>
      <c r="KKR2088" s="2217"/>
      <c r="KKS2088" s="2217"/>
      <c r="KKT2088" s="2217"/>
      <c r="KKU2088" s="2217"/>
      <c r="KKV2088" s="2217"/>
      <c r="KKW2088" s="2217"/>
      <c r="KKX2088" s="2217"/>
      <c r="KKY2088" s="2217"/>
      <c r="KKZ2088" s="2217"/>
      <c r="KLA2088" s="2217"/>
      <c r="KLB2088" s="2217"/>
      <c r="KLC2088" s="2217"/>
      <c r="KLD2088" s="2217"/>
      <c r="KLE2088" s="2217"/>
      <c r="KLF2088" s="2217"/>
      <c r="KLG2088" s="2217"/>
      <c r="KLH2088" s="2217"/>
      <c r="KLI2088" s="2217"/>
      <c r="KLJ2088" s="2217"/>
      <c r="KLK2088" s="2217"/>
      <c r="KLL2088" s="2217"/>
      <c r="KLM2088" s="2217"/>
      <c r="KLN2088" s="2217"/>
      <c r="KLO2088" s="2217"/>
      <c r="KLP2088" s="2217"/>
      <c r="KLQ2088" s="2217"/>
      <c r="KLR2088" s="2217"/>
      <c r="KLS2088" s="2217"/>
      <c r="KLT2088" s="2217"/>
      <c r="KLU2088" s="2217"/>
      <c r="KLV2088" s="2217"/>
      <c r="KLW2088" s="2217"/>
      <c r="KLX2088" s="2217"/>
      <c r="KLY2088" s="2217"/>
      <c r="KLZ2088" s="2217"/>
      <c r="KMA2088" s="2217"/>
      <c r="KMB2088" s="2217"/>
      <c r="KMC2088" s="2217"/>
      <c r="KMD2088" s="2217"/>
      <c r="KME2088" s="2217"/>
      <c r="KMF2088" s="2217"/>
      <c r="KMG2088" s="2217"/>
      <c r="KMH2088" s="2217"/>
      <c r="KMI2088" s="2217"/>
      <c r="KMJ2088" s="2217"/>
      <c r="KMK2088" s="2217"/>
      <c r="KML2088" s="2217"/>
      <c r="KMM2088" s="2217"/>
      <c r="KMN2088" s="2217"/>
      <c r="KMO2088" s="2217"/>
      <c r="KMP2088" s="2217"/>
      <c r="KMQ2088" s="2217"/>
      <c r="KMR2088" s="2217"/>
      <c r="KMS2088" s="2217"/>
      <c r="KMT2088" s="2217"/>
      <c r="KMU2088" s="2217"/>
      <c r="KMV2088" s="2217"/>
      <c r="KMW2088" s="2217"/>
      <c r="KMX2088" s="2217"/>
      <c r="KMY2088" s="2217"/>
      <c r="KMZ2088" s="2217"/>
      <c r="KNA2088" s="2217"/>
      <c r="KNB2088" s="2217"/>
      <c r="KNC2088" s="2217"/>
      <c r="KND2088" s="2217"/>
      <c r="KNE2088" s="2217"/>
      <c r="KNF2088" s="2217"/>
      <c r="KNG2088" s="2217"/>
      <c r="KNH2088" s="2217"/>
      <c r="KNI2088" s="2217"/>
      <c r="KNJ2088" s="2217"/>
      <c r="KNK2088" s="2217"/>
      <c r="KNL2088" s="2217"/>
      <c r="KNM2088" s="2217"/>
      <c r="KNN2088" s="2217"/>
      <c r="KNO2088" s="2217"/>
      <c r="KNP2088" s="2217"/>
      <c r="KNQ2088" s="2217"/>
      <c r="KNR2088" s="2217"/>
      <c r="KNS2088" s="2217"/>
      <c r="KNT2088" s="2217"/>
      <c r="KNU2088" s="2217"/>
      <c r="KNV2088" s="2217"/>
      <c r="KNW2088" s="2217"/>
      <c r="KNX2088" s="2217"/>
      <c r="KNY2088" s="2217"/>
      <c r="KNZ2088" s="2217"/>
      <c r="KOA2088" s="2217"/>
      <c r="KOB2088" s="2217"/>
      <c r="KOC2088" s="2217"/>
      <c r="KOD2088" s="2217"/>
      <c r="KOE2088" s="2217"/>
      <c r="KOF2088" s="2217"/>
      <c r="KOG2088" s="2217"/>
      <c r="KOH2088" s="2217"/>
      <c r="KOI2088" s="2217"/>
      <c r="KOJ2088" s="2217"/>
      <c r="KOK2088" s="2217"/>
      <c r="KOL2088" s="2217"/>
      <c r="KOM2088" s="2217"/>
      <c r="KON2088" s="2217"/>
      <c r="KOO2088" s="2217"/>
      <c r="KOP2088" s="2217"/>
      <c r="KOQ2088" s="2217"/>
      <c r="KOR2088" s="2217"/>
      <c r="KOS2088" s="2217"/>
      <c r="KOT2088" s="2217"/>
      <c r="KOU2088" s="2217"/>
      <c r="KOV2088" s="2217"/>
      <c r="KOW2088" s="2217"/>
      <c r="KOX2088" s="2217"/>
      <c r="KOY2088" s="2217"/>
      <c r="KOZ2088" s="2217"/>
      <c r="KPA2088" s="2217"/>
      <c r="KPB2088" s="2217"/>
      <c r="KPC2088" s="2217"/>
      <c r="KPD2088" s="2217"/>
      <c r="KPE2088" s="2217"/>
      <c r="KPF2088" s="2217"/>
      <c r="KPG2088" s="2217"/>
      <c r="KPH2088" s="2217"/>
      <c r="KPI2088" s="2217"/>
      <c r="KPJ2088" s="2217"/>
      <c r="KPK2088" s="2217"/>
      <c r="KPL2088" s="2217"/>
      <c r="KPM2088" s="2217"/>
      <c r="KPN2088" s="2217"/>
      <c r="KPO2088" s="2217"/>
      <c r="KPP2088" s="2217"/>
      <c r="KPQ2088" s="2217"/>
      <c r="KPR2088" s="2217"/>
      <c r="KPS2088" s="2217"/>
      <c r="KPT2088" s="2217"/>
      <c r="KPU2088" s="2217"/>
      <c r="KPV2088" s="2217"/>
      <c r="KPW2088" s="2217"/>
      <c r="KPX2088" s="2217"/>
      <c r="KPY2088" s="2217"/>
      <c r="KPZ2088" s="2217"/>
      <c r="KQA2088" s="2217"/>
      <c r="KQB2088" s="2217"/>
      <c r="KQC2088" s="2217"/>
      <c r="KQD2088" s="2217"/>
      <c r="KQE2088" s="2217"/>
      <c r="KQF2088" s="2217"/>
      <c r="KQG2088" s="2217"/>
      <c r="KQH2088" s="2217"/>
      <c r="KQI2088" s="2217"/>
      <c r="KQJ2088" s="2217"/>
      <c r="KQK2088" s="2217"/>
      <c r="KQL2088" s="2217"/>
      <c r="KQM2088" s="2217"/>
      <c r="KQN2088" s="2217"/>
      <c r="KQO2088" s="2217"/>
      <c r="KQP2088" s="2217"/>
      <c r="KQQ2088" s="2217"/>
      <c r="KQR2088" s="2217"/>
      <c r="KQS2088" s="2217"/>
      <c r="KQT2088" s="2217"/>
      <c r="KQU2088" s="2217"/>
      <c r="KQV2088" s="2217"/>
      <c r="KQW2088" s="2217"/>
      <c r="KQX2088" s="2217"/>
      <c r="KQY2088" s="2217"/>
      <c r="KQZ2088" s="2217"/>
      <c r="KRA2088" s="2217"/>
      <c r="KRB2088" s="2217"/>
      <c r="KRC2088" s="2217"/>
      <c r="KRD2088" s="2217"/>
      <c r="KRE2088" s="2217"/>
      <c r="KRF2088" s="2217"/>
      <c r="KRG2088" s="2217"/>
      <c r="KRH2088" s="2217"/>
      <c r="KRI2088" s="2217"/>
      <c r="KRJ2088" s="2217"/>
      <c r="KRK2088" s="2217"/>
      <c r="KRL2088" s="2217"/>
      <c r="KRM2088" s="2217"/>
      <c r="KRN2088" s="2217"/>
      <c r="KRO2088" s="2217"/>
      <c r="KRP2088" s="2217"/>
      <c r="KRQ2088" s="2217"/>
      <c r="KRR2088" s="2217"/>
      <c r="KRS2088" s="2217"/>
      <c r="KRT2088" s="2217"/>
      <c r="KRU2088" s="2217"/>
      <c r="KRV2088" s="2217"/>
      <c r="KRW2088" s="2217"/>
      <c r="KRX2088" s="2217"/>
      <c r="KRY2088" s="2217"/>
      <c r="KRZ2088" s="2217"/>
      <c r="KSA2088" s="2217"/>
      <c r="KSB2088" s="2217"/>
      <c r="KSC2088" s="2217"/>
      <c r="KSD2088" s="2217"/>
      <c r="KSE2088" s="2217"/>
      <c r="KSF2088" s="2217"/>
      <c r="KSG2088" s="2217"/>
      <c r="KSH2088" s="2217"/>
      <c r="KSI2088" s="2217"/>
      <c r="KSJ2088" s="2217"/>
      <c r="KSK2088" s="2217"/>
      <c r="KSL2088" s="2217"/>
      <c r="KSM2088" s="2217"/>
      <c r="KSN2088" s="2217"/>
      <c r="KSO2088" s="2217"/>
      <c r="KSP2088" s="2217"/>
      <c r="KSQ2088" s="2217"/>
      <c r="KSR2088" s="2217"/>
      <c r="KSS2088" s="2217"/>
      <c r="KST2088" s="2217"/>
      <c r="KSU2088" s="2217"/>
      <c r="KSV2088" s="2217"/>
      <c r="KSW2088" s="2217"/>
      <c r="KSX2088" s="2217"/>
      <c r="KSY2088" s="2217"/>
      <c r="KSZ2088" s="2217"/>
      <c r="KTA2088" s="2217"/>
      <c r="KTB2088" s="2217"/>
      <c r="KTC2088" s="2217"/>
      <c r="KTD2088" s="2217"/>
      <c r="KTE2088" s="2217"/>
      <c r="KTF2088" s="2217"/>
      <c r="KTG2088" s="2217"/>
      <c r="KTH2088" s="2217"/>
      <c r="KTI2088" s="2217"/>
      <c r="KTJ2088" s="2217"/>
      <c r="KTK2088" s="2217"/>
      <c r="KTL2088" s="2217"/>
      <c r="KTM2088" s="2217"/>
      <c r="KTN2088" s="2217"/>
      <c r="KTO2088" s="2217"/>
      <c r="KTP2088" s="2217"/>
      <c r="KTQ2088" s="2217"/>
      <c r="KTR2088" s="2217"/>
      <c r="KTS2088" s="2217"/>
      <c r="KTT2088" s="2217"/>
      <c r="KTU2088" s="2217"/>
      <c r="KTV2088" s="2217"/>
      <c r="KTW2088" s="2217"/>
      <c r="KTX2088" s="2217"/>
      <c r="KTY2088" s="2217"/>
      <c r="KTZ2088" s="2217"/>
      <c r="KUA2088" s="2217"/>
      <c r="KUB2088" s="2217"/>
      <c r="KUC2088" s="2217"/>
      <c r="KUD2088" s="2217"/>
      <c r="KUE2088" s="2217"/>
      <c r="KUF2088" s="2217"/>
      <c r="KUG2088" s="2217"/>
      <c r="KUH2088" s="2217"/>
      <c r="KUI2088" s="2217"/>
      <c r="KUJ2088" s="2217"/>
      <c r="KUK2088" s="2217"/>
      <c r="KUL2088" s="2217"/>
      <c r="KUM2088" s="2217"/>
      <c r="KUN2088" s="2217"/>
      <c r="KUO2088" s="2217"/>
      <c r="KUP2088" s="2217"/>
      <c r="KUQ2088" s="2217"/>
      <c r="KUR2088" s="2217"/>
      <c r="KUS2088" s="2217"/>
      <c r="KUT2088" s="2217"/>
      <c r="KUU2088" s="2217"/>
      <c r="KUV2088" s="2217"/>
      <c r="KUW2088" s="2217"/>
      <c r="KUX2088" s="2217"/>
      <c r="KUY2088" s="2217"/>
      <c r="KUZ2088" s="2217"/>
      <c r="KVA2088" s="2217"/>
      <c r="KVB2088" s="2217"/>
      <c r="KVC2088" s="2217"/>
      <c r="KVD2088" s="2217"/>
      <c r="KVE2088" s="2217"/>
      <c r="KVF2088" s="2217"/>
      <c r="KVG2088" s="2217"/>
      <c r="KVH2088" s="2217"/>
      <c r="KVI2088" s="2217"/>
      <c r="KVJ2088" s="2217"/>
      <c r="KVK2088" s="2217"/>
      <c r="KVL2088" s="2217"/>
      <c r="KVM2088" s="2217"/>
      <c r="KVN2088" s="2217"/>
      <c r="KVO2088" s="2217"/>
      <c r="KVP2088" s="2217"/>
      <c r="KVQ2088" s="2217"/>
      <c r="KVR2088" s="2217"/>
      <c r="KVS2088" s="2217"/>
      <c r="KVT2088" s="2217"/>
      <c r="KVU2088" s="2217"/>
      <c r="KVV2088" s="2217"/>
      <c r="KVW2088" s="2217"/>
      <c r="KVX2088" s="2217"/>
      <c r="KVY2088" s="2217"/>
      <c r="KVZ2088" s="2217"/>
      <c r="KWA2088" s="2217"/>
      <c r="KWB2088" s="2217"/>
      <c r="KWC2088" s="2217"/>
      <c r="KWD2088" s="2217"/>
      <c r="KWE2088" s="2217"/>
      <c r="KWF2088" s="2217"/>
      <c r="KWG2088" s="2217"/>
      <c r="KWH2088" s="2217"/>
      <c r="KWI2088" s="2217"/>
      <c r="KWJ2088" s="2217"/>
      <c r="KWK2088" s="2217"/>
      <c r="KWL2088" s="2217"/>
      <c r="KWM2088" s="2217"/>
      <c r="KWN2088" s="2217"/>
      <c r="KWO2088" s="2217"/>
      <c r="KWP2088" s="2217"/>
      <c r="KWQ2088" s="2217"/>
      <c r="KWR2088" s="2217"/>
      <c r="KWS2088" s="2217"/>
      <c r="KWT2088" s="2217"/>
      <c r="KWU2088" s="2217"/>
      <c r="KWV2088" s="2217"/>
      <c r="KWW2088" s="2217"/>
      <c r="KWX2088" s="2217"/>
      <c r="KWY2088" s="2217"/>
      <c r="KWZ2088" s="2217"/>
      <c r="KXA2088" s="2217"/>
      <c r="KXB2088" s="2217"/>
      <c r="KXC2088" s="2217"/>
      <c r="KXD2088" s="2217"/>
      <c r="KXE2088" s="2217"/>
      <c r="KXF2088" s="2217"/>
      <c r="KXG2088" s="2217"/>
      <c r="KXH2088" s="2217"/>
      <c r="KXI2088" s="2217"/>
      <c r="KXJ2088" s="2217"/>
      <c r="KXK2088" s="2217"/>
      <c r="KXL2088" s="2217"/>
      <c r="KXM2088" s="2217"/>
      <c r="KXN2088" s="2217"/>
      <c r="KXO2088" s="2217"/>
      <c r="KXP2088" s="2217"/>
      <c r="KXQ2088" s="2217"/>
      <c r="KXR2088" s="2217"/>
      <c r="KXS2088" s="2217"/>
      <c r="KXT2088" s="2217"/>
      <c r="KXU2088" s="2217"/>
      <c r="KXV2088" s="2217"/>
      <c r="KXW2088" s="2217"/>
      <c r="KXX2088" s="2217"/>
      <c r="KXY2088" s="2217"/>
      <c r="KXZ2088" s="2217"/>
      <c r="KYA2088" s="2217"/>
      <c r="KYB2088" s="2217"/>
      <c r="KYC2088" s="2217"/>
      <c r="KYD2088" s="2217"/>
      <c r="KYE2088" s="2217"/>
      <c r="KYF2088" s="2217"/>
      <c r="KYG2088" s="2217"/>
      <c r="KYH2088" s="2217"/>
      <c r="KYI2088" s="2217"/>
      <c r="KYJ2088" s="2217"/>
      <c r="KYK2088" s="2217"/>
      <c r="KYL2088" s="2217"/>
      <c r="KYM2088" s="2217"/>
      <c r="KYN2088" s="2217"/>
      <c r="KYO2088" s="2217"/>
      <c r="KYP2088" s="2217"/>
      <c r="KYQ2088" s="2217"/>
      <c r="KYR2088" s="2217"/>
      <c r="KYS2088" s="2217"/>
      <c r="KYT2088" s="2217"/>
      <c r="KYU2088" s="2217"/>
      <c r="KYV2088" s="2217"/>
      <c r="KYW2088" s="2217"/>
      <c r="KYX2088" s="2217"/>
      <c r="KYY2088" s="2217"/>
      <c r="KYZ2088" s="2217"/>
      <c r="KZA2088" s="2217"/>
      <c r="KZB2088" s="2217"/>
      <c r="KZC2088" s="2217"/>
      <c r="KZD2088" s="2217"/>
      <c r="KZE2088" s="2217"/>
      <c r="KZF2088" s="2217"/>
      <c r="KZG2088" s="2217"/>
      <c r="KZH2088" s="2217"/>
      <c r="KZI2088" s="2217"/>
      <c r="KZJ2088" s="2217"/>
      <c r="KZK2088" s="2217"/>
      <c r="KZL2088" s="2217"/>
      <c r="KZM2088" s="2217"/>
      <c r="KZN2088" s="2217"/>
      <c r="KZO2088" s="2217"/>
      <c r="KZP2088" s="2217"/>
      <c r="KZQ2088" s="2217"/>
      <c r="KZR2088" s="2217"/>
      <c r="KZS2088" s="2217"/>
      <c r="KZT2088" s="2217"/>
      <c r="KZU2088" s="2217"/>
      <c r="KZV2088" s="2217"/>
      <c r="KZW2088" s="2217"/>
      <c r="KZX2088" s="2217"/>
      <c r="KZY2088" s="2217"/>
      <c r="KZZ2088" s="2217"/>
      <c r="LAA2088" s="2217"/>
      <c r="LAB2088" s="2217"/>
      <c r="LAC2088" s="2217"/>
      <c r="LAD2088" s="2217"/>
      <c r="LAE2088" s="2217"/>
      <c r="LAF2088" s="2217"/>
      <c r="LAG2088" s="2217"/>
      <c r="LAH2088" s="2217"/>
      <c r="LAI2088" s="2217"/>
      <c r="LAJ2088" s="2217"/>
      <c r="LAK2088" s="2217"/>
      <c r="LAL2088" s="2217"/>
      <c r="LAM2088" s="2217"/>
      <c r="LAN2088" s="2217"/>
      <c r="LAO2088" s="2217"/>
      <c r="LAP2088" s="2217"/>
      <c r="LAQ2088" s="2217"/>
      <c r="LAR2088" s="2217"/>
      <c r="LAS2088" s="2217"/>
      <c r="LAT2088" s="2217"/>
      <c r="LAU2088" s="2217"/>
      <c r="LAV2088" s="2217"/>
      <c r="LAW2088" s="2217"/>
      <c r="LAX2088" s="2217"/>
      <c r="LAY2088" s="2217"/>
      <c r="LAZ2088" s="2217"/>
      <c r="LBA2088" s="2217"/>
      <c r="LBB2088" s="2217"/>
      <c r="LBC2088" s="2217"/>
      <c r="LBD2088" s="2217"/>
      <c r="LBE2088" s="2217"/>
      <c r="LBF2088" s="2217"/>
      <c r="LBG2088" s="2217"/>
      <c r="LBH2088" s="2217"/>
      <c r="LBI2088" s="2217"/>
      <c r="LBJ2088" s="2217"/>
      <c r="LBK2088" s="2217"/>
      <c r="LBL2088" s="2217"/>
      <c r="LBM2088" s="2217"/>
      <c r="LBN2088" s="2217"/>
      <c r="LBO2088" s="2217"/>
      <c r="LBP2088" s="2217"/>
      <c r="LBQ2088" s="2217"/>
      <c r="LBR2088" s="2217"/>
      <c r="LBS2088" s="2217"/>
      <c r="LBT2088" s="2217"/>
      <c r="LBU2088" s="2217"/>
      <c r="LBV2088" s="2217"/>
      <c r="LBW2088" s="2217"/>
      <c r="LBX2088" s="2217"/>
      <c r="LBY2088" s="2217"/>
      <c r="LBZ2088" s="2217"/>
      <c r="LCA2088" s="2217"/>
      <c r="LCB2088" s="2217"/>
      <c r="LCC2088" s="2217"/>
      <c r="LCD2088" s="2217"/>
      <c r="LCE2088" s="2217"/>
      <c r="LCF2088" s="2217"/>
      <c r="LCG2088" s="2217"/>
      <c r="LCH2088" s="2217"/>
      <c r="LCI2088" s="2217"/>
      <c r="LCJ2088" s="2217"/>
      <c r="LCK2088" s="2217"/>
      <c r="LCL2088" s="2217"/>
      <c r="LCM2088" s="2217"/>
      <c r="LCN2088" s="2217"/>
      <c r="LCO2088" s="2217"/>
      <c r="LCP2088" s="2217"/>
      <c r="LCQ2088" s="2217"/>
      <c r="LCR2088" s="2217"/>
      <c r="LCS2088" s="2217"/>
      <c r="LCT2088" s="2217"/>
      <c r="LCU2088" s="2217"/>
      <c r="LCV2088" s="2217"/>
      <c r="LCW2088" s="2217"/>
      <c r="LCX2088" s="2217"/>
      <c r="LCY2088" s="2217"/>
      <c r="LCZ2088" s="2217"/>
      <c r="LDA2088" s="2217"/>
      <c r="LDB2088" s="2217"/>
      <c r="LDC2088" s="2217"/>
      <c r="LDD2088" s="2217"/>
      <c r="LDE2088" s="2217"/>
      <c r="LDF2088" s="2217"/>
      <c r="LDG2088" s="2217"/>
      <c r="LDH2088" s="2217"/>
      <c r="LDI2088" s="2217"/>
      <c r="LDJ2088" s="2217"/>
      <c r="LDK2088" s="2217"/>
      <c r="LDL2088" s="2217"/>
      <c r="LDM2088" s="2217"/>
      <c r="LDN2088" s="2217"/>
      <c r="LDO2088" s="2217"/>
      <c r="LDP2088" s="2217"/>
      <c r="LDQ2088" s="2217"/>
      <c r="LDR2088" s="2217"/>
      <c r="LDS2088" s="2217"/>
      <c r="LDT2088" s="2217"/>
      <c r="LDU2088" s="2217"/>
      <c r="LDV2088" s="2217"/>
      <c r="LDW2088" s="2217"/>
      <c r="LDX2088" s="2217"/>
      <c r="LDY2088" s="2217"/>
      <c r="LDZ2088" s="2217"/>
      <c r="LEA2088" s="2217"/>
      <c r="LEB2088" s="2217"/>
      <c r="LEC2088" s="2217"/>
      <c r="LED2088" s="2217"/>
      <c r="LEE2088" s="2217"/>
      <c r="LEF2088" s="2217"/>
      <c r="LEG2088" s="2217"/>
      <c r="LEH2088" s="2217"/>
      <c r="LEI2088" s="2217"/>
      <c r="LEJ2088" s="2217"/>
      <c r="LEK2088" s="2217"/>
      <c r="LEL2088" s="2217"/>
      <c r="LEM2088" s="2217"/>
      <c r="LEN2088" s="2217"/>
      <c r="LEO2088" s="2217"/>
      <c r="LEP2088" s="2217"/>
      <c r="LEQ2088" s="2217"/>
      <c r="LER2088" s="2217"/>
      <c r="LES2088" s="2217"/>
      <c r="LET2088" s="2217"/>
      <c r="LEU2088" s="2217"/>
      <c r="LEV2088" s="2217"/>
      <c r="LEW2088" s="2217"/>
      <c r="LEX2088" s="2217"/>
      <c r="LEY2088" s="2217"/>
      <c r="LEZ2088" s="2217"/>
      <c r="LFA2088" s="2217"/>
      <c r="LFB2088" s="2217"/>
      <c r="LFC2088" s="2217"/>
      <c r="LFD2088" s="2217"/>
      <c r="LFE2088" s="2217"/>
      <c r="LFF2088" s="2217"/>
      <c r="LFG2088" s="2217"/>
      <c r="LFH2088" s="2217"/>
      <c r="LFI2088" s="2217"/>
      <c r="LFJ2088" s="2217"/>
      <c r="LFK2088" s="2217"/>
      <c r="LFL2088" s="2217"/>
      <c r="LFM2088" s="2217"/>
      <c r="LFN2088" s="2217"/>
      <c r="LFO2088" s="2217"/>
      <c r="LFP2088" s="2217"/>
      <c r="LFQ2088" s="2217"/>
      <c r="LFR2088" s="2217"/>
      <c r="LFS2088" s="2217"/>
      <c r="LFT2088" s="2217"/>
      <c r="LFU2088" s="2217"/>
      <c r="LFV2088" s="2217"/>
      <c r="LFW2088" s="2217"/>
      <c r="LFX2088" s="2217"/>
      <c r="LFY2088" s="2217"/>
      <c r="LFZ2088" s="2217"/>
      <c r="LGA2088" s="2217"/>
      <c r="LGB2088" s="2217"/>
      <c r="LGC2088" s="2217"/>
      <c r="LGD2088" s="2217"/>
      <c r="LGE2088" s="2217"/>
      <c r="LGF2088" s="2217"/>
      <c r="LGG2088" s="2217"/>
      <c r="LGH2088" s="2217"/>
      <c r="LGI2088" s="2217"/>
      <c r="LGJ2088" s="2217"/>
      <c r="LGK2088" s="2217"/>
      <c r="LGL2088" s="2217"/>
      <c r="LGM2088" s="2217"/>
      <c r="LGN2088" s="2217"/>
      <c r="LGO2088" s="2217"/>
      <c r="LGP2088" s="2217"/>
      <c r="LGQ2088" s="2217"/>
      <c r="LGR2088" s="2217"/>
      <c r="LGS2088" s="2217"/>
      <c r="LGT2088" s="2217"/>
      <c r="LGU2088" s="2217"/>
      <c r="LGV2088" s="2217"/>
      <c r="LGW2088" s="2217"/>
      <c r="LGX2088" s="2217"/>
      <c r="LGY2088" s="2217"/>
      <c r="LGZ2088" s="2217"/>
      <c r="LHA2088" s="2217"/>
      <c r="LHB2088" s="2217"/>
      <c r="LHC2088" s="2217"/>
      <c r="LHD2088" s="2217"/>
      <c r="LHE2088" s="2217"/>
      <c r="LHF2088" s="2217"/>
      <c r="LHG2088" s="2217"/>
      <c r="LHH2088" s="2217"/>
      <c r="LHI2088" s="2217"/>
      <c r="LHJ2088" s="2217"/>
      <c r="LHK2088" s="2217"/>
      <c r="LHL2088" s="2217"/>
      <c r="LHM2088" s="2217"/>
      <c r="LHN2088" s="2217"/>
      <c r="LHO2088" s="2217"/>
      <c r="LHP2088" s="2217"/>
      <c r="LHQ2088" s="2217"/>
      <c r="LHR2088" s="2217"/>
      <c r="LHS2088" s="2217"/>
      <c r="LHT2088" s="2217"/>
      <c r="LHU2088" s="2217"/>
      <c r="LHV2088" s="2217"/>
      <c r="LHW2088" s="2217"/>
      <c r="LHX2088" s="2217"/>
      <c r="LHY2088" s="2217"/>
      <c r="LHZ2088" s="2217"/>
      <c r="LIA2088" s="2217"/>
      <c r="LIB2088" s="2217"/>
      <c r="LIC2088" s="2217"/>
      <c r="LID2088" s="2217"/>
      <c r="LIE2088" s="2217"/>
      <c r="LIF2088" s="2217"/>
      <c r="LIG2088" s="2217"/>
      <c r="LIH2088" s="2217"/>
      <c r="LII2088" s="2217"/>
      <c r="LIJ2088" s="2217"/>
      <c r="LIK2088" s="2217"/>
      <c r="LIL2088" s="2217"/>
      <c r="LIM2088" s="2217"/>
      <c r="LIN2088" s="2217"/>
      <c r="LIO2088" s="2217"/>
      <c r="LIP2088" s="2217"/>
      <c r="LIQ2088" s="2217"/>
      <c r="LIR2088" s="2217"/>
      <c r="LIS2088" s="2217"/>
      <c r="LIT2088" s="2217"/>
      <c r="LIU2088" s="2217"/>
      <c r="LIV2088" s="2217"/>
      <c r="LIW2088" s="2217"/>
      <c r="LIX2088" s="2217"/>
      <c r="LIY2088" s="2217"/>
      <c r="LIZ2088" s="2217"/>
      <c r="LJA2088" s="2217"/>
      <c r="LJB2088" s="2217"/>
      <c r="LJC2088" s="2217"/>
      <c r="LJD2088" s="2217"/>
      <c r="LJE2088" s="2217"/>
      <c r="LJF2088" s="2217"/>
      <c r="LJG2088" s="2217"/>
      <c r="LJH2088" s="2217"/>
      <c r="LJI2088" s="2217"/>
      <c r="LJJ2088" s="2217"/>
      <c r="LJK2088" s="2217"/>
      <c r="LJL2088" s="2217"/>
      <c r="LJM2088" s="2217"/>
      <c r="LJN2088" s="2217"/>
      <c r="LJO2088" s="2217"/>
      <c r="LJP2088" s="2217"/>
      <c r="LJQ2088" s="2217"/>
      <c r="LJR2088" s="2217"/>
      <c r="LJS2088" s="2217"/>
      <c r="LJT2088" s="2217"/>
      <c r="LJU2088" s="2217"/>
      <c r="LJV2088" s="2217"/>
      <c r="LJW2088" s="2217"/>
      <c r="LJX2088" s="2217"/>
      <c r="LJY2088" s="2217"/>
      <c r="LJZ2088" s="2217"/>
      <c r="LKA2088" s="2217"/>
      <c r="LKB2088" s="2217"/>
      <c r="LKC2088" s="2217"/>
      <c r="LKD2088" s="2217"/>
      <c r="LKE2088" s="2217"/>
      <c r="LKF2088" s="2217"/>
      <c r="LKG2088" s="2217"/>
      <c r="LKH2088" s="2217"/>
      <c r="LKI2088" s="2217"/>
      <c r="LKJ2088" s="2217"/>
      <c r="LKK2088" s="2217"/>
      <c r="LKL2088" s="2217"/>
      <c r="LKM2088" s="2217"/>
      <c r="LKN2088" s="2217"/>
      <c r="LKO2088" s="2217"/>
      <c r="LKP2088" s="2217"/>
      <c r="LKQ2088" s="2217"/>
      <c r="LKR2088" s="2217"/>
      <c r="LKS2088" s="2217"/>
      <c r="LKT2088" s="2217"/>
      <c r="LKU2088" s="2217"/>
      <c r="LKV2088" s="2217"/>
      <c r="LKW2088" s="2217"/>
      <c r="LKX2088" s="2217"/>
      <c r="LKY2088" s="2217"/>
      <c r="LKZ2088" s="2217"/>
      <c r="LLA2088" s="2217"/>
      <c r="LLB2088" s="2217"/>
      <c r="LLC2088" s="2217"/>
      <c r="LLD2088" s="2217"/>
      <c r="LLE2088" s="2217"/>
      <c r="LLF2088" s="2217"/>
      <c r="LLG2088" s="2217"/>
      <c r="LLH2088" s="2217"/>
      <c r="LLI2088" s="2217"/>
      <c r="LLJ2088" s="2217"/>
      <c r="LLK2088" s="2217"/>
      <c r="LLL2088" s="2217"/>
      <c r="LLM2088" s="2217"/>
      <c r="LLN2088" s="2217"/>
      <c r="LLO2088" s="2217"/>
      <c r="LLP2088" s="2217"/>
      <c r="LLQ2088" s="2217"/>
      <c r="LLR2088" s="2217"/>
      <c r="LLS2088" s="2217"/>
      <c r="LLT2088" s="2217"/>
      <c r="LLU2088" s="2217"/>
      <c r="LLV2088" s="2217"/>
      <c r="LLW2088" s="2217"/>
      <c r="LLX2088" s="2217"/>
      <c r="LLY2088" s="2217"/>
      <c r="LLZ2088" s="2217"/>
      <c r="LMA2088" s="2217"/>
      <c r="LMB2088" s="2217"/>
      <c r="LMC2088" s="2217"/>
      <c r="LMD2088" s="2217"/>
      <c r="LME2088" s="2217"/>
      <c r="LMF2088" s="2217"/>
      <c r="LMG2088" s="2217"/>
      <c r="LMH2088" s="2217"/>
      <c r="LMI2088" s="2217"/>
      <c r="LMJ2088" s="2217"/>
      <c r="LMK2088" s="2217"/>
      <c r="LML2088" s="2217"/>
      <c r="LMM2088" s="2217"/>
      <c r="LMN2088" s="2217"/>
      <c r="LMO2088" s="2217"/>
      <c r="LMP2088" s="2217"/>
      <c r="LMQ2088" s="2217"/>
      <c r="LMR2088" s="2217"/>
      <c r="LMS2088" s="2217"/>
      <c r="LMT2088" s="2217"/>
      <c r="LMU2088" s="2217"/>
      <c r="LMV2088" s="2217"/>
      <c r="LMW2088" s="2217"/>
      <c r="LMX2088" s="2217"/>
      <c r="LMY2088" s="2217"/>
      <c r="LMZ2088" s="2217"/>
      <c r="LNA2088" s="2217"/>
      <c r="LNB2088" s="2217"/>
      <c r="LNC2088" s="2217"/>
      <c r="LND2088" s="2217"/>
      <c r="LNE2088" s="2217"/>
      <c r="LNF2088" s="2217"/>
      <c r="LNG2088" s="2217"/>
      <c r="LNH2088" s="2217"/>
      <c r="LNI2088" s="2217"/>
      <c r="LNJ2088" s="2217"/>
      <c r="LNK2088" s="2217"/>
      <c r="LNL2088" s="2217"/>
      <c r="LNM2088" s="2217"/>
      <c r="LNN2088" s="2217"/>
      <c r="LNO2088" s="2217"/>
      <c r="LNP2088" s="2217"/>
      <c r="LNQ2088" s="2217"/>
      <c r="LNR2088" s="2217"/>
      <c r="LNS2088" s="2217"/>
      <c r="LNT2088" s="2217"/>
      <c r="LNU2088" s="2217"/>
      <c r="LNV2088" s="2217"/>
      <c r="LNW2088" s="2217"/>
      <c r="LNX2088" s="2217"/>
      <c r="LNY2088" s="2217"/>
      <c r="LNZ2088" s="2217"/>
      <c r="LOA2088" s="2217"/>
      <c r="LOB2088" s="2217"/>
      <c r="LOC2088" s="2217"/>
      <c r="LOD2088" s="2217"/>
      <c r="LOE2088" s="2217"/>
      <c r="LOF2088" s="2217"/>
      <c r="LOG2088" s="2217"/>
      <c r="LOH2088" s="2217"/>
      <c r="LOI2088" s="2217"/>
      <c r="LOJ2088" s="2217"/>
      <c r="LOK2088" s="2217"/>
      <c r="LOL2088" s="2217"/>
      <c r="LOM2088" s="2217"/>
      <c r="LON2088" s="2217"/>
      <c r="LOO2088" s="2217"/>
      <c r="LOP2088" s="2217"/>
      <c r="LOQ2088" s="2217"/>
      <c r="LOR2088" s="2217"/>
      <c r="LOS2088" s="2217"/>
      <c r="LOT2088" s="2217"/>
      <c r="LOU2088" s="2217"/>
      <c r="LOV2088" s="2217"/>
      <c r="LOW2088" s="2217"/>
      <c r="LOX2088" s="2217"/>
      <c r="LOY2088" s="2217"/>
      <c r="LOZ2088" s="2217"/>
      <c r="LPA2088" s="2217"/>
      <c r="LPB2088" s="2217"/>
      <c r="LPC2088" s="2217"/>
      <c r="LPD2088" s="2217"/>
      <c r="LPE2088" s="2217"/>
      <c r="LPF2088" s="2217"/>
      <c r="LPG2088" s="2217"/>
      <c r="LPH2088" s="2217"/>
      <c r="LPI2088" s="2217"/>
      <c r="LPJ2088" s="2217"/>
      <c r="LPK2088" s="2217"/>
      <c r="LPL2088" s="2217"/>
      <c r="LPM2088" s="2217"/>
      <c r="LPN2088" s="2217"/>
      <c r="LPO2088" s="2217"/>
      <c r="LPP2088" s="2217"/>
      <c r="LPQ2088" s="2217"/>
      <c r="LPR2088" s="2217"/>
      <c r="LPS2088" s="2217"/>
      <c r="LPT2088" s="2217"/>
      <c r="LPU2088" s="2217"/>
      <c r="LPV2088" s="2217"/>
      <c r="LPW2088" s="2217"/>
      <c r="LPX2088" s="2217"/>
      <c r="LPY2088" s="2217"/>
      <c r="LPZ2088" s="2217"/>
      <c r="LQA2088" s="2217"/>
      <c r="LQB2088" s="2217"/>
      <c r="LQC2088" s="2217"/>
      <c r="LQD2088" s="2217"/>
      <c r="LQE2088" s="2217"/>
      <c r="LQF2088" s="2217"/>
      <c r="LQG2088" s="2217"/>
      <c r="LQH2088" s="2217"/>
      <c r="LQI2088" s="2217"/>
      <c r="LQJ2088" s="2217"/>
      <c r="LQK2088" s="2217"/>
      <c r="LQL2088" s="2217"/>
      <c r="LQM2088" s="2217"/>
      <c r="LQN2088" s="2217"/>
      <c r="LQO2088" s="2217"/>
      <c r="LQP2088" s="2217"/>
      <c r="LQQ2088" s="2217"/>
      <c r="LQR2088" s="2217"/>
      <c r="LQS2088" s="2217"/>
      <c r="LQT2088" s="2217"/>
      <c r="LQU2088" s="2217"/>
      <c r="LQV2088" s="2217"/>
      <c r="LQW2088" s="2217"/>
      <c r="LQX2088" s="2217"/>
      <c r="LQY2088" s="2217"/>
      <c r="LQZ2088" s="2217"/>
      <c r="LRA2088" s="2217"/>
      <c r="LRB2088" s="2217"/>
      <c r="LRC2088" s="2217"/>
      <c r="LRD2088" s="2217"/>
      <c r="LRE2088" s="2217"/>
      <c r="LRF2088" s="2217"/>
      <c r="LRG2088" s="2217"/>
      <c r="LRH2088" s="2217"/>
      <c r="LRI2088" s="2217"/>
      <c r="LRJ2088" s="2217"/>
      <c r="LRK2088" s="2217"/>
      <c r="LRL2088" s="2217"/>
      <c r="LRM2088" s="2217"/>
      <c r="LRN2088" s="2217"/>
      <c r="LRO2088" s="2217"/>
      <c r="LRP2088" s="2217"/>
      <c r="LRQ2088" s="2217"/>
      <c r="LRR2088" s="2217"/>
      <c r="LRS2088" s="2217"/>
      <c r="LRT2088" s="2217"/>
      <c r="LRU2088" s="2217"/>
      <c r="LRV2088" s="2217"/>
      <c r="LRW2088" s="2217"/>
      <c r="LRX2088" s="2217"/>
      <c r="LRY2088" s="2217"/>
      <c r="LRZ2088" s="2217"/>
      <c r="LSA2088" s="2217"/>
      <c r="LSB2088" s="2217"/>
      <c r="LSC2088" s="2217"/>
      <c r="LSD2088" s="2217"/>
      <c r="LSE2088" s="2217"/>
      <c r="LSF2088" s="2217"/>
      <c r="LSG2088" s="2217"/>
      <c r="LSH2088" s="2217"/>
      <c r="LSI2088" s="2217"/>
      <c r="LSJ2088" s="2217"/>
      <c r="LSK2088" s="2217"/>
      <c r="LSL2088" s="2217"/>
      <c r="LSM2088" s="2217"/>
      <c r="LSN2088" s="2217"/>
      <c r="LSO2088" s="2217"/>
      <c r="LSP2088" s="2217"/>
      <c r="LSQ2088" s="2217"/>
      <c r="LSR2088" s="2217"/>
      <c r="LSS2088" s="2217"/>
      <c r="LST2088" s="2217"/>
      <c r="LSU2088" s="2217"/>
      <c r="LSV2088" s="2217"/>
      <c r="LSW2088" s="2217"/>
      <c r="LSX2088" s="2217"/>
      <c r="LSY2088" s="2217"/>
      <c r="LSZ2088" s="2217"/>
      <c r="LTA2088" s="2217"/>
      <c r="LTB2088" s="2217"/>
      <c r="LTC2088" s="2217"/>
      <c r="LTD2088" s="2217"/>
      <c r="LTE2088" s="2217"/>
      <c r="LTF2088" s="2217"/>
      <c r="LTG2088" s="2217"/>
      <c r="LTH2088" s="2217"/>
      <c r="LTI2088" s="2217"/>
      <c r="LTJ2088" s="2217"/>
      <c r="LTK2088" s="2217"/>
      <c r="LTL2088" s="2217"/>
      <c r="LTM2088" s="2217"/>
      <c r="LTN2088" s="2217"/>
      <c r="LTO2088" s="2217"/>
      <c r="LTP2088" s="2217"/>
      <c r="LTQ2088" s="2217"/>
      <c r="LTR2088" s="2217"/>
      <c r="LTS2088" s="2217"/>
      <c r="LTT2088" s="2217"/>
      <c r="LTU2088" s="2217"/>
      <c r="LTV2088" s="2217"/>
      <c r="LTW2088" s="2217"/>
      <c r="LTX2088" s="2217"/>
      <c r="LTY2088" s="2217"/>
      <c r="LTZ2088" s="2217"/>
      <c r="LUA2088" s="2217"/>
      <c r="LUB2088" s="2217"/>
      <c r="LUC2088" s="2217"/>
      <c r="LUD2088" s="2217"/>
      <c r="LUE2088" s="2217"/>
      <c r="LUF2088" s="2217"/>
      <c r="LUG2088" s="2217"/>
      <c r="LUH2088" s="2217"/>
      <c r="LUI2088" s="2217"/>
      <c r="LUJ2088" s="2217"/>
      <c r="LUK2088" s="2217"/>
      <c r="LUL2088" s="2217"/>
      <c r="LUM2088" s="2217"/>
      <c r="LUN2088" s="2217"/>
      <c r="LUO2088" s="2217"/>
      <c r="LUP2088" s="2217"/>
      <c r="LUQ2088" s="2217"/>
      <c r="LUR2088" s="2217"/>
      <c r="LUS2088" s="2217"/>
      <c r="LUT2088" s="2217"/>
      <c r="LUU2088" s="2217"/>
      <c r="LUV2088" s="2217"/>
      <c r="LUW2088" s="2217"/>
      <c r="LUX2088" s="2217"/>
      <c r="LUY2088" s="2217"/>
      <c r="LUZ2088" s="2217"/>
      <c r="LVA2088" s="2217"/>
      <c r="LVB2088" s="2217"/>
      <c r="LVC2088" s="2217"/>
      <c r="LVD2088" s="2217"/>
      <c r="LVE2088" s="2217"/>
      <c r="LVF2088" s="2217"/>
      <c r="LVG2088" s="2217"/>
      <c r="LVH2088" s="2217"/>
      <c r="LVI2088" s="2217"/>
      <c r="LVJ2088" s="2217"/>
      <c r="LVK2088" s="2217"/>
      <c r="LVL2088" s="2217"/>
      <c r="LVM2088" s="2217"/>
      <c r="LVN2088" s="2217"/>
      <c r="LVO2088" s="2217"/>
      <c r="LVP2088" s="2217"/>
      <c r="LVQ2088" s="2217"/>
      <c r="LVR2088" s="2217"/>
      <c r="LVS2088" s="2217"/>
      <c r="LVT2088" s="2217"/>
      <c r="LVU2088" s="2217"/>
      <c r="LVV2088" s="2217"/>
      <c r="LVW2088" s="2217"/>
      <c r="LVX2088" s="2217"/>
      <c r="LVY2088" s="2217"/>
      <c r="LVZ2088" s="2217"/>
      <c r="LWA2088" s="2217"/>
      <c r="LWB2088" s="2217"/>
      <c r="LWC2088" s="2217"/>
      <c r="LWD2088" s="2217"/>
      <c r="LWE2088" s="2217"/>
      <c r="LWF2088" s="2217"/>
      <c r="LWG2088" s="2217"/>
      <c r="LWH2088" s="2217"/>
      <c r="LWI2088" s="2217"/>
      <c r="LWJ2088" s="2217"/>
      <c r="LWK2088" s="2217"/>
      <c r="LWL2088" s="2217"/>
      <c r="LWM2088" s="2217"/>
      <c r="LWN2088" s="2217"/>
      <c r="LWO2088" s="2217"/>
      <c r="LWP2088" s="2217"/>
      <c r="LWQ2088" s="2217"/>
      <c r="LWR2088" s="2217"/>
      <c r="LWS2088" s="2217"/>
      <c r="LWT2088" s="2217"/>
      <c r="LWU2088" s="2217"/>
      <c r="LWV2088" s="2217"/>
      <c r="LWW2088" s="2217"/>
      <c r="LWX2088" s="2217"/>
      <c r="LWY2088" s="2217"/>
      <c r="LWZ2088" s="2217"/>
      <c r="LXA2088" s="2217"/>
      <c r="LXB2088" s="2217"/>
      <c r="LXC2088" s="2217"/>
      <c r="LXD2088" s="2217"/>
      <c r="LXE2088" s="2217"/>
      <c r="LXF2088" s="2217"/>
      <c r="LXG2088" s="2217"/>
      <c r="LXH2088" s="2217"/>
      <c r="LXI2088" s="2217"/>
      <c r="LXJ2088" s="2217"/>
      <c r="LXK2088" s="2217"/>
      <c r="LXL2088" s="2217"/>
      <c r="LXM2088" s="2217"/>
      <c r="LXN2088" s="2217"/>
      <c r="LXO2088" s="2217"/>
      <c r="LXP2088" s="2217"/>
      <c r="LXQ2088" s="2217"/>
      <c r="LXR2088" s="2217"/>
      <c r="LXS2088" s="2217"/>
      <c r="LXT2088" s="2217"/>
      <c r="LXU2088" s="2217"/>
      <c r="LXV2088" s="2217"/>
      <c r="LXW2088" s="2217"/>
      <c r="LXX2088" s="2217"/>
      <c r="LXY2088" s="2217"/>
      <c r="LXZ2088" s="2217"/>
      <c r="LYA2088" s="2217"/>
      <c r="LYB2088" s="2217"/>
      <c r="LYC2088" s="2217"/>
      <c r="LYD2088" s="2217"/>
      <c r="LYE2088" s="2217"/>
      <c r="LYF2088" s="2217"/>
      <c r="LYG2088" s="2217"/>
      <c r="LYH2088" s="2217"/>
      <c r="LYI2088" s="2217"/>
      <c r="LYJ2088" s="2217"/>
      <c r="LYK2088" s="2217"/>
      <c r="LYL2088" s="2217"/>
      <c r="LYM2088" s="2217"/>
      <c r="LYN2088" s="2217"/>
      <c r="LYO2088" s="2217"/>
      <c r="LYP2088" s="2217"/>
      <c r="LYQ2088" s="2217"/>
      <c r="LYR2088" s="2217"/>
      <c r="LYS2088" s="2217"/>
      <c r="LYT2088" s="2217"/>
      <c r="LYU2088" s="2217"/>
      <c r="LYV2088" s="2217"/>
      <c r="LYW2088" s="2217"/>
      <c r="LYX2088" s="2217"/>
      <c r="LYY2088" s="2217"/>
      <c r="LYZ2088" s="2217"/>
      <c r="LZA2088" s="2217"/>
      <c r="LZB2088" s="2217"/>
      <c r="LZC2088" s="2217"/>
      <c r="LZD2088" s="2217"/>
      <c r="LZE2088" s="2217"/>
      <c r="LZF2088" s="2217"/>
      <c r="LZG2088" s="2217"/>
      <c r="LZH2088" s="2217"/>
      <c r="LZI2088" s="2217"/>
      <c r="LZJ2088" s="2217"/>
      <c r="LZK2088" s="2217"/>
      <c r="LZL2088" s="2217"/>
      <c r="LZM2088" s="2217"/>
      <c r="LZN2088" s="2217"/>
      <c r="LZO2088" s="2217"/>
      <c r="LZP2088" s="2217"/>
      <c r="LZQ2088" s="2217"/>
      <c r="LZR2088" s="2217"/>
      <c r="LZS2088" s="2217"/>
      <c r="LZT2088" s="2217"/>
      <c r="LZU2088" s="2217"/>
      <c r="LZV2088" s="2217"/>
      <c r="LZW2088" s="2217"/>
      <c r="LZX2088" s="2217"/>
      <c r="LZY2088" s="2217"/>
      <c r="LZZ2088" s="2217"/>
      <c r="MAA2088" s="2217"/>
      <c r="MAB2088" s="2217"/>
      <c r="MAC2088" s="2217"/>
      <c r="MAD2088" s="2217"/>
      <c r="MAE2088" s="2217"/>
      <c r="MAF2088" s="2217"/>
      <c r="MAG2088" s="2217"/>
      <c r="MAH2088" s="2217"/>
      <c r="MAI2088" s="2217"/>
      <c r="MAJ2088" s="2217"/>
      <c r="MAK2088" s="2217"/>
      <c r="MAL2088" s="2217"/>
      <c r="MAM2088" s="2217"/>
      <c r="MAN2088" s="2217"/>
      <c r="MAO2088" s="2217"/>
      <c r="MAP2088" s="2217"/>
      <c r="MAQ2088" s="2217"/>
      <c r="MAR2088" s="2217"/>
      <c r="MAS2088" s="2217"/>
      <c r="MAT2088" s="2217"/>
      <c r="MAU2088" s="2217"/>
      <c r="MAV2088" s="2217"/>
      <c r="MAW2088" s="2217"/>
      <c r="MAX2088" s="2217"/>
      <c r="MAY2088" s="2217"/>
      <c r="MAZ2088" s="2217"/>
      <c r="MBA2088" s="2217"/>
      <c r="MBB2088" s="2217"/>
      <c r="MBC2088" s="2217"/>
      <c r="MBD2088" s="2217"/>
      <c r="MBE2088" s="2217"/>
      <c r="MBF2088" s="2217"/>
      <c r="MBG2088" s="2217"/>
      <c r="MBH2088" s="2217"/>
      <c r="MBI2088" s="2217"/>
      <c r="MBJ2088" s="2217"/>
      <c r="MBK2088" s="2217"/>
      <c r="MBL2088" s="2217"/>
      <c r="MBM2088" s="2217"/>
      <c r="MBN2088" s="2217"/>
      <c r="MBO2088" s="2217"/>
      <c r="MBP2088" s="2217"/>
      <c r="MBQ2088" s="2217"/>
      <c r="MBR2088" s="2217"/>
      <c r="MBS2088" s="2217"/>
      <c r="MBT2088" s="2217"/>
      <c r="MBU2088" s="2217"/>
      <c r="MBV2088" s="2217"/>
      <c r="MBW2088" s="2217"/>
      <c r="MBX2088" s="2217"/>
      <c r="MBY2088" s="2217"/>
      <c r="MBZ2088" s="2217"/>
      <c r="MCA2088" s="2217"/>
      <c r="MCB2088" s="2217"/>
      <c r="MCC2088" s="2217"/>
      <c r="MCD2088" s="2217"/>
      <c r="MCE2088" s="2217"/>
      <c r="MCF2088" s="2217"/>
      <c r="MCG2088" s="2217"/>
      <c r="MCH2088" s="2217"/>
      <c r="MCI2088" s="2217"/>
      <c r="MCJ2088" s="2217"/>
      <c r="MCK2088" s="2217"/>
      <c r="MCL2088" s="2217"/>
      <c r="MCM2088" s="2217"/>
      <c r="MCN2088" s="2217"/>
      <c r="MCO2088" s="2217"/>
      <c r="MCP2088" s="2217"/>
      <c r="MCQ2088" s="2217"/>
      <c r="MCR2088" s="2217"/>
      <c r="MCS2088" s="2217"/>
      <c r="MCT2088" s="2217"/>
      <c r="MCU2088" s="2217"/>
      <c r="MCV2088" s="2217"/>
      <c r="MCW2088" s="2217"/>
      <c r="MCX2088" s="2217"/>
      <c r="MCY2088" s="2217"/>
      <c r="MCZ2088" s="2217"/>
      <c r="MDA2088" s="2217"/>
      <c r="MDB2088" s="2217"/>
      <c r="MDC2088" s="2217"/>
      <c r="MDD2088" s="2217"/>
      <c r="MDE2088" s="2217"/>
      <c r="MDF2088" s="2217"/>
      <c r="MDG2088" s="2217"/>
      <c r="MDH2088" s="2217"/>
      <c r="MDI2088" s="2217"/>
      <c r="MDJ2088" s="2217"/>
      <c r="MDK2088" s="2217"/>
      <c r="MDL2088" s="2217"/>
      <c r="MDM2088" s="2217"/>
      <c r="MDN2088" s="2217"/>
      <c r="MDO2088" s="2217"/>
      <c r="MDP2088" s="2217"/>
      <c r="MDQ2088" s="2217"/>
      <c r="MDR2088" s="2217"/>
      <c r="MDS2088" s="2217"/>
      <c r="MDT2088" s="2217"/>
      <c r="MDU2088" s="2217"/>
      <c r="MDV2088" s="2217"/>
      <c r="MDW2088" s="2217"/>
      <c r="MDX2088" s="2217"/>
      <c r="MDY2088" s="2217"/>
      <c r="MDZ2088" s="2217"/>
      <c r="MEA2088" s="2217"/>
      <c r="MEB2088" s="2217"/>
      <c r="MEC2088" s="2217"/>
      <c r="MED2088" s="2217"/>
      <c r="MEE2088" s="2217"/>
      <c r="MEF2088" s="2217"/>
      <c r="MEG2088" s="2217"/>
      <c r="MEH2088" s="2217"/>
      <c r="MEI2088" s="2217"/>
      <c r="MEJ2088" s="2217"/>
      <c r="MEK2088" s="2217"/>
      <c r="MEL2088" s="2217"/>
      <c r="MEM2088" s="2217"/>
      <c r="MEN2088" s="2217"/>
      <c r="MEO2088" s="2217"/>
      <c r="MEP2088" s="2217"/>
      <c r="MEQ2088" s="2217"/>
      <c r="MER2088" s="2217"/>
      <c r="MES2088" s="2217"/>
      <c r="MET2088" s="2217"/>
      <c r="MEU2088" s="2217"/>
      <c r="MEV2088" s="2217"/>
      <c r="MEW2088" s="2217"/>
      <c r="MEX2088" s="2217"/>
      <c r="MEY2088" s="2217"/>
      <c r="MEZ2088" s="2217"/>
      <c r="MFA2088" s="2217"/>
      <c r="MFB2088" s="2217"/>
      <c r="MFC2088" s="2217"/>
      <c r="MFD2088" s="2217"/>
      <c r="MFE2088" s="2217"/>
      <c r="MFF2088" s="2217"/>
      <c r="MFG2088" s="2217"/>
      <c r="MFH2088" s="2217"/>
      <c r="MFI2088" s="2217"/>
      <c r="MFJ2088" s="2217"/>
      <c r="MFK2088" s="2217"/>
      <c r="MFL2088" s="2217"/>
      <c r="MFM2088" s="2217"/>
      <c r="MFN2088" s="2217"/>
      <c r="MFO2088" s="2217"/>
      <c r="MFP2088" s="2217"/>
      <c r="MFQ2088" s="2217"/>
      <c r="MFR2088" s="2217"/>
      <c r="MFS2088" s="2217"/>
      <c r="MFT2088" s="2217"/>
      <c r="MFU2088" s="2217"/>
      <c r="MFV2088" s="2217"/>
      <c r="MFW2088" s="2217"/>
      <c r="MFX2088" s="2217"/>
      <c r="MFY2088" s="2217"/>
      <c r="MFZ2088" s="2217"/>
      <c r="MGA2088" s="2217"/>
      <c r="MGB2088" s="2217"/>
      <c r="MGC2088" s="2217"/>
      <c r="MGD2088" s="2217"/>
      <c r="MGE2088" s="2217"/>
      <c r="MGF2088" s="2217"/>
      <c r="MGG2088" s="2217"/>
      <c r="MGH2088" s="2217"/>
      <c r="MGI2088" s="2217"/>
      <c r="MGJ2088" s="2217"/>
      <c r="MGK2088" s="2217"/>
      <c r="MGL2088" s="2217"/>
      <c r="MGM2088" s="2217"/>
      <c r="MGN2088" s="2217"/>
      <c r="MGO2088" s="2217"/>
      <c r="MGP2088" s="2217"/>
      <c r="MGQ2088" s="2217"/>
      <c r="MGR2088" s="2217"/>
      <c r="MGS2088" s="2217"/>
      <c r="MGT2088" s="2217"/>
      <c r="MGU2088" s="2217"/>
      <c r="MGV2088" s="2217"/>
      <c r="MGW2088" s="2217"/>
      <c r="MGX2088" s="2217"/>
      <c r="MGY2088" s="2217"/>
      <c r="MGZ2088" s="2217"/>
      <c r="MHA2088" s="2217"/>
      <c r="MHB2088" s="2217"/>
      <c r="MHC2088" s="2217"/>
      <c r="MHD2088" s="2217"/>
      <c r="MHE2088" s="2217"/>
      <c r="MHF2088" s="2217"/>
      <c r="MHG2088" s="2217"/>
      <c r="MHH2088" s="2217"/>
      <c r="MHI2088" s="2217"/>
      <c r="MHJ2088" s="2217"/>
      <c r="MHK2088" s="2217"/>
      <c r="MHL2088" s="2217"/>
      <c r="MHM2088" s="2217"/>
      <c r="MHN2088" s="2217"/>
      <c r="MHO2088" s="2217"/>
      <c r="MHP2088" s="2217"/>
      <c r="MHQ2088" s="2217"/>
      <c r="MHR2088" s="2217"/>
      <c r="MHS2088" s="2217"/>
      <c r="MHT2088" s="2217"/>
      <c r="MHU2088" s="2217"/>
      <c r="MHV2088" s="2217"/>
      <c r="MHW2088" s="2217"/>
      <c r="MHX2088" s="2217"/>
      <c r="MHY2088" s="2217"/>
      <c r="MHZ2088" s="2217"/>
      <c r="MIA2088" s="2217"/>
      <c r="MIB2088" s="2217"/>
      <c r="MIC2088" s="2217"/>
      <c r="MID2088" s="2217"/>
      <c r="MIE2088" s="2217"/>
      <c r="MIF2088" s="2217"/>
      <c r="MIG2088" s="2217"/>
      <c r="MIH2088" s="2217"/>
      <c r="MII2088" s="2217"/>
      <c r="MIJ2088" s="2217"/>
      <c r="MIK2088" s="2217"/>
      <c r="MIL2088" s="2217"/>
      <c r="MIM2088" s="2217"/>
      <c r="MIN2088" s="2217"/>
      <c r="MIO2088" s="2217"/>
      <c r="MIP2088" s="2217"/>
      <c r="MIQ2088" s="2217"/>
      <c r="MIR2088" s="2217"/>
      <c r="MIS2088" s="2217"/>
      <c r="MIT2088" s="2217"/>
      <c r="MIU2088" s="2217"/>
      <c r="MIV2088" s="2217"/>
      <c r="MIW2088" s="2217"/>
      <c r="MIX2088" s="2217"/>
      <c r="MIY2088" s="2217"/>
      <c r="MIZ2088" s="2217"/>
      <c r="MJA2088" s="2217"/>
      <c r="MJB2088" s="2217"/>
      <c r="MJC2088" s="2217"/>
      <c r="MJD2088" s="2217"/>
      <c r="MJE2088" s="2217"/>
      <c r="MJF2088" s="2217"/>
      <c r="MJG2088" s="2217"/>
      <c r="MJH2088" s="2217"/>
      <c r="MJI2088" s="2217"/>
      <c r="MJJ2088" s="2217"/>
      <c r="MJK2088" s="2217"/>
      <c r="MJL2088" s="2217"/>
      <c r="MJM2088" s="2217"/>
      <c r="MJN2088" s="2217"/>
      <c r="MJO2088" s="2217"/>
      <c r="MJP2088" s="2217"/>
      <c r="MJQ2088" s="2217"/>
      <c r="MJR2088" s="2217"/>
      <c r="MJS2088" s="2217"/>
      <c r="MJT2088" s="2217"/>
      <c r="MJU2088" s="2217"/>
      <c r="MJV2088" s="2217"/>
      <c r="MJW2088" s="2217"/>
      <c r="MJX2088" s="2217"/>
      <c r="MJY2088" s="2217"/>
      <c r="MJZ2088" s="2217"/>
      <c r="MKA2088" s="2217"/>
      <c r="MKB2088" s="2217"/>
      <c r="MKC2088" s="2217"/>
      <c r="MKD2088" s="2217"/>
      <c r="MKE2088" s="2217"/>
      <c r="MKF2088" s="2217"/>
      <c r="MKG2088" s="2217"/>
      <c r="MKH2088" s="2217"/>
      <c r="MKI2088" s="2217"/>
      <c r="MKJ2088" s="2217"/>
      <c r="MKK2088" s="2217"/>
      <c r="MKL2088" s="2217"/>
      <c r="MKM2088" s="2217"/>
      <c r="MKN2088" s="2217"/>
      <c r="MKO2088" s="2217"/>
      <c r="MKP2088" s="2217"/>
      <c r="MKQ2088" s="2217"/>
      <c r="MKR2088" s="2217"/>
      <c r="MKS2088" s="2217"/>
      <c r="MKT2088" s="2217"/>
      <c r="MKU2088" s="2217"/>
      <c r="MKV2088" s="2217"/>
      <c r="MKW2088" s="2217"/>
      <c r="MKX2088" s="2217"/>
      <c r="MKY2088" s="2217"/>
      <c r="MKZ2088" s="2217"/>
      <c r="MLA2088" s="2217"/>
      <c r="MLB2088" s="2217"/>
      <c r="MLC2088" s="2217"/>
      <c r="MLD2088" s="2217"/>
      <c r="MLE2088" s="2217"/>
      <c r="MLF2088" s="2217"/>
      <c r="MLG2088" s="2217"/>
      <c r="MLH2088" s="2217"/>
      <c r="MLI2088" s="2217"/>
      <c r="MLJ2088" s="2217"/>
      <c r="MLK2088" s="2217"/>
      <c r="MLL2088" s="2217"/>
      <c r="MLM2088" s="2217"/>
      <c r="MLN2088" s="2217"/>
      <c r="MLO2088" s="2217"/>
      <c r="MLP2088" s="2217"/>
      <c r="MLQ2088" s="2217"/>
      <c r="MLR2088" s="2217"/>
      <c r="MLS2088" s="2217"/>
      <c r="MLT2088" s="2217"/>
      <c r="MLU2088" s="2217"/>
      <c r="MLV2088" s="2217"/>
      <c r="MLW2088" s="2217"/>
      <c r="MLX2088" s="2217"/>
      <c r="MLY2088" s="2217"/>
      <c r="MLZ2088" s="2217"/>
      <c r="MMA2088" s="2217"/>
      <c r="MMB2088" s="2217"/>
      <c r="MMC2088" s="2217"/>
      <c r="MMD2088" s="2217"/>
      <c r="MME2088" s="2217"/>
      <c r="MMF2088" s="2217"/>
      <c r="MMG2088" s="2217"/>
      <c r="MMH2088" s="2217"/>
      <c r="MMI2088" s="2217"/>
      <c r="MMJ2088" s="2217"/>
      <c r="MMK2088" s="2217"/>
      <c r="MML2088" s="2217"/>
      <c r="MMM2088" s="2217"/>
      <c r="MMN2088" s="2217"/>
      <c r="MMO2088" s="2217"/>
      <c r="MMP2088" s="2217"/>
      <c r="MMQ2088" s="2217"/>
      <c r="MMR2088" s="2217"/>
      <c r="MMS2088" s="2217"/>
      <c r="MMT2088" s="2217"/>
      <c r="MMU2088" s="2217"/>
      <c r="MMV2088" s="2217"/>
      <c r="MMW2088" s="2217"/>
      <c r="MMX2088" s="2217"/>
      <c r="MMY2088" s="2217"/>
      <c r="MMZ2088" s="2217"/>
      <c r="MNA2088" s="2217"/>
      <c r="MNB2088" s="2217"/>
      <c r="MNC2088" s="2217"/>
      <c r="MND2088" s="2217"/>
      <c r="MNE2088" s="2217"/>
      <c r="MNF2088" s="2217"/>
      <c r="MNG2088" s="2217"/>
      <c r="MNH2088" s="2217"/>
      <c r="MNI2088" s="2217"/>
      <c r="MNJ2088" s="2217"/>
      <c r="MNK2088" s="2217"/>
      <c r="MNL2088" s="2217"/>
      <c r="MNM2088" s="2217"/>
      <c r="MNN2088" s="2217"/>
      <c r="MNO2088" s="2217"/>
      <c r="MNP2088" s="2217"/>
      <c r="MNQ2088" s="2217"/>
      <c r="MNR2088" s="2217"/>
      <c r="MNS2088" s="2217"/>
      <c r="MNT2088" s="2217"/>
      <c r="MNU2088" s="2217"/>
      <c r="MNV2088" s="2217"/>
      <c r="MNW2088" s="2217"/>
      <c r="MNX2088" s="2217"/>
      <c r="MNY2088" s="2217"/>
      <c r="MNZ2088" s="2217"/>
      <c r="MOA2088" s="2217"/>
      <c r="MOB2088" s="2217"/>
      <c r="MOC2088" s="2217"/>
      <c r="MOD2088" s="2217"/>
      <c r="MOE2088" s="2217"/>
      <c r="MOF2088" s="2217"/>
      <c r="MOG2088" s="2217"/>
      <c r="MOH2088" s="2217"/>
      <c r="MOI2088" s="2217"/>
      <c r="MOJ2088" s="2217"/>
      <c r="MOK2088" s="2217"/>
      <c r="MOL2088" s="2217"/>
      <c r="MOM2088" s="2217"/>
      <c r="MON2088" s="2217"/>
      <c r="MOO2088" s="2217"/>
      <c r="MOP2088" s="2217"/>
      <c r="MOQ2088" s="2217"/>
      <c r="MOR2088" s="2217"/>
      <c r="MOS2088" s="2217"/>
      <c r="MOT2088" s="2217"/>
      <c r="MOU2088" s="2217"/>
      <c r="MOV2088" s="2217"/>
      <c r="MOW2088" s="2217"/>
      <c r="MOX2088" s="2217"/>
      <c r="MOY2088" s="2217"/>
      <c r="MOZ2088" s="2217"/>
      <c r="MPA2088" s="2217"/>
      <c r="MPB2088" s="2217"/>
      <c r="MPC2088" s="2217"/>
      <c r="MPD2088" s="2217"/>
      <c r="MPE2088" s="2217"/>
      <c r="MPF2088" s="2217"/>
      <c r="MPG2088" s="2217"/>
      <c r="MPH2088" s="2217"/>
      <c r="MPI2088" s="2217"/>
      <c r="MPJ2088" s="2217"/>
      <c r="MPK2088" s="2217"/>
      <c r="MPL2088" s="2217"/>
      <c r="MPM2088" s="2217"/>
      <c r="MPN2088" s="2217"/>
      <c r="MPO2088" s="2217"/>
      <c r="MPP2088" s="2217"/>
      <c r="MPQ2088" s="2217"/>
      <c r="MPR2088" s="2217"/>
      <c r="MPS2088" s="2217"/>
      <c r="MPT2088" s="2217"/>
      <c r="MPU2088" s="2217"/>
      <c r="MPV2088" s="2217"/>
      <c r="MPW2088" s="2217"/>
      <c r="MPX2088" s="2217"/>
      <c r="MPY2088" s="2217"/>
      <c r="MPZ2088" s="2217"/>
      <c r="MQA2088" s="2217"/>
      <c r="MQB2088" s="2217"/>
      <c r="MQC2088" s="2217"/>
      <c r="MQD2088" s="2217"/>
      <c r="MQE2088" s="2217"/>
      <c r="MQF2088" s="2217"/>
      <c r="MQG2088" s="2217"/>
      <c r="MQH2088" s="2217"/>
      <c r="MQI2088" s="2217"/>
      <c r="MQJ2088" s="2217"/>
      <c r="MQK2088" s="2217"/>
      <c r="MQL2088" s="2217"/>
      <c r="MQM2088" s="2217"/>
      <c r="MQN2088" s="2217"/>
      <c r="MQO2088" s="2217"/>
      <c r="MQP2088" s="2217"/>
      <c r="MQQ2088" s="2217"/>
      <c r="MQR2088" s="2217"/>
      <c r="MQS2088" s="2217"/>
      <c r="MQT2088" s="2217"/>
      <c r="MQU2088" s="2217"/>
      <c r="MQV2088" s="2217"/>
      <c r="MQW2088" s="2217"/>
      <c r="MQX2088" s="2217"/>
      <c r="MQY2088" s="2217"/>
      <c r="MQZ2088" s="2217"/>
      <c r="MRA2088" s="2217"/>
      <c r="MRB2088" s="2217"/>
      <c r="MRC2088" s="2217"/>
      <c r="MRD2088" s="2217"/>
      <c r="MRE2088" s="2217"/>
      <c r="MRF2088" s="2217"/>
      <c r="MRG2088" s="2217"/>
      <c r="MRH2088" s="2217"/>
      <c r="MRI2088" s="2217"/>
      <c r="MRJ2088" s="2217"/>
      <c r="MRK2088" s="2217"/>
      <c r="MRL2088" s="2217"/>
      <c r="MRM2088" s="2217"/>
      <c r="MRN2088" s="2217"/>
      <c r="MRO2088" s="2217"/>
      <c r="MRP2088" s="2217"/>
      <c r="MRQ2088" s="2217"/>
      <c r="MRR2088" s="2217"/>
      <c r="MRS2088" s="2217"/>
      <c r="MRT2088" s="2217"/>
      <c r="MRU2088" s="2217"/>
      <c r="MRV2088" s="2217"/>
      <c r="MRW2088" s="2217"/>
      <c r="MRX2088" s="2217"/>
      <c r="MRY2088" s="2217"/>
      <c r="MRZ2088" s="2217"/>
      <c r="MSA2088" s="2217"/>
      <c r="MSB2088" s="2217"/>
      <c r="MSC2088" s="2217"/>
      <c r="MSD2088" s="2217"/>
      <c r="MSE2088" s="2217"/>
      <c r="MSF2088" s="2217"/>
      <c r="MSG2088" s="2217"/>
      <c r="MSH2088" s="2217"/>
      <c r="MSI2088" s="2217"/>
      <c r="MSJ2088" s="2217"/>
      <c r="MSK2088" s="2217"/>
      <c r="MSL2088" s="2217"/>
      <c r="MSM2088" s="2217"/>
      <c r="MSN2088" s="2217"/>
      <c r="MSO2088" s="2217"/>
      <c r="MSP2088" s="2217"/>
      <c r="MSQ2088" s="2217"/>
      <c r="MSR2088" s="2217"/>
      <c r="MSS2088" s="2217"/>
      <c r="MST2088" s="2217"/>
      <c r="MSU2088" s="2217"/>
      <c r="MSV2088" s="2217"/>
      <c r="MSW2088" s="2217"/>
      <c r="MSX2088" s="2217"/>
      <c r="MSY2088" s="2217"/>
      <c r="MSZ2088" s="2217"/>
      <c r="MTA2088" s="2217"/>
      <c r="MTB2088" s="2217"/>
      <c r="MTC2088" s="2217"/>
      <c r="MTD2088" s="2217"/>
      <c r="MTE2088" s="2217"/>
      <c r="MTF2088" s="2217"/>
      <c r="MTG2088" s="2217"/>
      <c r="MTH2088" s="2217"/>
      <c r="MTI2088" s="2217"/>
      <c r="MTJ2088" s="2217"/>
      <c r="MTK2088" s="2217"/>
      <c r="MTL2088" s="2217"/>
      <c r="MTM2088" s="2217"/>
      <c r="MTN2088" s="2217"/>
      <c r="MTO2088" s="2217"/>
      <c r="MTP2088" s="2217"/>
      <c r="MTQ2088" s="2217"/>
      <c r="MTR2088" s="2217"/>
      <c r="MTS2088" s="2217"/>
      <c r="MTT2088" s="2217"/>
      <c r="MTU2088" s="2217"/>
      <c r="MTV2088" s="2217"/>
      <c r="MTW2088" s="2217"/>
      <c r="MTX2088" s="2217"/>
      <c r="MTY2088" s="2217"/>
      <c r="MTZ2088" s="2217"/>
      <c r="MUA2088" s="2217"/>
      <c r="MUB2088" s="2217"/>
      <c r="MUC2088" s="2217"/>
      <c r="MUD2088" s="2217"/>
      <c r="MUE2088" s="2217"/>
      <c r="MUF2088" s="2217"/>
      <c r="MUG2088" s="2217"/>
      <c r="MUH2088" s="2217"/>
      <c r="MUI2088" s="2217"/>
      <c r="MUJ2088" s="2217"/>
      <c r="MUK2088" s="2217"/>
      <c r="MUL2088" s="2217"/>
      <c r="MUM2088" s="2217"/>
      <c r="MUN2088" s="2217"/>
      <c r="MUO2088" s="2217"/>
      <c r="MUP2088" s="2217"/>
      <c r="MUQ2088" s="2217"/>
      <c r="MUR2088" s="2217"/>
      <c r="MUS2088" s="2217"/>
      <c r="MUT2088" s="2217"/>
      <c r="MUU2088" s="2217"/>
      <c r="MUV2088" s="2217"/>
      <c r="MUW2088" s="2217"/>
      <c r="MUX2088" s="2217"/>
      <c r="MUY2088" s="2217"/>
      <c r="MUZ2088" s="2217"/>
      <c r="MVA2088" s="2217"/>
      <c r="MVB2088" s="2217"/>
      <c r="MVC2088" s="2217"/>
      <c r="MVD2088" s="2217"/>
      <c r="MVE2088" s="2217"/>
      <c r="MVF2088" s="2217"/>
      <c r="MVG2088" s="2217"/>
      <c r="MVH2088" s="2217"/>
      <c r="MVI2088" s="2217"/>
      <c r="MVJ2088" s="2217"/>
      <c r="MVK2088" s="2217"/>
      <c r="MVL2088" s="2217"/>
      <c r="MVM2088" s="2217"/>
      <c r="MVN2088" s="2217"/>
      <c r="MVO2088" s="2217"/>
      <c r="MVP2088" s="2217"/>
      <c r="MVQ2088" s="2217"/>
      <c r="MVR2088" s="2217"/>
      <c r="MVS2088" s="2217"/>
      <c r="MVT2088" s="2217"/>
      <c r="MVU2088" s="2217"/>
      <c r="MVV2088" s="2217"/>
      <c r="MVW2088" s="2217"/>
      <c r="MVX2088" s="2217"/>
      <c r="MVY2088" s="2217"/>
      <c r="MVZ2088" s="2217"/>
      <c r="MWA2088" s="2217"/>
      <c r="MWB2088" s="2217"/>
      <c r="MWC2088" s="2217"/>
      <c r="MWD2088" s="2217"/>
      <c r="MWE2088" s="2217"/>
      <c r="MWF2088" s="2217"/>
      <c r="MWG2088" s="2217"/>
      <c r="MWH2088" s="2217"/>
      <c r="MWI2088" s="2217"/>
      <c r="MWJ2088" s="2217"/>
      <c r="MWK2088" s="2217"/>
      <c r="MWL2088" s="2217"/>
      <c r="MWM2088" s="2217"/>
      <c r="MWN2088" s="2217"/>
      <c r="MWO2088" s="2217"/>
      <c r="MWP2088" s="2217"/>
      <c r="MWQ2088" s="2217"/>
      <c r="MWR2088" s="2217"/>
      <c r="MWS2088" s="2217"/>
      <c r="MWT2088" s="2217"/>
      <c r="MWU2088" s="2217"/>
      <c r="MWV2088" s="2217"/>
      <c r="MWW2088" s="2217"/>
      <c r="MWX2088" s="2217"/>
      <c r="MWY2088" s="2217"/>
      <c r="MWZ2088" s="2217"/>
      <c r="MXA2088" s="2217"/>
      <c r="MXB2088" s="2217"/>
      <c r="MXC2088" s="2217"/>
      <c r="MXD2088" s="2217"/>
      <c r="MXE2088" s="2217"/>
      <c r="MXF2088" s="2217"/>
      <c r="MXG2088" s="2217"/>
      <c r="MXH2088" s="2217"/>
      <c r="MXI2088" s="2217"/>
      <c r="MXJ2088" s="2217"/>
      <c r="MXK2088" s="2217"/>
      <c r="MXL2088" s="2217"/>
      <c r="MXM2088" s="2217"/>
      <c r="MXN2088" s="2217"/>
      <c r="MXO2088" s="2217"/>
      <c r="MXP2088" s="2217"/>
      <c r="MXQ2088" s="2217"/>
      <c r="MXR2088" s="2217"/>
      <c r="MXS2088" s="2217"/>
      <c r="MXT2088" s="2217"/>
      <c r="MXU2088" s="2217"/>
      <c r="MXV2088" s="2217"/>
      <c r="MXW2088" s="2217"/>
      <c r="MXX2088" s="2217"/>
      <c r="MXY2088" s="2217"/>
      <c r="MXZ2088" s="2217"/>
      <c r="MYA2088" s="2217"/>
      <c r="MYB2088" s="2217"/>
      <c r="MYC2088" s="2217"/>
      <c r="MYD2088" s="2217"/>
      <c r="MYE2088" s="2217"/>
      <c r="MYF2088" s="2217"/>
      <c r="MYG2088" s="2217"/>
      <c r="MYH2088" s="2217"/>
      <c r="MYI2088" s="2217"/>
      <c r="MYJ2088" s="2217"/>
      <c r="MYK2088" s="2217"/>
      <c r="MYL2088" s="2217"/>
      <c r="MYM2088" s="2217"/>
      <c r="MYN2088" s="2217"/>
      <c r="MYO2088" s="2217"/>
      <c r="MYP2088" s="2217"/>
      <c r="MYQ2088" s="2217"/>
      <c r="MYR2088" s="2217"/>
      <c r="MYS2088" s="2217"/>
      <c r="MYT2088" s="2217"/>
      <c r="MYU2088" s="2217"/>
      <c r="MYV2088" s="2217"/>
      <c r="MYW2088" s="2217"/>
      <c r="MYX2088" s="2217"/>
      <c r="MYY2088" s="2217"/>
      <c r="MYZ2088" s="2217"/>
      <c r="MZA2088" s="2217"/>
      <c r="MZB2088" s="2217"/>
      <c r="MZC2088" s="2217"/>
      <c r="MZD2088" s="2217"/>
      <c r="MZE2088" s="2217"/>
      <c r="MZF2088" s="2217"/>
      <c r="MZG2088" s="2217"/>
      <c r="MZH2088" s="2217"/>
      <c r="MZI2088" s="2217"/>
      <c r="MZJ2088" s="2217"/>
      <c r="MZK2088" s="2217"/>
      <c r="MZL2088" s="2217"/>
      <c r="MZM2088" s="2217"/>
      <c r="MZN2088" s="2217"/>
      <c r="MZO2088" s="2217"/>
      <c r="MZP2088" s="2217"/>
      <c r="MZQ2088" s="2217"/>
      <c r="MZR2088" s="2217"/>
      <c r="MZS2088" s="2217"/>
      <c r="MZT2088" s="2217"/>
      <c r="MZU2088" s="2217"/>
      <c r="MZV2088" s="2217"/>
      <c r="MZW2088" s="2217"/>
      <c r="MZX2088" s="2217"/>
      <c r="MZY2088" s="2217"/>
      <c r="MZZ2088" s="2217"/>
      <c r="NAA2088" s="2217"/>
      <c r="NAB2088" s="2217"/>
      <c r="NAC2088" s="2217"/>
      <c r="NAD2088" s="2217"/>
      <c r="NAE2088" s="2217"/>
      <c r="NAF2088" s="2217"/>
      <c r="NAG2088" s="2217"/>
      <c r="NAH2088" s="2217"/>
      <c r="NAI2088" s="2217"/>
      <c r="NAJ2088" s="2217"/>
      <c r="NAK2088" s="2217"/>
      <c r="NAL2088" s="2217"/>
      <c r="NAM2088" s="2217"/>
      <c r="NAN2088" s="2217"/>
      <c r="NAO2088" s="2217"/>
      <c r="NAP2088" s="2217"/>
      <c r="NAQ2088" s="2217"/>
      <c r="NAR2088" s="2217"/>
      <c r="NAS2088" s="2217"/>
      <c r="NAT2088" s="2217"/>
      <c r="NAU2088" s="2217"/>
      <c r="NAV2088" s="2217"/>
      <c r="NAW2088" s="2217"/>
      <c r="NAX2088" s="2217"/>
      <c r="NAY2088" s="2217"/>
      <c r="NAZ2088" s="2217"/>
      <c r="NBA2088" s="2217"/>
      <c r="NBB2088" s="2217"/>
      <c r="NBC2088" s="2217"/>
      <c r="NBD2088" s="2217"/>
      <c r="NBE2088" s="2217"/>
      <c r="NBF2088" s="2217"/>
      <c r="NBG2088" s="2217"/>
      <c r="NBH2088" s="2217"/>
      <c r="NBI2088" s="2217"/>
      <c r="NBJ2088" s="2217"/>
      <c r="NBK2088" s="2217"/>
      <c r="NBL2088" s="2217"/>
      <c r="NBM2088" s="2217"/>
      <c r="NBN2088" s="2217"/>
      <c r="NBO2088" s="2217"/>
      <c r="NBP2088" s="2217"/>
      <c r="NBQ2088" s="2217"/>
      <c r="NBR2088" s="2217"/>
      <c r="NBS2088" s="2217"/>
      <c r="NBT2088" s="2217"/>
      <c r="NBU2088" s="2217"/>
      <c r="NBV2088" s="2217"/>
      <c r="NBW2088" s="2217"/>
      <c r="NBX2088" s="2217"/>
      <c r="NBY2088" s="2217"/>
      <c r="NBZ2088" s="2217"/>
      <c r="NCA2088" s="2217"/>
      <c r="NCB2088" s="2217"/>
      <c r="NCC2088" s="2217"/>
      <c r="NCD2088" s="2217"/>
      <c r="NCE2088" s="2217"/>
      <c r="NCF2088" s="2217"/>
      <c r="NCG2088" s="2217"/>
      <c r="NCH2088" s="2217"/>
      <c r="NCI2088" s="2217"/>
      <c r="NCJ2088" s="2217"/>
      <c r="NCK2088" s="2217"/>
      <c r="NCL2088" s="2217"/>
      <c r="NCM2088" s="2217"/>
      <c r="NCN2088" s="2217"/>
      <c r="NCO2088" s="2217"/>
      <c r="NCP2088" s="2217"/>
      <c r="NCQ2088" s="2217"/>
      <c r="NCR2088" s="2217"/>
      <c r="NCS2088" s="2217"/>
      <c r="NCT2088" s="2217"/>
      <c r="NCU2088" s="2217"/>
      <c r="NCV2088" s="2217"/>
      <c r="NCW2088" s="2217"/>
      <c r="NCX2088" s="2217"/>
      <c r="NCY2088" s="2217"/>
      <c r="NCZ2088" s="2217"/>
      <c r="NDA2088" s="2217"/>
      <c r="NDB2088" s="2217"/>
      <c r="NDC2088" s="2217"/>
      <c r="NDD2088" s="2217"/>
      <c r="NDE2088" s="2217"/>
      <c r="NDF2088" s="2217"/>
      <c r="NDG2088" s="2217"/>
      <c r="NDH2088" s="2217"/>
      <c r="NDI2088" s="2217"/>
      <c r="NDJ2088" s="2217"/>
      <c r="NDK2088" s="2217"/>
      <c r="NDL2088" s="2217"/>
      <c r="NDM2088" s="2217"/>
      <c r="NDN2088" s="2217"/>
      <c r="NDO2088" s="2217"/>
      <c r="NDP2088" s="2217"/>
      <c r="NDQ2088" s="2217"/>
      <c r="NDR2088" s="2217"/>
      <c r="NDS2088" s="2217"/>
      <c r="NDT2088" s="2217"/>
      <c r="NDU2088" s="2217"/>
      <c r="NDV2088" s="2217"/>
      <c r="NDW2088" s="2217"/>
      <c r="NDX2088" s="2217"/>
      <c r="NDY2088" s="2217"/>
      <c r="NDZ2088" s="2217"/>
      <c r="NEA2088" s="2217"/>
      <c r="NEB2088" s="2217"/>
      <c r="NEC2088" s="2217"/>
      <c r="NED2088" s="2217"/>
      <c r="NEE2088" s="2217"/>
      <c r="NEF2088" s="2217"/>
      <c r="NEG2088" s="2217"/>
      <c r="NEH2088" s="2217"/>
      <c r="NEI2088" s="2217"/>
      <c r="NEJ2088" s="2217"/>
      <c r="NEK2088" s="2217"/>
      <c r="NEL2088" s="2217"/>
      <c r="NEM2088" s="2217"/>
      <c r="NEN2088" s="2217"/>
      <c r="NEO2088" s="2217"/>
      <c r="NEP2088" s="2217"/>
      <c r="NEQ2088" s="2217"/>
      <c r="NER2088" s="2217"/>
      <c r="NES2088" s="2217"/>
      <c r="NET2088" s="2217"/>
      <c r="NEU2088" s="2217"/>
      <c r="NEV2088" s="2217"/>
      <c r="NEW2088" s="2217"/>
      <c r="NEX2088" s="2217"/>
      <c r="NEY2088" s="2217"/>
      <c r="NEZ2088" s="2217"/>
      <c r="NFA2088" s="2217"/>
      <c r="NFB2088" s="2217"/>
      <c r="NFC2088" s="2217"/>
      <c r="NFD2088" s="2217"/>
      <c r="NFE2088" s="2217"/>
      <c r="NFF2088" s="2217"/>
      <c r="NFG2088" s="2217"/>
      <c r="NFH2088" s="2217"/>
      <c r="NFI2088" s="2217"/>
      <c r="NFJ2088" s="2217"/>
      <c r="NFK2088" s="2217"/>
      <c r="NFL2088" s="2217"/>
      <c r="NFM2088" s="2217"/>
      <c r="NFN2088" s="2217"/>
      <c r="NFO2088" s="2217"/>
      <c r="NFP2088" s="2217"/>
      <c r="NFQ2088" s="2217"/>
      <c r="NFR2088" s="2217"/>
      <c r="NFS2088" s="2217"/>
      <c r="NFT2088" s="2217"/>
      <c r="NFU2088" s="2217"/>
      <c r="NFV2088" s="2217"/>
      <c r="NFW2088" s="2217"/>
      <c r="NFX2088" s="2217"/>
      <c r="NFY2088" s="2217"/>
      <c r="NFZ2088" s="2217"/>
      <c r="NGA2088" s="2217"/>
      <c r="NGB2088" s="2217"/>
      <c r="NGC2088" s="2217"/>
      <c r="NGD2088" s="2217"/>
      <c r="NGE2088" s="2217"/>
      <c r="NGF2088" s="2217"/>
      <c r="NGG2088" s="2217"/>
      <c r="NGH2088" s="2217"/>
      <c r="NGI2088" s="2217"/>
      <c r="NGJ2088" s="2217"/>
      <c r="NGK2088" s="2217"/>
      <c r="NGL2088" s="2217"/>
      <c r="NGM2088" s="2217"/>
      <c r="NGN2088" s="2217"/>
      <c r="NGO2088" s="2217"/>
      <c r="NGP2088" s="2217"/>
      <c r="NGQ2088" s="2217"/>
      <c r="NGR2088" s="2217"/>
      <c r="NGS2088" s="2217"/>
      <c r="NGT2088" s="2217"/>
      <c r="NGU2088" s="2217"/>
      <c r="NGV2088" s="2217"/>
      <c r="NGW2088" s="2217"/>
      <c r="NGX2088" s="2217"/>
      <c r="NGY2088" s="2217"/>
      <c r="NGZ2088" s="2217"/>
      <c r="NHA2088" s="2217"/>
      <c r="NHB2088" s="2217"/>
      <c r="NHC2088" s="2217"/>
      <c r="NHD2088" s="2217"/>
      <c r="NHE2088" s="2217"/>
      <c r="NHF2088" s="2217"/>
      <c r="NHG2088" s="2217"/>
      <c r="NHH2088" s="2217"/>
      <c r="NHI2088" s="2217"/>
      <c r="NHJ2088" s="2217"/>
      <c r="NHK2088" s="2217"/>
      <c r="NHL2088" s="2217"/>
      <c r="NHM2088" s="2217"/>
      <c r="NHN2088" s="2217"/>
      <c r="NHO2088" s="2217"/>
      <c r="NHP2088" s="2217"/>
      <c r="NHQ2088" s="2217"/>
      <c r="NHR2088" s="2217"/>
      <c r="NHS2088" s="2217"/>
      <c r="NHT2088" s="2217"/>
      <c r="NHU2088" s="2217"/>
      <c r="NHV2088" s="2217"/>
      <c r="NHW2088" s="2217"/>
      <c r="NHX2088" s="2217"/>
      <c r="NHY2088" s="2217"/>
      <c r="NHZ2088" s="2217"/>
      <c r="NIA2088" s="2217"/>
      <c r="NIB2088" s="2217"/>
      <c r="NIC2088" s="2217"/>
      <c r="NID2088" s="2217"/>
      <c r="NIE2088" s="2217"/>
      <c r="NIF2088" s="2217"/>
      <c r="NIG2088" s="2217"/>
      <c r="NIH2088" s="2217"/>
      <c r="NII2088" s="2217"/>
      <c r="NIJ2088" s="2217"/>
      <c r="NIK2088" s="2217"/>
      <c r="NIL2088" s="2217"/>
      <c r="NIM2088" s="2217"/>
      <c r="NIN2088" s="2217"/>
      <c r="NIO2088" s="2217"/>
      <c r="NIP2088" s="2217"/>
      <c r="NIQ2088" s="2217"/>
      <c r="NIR2088" s="2217"/>
      <c r="NIS2088" s="2217"/>
      <c r="NIT2088" s="2217"/>
      <c r="NIU2088" s="2217"/>
      <c r="NIV2088" s="2217"/>
      <c r="NIW2088" s="2217"/>
      <c r="NIX2088" s="2217"/>
      <c r="NIY2088" s="2217"/>
      <c r="NIZ2088" s="2217"/>
      <c r="NJA2088" s="2217"/>
      <c r="NJB2088" s="2217"/>
      <c r="NJC2088" s="2217"/>
      <c r="NJD2088" s="2217"/>
      <c r="NJE2088" s="2217"/>
      <c r="NJF2088" s="2217"/>
      <c r="NJG2088" s="2217"/>
      <c r="NJH2088" s="2217"/>
      <c r="NJI2088" s="2217"/>
      <c r="NJJ2088" s="2217"/>
      <c r="NJK2088" s="2217"/>
      <c r="NJL2088" s="2217"/>
      <c r="NJM2088" s="2217"/>
      <c r="NJN2088" s="2217"/>
      <c r="NJO2088" s="2217"/>
      <c r="NJP2088" s="2217"/>
      <c r="NJQ2088" s="2217"/>
      <c r="NJR2088" s="2217"/>
      <c r="NJS2088" s="2217"/>
      <c r="NJT2088" s="2217"/>
      <c r="NJU2088" s="2217"/>
      <c r="NJV2088" s="2217"/>
      <c r="NJW2088" s="2217"/>
      <c r="NJX2088" s="2217"/>
      <c r="NJY2088" s="2217"/>
      <c r="NJZ2088" s="2217"/>
      <c r="NKA2088" s="2217"/>
      <c r="NKB2088" s="2217"/>
      <c r="NKC2088" s="2217"/>
      <c r="NKD2088" s="2217"/>
      <c r="NKE2088" s="2217"/>
      <c r="NKF2088" s="2217"/>
      <c r="NKG2088" s="2217"/>
      <c r="NKH2088" s="2217"/>
      <c r="NKI2088" s="2217"/>
      <c r="NKJ2088" s="2217"/>
      <c r="NKK2088" s="2217"/>
      <c r="NKL2088" s="2217"/>
      <c r="NKM2088" s="2217"/>
      <c r="NKN2088" s="2217"/>
      <c r="NKO2088" s="2217"/>
      <c r="NKP2088" s="2217"/>
      <c r="NKQ2088" s="2217"/>
      <c r="NKR2088" s="2217"/>
      <c r="NKS2088" s="2217"/>
      <c r="NKT2088" s="2217"/>
      <c r="NKU2088" s="2217"/>
      <c r="NKV2088" s="2217"/>
      <c r="NKW2088" s="2217"/>
      <c r="NKX2088" s="2217"/>
      <c r="NKY2088" s="2217"/>
      <c r="NKZ2088" s="2217"/>
      <c r="NLA2088" s="2217"/>
      <c r="NLB2088" s="2217"/>
      <c r="NLC2088" s="2217"/>
      <c r="NLD2088" s="2217"/>
      <c r="NLE2088" s="2217"/>
      <c r="NLF2088" s="2217"/>
      <c r="NLG2088" s="2217"/>
      <c r="NLH2088" s="2217"/>
      <c r="NLI2088" s="2217"/>
      <c r="NLJ2088" s="2217"/>
      <c r="NLK2088" s="2217"/>
      <c r="NLL2088" s="2217"/>
      <c r="NLM2088" s="2217"/>
      <c r="NLN2088" s="2217"/>
      <c r="NLO2088" s="2217"/>
      <c r="NLP2088" s="2217"/>
      <c r="NLQ2088" s="2217"/>
      <c r="NLR2088" s="2217"/>
      <c r="NLS2088" s="2217"/>
      <c r="NLT2088" s="2217"/>
      <c r="NLU2088" s="2217"/>
      <c r="NLV2088" s="2217"/>
      <c r="NLW2088" s="2217"/>
      <c r="NLX2088" s="2217"/>
      <c r="NLY2088" s="2217"/>
      <c r="NLZ2088" s="2217"/>
      <c r="NMA2088" s="2217"/>
      <c r="NMB2088" s="2217"/>
      <c r="NMC2088" s="2217"/>
      <c r="NMD2088" s="2217"/>
      <c r="NME2088" s="2217"/>
      <c r="NMF2088" s="2217"/>
      <c r="NMG2088" s="2217"/>
      <c r="NMH2088" s="2217"/>
      <c r="NMI2088" s="2217"/>
      <c r="NMJ2088" s="2217"/>
      <c r="NMK2088" s="2217"/>
      <c r="NML2088" s="2217"/>
      <c r="NMM2088" s="2217"/>
      <c r="NMN2088" s="2217"/>
      <c r="NMO2088" s="2217"/>
      <c r="NMP2088" s="2217"/>
      <c r="NMQ2088" s="2217"/>
      <c r="NMR2088" s="2217"/>
      <c r="NMS2088" s="2217"/>
      <c r="NMT2088" s="2217"/>
      <c r="NMU2088" s="2217"/>
      <c r="NMV2088" s="2217"/>
      <c r="NMW2088" s="2217"/>
      <c r="NMX2088" s="2217"/>
      <c r="NMY2088" s="2217"/>
      <c r="NMZ2088" s="2217"/>
      <c r="NNA2088" s="2217"/>
      <c r="NNB2088" s="2217"/>
      <c r="NNC2088" s="2217"/>
      <c r="NND2088" s="2217"/>
      <c r="NNE2088" s="2217"/>
      <c r="NNF2088" s="2217"/>
      <c r="NNG2088" s="2217"/>
      <c r="NNH2088" s="2217"/>
      <c r="NNI2088" s="2217"/>
      <c r="NNJ2088" s="2217"/>
      <c r="NNK2088" s="2217"/>
      <c r="NNL2088" s="2217"/>
      <c r="NNM2088" s="2217"/>
      <c r="NNN2088" s="2217"/>
      <c r="NNO2088" s="2217"/>
      <c r="NNP2088" s="2217"/>
      <c r="NNQ2088" s="2217"/>
      <c r="NNR2088" s="2217"/>
      <c r="NNS2088" s="2217"/>
      <c r="NNT2088" s="2217"/>
      <c r="NNU2088" s="2217"/>
      <c r="NNV2088" s="2217"/>
      <c r="NNW2088" s="2217"/>
      <c r="NNX2088" s="2217"/>
      <c r="NNY2088" s="2217"/>
      <c r="NNZ2088" s="2217"/>
      <c r="NOA2088" s="2217"/>
      <c r="NOB2088" s="2217"/>
      <c r="NOC2088" s="2217"/>
      <c r="NOD2088" s="2217"/>
      <c r="NOE2088" s="2217"/>
      <c r="NOF2088" s="2217"/>
      <c r="NOG2088" s="2217"/>
      <c r="NOH2088" s="2217"/>
      <c r="NOI2088" s="2217"/>
      <c r="NOJ2088" s="2217"/>
      <c r="NOK2088" s="2217"/>
      <c r="NOL2088" s="2217"/>
      <c r="NOM2088" s="2217"/>
      <c r="NON2088" s="2217"/>
      <c r="NOO2088" s="2217"/>
      <c r="NOP2088" s="2217"/>
      <c r="NOQ2088" s="2217"/>
      <c r="NOR2088" s="2217"/>
      <c r="NOS2088" s="2217"/>
      <c r="NOT2088" s="2217"/>
      <c r="NOU2088" s="2217"/>
      <c r="NOV2088" s="2217"/>
      <c r="NOW2088" s="2217"/>
      <c r="NOX2088" s="2217"/>
      <c r="NOY2088" s="2217"/>
      <c r="NOZ2088" s="2217"/>
      <c r="NPA2088" s="2217"/>
      <c r="NPB2088" s="2217"/>
      <c r="NPC2088" s="2217"/>
      <c r="NPD2088" s="2217"/>
      <c r="NPE2088" s="2217"/>
      <c r="NPF2088" s="2217"/>
      <c r="NPG2088" s="2217"/>
      <c r="NPH2088" s="2217"/>
      <c r="NPI2088" s="2217"/>
      <c r="NPJ2088" s="2217"/>
      <c r="NPK2088" s="2217"/>
      <c r="NPL2088" s="2217"/>
      <c r="NPM2088" s="2217"/>
      <c r="NPN2088" s="2217"/>
      <c r="NPO2088" s="2217"/>
      <c r="NPP2088" s="2217"/>
      <c r="NPQ2088" s="2217"/>
      <c r="NPR2088" s="2217"/>
      <c r="NPS2088" s="2217"/>
      <c r="NPT2088" s="2217"/>
      <c r="NPU2088" s="2217"/>
      <c r="NPV2088" s="2217"/>
      <c r="NPW2088" s="2217"/>
      <c r="NPX2088" s="2217"/>
      <c r="NPY2088" s="2217"/>
      <c r="NPZ2088" s="2217"/>
      <c r="NQA2088" s="2217"/>
      <c r="NQB2088" s="2217"/>
      <c r="NQC2088" s="2217"/>
      <c r="NQD2088" s="2217"/>
      <c r="NQE2088" s="2217"/>
      <c r="NQF2088" s="2217"/>
      <c r="NQG2088" s="2217"/>
      <c r="NQH2088" s="2217"/>
      <c r="NQI2088" s="2217"/>
      <c r="NQJ2088" s="2217"/>
      <c r="NQK2088" s="2217"/>
      <c r="NQL2088" s="2217"/>
      <c r="NQM2088" s="2217"/>
      <c r="NQN2088" s="2217"/>
      <c r="NQO2088" s="2217"/>
      <c r="NQP2088" s="2217"/>
      <c r="NQQ2088" s="2217"/>
      <c r="NQR2088" s="2217"/>
      <c r="NQS2088" s="2217"/>
      <c r="NQT2088" s="2217"/>
      <c r="NQU2088" s="2217"/>
      <c r="NQV2088" s="2217"/>
      <c r="NQW2088" s="2217"/>
      <c r="NQX2088" s="2217"/>
      <c r="NQY2088" s="2217"/>
      <c r="NQZ2088" s="2217"/>
      <c r="NRA2088" s="2217"/>
      <c r="NRB2088" s="2217"/>
      <c r="NRC2088" s="2217"/>
      <c r="NRD2088" s="2217"/>
      <c r="NRE2088" s="2217"/>
      <c r="NRF2088" s="2217"/>
      <c r="NRG2088" s="2217"/>
      <c r="NRH2088" s="2217"/>
      <c r="NRI2088" s="2217"/>
      <c r="NRJ2088" s="2217"/>
      <c r="NRK2088" s="2217"/>
      <c r="NRL2088" s="2217"/>
      <c r="NRM2088" s="2217"/>
      <c r="NRN2088" s="2217"/>
      <c r="NRO2088" s="2217"/>
      <c r="NRP2088" s="2217"/>
      <c r="NRQ2088" s="2217"/>
      <c r="NRR2088" s="2217"/>
      <c r="NRS2088" s="2217"/>
      <c r="NRT2088" s="2217"/>
      <c r="NRU2088" s="2217"/>
      <c r="NRV2088" s="2217"/>
      <c r="NRW2088" s="2217"/>
      <c r="NRX2088" s="2217"/>
      <c r="NRY2088" s="2217"/>
      <c r="NRZ2088" s="2217"/>
      <c r="NSA2088" s="2217"/>
      <c r="NSB2088" s="2217"/>
      <c r="NSC2088" s="2217"/>
      <c r="NSD2088" s="2217"/>
      <c r="NSE2088" s="2217"/>
      <c r="NSF2088" s="2217"/>
      <c r="NSG2088" s="2217"/>
      <c r="NSH2088" s="2217"/>
      <c r="NSI2088" s="2217"/>
      <c r="NSJ2088" s="2217"/>
      <c r="NSK2088" s="2217"/>
      <c r="NSL2088" s="2217"/>
      <c r="NSM2088" s="2217"/>
      <c r="NSN2088" s="2217"/>
      <c r="NSO2088" s="2217"/>
      <c r="NSP2088" s="2217"/>
      <c r="NSQ2088" s="2217"/>
      <c r="NSR2088" s="2217"/>
      <c r="NSS2088" s="2217"/>
      <c r="NST2088" s="2217"/>
      <c r="NSU2088" s="2217"/>
      <c r="NSV2088" s="2217"/>
      <c r="NSW2088" s="2217"/>
      <c r="NSX2088" s="2217"/>
      <c r="NSY2088" s="2217"/>
      <c r="NSZ2088" s="2217"/>
      <c r="NTA2088" s="2217"/>
      <c r="NTB2088" s="2217"/>
      <c r="NTC2088" s="2217"/>
      <c r="NTD2088" s="2217"/>
      <c r="NTE2088" s="2217"/>
      <c r="NTF2088" s="2217"/>
      <c r="NTG2088" s="2217"/>
      <c r="NTH2088" s="2217"/>
      <c r="NTI2088" s="2217"/>
      <c r="NTJ2088" s="2217"/>
      <c r="NTK2088" s="2217"/>
      <c r="NTL2088" s="2217"/>
      <c r="NTM2088" s="2217"/>
      <c r="NTN2088" s="2217"/>
      <c r="NTO2088" s="2217"/>
      <c r="NTP2088" s="2217"/>
      <c r="NTQ2088" s="2217"/>
      <c r="NTR2088" s="2217"/>
      <c r="NTS2088" s="2217"/>
      <c r="NTT2088" s="2217"/>
      <c r="NTU2088" s="2217"/>
      <c r="NTV2088" s="2217"/>
      <c r="NTW2088" s="2217"/>
      <c r="NTX2088" s="2217"/>
      <c r="NTY2088" s="2217"/>
      <c r="NTZ2088" s="2217"/>
      <c r="NUA2088" s="2217"/>
      <c r="NUB2088" s="2217"/>
      <c r="NUC2088" s="2217"/>
      <c r="NUD2088" s="2217"/>
      <c r="NUE2088" s="2217"/>
      <c r="NUF2088" s="2217"/>
      <c r="NUG2088" s="2217"/>
      <c r="NUH2088" s="2217"/>
      <c r="NUI2088" s="2217"/>
      <c r="NUJ2088" s="2217"/>
      <c r="NUK2088" s="2217"/>
      <c r="NUL2088" s="2217"/>
      <c r="NUM2088" s="2217"/>
      <c r="NUN2088" s="2217"/>
      <c r="NUO2088" s="2217"/>
      <c r="NUP2088" s="2217"/>
      <c r="NUQ2088" s="2217"/>
      <c r="NUR2088" s="2217"/>
      <c r="NUS2088" s="2217"/>
      <c r="NUT2088" s="2217"/>
      <c r="NUU2088" s="2217"/>
      <c r="NUV2088" s="2217"/>
      <c r="NUW2088" s="2217"/>
      <c r="NUX2088" s="2217"/>
      <c r="NUY2088" s="2217"/>
      <c r="NUZ2088" s="2217"/>
      <c r="NVA2088" s="2217"/>
      <c r="NVB2088" s="2217"/>
      <c r="NVC2088" s="2217"/>
      <c r="NVD2088" s="2217"/>
      <c r="NVE2088" s="2217"/>
      <c r="NVF2088" s="2217"/>
      <c r="NVG2088" s="2217"/>
      <c r="NVH2088" s="2217"/>
      <c r="NVI2088" s="2217"/>
      <c r="NVJ2088" s="2217"/>
      <c r="NVK2088" s="2217"/>
      <c r="NVL2088" s="2217"/>
      <c r="NVM2088" s="2217"/>
      <c r="NVN2088" s="2217"/>
      <c r="NVO2088" s="2217"/>
      <c r="NVP2088" s="2217"/>
      <c r="NVQ2088" s="2217"/>
      <c r="NVR2088" s="2217"/>
      <c r="NVS2088" s="2217"/>
      <c r="NVT2088" s="2217"/>
      <c r="NVU2088" s="2217"/>
      <c r="NVV2088" s="2217"/>
      <c r="NVW2088" s="2217"/>
      <c r="NVX2088" s="2217"/>
      <c r="NVY2088" s="2217"/>
      <c r="NVZ2088" s="2217"/>
      <c r="NWA2088" s="2217"/>
      <c r="NWB2088" s="2217"/>
      <c r="NWC2088" s="2217"/>
      <c r="NWD2088" s="2217"/>
      <c r="NWE2088" s="2217"/>
      <c r="NWF2088" s="2217"/>
      <c r="NWG2088" s="2217"/>
      <c r="NWH2088" s="2217"/>
      <c r="NWI2088" s="2217"/>
      <c r="NWJ2088" s="2217"/>
      <c r="NWK2088" s="2217"/>
      <c r="NWL2088" s="2217"/>
      <c r="NWM2088" s="2217"/>
      <c r="NWN2088" s="2217"/>
      <c r="NWO2088" s="2217"/>
      <c r="NWP2088" s="2217"/>
      <c r="NWQ2088" s="2217"/>
      <c r="NWR2088" s="2217"/>
      <c r="NWS2088" s="2217"/>
      <c r="NWT2088" s="2217"/>
      <c r="NWU2088" s="2217"/>
      <c r="NWV2088" s="2217"/>
      <c r="NWW2088" s="2217"/>
      <c r="NWX2088" s="2217"/>
      <c r="NWY2088" s="2217"/>
      <c r="NWZ2088" s="2217"/>
      <c r="NXA2088" s="2217"/>
      <c r="NXB2088" s="2217"/>
      <c r="NXC2088" s="2217"/>
      <c r="NXD2088" s="2217"/>
      <c r="NXE2088" s="2217"/>
      <c r="NXF2088" s="2217"/>
      <c r="NXG2088" s="2217"/>
      <c r="NXH2088" s="2217"/>
      <c r="NXI2088" s="2217"/>
      <c r="NXJ2088" s="2217"/>
      <c r="NXK2088" s="2217"/>
      <c r="NXL2088" s="2217"/>
      <c r="NXM2088" s="2217"/>
      <c r="NXN2088" s="2217"/>
      <c r="NXO2088" s="2217"/>
      <c r="NXP2088" s="2217"/>
      <c r="NXQ2088" s="2217"/>
      <c r="NXR2088" s="2217"/>
      <c r="NXS2088" s="2217"/>
      <c r="NXT2088" s="2217"/>
      <c r="NXU2088" s="2217"/>
      <c r="NXV2088" s="2217"/>
      <c r="NXW2088" s="2217"/>
      <c r="NXX2088" s="2217"/>
      <c r="NXY2088" s="2217"/>
      <c r="NXZ2088" s="2217"/>
      <c r="NYA2088" s="2217"/>
      <c r="NYB2088" s="2217"/>
      <c r="NYC2088" s="2217"/>
      <c r="NYD2088" s="2217"/>
      <c r="NYE2088" s="2217"/>
      <c r="NYF2088" s="2217"/>
      <c r="NYG2088" s="2217"/>
      <c r="NYH2088" s="2217"/>
      <c r="NYI2088" s="2217"/>
      <c r="NYJ2088" s="2217"/>
      <c r="NYK2088" s="2217"/>
      <c r="NYL2088" s="2217"/>
      <c r="NYM2088" s="2217"/>
      <c r="NYN2088" s="2217"/>
      <c r="NYO2088" s="2217"/>
      <c r="NYP2088" s="2217"/>
      <c r="NYQ2088" s="2217"/>
      <c r="NYR2088" s="2217"/>
      <c r="NYS2088" s="2217"/>
      <c r="NYT2088" s="2217"/>
      <c r="NYU2088" s="2217"/>
      <c r="NYV2088" s="2217"/>
      <c r="NYW2088" s="2217"/>
      <c r="NYX2088" s="2217"/>
      <c r="NYY2088" s="2217"/>
      <c r="NYZ2088" s="2217"/>
      <c r="NZA2088" s="2217"/>
      <c r="NZB2088" s="2217"/>
      <c r="NZC2088" s="2217"/>
      <c r="NZD2088" s="2217"/>
      <c r="NZE2088" s="2217"/>
      <c r="NZF2088" s="2217"/>
      <c r="NZG2088" s="2217"/>
      <c r="NZH2088" s="2217"/>
      <c r="NZI2088" s="2217"/>
      <c r="NZJ2088" s="2217"/>
      <c r="NZK2088" s="2217"/>
      <c r="NZL2088" s="2217"/>
      <c r="NZM2088" s="2217"/>
      <c r="NZN2088" s="2217"/>
      <c r="NZO2088" s="2217"/>
      <c r="NZP2088" s="2217"/>
      <c r="NZQ2088" s="2217"/>
      <c r="NZR2088" s="2217"/>
      <c r="NZS2088" s="2217"/>
      <c r="NZT2088" s="2217"/>
      <c r="NZU2088" s="2217"/>
      <c r="NZV2088" s="2217"/>
      <c r="NZW2088" s="2217"/>
      <c r="NZX2088" s="2217"/>
      <c r="NZY2088" s="2217"/>
      <c r="NZZ2088" s="2217"/>
      <c r="OAA2088" s="2217"/>
      <c r="OAB2088" s="2217"/>
      <c r="OAC2088" s="2217"/>
      <c r="OAD2088" s="2217"/>
      <c r="OAE2088" s="2217"/>
      <c r="OAF2088" s="2217"/>
      <c r="OAG2088" s="2217"/>
      <c r="OAH2088" s="2217"/>
      <c r="OAI2088" s="2217"/>
      <c r="OAJ2088" s="2217"/>
      <c r="OAK2088" s="2217"/>
      <c r="OAL2088" s="2217"/>
      <c r="OAM2088" s="2217"/>
      <c r="OAN2088" s="2217"/>
      <c r="OAO2088" s="2217"/>
      <c r="OAP2088" s="2217"/>
      <c r="OAQ2088" s="2217"/>
      <c r="OAR2088" s="2217"/>
      <c r="OAS2088" s="2217"/>
      <c r="OAT2088" s="2217"/>
      <c r="OAU2088" s="2217"/>
      <c r="OAV2088" s="2217"/>
      <c r="OAW2088" s="2217"/>
      <c r="OAX2088" s="2217"/>
      <c r="OAY2088" s="2217"/>
      <c r="OAZ2088" s="2217"/>
      <c r="OBA2088" s="2217"/>
      <c r="OBB2088" s="2217"/>
      <c r="OBC2088" s="2217"/>
      <c r="OBD2088" s="2217"/>
      <c r="OBE2088" s="2217"/>
      <c r="OBF2088" s="2217"/>
      <c r="OBG2088" s="2217"/>
      <c r="OBH2088" s="2217"/>
      <c r="OBI2088" s="2217"/>
      <c r="OBJ2088" s="2217"/>
      <c r="OBK2088" s="2217"/>
      <c r="OBL2088" s="2217"/>
      <c r="OBM2088" s="2217"/>
      <c r="OBN2088" s="2217"/>
      <c r="OBO2088" s="2217"/>
      <c r="OBP2088" s="2217"/>
      <c r="OBQ2088" s="2217"/>
      <c r="OBR2088" s="2217"/>
      <c r="OBS2088" s="2217"/>
      <c r="OBT2088" s="2217"/>
      <c r="OBU2088" s="2217"/>
      <c r="OBV2088" s="2217"/>
      <c r="OBW2088" s="2217"/>
      <c r="OBX2088" s="2217"/>
      <c r="OBY2088" s="2217"/>
      <c r="OBZ2088" s="2217"/>
      <c r="OCA2088" s="2217"/>
      <c r="OCB2088" s="2217"/>
      <c r="OCC2088" s="2217"/>
      <c r="OCD2088" s="2217"/>
      <c r="OCE2088" s="2217"/>
      <c r="OCF2088" s="2217"/>
      <c r="OCG2088" s="2217"/>
      <c r="OCH2088" s="2217"/>
      <c r="OCI2088" s="2217"/>
      <c r="OCJ2088" s="2217"/>
      <c r="OCK2088" s="2217"/>
      <c r="OCL2088" s="2217"/>
      <c r="OCM2088" s="2217"/>
      <c r="OCN2088" s="2217"/>
      <c r="OCO2088" s="2217"/>
      <c r="OCP2088" s="2217"/>
      <c r="OCQ2088" s="2217"/>
      <c r="OCR2088" s="2217"/>
      <c r="OCS2088" s="2217"/>
      <c r="OCT2088" s="2217"/>
      <c r="OCU2088" s="2217"/>
      <c r="OCV2088" s="2217"/>
      <c r="OCW2088" s="2217"/>
      <c r="OCX2088" s="2217"/>
      <c r="OCY2088" s="2217"/>
      <c r="OCZ2088" s="2217"/>
      <c r="ODA2088" s="2217"/>
      <c r="ODB2088" s="2217"/>
      <c r="ODC2088" s="2217"/>
      <c r="ODD2088" s="2217"/>
      <c r="ODE2088" s="2217"/>
      <c r="ODF2088" s="2217"/>
      <c r="ODG2088" s="2217"/>
      <c r="ODH2088" s="2217"/>
      <c r="ODI2088" s="2217"/>
      <c r="ODJ2088" s="2217"/>
      <c r="ODK2088" s="2217"/>
      <c r="ODL2088" s="2217"/>
      <c r="ODM2088" s="2217"/>
      <c r="ODN2088" s="2217"/>
      <c r="ODO2088" s="2217"/>
      <c r="ODP2088" s="2217"/>
      <c r="ODQ2088" s="2217"/>
      <c r="ODR2088" s="2217"/>
      <c r="ODS2088" s="2217"/>
      <c r="ODT2088" s="2217"/>
      <c r="ODU2088" s="2217"/>
      <c r="ODV2088" s="2217"/>
      <c r="ODW2088" s="2217"/>
      <c r="ODX2088" s="2217"/>
      <c r="ODY2088" s="2217"/>
      <c r="ODZ2088" s="2217"/>
      <c r="OEA2088" s="2217"/>
      <c r="OEB2088" s="2217"/>
      <c r="OEC2088" s="2217"/>
      <c r="OED2088" s="2217"/>
      <c r="OEE2088" s="2217"/>
      <c r="OEF2088" s="2217"/>
      <c r="OEG2088" s="2217"/>
      <c r="OEH2088" s="2217"/>
      <c r="OEI2088" s="2217"/>
      <c r="OEJ2088" s="2217"/>
      <c r="OEK2088" s="2217"/>
      <c r="OEL2088" s="2217"/>
      <c r="OEM2088" s="2217"/>
      <c r="OEN2088" s="2217"/>
      <c r="OEO2088" s="2217"/>
      <c r="OEP2088" s="2217"/>
      <c r="OEQ2088" s="2217"/>
      <c r="OER2088" s="2217"/>
      <c r="OES2088" s="2217"/>
      <c r="OET2088" s="2217"/>
      <c r="OEU2088" s="2217"/>
      <c r="OEV2088" s="2217"/>
      <c r="OEW2088" s="2217"/>
      <c r="OEX2088" s="2217"/>
      <c r="OEY2088" s="2217"/>
      <c r="OEZ2088" s="2217"/>
      <c r="OFA2088" s="2217"/>
      <c r="OFB2088" s="2217"/>
      <c r="OFC2088" s="2217"/>
      <c r="OFD2088" s="2217"/>
      <c r="OFE2088" s="2217"/>
      <c r="OFF2088" s="2217"/>
      <c r="OFG2088" s="2217"/>
      <c r="OFH2088" s="2217"/>
      <c r="OFI2088" s="2217"/>
      <c r="OFJ2088" s="2217"/>
      <c r="OFK2088" s="2217"/>
      <c r="OFL2088" s="2217"/>
      <c r="OFM2088" s="2217"/>
      <c r="OFN2088" s="2217"/>
      <c r="OFO2088" s="2217"/>
      <c r="OFP2088" s="2217"/>
      <c r="OFQ2088" s="2217"/>
      <c r="OFR2088" s="2217"/>
      <c r="OFS2088" s="2217"/>
      <c r="OFT2088" s="2217"/>
      <c r="OFU2088" s="2217"/>
      <c r="OFV2088" s="2217"/>
      <c r="OFW2088" s="2217"/>
      <c r="OFX2088" s="2217"/>
      <c r="OFY2088" s="2217"/>
      <c r="OFZ2088" s="2217"/>
      <c r="OGA2088" s="2217"/>
      <c r="OGB2088" s="2217"/>
      <c r="OGC2088" s="2217"/>
      <c r="OGD2088" s="2217"/>
      <c r="OGE2088" s="2217"/>
      <c r="OGF2088" s="2217"/>
      <c r="OGG2088" s="2217"/>
      <c r="OGH2088" s="2217"/>
      <c r="OGI2088" s="2217"/>
      <c r="OGJ2088" s="2217"/>
      <c r="OGK2088" s="2217"/>
      <c r="OGL2088" s="2217"/>
      <c r="OGM2088" s="2217"/>
      <c r="OGN2088" s="2217"/>
      <c r="OGO2088" s="2217"/>
      <c r="OGP2088" s="2217"/>
      <c r="OGQ2088" s="2217"/>
      <c r="OGR2088" s="2217"/>
      <c r="OGS2088" s="2217"/>
      <c r="OGT2088" s="2217"/>
      <c r="OGU2088" s="2217"/>
      <c r="OGV2088" s="2217"/>
      <c r="OGW2088" s="2217"/>
      <c r="OGX2088" s="2217"/>
      <c r="OGY2088" s="2217"/>
      <c r="OGZ2088" s="2217"/>
      <c r="OHA2088" s="2217"/>
      <c r="OHB2088" s="2217"/>
      <c r="OHC2088" s="2217"/>
      <c r="OHD2088" s="2217"/>
      <c r="OHE2088" s="2217"/>
      <c r="OHF2088" s="2217"/>
      <c r="OHG2088" s="2217"/>
      <c r="OHH2088" s="2217"/>
      <c r="OHI2088" s="2217"/>
      <c r="OHJ2088" s="2217"/>
      <c r="OHK2088" s="2217"/>
      <c r="OHL2088" s="2217"/>
      <c r="OHM2088" s="2217"/>
      <c r="OHN2088" s="2217"/>
      <c r="OHO2088" s="2217"/>
      <c r="OHP2088" s="2217"/>
      <c r="OHQ2088" s="2217"/>
      <c r="OHR2088" s="2217"/>
      <c r="OHS2088" s="2217"/>
      <c r="OHT2088" s="2217"/>
      <c r="OHU2088" s="2217"/>
      <c r="OHV2088" s="2217"/>
      <c r="OHW2088" s="2217"/>
      <c r="OHX2088" s="2217"/>
      <c r="OHY2088" s="2217"/>
      <c r="OHZ2088" s="2217"/>
      <c r="OIA2088" s="2217"/>
      <c r="OIB2088" s="2217"/>
      <c r="OIC2088" s="2217"/>
      <c r="OID2088" s="2217"/>
      <c r="OIE2088" s="2217"/>
      <c r="OIF2088" s="2217"/>
      <c r="OIG2088" s="2217"/>
      <c r="OIH2088" s="2217"/>
      <c r="OII2088" s="2217"/>
      <c r="OIJ2088" s="2217"/>
      <c r="OIK2088" s="2217"/>
      <c r="OIL2088" s="2217"/>
      <c r="OIM2088" s="2217"/>
      <c r="OIN2088" s="2217"/>
      <c r="OIO2088" s="2217"/>
      <c r="OIP2088" s="2217"/>
      <c r="OIQ2088" s="2217"/>
      <c r="OIR2088" s="2217"/>
      <c r="OIS2088" s="2217"/>
      <c r="OIT2088" s="2217"/>
      <c r="OIU2088" s="2217"/>
      <c r="OIV2088" s="2217"/>
      <c r="OIW2088" s="2217"/>
      <c r="OIX2088" s="2217"/>
      <c r="OIY2088" s="2217"/>
      <c r="OIZ2088" s="2217"/>
      <c r="OJA2088" s="2217"/>
      <c r="OJB2088" s="2217"/>
      <c r="OJC2088" s="2217"/>
      <c r="OJD2088" s="2217"/>
      <c r="OJE2088" s="2217"/>
      <c r="OJF2088" s="2217"/>
      <c r="OJG2088" s="2217"/>
      <c r="OJH2088" s="2217"/>
      <c r="OJI2088" s="2217"/>
      <c r="OJJ2088" s="2217"/>
      <c r="OJK2088" s="2217"/>
      <c r="OJL2088" s="2217"/>
      <c r="OJM2088" s="2217"/>
      <c r="OJN2088" s="2217"/>
      <c r="OJO2088" s="2217"/>
      <c r="OJP2088" s="2217"/>
      <c r="OJQ2088" s="2217"/>
      <c r="OJR2088" s="2217"/>
      <c r="OJS2088" s="2217"/>
      <c r="OJT2088" s="2217"/>
      <c r="OJU2088" s="2217"/>
      <c r="OJV2088" s="2217"/>
      <c r="OJW2088" s="2217"/>
      <c r="OJX2088" s="2217"/>
      <c r="OJY2088" s="2217"/>
      <c r="OJZ2088" s="2217"/>
      <c r="OKA2088" s="2217"/>
      <c r="OKB2088" s="2217"/>
      <c r="OKC2088" s="2217"/>
      <c r="OKD2088" s="2217"/>
      <c r="OKE2088" s="2217"/>
      <c r="OKF2088" s="2217"/>
      <c r="OKG2088" s="2217"/>
      <c r="OKH2088" s="2217"/>
      <c r="OKI2088" s="2217"/>
      <c r="OKJ2088" s="2217"/>
      <c r="OKK2088" s="2217"/>
      <c r="OKL2088" s="2217"/>
      <c r="OKM2088" s="2217"/>
      <c r="OKN2088" s="2217"/>
      <c r="OKO2088" s="2217"/>
      <c r="OKP2088" s="2217"/>
      <c r="OKQ2088" s="2217"/>
      <c r="OKR2088" s="2217"/>
      <c r="OKS2088" s="2217"/>
      <c r="OKT2088" s="2217"/>
      <c r="OKU2088" s="2217"/>
      <c r="OKV2088" s="2217"/>
      <c r="OKW2088" s="2217"/>
      <c r="OKX2088" s="2217"/>
      <c r="OKY2088" s="2217"/>
      <c r="OKZ2088" s="2217"/>
      <c r="OLA2088" s="2217"/>
      <c r="OLB2088" s="2217"/>
      <c r="OLC2088" s="2217"/>
      <c r="OLD2088" s="2217"/>
      <c r="OLE2088" s="2217"/>
      <c r="OLF2088" s="2217"/>
      <c r="OLG2088" s="2217"/>
      <c r="OLH2088" s="2217"/>
      <c r="OLI2088" s="2217"/>
      <c r="OLJ2088" s="2217"/>
      <c r="OLK2088" s="2217"/>
      <c r="OLL2088" s="2217"/>
      <c r="OLM2088" s="2217"/>
      <c r="OLN2088" s="2217"/>
      <c r="OLO2088" s="2217"/>
      <c r="OLP2088" s="2217"/>
      <c r="OLQ2088" s="2217"/>
      <c r="OLR2088" s="2217"/>
      <c r="OLS2088" s="2217"/>
      <c r="OLT2088" s="2217"/>
      <c r="OLU2088" s="2217"/>
      <c r="OLV2088" s="2217"/>
      <c r="OLW2088" s="2217"/>
      <c r="OLX2088" s="2217"/>
      <c r="OLY2088" s="2217"/>
      <c r="OLZ2088" s="2217"/>
      <c r="OMA2088" s="2217"/>
      <c r="OMB2088" s="2217"/>
      <c r="OMC2088" s="2217"/>
      <c r="OMD2088" s="2217"/>
      <c r="OME2088" s="2217"/>
      <c r="OMF2088" s="2217"/>
      <c r="OMG2088" s="2217"/>
      <c r="OMH2088" s="2217"/>
      <c r="OMI2088" s="2217"/>
      <c r="OMJ2088" s="2217"/>
      <c r="OMK2088" s="2217"/>
      <c r="OML2088" s="2217"/>
      <c r="OMM2088" s="2217"/>
      <c r="OMN2088" s="2217"/>
      <c r="OMO2088" s="2217"/>
      <c r="OMP2088" s="2217"/>
      <c r="OMQ2088" s="2217"/>
      <c r="OMR2088" s="2217"/>
      <c r="OMS2088" s="2217"/>
      <c r="OMT2088" s="2217"/>
      <c r="OMU2088" s="2217"/>
      <c r="OMV2088" s="2217"/>
      <c r="OMW2088" s="2217"/>
      <c r="OMX2088" s="2217"/>
      <c r="OMY2088" s="2217"/>
      <c r="OMZ2088" s="2217"/>
      <c r="ONA2088" s="2217"/>
      <c r="ONB2088" s="2217"/>
      <c r="ONC2088" s="2217"/>
      <c r="OND2088" s="2217"/>
      <c r="ONE2088" s="2217"/>
      <c r="ONF2088" s="2217"/>
      <c r="ONG2088" s="2217"/>
      <c r="ONH2088" s="2217"/>
      <c r="ONI2088" s="2217"/>
      <c r="ONJ2088" s="2217"/>
      <c r="ONK2088" s="2217"/>
      <c r="ONL2088" s="2217"/>
      <c r="ONM2088" s="2217"/>
      <c r="ONN2088" s="2217"/>
      <c r="ONO2088" s="2217"/>
      <c r="ONP2088" s="2217"/>
      <c r="ONQ2088" s="2217"/>
      <c r="ONR2088" s="2217"/>
      <c r="ONS2088" s="2217"/>
      <c r="ONT2088" s="2217"/>
      <c r="ONU2088" s="2217"/>
      <c r="ONV2088" s="2217"/>
      <c r="ONW2088" s="2217"/>
      <c r="ONX2088" s="2217"/>
      <c r="ONY2088" s="2217"/>
      <c r="ONZ2088" s="2217"/>
      <c r="OOA2088" s="2217"/>
      <c r="OOB2088" s="2217"/>
      <c r="OOC2088" s="2217"/>
      <c r="OOD2088" s="2217"/>
      <c r="OOE2088" s="2217"/>
      <c r="OOF2088" s="2217"/>
      <c r="OOG2088" s="2217"/>
      <c r="OOH2088" s="2217"/>
      <c r="OOI2088" s="2217"/>
      <c r="OOJ2088" s="2217"/>
      <c r="OOK2088" s="2217"/>
      <c r="OOL2088" s="2217"/>
      <c r="OOM2088" s="2217"/>
      <c r="OON2088" s="2217"/>
      <c r="OOO2088" s="2217"/>
      <c r="OOP2088" s="2217"/>
      <c r="OOQ2088" s="2217"/>
      <c r="OOR2088" s="2217"/>
      <c r="OOS2088" s="2217"/>
      <c r="OOT2088" s="2217"/>
      <c r="OOU2088" s="2217"/>
      <c r="OOV2088" s="2217"/>
      <c r="OOW2088" s="2217"/>
      <c r="OOX2088" s="2217"/>
      <c r="OOY2088" s="2217"/>
      <c r="OOZ2088" s="2217"/>
      <c r="OPA2088" s="2217"/>
      <c r="OPB2088" s="2217"/>
      <c r="OPC2088" s="2217"/>
      <c r="OPD2088" s="2217"/>
      <c r="OPE2088" s="2217"/>
      <c r="OPF2088" s="2217"/>
      <c r="OPG2088" s="2217"/>
      <c r="OPH2088" s="2217"/>
      <c r="OPI2088" s="2217"/>
      <c r="OPJ2088" s="2217"/>
      <c r="OPK2088" s="2217"/>
      <c r="OPL2088" s="2217"/>
      <c r="OPM2088" s="2217"/>
      <c r="OPN2088" s="2217"/>
      <c r="OPO2088" s="2217"/>
      <c r="OPP2088" s="2217"/>
      <c r="OPQ2088" s="2217"/>
      <c r="OPR2088" s="2217"/>
      <c r="OPS2088" s="2217"/>
      <c r="OPT2088" s="2217"/>
      <c r="OPU2088" s="2217"/>
      <c r="OPV2088" s="2217"/>
      <c r="OPW2088" s="2217"/>
      <c r="OPX2088" s="2217"/>
      <c r="OPY2088" s="2217"/>
      <c r="OPZ2088" s="2217"/>
      <c r="OQA2088" s="2217"/>
      <c r="OQB2088" s="2217"/>
      <c r="OQC2088" s="2217"/>
      <c r="OQD2088" s="2217"/>
      <c r="OQE2088" s="2217"/>
      <c r="OQF2088" s="2217"/>
      <c r="OQG2088" s="2217"/>
      <c r="OQH2088" s="2217"/>
      <c r="OQI2088" s="2217"/>
      <c r="OQJ2088" s="2217"/>
      <c r="OQK2088" s="2217"/>
      <c r="OQL2088" s="2217"/>
      <c r="OQM2088" s="2217"/>
      <c r="OQN2088" s="2217"/>
      <c r="OQO2088" s="2217"/>
      <c r="OQP2088" s="2217"/>
      <c r="OQQ2088" s="2217"/>
      <c r="OQR2088" s="2217"/>
      <c r="OQS2088" s="2217"/>
      <c r="OQT2088" s="2217"/>
      <c r="OQU2088" s="2217"/>
      <c r="OQV2088" s="2217"/>
      <c r="OQW2088" s="2217"/>
      <c r="OQX2088" s="2217"/>
      <c r="OQY2088" s="2217"/>
      <c r="OQZ2088" s="2217"/>
      <c r="ORA2088" s="2217"/>
      <c r="ORB2088" s="2217"/>
      <c r="ORC2088" s="2217"/>
      <c r="ORD2088" s="2217"/>
      <c r="ORE2088" s="2217"/>
      <c r="ORF2088" s="2217"/>
      <c r="ORG2088" s="2217"/>
      <c r="ORH2088" s="2217"/>
      <c r="ORI2088" s="2217"/>
      <c r="ORJ2088" s="2217"/>
      <c r="ORK2088" s="2217"/>
      <c r="ORL2088" s="2217"/>
      <c r="ORM2088" s="2217"/>
      <c r="ORN2088" s="2217"/>
      <c r="ORO2088" s="2217"/>
      <c r="ORP2088" s="2217"/>
      <c r="ORQ2088" s="2217"/>
      <c r="ORR2088" s="2217"/>
      <c r="ORS2088" s="2217"/>
      <c r="ORT2088" s="2217"/>
      <c r="ORU2088" s="2217"/>
      <c r="ORV2088" s="2217"/>
      <c r="ORW2088" s="2217"/>
      <c r="ORX2088" s="2217"/>
      <c r="ORY2088" s="2217"/>
      <c r="ORZ2088" s="2217"/>
      <c r="OSA2088" s="2217"/>
      <c r="OSB2088" s="2217"/>
      <c r="OSC2088" s="2217"/>
      <c r="OSD2088" s="2217"/>
      <c r="OSE2088" s="2217"/>
      <c r="OSF2088" s="2217"/>
      <c r="OSG2088" s="2217"/>
      <c r="OSH2088" s="2217"/>
      <c r="OSI2088" s="2217"/>
      <c r="OSJ2088" s="2217"/>
      <c r="OSK2088" s="2217"/>
      <c r="OSL2088" s="2217"/>
      <c r="OSM2088" s="2217"/>
      <c r="OSN2088" s="2217"/>
      <c r="OSO2088" s="2217"/>
      <c r="OSP2088" s="2217"/>
      <c r="OSQ2088" s="2217"/>
      <c r="OSR2088" s="2217"/>
      <c r="OSS2088" s="2217"/>
      <c r="OST2088" s="2217"/>
      <c r="OSU2088" s="2217"/>
      <c r="OSV2088" s="2217"/>
      <c r="OSW2088" s="2217"/>
      <c r="OSX2088" s="2217"/>
      <c r="OSY2088" s="2217"/>
      <c r="OSZ2088" s="2217"/>
      <c r="OTA2088" s="2217"/>
      <c r="OTB2088" s="2217"/>
      <c r="OTC2088" s="2217"/>
      <c r="OTD2088" s="2217"/>
      <c r="OTE2088" s="2217"/>
      <c r="OTF2088" s="2217"/>
      <c r="OTG2088" s="2217"/>
      <c r="OTH2088" s="2217"/>
      <c r="OTI2088" s="2217"/>
      <c r="OTJ2088" s="2217"/>
      <c r="OTK2088" s="2217"/>
      <c r="OTL2088" s="2217"/>
      <c r="OTM2088" s="2217"/>
      <c r="OTN2088" s="2217"/>
      <c r="OTO2088" s="2217"/>
      <c r="OTP2088" s="2217"/>
      <c r="OTQ2088" s="2217"/>
      <c r="OTR2088" s="2217"/>
      <c r="OTS2088" s="2217"/>
      <c r="OTT2088" s="2217"/>
      <c r="OTU2088" s="2217"/>
      <c r="OTV2088" s="2217"/>
      <c r="OTW2088" s="2217"/>
      <c r="OTX2088" s="2217"/>
      <c r="OTY2088" s="2217"/>
      <c r="OTZ2088" s="2217"/>
      <c r="OUA2088" s="2217"/>
      <c r="OUB2088" s="2217"/>
      <c r="OUC2088" s="2217"/>
      <c r="OUD2088" s="2217"/>
      <c r="OUE2088" s="2217"/>
      <c r="OUF2088" s="2217"/>
      <c r="OUG2088" s="2217"/>
      <c r="OUH2088" s="2217"/>
      <c r="OUI2088" s="2217"/>
      <c r="OUJ2088" s="2217"/>
      <c r="OUK2088" s="2217"/>
      <c r="OUL2088" s="2217"/>
      <c r="OUM2088" s="2217"/>
      <c r="OUN2088" s="2217"/>
      <c r="OUO2088" s="2217"/>
      <c r="OUP2088" s="2217"/>
      <c r="OUQ2088" s="2217"/>
      <c r="OUR2088" s="2217"/>
      <c r="OUS2088" s="2217"/>
      <c r="OUT2088" s="2217"/>
      <c r="OUU2088" s="2217"/>
      <c r="OUV2088" s="2217"/>
      <c r="OUW2088" s="2217"/>
      <c r="OUX2088" s="2217"/>
      <c r="OUY2088" s="2217"/>
      <c r="OUZ2088" s="2217"/>
      <c r="OVA2088" s="2217"/>
      <c r="OVB2088" s="2217"/>
      <c r="OVC2088" s="2217"/>
      <c r="OVD2088" s="2217"/>
      <c r="OVE2088" s="2217"/>
      <c r="OVF2088" s="2217"/>
      <c r="OVG2088" s="2217"/>
      <c r="OVH2088" s="2217"/>
      <c r="OVI2088" s="2217"/>
      <c r="OVJ2088" s="2217"/>
      <c r="OVK2088" s="2217"/>
      <c r="OVL2088" s="2217"/>
      <c r="OVM2088" s="2217"/>
      <c r="OVN2088" s="2217"/>
      <c r="OVO2088" s="2217"/>
      <c r="OVP2088" s="2217"/>
      <c r="OVQ2088" s="2217"/>
      <c r="OVR2088" s="2217"/>
      <c r="OVS2088" s="2217"/>
      <c r="OVT2088" s="2217"/>
      <c r="OVU2088" s="2217"/>
      <c r="OVV2088" s="2217"/>
      <c r="OVW2088" s="2217"/>
      <c r="OVX2088" s="2217"/>
      <c r="OVY2088" s="2217"/>
      <c r="OVZ2088" s="2217"/>
      <c r="OWA2088" s="2217"/>
      <c r="OWB2088" s="2217"/>
      <c r="OWC2088" s="2217"/>
      <c r="OWD2088" s="2217"/>
      <c r="OWE2088" s="2217"/>
      <c r="OWF2088" s="2217"/>
      <c r="OWG2088" s="2217"/>
      <c r="OWH2088" s="2217"/>
      <c r="OWI2088" s="2217"/>
      <c r="OWJ2088" s="2217"/>
      <c r="OWK2088" s="2217"/>
      <c r="OWL2088" s="2217"/>
      <c r="OWM2088" s="2217"/>
      <c r="OWN2088" s="2217"/>
      <c r="OWO2088" s="2217"/>
      <c r="OWP2088" s="2217"/>
      <c r="OWQ2088" s="2217"/>
      <c r="OWR2088" s="2217"/>
      <c r="OWS2088" s="2217"/>
      <c r="OWT2088" s="2217"/>
      <c r="OWU2088" s="2217"/>
      <c r="OWV2088" s="2217"/>
      <c r="OWW2088" s="2217"/>
      <c r="OWX2088" s="2217"/>
      <c r="OWY2088" s="2217"/>
      <c r="OWZ2088" s="2217"/>
      <c r="OXA2088" s="2217"/>
      <c r="OXB2088" s="2217"/>
      <c r="OXC2088" s="2217"/>
      <c r="OXD2088" s="2217"/>
      <c r="OXE2088" s="2217"/>
      <c r="OXF2088" s="2217"/>
      <c r="OXG2088" s="2217"/>
      <c r="OXH2088" s="2217"/>
      <c r="OXI2088" s="2217"/>
      <c r="OXJ2088" s="2217"/>
      <c r="OXK2088" s="2217"/>
      <c r="OXL2088" s="2217"/>
      <c r="OXM2088" s="2217"/>
      <c r="OXN2088" s="2217"/>
      <c r="OXO2088" s="2217"/>
      <c r="OXP2088" s="2217"/>
      <c r="OXQ2088" s="2217"/>
      <c r="OXR2088" s="2217"/>
      <c r="OXS2088" s="2217"/>
      <c r="OXT2088" s="2217"/>
      <c r="OXU2088" s="2217"/>
      <c r="OXV2088" s="2217"/>
      <c r="OXW2088" s="2217"/>
      <c r="OXX2088" s="2217"/>
      <c r="OXY2088" s="2217"/>
      <c r="OXZ2088" s="2217"/>
      <c r="OYA2088" s="2217"/>
      <c r="OYB2088" s="2217"/>
      <c r="OYC2088" s="2217"/>
      <c r="OYD2088" s="2217"/>
      <c r="OYE2088" s="2217"/>
      <c r="OYF2088" s="2217"/>
      <c r="OYG2088" s="2217"/>
      <c r="OYH2088" s="2217"/>
      <c r="OYI2088" s="2217"/>
      <c r="OYJ2088" s="2217"/>
      <c r="OYK2088" s="2217"/>
      <c r="OYL2088" s="2217"/>
      <c r="OYM2088" s="2217"/>
      <c r="OYN2088" s="2217"/>
      <c r="OYO2088" s="2217"/>
      <c r="OYP2088" s="2217"/>
      <c r="OYQ2088" s="2217"/>
      <c r="OYR2088" s="2217"/>
      <c r="OYS2088" s="2217"/>
      <c r="OYT2088" s="2217"/>
      <c r="OYU2088" s="2217"/>
      <c r="OYV2088" s="2217"/>
      <c r="OYW2088" s="2217"/>
      <c r="OYX2088" s="2217"/>
      <c r="OYY2088" s="2217"/>
      <c r="OYZ2088" s="2217"/>
      <c r="OZA2088" s="2217"/>
      <c r="OZB2088" s="2217"/>
      <c r="OZC2088" s="2217"/>
      <c r="OZD2088" s="2217"/>
      <c r="OZE2088" s="2217"/>
      <c r="OZF2088" s="2217"/>
      <c r="OZG2088" s="2217"/>
      <c r="OZH2088" s="2217"/>
      <c r="OZI2088" s="2217"/>
      <c r="OZJ2088" s="2217"/>
      <c r="OZK2088" s="2217"/>
      <c r="OZL2088" s="2217"/>
      <c r="OZM2088" s="2217"/>
      <c r="OZN2088" s="2217"/>
      <c r="OZO2088" s="2217"/>
      <c r="OZP2088" s="2217"/>
      <c r="OZQ2088" s="2217"/>
      <c r="OZR2088" s="2217"/>
      <c r="OZS2088" s="2217"/>
      <c r="OZT2088" s="2217"/>
      <c r="OZU2088" s="2217"/>
      <c r="OZV2088" s="2217"/>
      <c r="OZW2088" s="2217"/>
      <c r="OZX2088" s="2217"/>
      <c r="OZY2088" s="2217"/>
      <c r="OZZ2088" s="2217"/>
      <c r="PAA2088" s="2217"/>
      <c r="PAB2088" s="2217"/>
      <c r="PAC2088" s="2217"/>
      <c r="PAD2088" s="2217"/>
      <c r="PAE2088" s="2217"/>
      <c r="PAF2088" s="2217"/>
      <c r="PAG2088" s="2217"/>
      <c r="PAH2088" s="2217"/>
      <c r="PAI2088" s="2217"/>
      <c r="PAJ2088" s="2217"/>
      <c r="PAK2088" s="2217"/>
      <c r="PAL2088" s="2217"/>
      <c r="PAM2088" s="2217"/>
      <c r="PAN2088" s="2217"/>
      <c r="PAO2088" s="2217"/>
      <c r="PAP2088" s="2217"/>
      <c r="PAQ2088" s="2217"/>
      <c r="PAR2088" s="2217"/>
      <c r="PAS2088" s="2217"/>
      <c r="PAT2088" s="2217"/>
      <c r="PAU2088" s="2217"/>
      <c r="PAV2088" s="2217"/>
      <c r="PAW2088" s="2217"/>
      <c r="PAX2088" s="2217"/>
      <c r="PAY2088" s="2217"/>
      <c r="PAZ2088" s="2217"/>
      <c r="PBA2088" s="2217"/>
      <c r="PBB2088" s="2217"/>
      <c r="PBC2088" s="2217"/>
      <c r="PBD2088" s="2217"/>
      <c r="PBE2088" s="2217"/>
      <c r="PBF2088" s="2217"/>
      <c r="PBG2088" s="2217"/>
      <c r="PBH2088" s="2217"/>
      <c r="PBI2088" s="2217"/>
      <c r="PBJ2088" s="2217"/>
      <c r="PBK2088" s="2217"/>
      <c r="PBL2088" s="2217"/>
      <c r="PBM2088" s="2217"/>
      <c r="PBN2088" s="2217"/>
      <c r="PBO2088" s="2217"/>
      <c r="PBP2088" s="2217"/>
      <c r="PBQ2088" s="2217"/>
      <c r="PBR2088" s="2217"/>
      <c r="PBS2088" s="2217"/>
      <c r="PBT2088" s="2217"/>
      <c r="PBU2088" s="2217"/>
      <c r="PBV2088" s="2217"/>
      <c r="PBW2088" s="2217"/>
      <c r="PBX2088" s="2217"/>
      <c r="PBY2088" s="2217"/>
      <c r="PBZ2088" s="2217"/>
      <c r="PCA2088" s="2217"/>
      <c r="PCB2088" s="2217"/>
      <c r="PCC2088" s="2217"/>
      <c r="PCD2088" s="2217"/>
      <c r="PCE2088" s="2217"/>
      <c r="PCF2088" s="2217"/>
      <c r="PCG2088" s="2217"/>
      <c r="PCH2088" s="2217"/>
      <c r="PCI2088" s="2217"/>
      <c r="PCJ2088" s="2217"/>
      <c r="PCK2088" s="2217"/>
      <c r="PCL2088" s="2217"/>
      <c r="PCM2088" s="2217"/>
      <c r="PCN2088" s="2217"/>
      <c r="PCO2088" s="2217"/>
      <c r="PCP2088" s="2217"/>
      <c r="PCQ2088" s="2217"/>
      <c r="PCR2088" s="2217"/>
      <c r="PCS2088" s="2217"/>
      <c r="PCT2088" s="2217"/>
      <c r="PCU2088" s="2217"/>
      <c r="PCV2088" s="2217"/>
      <c r="PCW2088" s="2217"/>
      <c r="PCX2088" s="2217"/>
      <c r="PCY2088" s="2217"/>
      <c r="PCZ2088" s="2217"/>
      <c r="PDA2088" s="2217"/>
      <c r="PDB2088" s="2217"/>
      <c r="PDC2088" s="2217"/>
      <c r="PDD2088" s="2217"/>
      <c r="PDE2088" s="2217"/>
      <c r="PDF2088" s="2217"/>
      <c r="PDG2088" s="2217"/>
      <c r="PDH2088" s="2217"/>
      <c r="PDI2088" s="2217"/>
      <c r="PDJ2088" s="2217"/>
      <c r="PDK2088" s="2217"/>
      <c r="PDL2088" s="2217"/>
      <c r="PDM2088" s="2217"/>
      <c r="PDN2088" s="2217"/>
      <c r="PDO2088" s="2217"/>
      <c r="PDP2088" s="2217"/>
      <c r="PDQ2088" s="2217"/>
      <c r="PDR2088" s="2217"/>
      <c r="PDS2088" s="2217"/>
      <c r="PDT2088" s="2217"/>
      <c r="PDU2088" s="2217"/>
      <c r="PDV2088" s="2217"/>
      <c r="PDW2088" s="2217"/>
      <c r="PDX2088" s="2217"/>
      <c r="PDY2088" s="2217"/>
      <c r="PDZ2088" s="2217"/>
      <c r="PEA2088" s="2217"/>
      <c r="PEB2088" s="2217"/>
      <c r="PEC2088" s="2217"/>
      <c r="PED2088" s="2217"/>
      <c r="PEE2088" s="2217"/>
      <c r="PEF2088" s="2217"/>
      <c r="PEG2088" s="2217"/>
      <c r="PEH2088" s="2217"/>
      <c r="PEI2088" s="2217"/>
      <c r="PEJ2088" s="2217"/>
      <c r="PEK2088" s="2217"/>
      <c r="PEL2088" s="2217"/>
      <c r="PEM2088" s="2217"/>
      <c r="PEN2088" s="2217"/>
      <c r="PEO2088" s="2217"/>
      <c r="PEP2088" s="2217"/>
      <c r="PEQ2088" s="2217"/>
      <c r="PER2088" s="2217"/>
      <c r="PES2088" s="2217"/>
      <c r="PET2088" s="2217"/>
      <c r="PEU2088" s="2217"/>
      <c r="PEV2088" s="2217"/>
      <c r="PEW2088" s="2217"/>
      <c r="PEX2088" s="2217"/>
      <c r="PEY2088" s="2217"/>
      <c r="PEZ2088" s="2217"/>
      <c r="PFA2088" s="2217"/>
      <c r="PFB2088" s="2217"/>
      <c r="PFC2088" s="2217"/>
      <c r="PFD2088" s="2217"/>
      <c r="PFE2088" s="2217"/>
      <c r="PFF2088" s="2217"/>
      <c r="PFG2088" s="2217"/>
      <c r="PFH2088" s="2217"/>
      <c r="PFI2088" s="2217"/>
      <c r="PFJ2088" s="2217"/>
      <c r="PFK2088" s="2217"/>
      <c r="PFL2088" s="2217"/>
      <c r="PFM2088" s="2217"/>
      <c r="PFN2088" s="2217"/>
      <c r="PFO2088" s="2217"/>
      <c r="PFP2088" s="2217"/>
      <c r="PFQ2088" s="2217"/>
      <c r="PFR2088" s="2217"/>
      <c r="PFS2088" s="2217"/>
      <c r="PFT2088" s="2217"/>
      <c r="PFU2088" s="2217"/>
      <c r="PFV2088" s="2217"/>
      <c r="PFW2088" s="2217"/>
      <c r="PFX2088" s="2217"/>
      <c r="PFY2088" s="2217"/>
      <c r="PFZ2088" s="2217"/>
      <c r="PGA2088" s="2217"/>
      <c r="PGB2088" s="2217"/>
      <c r="PGC2088" s="2217"/>
      <c r="PGD2088" s="2217"/>
      <c r="PGE2088" s="2217"/>
      <c r="PGF2088" s="2217"/>
      <c r="PGG2088" s="2217"/>
      <c r="PGH2088" s="2217"/>
      <c r="PGI2088" s="2217"/>
      <c r="PGJ2088" s="2217"/>
      <c r="PGK2088" s="2217"/>
      <c r="PGL2088" s="2217"/>
      <c r="PGM2088" s="2217"/>
      <c r="PGN2088" s="2217"/>
      <c r="PGO2088" s="2217"/>
      <c r="PGP2088" s="2217"/>
      <c r="PGQ2088" s="2217"/>
      <c r="PGR2088" s="2217"/>
      <c r="PGS2088" s="2217"/>
      <c r="PGT2088" s="2217"/>
      <c r="PGU2088" s="2217"/>
      <c r="PGV2088" s="2217"/>
      <c r="PGW2088" s="2217"/>
      <c r="PGX2088" s="2217"/>
      <c r="PGY2088" s="2217"/>
      <c r="PGZ2088" s="2217"/>
      <c r="PHA2088" s="2217"/>
      <c r="PHB2088" s="2217"/>
      <c r="PHC2088" s="2217"/>
      <c r="PHD2088" s="2217"/>
      <c r="PHE2088" s="2217"/>
      <c r="PHF2088" s="2217"/>
      <c r="PHG2088" s="2217"/>
      <c r="PHH2088" s="2217"/>
      <c r="PHI2088" s="2217"/>
      <c r="PHJ2088" s="2217"/>
      <c r="PHK2088" s="2217"/>
      <c r="PHL2088" s="2217"/>
      <c r="PHM2088" s="2217"/>
      <c r="PHN2088" s="2217"/>
      <c r="PHO2088" s="2217"/>
      <c r="PHP2088" s="2217"/>
      <c r="PHQ2088" s="2217"/>
      <c r="PHR2088" s="2217"/>
      <c r="PHS2088" s="2217"/>
      <c r="PHT2088" s="2217"/>
      <c r="PHU2088" s="2217"/>
      <c r="PHV2088" s="2217"/>
      <c r="PHW2088" s="2217"/>
      <c r="PHX2088" s="2217"/>
      <c r="PHY2088" s="2217"/>
      <c r="PHZ2088" s="2217"/>
      <c r="PIA2088" s="2217"/>
      <c r="PIB2088" s="2217"/>
      <c r="PIC2088" s="2217"/>
      <c r="PID2088" s="2217"/>
      <c r="PIE2088" s="2217"/>
      <c r="PIF2088" s="2217"/>
      <c r="PIG2088" s="2217"/>
      <c r="PIH2088" s="2217"/>
      <c r="PII2088" s="2217"/>
      <c r="PIJ2088" s="2217"/>
      <c r="PIK2088" s="2217"/>
      <c r="PIL2088" s="2217"/>
      <c r="PIM2088" s="2217"/>
      <c r="PIN2088" s="2217"/>
      <c r="PIO2088" s="2217"/>
      <c r="PIP2088" s="2217"/>
      <c r="PIQ2088" s="2217"/>
      <c r="PIR2088" s="2217"/>
      <c r="PIS2088" s="2217"/>
      <c r="PIT2088" s="2217"/>
      <c r="PIU2088" s="2217"/>
      <c r="PIV2088" s="2217"/>
      <c r="PIW2088" s="2217"/>
      <c r="PIX2088" s="2217"/>
      <c r="PIY2088" s="2217"/>
      <c r="PIZ2088" s="2217"/>
      <c r="PJA2088" s="2217"/>
      <c r="PJB2088" s="2217"/>
      <c r="PJC2088" s="2217"/>
      <c r="PJD2088" s="2217"/>
      <c r="PJE2088" s="2217"/>
      <c r="PJF2088" s="2217"/>
      <c r="PJG2088" s="2217"/>
      <c r="PJH2088" s="2217"/>
      <c r="PJI2088" s="2217"/>
      <c r="PJJ2088" s="2217"/>
      <c r="PJK2088" s="2217"/>
      <c r="PJL2088" s="2217"/>
      <c r="PJM2088" s="2217"/>
      <c r="PJN2088" s="2217"/>
      <c r="PJO2088" s="2217"/>
      <c r="PJP2088" s="2217"/>
      <c r="PJQ2088" s="2217"/>
      <c r="PJR2088" s="2217"/>
      <c r="PJS2088" s="2217"/>
      <c r="PJT2088" s="2217"/>
      <c r="PJU2088" s="2217"/>
      <c r="PJV2088" s="2217"/>
      <c r="PJW2088" s="2217"/>
      <c r="PJX2088" s="2217"/>
      <c r="PJY2088" s="2217"/>
      <c r="PJZ2088" s="2217"/>
      <c r="PKA2088" s="2217"/>
      <c r="PKB2088" s="2217"/>
      <c r="PKC2088" s="2217"/>
      <c r="PKD2088" s="2217"/>
      <c r="PKE2088" s="2217"/>
      <c r="PKF2088" s="2217"/>
      <c r="PKG2088" s="2217"/>
      <c r="PKH2088" s="2217"/>
      <c r="PKI2088" s="2217"/>
      <c r="PKJ2088" s="2217"/>
      <c r="PKK2088" s="2217"/>
      <c r="PKL2088" s="2217"/>
      <c r="PKM2088" s="2217"/>
      <c r="PKN2088" s="2217"/>
      <c r="PKO2088" s="2217"/>
      <c r="PKP2088" s="2217"/>
      <c r="PKQ2088" s="2217"/>
      <c r="PKR2088" s="2217"/>
      <c r="PKS2088" s="2217"/>
      <c r="PKT2088" s="2217"/>
      <c r="PKU2088" s="2217"/>
      <c r="PKV2088" s="2217"/>
      <c r="PKW2088" s="2217"/>
      <c r="PKX2088" s="2217"/>
      <c r="PKY2088" s="2217"/>
      <c r="PKZ2088" s="2217"/>
      <c r="PLA2088" s="2217"/>
      <c r="PLB2088" s="2217"/>
      <c r="PLC2088" s="2217"/>
      <c r="PLD2088" s="2217"/>
      <c r="PLE2088" s="2217"/>
      <c r="PLF2088" s="2217"/>
      <c r="PLG2088" s="2217"/>
      <c r="PLH2088" s="2217"/>
      <c r="PLI2088" s="2217"/>
      <c r="PLJ2088" s="2217"/>
      <c r="PLK2088" s="2217"/>
      <c r="PLL2088" s="2217"/>
      <c r="PLM2088" s="2217"/>
      <c r="PLN2088" s="2217"/>
      <c r="PLO2088" s="2217"/>
      <c r="PLP2088" s="2217"/>
      <c r="PLQ2088" s="2217"/>
      <c r="PLR2088" s="2217"/>
      <c r="PLS2088" s="2217"/>
      <c r="PLT2088" s="2217"/>
      <c r="PLU2088" s="2217"/>
      <c r="PLV2088" s="2217"/>
      <c r="PLW2088" s="2217"/>
      <c r="PLX2088" s="2217"/>
      <c r="PLY2088" s="2217"/>
      <c r="PLZ2088" s="2217"/>
      <c r="PMA2088" s="2217"/>
      <c r="PMB2088" s="2217"/>
      <c r="PMC2088" s="2217"/>
      <c r="PMD2088" s="2217"/>
      <c r="PME2088" s="2217"/>
      <c r="PMF2088" s="2217"/>
      <c r="PMG2088" s="2217"/>
      <c r="PMH2088" s="2217"/>
      <c r="PMI2088" s="2217"/>
      <c r="PMJ2088" s="2217"/>
      <c r="PMK2088" s="2217"/>
      <c r="PML2088" s="2217"/>
      <c r="PMM2088" s="2217"/>
      <c r="PMN2088" s="2217"/>
      <c r="PMO2088" s="2217"/>
      <c r="PMP2088" s="2217"/>
      <c r="PMQ2088" s="2217"/>
      <c r="PMR2088" s="2217"/>
      <c r="PMS2088" s="2217"/>
      <c r="PMT2088" s="2217"/>
      <c r="PMU2088" s="2217"/>
      <c r="PMV2088" s="2217"/>
      <c r="PMW2088" s="2217"/>
      <c r="PMX2088" s="2217"/>
      <c r="PMY2088" s="2217"/>
      <c r="PMZ2088" s="2217"/>
      <c r="PNA2088" s="2217"/>
      <c r="PNB2088" s="2217"/>
      <c r="PNC2088" s="2217"/>
      <c r="PND2088" s="2217"/>
      <c r="PNE2088" s="2217"/>
      <c r="PNF2088" s="2217"/>
      <c r="PNG2088" s="2217"/>
      <c r="PNH2088" s="2217"/>
      <c r="PNI2088" s="2217"/>
      <c r="PNJ2088" s="2217"/>
      <c r="PNK2088" s="2217"/>
      <c r="PNL2088" s="2217"/>
      <c r="PNM2088" s="2217"/>
      <c r="PNN2088" s="2217"/>
      <c r="PNO2088" s="2217"/>
      <c r="PNP2088" s="2217"/>
      <c r="PNQ2088" s="2217"/>
      <c r="PNR2088" s="2217"/>
      <c r="PNS2088" s="2217"/>
      <c r="PNT2088" s="2217"/>
      <c r="PNU2088" s="2217"/>
      <c r="PNV2088" s="2217"/>
      <c r="PNW2088" s="2217"/>
      <c r="PNX2088" s="2217"/>
      <c r="PNY2088" s="2217"/>
      <c r="PNZ2088" s="2217"/>
      <c r="POA2088" s="2217"/>
      <c r="POB2088" s="2217"/>
      <c r="POC2088" s="2217"/>
      <c r="POD2088" s="2217"/>
      <c r="POE2088" s="2217"/>
      <c r="POF2088" s="2217"/>
      <c r="POG2088" s="2217"/>
      <c r="POH2088" s="2217"/>
      <c r="POI2088" s="2217"/>
      <c r="POJ2088" s="2217"/>
      <c r="POK2088" s="2217"/>
      <c r="POL2088" s="2217"/>
      <c r="POM2088" s="2217"/>
      <c r="PON2088" s="2217"/>
      <c r="POO2088" s="2217"/>
      <c r="POP2088" s="2217"/>
      <c r="POQ2088" s="2217"/>
      <c r="POR2088" s="2217"/>
      <c r="POS2088" s="2217"/>
      <c r="POT2088" s="2217"/>
      <c r="POU2088" s="2217"/>
      <c r="POV2088" s="2217"/>
      <c r="POW2088" s="2217"/>
      <c r="POX2088" s="2217"/>
      <c r="POY2088" s="2217"/>
      <c r="POZ2088" s="2217"/>
      <c r="PPA2088" s="2217"/>
      <c r="PPB2088" s="2217"/>
      <c r="PPC2088" s="2217"/>
      <c r="PPD2088" s="2217"/>
      <c r="PPE2088" s="2217"/>
      <c r="PPF2088" s="2217"/>
      <c r="PPG2088" s="2217"/>
      <c r="PPH2088" s="2217"/>
      <c r="PPI2088" s="2217"/>
      <c r="PPJ2088" s="2217"/>
      <c r="PPK2088" s="2217"/>
      <c r="PPL2088" s="2217"/>
      <c r="PPM2088" s="2217"/>
      <c r="PPN2088" s="2217"/>
      <c r="PPO2088" s="2217"/>
      <c r="PPP2088" s="2217"/>
      <c r="PPQ2088" s="2217"/>
      <c r="PPR2088" s="2217"/>
      <c r="PPS2088" s="2217"/>
      <c r="PPT2088" s="2217"/>
      <c r="PPU2088" s="2217"/>
      <c r="PPV2088" s="2217"/>
      <c r="PPW2088" s="2217"/>
      <c r="PPX2088" s="2217"/>
      <c r="PPY2088" s="2217"/>
      <c r="PPZ2088" s="2217"/>
      <c r="PQA2088" s="2217"/>
      <c r="PQB2088" s="2217"/>
      <c r="PQC2088" s="2217"/>
      <c r="PQD2088" s="2217"/>
      <c r="PQE2088" s="2217"/>
      <c r="PQF2088" s="2217"/>
      <c r="PQG2088" s="2217"/>
      <c r="PQH2088" s="2217"/>
      <c r="PQI2088" s="2217"/>
      <c r="PQJ2088" s="2217"/>
      <c r="PQK2088" s="2217"/>
      <c r="PQL2088" s="2217"/>
      <c r="PQM2088" s="2217"/>
      <c r="PQN2088" s="2217"/>
      <c r="PQO2088" s="2217"/>
      <c r="PQP2088" s="2217"/>
      <c r="PQQ2088" s="2217"/>
      <c r="PQR2088" s="2217"/>
      <c r="PQS2088" s="2217"/>
      <c r="PQT2088" s="2217"/>
      <c r="PQU2088" s="2217"/>
      <c r="PQV2088" s="2217"/>
      <c r="PQW2088" s="2217"/>
      <c r="PQX2088" s="2217"/>
      <c r="PQY2088" s="2217"/>
      <c r="PQZ2088" s="2217"/>
      <c r="PRA2088" s="2217"/>
      <c r="PRB2088" s="2217"/>
      <c r="PRC2088" s="2217"/>
      <c r="PRD2088" s="2217"/>
      <c r="PRE2088" s="2217"/>
      <c r="PRF2088" s="2217"/>
      <c r="PRG2088" s="2217"/>
      <c r="PRH2088" s="2217"/>
      <c r="PRI2088" s="2217"/>
      <c r="PRJ2088" s="2217"/>
      <c r="PRK2088" s="2217"/>
      <c r="PRL2088" s="2217"/>
      <c r="PRM2088" s="2217"/>
      <c r="PRN2088" s="2217"/>
      <c r="PRO2088" s="2217"/>
      <c r="PRP2088" s="2217"/>
      <c r="PRQ2088" s="2217"/>
      <c r="PRR2088" s="2217"/>
      <c r="PRS2088" s="2217"/>
      <c r="PRT2088" s="2217"/>
      <c r="PRU2088" s="2217"/>
      <c r="PRV2088" s="2217"/>
      <c r="PRW2088" s="2217"/>
      <c r="PRX2088" s="2217"/>
      <c r="PRY2088" s="2217"/>
      <c r="PRZ2088" s="2217"/>
      <c r="PSA2088" s="2217"/>
      <c r="PSB2088" s="2217"/>
      <c r="PSC2088" s="2217"/>
      <c r="PSD2088" s="2217"/>
      <c r="PSE2088" s="2217"/>
      <c r="PSF2088" s="2217"/>
      <c r="PSG2088" s="2217"/>
      <c r="PSH2088" s="2217"/>
      <c r="PSI2088" s="2217"/>
      <c r="PSJ2088" s="2217"/>
      <c r="PSK2088" s="2217"/>
      <c r="PSL2088" s="2217"/>
      <c r="PSM2088" s="2217"/>
      <c r="PSN2088" s="2217"/>
      <c r="PSO2088" s="2217"/>
      <c r="PSP2088" s="2217"/>
      <c r="PSQ2088" s="2217"/>
      <c r="PSR2088" s="2217"/>
      <c r="PSS2088" s="2217"/>
      <c r="PST2088" s="2217"/>
      <c r="PSU2088" s="2217"/>
      <c r="PSV2088" s="2217"/>
      <c r="PSW2088" s="2217"/>
      <c r="PSX2088" s="2217"/>
      <c r="PSY2088" s="2217"/>
      <c r="PSZ2088" s="2217"/>
      <c r="PTA2088" s="2217"/>
      <c r="PTB2088" s="2217"/>
      <c r="PTC2088" s="2217"/>
      <c r="PTD2088" s="2217"/>
      <c r="PTE2088" s="2217"/>
      <c r="PTF2088" s="2217"/>
      <c r="PTG2088" s="2217"/>
      <c r="PTH2088" s="2217"/>
      <c r="PTI2088" s="2217"/>
      <c r="PTJ2088" s="2217"/>
      <c r="PTK2088" s="2217"/>
      <c r="PTL2088" s="2217"/>
      <c r="PTM2088" s="2217"/>
      <c r="PTN2088" s="2217"/>
      <c r="PTO2088" s="2217"/>
      <c r="PTP2088" s="2217"/>
      <c r="PTQ2088" s="2217"/>
      <c r="PTR2088" s="2217"/>
      <c r="PTS2088" s="2217"/>
      <c r="PTT2088" s="2217"/>
      <c r="PTU2088" s="2217"/>
      <c r="PTV2088" s="2217"/>
      <c r="PTW2088" s="2217"/>
      <c r="PTX2088" s="2217"/>
      <c r="PTY2088" s="2217"/>
      <c r="PTZ2088" s="2217"/>
      <c r="PUA2088" s="2217"/>
      <c r="PUB2088" s="2217"/>
      <c r="PUC2088" s="2217"/>
      <c r="PUD2088" s="2217"/>
      <c r="PUE2088" s="2217"/>
      <c r="PUF2088" s="2217"/>
      <c r="PUG2088" s="2217"/>
      <c r="PUH2088" s="2217"/>
      <c r="PUI2088" s="2217"/>
      <c r="PUJ2088" s="2217"/>
      <c r="PUK2088" s="2217"/>
      <c r="PUL2088" s="2217"/>
      <c r="PUM2088" s="2217"/>
      <c r="PUN2088" s="2217"/>
      <c r="PUO2088" s="2217"/>
      <c r="PUP2088" s="2217"/>
      <c r="PUQ2088" s="2217"/>
      <c r="PUR2088" s="2217"/>
      <c r="PUS2088" s="2217"/>
      <c r="PUT2088" s="2217"/>
      <c r="PUU2088" s="2217"/>
      <c r="PUV2088" s="2217"/>
      <c r="PUW2088" s="2217"/>
      <c r="PUX2088" s="2217"/>
      <c r="PUY2088" s="2217"/>
      <c r="PUZ2088" s="2217"/>
      <c r="PVA2088" s="2217"/>
      <c r="PVB2088" s="2217"/>
      <c r="PVC2088" s="2217"/>
      <c r="PVD2088" s="2217"/>
      <c r="PVE2088" s="2217"/>
      <c r="PVF2088" s="2217"/>
      <c r="PVG2088" s="2217"/>
      <c r="PVH2088" s="2217"/>
      <c r="PVI2088" s="2217"/>
      <c r="PVJ2088" s="2217"/>
      <c r="PVK2088" s="2217"/>
      <c r="PVL2088" s="2217"/>
      <c r="PVM2088" s="2217"/>
      <c r="PVN2088" s="2217"/>
      <c r="PVO2088" s="2217"/>
      <c r="PVP2088" s="2217"/>
      <c r="PVQ2088" s="2217"/>
      <c r="PVR2088" s="2217"/>
      <c r="PVS2088" s="2217"/>
      <c r="PVT2088" s="2217"/>
      <c r="PVU2088" s="2217"/>
      <c r="PVV2088" s="2217"/>
      <c r="PVW2088" s="2217"/>
      <c r="PVX2088" s="2217"/>
      <c r="PVY2088" s="2217"/>
      <c r="PVZ2088" s="2217"/>
      <c r="PWA2088" s="2217"/>
      <c r="PWB2088" s="2217"/>
      <c r="PWC2088" s="2217"/>
      <c r="PWD2088" s="2217"/>
      <c r="PWE2088" s="2217"/>
      <c r="PWF2088" s="2217"/>
      <c r="PWG2088" s="2217"/>
      <c r="PWH2088" s="2217"/>
      <c r="PWI2088" s="2217"/>
      <c r="PWJ2088" s="2217"/>
      <c r="PWK2088" s="2217"/>
      <c r="PWL2088" s="2217"/>
      <c r="PWM2088" s="2217"/>
      <c r="PWN2088" s="2217"/>
      <c r="PWO2088" s="2217"/>
      <c r="PWP2088" s="2217"/>
      <c r="PWQ2088" s="2217"/>
      <c r="PWR2088" s="2217"/>
      <c r="PWS2088" s="2217"/>
      <c r="PWT2088" s="2217"/>
      <c r="PWU2088" s="2217"/>
      <c r="PWV2088" s="2217"/>
      <c r="PWW2088" s="2217"/>
      <c r="PWX2088" s="2217"/>
      <c r="PWY2088" s="2217"/>
      <c r="PWZ2088" s="2217"/>
      <c r="PXA2088" s="2217"/>
      <c r="PXB2088" s="2217"/>
      <c r="PXC2088" s="2217"/>
      <c r="PXD2088" s="2217"/>
      <c r="PXE2088" s="2217"/>
      <c r="PXF2088" s="2217"/>
      <c r="PXG2088" s="2217"/>
      <c r="PXH2088" s="2217"/>
      <c r="PXI2088" s="2217"/>
      <c r="PXJ2088" s="2217"/>
      <c r="PXK2088" s="2217"/>
      <c r="PXL2088" s="2217"/>
      <c r="PXM2088" s="2217"/>
      <c r="PXN2088" s="2217"/>
      <c r="PXO2088" s="2217"/>
      <c r="PXP2088" s="2217"/>
      <c r="PXQ2088" s="2217"/>
      <c r="PXR2088" s="2217"/>
      <c r="PXS2088" s="2217"/>
      <c r="PXT2088" s="2217"/>
      <c r="PXU2088" s="2217"/>
      <c r="PXV2088" s="2217"/>
      <c r="PXW2088" s="2217"/>
      <c r="PXX2088" s="2217"/>
      <c r="PXY2088" s="2217"/>
      <c r="PXZ2088" s="2217"/>
      <c r="PYA2088" s="2217"/>
      <c r="PYB2088" s="2217"/>
      <c r="PYC2088" s="2217"/>
      <c r="PYD2088" s="2217"/>
      <c r="PYE2088" s="2217"/>
      <c r="PYF2088" s="2217"/>
      <c r="PYG2088" s="2217"/>
      <c r="PYH2088" s="2217"/>
      <c r="PYI2088" s="2217"/>
      <c r="PYJ2088" s="2217"/>
      <c r="PYK2088" s="2217"/>
      <c r="PYL2088" s="2217"/>
      <c r="PYM2088" s="2217"/>
      <c r="PYN2088" s="2217"/>
      <c r="PYO2088" s="2217"/>
      <c r="PYP2088" s="2217"/>
      <c r="PYQ2088" s="2217"/>
      <c r="PYR2088" s="2217"/>
      <c r="PYS2088" s="2217"/>
      <c r="PYT2088" s="2217"/>
      <c r="PYU2088" s="2217"/>
      <c r="PYV2088" s="2217"/>
      <c r="PYW2088" s="2217"/>
      <c r="PYX2088" s="2217"/>
      <c r="PYY2088" s="2217"/>
      <c r="PYZ2088" s="2217"/>
      <c r="PZA2088" s="2217"/>
      <c r="PZB2088" s="2217"/>
      <c r="PZC2088" s="2217"/>
      <c r="PZD2088" s="2217"/>
      <c r="PZE2088" s="2217"/>
      <c r="PZF2088" s="2217"/>
      <c r="PZG2088" s="2217"/>
      <c r="PZH2088" s="2217"/>
      <c r="PZI2088" s="2217"/>
      <c r="PZJ2088" s="2217"/>
      <c r="PZK2088" s="2217"/>
      <c r="PZL2088" s="2217"/>
      <c r="PZM2088" s="2217"/>
      <c r="PZN2088" s="2217"/>
      <c r="PZO2088" s="2217"/>
      <c r="PZP2088" s="2217"/>
      <c r="PZQ2088" s="2217"/>
      <c r="PZR2088" s="2217"/>
      <c r="PZS2088" s="2217"/>
      <c r="PZT2088" s="2217"/>
      <c r="PZU2088" s="2217"/>
      <c r="PZV2088" s="2217"/>
      <c r="PZW2088" s="2217"/>
      <c r="PZX2088" s="2217"/>
      <c r="PZY2088" s="2217"/>
      <c r="PZZ2088" s="2217"/>
      <c r="QAA2088" s="2217"/>
      <c r="QAB2088" s="2217"/>
      <c r="QAC2088" s="2217"/>
      <c r="QAD2088" s="2217"/>
      <c r="QAE2088" s="2217"/>
      <c r="QAF2088" s="2217"/>
      <c r="QAG2088" s="2217"/>
      <c r="QAH2088" s="2217"/>
      <c r="QAI2088" s="2217"/>
      <c r="QAJ2088" s="2217"/>
      <c r="QAK2088" s="2217"/>
      <c r="QAL2088" s="2217"/>
      <c r="QAM2088" s="2217"/>
      <c r="QAN2088" s="2217"/>
      <c r="QAO2088" s="2217"/>
      <c r="QAP2088" s="2217"/>
      <c r="QAQ2088" s="2217"/>
      <c r="QAR2088" s="2217"/>
      <c r="QAS2088" s="2217"/>
      <c r="QAT2088" s="2217"/>
      <c r="QAU2088" s="2217"/>
      <c r="QAV2088" s="2217"/>
      <c r="QAW2088" s="2217"/>
      <c r="QAX2088" s="2217"/>
      <c r="QAY2088" s="2217"/>
      <c r="QAZ2088" s="2217"/>
      <c r="QBA2088" s="2217"/>
      <c r="QBB2088" s="2217"/>
      <c r="QBC2088" s="2217"/>
      <c r="QBD2088" s="2217"/>
      <c r="QBE2088" s="2217"/>
      <c r="QBF2088" s="2217"/>
      <c r="QBG2088" s="2217"/>
      <c r="QBH2088" s="2217"/>
      <c r="QBI2088" s="2217"/>
      <c r="QBJ2088" s="2217"/>
      <c r="QBK2088" s="2217"/>
      <c r="QBL2088" s="2217"/>
      <c r="QBM2088" s="2217"/>
      <c r="QBN2088" s="2217"/>
      <c r="QBO2088" s="2217"/>
      <c r="QBP2088" s="2217"/>
      <c r="QBQ2088" s="2217"/>
      <c r="QBR2088" s="2217"/>
      <c r="QBS2088" s="2217"/>
      <c r="QBT2088" s="2217"/>
      <c r="QBU2088" s="2217"/>
      <c r="QBV2088" s="2217"/>
      <c r="QBW2088" s="2217"/>
      <c r="QBX2088" s="2217"/>
      <c r="QBY2088" s="2217"/>
      <c r="QBZ2088" s="2217"/>
      <c r="QCA2088" s="2217"/>
      <c r="QCB2088" s="2217"/>
      <c r="QCC2088" s="2217"/>
      <c r="QCD2088" s="2217"/>
      <c r="QCE2088" s="2217"/>
      <c r="QCF2088" s="2217"/>
      <c r="QCG2088" s="2217"/>
      <c r="QCH2088" s="2217"/>
      <c r="QCI2088" s="2217"/>
      <c r="QCJ2088" s="2217"/>
      <c r="QCK2088" s="2217"/>
      <c r="QCL2088" s="2217"/>
      <c r="QCM2088" s="2217"/>
      <c r="QCN2088" s="2217"/>
      <c r="QCO2088" s="2217"/>
      <c r="QCP2088" s="2217"/>
      <c r="QCQ2088" s="2217"/>
      <c r="QCR2088" s="2217"/>
      <c r="QCS2088" s="2217"/>
      <c r="QCT2088" s="2217"/>
      <c r="QCU2088" s="2217"/>
      <c r="QCV2088" s="2217"/>
      <c r="QCW2088" s="2217"/>
      <c r="QCX2088" s="2217"/>
      <c r="QCY2088" s="2217"/>
      <c r="QCZ2088" s="2217"/>
      <c r="QDA2088" s="2217"/>
      <c r="QDB2088" s="2217"/>
      <c r="QDC2088" s="2217"/>
      <c r="QDD2088" s="2217"/>
      <c r="QDE2088" s="2217"/>
      <c r="QDF2088" s="2217"/>
      <c r="QDG2088" s="2217"/>
      <c r="QDH2088" s="2217"/>
      <c r="QDI2088" s="2217"/>
      <c r="QDJ2088" s="2217"/>
      <c r="QDK2088" s="2217"/>
      <c r="QDL2088" s="2217"/>
      <c r="QDM2088" s="2217"/>
      <c r="QDN2088" s="2217"/>
      <c r="QDO2088" s="2217"/>
      <c r="QDP2088" s="2217"/>
      <c r="QDQ2088" s="2217"/>
      <c r="QDR2088" s="2217"/>
      <c r="QDS2088" s="2217"/>
      <c r="QDT2088" s="2217"/>
      <c r="QDU2088" s="2217"/>
      <c r="QDV2088" s="2217"/>
      <c r="QDW2088" s="2217"/>
      <c r="QDX2088" s="2217"/>
      <c r="QDY2088" s="2217"/>
      <c r="QDZ2088" s="2217"/>
      <c r="QEA2088" s="2217"/>
      <c r="QEB2088" s="2217"/>
      <c r="QEC2088" s="2217"/>
      <c r="QED2088" s="2217"/>
      <c r="QEE2088" s="2217"/>
      <c r="QEF2088" s="2217"/>
      <c r="QEG2088" s="2217"/>
      <c r="QEH2088" s="2217"/>
      <c r="QEI2088" s="2217"/>
      <c r="QEJ2088" s="2217"/>
      <c r="QEK2088" s="2217"/>
      <c r="QEL2088" s="2217"/>
      <c r="QEM2088" s="2217"/>
      <c r="QEN2088" s="2217"/>
      <c r="QEO2088" s="2217"/>
      <c r="QEP2088" s="2217"/>
      <c r="QEQ2088" s="2217"/>
      <c r="QER2088" s="2217"/>
      <c r="QES2088" s="2217"/>
      <c r="QET2088" s="2217"/>
      <c r="QEU2088" s="2217"/>
      <c r="QEV2088" s="2217"/>
      <c r="QEW2088" s="2217"/>
      <c r="QEX2088" s="2217"/>
      <c r="QEY2088" s="2217"/>
      <c r="QEZ2088" s="2217"/>
      <c r="QFA2088" s="2217"/>
      <c r="QFB2088" s="2217"/>
      <c r="QFC2088" s="2217"/>
      <c r="QFD2088" s="2217"/>
      <c r="QFE2088" s="2217"/>
      <c r="QFF2088" s="2217"/>
      <c r="QFG2088" s="2217"/>
      <c r="QFH2088" s="2217"/>
      <c r="QFI2088" s="2217"/>
      <c r="QFJ2088" s="2217"/>
      <c r="QFK2088" s="2217"/>
      <c r="QFL2088" s="2217"/>
      <c r="QFM2088" s="2217"/>
      <c r="QFN2088" s="2217"/>
      <c r="QFO2088" s="2217"/>
      <c r="QFP2088" s="2217"/>
      <c r="QFQ2088" s="2217"/>
      <c r="QFR2088" s="2217"/>
      <c r="QFS2088" s="2217"/>
      <c r="QFT2088" s="2217"/>
      <c r="QFU2088" s="2217"/>
      <c r="QFV2088" s="2217"/>
      <c r="QFW2088" s="2217"/>
      <c r="QFX2088" s="2217"/>
      <c r="QFY2088" s="2217"/>
      <c r="QFZ2088" s="2217"/>
      <c r="QGA2088" s="2217"/>
      <c r="QGB2088" s="2217"/>
      <c r="QGC2088" s="2217"/>
      <c r="QGD2088" s="2217"/>
      <c r="QGE2088" s="2217"/>
      <c r="QGF2088" s="2217"/>
      <c r="QGG2088" s="2217"/>
      <c r="QGH2088" s="2217"/>
      <c r="QGI2088" s="2217"/>
      <c r="QGJ2088" s="2217"/>
      <c r="QGK2088" s="2217"/>
      <c r="QGL2088" s="2217"/>
      <c r="QGM2088" s="2217"/>
      <c r="QGN2088" s="2217"/>
      <c r="QGO2088" s="2217"/>
      <c r="QGP2088" s="2217"/>
      <c r="QGQ2088" s="2217"/>
      <c r="QGR2088" s="2217"/>
      <c r="QGS2088" s="2217"/>
      <c r="QGT2088" s="2217"/>
      <c r="QGU2088" s="2217"/>
      <c r="QGV2088" s="2217"/>
      <c r="QGW2088" s="2217"/>
      <c r="QGX2088" s="2217"/>
      <c r="QGY2088" s="2217"/>
      <c r="QGZ2088" s="2217"/>
      <c r="QHA2088" s="2217"/>
      <c r="QHB2088" s="2217"/>
      <c r="QHC2088" s="2217"/>
      <c r="QHD2088" s="2217"/>
      <c r="QHE2088" s="2217"/>
      <c r="QHF2088" s="2217"/>
      <c r="QHG2088" s="2217"/>
      <c r="QHH2088" s="2217"/>
      <c r="QHI2088" s="2217"/>
      <c r="QHJ2088" s="2217"/>
      <c r="QHK2088" s="2217"/>
      <c r="QHL2088" s="2217"/>
      <c r="QHM2088" s="2217"/>
      <c r="QHN2088" s="2217"/>
      <c r="QHO2088" s="2217"/>
      <c r="QHP2088" s="2217"/>
      <c r="QHQ2088" s="2217"/>
      <c r="QHR2088" s="2217"/>
      <c r="QHS2088" s="2217"/>
      <c r="QHT2088" s="2217"/>
      <c r="QHU2088" s="2217"/>
      <c r="QHV2088" s="2217"/>
      <c r="QHW2088" s="2217"/>
      <c r="QHX2088" s="2217"/>
      <c r="QHY2088" s="2217"/>
      <c r="QHZ2088" s="2217"/>
      <c r="QIA2088" s="2217"/>
      <c r="QIB2088" s="2217"/>
      <c r="QIC2088" s="2217"/>
      <c r="QID2088" s="2217"/>
      <c r="QIE2088" s="2217"/>
      <c r="QIF2088" s="2217"/>
      <c r="QIG2088" s="2217"/>
      <c r="QIH2088" s="2217"/>
      <c r="QII2088" s="2217"/>
      <c r="QIJ2088" s="2217"/>
      <c r="QIK2088" s="2217"/>
      <c r="QIL2088" s="2217"/>
      <c r="QIM2088" s="2217"/>
      <c r="QIN2088" s="2217"/>
      <c r="QIO2088" s="2217"/>
      <c r="QIP2088" s="2217"/>
      <c r="QIQ2088" s="2217"/>
      <c r="QIR2088" s="2217"/>
      <c r="QIS2088" s="2217"/>
      <c r="QIT2088" s="2217"/>
      <c r="QIU2088" s="2217"/>
      <c r="QIV2088" s="2217"/>
      <c r="QIW2088" s="2217"/>
      <c r="QIX2088" s="2217"/>
      <c r="QIY2088" s="2217"/>
      <c r="QIZ2088" s="2217"/>
      <c r="QJA2088" s="2217"/>
      <c r="QJB2088" s="2217"/>
      <c r="QJC2088" s="2217"/>
      <c r="QJD2088" s="2217"/>
      <c r="QJE2088" s="2217"/>
      <c r="QJF2088" s="2217"/>
      <c r="QJG2088" s="2217"/>
      <c r="QJH2088" s="2217"/>
      <c r="QJI2088" s="2217"/>
      <c r="QJJ2088" s="2217"/>
      <c r="QJK2088" s="2217"/>
      <c r="QJL2088" s="2217"/>
      <c r="QJM2088" s="2217"/>
      <c r="QJN2088" s="2217"/>
      <c r="QJO2088" s="2217"/>
      <c r="QJP2088" s="2217"/>
      <c r="QJQ2088" s="2217"/>
      <c r="QJR2088" s="2217"/>
      <c r="QJS2088" s="2217"/>
      <c r="QJT2088" s="2217"/>
      <c r="QJU2088" s="2217"/>
      <c r="QJV2088" s="2217"/>
      <c r="QJW2088" s="2217"/>
      <c r="QJX2088" s="2217"/>
      <c r="QJY2088" s="2217"/>
      <c r="QJZ2088" s="2217"/>
      <c r="QKA2088" s="2217"/>
      <c r="QKB2088" s="2217"/>
      <c r="QKC2088" s="2217"/>
      <c r="QKD2088" s="2217"/>
      <c r="QKE2088" s="2217"/>
      <c r="QKF2088" s="2217"/>
      <c r="QKG2088" s="2217"/>
      <c r="QKH2088" s="2217"/>
      <c r="QKI2088" s="2217"/>
      <c r="QKJ2088" s="2217"/>
      <c r="QKK2088" s="2217"/>
      <c r="QKL2088" s="2217"/>
      <c r="QKM2088" s="2217"/>
      <c r="QKN2088" s="2217"/>
      <c r="QKO2088" s="2217"/>
      <c r="QKP2088" s="2217"/>
      <c r="QKQ2088" s="2217"/>
      <c r="QKR2088" s="2217"/>
      <c r="QKS2088" s="2217"/>
      <c r="QKT2088" s="2217"/>
      <c r="QKU2088" s="2217"/>
      <c r="QKV2088" s="2217"/>
      <c r="QKW2088" s="2217"/>
      <c r="QKX2088" s="2217"/>
      <c r="QKY2088" s="2217"/>
      <c r="QKZ2088" s="2217"/>
      <c r="QLA2088" s="2217"/>
      <c r="QLB2088" s="2217"/>
      <c r="QLC2088" s="2217"/>
      <c r="QLD2088" s="2217"/>
      <c r="QLE2088" s="2217"/>
      <c r="QLF2088" s="2217"/>
      <c r="QLG2088" s="2217"/>
      <c r="QLH2088" s="2217"/>
      <c r="QLI2088" s="2217"/>
      <c r="QLJ2088" s="2217"/>
      <c r="QLK2088" s="2217"/>
      <c r="QLL2088" s="2217"/>
      <c r="QLM2088" s="2217"/>
      <c r="QLN2088" s="2217"/>
      <c r="QLO2088" s="2217"/>
      <c r="QLP2088" s="2217"/>
      <c r="QLQ2088" s="2217"/>
      <c r="QLR2088" s="2217"/>
      <c r="QLS2088" s="2217"/>
      <c r="QLT2088" s="2217"/>
      <c r="QLU2088" s="2217"/>
      <c r="QLV2088" s="2217"/>
      <c r="QLW2088" s="2217"/>
      <c r="QLX2088" s="2217"/>
      <c r="QLY2088" s="2217"/>
      <c r="QLZ2088" s="2217"/>
      <c r="QMA2088" s="2217"/>
      <c r="QMB2088" s="2217"/>
      <c r="QMC2088" s="2217"/>
      <c r="QMD2088" s="2217"/>
      <c r="QME2088" s="2217"/>
      <c r="QMF2088" s="2217"/>
      <c r="QMG2088" s="2217"/>
      <c r="QMH2088" s="2217"/>
      <c r="QMI2088" s="2217"/>
      <c r="QMJ2088" s="2217"/>
      <c r="QMK2088" s="2217"/>
      <c r="QML2088" s="2217"/>
      <c r="QMM2088" s="2217"/>
      <c r="QMN2088" s="2217"/>
      <c r="QMO2088" s="2217"/>
      <c r="QMP2088" s="2217"/>
      <c r="QMQ2088" s="2217"/>
      <c r="QMR2088" s="2217"/>
      <c r="QMS2088" s="2217"/>
      <c r="QMT2088" s="2217"/>
      <c r="QMU2088" s="2217"/>
      <c r="QMV2088" s="2217"/>
      <c r="QMW2088" s="2217"/>
      <c r="QMX2088" s="2217"/>
      <c r="QMY2088" s="2217"/>
      <c r="QMZ2088" s="2217"/>
      <c r="QNA2088" s="2217"/>
      <c r="QNB2088" s="2217"/>
      <c r="QNC2088" s="2217"/>
      <c r="QND2088" s="2217"/>
      <c r="QNE2088" s="2217"/>
      <c r="QNF2088" s="2217"/>
      <c r="QNG2088" s="2217"/>
      <c r="QNH2088" s="2217"/>
      <c r="QNI2088" s="2217"/>
      <c r="QNJ2088" s="2217"/>
      <c r="QNK2088" s="2217"/>
      <c r="QNL2088" s="2217"/>
      <c r="QNM2088" s="2217"/>
      <c r="QNN2088" s="2217"/>
      <c r="QNO2088" s="2217"/>
      <c r="QNP2088" s="2217"/>
      <c r="QNQ2088" s="2217"/>
      <c r="QNR2088" s="2217"/>
      <c r="QNS2088" s="2217"/>
      <c r="QNT2088" s="2217"/>
      <c r="QNU2088" s="2217"/>
      <c r="QNV2088" s="2217"/>
      <c r="QNW2088" s="2217"/>
      <c r="QNX2088" s="2217"/>
      <c r="QNY2088" s="2217"/>
      <c r="QNZ2088" s="2217"/>
      <c r="QOA2088" s="2217"/>
      <c r="QOB2088" s="2217"/>
      <c r="QOC2088" s="2217"/>
      <c r="QOD2088" s="2217"/>
      <c r="QOE2088" s="2217"/>
      <c r="QOF2088" s="2217"/>
      <c r="QOG2088" s="2217"/>
      <c r="QOH2088" s="2217"/>
      <c r="QOI2088" s="2217"/>
      <c r="QOJ2088" s="2217"/>
      <c r="QOK2088" s="2217"/>
      <c r="QOL2088" s="2217"/>
      <c r="QOM2088" s="2217"/>
      <c r="QON2088" s="2217"/>
      <c r="QOO2088" s="2217"/>
      <c r="QOP2088" s="2217"/>
      <c r="QOQ2088" s="2217"/>
      <c r="QOR2088" s="2217"/>
      <c r="QOS2088" s="2217"/>
      <c r="QOT2088" s="2217"/>
      <c r="QOU2088" s="2217"/>
      <c r="QOV2088" s="2217"/>
      <c r="QOW2088" s="2217"/>
      <c r="QOX2088" s="2217"/>
      <c r="QOY2088" s="2217"/>
      <c r="QOZ2088" s="2217"/>
      <c r="QPA2088" s="2217"/>
      <c r="QPB2088" s="2217"/>
      <c r="QPC2088" s="2217"/>
      <c r="QPD2088" s="2217"/>
      <c r="QPE2088" s="2217"/>
      <c r="QPF2088" s="2217"/>
      <c r="QPG2088" s="2217"/>
      <c r="QPH2088" s="2217"/>
      <c r="QPI2088" s="2217"/>
      <c r="QPJ2088" s="2217"/>
      <c r="QPK2088" s="2217"/>
      <c r="QPL2088" s="2217"/>
      <c r="QPM2088" s="2217"/>
      <c r="QPN2088" s="2217"/>
      <c r="QPO2088" s="2217"/>
      <c r="QPP2088" s="2217"/>
      <c r="QPQ2088" s="2217"/>
      <c r="QPR2088" s="2217"/>
      <c r="QPS2088" s="2217"/>
      <c r="QPT2088" s="2217"/>
      <c r="QPU2088" s="2217"/>
      <c r="QPV2088" s="2217"/>
      <c r="QPW2088" s="2217"/>
      <c r="QPX2088" s="2217"/>
      <c r="QPY2088" s="2217"/>
      <c r="QPZ2088" s="2217"/>
      <c r="QQA2088" s="2217"/>
      <c r="QQB2088" s="2217"/>
      <c r="QQC2088" s="2217"/>
      <c r="QQD2088" s="2217"/>
      <c r="QQE2088" s="2217"/>
      <c r="QQF2088" s="2217"/>
      <c r="QQG2088" s="2217"/>
      <c r="QQH2088" s="2217"/>
      <c r="QQI2088" s="2217"/>
      <c r="QQJ2088" s="2217"/>
      <c r="QQK2088" s="2217"/>
      <c r="QQL2088" s="2217"/>
      <c r="QQM2088" s="2217"/>
      <c r="QQN2088" s="2217"/>
      <c r="QQO2088" s="2217"/>
      <c r="QQP2088" s="2217"/>
      <c r="QQQ2088" s="2217"/>
      <c r="QQR2088" s="2217"/>
      <c r="QQS2088" s="2217"/>
      <c r="QQT2088" s="2217"/>
      <c r="QQU2088" s="2217"/>
      <c r="QQV2088" s="2217"/>
      <c r="QQW2088" s="2217"/>
      <c r="QQX2088" s="2217"/>
      <c r="QQY2088" s="2217"/>
      <c r="QQZ2088" s="2217"/>
      <c r="QRA2088" s="2217"/>
      <c r="QRB2088" s="2217"/>
      <c r="QRC2088" s="2217"/>
      <c r="QRD2088" s="2217"/>
      <c r="QRE2088" s="2217"/>
      <c r="QRF2088" s="2217"/>
      <c r="QRG2088" s="2217"/>
      <c r="QRH2088" s="2217"/>
      <c r="QRI2088" s="2217"/>
      <c r="QRJ2088" s="2217"/>
      <c r="QRK2088" s="2217"/>
      <c r="QRL2088" s="2217"/>
      <c r="QRM2088" s="2217"/>
      <c r="QRN2088" s="2217"/>
      <c r="QRO2088" s="2217"/>
      <c r="QRP2088" s="2217"/>
      <c r="QRQ2088" s="2217"/>
      <c r="QRR2088" s="2217"/>
      <c r="QRS2088" s="2217"/>
      <c r="QRT2088" s="2217"/>
      <c r="QRU2088" s="2217"/>
      <c r="QRV2088" s="2217"/>
      <c r="QRW2088" s="2217"/>
      <c r="QRX2088" s="2217"/>
      <c r="QRY2088" s="2217"/>
      <c r="QRZ2088" s="2217"/>
      <c r="QSA2088" s="2217"/>
      <c r="QSB2088" s="2217"/>
      <c r="QSC2088" s="2217"/>
      <c r="QSD2088" s="2217"/>
      <c r="QSE2088" s="2217"/>
      <c r="QSF2088" s="2217"/>
      <c r="QSG2088" s="2217"/>
      <c r="QSH2088" s="2217"/>
      <c r="QSI2088" s="2217"/>
      <c r="QSJ2088" s="2217"/>
      <c r="QSK2088" s="2217"/>
      <c r="QSL2088" s="2217"/>
      <c r="QSM2088" s="2217"/>
      <c r="QSN2088" s="2217"/>
      <c r="QSO2088" s="2217"/>
      <c r="QSP2088" s="2217"/>
      <c r="QSQ2088" s="2217"/>
      <c r="QSR2088" s="2217"/>
      <c r="QSS2088" s="2217"/>
      <c r="QST2088" s="2217"/>
      <c r="QSU2088" s="2217"/>
      <c r="QSV2088" s="2217"/>
      <c r="QSW2088" s="2217"/>
      <c r="QSX2088" s="2217"/>
      <c r="QSY2088" s="2217"/>
      <c r="QSZ2088" s="2217"/>
      <c r="QTA2088" s="2217"/>
      <c r="QTB2088" s="2217"/>
      <c r="QTC2088" s="2217"/>
      <c r="QTD2088" s="2217"/>
      <c r="QTE2088" s="2217"/>
      <c r="QTF2088" s="2217"/>
      <c r="QTG2088" s="2217"/>
      <c r="QTH2088" s="2217"/>
      <c r="QTI2088" s="2217"/>
      <c r="QTJ2088" s="2217"/>
      <c r="QTK2088" s="2217"/>
      <c r="QTL2088" s="2217"/>
      <c r="QTM2088" s="2217"/>
      <c r="QTN2088" s="2217"/>
      <c r="QTO2088" s="2217"/>
      <c r="QTP2088" s="2217"/>
      <c r="QTQ2088" s="2217"/>
      <c r="QTR2088" s="2217"/>
      <c r="QTS2088" s="2217"/>
      <c r="QTT2088" s="2217"/>
      <c r="QTU2088" s="2217"/>
      <c r="QTV2088" s="2217"/>
      <c r="QTW2088" s="2217"/>
      <c r="QTX2088" s="2217"/>
      <c r="QTY2088" s="2217"/>
      <c r="QTZ2088" s="2217"/>
      <c r="QUA2088" s="2217"/>
      <c r="QUB2088" s="2217"/>
      <c r="QUC2088" s="2217"/>
      <c r="QUD2088" s="2217"/>
      <c r="QUE2088" s="2217"/>
      <c r="QUF2088" s="2217"/>
      <c r="QUG2088" s="2217"/>
      <c r="QUH2088" s="2217"/>
      <c r="QUI2088" s="2217"/>
      <c r="QUJ2088" s="2217"/>
      <c r="QUK2088" s="2217"/>
      <c r="QUL2088" s="2217"/>
      <c r="QUM2088" s="2217"/>
      <c r="QUN2088" s="2217"/>
      <c r="QUO2088" s="2217"/>
      <c r="QUP2088" s="2217"/>
      <c r="QUQ2088" s="2217"/>
      <c r="QUR2088" s="2217"/>
      <c r="QUS2088" s="2217"/>
      <c r="QUT2088" s="2217"/>
      <c r="QUU2088" s="2217"/>
      <c r="QUV2088" s="2217"/>
      <c r="QUW2088" s="2217"/>
      <c r="QUX2088" s="2217"/>
      <c r="QUY2088" s="2217"/>
      <c r="QUZ2088" s="2217"/>
      <c r="QVA2088" s="2217"/>
      <c r="QVB2088" s="2217"/>
      <c r="QVC2088" s="2217"/>
      <c r="QVD2088" s="2217"/>
      <c r="QVE2088" s="2217"/>
      <c r="QVF2088" s="2217"/>
      <c r="QVG2088" s="2217"/>
      <c r="QVH2088" s="2217"/>
      <c r="QVI2088" s="2217"/>
      <c r="QVJ2088" s="2217"/>
      <c r="QVK2088" s="2217"/>
      <c r="QVL2088" s="2217"/>
      <c r="QVM2088" s="2217"/>
      <c r="QVN2088" s="2217"/>
      <c r="QVO2088" s="2217"/>
      <c r="QVP2088" s="2217"/>
      <c r="QVQ2088" s="2217"/>
      <c r="QVR2088" s="2217"/>
      <c r="QVS2088" s="2217"/>
      <c r="QVT2088" s="2217"/>
      <c r="QVU2088" s="2217"/>
      <c r="QVV2088" s="2217"/>
      <c r="QVW2088" s="2217"/>
      <c r="QVX2088" s="2217"/>
      <c r="QVY2088" s="2217"/>
      <c r="QVZ2088" s="2217"/>
      <c r="QWA2088" s="2217"/>
      <c r="QWB2088" s="2217"/>
      <c r="QWC2088" s="2217"/>
      <c r="QWD2088" s="2217"/>
      <c r="QWE2088" s="2217"/>
      <c r="QWF2088" s="2217"/>
      <c r="QWG2088" s="2217"/>
      <c r="QWH2088" s="2217"/>
      <c r="QWI2088" s="2217"/>
      <c r="QWJ2088" s="2217"/>
      <c r="QWK2088" s="2217"/>
      <c r="QWL2088" s="2217"/>
      <c r="QWM2088" s="2217"/>
      <c r="QWN2088" s="2217"/>
      <c r="QWO2088" s="2217"/>
      <c r="QWP2088" s="2217"/>
      <c r="QWQ2088" s="2217"/>
      <c r="QWR2088" s="2217"/>
      <c r="QWS2088" s="2217"/>
      <c r="QWT2088" s="2217"/>
      <c r="QWU2088" s="2217"/>
      <c r="QWV2088" s="2217"/>
      <c r="QWW2088" s="2217"/>
      <c r="QWX2088" s="2217"/>
      <c r="QWY2088" s="2217"/>
      <c r="QWZ2088" s="2217"/>
      <c r="QXA2088" s="2217"/>
      <c r="QXB2088" s="2217"/>
      <c r="QXC2088" s="2217"/>
      <c r="QXD2088" s="2217"/>
      <c r="QXE2088" s="2217"/>
      <c r="QXF2088" s="2217"/>
      <c r="QXG2088" s="2217"/>
      <c r="QXH2088" s="2217"/>
      <c r="QXI2088" s="2217"/>
      <c r="QXJ2088" s="2217"/>
      <c r="QXK2088" s="2217"/>
      <c r="QXL2088" s="2217"/>
      <c r="QXM2088" s="2217"/>
      <c r="QXN2088" s="2217"/>
      <c r="QXO2088" s="2217"/>
      <c r="QXP2088" s="2217"/>
      <c r="QXQ2088" s="2217"/>
      <c r="QXR2088" s="2217"/>
      <c r="QXS2088" s="2217"/>
      <c r="QXT2088" s="2217"/>
      <c r="QXU2088" s="2217"/>
      <c r="QXV2088" s="2217"/>
      <c r="QXW2088" s="2217"/>
      <c r="QXX2088" s="2217"/>
      <c r="QXY2088" s="2217"/>
      <c r="QXZ2088" s="2217"/>
      <c r="QYA2088" s="2217"/>
      <c r="QYB2088" s="2217"/>
      <c r="QYC2088" s="2217"/>
      <c r="QYD2088" s="2217"/>
      <c r="QYE2088" s="2217"/>
      <c r="QYF2088" s="2217"/>
      <c r="QYG2088" s="2217"/>
      <c r="QYH2088" s="2217"/>
      <c r="QYI2088" s="2217"/>
      <c r="QYJ2088" s="2217"/>
      <c r="QYK2088" s="2217"/>
      <c r="QYL2088" s="2217"/>
      <c r="QYM2088" s="2217"/>
      <c r="QYN2088" s="2217"/>
      <c r="QYO2088" s="2217"/>
      <c r="QYP2088" s="2217"/>
      <c r="QYQ2088" s="2217"/>
      <c r="QYR2088" s="2217"/>
      <c r="QYS2088" s="2217"/>
      <c r="QYT2088" s="2217"/>
      <c r="QYU2088" s="2217"/>
      <c r="QYV2088" s="2217"/>
      <c r="QYW2088" s="2217"/>
      <c r="QYX2088" s="2217"/>
      <c r="QYY2088" s="2217"/>
      <c r="QYZ2088" s="2217"/>
      <c r="QZA2088" s="2217"/>
      <c r="QZB2088" s="2217"/>
      <c r="QZC2088" s="2217"/>
      <c r="QZD2088" s="2217"/>
      <c r="QZE2088" s="2217"/>
      <c r="QZF2088" s="2217"/>
      <c r="QZG2088" s="2217"/>
      <c r="QZH2088" s="2217"/>
      <c r="QZI2088" s="2217"/>
      <c r="QZJ2088" s="2217"/>
      <c r="QZK2088" s="2217"/>
      <c r="QZL2088" s="2217"/>
      <c r="QZM2088" s="2217"/>
      <c r="QZN2088" s="2217"/>
      <c r="QZO2088" s="2217"/>
      <c r="QZP2088" s="2217"/>
      <c r="QZQ2088" s="2217"/>
      <c r="QZR2088" s="2217"/>
      <c r="QZS2088" s="2217"/>
      <c r="QZT2088" s="2217"/>
      <c r="QZU2088" s="2217"/>
      <c r="QZV2088" s="2217"/>
      <c r="QZW2088" s="2217"/>
      <c r="QZX2088" s="2217"/>
      <c r="QZY2088" s="2217"/>
      <c r="QZZ2088" s="2217"/>
      <c r="RAA2088" s="2217"/>
      <c r="RAB2088" s="2217"/>
      <c r="RAC2088" s="2217"/>
      <c r="RAD2088" s="2217"/>
      <c r="RAE2088" s="2217"/>
      <c r="RAF2088" s="2217"/>
      <c r="RAG2088" s="2217"/>
      <c r="RAH2088" s="2217"/>
      <c r="RAI2088" s="2217"/>
      <c r="RAJ2088" s="2217"/>
      <c r="RAK2088" s="2217"/>
      <c r="RAL2088" s="2217"/>
      <c r="RAM2088" s="2217"/>
      <c r="RAN2088" s="2217"/>
      <c r="RAO2088" s="2217"/>
      <c r="RAP2088" s="2217"/>
      <c r="RAQ2088" s="2217"/>
      <c r="RAR2088" s="2217"/>
      <c r="RAS2088" s="2217"/>
      <c r="RAT2088" s="2217"/>
      <c r="RAU2088" s="2217"/>
      <c r="RAV2088" s="2217"/>
      <c r="RAW2088" s="2217"/>
      <c r="RAX2088" s="2217"/>
      <c r="RAY2088" s="2217"/>
      <c r="RAZ2088" s="2217"/>
      <c r="RBA2088" s="2217"/>
      <c r="RBB2088" s="2217"/>
      <c r="RBC2088" s="2217"/>
      <c r="RBD2088" s="2217"/>
      <c r="RBE2088" s="2217"/>
      <c r="RBF2088" s="2217"/>
      <c r="RBG2088" s="2217"/>
      <c r="RBH2088" s="2217"/>
      <c r="RBI2088" s="2217"/>
      <c r="RBJ2088" s="2217"/>
      <c r="RBK2088" s="2217"/>
      <c r="RBL2088" s="2217"/>
      <c r="RBM2088" s="2217"/>
      <c r="RBN2088" s="2217"/>
      <c r="RBO2088" s="2217"/>
      <c r="RBP2088" s="2217"/>
      <c r="RBQ2088" s="2217"/>
      <c r="RBR2088" s="2217"/>
      <c r="RBS2088" s="2217"/>
      <c r="RBT2088" s="2217"/>
      <c r="RBU2088" s="2217"/>
      <c r="RBV2088" s="2217"/>
      <c r="RBW2088" s="2217"/>
      <c r="RBX2088" s="2217"/>
      <c r="RBY2088" s="2217"/>
      <c r="RBZ2088" s="2217"/>
      <c r="RCA2088" s="2217"/>
      <c r="RCB2088" s="2217"/>
      <c r="RCC2088" s="2217"/>
      <c r="RCD2088" s="2217"/>
      <c r="RCE2088" s="2217"/>
      <c r="RCF2088" s="2217"/>
      <c r="RCG2088" s="2217"/>
      <c r="RCH2088" s="2217"/>
      <c r="RCI2088" s="2217"/>
      <c r="RCJ2088" s="2217"/>
      <c r="RCK2088" s="2217"/>
      <c r="RCL2088" s="2217"/>
      <c r="RCM2088" s="2217"/>
      <c r="RCN2088" s="2217"/>
      <c r="RCO2088" s="2217"/>
      <c r="RCP2088" s="2217"/>
      <c r="RCQ2088" s="2217"/>
      <c r="RCR2088" s="2217"/>
      <c r="RCS2088" s="2217"/>
      <c r="RCT2088" s="2217"/>
      <c r="RCU2088" s="2217"/>
      <c r="RCV2088" s="2217"/>
      <c r="RCW2088" s="2217"/>
      <c r="RCX2088" s="2217"/>
      <c r="RCY2088" s="2217"/>
      <c r="RCZ2088" s="2217"/>
      <c r="RDA2088" s="2217"/>
      <c r="RDB2088" s="2217"/>
      <c r="RDC2088" s="2217"/>
      <c r="RDD2088" s="2217"/>
      <c r="RDE2088" s="2217"/>
      <c r="RDF2088" s="2217"/>
      <c r="RDG2088" s="2217"/>
      <c r="RDH2088" s="2217"/>
      <c r="RDI2088" s="2217"/>
      <c r="RDJ2088" s="2217"/>
      <c r="RDK2088" s="2217"/>
      <c r="RDL2088" s="2217"/>
      <c r="RDM2088" s="2217"/>
      <c r="RDN2088" s="2217"/>
      <c r="RDO2088" s="2217"/>
      <c r="RDP2088" s="2217"/>
      <c r="RDQ2088" s="2217"/>
      <c r="RDR2088" s="2217"/>
      <c r="RDS2088" s="2217"/>
      <c r="RDT2088" s="2217"/>
      <c r="RDU2088" s="2217"/>
      <c r="RDV2088" s="2217"/>
      <c r="RDW2088" s="2217"/>
      <c r="RDX2088" s="2217"/>
      <c r="RDY2088" s="2217"/>
      <c r="RDZ2088" s="2217"/>
      <c r="REA2088" s="2217"/>
      <c r="REB2088" s="2217"/>
      <c r="REC2088" s="2217"/>
      <c r="RED2088" s="2217"/>
      <c r="REE2088" s="2217"/>
      <c r="REF2088" s="2217"/>
      <c r="REG2088" s="2217"/>
      <c r="REH2088" s="2217"/>
      <c r="REI2088" s="2217"/>
      <c r="REJ2088" s="2217"/>
      <c r="REK2088" s="2217"/>
      <c r="REL2088" s="2217"/>
      <c r="REM2088" s="2217"/>
      <c r="REN2088" s="2217"/>
      <c r="REO2088" s="2217"/>
      <c r="REP2088" s="2217"/>
      <c r="REQ2088" s="2217"/>
      <c r="RER2088" s="2217"/>
      <c r="RES2088" s="2217"/>
      <c r="RET2088" s="2217"/>
      <c r="REU2088" s="2217"/>
      <c r="REV2088" s="2217"/>
      <c r="REW2088" s="2217"/>
      <c r="REX2088" s="2217"/>
      <c r="REY2088" s="2217"/>
      <c r="REZ2088" s="2217"/>
      <c r="RFA2088" s="2217"/>
      <c r="RFB2088" s="2217"/>
      <c r="RFC2088" s="2217"/>
      <c r="RFD2088" s="2217"/>
      <c r="RFE2088" s="2217"/>
      <c r="RFF2088" s="2217"/>
      <c r="RFG2088" s="2217"/>
      <c r="RFH2088" s="2217"/>
      <c r="RFI2088" s="2217"/>
      <c r="RFJ2088" s="2217"/>
      <c r="RFK2088" s="2217"/>
      <c r="RFL2088" s="2217"/>
      <c r="RFM2088" s="2217"/>
      <c r="RFN2088" s="2217"/>
      <c r="RFO2088" s="2217"/>
      <c r="RFP2088" s="2217"/>
      <c r="RFQ2088" s="2217"/>
      <c r="RFR2088" s="2217"/>
      <c r="RFS2088" s="2217"/>
      <c r="RFT2088" s="2217"/>
      <c r="RFU2088" s="2217"/>
      <c r="RFV2088" s="2217"/>
      <c r="RFW2088" s="2217"/>
      <c r="RFX2088" s="2217"/>
      <c r="RFY2088" s="2217"/>
      <c r="RFZ2088" s="2217"/>
      <c r="RGA2088" s="2217"/>
      <c r="RGB2088" s="2217"/>
      <c r="RGC2088" s="2217"/>
      <c r="RGD2088" s="2217"/>
      <c r="RGE2088" s="2217"/>
      <c r="RGF2088" s="2217"/>
      <c r="RGG2088" s="2217"/>
      <c r="RGH2088" s="2217"/>
      <c r="RGI2088" s="2217"/>
      <c r="RGJ2088" s="2217"/>
      <c r="RGK2088" s="2217"/>
      <c r="RGL2088" s="2217"/>
      <c r="RGM2088" s="2217"/>
      <c r="RGN2088" s="2217"/>
      <c r="RGO2088" s="2217"/>
      <c r="RGP2088" s="2217"/>
      <c r="RGQ2088" s="2217"/>
      <c r="RGR2088" s="2217"/>
      <c r="RGS2088" s="2217"/>
      <c r="RGT2088" s="2217"/>
      <c r="RGU2088" s="2217"/>
      <c r="RGV2088" s="2217"/>
      <c r="RGW2088" s="2217"/>
      <c r="RGX2088" s="2217"/>
      <c r="RGY2088" s="2217"/>
      <c r="RGZ2088" s="2217"/>
      <c r="RHA2088" s="2217"/>
      <c r="RHB2088" s="2217"/>
      <c r="RHC2088" s="2217"/>
      <c r="RHD2088" s="2217"/>
      <c r="RHE2088" s="2217"/>
      <c r="RHF2088" s="2217"/>
      <c r="RHG2088" s="2217"/>
      <c r="RHH2088" s="2217"/>
      <c r="RHI2088" s="2217"/>
      <c r="RHJ2088" s="2217"/>
      <c r="RHK2088" s="2217"/>
      <c r="RHL2088" s="2217"/>
      <c r="RHM2088" s="2217"/>
      <c r="RHN2088" s="2217"/>
      <c r="RHO2088" s="2217"/>
      <c r="RHP2088" s="2217"/>
      <c r="RHQ2088" s="2217"/>
      <c r="RHR2088" s="2217"/>
      <c r="RHS2088" s="2217"/>
      <c r="RHT2088" s="2217"/>
      <c r="RHU2088" s="2217"/>
      <c r="RHV2088" s="2217"/>
      <c r="RHW2088" s="2217"/>
      <c r="RHX2088" s="2217"/>
      <c r="RHY2088" s="2217"/>
      <c r="RHZ2088" s="2217"/>
      <c r="RIA2088" s="2217"/>
      <c r="RIB2088" s="2217"/>
      <c r="RIC2088" s="2217"/>
      <c r="RID2088" s="2217"/>
      <c r="RIE2088" s="2217"/>
      <c r="RIF2088" s="2217"/>
      <c r="RIG2088" s="2217"/>
      <c r="RIH2088" s="2217"/>
      <c r="RII2088" s="2217"/>
      <c r="RIJ2088" s="2217"/>
      <c r="RIK2088" s="2217"/>
      <c r="RIL2088" s="2217"/>
      <c r="RIM2088" s="2217"/>
      <c r="RIN2088" s="2217"/>
      <c r="RIO2088" s="2217"/>
      <c r="RIP2088" s="2217"/>
      <c r="RIQ2088" s="2217"/>
      <c r="RIR2088" s="2217"/>
      <c r="RIS2088" s="2217"/>
      <c r="RIT2088" s="2217"/>
      <c r="RIU2088" s="2217"/>
      <c r="RIV2088" s="2217"/>
      <c r="RIW2088" s="2217"/>
      <c r="RIX2088" s="2217"/>
      <c r="RIY2088" s="2217"/>
      <c r="RIZ2088" s="2217"/>
      <c r="RJA2088" s="2217"/>
      <c r="RJB2088" s="2217"/>
      <c r="RJC2088" s="2217"/>
      <c r="RJD2088" s="2217"/>
      <c r="RJE2088" s="2217"/>
      <c r="RJF2088" s="2217"/>
      <c r="RJG2088" s="2217"/>
      <c r="RJH2088" s="2217"/>
      <c r="RJI2088" s="2217"/>
      <c r="RJJ2088" s="2217"/>
      <c r="RJK2088" s="2217"/>
      <c r="RJL2088" s="2217"/>
      <c r="RJM2088" s="2217"/>
      <c r="RJN2088" s="2217"/>
      <c r="RJO2088" s="2217"/>
      <c r="RJP2088" s="2217"/>
      <c r="RJQ2088" s="2217"/>
      <c r="RJR2088" s="2217"/>
      <c r="RJS2088" s="2217"/>
      <c r="RJT2088" s="2217"/>
      <c r="RJU2088" s="2217"/>
      <c r="RJV2088" s="2217"/>
      <c r="RJW2088" s="2217"/>
      <c r="RJX2088" s="2217"/>
      <c r="RJY2088" s="2217"/>
      <c r="RJZ2088" s="2217"/>
      <c r="RKA2088" s="2217"/>
      <c r="RKB2088" s="2217"/>
      <c r="RKC2088" s="2217"/>
      <c r="RKD2088" s="2217"/>
      <c r="RKE2088" s="2217"/>
      <c r="RKF2088" s="2217"/>
      <c r="RKG2088" s="2217"/>
      <c r="RKH2088" s="2217"/>
      <c r="RKI2088" s="2217"/>
      <c r="RKJ2088" s="2217"/>
      <c r="RKK2088" s="2217"/>
      <c r="RKL2088" s="2217"/>
      <c r="RKM2088" s="2217"/>
      <c r="RKN2088" s="2217"/>
      <c r="RKO2088" s="2217"/>
      <c r="RKP2088" s="2217"/>
      <c r="RKQ2088" s="2217"/>
      <c r="RKR2088" s="2217"/>
      <c r="RKS2088" s="2217"/>
      <c r="RKT2088" s="2217"/>
      <c r="RKU2088" s="2217"/>
      <c r="RKV2088" s="2217"/>
      <c r="RKW2088" s="2217"/>
      <c r="RKX2088" s="2217"/>
      <c r="RKY2088" s="2217"/>
      <c r="RKZ2088" s="2217"/>
      <c r="RLA2088" s="2217"/>
      <c r="RLB2088" s="2217"/>
      <c r="RLC2088" s="2217"/>
      <c r="RLD2088" s="2217"/>
      <c r="RLE2088" s="2217"/>
      <c r="RLF2088" s="2217"/>
      <c r="RLG2088" s="2217"/>
      <c r="RLH2088" s="2217"/>
      <c r="RLI2088" s="2217"/>
      <c r="RLJ2088" s="2217"/>
      <c r="RLK2088" s="2217"/>
      <c r="RLL2088" s="2217"/>
      <c r="RLM2088" s="2217"/>
      <c r="RLN2088" s="2217"/>
      <c r="RLO2088" s="2217"/>
      <c r="RLP2088" s="2217"/>
      <c r="RLQ2088" s="2217"/>
      <c r="RLR2088" s="2217"/>
      <c r="RLS2088" s="2217"/>
      <c r="RLT2088" s="2217"/>
      <c r="RLU2088" s="2217"/>
      <c r="RLV2088" s="2217"/>
      <c r="RLW2088" s="2217"/>
      <c r="RLX2088" s="2217"/>
      <c r="RLY2088" s="2217"/>
      <c r="RLZ2088" s="2217"/>
      <c r="RMA2088" s="2217"/>
      <c r="RMB2088" s="2217"/>
      <c r="RMC2088" s="2217"/>
      <c r="RMD2088" s="2217"/>
      <c r="RME2088" s="2217"/>
      <c r="RMF2088" s="2217"/>
      <c r="RMG2088" s="2217"/>
      <c r="RMH2088" s="2217"/>
      <c r="RMI2088" s="2217"/>
      <c r="RMJ2088" s="2217"/>
      <c r="RMK2088" s="2217"/>
      <c r="RML2088" s="2217"/>
      <c r="RMM2088" s="2217"/>
      <c r="RMN2088" s="2217"/>
      <c r="RMO2088" s="2217"/>
      <c r="RMP2088" s="2217"/>
      <c r="RMQ2088" s="2217"/>
      <c r="RMR2088" s="2217"/>
      <c r="RMS2088" s="2217"/>
      <c r="RMT2088" s="2217"/>
      <c r="RMU2088" s="2217"/>
      <c r="RMV2088" s="2217"/>
      <c r="RMW2088" s="2217"/>
      <c r="RMX2088" s="2217"/>
      <c r="RMY2088" s="2217"/>
      <c r="RMZ2088" s="2217"/>
      <c r="RNA2088" s="2217"/>
      <c r="RNB2088" s="2217"/>
      <c r="RNC2088" s="2217"/>
      <c r="RND2088" s="2217"/>
      <c r="RNE2088" s="2217"/>
      <c r="RNF2088" s="2217"/>
      <c r="RNG2088" s="2217"/>
      <c r="RNH2088" s="2217"/>
      <c r="RNI2088" s="2217"/>
      <c r="RNJ2088" s="2217"/>
      <c r="RNK2088" s="2217"/>
      <c r="RNL2088" s="2217"/>
      <c r="RNM2088" s="2217"/>
      <c r="RNN2088" s="2217"/>
      <c r="RNO2088" s="2217"/>
      <c r="RNP2088" s="2217"/>
      <c r="RNQ2088" s="2217"/>
      <c r="RNR2088" s="2217"/>
      <c r="RNS2088" s="2217"/>
      <c r="RNT2088" s="2217"/>
      <c r="RNU2088" s="2217"/>
      <c r="RNV2088" s="2217"/>
      <c r="RNW2088" s="2217"/>
      <c r="RNX2088" s="2217"/>
      <c r="RNY2088" s="2217"/>
      <c r="RNZ2088" s="2217"/>
      <c r="ROA2088" s="2217"/>
      <c r="ROB2088" s="2217"/>
      <c r="ROC2088" s="2217"/>
      <c r="ROD2088" s="2217"/>
      <c r="ROE2088" s="2217"/>
      <c r="ROF2088" s="2217"/>
      <c r="ROG2088" s="2217"/>
      <c r="ROH2088" s="2217"/>
      <c r="ROI2088" s="2217"/>
      <c r="ROJ2088" s="2217"/>
      <c r="ROK2088" s="2217"/>
      <c r="ROL2088" s="2217"/>
      <c r="ROM2088" s="2217"/>
      <c r="RON2088" s="2217"/>
      <c r="ROO2088" s="2217"/>
      <c r="ROP2088" s="2217"/>
      <c r="ROQ2088" s="2217"/>
      <c r="ROR2088" s="2217"/>
      <c r="ROS2088" s="2217"/>
      <c r="ROT2088" s="2217"/>
      <c r="ROU2088" s="2217"/>
      <c r="ROV2088" s="2217"/>
      <c r="ROW2088" s="2217"/>
      <c r="ROX2088" s="2217"/>
      <c r="ROY2088" s="2217"/>
      <c r="ROZ2088" s="2217"/>
      <c r="RPA2088" s="2217"/>
      <c r="RPB2088" s="2217"/>
      <c r="RPC2088" s="2217"/>
      <c r="RPD2088" s="2217"/>
      <c r="RPE2088" s="2217"/>
      <c r="RPF2088" s="2217"/>
      <c r="RPG2088" s="2217"/>
      <c r="RPH2088" s="2217"/>
      <c r="RPI2088" s="2217"/>
      <c r="RPJ2088" s="2217"/>
      <c r="RPK2088" s="2217"/>
      <c r="RPL2088" s="2217"/>
      <c r="RPM2088" s="2217"/>
      <c r="RPN2088" s="2217"/>
      <c r="RPO2088" s="2217"/>
      <c r="RPP2088" s="2217"/>
      <c r="RPQ2088" s="2217"/>
      <c r="RPR2088" s="2217"/>
      <c r="RPS2088" s="2217"/>
      <c r="RPT2088" s="2217"/>
      <c r="RPU2088" s="2217"/>
      <c r="RPV2088" s="2217"/>
      <c r="RPW2088" s="2217"/>
      <c r="RPX2088" s="2217"/>
      <c r="RPY2088" s="2217"/>
      <c r="RPZ2088" s="2217"/>
      <c r="RQA2088" s="2217"/>
      <c r="RQB2088" s="2217"/>
      <c r="RQC2088" s="2217"/>
      <c r="RQD2088" s="2217"/>
      <c r="RQE2088" s="2217"/>
      <c r="RQF2088" s="2217"/>
      <c r="RQG2088" s="2217"/>
      <c r="RQH2088" s="2217"/>
      <c r="RQI2088" s="2217"/>
      <c r="RQJ2088" s="2217"/>
      <c r="RQK2088" s="2217"/>
      <c r="RQL2088" s="2217"/>
      <c r="RQM2088" s="2217"/>
      <c r="RQN2088" s="2217"/>
      <c r="RQO2088" s="2217"/>
      <c r="RQP2088" s="2217"/>
      <c r="RQQ2088" s="2217"/>
      <c r="RQR2088" s="2217"/>
      <c r="RQS2088" s="2217"/>
      <c r="RQT2088" s="2217"/>
      <c r="RQU2088" s="2217"/>
      <c r="RQV2088" s="2217"/>
      <c r="RQW2088" s="2217"/>
      <c r="RQX2088" s="2217"/>
      <c r="RQY2088" s="2217"/>
      <c r="RQZ2088" s="2217"/>
      <c r="RRA2088" s="2217"/>
      <c r="RRB2088" s="2217"/>
      <c r="RRC2088" s="2217"/>
      <c r="RRD2088" s="2217"/>
      <c r="RRE2088" s="2217"/>
      <c r="RRF2088" s="2217"/>
      <c r="RRG2088" s="2217"/>
      <c r="RRH2088" s="2217"/>
      <c r="RRI2088" s="2217"/>
      <c r="RRJ2088" s="2217"/>
      <c r="RRK2088" s="2217"/>
      <c r="RRL2088" s="2217"/>
      <c r="RRM2088" s="2217"/>
      <c r="RRN2088" s="2217"/>
      <c r="RRO2088" s="2217"/>
      <c r="RRP2088" s="2217"/>
      <c r="RRQ2088" s="2217"/>
      <c r="RRR2088" s="2217"/>
      <c r="RRS2088" s="2217"/>
      <c r="RRT2088" s="2217"/>
      <c r="RRU2088" s="2217"/>
      <c r="RRV2088" s="2217"/>
      <c r="RRW2088" s="2217"/>
      <c r="RRX2088" s="2217"/>
      <c r="RRY2088" s="2217"/>
      <c r="RRZ2088" s="2217"/>
      <c r="RSA2088" s="2217"/>
      <c r="RSB2088" s="2217"/>
      <c r="RSC2088" s="2217"/>
      <c r="RSD2088" s="2217"/>
      <c r="RSE2088" s="2217"/>
      <c r="RSF2088" s="2217"/>
      <c r="RSG2088" s="2217"/>
      <c r="RSH2088" s="2217"/>
      <c r="RSI2088" s="2217"/>
      <c r="RSJ2088" s="2217"/>
      <c r="RSK2088" s="2217"/>
      <c r="RSL2088" s="2217"/>
      <c r="RSM2088" s="2217"/>
      <c r="RSN2088" s="2217"/>
      <c r="RSO2088" s="2217"/>
      <c r="RSP2088" s="2217"/>
      <c r="RSQ2088" s="2217"/>
      <c r="RSR2088" s="2217"/>
      <c r="RSS2088" s="2217"/>
      <c r="RST2088" s="2217"/>
      <c r="RSU2088" s="2217"/>
      <c r="RSV2088" s="2217"/>
      <c r="RSW2088" s="2217"/>
      <c r="RSX2088" s="2217"/>
      <c r="RSY2088" s="2217"/>
      <c r="RSZ2088" s="2217"/>
      <c r="RTA2088" s="2217"/>
      <c r="RTB2088" s="2217"/>
      <c r="RTC2088" s="2217"/>
      <c r="RTD2088" s="2217"/>
      <c r="RTE2088" s="2217"/>
      <c r="RTF2088" s="2217"/>
      <c r="RTG2088" s="2217"/>
      <c r="RTH2088" s="2217"/>
      <c r="RTI2088" s="2217"/>
      <c r="RTJ2088" s="2217"/>
      <c r="RTK2088" s="2217"/>
      <c r="RTL2088" s="2217"/>
      <c r="RTM2088" s="2217"/>
      <c r="RTN2088" s="2217"/>
      <c r="RTO2088" s="2217"/>
      <c r="RTP2088" s="2217"/>
      <c r="RTQ2088" s="2217"/>
      <c r="RTR2088" s="2217"/>
      <c r="RTS2088" s="2217"/>
      <c r="RTT2088" s="2217"/>
      <c r="RTU2088" s="2217"/>
      <c r="RTV2088" s="2217"/>
      <c r="RTW2088" s="2217"/>
      <c r="RTX2088" s="2217"/>
      <c r="RTY2088" s="2217"/>
      <c r="RTZ2088" s="2217"/>
      <c r="RUA2088" s="2217"/>
      <c r="RUB2088" s="2217"/>
      <c r="RUC2088" s="2217"/>
      <c r="RUD2088" s="2217"/>
      <c r="RUE2088" s="2217"/>
      <c r="RUF2088" s="2217"/>
      <c r="RUG2088" s="2217"/>
      <c r="RUH2088" s="2217"/>
      <c r="RUI2088" s="2217"/>
      <c r="RUJ2088" s="2217"/>
      <c r="RUK2088" s="2217"/>
      <c r="RUL2088" s="2217"/>
      <c r="RUM2088" s="2217"/>
      <c r="RUN2088" s="2217"/>
      <c r="RUO2088" s="2217"/>
      <c r="RUP2088" s="2217"/>
      <c r="RUQ2088" s="2217"/>
      <c r="RUR2088" s="2217"/>
      <c r="RUS2088" s="2217"/>
      <c r="RUT2088" s="2217"/>
      <c r="RUU2088" s="2217"/>
      <c r="RUV2088" s="2217"/>
      <c r="RUW2088" s="2217"/>
      <c r="RUX2088" s="2217"/>
      <c r="RUY2088" s="2217"/>
      <c r="RUZ2088" s="2217"/>
      <c r="RVA2088" s="2217"/>
      <c r="RVB2088" s="2217"/>
      <c r="RVC2088" s="2217"/>
      <c r="RVD2088" s="2217"/>
      <c r="RVE2088" s="2217"/>
      <c r="RVF2088" s="2217"/>
      <c r="RVG2088" s="2217"/>
      <c r="RVH2088" s="2217"/>
      <c r="RVI2088" s="2217"/>
      <c r="RVJ2088" s="2217"/>
      <c r="RVK2088" s="2217"/>
      <c r="RVL2088" s="2217"/>
      <c r="RVM2088" s="2217"/>
      <c r="RVN2088" s="2217"/>
      <c r="RVO2088" s="2217"/>
      <c r="RVP2088" s="2217"/>
      <c r="RVQ2088" s="2217"/>
      <c r="RVR2088" s="2217"/>
      <c r="RVS2088" s="2217"/>
      <c r="RVT2088" s="2217"/>
      <c r="RVU2088" s="2217"/>
      <c r="RVV2088" s="2217"/>
      <c r="RVW2088" s="2217"/>
      <c r="RVX2088" s="2217"/>
      <c r="RVY2088" s="2217"/>
      <c r="RVZ2088" s="2217"/>
      <c r="RWA2088" s="2217"/>
      <c r="RWB2088" s="2217"/>
      <c r="RWC2088" s="2217"/>
      <c r="RWD2088" s="2217"/>
      <c r="RWE2088" s="2217"/>
      <c r="RWF2088" s="2217"/>
      <c r="RWG2088" s="2217"/>
      <c r="RWH2088" s="2217"/>
      <c r="RWI2088" s="2217"/>
      <c r="RWJ2088" s="2217"/>
      <c r="RWK2088" s="2217"/>
      <c r="RWL2088" s="2217"/>
      <c r="RWM2088" s="2217"/>
      <c r="RWN2088" s="2217"/>
      <c r="RWO2088" s="2217"/>
      <c r="RWP2088" s="2217"/>
      <c r="RWQ2088" s="2217"/>
      <c r="RWR2088" s="2217"/>
      <c r="RWS2088" s="2217"/>
      <c r="RWT2088" s="2217"/>
      <c r="RWU2088" s="2217"/>
      <c r="RWV2088" s="2217"/>
      <c r="RWW2088" s="2217"/>
      <c r="RWX2088" s="2217"/>
      <c r="RWY2088" s="2217"/>
      <c r="RWZ2088" s="2217"/>
      <c r="RXA2088" s="2217"/>
      <c r="RXB2088" s="2217"/>
      <c r="RXC2088" s="2217"/>
      <c r="RXD2088" s="2217"/>
      <c r="RXE2088" s="2217"/>
      <c r="RXF2088" s="2217"/>
      <c r="RXG2088" s="2217"/>
      <c r="RXH2088" s="2217"/>
      <c r="RXI2088" s="2217"/>
      <c r="RXJ2088" s="2217"/>
      <c r="RXK2088" s="2217"/>
      <c r="RXL2088" s="2217"/>
      <c r="RXM2088" s="2217"/>
      <c r="RXN2088" s="2217"/>
      <c r="RXO2088" s="2217"/>
      <c r="RXP2088" s="2217"/>
      <c r="RXQ2088" s="2217"/>
      <c r="RXR2088" s="2217"/>
      <c r="RXS2088" s="2217"/>
      <c r="RXT2088" s="2217"/>
      <c r="RXU2088" s="2217"/>
      <c r="RXV2088" s="2217"/>
      <c r="RXW2088" s="2217"/>
      <c r="RXX2088" s="2217"/>
      <c r="RXY2088" s="2217"/>
      <c r="RXZ2088" s="2217"/>
      <c r="RYA2088" s="2217"/>
      <c r="RYB2088" s="2217"/>
      <c r="RYC2088" s="2217"/>
      <c r="RYD2088" s="2217"/>
      <c r="RYE2088" s="2217"/>
      <c r="RYF2088" s="2217"/>
      <c r="RYG2088" s="2217"/>
      <c r="RYH2088" s="2217"/>
      <c r="RYI2088" s="2217"/>
      <c r="RYJ2088" s="2217"/>
      <c r="RYK2088" s="2217"/>
      <c r="RYL2088" s="2217"/>
      <c r="RYM2088" s="2217"/>
      <c r="RYN2088" s="2217"/>
      <c r="RYO2088" s="2217"/>
      <c r="RYP2088" s="2217"/>
      <c r="RYQ2088" s="2217"/>
      <c r="RYR2088" s="2217"/>
      <c r="RYS2088" s="2217"/>
      <c r="RYT2088" s="2217"/>
      <c r="RYU2088" s="2217"/>
      <c r="RYV2088" s="2217"/>
      <c r="RYW2088" s="2217"/>
      <c r="RYX2088" s="2217"/>
      <c r="RYY2088" s="2217"/>
      <c r="RYZ2088" s="2217"/>
      <c r="RZA2088" s="2217"/>
      <c r="RZB2088" s="2217"/>
      <c r="RZC2088" s="2217"/>
      <c r="RZD2088" s="2217"/>
      <c r="RZE2088" s="2217"/>
      <c r="RZF2088" s="2217"/>
      <c r="RZG2088" s="2217"/>
      <c r="RZH2088" s="2217"/>
      <c r="RZI2088" s="2217"/>
      <c r="RZJ2088" s="2217"/>
      <c r="RZK2088" s="2217"/>
      <c r="RZL2088" s="2217"/>
      <c r="RZM2088" s="2217"/>
      <c r="RZN2088" s="2217"/>
      <c r="RZO2088" s="2217"/>
      <c r="RZP2088" s="2217"/>
      <c r="RZQ2088" s="2217"/>
      <c r="RZR2088" s="2217"/>
      <c r="RZS2088" s="2217"/>
      <c r="RZT2088" s="2217"/>
      <c r="RZU2088" s="2217"/>
      <c r="RZV2088" s="2217"/>
      <c r="RZW2088" s="2217"/>
      <c r="RZX2088" s="2217"/>
      <c r="RZY2088" s="2217"/>
      <c r="RZZ2088" s="2217"/>
      <c r="SAA2088" s="2217"/>
      <c r="SAB2088" s="2217"/>
      <c r="SAC2088" s="2217"/>
      <c r="SAD2088" s="2217"/>
      <c r="SAE2088" s="2217"/>
      <c r="SAF2088" s="2217"/>
      <c r="SAG2088" s="2217"/>
      <c r="SAH2088" s="2217"/>
      <c r="SAI2088" s="2217"/>
      <c r="SAJ2088" s="2217"/>
      <c r="SAK2088" s="2217"/>
      <c r="SAL2088" s="2217"/>
      <c r="SAM2088" s="2217"/>
      <c r="SAN2088" s="2217"/>
      <c r="SAO2088" s="2217"/>
      <c r="SAP2088" s="2217"/>
      <c r="SAQ2088" s="2217"/>
      <c r="SAR2088" s="2217"/>
      <c r="SAS2088" s="2217"/>
      <c r="SAT2088" s="2217"/>
      <c r="SAU2088" s="2217"/>
      <c r="SAV2088" s="2217"/>
      <c r="SAW2088" s="2217"/>
      <c r="SAX2088" s="2217"/>
      <c r="SAY2088" s="2217"/>
      <c r="SAZ2088" s="2217"/>
      <c r="SBA2088" s="2217"/>
      <c r="SBB2088" s="2217"/>
      <c r="SBC2088" s="2217"/>
      <c r="SBD2088" s="2217"/>
      <c r="SBE2088" s="2217"/>
      <c r="SBF2088" s="2217"/>
      <c r="SBG2088" s="2217"/>
      <c r="SBH2088" s="2217"/>
      <c r="SBI2088" s="2217"/>
      <c r="SBJ2088" s="2217"/>
      <c r="SBK2088" s="2217"/>
      <c r="SBL2088" s="2217"/>
      <c r="SBM2088" s="2217"/>
      <c r="SBN2088" s="2217"/>
      <c r="SBO2088" s="2217"/>
      <c r="SBP2088" s="2217"/>
      <c r="SBQ2088" s="2217"/>
      <c r="SBR2088" s="2217"/>
      <c r="SBS2088" s="2217"/>
      <c r="SBT2088" s="2217"/>
      <c r="SBU2088" s="2217"/>
      <c r="SBV2088" s="2217"/>
      <c r="SBW2088" s="2217"/>
      <c r="SBX2088" s="2217"/>
      <c r="SBY2088" s="2217"/>
      <c r="SBZ2088" s="2217"/>
      <c r="SCA2088" s="2217"/>
      <c r="SCB2088" s="2217"/>
      <c r="SCC2088" s="2217"/>
      <c r="SCD2088" s="2217"/>
      <c r="SCE2088" s="2217"/>
      <c r="SCF2088" s="2217"/>
      <c r="SCG2088" s="2217"/>
      <c r="SCH2088" s="2217"/>
      <c r="SCI2088" s="2217"/>
      <c r="SCJ2088" s="2217"/>
      <c r="SCK2088" s="2217"/>
      <c r="SCL2088" s="2217"/>
      <c r="SCM2088" s="2217"/>
      <c r="SCN2088" s="2217"/>
      <c r="SCO2088" s="2217"/>
      <c r="SCP2088" s="2217"/>
      <c r="SCQ2088" s="2217"/>
      <c r="SCR2088" s="2217"/>
      <c r="SCS2088" s="2217"/>
      <c r="SCT2088" s="2217"/>
      <c r="SCU2088" s="2217"/>
      <c r="SCV2088" s="2217"/>
      <c r="SCW2088" s="2217"/>
      <c r="SCX2088" s="2217"/>
      <c r="SCY2088" s="2217"/>
      <c r="SCZ2088" s="2217"/>
      <c r="SDA2088" s="2217"/>
      <c r="SDB2088" s="2217"/>
      <c r="SDC2088" s="2217"/>
      <c r="SDD2088" s="2217"/>
      <c r="SDE2088" s="2217"/>
      <c r="SDF2088" s="2217"/>
      <c r="SDG2088" s="2217"/>
      <c r="SDH2088" s="2217"/>
      <c r="SDI2088" s="2217"/>
      <c r="SDJ2088" s="2217"/>
      <c r="SDK2088" s="2217"/>
      <c r="SDL2088" s="2217"/>
      <c r="SDM2088" s="2217"/>
      <c r="SDN2088" s="2217"/>
      <c r="SDO2088" s="2217"/>
      <c r="SDP2088" s="2217"/>
      <c r="SDQ2088" s="2217"/>
      <c r="SDR2088" s="2217"/>
      <c r="SDS2088" s="2217"/>
      <c r="SDT2088" s="2217"/>
      <c r="SDU2088" s="2217"/>
      <c r="SDV2088" s="2217"/>
      <c r="SDW2088" s="2217"/>
      <c r="SDX2088" s="2217"/>
      <c r="SDY2088" s="2217"/>
      <c r="SDZ2088" s="2217"/>
      <c r="SEA2088" s="2217"/>
      <c r="SEB2088" s="2217"/>
      <c r="SEC2088" s="2217"/>
      <c r="SED2088" s="2217"/>
      <c r="SEE2088" s="2217"/>
      <c r="SEF2088" s="2217"/>
      <c r="SEG2088" s="2217"/>
      <c r="SEH2088" s="2217"/>
      <c r="SEI2088" s="2217"/>
      <c r="SEJ2088" s="2217"/>
      <c r="SEK2088" s="2217"/>
      <c r="SEL2088" s="2217"/>
      <c r="SEM2088" s="2217"/>
      <c r="SEN2088" s="2217"/>
      <c r="SEO2088" s="2217"/>
      <c r="SEP2088" s="2217"/>
      <c r="SEQ2088" s="2217"/>
      <c r="SER2088" s="2217"/>
      <c r="SES2088" s="2217"/>
      <c r="SET2088" s="2217"/>
      <c r="SEU2088" s="2217"/>
      <c r="SEV2088" s="2217"/>
      <c r="SEW2088" s="2217"/>
      <c r="SEX2088" s="2217"/>
      <c r="SEY2088" s="2217"/>
      <c r="SEZ2088" s="2217"/>
      <c r="SFA2088" s="2217"/>
      <c r="SFB2088" s="2217"/>
      <c r="SFC2088" s="2217"/>
      <c r="SFD2088" s="2217"/>
      <c r="SFE2088" s="2217"/>
      <c r="SFF2088" s="2217"/>
      <c r="SFG2088" s="2217"/>
      <c r="SFH2088" s="2217"/>
      <c r="SFI2088" s="2217"/>
      <c r="SFJ2088" s="2217"/>
      <c r="SFK2088" s="2217"/>
      <c r="SFL2088" s="2217"/>
      <c r="SFM2088" s="2217"/>
      <c r="SFN2088" s="2217"/>
      <c r="SFO2088" s="2217"/>
      <c r="SFP2088" s="2217"/>
      <c r="SFQ2088" s="2217"/>
      <c r="SFR2088" s="2217"/>
      <c r="SFS2088" s="2217"/>
      <c r="SFT2088" s="2217"/>
      <c r="SFU2088" s="2217"/>
      <c r="SFV2088" s="2217"/>
      <c r="SFW2088" s="2217"/>
      <c r="SFX2088" s="2217"/>
      <c r="SFY2088" s="2217"/>
      <c r="SFZ2088" s="2217"/>
      <c r="SGA2088" s="2217"/>
      <c r="SGB2088" s="2217"/>
      <c r="SGC2088" s="2217"/>
      <c r="SGD2088" s="2217"/>
      <c r="SGE2088" s="2217"/>
      <c r="SGF2088" s="2217"/>
      <c r="SGG2088" s="2217"/>
      <c r="SGH2088" s="2217"/>
      <c r="SGI2088" s="2217"/>
      <c r="SGJ2088" s="2217"/>
      <c r="SGK2088" s="2217"/>
      <c r="SGL2088" s="2217"/>
      <c r="SGM2088" s="2217"/>
      <c r="SGN2088" s="2217"/>
      <c r="SGO2088" s="2217"/>
      <c r="SGP2088" s="2217"/>
      <c r="SGQ2088" s="2217"/>
      <c r="SGR2088" s="2217"/>
      <c r="SGS2088" s="2217"/>
      <c r="SGT2088" s="2217"/>
      <c r="SGU2088" s="2217"/>
      <c r="SGV2088" s="2217"/>
      <c r="SGW2088" s="2217"/>
      <c r="SGX2088" s="2217"/>
      <c r="SGY2088" s="2217"/>
      <c r="SGZ2088" s="2217"/>
      <c r="SHA2088" s="2217"/>
      <c r="SHB2088" s="2217"/>
      <c r="SHC2088" s="2217"/>
      <c r="SHD2088" s="2217"/>
      <c r="SHE2088" s="2217"/>
      <c r="SHF2088" s="2217"/>
      <c r="SHG2088" s="2217"/>
      <c r="SHH2088" s="2217"/>
      <c r="SHI2088" s="2217"/>
      <c r="SHJ2088" s="2217"/>
      <c r="SHK2088" s="2217"/>
      <c r="SHL2088" s="2217"/>
      <c r="SHM2088" s="2217"/>
      <c r="SHN2088" s="2217"/>
      <c r="SHO2088" s="2217"/>
      <c r="SHP2088" s="2217"/>
      <c r="SHQ2088" s="2217"/>
      <c r="SHR2088" s="2217"/>
      <c r="SHS2088" s="2217"/>
      <c r="SHT2088" s="2217"/>
      <c r="SHU2088" s="2217"/>
      <c r="SHV2088" s="2217"/>
      <c r="SHW2088" s="2217"/>
      <c r="SHX2088" s="2217"/>
      <c r="SHY2088" s="2217"/>
      <c r="SHZ2088" s="2217"/>
      <c r="SIA2088" s="2217"/>
      <c r="SIB2088" s="2217"/>
      <c r="SIC2088" s="2217"/>
      <c r="SID2088" s="2217"/>
      <c r="SIE2088" s="2217"/>
      <c r="SIF2088" s="2217"/>
      <c r="SIG2088" s="2217"/>
      <c r="SIH2088" s="2217"/>
      <c r="SII2088" s="2217"/>
      <c r="SIJ2088" s="2217"/>
      <c r="SIK2088" s="2217"/>
      <c r="SIL2088" s="2217"/>
      <c r="SIM2088" s="2217"/>
      <c r="SIN2088" s="2217"/>
      <c r="SIO2088" s="2217"/>
      <c r="SIP2088" s="2217"/>
      <c r="SIQ2088" s="2217"/>
      <c r="SIR2088" s="2217"/>
      <c r="SIS2088" s="2217"/>
      <c r="SIT2088" s="2217"/>
      <c r="SIU2088" s="2217"/>
      <c r="SIV2088" s="2217"/>
      <c r="SIW2088" s="2217"/>
      <c r="SIX2088" s="2217"/>
      <c r="SIY2088" s="2217"/>
      <c r="SIZ2088" s="2217"/>
      <c r="SJA2088" s="2217"/>
      <c r="SJB2088" s="2217"/>
      <c r="SJC2088" s="2217"/>
      <c r="SJD2088" s="2217"/>
      <c r="SJE2088" s="2217"/>
      <c r="SJF2088" s="2217"/>
      <c r="SJG2088" s="2217"/>
      <c r="SJH2088" s="2217"/>
      <c r="SJI2088" s="2217"/>
      <c r="SJJ2088" s="2217"/>
      <c r="SJK2088" s="2217"/>
      <c r="SJL2088" s="2217"/>
      <c r="SJM2088" s="2217"/>
      <c r="SJN2088" s="2217"/>
      <c r="SJO2088" s="2217"/>
      <c r="SJP2088" s="2217"/>
      <c r="SJQ2088" s="2217"/>
      <c r="SJR2088" s="2217"/>
      <c r="SJS2088" s="2217"/>
      <c r="SJT2088" s="2217"/>
      <c r="SJU2088" s="2217"/>
      <c r="SJV2088" s="2217"/>
      <c r="SJW2088" s="2217"/>
      <c r="SJX2088" s="2217"/>
      <c r="SJY2088" s="2217"/>
      <c r="SJZ2088" s="2217"/>
      <c r="SKA2088" s="2217"/>
      <c r="SKB2088" s="2217"/>
      <c r="SKC2088" s="2217"/>
      <c r="SKD2088" s="2217"/>
      <c r="SKE2088" s="2217"/>
      <c r="SKF2088" s="2217"/>
      <c r="SKG2088" s="2217"/>
      <c r="SKH2088" s="2217"/>
      <c r="SKI2088" s="2217"/>
      <c r="SKJ2088" s="2217"/>
      <c r="SKK2088" s="2217"/>
      <c r="SKL2088" s="2217"/>
      <c r="SKM2088" s="2217"/>
      <c r="SKN2088" s="2217"/>
      <c r="SKO2088" s="2217"/>
      <c r="SKP2088" s="2217"/>
      <c r="SKQ2088" s="2217"/>
      <c r="SKR2088" s="2217"/>
      <c r="SKS2088" s="2217"/>
      <c r="SKT2088" s="2217"/>
      <c r="SKU2088" s="2217"/>
      <c r="SKV2088" s="2217"/>
      <c r="SKW2088" s="2217"/>
      <c r="SKX2088" s="2217"/>
      <c r="SKY2088" s="2217"/>
      <c r="SKZ2088" s="2217"/>
      <c r="SLA2088" s="2217"/>
      <c r="SLB2088" s="2217"/>
      <c r="SLC2088" s="2217"/>
      <c r="SLD2088" s="2217"/>
      <c r="SLE2088" s="2217"/>
      <c r="SLF2088" s="2217"/>
      <c r="SLG2088" s="2217"/>
      <c r="SLH2088" s="2217"/>
      <c r="SLI2088" s="2217"/>
      <c r="SLJ2088" s="2217"/>
      <c r="SLK2088" s="2217"/>
      <c r="SLL2088" s="2217"/>
      <c r="SLM2088" s="2217"/>
      <c r="SLN2088" s="2217"/>
      <c r="SLO2088" s="2217"/>
      <c r="SLP2088" s="2217"/>
      <c r="SLQ2088" s="2217"/>
      <c r="SLR2088" s="2217"/>
      <c r="SLS2088" s="2217"/>
      <c r="SLT2088" s="2217"/>
      <c r="SLU2088" s="2217"/>
      <c r="SLV2088" s="2217"/>
      <c r="SLW2088" s="2217"/>
      <c r="SLX2088" s="2217"/>
      <c r="SLY2088" s="2217"/>
      <c r="SLZ2088" s="2217"/>
      <c r="SMA2088" s="2217"/>
      <c r="SMB2088" s="2217"/>
      <c r="SMC2088" s="2217"/>
      <c r="SMD2088" s="2217"/>
      <c r="SME2088" s="2217"/>
      <c r="SMF2088" s="2217"/>
      <c r="SMG2088" s="2217"/>
      <c r="SMH2088" s="2217"/>
      <c r="SMI2088" s="2217"/>
      <c r="SMJ2088" s="2217"/>
      <c r="SMK2088" s="2217"/>
      <c r="SML2088" s="2217"/>
      <c r="SMM2088" s="2217"/>
      <c r="SMN2088" s="2217"/>
      <c r="SMO2088" s="2217"/>
      <c r="SMP2088" s="2217"/>
      <c r="SMQ2088" s="2217"/>
      <c r="SMR2088" s="2217"/>
      <c r="SMS2088" s="2217"/>
      <c r="SMT2088" s="2217"/>
      <c r="SMU2088" s="2217"/>
      <c r="SMV2088" s="2217"/>
      <c r="SMW2088" s="2217"/>
      <c r="SMX2088" s="2217"/>
      <c r="SMY2088" s="2217"/>
      <c r="SMZ2088" s="2217"/>
      <c r="SNA2088" s="2217"/>
      <c r="SNB2088" s="2217"/>
      <c r="SNC2088" s="2217"/>
      <c r="SND2088" s="2217"/>
      <c r="SNE2088" s="2217"/>
      <c r="SNF2088" s="2217"/>
      <c r="SNG2088" s="2217"/>
      <c r="SNH2088" s="2217"/>
      <c r="SNI2088" s="2217"/>
      <c r="SNJ2088" s="2217"/>
      <c r="SNK2088" s="2217"/>
      <c r="SNL2088" s="2217"/>
      <c r="SNM2088" s="2217"/>
      <c r="SNN2088" s="2217"/>
      <c r="SNO2088" s="2217"/>
      <c r="SNP2088" s="2217"/>
      <c r="SNQ2088" s="2217"/>
      <c r="SNR2088" s="2217"/>
      <c r="SNS2088" s="2217"/>
      <c r="SNT2088" s="2217"/>
      <c r="SNU2088" s="2217"/>
      <c r="SNV2088" s="2217"/>
      <c r="SNW2088" s="2217"/>
      <c r="SNX2088" s="2217"/>
      <c r="SNY2088" s="2217"/>
      <c r="SNZ2088" s="2217"/>
      <c r="SOA2088" s="2217"/>
      <c r="SOB2088" s="2217"/>
      <c r="SOC2088" s="2217"/>
      <c r="SOD2088" s="2217"/>
      <c r="SOE2088" s="2217"/>
      <c r="SOF2088" s="2217"/>
      <c r="SOG2088" s="2217"/>
      <c r="SOH2088" s="2217"/>
      <c r="SOI2088" s="2217"/>
      <c r="SOJ2088" s="2217"/>
      <c r="SOK2088" s="2217"/>
      <c r="SOL2088" s="2217"/>
      <c r="SOM2088" s="2217"/>
      <c r="SON2088" s="2217"/>
      <c r="SOO2088" s="2217"/>
      <c r="SOP2088" s="2217"/>
      <c r="SOQ2088" s="2217"/>
      <c r="SOR2088" s="2217"/>
      <c r="SOS2088" s="2217"/>
      <c r="SOT2088" s="2217"/>
      <c r="SOU2088" s="2217"/>
      <c r="SOV2088" s="2217"/>
      <c r="SOW2088" s="2217"/>
      <c r="SOX2088" s="2217"/>
      <c r="SOY2088" s="2217"/>
      <c r="SOZ2088" s="2217"/>
      <c r="SPA2088" s="2217"/>
      <c r="SPB2088" s="2217"/>
      <c r="SPC2088" s="2217"/>
      <c r="SPD2088" s="2217"/>
      <c r="SPE2088" s="2217"/>
      <c r="SPF2088" s="2217"/>
      <c r="SPG2088" s="2217"/>
      <c r="SPH2088" s="2217"/>
      <c r="SPI2088" s="2217"/>
      <c r="SPJ2088" s="2217"/>
      <c r="SPK2088" s="2217"/>
      <c r="SPL2088" s="2217"/>
      <c r="SPM2088" s="2217"/>
      <c r="SPN2088" s="2217"/>
      <c r="SPO2088" s="2217"/>
      <c r="SPP2088" s="2217"/>
      <c r="SPQ2088" s="2217"/>
      <c r="SPR2088" s="2217"/>
      <c r="SPS2088" s="2217"/>
      <c r="SPT2088" s="2217"/>
      <c r="SPU2088" s="2217"/>
      <c r="SPV2088" s="2217"/>
      <c r="SPW2088" s="2217"/>
      <c r="SPX2088" s="2217"/>
      <c r="SPY2088" s="2217"/>
      <c r="SPZ2088" s="2217"/>
      <c r="SQA2088" s="2217"/>
      <c r="SQB2088" s="2217"/>
      <c r="SQC2088" s="2217"/>
      <c r="SQD2088" s="2217"/>
      <c r="SQE2088" s="2217"/>
      <c r="SQF2088" s="2217"/>
      <c r="SQG2088" s="2217"/>
      <c r="SQH2088" s="2217"/>
      <c r="SQI2088" s="2217"/>
      <c r="SQJ2088" s="2217"/>
      <c r="SQK2088" s="2217"/>
      <c r="SQL2088" s="2217"/>
      <c r="SQM2088" s="2217"/>
      <c r="SQN2088" s="2217"/>
      <c r="SQO2088" s="2217"/>
      <c r="SQP2088" s="2217"/>
      <c r="SQQ2088" s="2217"/>
      <c r="SQR2088" s="2217"/>
      <c r="SQS2088" s="2217"/>
      <c r="SQT2088" s="2217"/>
      <c r="SQU2088" s="2217"/>
      <c r="SQV2088" s="2217"/>
      <c r="SQW2088" s="2217"/>
      <c r="SQX2088" s="2217"/>
      <c r="SQY2088" s="2217"/>
      <c r="SQZ2088" s="2217"/>
      <c r="SRA2088" s="2217"/>
      <c r="SRB2088" s="2217"/>
      <c r="SRC2088" s="2217"/>
      <c r="SRD2088" s="2217"/>
      <c r="SRE2088" s="2217"/>
      <c r="SRF2088" s="2217"/>
      <c r="SRG2088" s="2217"/>
      <c r="SRH2088" s="2217"/>
      <c r="SRI2088" s="2217"/>
      <c r="SRJ2088" s="2217"/>
      <c r="SRK2088" s="2217"/>
      <c r="SRL2088" s="2217"/>
      <c r="SRM2088" s="2217"/>
      <c r="SRN2088" s="2217"/>
      <c r="SRO2088" s="2217"/>
      <c r="SRP2088" s="2217"/>
      <c r="SRQ2088" s="2217"/>
      <c r="SRR2088" s="2217"/>
      <c r="SRS2088" s="2217"/>
      <c r="SRT2088" s="2217"/>
      <c r="SRU2088" s="2217"/>
      <c r="SRV2088" s="2217"/>
      <c r="SRW2088" s="2217"/>
      <c r="SRX2088" s="2217"/>
      <c r="SRY2088" s="2217"/>
      <c r="SRZ2088" s="2217"/>
      <c r="SSA2088" s="2217"/>
      <c r="SSB2088" s="2217"/>
      <c r="SSC2088" s="2217"/>
      <c r="SSD2088" s="2217"/>
      <c r="SSE2088" s="2217"/>
      <c r="SSF2088" s="2217"/>
      <c r="SSG2088" s="2217"/>
      <c r="SSH2088" s="2217"/>
      <c r="SSI2088" s="2217"/>
      <c r="SSJ2088" s="2217"/>
      <c r="SSK2088" s="2217"/>
      <c r="SSL2088" s="2217"/>
      <c r="SSM2088" s="2217"/>
      <c r="SSN2088" s="2217"/>
      <c r="SSO2088" s="2217"/>
      <c r="SSP2088" s="2217"/>
      <c r="SSQ2088" s="2217"/>
      <c r="SSR2088" s="2217"/>
      <c r="SSS2088" s="2217"/>
      <c r="SST2088" s="2217"/>
      <c r="SSU2088" s="2217"/>
      <c r="SSV2088" s="2217"/>
      <c r="SSW2088" s="2217"/>
      <c r="SSX2088" s="2217"/>
      <c r="SSY2088" s="2217"/>
      <c r="SSZ2088" s="2217"/>
      <c r="STA2088" s="2217"/>
      <c r="STB2088" s="2217"/>
      <c r="STC2088" s="2217"/>
      <c r="STD2088" s="2217"/>
      <c r="STE2088" s="2217"/>
      <c r="STF2088" s="2217"/>
      <c r="STG2088" s="2217"/>
      <c r="STH2088" s="2217"/>
      <c r="STI2088" s="2217"/>
      <c r="STJ2088" s="2217"/>
      <c r="STK2088" s="2217"/>
      <c r="STL2088" s="2217"/>
      <c r="STM2088" s="2217"/>
      <c r="STN2088" s="2217"/>
      <c r="STO2088" s="2217"/>
      <c r="STP2088" s="2217"/>
      <c r="STQ2088" s="2217"/>
      <c r="STR2088" s="2217"/>
      <c r="STS2088" s="2217"/>
      <c r="STT2088" s="2217"/>
      <c r="STU2088" s="2217"/>
      <c r="STV2088" s="2217"/>
      <c r="STW2088" s="2217"/>
      <c r="STX2088" s="2217"/>
      <c r="STY2088" s="2217"/>
      <c r="STZ2088" s="2217"/>
      <c r="SUA2088" s="2217"/>
      <c r="SUB2088" s="2217"/>
      <c r="SUC2088" s="2217"/>
      <c r="SUD2088" s="2217"/>
      <c r="SUE2088" s="2217"/>
      <c r="SUF2088" s="2217"/>
      <c r="SUG2088" s="2217"/>
      <c r="SUH2088" s="2217"/>
      <c r="SUI2088" s="2217"/>
      <c r="SUJ2088" s="2217"/>
      <c r="SUK2088" s="2217"/>
      <c r="SUL2088" s="2217"/>
      <c r="SUM2088" s="2217"/>
      <c r="SUN2088" s="2217"/>
      <c r="SUO2088" s="2217"/>
      <c r="SUP2088" s="2217"/>
      <c r="SUQ2088" s="2217"/>
      <c r="SUR2088" s="2217"/>
      <c r="SUS2088" s="2217"/>
      <c r="SUT2088" s="2217"/>
      <c r="SUU2088" s="2217"/>
      <c r="SUV2088" s="2217"/>
      <c r="SUW2088" s="2217"/>
      <c r="SUX2088" s="2217"/>
      <c r="SUY2088" s="2217"/>
      <c r="SUZ2088" s="2217"/>
      <c r="SVA2088" s="2217"/>
      <c r="SVB2088" s="2217"/>
      <c r="SVC2088" s="2217"/>
      <c r="SVD2088" s="2217"/>
      <c r="SVE2088" s="2217"/>
      <c r="SVF2088" s="2217"/>
      <c r="SVG2088" s="2217"/>
      <c r="SVH2088" s="2217"/>
      <c r="SVI2088" s="2217"/>
      <c r="SVJ2088" s="2217"/>
      <c r="SVK2088" s="2217"/>
      <c r="SVL2088" s="2217"/>
      <c r="SVM2088" s="2217"/>
      <c r="SVN2088" s="2217"/>
      <c r="SVO2088" s="2217"/>
      <c r="SVP2088" s="2217"/>
      <c r="SVQ2088" s="2217"/>
      <c r="SVR2088" s="2217"/>
      <c r="SVS2088" s="2217"/>
      <c r="SVT2088" s="2217"/>
      <c r="SVU2088" s="2217"/>
      <c r="SVV2088" s="2217"/>
      <c r="SVW2088" s="2217"/>
      <c r="SVX2088" s="2217"/>
      <c r="SVY2088" s="2217"/>
      <c r="SVZ2088" s="2217"/>
      <c r="SWA2088" s="2217"/>
      <c r="SWB2088" s="2217"/>
      <c r="SWC2088" s="2217"/>
      <c r="SWD2088" s="2217"/>
      <c r="SWE2088" s="2217"/>
      <c r="SWF2088" s="2217"/>
      <c r="SWG2088" s="2217"/>
      <c r="SWH2088" s="2217"/>
      <c r="SWI2088" s="2217"/>
      <c r="SWJ2088" s="2217"/>
      <c r="SWK2088" s="2217"/>
      <c r="SWL2088" s="2217"/>
      <c r="SWM2088" s="2217"/>
      <c r="SWN2088" s="2217"/>
      <c r="SWO2088" s="2217"/>
      <c r="SWP2088" s="2217"/>
      <c r="SWQ2088" s="2217"/>
      <c r="SWR2088" s="2217"/>
      <c r="SWS2088" s="2217"/>
      <c r="SWT2088" s="2217"/>
      <c r="SWU2088" s="2217"/>
      <c r="SWV2088" s="2217"/>
      <c r="SWW2088" s="2217"/>
      <c r="SWX2088" s="2217"/>
      <c r="SWY2088" s="2217"/>
      <c r="SWZ2088" s="2217"/>
      <c r="SXA2088" s="2217"/>
      <c r="SXB2088" s="2217"/>
      <c r="SXC2088" s="2217"/>
      <c r="SXD2088" s="2217"/>
      <c r="SXE2088" s="2217"/>
      <c r="SXF2088" s="2217"/>
      <c r="SXG2088" s="2217"/>
      <c r="SXH2088" s="2217"/>
      <c r="SXI2088" s="2217"/>
      <c r="SXJ2088" s="2217"/>
      <c r="SXK2088" s="2217"/>
      <c r="SXL2088" s="2217"/>
      <c r="SXM2088" s="2217"/>
      <c r="SXN2088" s="2217"/>
      <c r="SXO2088" s="2217"/>
      <c r="SXP2088" s="2217"/>
      <c r="SXQ2088" s="2217"/>
      <c r="SXR2088" s="2217"/>
      <c r="SXS2088" s="2217"/>
      <c r="SXT2088" s="2217"/>
      <c r="SXU2088" s="2217"/>
      <c r="SXV2088" s="2217"/>
      <c r="SXW2088" s="2217"/>
      <c r="SXX2088" s="2217"/>
      <c r="SXY2088" s="2217"/>
      <c r="SXZ2088" s="2217"/>
      <c r="SYA2088" s="2217"/>
      <c r="SYB2088" s="2217"/>
      <c r="SYC2088" s="2217"/>
      <c r="SYD2088" s="2217"/>
      <c r="SYE2088" s="2217"/>
      <c r="SYF2088" s="2217"/>
      <c r="SYG2088" s="2217"/>
      <c r="SYH2088" s="2217"/>
      <c r="SYI2088" s="2217"/>
      <c r="SYJ2088" s="2217"/>
      <c r="SYK2088" s="2217"/>
      <c r="SYL2088" s="2217"/>
      <c r="SYM2088" s="2217"/>
      <c r="SYN2088" s="2217"/>
      <c r="SYO2088" s="2217"/>
      <c r="SYP2088" s="2217"/>
      <c r="SYQ2088" s="2217"/>
      <c r="SYR2088" s="2217"/>
      <c r="SYS2088" s="2217"/>
      <c r="SYT2088" s="2217"/>
      <c r="SYU2088" s="2217"/>
      <c r="SYV2088" s="2217"/>
      <c r="SYW2088" s="2217"/>
      <c r="SYX2088" s="2217"/>
      <c r="SYY2088" s="2217"/>
      <c r="SYZ2088" s="2217"/>
      <c r="SZA2088" s="2217"/>
      <c r="SZB2088" s="2217"/>
      <c r="SZC2088" s="2217"/>
      <c r="SZD2088" s="2217"/>
      <c r="SZE2088" s="2217"/>
      <c r="SZF2088" s="2217"/>
      <c r="SZG2088" s="2217"/>
      <c r="SZH2088" s="2217"/>
      <c r="SZI2088" s="2217"/>
      <c r="SZJ2088" s="2217"/>
      <c r="SZK2088" s="2217"/>
      <c r="SZL2088" s="2217"/>
      <c r="SZM2088" s="2217"/>
      <c r="SZN2088" s="2217"/>
      <c r="SZO2088" s="2217"/>
      <c r="SZP2088" s="2217"/>
      <c r="SZQ2088" s="2217"/>
      <c r="SZR2088" s="2217"/>
      <c r="SZS2088" s="2217"/>
      <c r="SZT2088" s="2217"/>
      <c r="SZU2088" s="2217"/>
      <c r="SZV2088" s="2217"/>
      <c r="SZW2088" s="2217"/>
      <c r="SZX2088" s="2217"/>
      <c r="SZY2088" s="2217"/>
      <c r="SZZ2088" s="2217"/>
      <c r="TAA2088" s="2217"/>
      <c r="TAB2088" s="2217"/>
      <c r="TAC2088" s="2217"/>
      <c r="TAD2088" s="2217"/>
      <c r="TAE2088" s="2217"/>
      <c r="TAF2088" s="2217"/>
      <c r="TAG2088" s="2217"/>
      <c r="TAH2088" s="2217"/>
      <c r="TAI2088" s="2217"/>
      <c r="TAJ2088" s="2217"/>
      <c r="TAK2088" s="2217"/>
      <c r="TAL2088" s="2217"/>
      <c r="TAM2088" s="2217"/>
      <c r="TAN2088" s="2217"/>
      <c r="TAO2088" s="2217"/>
      <c r="TAP2088" s="2217"/>
      <c r="TAQ2088" s="2217"/>
      <c r="TAR2088" s="2217"/>
      <c r="TAS2088" s="2217"/>
      <c r="TAT2088" s="2217"/>
      <c r="TAU2088" s="2217"/>
      <c r="TAV2088" s="2217"/>
      <c r="TAW2088" s="2217"/>
      <c r="TAX2088" s="2217"/>
      <c r="TAY2088" s="2217"/>
      <c r="TAZ2088" s="2217"/>
      <c r="TBA2088" s="2217"/>
      <c r="TBB2088" s="2217"/>
      <c r="TBC2088" s="2217"/>
      <c r="TBD2088" s="2217"/>
      <c r="TBE2088" s="2217"/>
      <c r="TBF2088" s="2217"/>
      <c r="TBG2088" s="2217"/>
      <c r="TBH2088" s="2217"/>
      <c r="TBI2088" s="2217"/>
      <c r="TBJ2088" s="2217"/>
      <c r="TBK2088" s="2217"/>
      <c r="TBL2088" s="2217"/>
      <c r="TBM2088" s="2217"/>
      <c r="TBN2088" s="2217"/>
      <c r="TBO2088" s="2217"/>
      <c r="TBP2088" s="2217"/>
      <c r="TBQ2088" s="2217"/>
      <c r="TBR2088" s="2217"/>
      <c r="TBS2088" s="2217"/>
      <c r="TBT2088" s="2217"/>
      <c r="TBU2088" s="2217"/>
      <c r="TBV2088" s="2217"/>
      <c r="TBW2088" s="2217"/>
      <c r="TBX2088" s="2217"/>
      <c r="TBY2088" s="2217"/>
      <c r="TBZ2088" s="2217"/>
      <c r="TCA2088" s="2217"/>
      <c r="TCB2088" s="2217"/>
      <c r="TCC2088" s="2217"/>
      <c r="TCD2088" s="2217"/>
      <c r="TCE2088" s="2217"/>
      <c r="TCF2088" s="2217"/>
      <c r="TCG2088" s="2217"/>
      <c r="TCH2088" s="2217"/>
      <c r="TCI2088" s="2217"/>
      <c r="TCJ2088" s="2217"/>
      <c r="TCK2088" s="2217"/>
      <c r="TCL2088" s="2217"/>
      <c r="TCM2088" s="2217"/>
      <c r="TCN2088" s="2217"/>
      <c r="TCO2088" s="2217"/>
      <c r="TCP2088" s="2217"/>
      <c r="TCQ2088" s="2217"/>
      <c r="TCR2088" s="2217"/>
      <c r="TCS2088" s="2217"/>
      <c r="TCT2088" s="2217"/>
      <c r="TCU2088" s="2217"/>
      <c r="TCV2088" s="2217"/>
      <c r="TCW2088" s="2217"/>
      <c r="TCX2088" s="2217"/>
      <c r="TCY2088" s="2217"/>
      <c r="TCZ2088" s="2217"/>
      <c r="TDA2088" s="2217"/>
      <c r="TDB2088" s="2217"/>
      <c r="TDC2088" s="2217"/>
      <c r="TDD2088" s="2217"/>
      <c r="TDE2088" s="2217"/>
      <c r="TDF2088" s="2217"/>
      <c r="TDG2088" s="2217"/>
      <c r="TDH2088" s="2217"/>
      <c r="TDI2088" s="2217"/>
      <c r="TDJ2088" s="2217"/>
      <c r="TDK2088" s="2217"/>
      <c r="TDL2088" s="2217"/>
      <c r="TDM2088" s="2217"/>
      <c r="TDN2088" s="2217"/>
      <c r="TDO2088" s="2217"/>
      <c r="TDP2088" s="2217"/>
      <c r="TDQ2088" s="2217"/>
      <c r="TDR2088" s="2217"/>
      <c r="TDS2088" s="2217"/>
      <c r="TDT2088" s="2217"/>
      <c r="TDU2088" s="2217"/>
      <c r="TDV2088" s="2217"/>
      <c r="TDW2088" s="2217"/>
      <c r="TDX2088" s="2217"/>
      <c r="TDY2088" s="2217"/>
      <c r="TDZ2088" s="2217"/>
      <c r="TEA2088" s="2217"/>
      <c r="TEB2088" s="2217"/>
      <c r="TEC2088" s="2217"/>
      <c r="TED2088" s="2217"/>
      <c r="TEE2088" s="2217"/>
      <c r="TEF2088" s="2217"/>
      <c r="TEG2088" s="2217"/>
      <c r="TEH2088" s="2217"/>
      <c r="TEI2088" s="2217"/>
      <c r="TEJ2088" s="2217"/>
      <c r="TEK2088" s="2217"/>
      <c r="TEL2088" s="2217"/>
      <c r="TEM2088" s="2217"/>
      <c r="TEN2088" s="2217"/>
      <c r="TEO2088" s="2217"/>
      <c r="TEP2088" s="2217"/>
      <c r="TEQ2088" s="2217"/>
      <c r="TER2088" s="2217"/>
      <c r="TES2088" s="2217"/>
      <c r="TET2088" s="2217"/>
      <c r="TEU2088" s="2217"/>
      <c r="TEV2088" s="2217"/>
      <c r="TEW2088" s="2217"/>
      <c r="TEX2088" s="2217"/>
      <c r="TEY2088" s="2217"/>
      <c r="TEZ2088" s="2217"/>
      <c r="TFA2088" s="2217"/>
      <c r="TFB2088" s="2217"/>
      <c r="TFC2088" s="2217"/>
      <c r="TFD2088" s="2217"/>
      <c r="TFE2088" s="2217"/>
      <c r="TFF2088" s="2217"/>
      <c r="TFG2088" s="2217"/>
      <c r="TFH2088" s="2217"/>
      <c r="TFI2088" s="2217"/>
      <c r="TFJ2088" s="2217"/>
      <c r="TFK2088" s="2217"/>
      <c r="TFL2088" s="2217"/>
      <c r="TFM2088" s="2217"/>
      <c r="TFN2088" s="2217"/>
      <c r="TFO2088" s="2217"/>
      <c r="TFP2088" s="2217"/>
      <c r="TFQ2088" s="2217"/>
      <c r="TFR2088" s="2217"/>
      <c r="TFS2088" s="2217"/>
      <c r="TFT2088" s="2217"/>
      <c r="TFU2088" s="2217"/>
      <c r="TFV2088" s="2217"/>
      <c r="TFW2088" s="2217"/>
      <c r="TFX2088" s="2217"/>
      <c r="TFY2088" s="2217"/>
      <c r="TFZ2088" s="2217"/>
      <c r="TGA2088" s="2217"/>
      <c r="TGB2088" s="2217"/>
      <c r="TGC2088" s="2217"/>
      <c r="TGD2088" s="2217"/>
      <c r="TGE2088" s="2217"/>
      <c r="TGF2088" s="2217"/>
      <c r="TGG2088" s="2217"/>
      <c r="TGH2088" s="2217"/>
      <c r="TGI2088" s="2217"/>
      <c r="TGJ2088" s="2217"/>
      <c r="TGK2088" s="2217"/>
      <c r="TGL2088" s="2217"/>
      <c r="TGM2088" s="2217"/>
      <c r="TGN2088" s="2217"/>
      <c r="TGO2088" s="2217"/>
      <c r="TGP2088" s="2217"/>
      <c r="TGQ2088" s="2217"/>
      <c r="TGR2088" s="2217"/>
      <c r="TGS2088" s="2217"/>
      <c r="TGT2088" s="2217"/>
      <c r="TGU2088" s="2217"/>
      <c r="TGV2088" s="2217"/>
      <c r="TGW2088" s="2217"/>
      <c r="TGX2088" s="2217"/>
      <c r="TGY2088" s="2217"/>
      <c r="TGZ2088" s="2217"/>
      <c r="THA2088" s="2217"/>
      <c r="THB2088" s="2217"/>
      <c r="THC2088" s="2217"/>
      <c r="THD2088" s="2217"/>
      <c r="THE2088" s="2217"/>
      <c r="THF2088" s="2217"/>
      <c r="THG2088" s="2217"/>
      <c r="THH2088" s="2217"/>
      <c r="THI2088" s="2217"/>
      <c r="THJ2088" s="2217"/>
      <c r="THK2088" s="2217"/>
      <c r="THL2088" s="2217"/>
      <c r="THM2088" s="2217"/>
      <c r="THN2088" s="2217"/>
      <c r="THO2088" s="2217"/>
      <c r="THP2088" s="2217"/>
      <c r="THQ2088" s="2217"/>
      <c r="THR2088" s="2217"/>
      <c r="THS2088" s="2217"/>
      <c r="THT2088" s="2217"/>
      <c r="THU2088" s="2217"/>
      <c r="THV2088" s="2217"/>
      <c r="THW2088" s="2217"/>
      <c r="THX2088" s="2217"/>
      <c r="THY2088" s="2217"/>
      <c r="THZ2088" s="2217"/>
      <c r="TIA2088" s="2217"/>
      <c r="TIB2088" s="2217"/>
      <c r="TIC2088" s="2217"/>
      <c r="TID2088" s="2217"/>
      <c r="TIE2088" s="2217"/>
      <c r="TIF2088" s="2217"/>
      <c r="TIG2088" s="2217"/>
      <c r="TIH2088" s="2217"/>
      <c r="TII2088" s="2217"/>
      <c r="TIJ2088" s="2217"/>
      <c r="TIK2088" s="2217"/>
      <c r="TIL2088" s="2217"/>
      <c r="TIM2088" s="2217"/>
      <c r="TIN2088" s="2217"/>
      <c r="TIO2088" s="2217"/>
      <c r="TIP2088" s="2217"/>
      <c r="TIQ2088" s="2217"/>
      <c r="TIR2088" s="2217"/>
      <c r="TIS2088" s="2217"/>
      <c r="TIT2088" s="2217"/>
      <c r="TIU2088" s="2217"/>
      <c r="TIV2088" s="2217"/>
      <c r="TIW2088" s="2217"/>
      <c r="TIX2088" s="2217"/>
      <c r="TIY2088" s="2217"/>
      <c r="TIZ2088" s="2217"/>
      <c r="TJA2088" s="2217"/>
      <c r="TJB2088" s="2217"/>
      <c r="TJC2088" s="2217"/>
      <c r="TJD2088" s="2217"/>
      <c r="TJE2088" s="2217"/>
      <c r="TJF2088" s="2217"/>
      <c r="TJG2088" s="2217"/>
      <c r="TJH2088" s="2217"/>
      <c r="TJI2088" s="2217"/>
      <c r="TJJ2088" s="2217"/>
      <c r="TJK2088" s="2217"/>
      <c r="TJL2088" s="2217"/>
      <c r="TJM2088" s="2217"/>
      <c r="TJN2088" s="2217"/>
      <c r="TJO2088" s="2217"/>
      <c r="TJP2088" s="2217"/>
      <c r="TJQ2088" s="2217"/>
      <c r="TJR2088" s="2217"/>
      <c r="TJS2088" s="2217"/>
      <c r="TJT2088" s="2217"/>
      <c r="TJU2088" s="2217"/>
      <c r="TJV2088" s="2217"/>
      <c r="TJW2088" s="2217"/>
      <c r="TJX2088" s="2217"/>
      <c r="TJY2088" s="2217"/>
      <c r="TJZ2088" s="2217"/>
      <c r="TKA2088" s="2217"/>
      <c r="TKB2088" s="2217"/>
      <c r="TKC2088" s="2217"/>
      <c r="TKD2088" s="2217"/>
      <c r="TKE2088" s="2217"/>
      <c r="TKF2088" s="2217"/>
      <c r="TKG2088" s="2217"/>
      <c r="TKH2088" s="2217"/>
      <c r="TKI2088" s="2217"/>
      <c r="TKJ2088" s="2217"/>
      <c r="TKK2088" s="2217"/>
      <c r="TKL2088" s="2217"/>
      <c r="TKM2088" s="2217"/>
      <c r="TKN2088" s="2217"/>
      <c r="TKO2088" s="2217"/>
      <c r="TKP2088" s="2217"/>
      <c r="TKQ2088" s="2217"/>
      <c r="TKR2088" s="2217"/>
      <c r="TKS2088" s="2217"/>
      <c r="TKT2088" s="2217"/>
      <c r="TKU2088" s="2217"/>
      <c r="TKV2088" s="2217"/>
      <c r="TKW2088" s="2217"/>
      <c r="TKX2088" s="2217"/>
      <c r="TKY2088" s="2217"/>
      <c r="TKZ2088" s="2217"/>
      <c r="TLA2088" s="2217"/>
      <c r="TLB2088" s="2217"/>
      <c r="TLC2088" s="2217"/>
      <c r="TLD2088" s="2217"/>
      <c r="TLE2088" s="2217"/>
      <c r="TLF2088" s="2217"/>
      <c r="TLG2088" s="2217"/>
      <c r="TLH2088" s="2217"/>
      <c r="TLI2088" s="2217"/>
      <c r="TLJ2088" s="2217"/>
      <c r="TLK2088" s="2217"/>
      <c r="TLL2088" s="2217"/>
      <c r="TLM2088" s="2217"/>
      <c r="TLN2088" s="2217"/>
      <c r="TLO2088" s="2217"/>
      <c r="TLP2088" s="2217"/>
      <c r="TLQ2088" s="2217"/>
      <c r="TLR2088" s="2217"/>
      <c r="TLS2088" s="2217"/>
      <c r="TLT2088" s="2217"/>
      <c r="TLU2088" s="2217"/>
      <c r="TLV2088" s="2217"/>
      <c r="TLW2088" s="2217"/>
      <c r="TLX2088" s="2217"/>
      <c r="TLY2088" s="2217"/>
      <c r="TLZ2088" s="2217"/>
      <c r="TMA2088" s="2217"/>
      <c r="TMB2088" s="2217"/>
      <c r="TMC2088" s="2217"/>
      <c r="TMD2088" s="2217"/>
      <c r="TME2088" s="2217"/>
      <c r="TMF2088" s="2217"/>
      <c r="TMG2088" s="2217"/>
      <c r="TMH2088" s="2217"/>
      <c r="TMI2088" s="2217"/>
      <c r="TMJ2088" s="2217"/>
      <c r="TMK2088" s="2217"/>
      <c r="TML2088" s="2217"/>
      <c r="TMM2088" s="2217"/>
      <c r="TMN2088" s="2217"/>
      <c r="TMO2088" s="2217"/>
      <c r="TMP2088" s="2217"/>
      <c r="TMQ2088" s="2217"/>
      <c r="TMR2088" s="2217"/>
      <c r="TMS2088" s="2217"/>
      <c r="TMT2088" s="2217"/>
      <c r="TMU2088" s="2217"/>
      <c r="TMV2088" s="2217"/>
      <c r="TMW2088" s="2217"/>
      <c r="TMX2088" s="2217"/>
      <c r="TMY2088" s="2217"/>
      <c r="TMZ2088" s="2217"/>
      <c r="TNA2088" s="2217"/>
      <c r="TNB2088" s="2217"/>
      <c r="TNC2088" s="2217"/>
      <c r="TND2088" s="2217"/>
      <c r="TNE2088" s="2217"/>
      <c r="TNF2088" s="2217"/>
      <c r="TNG2088" s="2217"/>
      <c r="TNH2088" s="2217"/>
      <c r="TNI2088" s="2217"/>
      <c r="TNJ2088" s="2217"/>
      <c r="TNK2088" s="2217"/>
      <c r="TNL2088" s="2217"/>
      <c r="TNM2088" s="2217"/>
      <c r="TNN2088" s="2217"/>
      <c r="TNO2088" s="2217"/>
      <c r="TNP2088" s="2217"/>
      <c r="TNQ2088" s="2217"/>
      <c r="TNR2088" s="2217"/>
      <c r="TNS2088" s="2217"/>
      <c r="TNT2088" s="2217"/>
      <c r="TNU2088" s="2217"/>
      <c r="TNV2088" s="2217"/>
      <c r="TNW2088" s="2217"/>
      <c r="TNX2088" s="2217"/>
      <c r="TNY2088" s="2217"/>
      <c r="TNZ2088" s="2217"/>
      <c r="TOA2088" s="2217"/>
      <c r="TOB2088" s="2217"/>
      <c r="TOC2088" s="2217"/>
      <c r="TOD2088" s="2217"/>
      <c r="TOE2088" s="2217"/>
      <c r="TOF2088" s="2217"/>
      <c r="TOG2088" s="2217"/>
      <c r="TOH2088" s="2217"/>
      <c r="TOI2088" s="2217"/>
      <c r="TOJ2088" s="2217"/>
      <c r="TOK2088" s="2217"/>
      <c r="TOL2088" s="2217"/>
      <c r="TOM2088" s="2217"/>
      <c r="TON2088" s="2217"/>
      <c r="TOO2088" s="2217"/>
      <c r="TOP2088" s="2217"/>
      <c r="TOQ2088" s="2217"/>
      <c r="TOR2088" s="2217"/>
      <c r="TOS2088" s="2217"/>
      <c r="TOT2088" s="2217"/>
      <c r="TOU2088" s="2217"/>
      <c r="TOV2088" s="2217"/>
      <c r="TOW2088" s="2217"/>
      <c r="TOX2088" s="2217"/>
      <c r="TOY2088" s="2217"/>
      <c r="TOZ2088" s="2217"/>
      <c r="TPA2088" s="2217"/>
      <c r="TPB2088" s="2217"/>
      <c r="TPC2088" s="2217"/>
      <c r="TPD2088" s="2217"/>
      <c r="TPE2088" s="2217"/>
      <c r="TPF2088" s="2217"/>
      <c r="TPG2088" s="2217"/>
      <c r="TPH2088" s="2217"/>
      <c r="TPI2088" s="2217"/>
      <c r="TPJ2088" s="2217"/>
      <c r="TPK2088" s="2217"/>
      <c r="TPL2088" s="2217"/>
      <c r="TPM2088" s="2217"/>
      <c r="TPN2088" s="2217"/>
      <c r="TPO2088" s="2217"/>
      <c r="TPP2088" s="2217"/>
      <c r="TPQ2088" s="2217"/>
      <c r="TPR2088" s="2217"/>
      <c r="TPS2088" s="2217"/>
      <c r="TPT2088" s="2217"/>
      <c r="TPU2088" s="2217"/>
      <c r="TPV2088" s="2217"/>
      <c r="TPW2088" s="2217"/>
      <c r="TPX2088" s="2217"/>
      <c r="TPY2088" s="2217"/>
      <c r="TPZ2088" s="2217"/>
      <c r="TQA2088" s="2217"/>
      <c r="TQB2088" s="2217"/>
      <c r="TQC2088" s="2217"/>
      <c r="TQD2088" s="2217"/>
      <c r="TQE2088" s="2217"/>
      <c r="TQF2088" s="2217"/>
      <c r="TQG2088" s="2217"/>
      <c r="TQH2088" s="2217"/>
      <c r="TQI2088" s="2217"/>
      <c r="TQJ2088" s="2217"/>
      <c r="TQK2088" s="2217"/>
      <c r="TQL2088" s="2217"/>
      <c r="TQM2088" s="2217"/>
      <c r="TQN2088" s="2217"/>
      <c r="TQO2088" s="2217"/>
      <c r="TQP2088" s="2217"/>
      <c r="TQQ2088" s="2217"/>
      <c r="TQR2088" s="2217"/>
      <c r="TQS2088" s="2217"/>
      <c r="TQT2088" s="2217"/>
      <c r="TQU2088" s="2217"/>
      <c r="TQV2088" s="2217"/>
      <c r="TQW2088" s="2217"/>
      <c r="TQX2088" s="2217"/>
      <c r="TQY2088" s="2217"/>
      <c r="TQZ2088" s="2217"/>
      <c r="TRA2088" s="2217"/>
      <c r="TRB2088" s="2217"/>
      <c r="TRC2088" s="2217"/>
      <c r="TRD2088" s="2217"/>
      <c r="TRE2088" s="2217"/>
      <c r="TRF2088" s="2217"/>
      <c r="TRG2088" s="2217"/>
      <c r="TRH2088" s="2217"/>
      <c r="TRI2088" s="2217"/>
      <c r="TRJ2088" s="2217"/>
      <c r="TRK2088" s="2217"/>
      <c r="TRL2088" s="2217"/>
      <c r="TRM2088" s="2217"/>
      <c r="TRN2088" s="2217"/>
      <c r="TRO2088" s="2217"/>
      <c r="TRP2088" s="2217"/>
      <c r="TRQ2088" s="2217"/>
      <c r="TRR2088" s="2217"/>
      <c r="TRS2088" s="2217"/>
      <c r="TRT2088" s="2217"/>
      <c r="TRU2088" s="2217"/>
      <c r="TRV2088" s="2217"/>
      <c r="TRW2088" s="2217"/>
      <c r="TRX2088" s="2217"/>
      <c r="TRY2088" s="2217"/>
      <c r="TRZ2088" s="2217"/>
      <c r="TSA2088" s="2217"/>
      <c r="TSB2088" s="2217"/>
      <c r="TSC2088" s="2217"/>
      <c r="TSD2088" s="2217"/>
      <c r="TSE2088" s="2217"/>
      <c r="TSF2088" s="2217"/>
      <c r="TSG2088" s="2217"/>
      <c r="TSH2088" s="2217"/>
      <c r="TSI2088" s="2217"/>
      <c r="TSJ2088" s="2217"/>
      <c r="TSK2088" s="2217"/>
      <c r="TSL2088" s="2217"/>
      <c r="TSM2088" s="2217"/>
      <c r="TSN2088" s="2217"/>
      <c r="TSO2088" s="2217"/>
      <c r="TSP2088" s="2217"/>
      <c r="TSQ2088" s="2217"/>
      <c r="TSR2088" s="2217"/>
      <c r="TSS2088" s="2217"/>
      <c r="TST2088" s="2217"/>
      <c r="TSU2088" s="2217"/>
      <c r="TSV2088" s="2217"/>
      <c r="TSW2088" s="2217"/>
      <c r="TSX2088" s="2217"/>
      <c r="TSY2088" s="2217"/>
      <c r="TSZ2088" s="2217"/>
      <c r="TTA2088" s="2217"/>
      <c r="TTB2088" s="2217"/>
      <c r="TTC2088" s="2217"/>
      <c r="TTD2088" s="2217"/>
      <c r="TTE2088" s="2217"/>
      <c r="TTF2088" s="2217"/>
      <c r="TTG2088" s="2217"/>
      <c r="TTH2088" s="2217"/>
      <c r="TTI2088" s="2217"/>
      <c r="TTJ2088" s="2217"/>
      <c r="TTK2088" s="2217"/>
      <c r="TTL2088" s="2217"/>
      <c r="TTM2088" s="2217"/>
      <c r="TTN2088" s="2217"/>
      <c r="TTO2088" s="2217"/>
      <c r="TTP2088" s="2217"/>
      <c r="TTQ2088" s="2217"/>
      <c r="TTR2088" s="2217"/>
      <c r="TTS2088" s="2217"/>
      <c r="TTT2088" s="2217"/>
      <c r="TTU2088" s="2217"/>
      <c r="TTV2088" s="2217"/>
      <c r="TTW2088" s="2217"/>
      <c r="TTX2088" s="2217"/>
      <c r="TTY2088" s="2217"/>
      <c r="TTZ2088" s="2217"/>
      <c r="TUA2088" s="2217"/>
      <c r="TUB2088" s="2217"/>
      <c r="TUC2088" s="2217"/>
      <c r="TUD2088" s="2217"/>
      <c r="TUE2088" s="2217"/>
      <c r="TUF2088" s="2217"/>
      <c r="TUG2088" s="2217"/>
      <c r="TUH2088" s="2217"/>
      <c r="TUI2088" s="2217"/>
      <c r="TUJ2088" s="2217"/>
      <c r="TUK2088" s="2217"/>
      <c r="TUL2088" s="2217"/>
      <c r="TUM2088" s="2217"/>
      <c r="TUN2088" s="2217"/>
      <c r="TUO2088" s="2217"/>
      <c r="TUP2088" s="2217"/>
      <c r="TUQ2088" s="2217"/>
      <c r="TUR2088" s="2217"/>
      <c r="TUS2088" s="2217"/>
      <c r="TUT2088" s="2217"/>
      <c r="TUU2088" s="2217"/>
      <c r="TUV2088" s="2217"/>
      <c r="TUW2088" s="2217"/>
      <c r="TUX2088" s="2217"/>
      <c r="TUY2088" s="2217"/>
      <c r="TUZ2088" s="2217"/>
      <c r="TVA2088" s="2217"/>
      <c r="TVB2088" s="2217"/>
      <c r="TVC2088" s="2217"/>
      <c r="TVD2088" s="2217"/>
      <c r="TVE2088" s="2217"/>
      <c r="TVF2088" s="2217"/>
      <c r="TVG2088" s="2217"/>
      <c r="TVH2088" s="2217"/>
      <c r="TVI2088" s="2217"/>
      <c r="TVJ2088" s="2217"/>
      <c r="TVK2088" s="2217"/>
      <c r="TVL2088" s="2217"/>
      <c r="TVM2088" s="2217"/>
      <c r="TVN2088" s="2217"/>
      <c r="TVO2088" s="2217"/>
      <c r="TVP2088" s="2217"/>
      <c r="TVQ2088" s="2217"/>
      <c r="TVR2088" s="2217"/>
      <c r="TVS2088" s="2217"/>
      <c r="TVT2088" s="2217"/>
      <c r="TVU2088" s="2217"/>
      <c r="TVV2088" s="2217"/>
      <c r="TVW2088" s="2217"/>
      <c r="TVX2088" s="2217"/>
      <c r="TVY2088" s="2217"/>
      <c r="TVZ2088" s="2217"/>
      <c r="TWA2088" s="2217"/>
      <c r="TWB2088" s="2217"/>
      <c r="TWC2088" s="2217"/>
      <c r="TWD2088" s="2217"/>
      <c r="TWE2088" s="2217"/>
      <c r="TWF2088" s="2217"/>
      <c r="TWG2088" s="2217"/>
      <c r="TWH2088" s="2217"/>
      <c r="TWI2088" s="2217"/>
      <c r="TWJ2088" s="2217"/>
      <c r="TWK2088" s="2217"/>
      <c r="TWL2088" s="2217"/>
      <c r="TWM2088" s="2217"/>
      <c r="TWN2088" s="2217"/>
      <c r="TWO2088" s="2217"/>
      <c r="TWP2088" s="2217"/>
      <c r="TWQ2088" s="2217"/>
      <c r="TWR2088" s="2217"/>
      <c r="TWS2088" s="2217"/>
      <c r="TWT2088" s="2217"/>
      <c r="TWU2088" s="2217"/>
      <c r="TWV2088" s="2217"/>
      <c r="TWW2088" s="2217"/>
      <c r="TWX2088" s="2217"/>
      <c r="TWY2088" s="2217"/>
      <c r="TWZ2088" s="2217"/>
      <c r="TXA2088" s="2217"/>
      <c r="TXB2088" s="2217"/>
      <c r="TXC2088" s="2217"/>
      <c r="TXD2088" s="2217"/>
      <c r="TXE2088" s="2217"/>
      <c r="TXF2088" s="2217"/>
      <c r="TXG2088" s="2217"/>
      <c r="TXH2088" s="2217"/>
      <c r="TXI2088" s="2217"/>
      <c r="TXJ2088" s="2217"/>
      <c r="TXK2088" s="2217"/>
      <c r="TXL2088" s="2217"/>
      <c r="TXM2088" s="2217"/>
      <c r="TXN2088" s="2217"/>
      <c r="TXO2088" s="2217"/>
      <c r="TXP2088" s="2217"/>
      <c r="TXQ2088" s="2217"/>
      <c r="TXR2088" s="2217"/>
      <c r="TXS2088" s="2217"/>
      <c r="TXT2088" s="2217"/>
      <c r="TXU2088" s="2217"/>
      <c r="TXV2088" s="2217"/>
      <c r="TXW2088" s="2217"/>
      <c r="TXX2088" s="2217"/>
      <c r="TXY2088" s="2217"/>
      <c r="TXZ2088" s="2217"/>
      <c r="TYA2088" s="2217"/>
      <c r="TYB2088" s="2217"/>
      <c r="TYC2088" s="2217"/>
      <c r="TYD2088" s="2217"/>
      <c r="TYE2088" s="2217"/>
      <c r="TYF2088" s="2217"/>
      <c r="TYG2088" s="2217"/>
      <c r="TYH2088" s="2217"/>
      <c r="TYI2088" s="2217"/>
      <c r="TYJ2088" s="2217"/>
      <c r="TYK2088" s="2217"/>
      <c r="TYL2088" s="2217"/>
      <c r="TYM2088" s="2217"/>
      <c r="TYN2088" s="2217"/>
      <c r="TYO2088" s="2217"/>
      <c r="TYP2088" s="2217"/>
      <c r="TYQ2088" s="2217"/>
      <c r="TYR2088" s="2217"/>
      <c r="TYS2088" s="2217"/>
      <c r="TYT2088" s="2217"/>
      <c r="TYU2088" s="2217"/>
      <c r="TYV2088" s="2217"/>
      <c r="TYW2088" s="2217"/>
      <c r="TYX2088" s="2217"/>
      <c r="TYY2088" s="2217"/>
      <c r="TYZ2088" s="2217"/>
      <c r="TZA2088" s="2217"/>
      <c r="TZB2088" s="2217"/>
      <c r="TZC2088" s="2217"/>
      <c r="TZD2088" s="2217"/>
      <c r="TZE2088" s="2217"/>
      <c r="TZF2088" s="2217"/>
      <c r="TZG2088" s="2217"/>
      <c r="TZH2088" s="2217"/>
      <c r="TZI2088" s="2217"/>
      <c r="TZJ2088" s="2217"/>
      <c r="TZK2088" s="2217"/>
      <c r="TZL2088" s="2217"/>
      <c r="TZM2088" s="2217"/>
      <c r="TZN2088" s="2217"/>
      <c r="TZO2088" s="2217"/>
      <c r="TZP2088" s="2217"/>
      <c r="TZQ2088" s="2217"/>
      <c r="TZR2088" s="2217"/>
      <c r="TZS2088" s="2217"/>
      <c r="TZT2088" s="2217"/>
      <c r="TZU2088" s="2217"/>
      <c r="TZV2088" s="2217"/>
      <c r="TZW2088" s="2217"/>
      <c r="TZX2088" s="2217"/>
      <c r="TZY2088" s="2217"/>
      <c r="TZZ2088" s="2217"/>
      <c r="UAA2088" s="2217"/>
      <c r="UAB2088" s="2217"/>
      <c r="UAC2088" s="2217"/>
      <c r="UAD2088" s="2217"/>
      <c r="UAE2088" s="2217"/>
      <c r="UAF2088" s="2217"/>
      <c r="UAG2088" s="2217"/>
      <c r="UAH2088" s="2217"/>
      <c r="UAI2088" s="2217"/>
      <c r="UAJ2088" s="2217"/>
      <c r="UAK2088" s="2217"/>
      <c r="UAL2088" s="2217"/>
      <c r="UAM2088" s="2217"/>
      <c r="UAN2088" s="2217"/>
      <c r="UAO2088" s="2217"/>
      <c r="UAP2088" s="2217"/>
      <c r="UAQ2088" s="2217"/>
      <c r="UAR2088" s="2217"/>
      <c r="UAS2088" s="2217"/>
      <c r="UAT2088" s="2217"/>
      <c r="UAU2088" s="2217"/>
      <c r="UAV2088" s="2217"/>
      <c r="UAW2088" s="2217"/>
      <c r="UAX2088" s="2217"/>
      <c r="UAY2088" s="2217"/>
      <c r="UAZ2088" s="2217"/>
      <c r="UBA2088" s="2217"/>
      <c r="UBB2088" s="2217"/>
      <c r="UBC2088" s="2217"/>
      <c r="UBD2088" s="2217"/>
      <c r="UBE2088" s="2217"/>
      <c r="UBF2088" s="2217"/>
      <c r="UBG2088" s="2217"/>
      <c r="UBH2088" s="2217"/>
      <c r="UBI2088" s="2217"/>
      <c r="UBJ2088" s="2217"/>
      <c r="UBK2088" s="2217"/>
      <c r="UBL2088" s="2217"/>
      <c r="UBM2088" s="2217"/>
      <c r="UBN2088" s="2217"/>
      <c r="UBO2088" s="2217"/>
      <c r="UBP2088" s="2217"/>
      <c r="UBQ2088" s="2217"/>
      <c r="UBR2088" s="2217"/>
      <c r="UBS2088" s="2217"/>
      <c r="UBT2088" s="2217"/>
      <c r="UBU2088" s="2217"/>
      <c r="UBV2088" s="2217"/>
      <c r="UBW2088" s="2217"/>
      <c r="UBX2088" s="2217"/>
      <c r="UBY2088" s="2217"/>
      <c r="UBZ2088" s="2217"/>
      <c r="UCA2088" s="2217"/>
      <c r="UCB2088" s="2217"/>
      <c r="UCC2088" s="2217"/>
      <c r="UCD2088" s="2217"/>
      <c r="UCE2088" s="2217"/>
      <c r="UCF2088" s="2217"/>
      <c r="UCG2088" s="2217"/>
      <c r="UCH2088" s="2217"/>
      <c r="UCI2088" s="2217"/>
      <c r="UCJ2088" s="2217"/>
      <c r="UCK2088" s="2217"/>
      <c r="UCL2088" s="2217"/>
      <c r="UCM2088" s="2217"/>
      <c r="UCN2088" s="2217"/>
      <c r="UCO2088" s="2217"/>
      <c r="UCP2088" s="2217"/>
      <c r="UCQ2088" s="2217"/>
      <c r="UCR2088" s="2217"/>
      <c r="UCS2088" s="2217"/>
      <c r="UCT2088" s="2217"/>
      <c r="UCU2088" s="2217"/>
      <c r="UCV2088" s="2217"/>
      <c r="UCW2088" s="2217"/>
      <c r="UCX2088" s="2217"/>
      <c r="UCY2088" s="2217"/>
      <c r="UCZ2088" s="2217"/>
      <c r="UDA2088" s="2217"/>
      <c r="UDB2088" s="2217"/>
      <c r="UDC2088" s="2217"/>
      <c r="UDD2088" s="2217"/>
      <c r="UDE2088" s="2217"/>
      <c r="UDF2088" s="2217"/>
      <c r="UDG2088" s="2217"/>
      <c r="UDH2088" s="2217"/>
      <c r="UDI2088" s="2217"/>
      <c r="UDJ2088" s="2217"/>
      <c r="UDK2088" s="2217"/>
      <c r="UDL2088" s="2217"/>
      <c r="UDM2088" s="2217"/>
      <c r="UDN2088" s="2217"/>
      <c r="UDO2088" s="2217"/>
      <c r="UDP2088" s="2217"/>
      <c r="UDQ2088" s="2217"/>
      <c r="UDR2088" s="2217"/>
      <c r="UDS2088" s="2217"/>
      <c r="UDT2088" s="2217"/>
      <c r="UDU2088" s="2217"/>
      <c r="UDV2088" s="2217"/>
      <c r="UDW2088" s="2217"/>
      <c r="UDX2088" s="2217"/>
      <c r="UDY2088" s="2217"/>
      <c r="UDZ2088" s="2217"/>
      <c r="UEA2088" s="2217"/>
      <c r="UEB2088" s="2217"/>
      <c r="UEC2088" s="2217"/>
      <c r="UED2088" s="2217"/>
      <c r="UEE2088" s="2217"/>
      <c r="UEF2088" s="2217"/>
      <c r="UEG2088" s="2217"/>
      <c r="UEH2088" s="2217"/>
      <c r="UEI2088" s="2217"/>
      <c r="UEJ2088" s="2217"/>
      <c r="UEK2088" s="2217"/>
      <c r="UEL2088" s="2217"/>
      <c r="UEM2088" s="2217"/>
      <c r="UEN2088" s="2217"/>
      <c r="UEO2088" s="2217"/>
      <c r="UEP2088" s="2217"/>
      <c r="UEQ2088" s="2217"/>
      <c r="UER2088" s="2217"/>
      <c r="UES2088" s="2217"/>
      <c r="UET2088" s="2217"/>
      <c r="UEU2088" s="2217"/>
      <c r="UEV2088" s="2217"/>
      <c r="UEW2088" s="2217"/>
      <c r="UEX2088" s="2217"/>
      <c r="UEY2088" s="2217"/>
      <c r="UEZ2088" s="2217"/>
      <c r="UFA2088" s="2217"/>
      <c r="UFB2088" s="2217"/>
      <c r="UFC2088" s="2217"/>
      <c r="UFD2088" s="2217"/>
      <c r="UFE2088" s="2217"/>
      <c r="UFF2088" s="2217"/>
      <c r="UFG2088" s="2217"/>
      <c r="UFH2088" s="2217"/>
      <c r="UFI2088" s="2217"/>
      <c r="UFJ2088" s="2217"/>
      <c r="UFK2088" s="2217"/>
      <c r="UFL2088" s="2217"/>
      <c r="UFM2088" s="2217"/>
      <c r="UFN2088" s="2217"/>
      <c r="UFO2088" s="2217"/>
      <c r="UFP2088" s="2217"/>
      <c r="UFQ2088" s="2217"/>
      <c r="UFR2088" s="2217"/>
      <c r="UFS2088" s="2217"/>
      <c r="UFT2088" s="2217"/>
      <c r="UFU2088" s="2217"/>
      <c r="UFV2088" s="2217"/>
      <c r="UFW2088" s="2217"/>
      <c r="UFX2088" s="2217"/>
      <c r="UFY2088" s="2217"/>
      <c r="UFZ2088" s="2217"/>
      <c r="UGA2088" s="2217"/>
      <c r="UGB2088" s="2217"/>
      <c r="UGC2088" s="2217"/>
      <c r="UGD2088" s="2217"/>
      <c r="UGE2088" s="2217"/>
      <c r="UGF2088" s="2217"/>
      <c r="UGG2088" s="2217"/>
      <c r="UGH2088" s="2217"/>
      <c r="UGI2088" s="2217"/>
      <c r="UGJ2088" s="2217"/>
      <c r="UGK2088" s="2217"/>
      <c r="UGL2088" s="2217"/>
      <c r="UGM2088" s="2217"/>
      <c r="UGN2088" s="2217"/>
      <c r="UGO2088" s="2217"/>
      <c r="UGP2088" s="2217"/>
      <c r="UGQ2088" s="2217"/>
      <c r="UGR2088" s="2217"/>
      <c r="UGS2088" s="2217"/>
      <c r="UGT2088" s="2217"/>
      <c r="UGU2088" s="2217"/>
      <c r="UGV2088" s="2217"/>
      <c r="UGW2088" s="2217"/>
      <c r="UGX2088" s="2217"/>
      <c r="UGY2088" s="2217"/>
      <c r="UGZ2088" s="2217"/>
      <c r="UHA2088" s="2217"/>
      <c r="UHB2088" s="2217"/>
      <c r="UHC2088" s="2217"/>
      <c r="UHD2088" s="2217"/>
      <c r="UHE2088" s="2217"/>
      <c r="UHF2088" s="2217"/>
      <c r="UHG2088" s="2217"/>
      <c r="UHH2088" s="2217"/>
      <c r="UHI2088" s="2217"/>
      <c r="UHJ2088" s="2217"/>
      <c r="UHK2088" s="2217"/>
      <c r="UHL2088" s="2217"/>
      <c r="UHM2088" s="2217"/>
      <c r="UHN2088" s="2217"/>
      <c r="UHO2088" s="2217"/>
      <c r="UHP2088" s="2217"/>
      <c r="UHQ2088" s="2217"/>
      <c r="UHR2088" s="2217"/>
      <c r="UHS2088" s="2217"/>
      <c r="UHT2088" s="2217"/>
      <c r="UHU2088" s="2217"/>
      <c r="UHV2088" s="2217"/>
      <c r="UHW2088" s="2217"/>
      <c r="UHX2088" s="2217"/>
      <c r="UHY2088" s="2217"/>
      <c r="UHZ2088" s="2217"/>
      <c r="UIA2088" s="2217"/>
      <c r="UIB2088" s="2217"/>
      <c r="UIC2088" s="2217"/>
      <c r="UID2088" s="2217"/>
      <c r="UIE2088" s="2217"/>
      <c r="UIF2088" s="2217"/>
      <c r="UIG2088" s="2217"/>
      <c r="UIH2088" s="2217"/>
      <c r="UII2088" s="2217"/>
      <c r="UIJ2088" s="2217"/>
      <c r="UIK2088" s="2217"/>
      <c r="UIL2088" s="2217"/>
      <c r="UIM2088" s="2217"/>
      <c r="UIN2088" s="2217"/>
      <c r="UIO2088" s="2217"/>
      <c r="UIP2088" s="2217"/>
      <c r="UIQ2088" s="2217"/>
      <c r="UIR2088" s="2217"/>
      <c r="UIS2088" s="2217"/>
      <c r="UIT2088" s="2217"/>
      <c r="UIU2088" s="2217"/>
      <c r="UIV2088" s="2217"/>
      <c r="UIW2088" s="2217"/>
      <c r="UIX2088" s="2217"/>
      <c r="UIY2088" s="2217"/>
      <c r="UIZ2088" s="2217"/>
      <c r="UJA2088" s="2217"/>
      <c r="UJB2088" s="2217"/>
      <c r="UJC2088" s="2217"/>
      <c r="UJD2088" s="2217"/>
      <c r="UJE2088" s="2217"/>
      <c r="UJF2088" s="2217"/>
      <c r="UJG2088" s="2217"/>
      <c r="UJH2088" s="2217"/>
      <c r="UJI2088" s="2217"/>
      <c r="UJJ2088" s="2217"/>
      <c r="UJK2088" s="2217"/>
      <c r="UJL2088" s="2217"/>
      <c r="UJM2088" s="2217"/>
      <c r="UJN2088" s="2217"/>
      <c r="UJO2088" s="2217"/>
      <c r="UJP2088" s="2217"/>
      <c r="UJQ2088" s="2217"/>
      <c r="UJR2088" s="2217"/>
      <c r="UJS2088" s="2217"/>
      <c r="UJT2088" s="2217"/>
      <c r="UJU2088" s="2217"/>
      <c r="UJV2088" s="2217"/>
      <c r="UJW2088" s="2217"/>
      <c r="UJX2088" s="2217"/>
      <c r="UJY2088" s="2217"/>
      <c r="UJZ2088" s="2217"/>
      <c r="UKA2088" s="2217"/>
      <c r="UKB2088" s="2217"/>
      <c r="UKC2088" s="2217"/>
      <c r="UKD2088" s="2217"/>
      <c r="UKE2088" s="2217"/>
      <c r="UKF2088" s="2217"/>
      <c r="UKG2088" s="2217"/>
      <c r="UKH2088" s="2217"/>
      <c r="UKI2088" s="2217"/>
      <c r="UKJ2088" s="2217"/>
      <c r="UKK2088" s="2217"/>
      <c r="UKL2088" s="2217"/>
      <c r="UKM2088" s="2217"/>
      <c r="UKN2088" s="2217"/>
      <c r="UKO2088" s="2217"/>
      <c r="UKP2088" s="2217"/>
      <c r="UKQ2088" s="2217"/>
      <c r="UKR2088" s="2217"/>
      <c r="UKS2088" s="2217"/>
      <c r="UKT2088" s="2217"/>
      <c r="UKU2088" s="2217"/>
      <c r="UKV2088" s="2217"/>
      <c r="UKW2088" s="2217"/>
      <c r="UKX2088" s="2217"/>
      <c r="UKY2088" s="2217"/>
      <c r="UKZ2088" s="2217"/>
      <c r="ULA2088" s="2217"/>
      <c r="ULB2088" s="2217"/>
      <c r="ULC2088" s="2217"/>
      <c r="ULD2088" s="2217"/>
      <c r="ULE2088" s="2217"/>
      <c r="ULF2088" s="2217"/>
      <c r="ULG2088" s="2217"/>
      <c r="ULH2088" s="2217"/>
      <c r="ULI2088" s="2217"/>
      <c r="ULJ2088" s="2217"/>
      <c r="ULK2088" s="2217"/>
      <c r="ULL2088" s="2217"/>
      <c r="ULM2088" s="2217"/>
      <c r="ULN2088" s="2217"/>
      <c r="ULO2088" s="2217"/>
      <c r="ULP2088" s="2217"/>
      <c r="ULQ2088" s="2217"/>
      <c r="ULR2088" s="2217"/>
      <c r="ULS2088" s="2217"/>
      <c r="ULT2088" s="2217"/>
      <c r="ULU2088" s="2217"/>
      <c r="ULV2088" s="2217"/>
      <c r="ULW2088" s="2217"/>
      <c r="ULX2088" s="2217"/>
      <c r="ULY2088" s="2217"/>
      <c r="ULZ2088" s="2217"/>
      <c r="UMA2088" s="2217"/>
      <c r="UMB2088" s="2217"/>
      <c r="UMC2088" s="2217"/>
      <c r="UMD2088" s="2217"/>
      <c r="UME2088" s="2217"/>
      <c r="UMF2088" s="2217"/>
      <c r="UMG2088" s="2217"/>
      <c r="UMH2088" s="2217"/>
      <c r="UMI2088" s="2217"/>
      <c r="UMJ2088" s="2217"/>
      <c r="UMK2088" s="2217"/>
      <c r="UML2088" s="2217"/>
      <c r="UMM2088" s="2217"/>
      <c r="UMN2088" s="2217"/>
      <c r="UMO2088" s="2217"/>
      <c r="UMP2088" s="2217"/>
      <c r="UMQ2088" s="2217"/>
      <c r="UMR2088" s="2217"/>
      <c r="UMS2088" s="2217"/>
      <c r="UMT2088" s="2217"/>
      <c r="UMU2088" s="2217"/>
      <c r="UMV2088" s="2217"/>
      <c r="UMW2088" s="2217"/>
      <c r="UMX2088" s="2217"/>
      <c r="UMY2088" s="2217"/>
      <c r="UMZ2088" s="2217"/>
      <c r="UNA2088" s="2217"/>
      <c r="UNB2088" s="2217"/>
      <c r="UNC2088" s="2217"/>
      <c r="UND2088" s="2217"/>
      <c r="UNE2088" s="2217"/>
      <c r="UNF2088" s="2217"/>
      <c r="UNG2088" s="2217"/>
      <c r="UNH2088" s="2217"/>
      <c r="UNI2088" s="2217"/>
      <c r="UNJ2088" s="2217"/>
      <c r="UNK2088" s="2217"/>
      <c r="UNL2088" s="2217"/>
      <c r="UNM2088" s="2217"/>
      <c r="UNN2088" s="2217"/>
      <c r="UNO2088" s="2217"/>
      <c r="UNP2088" s="2217"/>
      <c r="UNQ2088" s="2217"/>
      <c r="UNR2088" s="2217"/>
      <c r="UNS2088" s="2217"/>
      <c r="UNT2088" s="2217"/>
      <c r="UNU2088" s="2217"/>
      <c r="UNV2088" s="2217"/>
      <c r="UNW2088" s="2217"/>
      <c r="UNX2088" s="2217"/>
      <c r="UNY2088" s="2217"/>
      <c r="UNZ2088" s="2217"/>
      <c r="UOA2088" s="2217"/>
      <c r="UOB2088" s="2217"/>
      <c r="UOC2088" s="2217"/>
      <c r="UOD2088" s="2217"/>
      <c r="UOE2088" s="2217"/>
      <c r="UOF2088" s="2217"/>
      <c r="UOG2088" s="2217"/>
      <c r="UOH2088" s="2217"/>
      <c r="UOI2088" s="2217"/>
      <c r="UOJ2088" s="2217"/>
      <c r="UOK2088" s="2217"/>
      <c r="UOL2088" s="2217"/>
      <c r="UOM2088" s="2217"/>
      <c r="UON2088" s="2217"/>
      <c r="UOO2088" s="2217"/>
      <c r="UOP2088" s="2217"/>
      <c r="UOQ2088" s="2217"/>
      <c r="UOR2088" s="2217"/>
      <c r="UOS2088" s="2217"/>
      <c r="UOT2088" s="2217"/>
      <c r="UOU2088" s="2217"/>
      <c r="UOV2088" s="2217"/>
      <c r="UOW2088" s="2217"/>
      <c r="UOX2088" s="2217"/>
      <c r="UOY2088" s="2217"/>
      <c r="UOZ2088" s="2217"/>
      <c r="UPA2088" s="2217"/>
      <c r="UPB2088" s="2217"/>
      <c r="UPC2088" s="2217"/>
      <c r="UPD2088" s="2217"/>
      <c r="UPE2088" s="2217"/>
      <c r="UPF2088" s="2217"/>
      <c r="UPG2088" s="2217"/>
      <c r="UPH2088" s="2217"/>
      <c r="UPI2088" s="2217"/>
      <c r="UPJ2088" s="2217"/>
      <c r="UPK2088" s="2217"/>
      <c r="UPL2088" s="2217"/>
      <c r="UPM2088" s="2217"/>
      <c r="UPN2088" s="2217"/>
      <c r="UPO2088" s="2217"/>
      <c r="UPP2088" s="2217"/>
      <c r="UPQ2088" s="2217"/>
      <c r="UPR2088" s="2217"/>
      <c r="UPS2088" s="2217"/>
      <c r="UPT2088" s="2217"/>
      <c r="UPU2088" s="2217"/>
      <c r="UPV2088" s="2217"/>
      <c r="UPW2088" s="2217"/>
      <c r="UPX2088" s="2217"/>
      <c r="UPY2088" s="2217"/>
      <c r="UPZ2088" s="2217"/>
      <c r="UQA2088" s="2217"/>
      <c r="UQB2088" s="2217"/>
      <c r="UQC2088" s="2217"/>
      <c r="UQD2088" s="2217"/>
      <c r="UQE2088" s="2217"/>
      <c r="UQF2088" s="2217"/>
      <c r="UQG2088" s="2217"/>
      <c r="UQH2088" s="2217"/>
      <c r="UQI2088" s="2217"/>
      <c r="UQJ2088" s="2217"/>
      <c r="UQK2088" s="2217"/>
      <c r="UQL2088" s="2217"/>
      <c r="UQM2088" s="2217"/>
      <c r="UQN2088" s="2217"/>
      <c r="UQO2088" s="2217"/>
      <c r="UQP2088" s="2217"/>
      <c r="UQQ2088" s="2217"/>
      <c r="UQR2088" s="2217"/>
      <c r="UQS2088" s="2217"/>
      <c r="UQT2088" s="2217"/>
      <c r="UQU2088" s="2217"/>
      <c r="UQV2088" s="2217"/>
      <c r="UQW2088" s="2217"/>
      <c r="UQX2088" s="2217"/>
      <c r="UQY2088" s="2217"/>
      <c r="UQZ2088" s="2217"/>
      <c r="URA2088" s="2217"/>
      <c r="URB2088" s="2217"/>
      <c r="URC2088" s="2217"/>
      <c r="URD2088" s="2217"/>
      <c r="URE2088" s="2217"/>
      <c r="URF2088" s="2217"/>
      <c r="URG2088" s="2217"/>
      <c r="URH2088" s="2217"/>
      <c r="URI2088" s="2217"/>
      <c r="URJ2088" s="2217"/>
      <c r="URK2088" s="2217"/>
      <c r="URL2088" s="2217"/>
      <c r="URM2088" s="2217"/>
      <c r="URN2088" s="2217"/>
      <c r="URO2088" s="2217"/>
      <c r="URP2088" s="2217"/>
      <c r="URQ2088" s="2217"/>
      <c r="URR2088" s="2217"/>
      <c r="URS2088" s="2217"/>
      <c r="URT2088" s="2217"/>
      <c r="URU2088" s="2217"/>
      <c r="URV2088" s="2217"/>
      <c r="URW2088" s="2217"/>
      <c r="URX2088" s="2217"/>
      <c r="URY2088" s="2217"/>
      <c r="URZ2088" s="2217"/>
      <c r="USA2088" s="2217"/>
      <c r="USB2088" s="2217"/>
      <c r="USC2088" s="2217"/>
      <c r="USD2088" s="2217"/>
      <c r="USE2088" s="2217"/>
      <c r="USF2088" s="2217"/>
      <c r="USG2088" s="2217"/>
      <c r="USH2088" s="2217"/>
      <c r="USI2088" s="2217"/>
      <c r="USJ2088" s="2217"/>
      <c r="USK2088" s="2217"/>
      <c r="USL2088" s="2217"/>
      <c r="USM2088" s="2217"/>
      <c r="USN2088" s="2217"/>
      <c r="USO2088" s="2217"/>
      <c r="USP2088" s="2217"/>
      <c r="USQ2088" s="2217"/>
      <c r="USR2088" s="2217"/>
      <c r="USS2088" s="2217"/>
      <c r="UST2088" s="2217"/>
      <c r="USU2088" s="2217"/>
      <c r="USV2088" s="2217"/>
      <c r="USW2088" s="2217"/>
      <c r="USX2088" s="2217"/>
      <c r="USY2088" s="2217"/>
      <c r="USZ2088" s="2217"/>
      <c r="UTA2088" s="2217"/>
      <c r="UTB2088" s="2217"/>
      <c r="UTC2088" s="2217"/>
      <c r="UTD2088" s="2217"/>
      <c r="UTE2088" s="2217"/>
      <c r="UTF2088" s="2217"/>
      <c r="UTG2088" s="2217"/>
      <c r="UTH2088" s="2217"/>
      <c r="UTI2088" s="2217"/>
      <c r="UTJ2088" s="2217"/>
      <c r="UTK2088" s="2217"/>
      <c r="UTL2088" s="2217"/>
      <c r="UTM2088" s="2217"/>
      <c r="UTN2088" s="2217"/>
      <c r="UTO2088" s="2217"/>
      <c r="UTP2088" s="2217"/>
      <c r="UTQ2088" s="2217"/>
      <c r="UTR2088" s="2217"/>
      <c r="UTS2088" s="2217"/>
      <c r="UTT2088" s="2217"/>
      <c r="UTU2088" s="2217"/>
      <c r="UTV2088" s="2217"/>
      <c r="UTW2088" s="2217"/>
      <c r="UTX2088" s="2217"/>
      <c r="UTY2088" s="2217"/>
      <c r="UTZ2088" s="2217"/>
      <c r="UUA2088" s="2217"/>
      <c r="UUB2088" s="2217"/>
      <c r="UUC2088" s="2217"/>
      <c r="UUD2088" s="2217"/>
      <c r="UUE2088" s="2217"/>
      <c r="UUF2088" s="2217"/>
      <c r="UUG2088" s="2217"/>
      <c r="UUH2088" s="2217"/>
      <c r="UUI2088" s="2217"/>
      <c r="UUJ2088" s="2217"/>
      <c r="UUK2088" s="2217"/>
      <c r="UUL2088" s="2217"/>
      <c r="UUM2088" s="2217"/>
      <c r="UUN2088" s="2217"/>
      <c r="UUO2088" s="2217"/>
      <c r="UUP2088" s="2217"/>
      <c r="UUQ2088" s="2217"/>
      <c r="UUR2088" s="2217"/>
      <c r="UUS2088" s="2217"/>
      <c r="UUT2088" s="2217"/>
      <c r="UUU2088" s="2217"/>
      <c r="UUV2088" s="2217"/>
      <c r="UUW2088" s="2217"/>
      <c r="UUX2088" s="2217"/>
      <c r="UUY2088" s="2217"/>
      <c r="UUZ2088" s="2217"/>
      <c r="UVA2088" s="2217"/>
      <c r="UVB2088" s="2217"/>
      <c r="UVC2088" s="2217"/>
      <c r="UVD2088" s="2217"/>
      <c r="UVE2088" s="2217"/>
      <c r="UVF2088" s="2217"/>
      <c r="UVG2088" s="2217"/>
      <c r="UVH2088" s="2217"/>
      <c r="UVI2088" s="2217"/>
      <c r="UVJ2088" s="2217"/>
      <c r="UVK2088" s="2217"/>
      <c r="UVL2088" s="2217"/>
      <c r="UVM2088" s="2217"/>
      <c r="UVN2088" s="2217"/>
      <c r="UVO2088" s="2217"/>
      <c r="UVP2088" s="2217"/>
      <c r="UVQ2088" s="2217"/>
      <c r="UVR2088" s="2217"/>
      <c r="UVS2088" s="2217"/>
      <c r="UVT2088" s="2217"/>
      <c r="UVU2088" s="2217"/>
      <c r="UVV2088" s="2217"/>
      <c r="UVW2088" s="2217"/>
      <c r="UVX2088" s="2217"/>
      <c r="UVY2088" s="2217"/>
      <c r="UVZ2088" s="2217"/>
      <c r="UWA2088" s="2217"/>
      <c r="UWB2088" s="2217"/>
      <c r="UWC2088" s="2217"/>
      <c r="UWD2088" s="2217"/>
      <c r="UWE2088" s="2217"/>
      <c r="UWF2088" s="2217"/>
      <c r="UWG2088" s="2217"/>
      <c r="UWH2088" s="2217"/>
      <c r="UWI2088" s="2217"/>
      <c r="UWJ2088" s="2217"/>
      <c r="UWK2088" s="2217"/>
      <c r="UWL2088" s="2217"/>
      <c r="UWM2088" s="2217"/>
      <c r="UWN2088" s="2217"/>
      <c r="UWO2088" s="2217"/>
      <c r="UWP2088" s="2217"/>
      <c r="UWQ2088" s="2217"/>
      <c r="UWR2088" s="2217"/>
      <c r="UWS2088" s="2217"/>
      <c r="UWT2088" s="2217"/>
      <c r="UWU2088" s="2217"/>
      <c r="UWV2088" s="2217"/>
      <c r="UWW2088" s="2217"/>
      <c r="UWX2088" s="2217"/>
      <c r="UWY2088" s="2217"/>
      <c r="UWZ2088" s="2217"/>
      <c r="UXA2088" s="2217"/>
      <c r="UXB2088" s="2217"/>
      <c r="UXC2088" s="2217"/>
      <c r="UXD2088" s="2217"/>
      <c r="UXE2088" s="2217"/>
      <c r="UXF2088" s="2217"/>
      <c r="UXG2088" s="2217"/>
      <c r="UXH2088" s="2217"/>
      <c r="UXI2088" s="2217"/>
      <c r="UXJ2088" s="2217"/>
      <c r="UXK2088" s="2217"/>
      <c r="UXL2088" s="2217"/>
      <c r="UXM2088" s="2217"/>
      <c r="UXN2088" s="2217"/>
      <c r="UXO2088" s="2217"/>
      <c r="UXP2088" s="2217"/>
      <c r="UXQ2088" s="2217"/>
      <c r="UXR2088" s="2217"/>
      <c r="UXS2088" s="2217"/>
      <c r="UXT2088" s="2217"/>
      <c r="UXU2088" s="2217"/>
      <c r="UXV2088" s="2217"/>
      <c r="UXW2088" s="2217"/>
      <c r="UXX2088" s="2217"/>
      <c r="UXY2088" s="2217"/>
      <c r="UXZ2088" s="2217"/>
      <c r="UYA2088" s="2217"/>
      <c r="UYB2088" s="2217"/>
      <c r="UYC2088" s="2217"/>
      <c r="UYD2088" s="2217"/>
      <c r="UYE2088" s="2217"/>
      <c r="UYF2088" s="2217"/>
      <c r="UYG2088" s="2217"/>
      <c r="UYH2088" s="2217"/>
      <c r="UYI2088" s="2217"/>
      <c r="UYJ2088" s="2217"/>
      <c r="UYK2088" s="2217"/>
      <c r="UYL2088" s="2217"/>
      <c r="UYM2088" s="2217"/>
      <c r="UYN2088" s="2217"/>
      <c r="UYO2088" s="2217"/>
      <c r="UYP2088" s="2217"/>
      <c r="UYQ2088" s="2217"/>
      <c r="UYR2088" s="2217"/>
      <c r="UYS2088" s="2217"/>
      <c r="UYT2088" s="2217"/>
      <c r="UYU2088" s="2217"/>
      <c r="UYV2088" s="2217"/>
      <c r="UYW2088" s="2217"/>
      <c r="UYX2088" s="2217"/>
      <c r="UYY2088" s="2217"/>
      <c r="UYZ2088" s="2217"/>
      <c r="UZA2088" s="2217"/>
      <c r="UZB2088" s="2217"/>
      <c r="UZC2088" s="2217"/>
      <c r="UZD2088" s="2217"/>
      <c r="UZE2088" s="2217"/>
      <c r="UZF2088" s="2217"/>
      <c r="UZG2088" s="2217"/>
      <c r="UZH2088" s="2217"/>
      <c r="UZI2088" s="2217"/>
      <c r="UZJ2088" s="2217"/>
      <c r="UZK2088" s="2217"/>
      <c r="UZL2088" s="2217"/>
      <c r="UZM2088" s="2217"/>
      <c r="UZN2088" s="2217"/>
      <c r="UZO2088" s="2217"/>
      <c r="UZP2088" s="2217"/>
      <c r="UZQ2088" s="2217"/>
      <c r="UZR2088" s="2217"/>
      <c r="UZS2088" s="2217"/>
      <c r="UZT2088" s="2217"/>
      <c r="UZU2088" s="2217"/>
      <c r="UZV2088" s="2217"/>
      <c r="UZW2088" s="2217"/>
      <c r="UZX2088" s="2217"/>
      <c r="UZY2088" s="2217"/>
      <c r="UZZ2088" s="2217"/>
      <c r="VAA2088" s="2217"/>
      <c r="VAB2088" s="2217"/>
      <c r="VAC2088" s="2217"/>
      <c r="VAD2088" s="2217"/>
      <c r="VAE2088" s="2217"/>
      <c r="VAF2088" s="2217"/>
      <c r="VAG2088" s="2217"/>
      <c r="VAH2088" s="2217"/>
      <c r="VAI2088" s="2217"/>
      <c r="VAJ2088" s="2217"/>
      <c r="VAK2088" s="2217"/>
      <c r="VAL2088" s="2217"/>
      <c r="VAM2088" s="2217"/>
      <c r="VAN2088" s="2217"/>
      <c r="VAO2088" s="2217"/>
      <c r="VAP2088" s="2217"/>
      <c r="VAQ2088" s="2217"/>
      <c r="VAR2088" s="2217"/>
      <c r="VAS2088" s="2217"/>
      <c r="VAT2088" s="2217"/>
      <c r="VAU2088" s="2217"/>
      <c r="VAV2088" s="2217"/>
      <c r="VAW2088" s="2217"/>
      <c r="VAX2088" s="2217"/>
      <c r="VAY2088" s="2217"/>
      <c r="VAZ2088" s="2217"/>
      <c r="VBA2088" s="2217"/>
      <c r="VBB2088" s="2217"/>
      <c r="VBC2088" s="2217"/>
      <c r="VBD2088" s="2217"/>
      <c r="VBE2088" s="2217"/>
      <c r="VBF2088" s="2217"/>
      <c r="VBG2088" s="2217"/>
      <c r="VBH2088" s="2217"/>
      <c r="VBI2088" s="2217"/>
      <c r="VBJ2088" s="2217"/>
      <c r="VBK2088" s="2217"/>
      <c r="VBL2088" s="2217"/>
      <c r="VBM2088" s="2217"/>
      <c r="VBN2088" s="2217"/>
      <c r="VBO2088" s="2217"/>
      <c r="VBP2088" s="2217"/>
      <c r="VBQ2088" s="2217"/>
      <c r="VBR2088" s="2217"/>
      <c r="VBS2088" s="2217"/>
      <c r="VBT2088" s="2217"/>
      <c r="VBU2088" s="2217"/>
      <c r="VBV2088" s="2217"/>
      <c r="VBW2088" s="2217"/>
      <c r="VBX2088" s="2217"/>
      <c r="VBY2088" s="2217"/>
      <c r="VBZ2088" s="2217"/>
      <c r="VCA2088" s="2217"/>
      <c r="VCB2088" s="2217"/>
      <c r="VCC2088" s="2217"/>
      <c r="VCD2088" s="2217"/>
      <c r="VCE2088" s="2217"/>
      <c r="VCF2088" s="2217"/>
      <c r="VCG2088" s="2217"/>
      <c r="VCH2088" s="2217"/>
      <c r="VCI2088" s="2217"/>
      <c r="VCJ2088" s="2217"/>
      <c r="VCK2088" s="2217"/>
      <c r="VCL2088" s="2217"/>
      <c r="VCM2088" s="2217"/>
      <c r="VCN2088" s="2217"/>
      <c r="VCO2088" s="2217"/>
      <c r="VCP2088" s="2217"/>
      <c r="VCQ2088" s="2217"/>
      <c r="VCR2088" s="2217"/>
      <c r="VCS2088" s="2217"/>
      <c r="VCT2088" s="2217"/>
      <c r="VCU2088" s="2217"/>
      <c r="VCV2088" s="2217"/>
      <c r="VCW2088" s="2217"/>
      <c r="VCX2088" s="2217"/>
      <c r="VCY2088" s="2217"/>
      <c r="VCZ2088" s="2217"/>
      <c r="VDA2088" s="2217"/>
      <c r="VDB2088" s="2217"/>
      <c r="VDC2088" s="2217"/>
      <c r="VDD2088" s="2217"/>
      <c r="VDE2088" s="2217"/>
      <c r="VDF2088" s="2217"/>
      <c r="VDG2088" s="2217"/>
      <c r="VDH2088" s="2217"/>
      <c r="VDI2088" s="2217"/>
      <c r="VDJ2088" s="2217"/>
      <c r="VDK2088" s="2217"/>
      <c r="VDL2088" s="2217"/>
      <c r="VDM2088" s="2217"/>
      <c r="VDN2088" s="2217"/>
      <c r="VDO2088" s="2217"/>
      <c r="VDP2088" s="2217"/>
      <c r="VDQ2088" s="2217"/>
      <c r="VDR2088" s="2217"/>
      <c r="VDS2088" s="2217"/>
      <c r="VDT2088" s="2217"/>
      <c r="VDU2088" s="2217"/>
      <c r="VDV2088" s="2217"/>
      <c r="VDW2088" s="2217"/>
      <c r="VDX2088" s="2217"/>
      <c r="VDY2088" s="2217"/>
      <c r="VDZ2088" s="2217"/>
      <c r="VEA2088" s="2217"/>
      <c r="VEB2088" s="2217"/>
      <c r="VEC2088" s="2217"/>
      <c r="VED2088" s="2217"/>
      <c r="VEE2088" s="2217"/>
      <c r="VEF2088" s="2217"/>
      <c r="VEG2088" s="2217"/>
      <c r="VEH2088" s="2217"/>
      <c r="VEI2088" s="2217"/>
      <c r="VEJ2088" s="2217"/>
      <c r="VEK2088" s="2217"/>
      <c r="VEL2088" s="2217"/>
      <c r="VEM2088" s="2217"/>
      <c r="VEN2088" s="2217"/>
      <c r="VEO2088" s="2217"/>
      <c r="VEP2088" s="2217"/>
      <c r="VEQ2088" s="2217"/>
      <c r="VER2088" s="2217"/>
      <c r="VES2088" s="2217"/>
      <c r="VET2088" s="2217"/>
      <c r="VEU2088" s="2217"/>
      <c r="VEV2088" s="2217"/>
      <c r="VEW2088" s="2217"/>
      <c r="VEX2088" s="2217"/>
      <c r="VEY2088" s="2217"/>
      <c r="VEZ2088" s="2217"/>
      <c r="VFA2088" s="2217"/>
      <c r="VFB2088" s="2217"/>
      <c r="VFC2088" s="2217"/>
      <c r="VFD2088" s="2217"/>
      <c r="VFE2088" s="2217"/>
      <c r="VFF2088" s="2217"/>
      <c r="VFG2088" s="2217"/>
      <c r="VFH2088" s="2217"/>
      <c r="VFI2088" s="2217"/>
      <c r="VFJ2088" s="2217"/>
      <c r="VFK2088" s="2217"/>
      <c r="VFL2088" s="2217"/>
      <c r="VFM2088" s="2217"/>
      <c r="VFN2088" s="2217"/>
      <c r="VFO2088" s="2217"/>
      <c r="VFP2088" s="2217"/>
      <c r="VFQ2088" s="2217"/>
      <c r="VFR2088" s="2217"/>
      <c r="VFS2088" s="2217"/>
      <c r="VFT2088" s="2217"/>
      <c r="VFU2088" s="2217"/>
      <c r="VFV2088" s="2217"/>
      <c r="VFW2088" s="2217"/>
      <c r="VFX2088" s="2217"/>
      <c r="VFY2088" s="2217"/>
      <c r="VFZ2088" s="2217"/>
      <c r="VGA2088" s="2217"/>
      <c r="VGB2088" s="2217"/>
      <c r="VGC2088" s="2217"/>
      <c r="VGD2088" s="2217"/>
      <c r="VGE2088" s="2217"/>
      <c r="VGF2088" s="2217"/>
      <c r="VGG2088" s="2217"/>
      <c r="VGH2088" s="2217"/>
      <c r="VGI2088" s="2217"/>
      <c r="VGJ2088" s="2217"/>
      <c r="VGK2088" s="2217"/>
      <c r="VGL2088" s="2217"/>
      <c r="VGM2088" s="2217"/>
      <c r="VGN2088" s="2217"/>
      <c r="VGO2088" s="2217"/>
      <c r="VGP2088" s="2217"/>
      <c r="VGQ2088" s="2217"/>
      <c r="VGR2088" s="2217"/>
      <c r="VGS2088" s="2217"/>
      <c r="VGT2088" s="2217"/>
      <c r="VGU2088" s="2217"/>
      <c r="VGV2088" s="2217"/>
      <c r="VGW2088" s="2217"/>
      <c r="VGX2088" s="2217"/>
      <c r="VGY2088" s="2217"/>
      <c r="VGZ2088" s="2217"/>
      <c r="VHA2088" s="2217"/>
      <c r="VHB2088" s="2217"/>
      <c r="VHC2088" s="2217"/>
      <c r="VHD2088" s="2217"/>
      <c r="VHE2088" s="2217"/>
      <c r="VHF2088" s="2217"/>
      <c r="VHG2088" s="2217"/>
      <c r="VHH2088" s="2217"/>
      <c r="VHI2088" s="2217"/>
      <c r="VHJ2088" s="2217"/>
      <c r="VHK2088" s="2217"/>
      <c r="VHL2088" s="2217"/>
      <c r="VHM2088" s="2217"/>
      <c r="VHN2088" s="2217"/>
      <c r="VHO2088" s="2217"/>
      <c r="VHP2088" s="2217"/>
      <c r="VHQ2088" s="2217"/>
      <c r="VHR2088" s="2217"/>
      <c r="VHS2088" s="2217"/>
      <c r="VHT2088" s="2217"/>
      <c r="VHU2088" s="2217"/>
      <c r="VHV2088" s="2217"/>
      <c r="VHW2088" s="2217"/>
      <c r="VHX2088" s="2217"/>
      <c r="VHY2088" s="2217"/>
      <c r="VHZ2088" s="2217"/>
      <c r="VIA2088" s="2217"/>
      <c r="VIB2088" s="2217"/>
      <c r="VIC2088" s="2217"/>
      <c r="VID2088" s="2217"/>
      <c r="VIE2088" s="2217"/>
      <c r="VIF2088" s="2217"/>
      <c r="VIG2088" s="2217"/>
      <c r="VIH2088" s="2217"/>
      <c r="VII2088" s="2217"/>
      <c r="VIJ2088" s="2217"/>
      <c r="VIK2088" s="2217"/>
      <c r="VIL2088" s="2217"/>
      <c r="VIM2088" s="2217"/>
      <c r="VIN2088" s="2217"/>
      <c r="VIO2088" s="2217"/>
      <c r="VIP2088" s="2217"/>
      <c r="VIQ2088" s="2217"/>
      <c r="VIR2088" s="2217"/>
      <c r="VIS2088" s="2217"/>
      <c r="VIT2088" s="2217"/>
      <c r="VIU2088" s="2217"/>
      <c r="VIV2088" s="2217"/>
      <c r="VIW2088" s="2217"/>
      <c r="VIX2088" s="2217"/>
      <c r="VIY2088" s="2217"/>
      <c r="VIZ2088" s="2217"/>
      <c r="VJA2088" s="2217"/>
      <c r="VJB2088" s="2217"/>
      <c r="VJC2088" s="2217"/>
      <c r="VJD2088" s="2217"/>
      <c r="VJE2088" s="2217"/>
      <c r="VJF2088" s="2217"/>
      <c r="VJG2088" s="2217"/>
      <c r="VJH2088" s="2217"/>
      <c r="VJI2088" s="2217"/>
      <c r="VJJ2088" s="2217"/>
      <c r="VJK2088" s="2217"/>
      <c r="VJL2088" s="2217"/>
      <c r="VJM2088" s="2217"/>
      <c r="VJN2088" s="2217"/>
      <c r="VJO2088" s="2217"/>
      <c r="VJP2088" s="2217"/>
      <c r="VJQ2088" s="2217"/>
      <c r="VJR2088" s="2217"/>
      <c r="VJS2088" s="2217"/>
      <c r="VJT2088" s="2217"/>
      <c r="VJU2088" s="2217"/>
      <c r="VJV2088" s="2217"/>
      <c r="VJW2088" s="2217"/>
      <c r="VJX2088" s="2217"/>
      <c r="VJY2088" s="2217"/>
      <c r="VJZ2088" s="2217"/>
      <c r="VKA2088" s="2217"/>
      <c r="VKB2088" s="2217"/>
      <c r="VKC2088" s="2217"/>
      <c r="VKD2088" s="2217"/>
      <c r="VKE2088" s="2217"/>
      <c r="VKF2088" s="2217"/>
      <c r="VKG2088" s="2217"/>
      <c r="VKH2088" s="2217"/>
      <c r="VKI2088" s="2217"/>
      <c r="VKJ2088" s="2217"/>
      <c r="VKK2088" s="2217"/>
      <c r="VKL2088" s="2217"/>
      <c r="VKM2088" s="2217"/>
      <c r="VKN2088" s="2217"/>
      <c r="VKO2088" s="2217"/>
      <c r="VKP2088" s="2217"/>
      <c r="VKQ2088" s="2217"/>
      <c r="VKR2088" s="2217"/>
      <c r="VKS2088" s="2217"/>
      <c r="VKT2088" s="2217"/>
      <c r="VKU2088" s="2217"/>
      <c r="VKV2088" s="2217"/>
      <c r="VKW2088" s="2217"/>
      <c r="VKX2088" s="2217"/>
      <c r="VKY2088" s="2217"/>
      <c r="VKZ2088" s="2217"/>
      <c r="VLA2088" s="2217"/>
      <c r="VLB2088" s="2217"/>
      <c r="VLC2088" s="2217"/>
      <c r="VLD2088" s="2217"/>
      <c r="VLE2088" s="2217"/>
      <c r="VLF2088" s="2217"/>
      <c r="VLG2088" s="2217"/>
      <c r="VLH2088" s="2217"/>
      <c r="VLI2088" s="2217"/>
      <c r="VLJ2088" s="2217"/>
      <c r="VLK2088" s="2217"/>
      <c r="VLL2088" s="2217"/>
      <c r="VLM2088" s="2217"/>
      <c r="VLN2088" s="2217"/>
      <c r="VLO2088" s="2217"/>
      <c r="VLP2088" s="2217"/>
      <c r="VLQ2088" s="2217"/>
      <c r="VLR2088" s="2217"/>
      <c r="VLS2088" s="2217"/>
      <c r="VLT2088" s="2217"/>
      <c r="VLU2088" s="2217"/>
      <c r="VLV2088" s="2217"/>
      <c r="VLW2088" s="2217"/>
      <c r="VLX2088" s="2217"/>
      <c r="VLY2088" s="2217"/>
      <c r="VLZ2088" s="2217"/>
      <c r="VMA2088" s="2217"/>
      <c r="VMB2088" s="2217"/>
      <c r="VMC2088" s="2217"/>
      <c r="VMD2088" s="2217"/>
      <c r="VME2088" s="2217"/>
      <c r="VMF2088" s="2217"/>
      <c r="VMG2088" s="2217"/>
      <c r="VMH2088" s="2217"/>
      <c r="VMI2088" s="2217"/>
      <c r="VMJ2088" s="2217"/>
      <c r="VMK2088" s="2217"/>
      <c r="VML2088" s="2217"/>
      <c r="VMM2088" s="2217"/>
      <c r="VMN2088" s="2217"/>
      <c r="VMO2088" s="2217"/>
      <c r="VMP2088" s="2217"/>
      <c r="VMQ2088" s="2217"/>
      <c r="VMR2088" s="2217"/>
      <c r="VMS2088" s="2217"/>
      <c r="VMT2088" s="2217"/>
      <c r="VMU2088" s="2217"/>
      <c r="VMV2088" s="2217"/>
      <c r="VMW2088" s="2217"/>
      <c r="VMX2088" s="2217"/>
      <c r="VMY2088" s="2217"/>
      <c r="VMZ2088" s="2217"/>
      <c r="VNA2088" s="2217"/>
      <c r="VNB2088" s="2217"/>
      <c r="VNC2088" s="2217"/>
      <c r="VND2088" s="2217"/>
      <c r="VNE2088" s="2217"/>
      <c r="VNF2088" s="2217"/>
      <c r="VNG2088" s="2217"/>
      <c r="VNH2088" s="2217"/>
      <c r="VNI2088" s="2217"/>
      <c r="VNJ2088" s="2217"/>
      <c r="VNK2088" s="2217"/>
      <c r="VNL2088" s="2217"/>
      <c r="VNM2088" s="2217"/>
      <c r="VNN2088" s="2217"/>
      <c r="VNO2088" s="2217"/>
      <c r="VNP2088" s="2217"/>
      <c r="VNQ2088" s="2217"/>
      <c r="VNR2088" s="2217"/>
      <c r="VNS2088" s="2217"/>
      <c r="VNT2088" s="2217"/>
      <c r="VNU2088" s="2217"/>
      <c r="VNV2088" s="2217"/>
      <c r="VNW2088" s="2217"/>
      <c r="VNX2088" s="2217"/>
      <c r="VNY2088" s="2217"/>
      <c r="VNZ2088" s="2217"/>
      <c r="VOA2088" s="2217"/>
      <c r="VOB2088" s="2217"/>
      <c r="VOC2088" s="2217"/>
      <c r="VOD2088" s="2217"/>
      <c r="VOE2088" s="2217"/>
      <c r="VOF2088" s="2217"/>
      <c r="VOG2088" s="2217"/>
      <c r="VOH2088" s="2217"/>
      <c r="VOI2088" s="2217"/>
      <c r="VOJ2088" s="2217"/>
      <c r="VOK2088" s="2217"/>
      <c r="VOL2088" s="2217"/>
      <c r="VOM2088" s="2217"/>
      <c r="VON2088" s="2217"/>
      <c r="VOO2088" s="2217"/>
      <c r="VOP2088" s="2217"/>
      <c r="VOQ2088" s="2217"/>
      <c r="VOR2088" s="2217"/>
      <c r="VOS2088" s="2217"/>
      <c r="VOT2088" s="2217"/>
      <c r="VOU2088" s="2217"/>
      <c r="VOV2088" s="2217"/>
      <c r="VOW2088" s="2217"/>
      <c r="VOX2088" s="2217"/>
      <c r="VOY2088" s="2217"/>
      <c r="VOZ2088" s="2217"/>
      <c r="VPA2088" s="2217"/>
      <c r="VPB2088" s="2217"/>
      <c r="VPC2088" s="2217"/>
      <c r="VPD2088" s="2217"/>
      <c r="VPE2088" s="2217"/>
      <c r="VPF2088" s="2217"/>
      <c r="VPG2088" s="2217"/>
      <c r="VPH2088" s="2217"/>
      <c r="VPI2088" s="2217"/>
      <c r="VPJ2088" s="2217"/>
      <c r="VPK2088" s="2217"/>
      <c r="VPL2088" s="2217"/>
      <c r="VPM2088" s="2217"/>
      <c r="VPN2088" s="2217"/>
      <c r="VPO2088" s="2217"/>
      <c r="VPP2088" s="2217"/>
      <c r="VPQ2088" s="2217"/>
      <c r="VPR2088" s="2217"/>
      <c r="VPS2088" s="2217"/>
      <c r="VPT2088" s="2217"/>
      <c r="VPU2088" s="2217"/>
      <c r="VPV2088" s="2217"/>
      <c r="VPW2088" s="2217"/>
      <c r="VPX2088" s="2217"/>
      <c r="VPY2088" s="2217"/>
      <c r="VPZ2088" s="2217"/>
      <c r="VQA2088" s="2217"/>
      <c r="VQB2088" s="2217"/>
      <c r="VQC2088" s="2217"/>
      <c r="VQD2088" s="2217"/>
      <c r="VQE2088" s="2217"/>
      <c r="VQF2088" s="2217"/>
      <c r="VQG2088" s="2217"/>
      <c r="VQH2088" s="2217"/>
      <c r="VQI2088" s="2217"/>
      <c r="VQJ2088" s="2217"/>
      <c r="VQK2088" s="2217"/>
      <c r="VQL2088" s="2217"/>
      <c r="VQM2088" s="2217"/>
      <c r="VQN2088" s="2217"/>
      <c r="VQO2088" s="2217"/>
      <c r="VQP2088" s="2217"/>
      <c r="VQQ2088" s="2217"/>
      <c r="VQR2088" s="2217"/>
      <c r="VQS2088" s="2217"/>
      <c r="VQT2088" s="2217"/>
      <c r="VQU2088" s="2217"/>
      <c r="VQV2088" s="2217"/>
      <c r="VQW2088" s="2217"/>
      <c r="VQX2088" s="2217"/>
      <c r="VQY2088" s="2217"/>
      <c r="VQZ2088" s="2217"/>
      <c r="VRA2088" s="2217"/>
      <c r="VRB2088" s="2217"/>
      <c r="VRC2088" s="2217"/>
      <c r="VRD2088" s="2217"/>
      <c r="VRE2088" s="2217"/>
      <c r="VRF2088" s="2217"/>
      <c r="VRG2088" s="2217"/>
      <c r="VRH2088" s="2217"/>
      <c r="VRI2088" s="2217"/>
      <c r="VRJ2088" s="2217"/>
      <c r="VRK2088" s="2217"/>
      <c r="VRL2088" s="2217"/>
      <c r="VRM2088" s="2217"/>
      <c r="VRN2088" s="2217"/>
      <c r="VRO2088" s="2217"/>
      <c r="VRP2088" s="2217"/>
      <c r="VRQ2088" s="2217"/>
      <c r="VRR2088" s="2217"/>
      <c r="VRS2088" s="2217"/>
      <c r="VRT2088" s="2217"/>
      <c r="VRU2088" s="2217"/>
      <c r="VRV2088" s="2217"/>
      <c r="VRW2088" s="2217"/>
      <c r="VRX2088" s="2217"/>
      <c r="VRY2088" s="2217"/>
      <c r="VRZ2088" s="2217"/>
      <c r="VSA2088" s="2217"/>
      <c r="VSB2088" s="2217"/>
      <c r="VSC2088" s="2217"/>
      <c r="VSD2088" s="2217"/>
      <c r="VSE2088" s="2217"/>
      <c r="VSF2088" s="2217"/>
      <c r="VSG2088" s="2217"/>
      <c r="VSH2088" s="2217"/>
      <c r="VSI2088" s="2217"/>
      <c r="VSJ2088" s="2217"/>
      <c r="VSK2088" s="2217"/>
      <c r="VSL2088" s="2217"/>
      <c r="VSM2088" s="2217"/>
      <c r="VSN2088" s="2217"/>
      <c r="VSO2088" s="2217"/>
      <c r="VSP2088" s="2217"/>
      <c r="VSQ2088" s="2217"/>
      <c r="VSR2088" s="2217"/>
      <c r="VSS2088" s="2217"/>
      <c r="VST2088" s="2217"/>
      <c r="VSU2088" s="2217"/>
      <c r="VSV2088" s="2217"/>
      <c r="VSW2088" s="2217"/>
      <c r="VSX2088" s="2217"/>
      <c r="VSY2088" s="2217"/>
      <c r="VSZ2088" s="2217"/>
      <c r="VTA2088" s="2217"/>
      <c r="VTB2088" s="2217"/>
      <c r="VTC2088" s="2217"/>
      <c r="VTD2088" s="2217"/>
      <c r="VTE2088" s="2217"/>
      <c r="VTF2088" s="2217"/>
      <c r="VTG2088" s="2217"/>
      <c r="VTH2088" s="2217"/>
      <c r="VTI2088" s="2217"/>
      <c r="VTJ2088" s="2217"/>
      <c r="VTK2088" s="2217"/>
      <c r="VTL2088" s="2217"/>
      <c r="VTM2088" s="2217"/>
      <c r="VTN2088" s="2217"/>
      <c r="VTO2088" s="2217"/>
      <c r="VTP2088" s="2217"/>
      <c r="VTQ2088" s="2217"/>
      <c r="VTR2088" s="2217"/>
      <c r="VTS2088" s="2217"/>
      <c r="VTT2088" s="2217"/>
      <c r="VTU2088" s="2217"/>
      <c r="VTV2088" s="2217"/>
      <c r="VTW2088" s="2217"/>
      <c r="VTX2088" s="2217"/>
      <c r="VTY2088" s="2217"/>
      <c r="VTZ2088" s="2217"/>
      <c r="VUA2088" s="2217"/>
      <c r="VUB2088" s="2217"/>
      <c r="VUC2088" s="2217"/>
      <c r="VUD2088" s="2217"/>
      <c r="VUE2088" s="2217"/>
      <c r="VUF2088" s="2217"/>
      <c r="VUG2088" s="2217"/>
      <c r="VUH2088" s="2217"/>
      <c r="VUI2088" s="2217"/>
      <c r="VUJ2088" s="2217"/>
      <c r="VUK2088" s="2217"/>
      <c r="VUL2088" s="2217"/>
      <c r="VUM2088" s="2217"/>
      <c r="VUN2088" s="2217"/>
      <c r="VUO2088" s="2217"/>
      <c r="VUP2088" s="2217"/>
      <c r="VUQ2088" s="2217"/>
      <c r="VUR2088" s="2217"/>
      <c r="VUS2088" s="2217"/>
      <c r="VUT2088" s="2217"/>
      <c r="VUU2088" s="2217"/>
      <c r="VUV2088" s="2217"/>
      <c r="VUW2088" s="2217"/>
      <c r="VUX2088" s="2217"/>
      <c r="VUY2088" s="2217"/>
      <c r="VUZ2088" s="2217"/>
      <c r="VVA2088" s="2217"/>
      <c r="VVB2088" s="2217"/>
      <c r="VVC2088" s="2217"/>
      <c r="VVD2088" s="2217"/>
      <c r="VVE2088" s="2217"/>
      <c r="VVF2088" s="2217"/>
      <c r="VVG2088" s="2217"/>
      <c r="VVH2088" s="2217"/>
      <c r="VVI2088" s="2217"/>
      <c r="VVJ2088" s="2217"/>
      <c r="VVK2088" s="2217"/>
      <c r="VVL2088" s="2217"/>
      <c r="VVM2088" s="2217"/>
      <c r="VVN2088" s="2217"/>
      <c r="VVO2088" s="2217"/>
      <c r="VVP2088" s="2217"/>
      <c r="VVQ2088" s="2217"/>
      <c r="VVR2088" s="2217"/>
      <c r="VVS2088" s="2217"/>
      <c r="VVT2088" s="2217"/>
      <c r="VVU2088" s="2217"/>
      <c r="VVV2088" s="2217"/>
      <c r="VVW2088" s="2217"/>
      <c r="VVX2088" s="2217"/>
      <c r="VVY2088" s="2217"/>
      <c r="VVZ2088" s="2217"/>
      <c r="VWA2088" s="2217"/>
      <c r="VWB2088" s="2217"/>
      <c r="VWC2088" s="2217"/>
      <c r="VWD2088" s="2217"/>
      <c r="VWE2088" s="2217"/>
      <c r="VWF2088" s="2217"/>
      <c r="VWG2088" s="2217"/>
      <c r="VWH2088" s="2217"/>
      <c r="VWI2088" s="2217"/>
      <c r="VWJ2088" s="2217"/>
      <c r="VWK2088" s="2217"/>
      <c r="VWL2088" s="2217"/>
      <c r="VWM2088" s="2217"/>
      <c r="VWN2088" s="2217"/>
      <c r="VWO2088" s="2217"/>
      <c r="VWP2088" s="2217"/>
      <c r="VWQ2088" s="2217"/>
      <c r="VWR2088" s="2217"/>
      <c r="VWS2088" s="2217"/>
      <c r="VWT2088" s="2217"/>
      <c r="VWU2088" s="2217"/>
      <c r="VWV2088" s="2217"/>
      <c r="VWW2088" s="2217"/>
      <c r="VWX2088" s="2217"/>
      <c r="VWY2088" s="2217"/>
      <c r="VWZ2088" s="2217"/>
      <c r="VXA2088" s="2217"/>
      <c r="VXB2088" s="2217"/>
      <c r="VXC2088" s="2217"/>
      <c r="VXD2088" s="2217"/>
      <c r="VXE2088" s="2217"/>
      <c r="VXF2088" s="2217"/>
      <c r="VXG2088" s="2217"/>
      <c r="VXH2088" s="2217"/>
      <c r="VXI2088" s="2217"/>
      <c r="VXJ2088" s="2217"/>
      <c r="VXK2088" s="2217"/>
      <c r="VXL2088" s="2217"/>
      <c r="VXM2088" s="2217"/>
      <c r="VXN2088" s="2217"/>
      <c r="VXO2088" s="2217"/>
      <c r="VXP2088" s="2217"/>
      <c r="VXQ2088" s="2217"/>
      <c r="VXR2088" s="2217"/>
      <c r="VXS2088" s="2217"/>
      <c r="VXT2088" s="2217"/>
      <c r="VXU2088" s="2217"/>
      <c r="VXV2088" s="2217"/>
      <c r="VXW2088" s="2217"/>
      <c r="VXX2088" s="2217"/>
      <c r="VXY2088" s="2217"/>
      <c r="VXZ2088" s="2217"/>
      <c r="VYA2088" s="2217"/>
      <c r="VYB2088" s="2217"/>
      <c r="VYC2088" s="2217"/>
      <c r="VYD2088" s="2217"/>
      <c r="VYE2088" s="2217"/>
      <c r="VYF2088" s="2217"/>
      <c r="VYG2088" s="2217"/>
      <c r="VYH2088" s="2217"/>
      <c r="VYI2088" s="2217"/>
      <c r="VYJ2088" s="2217"/>
      <c r="VYK2088" s="2217"/>
      <c r="VYL2088" s="2217"/>
      <c r="VYM2088" s="2217"/>
      <c r="VYN2088" s="2217"/>
      <c r="VYO2088" s="2217"/>
      <c r="VYP2088" s="2217"/>
      <c r="VYQ2088" s="2217"/>
      <c r="VYR2088" s="2217"/>
      <c r="VYS2088" s="2217"/>
      <c r="VYT2088" s="2217"/>
      <c r="VYU2088" s="2217"/>
      <c r="VYV2088" s="2217"/>
      <c r="VYW2088" s="2217"/>
      <c r="VYX2088" s="2217"/>
      <c r="VYY2088" s="2217"/>
      <c r="VYZ2088" s="2217"/>
      <c r="VZA2088" s="2217"/>
      <c r="VZB2088" s="2217"/>
      <c r="VZC2088" s="2217"/>
      <c r="VZD2088" s="2217"/>
      <c r="VZE2088" s="2217"/>
      <c r="VZF2088" s="2217"/>
      <c r="VZG2088" s="2217"/>
      <c r="VZH2088" s="2217"/>
      <c r="VZI2088" s="2217"/>
      <c r="VZJ2088" s="2217"/>
      <c r="VZK2088" s="2217"/>
      <c r="VZL2088" s="2217"/>
      <c r="VZM2088" s="2217"/>
      <c r="VZN2088" s="2217"/>
      <c r="VZO2088" s="2217"/>
      <c r="VZP2088" s="2217"/>
      <c r="VZQ2088" s="2217"/>
      <c r="VZR2088" s="2217"/>
      <c r="VZS2088" s="2217"/>
      <c r="VZT2088" s="2217"/>
      <c r="VZU2088" s="2217"/>
      <c r="VZV2088" s="2217"/>
      <c r="VZW2088" s="2217"/>
      <c r="VZX2088" s="2217"/>
      <c r="VZY2088" s="2217"/>
      <c r="VZZ2088" s="2217"/>
      <c r="WAA2088" s="2217"/>
      <c r="WAB2088" s="2217"/>
      <c r="WAC2088" s="2217"/>
      <c r="WAD2088" s="2217"/>
      <c r="WAE2088" s="2217"/>
      <c r="WAF2088" s="2217"/>
      <c r="WAG2088" s="2217"/>
      <c r="WAH2088" s="2217"/>
      <c r="WAI2088" s="2217"/>
      <c r="WAJ2088" s="2217"/>
      <c r="WAK2088" s="2217"/>
      <c r="WAL2088" s="2217"/>
      <c r="WAM2088" s="2217"/>
      <c r="WAN2088" s="2217"/>
      <c r="WAO2088" s="2217"/>
      <c r="WAP2088" s="2217"/>
      <c r="WAQ2088" s="2217"/>
      <c r="WAR2088" s="2217"/>
      <c r="WAS2088" s="2217"/>
      <c r="WAT2088" s="2217"/>
      <c r="WAU2088" s="2217"/>
      <c r="WAV2088" s="2217"/>
      <c r="WAW2088" s="2217"/>
      <c r="WAX2088" s="2217"/>
      <c r="WAY2088" s="2217"/>
      <c r="WAZ2088" s="2217"/>
      <c r="WBA2088" s="2217"/>
      <c r="WBB2088" s="2217"/>
      <c r="WBC2088" s="2217"/>
      <c r="WBD2088" s="2217"/>
      <c r="WBE2088" s="2217"/>
      <c r="WBF2088" s="2217"/>
      <c r="WBG2088" s="2217"/>
      <c r="WBH2088" s="2217"/>
      <c r="WBI2088" s="2217"/>
      <c r="WBJ2088" s="2217"/>
      <c r="WBK2088" s="2217"/>
      <c r="WBL2088" s="2217"/>
      <c r="WBM2088" s="2217"/>
      <c r="WBN2088" s="2217"/>
      <c r="WBO2088" s="2217"/>
      <c r="WBP2088" s="2217"/>
      <c r="WBQ2088" s="2217"/>
      <c r="WBR2088" s="2217"/>
      <c r="WBS2088" s="2217"/>
      <c r="WBT2088" s="2217"/>
      <c r="WBU2088" s="2217"/>
      <c r="WBV2088" s="2217"/>
      <c r="WBW2088" s="2217"/>
      <c r="WBX2088" s="2217"/>
      <c r="WBY2088" s="2217"/>
      <c r="WBZ2088" s="2217"/>
      <c r="WCA2088" s="2217"/>
      <c r="WCB2088" s="2217"/>
      <c r="WCC2088" s="2217"/>
      <c r="WCD2088" s="2217"/>
      <c r="WCE2088" s="2217"/>
      <c r="WCF2088" s="2217"/>
      <c r="WCG2088" s="2217"/>
      <c r="WCH2088" s="2217"/>
      <c r="WCI2088" s="2217"/>
      <c r="WCJ2088" s="2217"/>
      <c r="WCK2088" s="2217"/>
      <c r="WCL2088" s="2217"/>
      <c r="WCM2088" s="2217"/>
      <c r="WCN2088" s="2217"/>
      <c r="WCO2088" s="2217"/>
      <c r="WCP2088" s="2217"/>
      <c r="WCQ2088" s="2217"/>
      <c r="WCR2088" s="2217"/>
      <c r="WCS2088" s="2217"/>
      <c r="WCT2088" s="2217"/>
      <c r="WCU2088" s="2217"/>
      <c r="WCV2088" s="2217"/>
      <c r="WCW2088" s="2217"/>
      <c r="WCX2088" s="2217"/>
      <c r="WCY2088" s="2217"/>
      <c r="WCZ2088" s="2217"/>
      <c r="WDA2088" s="2217"/>
      <c r="WDB2088" s="2217"/>
      <c r="WDC2088" s="2217"/>
      <c r="WDD2088" s="2217"/>
      <c r="WDE2088" s="2217"/>
      <c r="WDF2088" s="2217"/>
      <c r="WDG2088" s="2217"/>
      <c r="WDH2088" s="2217"/>
      <c r="WDI2088" s="2217"/>
      <c r="WDJ2088" s="2217"/>
      <c r="WDK2088" s="2217"/>
      <c r="WDL2088" s="2217"/>
      <c r="WDM2088" s="2217"/>
      <c r="WDN2088" s="2217"/>
      <c r="WDO2088" s="2217"/>
      <c r="WDP2088" s="2217"/>
      <c r="WDQ2088" s="2217"/>
      <c r="WDR2088" s="2217"/>
      <c r="WDS2088" s="2217"/>
      <c r="WDT2088" s="2217"/>
      <c r="WDU2088" s="2217"/>
      <c r="WDV2088" s="2217"/>
      <c r="WDW2088" s="2217"/>
      <c r="WDX2088" s="2217"/>
      <c r="WDY2088" s="2217"/>
      <c r="WDZ2088" s="2217"/>
      <c r="WEA2088" s="2217"/>
      <c r="WEB2088" s="2217"/>
      <c r="WEC2088" s="2217"/>
      <c r="WED2088" s="2217"/>
      <c r="WEE2088" s="2217"/>
      <c r="WEF2088" s="2217"/>
      <c r="WEG2088" s="2217"/>
      <c r="WEH2088" s="2217"/>
      <c r="WEI2088" s="2217"/>
      <c r="WEJ2088" s="2217"/>
      <c r="WEK2088" s="2217"/>
      <c r="WEL2088" s="2217"/>
      <c r="WEM2088" s="2217"/>
      <c r="WEN2088" s="2217"/>
      <c r="WEO2088" s="2217"/>
      <c r="WEP2088" s="2217"/>
      <c r="WEQ2088" s="2217"/>
      <c r="WER2088" s="2217"/>
      <c r="WES2088" s="2217"/>
      <c r="WET2088" s="2217"/>
      <c r="WEU2088" s="2217"/>
      <c r="WEV2088" s="2217"/>
      <c r="WEW2088" s="2217"/>
      <c r="WEX2088" s="2217"/>
      <c r="WEY2088" s="2217"/>
      <c r="WEZ2088" s="2217"/>
      <c r="WFA2088" s="2217"/>
      <c r="WFB2088" s="2217"/>
      <c r="WFC2088" s="2217"/>
      <c r="WFD2088" s="2217"/>
      <c r="WFE2088" s="2217"/>
      <c r="WFF2088" s="2217"/>
      <c r="WFG2088" s="2217"/>
      <c r="WFH2088" s="2217"/>
      <c r="WFI2088" s="2217"/>
      <c r="WFJ2088" s="2217"/>
      <c r="WFK2088" s="2217"/>
      <c r="WFL2088" s="2217"/>
      <c r="WFM2088" s="2217"/>
      <c r="WFN2088" s="2217"/>
      <c r="WFO2088" s="2217"/>
      <c r="WFP2088" s="2217"/>
      <c r="WFQ2088" s="2217"/>
      <c r="WFR2088" s="2217"/>
      <c r="WFS2088" s="2217"/>
      <c r="WFT2088" s="2217"/>
      <c r="WFU2088" s="2217"/>
      <c r="WFV2088" s="2217"/>
      <c r="WFW2088" s="2217"/>
      <c r="WFX2088" s="2217"/>
      <c r="WFY2088" s="2217"/>
      <c r="WFZ2088" s="2217"/>
      <c r="WGA2088" s="2217"/>
      <c r="WGB2088" s="2217"/>
      <c r="WGC2088" s="2217"/>
      <c r="WGD2088" s="2217"/>
      <c r="WGE2088" s="2217"/>
      <c r="WGF2088" s="2217"/>
      <c r="WGG2088" s="2217"/>
      <c r="WGH2088" s="2217"/>
      <c r="WGI2088" s="2217"/>
      <c r="WGJ2088" s="2217"/>
      <c r="WGK2088" s="2217"/>
      <c r="WGL2088" s="2217"/>
      <c r="WGM2088" s="2217"/>
      <c r="WGN2088" s="2217"/>
      <c r="WGO2088" s="2217"/>
      <c r="WGP2088" s="2217"/>
      <c r="WGQ2088" s="2217"/>
      <c r="WGR2088" s="2217"/>
      <c r="WGS2088" s="2217"/>
      <c r="WGT2088" s="2217"/>
      <c r="WGU2088" s="2217"/>
      <c r="WGV2088" s="2217"/>
      <c r="WGW2088" s="2217"/>
      <c r="WGX2088" s="2217"/>
      <c r="WGY2088" s="2217"/>
      <c r="WGZ2088" s="2217"/>
      <c r="WHA2088" s="2217"/>
      <c r="WHB2088" s="2217"/>
      <c r="WHC2088" s="2217"/>
      <c r="WHD2088" s="2217"/>
      <c r="WHE2088" s="2217"/>
      <c r="WHF2088" s="2217"/>
      <c r="WHG2088" s="2217"/>
      <c r="WHH2088" s="2217"/>
      <c r="WHI2088" s="2217"/>
      <c r="WHJ2088" s="2217"/>
      <c r="WHK2088" s="2217"/>
      <c r="WHL2088" s="2217"/>
      <c r="WHM2088" s="2217"/>
      <c r="WHN2088" s="2217"/>
      <c r="WHO2088" s="2217"/>
      <c r="WHP2088" s="2217"/>
      <c r="WHQ2088" s="2217"/>
      <c r="WHR2088" s="2217"/>
      <c r="WHS2088" s="2217"/>
      <c r="WHT2088" s="2217"/>
      <c r="WHU2088" s="2217"/>
      <c r="WHV2088" s="2217"/>
      <c r="WHW2088" s="2217"/>
      <c r="WHX2088" s="2217"/>
      <c r="WHY2088" s="2217"/>
      <c r="WHZ2088" s="2217"/>
      <c r="WIA2088" s="2217"/>
      <c r="WIB2088" s="2217"/>
      <c r="WIC2088" s="2217"/>
      <c r="WID2088" s="2217"/>
      <c r="WIE2088" s="2217"/>
      <c r="WIF2088" s="2217"/>
      <c r="WIG2088" s="2217"/>
      <c r="WIH2088" s="2217"/>
      <c r="WII2088" s="2217"/>
      <c r="WIJ2088" s="2217"/>
      <c r="WIK2088" s="2217"/>
      <c r="WIL2088" s="2217"/>
      <c r="WIM2088" s="2217"/>
      <c r="WIN2088" s="2217"/>
      <c r="WIO2088" s="2217"/>
      <c r="WIP2088" s="2217"/>
      <c r="WIQ2088" s="2217"/>
      <c r="WIR2088" s="2217"/>
      <c r="WIS2088" s="2217"/>
      <c r="WIT2088" s="2217"/>
      <c r="WIU2088" s="2217"/>
      <c r="WIV2088" s="2217"/>
      <c r="WIW2088" s="2217"/>
      <c r="WIX2088" s="2217"/>
      <c r="WIY2088" s="2217"/>
      <c r="WIZ2088" s="2217"/>
      <c r="WJA2088" s="2217"/>
      <c r="WJB2088" s="2217"/>
      <c r="WJC2088" s="2217"/>
      <c r="WJD2088" s="2217"/>
      <c r="WJE2088" s="2217"/>
      <c r="WJF2088" s="2217"/>
      <c r="WJG2088" s="2217"/>
      <c r="WJH2088" s="2217"/>
      <c r="WJI2088" s="2217"/>
      <c r="WJJ2088" s="2217"/>
      <c r="WJK2088" s="2217"/>
      <c r="WJL2088" s="2217"/>
      <c r="WJM2088" s="2217"/>
      <c r="WJN2088" s="2217"/>
      <c r="WJO2088" s="2217"/>
      <c r="WJP2088" s="2217"/>
      <c r="WJQ2088" s="2217"/>
      <c r="WJR2088" s="2217"/>
      <c r="WJS2088" s="2217"/>
      <c r="WJT2088" s="2217"/>
      <c r="WJU2088" s="2217"/>
      <c r="WJV2088" s="2217"/>
      <c r="WJW2088" s="2217"/>
      <c r="WJX2088" s="2217"/>
      <c r="WJY2088" s="2217"/>
      <c r="WJZ2088" s="2217"/>
      <c r="WKA2088" s="2217"/>
      <c r="WKB2088" s="2217"/>
      <c r="WKC2088" s="2217"/>
      <c r="WKD2088" s="2217"/>
      <c r="WKE2088" s="2217"/>
      <c r="WKF2088" s="2217"/>
      <c r="WKG2088" s="2217"/>
      <c r="WKH2088" s="2217"/>
      <c r="WKI2088" s="2217"/>
      <c r="WKJ2088" s="2217"/>
      <c r="WKK2088" s="2217"/>
      <c r="WKL2088" s="2217"/>
      <c r="WKM2088" s="2217"/>
      <c r="WKN2088" s="2217"/>
      <c r="WKO2088" s="2217"/>
      <c r="WKP2088" s="2217"/>
      <c r="WKQ2088" s="2217"/>
      <c r="WKR2088" s="2217"/>
      <c r="WKS2088" s="2217"/>
      <c r="WKT2088" s="2217"/>
      <c r="WKU2088" s="2217"/>
      <c r="WKV2088" s="2217"/>
      <c r="WKW2088" s="2217"/>
      <c r="WKX2088" s="2217"/>
      <c r="WKY2088" s="2217"/>
      <c r="WKZ2088" s="2217"/>
      <c r="WLA2088" s="2217"/>
      <c r="WLB2088" s="2217"/>
      <c r="WLC2088" s="2217"/>
      <c r="WLD2088" s="2217"/>
      <c r="WLE2088" s="2217"/>
      <c r="WLF2088" s="2217"/>
      <c r="WLG2088" s="2217"/>
      <c r="WLH2088" s="2217"/>
      <c r="WLI2088" s="2217"/>
      <c r="WLJ2088" s="2217"/>
      <c r="WLK2088" s="2217"/>
      <c r="WLL2088" s="2217"/>
      <c r="WLM2088" s="2217"/>
      <c r="WLN2088" s="2217"/>
      <c r="WLO2088" s="2217"/>
      <c r="WLP2088" s="2217"/>
      <c r="WLQ2088" s="2217"/>
      <c r="WLR2088" s="2217"/>
      <c r="WLS2088" s="2217"/>
      <c r="WLT2088" s="2217"/>
      <c r="WLU2088" s="2217"/>
      <c r="WLV2088" s="2217"/>
      <c r="WLW2088" s="2217"/>
      <c r="WLX2088" s="2217"/>
      <c r="WLY2088" s="2217"/>
      <c r="WLZ2088" s="2217"/>
      <c r="WMA2088" s="2217"/>
      <c r="WMB2088" s="2217"/>
      <c r="WMC2088" s="2217"/>
      <c r="WMD2088" s="2217"/>
      <c r="WME2088" s="2217"/>
      <c r="WMF2088" s="2217"/>
      <c r="WMG2088" s="2217"/>
      <c r="WMH2088" s="2217"/>
      <c r="WMI2088" s="2217"/>
      <c r="WMJ2088" s="2217"/>
      <c r="WMK2088" s="2217"/>
      <c r="WML2088" s="2217"/>
      <c r="WMM2088" s="2217"/>
      <c r="WMN2088" s="2217"/>
      <c r="WMO2088" s="2217"/>
      <c r="WMP2088" s="2217"/>
      <c r="WMQ2088" s="2217"/>
      <c r="WMR2088" s="2217"/>
      <c r="WMS2088" s="2217"/>
      <c r="WMT2088" s="2217"/>
      <c r="WMU2088" s="2217"/>
      <c r="WMV2088" s="2217"/>
      <c r="WMW2088" s="2217"/>
      <c r="WMX2088" s="2217"/>
      <c r="WMY2088" s="2217"/>
      <c r="WMZ2088" s="2217"/>
      <c r="WNA2088" s="2217"/>
      <c r="WNB2088" s="2217"/>
      <c r="WNC2088" s="2217"/>
      <c r="WND2088" s="2217"/>
      <c r="WNE2088" s="2217"/>
      <c r="WNF2088" s="2217"/>
      <c r="WNG2088" s="2217"/>
      <c r="WNH2088" s="2217"/>
      <c r="WNI2088" s="2217"/>
      <c r="WNJ2088" s="2217"/>
      <c r="WNK2088" s="2217"/>
      <c r="WNL2088" s="2217"/>
      <c r="WNM2088" s="2217"/>
      <c r="WNN2088" s="2217"/>
      <c r="WNO2088" s="2217"/>
      <c r="WNP2088" s="2217"/>
      <c r="WNQ2088" s="2217"/>
      <c r="WNR2088" s="2217"/>
      <c r="WNS2088" s="2217"/>
      <c r="WNT2088" s="2217"/>
      <c r="WNU2088" s="2217"/>
      <c r="WNV2088" s="2217"/>
      <c r="WNW2088" s="2217"/>
      <c r="WNX2088" s="2217"/>
      <c r="WNY2088" s="2217"/>
      <c r="WNZ2088" s="2217"/>
      <c r="WOA2088" s="2217"/>
      <c r="WOB2088" s="2217"/>
      <c r="WOC2088" s="2217"/>
      <c r="WOD2088" s="2217"/>
      <c r="WOE2088" s="2217"/>
      <c r="WOF2088" s="2217"/>
      <c r="WOG2088" s="2217"/>
      <c r="WOH2088" s="2217"/>
      <c r="WOI2088" s="2217"/>
      <c r="WOJ2088" s="2217"/>
      <c r="WOK2088" s="2217"/>
      <c r="WOL2088" s="2217"/>
      <c r="WOM2088" s="2217"/>
      <c r="WON2088" s="2217"/>
      <c r="WOO2088" s="2217"/>
      <c r="WOP2088" s="2217"/>
      <c r="WOQ2088" s="2217"/>
      <c r="WOR2088" s="2217"/>
      <c r="WOS2088" s="2217"/>
      <c r="WOT2088" s="2217"/>
      <c r="WOU2088" s="2217"/>
      <c r="WOV2088" s="2217"/>
      <c r="WOW2088" s="2217"/>
      <c r="WOX2088" s="2217"/>
      <c r="WOY2088" s="2217"/>
      <c r="WOZ2088" s="2217"/>
      <c r="WPA2088" s="2217"/>
      <c r="WPB2088" s="2217"/>
      <c r="WPC2088" s="2217"/>
      <c r="WPD2088" s="2217"/>
      <c r="WPE2088" s="2217"/>
      <c r="WPF2088" s="2217"/>
      <c r="WPG2088" s="2217"/>
      <c r="WPH2088" s="2217"/>
      <c r="WPI2088" s="2217"/>
      <c r="WPJ2088" s="2217"/>
      <c r="WPK2088" s="2217"/>
      <c r="WPL2088" s="2217"/>
      <c r="WPM2088" s="2217"/>
      <c r="WPN2088" s="2217"/>
      <c r="WPO2088" s="2217"/>
      <c r="WPP2088" s="2217"/>
      <c r="WPQ2088" s="2217"/>
      <c r="WPR2088" s="2217"/>
      <c r="WPS2088" s="2217"/>
      <c r="WPT2088" s="2217"/>
      <c r="WPU2088" s="2217"/>
      <c r="WPV2088" s="2217"/>
      <c r="WPW2088" s="2217"/>
      <c r="WPX2088" s="2217"/>
      <c r="WPY2088" s="2217"/>
      <c r="WPZ2088" s="2217"/>
      <c r="WQA2088" s="2217"/>
      <c r="WQB2088" s="2217"/>
      <c r="WQC2088" s="2217"/>
      <c r="WQD2088" s="2217"/>
      <c r="WQE2088" s="2217"/>
      <c r="WQF2088" s="2217"/>
      <c r="WQG2088" s="2217"/>
      <c r="WQH2088" s="2217"/>
      <c r="WQI2088" s="2217"/>
      <c r="WQJ2088" s="2217"/>
      <c r="WQK2088" s="2217"/>
      <c r="WQL2088" s="2217"/>
      <c r="WQM2088" s="2217"/>
      <c r="WQN2088" s="2217"/>
      <c r="WQO2088" s="2217"/>
      <c r="WQP2088" s="2217"/>
      <c r="WQQ2088" s="2217"/>
      <c r="WQR2088" s="2217"/>
      <c r="WQS2088" s="2217"/>
      <c r="WQT2088" s="2217"/>
      <c r="WQU2088" s="2217"/>
      <c r="WQV2088" s="2217"/>
      <c r="WQW2088" s="2217"/>
      <c r="WQX2088" s="2217"/>
      <c r="WQY2088" s="2217"/>
      <c r="WQZ2088" s="2217"/>
      <c r="WRA2088" s="2217"/>
      <c r="WRB2088" s="2217"/>
      <c r="WRC2088" s="2217"/>
      <c r="WRD2088" s="2217"/>
      <c r="WRE2088" s="2217"/>
      <c r="WRF2088" s="2217"/>
      <c r="WRG2088" s="2217"/>
      <c r="WRH2088" s="2217"/>
      <c r="WRI2088" s="2217"/>
      <c r="WRJ2088" s="2217"/>
      <c r="WRK2088" s="2217"/>
      <c r="WRL2088" s="2217"/>
      <c r="WRM2088" s="2217"/>
      <c r="WRN2088" s="2217"/>
      <c r="WRO2088" s="2217"/>
      <c r="WRP2088" s="2217"/>
      <c r="WRQ2088" s="2217"/>
      <c r="WRR2088" s="2217"/>
      <c r="WRS2088" s="2217"/>
      <c r="WRT2088" s="2217"/>
      <c r="WRU2088" s="2217"/>
      <c r="WRV2088" s="2217"/>
      <c r="WRW2088" s="2217"/>
      <c r="WRX2088" s="2217"/>
      <c r="WRY2088" s="2217"/>
      <c r="WRZ2088" s="2217"/>
      <c r="WSA2088" s="2217"/>
      <c r="WSB2088" s="2217"/>
      <c r="WSC2088" s="2217"/>
      <c r="WSD2088" s="2217"/>
      <c r="WSE2088" s="2217"/>
      <c r="WSF2088" s="2217"/>
      <c r="WSG2088" s="2217"/>
      <c r="WSH2088" s="2217"/>
      <c r="WSI2088" s="2217"/>
      <c r="WSJ2088" s="2217"/>
      <c r="WSK2088" s="2217"/>
      <c r="WSL2088" s="2217"/>
      <c r="WSM2088" s="2217"/>
      <c r="WSN2088" s="2217"/>
      <c r="WSO2088" s="2217"/>
      <c r="WSP2088" s="2217"/>
      <c r="WSQ2088" s="2217"/>
      <c r="WSR2088" s="2217"/>
      <c r="WSS2088" s="2217"/>
      <c r="WST2088" s="2217"/>
      <c r="WSU2088" s="2217"/>
      <c r="WSV2088" s="2217"/>
      <c r="WSW2088" s="2217"/>
      <c r="WSX2088" s="2217"/>
      <c r="WSY2088" s="2217"/>
      <c r="WSZ2088" s="2217"/>
      <c r="WTA2088" s="2217"/>
      <c r="WTB2088" s="2217"/>
      <c r="WTC2088" s="2217"/>
      <c r="WTD2088" s="2217"/>
      <c r="WTE2088" s="2217"/>
      <c r="WTF2088" s="2217"/>
      <c r="WTG2088" s="2217"/>
      <c r="WTH2088" s="2217"/>
      <c r="WTI2088" s="2217"/>
      <c r="WTJ2088" s="2217"/>
      <c r="WTK2088" s="2217"/>
      <c r="WTL2088" s="2217"/>
      <c r="WTM2088" s="2217"/>
      <c r="WTN2088" s="2217"/>
      <c r="WTO2088" s="2217"/>
      <c r="WTP2088" s="2217"/>
      <c r="WTQ2088" s="2217"/>
      <c r="WTR2088" s="2217"/>
      <c r="WTS2088" s="2217"/>
      <c r="WTT2088" s="2217"/>
      <c r="WTU2088" s="2217"/>
      <c r="WTV2088" s="2217"/>
      <c r="WTW2088" s="2217"/>
      <c r="WTX2088" s="2217"/>
      <c r="WTY2088" s="2217"/>
      <c r="WTZ2088" s="2217"/>
      <c r="WUA2088" s="2217"/>
      <c r="WUB2088" s="2217"/>
      <c r="WUC2088" s="2217"/>
      <c r="WUD2088" s="2217"/>
      <c r="WUE2088" s="2217"/>
      <c r="WUF2088" s="2217"/>
      <c r="WUG2088" s="2217"/>
      <c r="WUH2088" s="2217"/>
      <c r="WUI2088" s="2217"/>
      <c r="WUJ2088" s="2217"/>
      <c r="WUK2088" s="2217"/>
      <c r="WUL2088" s="2217"/>
      <c r="WUM2088" s="2217"/>
      <c r="WUN2088" s="2217"/>
      <c r="WUO2088" s="2217"/>
      <c r="WUP2088" s="2217"/>
      <c r="WUQ2088" s="2217"/>
      <c r="WUR2088" s="2217"/>
      <c r="WUS2088" s="2217"/>
      <c r="WUT2088" s="2217"/>
      <c r="WUU2088" s="2217"/>
      <c r="WUV2088" s="2217"/>
      <c r="WUW2088" s="2217"/>
      <c r="WUX2088" s="2217"/>
      <c r="WUY2088" s="2217"/>
      <c r="WUZ2088" s="2217"/>
      <c r="WVA2088" s="2217"/>
      <c r="WVB2088" s="2217"/>
      <c r="WVC2088" s="2217"/>
      <c r="WVD2088" s="2217"/>
      <c r="WVE2088" s="2217"/>
      <c r="WVF2088" s="2217"/>
      <c r="WVG2088" s="2217"/>
      <c r="WVH2088" s="2217"/>
      <c r="WVI2088" s="2217"/>
      <c r="WVJ2088" s="2217"/>
      <c r="WVK2088" s="2217"/>
      <c r="WVL2088" s="2217"/>
      <c r="WVM2088" s="2217"/>
      <c r="WVN2088" s="2217"/>
      <c r="WVO2088" s="2217"/>
      <c r="WVP2088" s="2217"/>
      <c r="WVQ2088" s="2217"/>
      <c r="WVR2088" s="2217"/>
      <c r="WVS2088" s="2217"/>
      <c r="WVT2088" s="2217"/>
      <c r="WVU2088" s="2217"/>
      <c r="WVV2088" s="2217"/>
      <c r="WVW2088" s="2217"/>
      <c r="WVX2088" s="2217"/>
      <c r="WVY2088" s="2217"/>
      <c r="WVZ2088" s="2217"/>
      <c r="WWA2088" s="2217"/>
      <c r="WWB2088" s="2217"/>
      <c r="WWC2088" s="2217"/>
      <c r="WWD2088" s="2217"/>
      <c r="WWE2088" s="2217"/>
      <c r="WWF2088" s="2217"/>
      <c r="WWG2088" s="2217"/>
      <c r="WWH2088" s="2217"/>
      <c r="WWI2088" s="2217"/>
      <c r="WWJ2088" s="2217"/>
      <c r="WWK2088" s="2217"/>
      <c r="WWL2088" s="2217"/>
      <c r="WWM2088" s="2217"/>
      <c r="WWN2088" s="2217"/>
      <c r="WWO2088" s="2217"/>
      <c r="WWP2088" s="2217"/>
      <c r="WWQ2088" s="2217"/>
      <c r="WWR2088" s="2217"/>
      <c r="WWS2088" s="2217"/>
      <c r="WWT2088" s="2217"/>
      <c r="WWU2088" s="2217"/>
      <c r="WWV2088" s="2217"/>
      <c r="WWW2088" s="2217"/>
      <c r="WWX2088" s="2217"/>
      <c r="WWY2088" s="2217"/>
      <c r="WWZ2088" s="2217"/>
      <c r="WXA2088" s="2217"/>
      <c r="WXB2088" s="2217"/>
      <c r="WXC2088" s="2217"/>
      <c r="WXD2088" s="2217"/>
      <c r="WXE2088" s="2217"/>
      <c r="WXF2088" s="2217"/>
      <c r="WXG2088" s="2217"/>
      <c r="WXH2088" s="2217"/>
      <c r="WXI2088" s="2217"/>
      <c r="WXJ2088" s="2217"/>
      <c r="WXK2088" s="2217"/>
      <c r="WXL2088" s="2217"/>
      <c r="WXM2088" s="2217"/>
      <c r="WXN2088" s="2217"/>
      <c r="WXO2088" s="2217"/>
      <c r="WXP2088" s="2217"/>
      <c r="WXQ2088" s="2217"/>
      <c r="WXR2088" s="2217"/>
      <c r="WXS2088" s="2217"/>
      <c r="WXT2088" s="2217"/>
      <c r="WXU2088" s="2217"/>
      <c r="WXV2088" s="2217"/>
      <c r="WXW2088" s="2217"/>
      <c r="WXX2088" s="2217"/>
      <c r="WXY2088" s="2217"/>
      <c r="WXZ2088" s="2217"/>
      <c r="WYA2088" s="2217"/>
      <c r="WYB2088" s="2217"/>
      <c r="WYC2088" s="2217"/>
      <c r="WYD2088" s="2217"/>
      <c r="WYE2088" s="2217"/>
      <c r="WYF2088" s="2217"/>
      <c r="WYG2088" s="2217"/>
      <c r="WYH2088" s="2217"/>
      <c r="WYI2088" s="2217"/>
      <c r="WYJ2088" s="2217"/>
      <c r="WYK2088" s="2217"/>
      <c r="WYL2088" s="2217"/>
      <c r="WYM2088" s="2217"/>
      <c r="WYN2088" s="2217"/>
      <c r="WYO2088" s="2217"/>
      <c r="WYP2088" s="2217"/>
      <c r="WYQ2088" s="2217"/>
      <c r="WYR2088" s="2217"/>
      <c r="WYS2088" s="2217"/>
      <c r="WYT2088" s="2217"/>
      <c r="WYU2088" s="2217"/>
      <c r="WYV2088" s="2217"/>
      <c r="WYW2088" s="2217"/>
      <c r="WYX2088" s="2217"/>
      <c r="WYY2088" s="2217"/>
      <c r="WYZ2088" s="2217"/>
      <c r="WZA2088" s="2217"/>
      <c r="WZB2088" s="2217"/>
      <c r="WZC2088" s="2217"/>
      <c r="WZD2088" s="2217"/>
      <c r="WZE2088" s="2217"/>
      <c r="WZF2088" s="2217"/>
      <c r="WZG2088" s="2217"/>
      <c r="WZH2088" s="2217"/>
      <c r="WZI2088" s="2217"/>
      <c r="WZJ2088" s="2217"/>
      <c r="WZK2088" s="2217"/>
      <c r="WZL2088" s="2217"/>
      <c r="WZM2088" s="2217"/>
      <c r="WZN2088" s="2217"/>
      <c r="WZO2088" s="2217"/>
      <c r="WZP2088" s="2217"/>
      <c r="WZQ2088" s="2217"/>
      <c r="WZR2088" s="2217"/>
      <c r="WZS2088" s="2217"/>
      <c r="WZT2088" s="2217"/>
      <c r="WZU2088" s="2217"/>
      <c r="WZV2088" s="2217"/>
      <c r="WZW2088" s="2217"/>
      <c r="WZX2088" s="2217"/>
      <c r="WZY2088" s="2217"/>
      <c r="WZZ2088" s="2217"/>
      <c r="XAA2088" s="2217"/>
      <c r="XAB2088" s="2217"/>
      <c r="XAC2088" s="2217"/>
      <c r="XAD2088" s="2217"/>
      <c r="XAE2088" s="2217"/>
      <c r="XAF2088" s="2217"/>
      <c r="XAG2088" s="2217"/>
      <c r="XAH2088" s="2217"/>
      <c r="XAI2088" s="2217"/>
      <c r="XAJ2088" s="2217"/>
      <c r="XAK2088" s="2217"/>
      <c r="XAL2088" s="2217"/>
      <c r="XAM2088" s="2217"/>
      <c r="XAN2088" s="2217"/>
      <c r="XAO2088" s="2217"/>
      <c r="XAP2088" s="2217"/>
      <c r="XAQ2088" s="2217"/>
      <c r="XAR2088" s="2217"/>
      <c r="XAS2088" s="2217"/>
      <c r="XAT2088" s="2217"/>
      <c r="XAU2088" s="2217"/>
      <c r="XAV2088" s="2217"/>
      <c r="XAW2088" s="2217"/>
      <c r="XAX2088" s="2217"/>
      <c r="XAY2088" s="2217"/>
      <c r="XAZ2088" s="2217"/>
      <c r="XBA2088" s="2217"/>
      <c r="XBB2088" s="2217"/>
      <c r="XBC2088" s="2217"/>
      <c r="XBD2088" s="2217"/>
      <c r="XBE2088" s="2217"/>
      <c r="XBF2088" s="2217"/>
      <c r="XBG2088" s="2217"/>
      <c r="XBH2088" s="2217"/>
      <c r="XBI2088" s="2217"/>
      <c r="XBJ2088" s="2217"/>
      <c r="XBK2088" s="2217"/>
      <c r="XBL2088" s="2217"/>
      <c r="XBM2088" s="2217"/>
      <c r="XBN2088" s="2217"/>
      <c r="XBO2088" s="2217"/>
      <c r="XBP2088" s="2217"/>
      <c r="XBQ2088" s="2217"/>
      <c r="XBR2088" s="2217"/>
      <c r="XBS2088" s="2217"/>
      <c r="XBT2088" s="2217"/>
      <c r="XBU2088" s="2217"/>
      <c r="XBV2088" s="2217"/>
      <c r="XBW2088" s="2217"/>
      <c r="XBX2088" s="2217"/>
      <c r="XBY2088" s="2217"/>
      <c r="XBZ2088" s="2217"/>
      <c r="XCA2088" s="2217"/>
      <c r="XCB2088" s="2217"/>
      <c r="XCC2088" s="2217"/>
      <c r="XCD2088" s="2217"/>
      <c r="XCE2088" s="2217"/>
      <c r="XCF2088" s="2217"/>
      <c r="XCG2088" s="2217"/>
      <c r="XCH2088" s="2217"/>
      <c r="XCI2088" s="2217"/>
      <c r="XCJ2088" s="2217"/>
      <c r="XCK2088" s="2217"/>
      <c r="XCL2088" s="2217"/>
      <c r="XCM2088" s="2217"/>
      <c r="XCN2088" s="2217"/>
      <c r="XCO2088" s="2217"/>
      <c r="XCP2088" s="2217"/>
      <c r="XCQ2088" s="2217"/>
      <c r="XCR2088" s="2217"/>
      <c r="XCS2088" s="2217"/>
      <c r="XCT2088" s="2217"/>
      <c r="XCU2088" s="2217"/>
      <c r="XCV2088" s="2217"/>
      <c r="XCW2088" s="2217"/>
      <c r="XCX2088" s="2217"/>
      <c r="XCY2088" s="2217"/>
      <c r="XCZ2088" s="2217"/>
      <c r="XDA2088" s="2217"/>
      <c r="XDB2088" s="2217"/>
      <c r="XDC2088" s="2217"/>
      <c r="XDD2088" s="2217"/>
      <c r="XDE2088" s="2217"/>
      <c r="XDF2088" s="2217"/>
      <c r="XDG2088" s="2217"/>
      <c r="XDH2088" s="2217"/>
      <c r="XDI2088" s="2217"/>
      <c r="XDJ2088" s="2217"/>
      <c r="XDK2088" s="2217"/>
      <c r="XDL2088" s="2217"/>
      <c r="XDM2088" s="2217"/>
      <c r="XDN2088" s="2217"/>
      <c r="XDO2088" s="2217"/>
      <c r="XDP2088" s="2217"/>
      <c r="XDQ2088" s="2217"/>
      <c r="XDR2088" s="2217"/>
      <c r="XDS2088" s="2217"/>
      <c r="XDT2088" s="2217"/>
      <c r="XDU2088" s="2217"/>
      <c r="XDV2088" s="2217"/>
      <c r="XDW2088" s="2217"/>
      <c r="XDX2088" s="2217"/>
      <c r="XDY2088" s="2217"/>
      <c r="XDZ2088" s="2217"/>
      <c r="XEA2088" s="2217"/>
      <c r="XEB2088" s="2217"/>
      <c r="XEC2088" s="2217"/>
      <c r="XED2088" s="2217"/>
      <c r="XEE2088" s="2217"/>
      <c r="XEF2088" s="2217"/>
      <c r="XEG2088" s="2217"/>
      <c r="XEH2088" s="2217"/>
      <c r="XEI2088" s="2217"/>
      <c r="XEJ2088" s="2217"/>
      <c r="XEK2088" s="2217"/>
      <c r="XEL2088" s="2217"/>
      <c r="XEM2088" s="2217"/>
      <c r="XEN2088" s="2217"/>
      <c r="XEO2088" s="2217"/>
      <c r="XEP2088" s="2217"/>
      <c r="XEQ2088" s="2217"/>
      <c r="XER2088" s="2217"/>
      <c r="XES2088" s="2217"/>
      <c r="XET2088" s="2217"/>
      <c r="XEU2088" s="2217"/>
      <c r="XEV2088" s="2217"/>
      <c r="XEW2088" s="2217"/>
      <c r="XEX2088" s="2217"/>
      <c r="XEY2088" s="2217"/>
      <c r="XEZ2088" s="2217"/>
      <c r="XFA2088" s="2217"/>
      <c r="XFB2088" s="2217"/>
      <c r="XFC2088" s="2217"/>
      <c r="XFD2088" s="2217"/>
    </row>
    <row r="2089" spans="1:16384" s="1323" customFormat="1" x14ac:dyDescent="0.2">
      <c r="A2089" s="1665"/>
      <c r="B2089" s="2203"/>
      <c r="C2089" s="1666" t="s">
        <v>3767</v>
      </c>
      <c r="D2089" s="1667"/>
      <c r="E2089" s="1399"/>
      <c r="F2089" s="1399"/>
      <c r="G2089" s="1399"/>
      <c r="H2089" s="1399"/>
      <c r="I2089" s="1398"/>
      <c r="J2089" s="1398"/>
      <c r="K2089" s="1398"/>
      <c r="L2089" s="1399"/>
      <c r="M2089" s="1399"/>
      <c r="N2089" s="1399"/>
      <c r="O2089" s="1399"/>
      <c r="P2089" s="1399"/>
      <c r="Q2089" s="2204"/>
      <c r="R2089" s="2204"/>
      <c r="S2089" s="2204"/>
      <c r="T2089" s="2204"/>
      <c r="U2089" s="2204"/>
      <c r="V2089" s="2204"/>
      <c r="W2089" s="2204"/>
      <c r="X2089" s="2204"/>
      <c r="Y2089" s="2204"/>
      <c r="Z2089" s="2204"/>
      <c r="AA2089" s="2217"/>
      <c r="AB2089" s="2217"/>
      <c r="AC2089" s="2217"/>
      <c r="AD2089" s="2217"/>
      <c r="AE2089" s="2204"/>
      <c r="AF2089" s="2218"/>
      <c r="AG2089" s="2217"/>
      <c r="AH2089" s="2217"/>
      <c r="AI2089" s="2217"/>
      <c r="AJ2089" s="2217"/>
      <c r="AK2089" s="2217"/>
      <c r="AL2089" s="2217"/>
      <c r="AM2089" s="2217"/>
      <c r="AN2089" s="2217"/>
      <c r="AO2089" s="2217"/>
      <c r="AP2089" s="2217"/>
      <c r="AQ2089" s="2217"/>
      <c r="AR2089" s="2217"/>
      <c r="AS2089" s="2217"/>
      <c r="AT2089" s="2217"/>
      <c r="AU2089" s="2217"/>
      <c r="AV2089" s="2217"/>
      <c r="AW2089" s="2217"/>
      <c r="AX2089" s="2217"/>
      <c r="AY2089" s="2217"/>
      <c r="AZ2089" s="2217"/>
      <c r="BA2089" s="2217"/>
      <c r="BB2089" s="2217"/>
      <c r="BC2089" s="2217"/>
      <c r="BD2089" s="2217"/>
      <c r="BE2089" s="2217"/>
      <c r="BF2089" s="2217"/>
      <c r="BG2089" s="2217"/>
      <c r="BH2089" s="2217"/>
      <c r="BI2089" s="2217"/>
      <c r="BJ2089" s="2217"/>
      <c r="BK2089" s="2217"/>
      <c r="BL2089" s="2217"/>
      <c r="BM2089" s="2217"/>
      <c r="BN2089" s="2217"/>
      <c r="BO2089" s="2217"/>
      <c r="BP2089" s="2217"/>
      <c r="BQ2089" s="2217"/>
      <c r="BR2089" s="2217"/>
      <c r="BS2089" s="2217"/>
      <c r="BT2089" s="2217"/>
      <c r="BU2089" s="2217"/>
      <c r="BV2089" s="2217"/>
      <c r="BW2089" s="2217"/>
      <c r="BX2089" s="2217"/>
      <c r="BY2089" s="2217"/>
      <c r="BZ2089" s="2217"/>
      <c r="CA2089" s="2217"/>
      <c r="CB2089" s="2217"/>
      <c r="CC2089" s="2217"/>
      <c r="CD2089" s="2217"/>
      <c r="CE2089" s="2217"/>
      <c r="CF2089" s="2217"/>
      <c r="CG2089" s="2217"/>
      <c r="CH2089" s="2217"/>
      <c r="CI2089" s="2217"/>
      <c r="CJ2089" s="2217"/>
      <c r="CK2089" s="2217"/>
      <c r="CL2089" s="2217"/>
      <c r="CM2089" s="2217"/>
      <c r="CN2089" s="2217"/>
      <c r="CO2089" s="2217"/>
      <c r="CP2089" s="2217"/>
      <c r="CQ2089" s="2217"/>
      <c r="CR2089" s="2217"/>
      <c r="CS2089" s="2217"/>
      <c r="CT2089" s="2217"/>
      <c r="CU2089" s="2217"/>
      <c r="CV2089" s="2217"/>
      <c r="CW2089" s="2217"/>
      <c r="CX2089" s="2217"/>
      <c r="CY2089" s="2217"/>
      <c r="CZ2089" s="2217"/>
      <c r="DA2089" s="2217"/>
      <c r="DB2089" s="2217"/>
      <c r="DC2089" s="2217"/>
      <c r="DD2089" s="2217"/>
      <c r="DE2089" s="2217"/>
      <c r="DF2089" s="2217"/>
      <c r="DG2089" s="2217"/>
      <c r="DH2089" s="2217"/>
      <c r="DI2089" s="2217"/>
      <c r="DJ2089" s="2217"/>
      <c r="DK2089" s="2217"/>
      <c r="DL2089" s="2217"/>
      <c r="DM2089" s="2217"/>
      <c r="DN2089" s="2217"/>
      <c r="DO2089" s="2217"/>
      <c r="DP2089" s="2217"/>
      <c r="DQ2089" s="2217"/>
      <c r="DR2089" s="2217"/>
      <c r="DS2089" s="2217"/>
      <c r="DT2089" s="2217"/>
      <c r="DU2089" s="2217"/>
      <c r="DV2089" s="2217"/>
      <c r="DW2089" s="2217"/>
      <c r="DX2089" s="2217"/>
      <c r="DY2089" s="2217"/>
      <c r="DZ2089" s="2217"/>
      <c r="EA2089" s="2217"/>
      <c r="EB2089" s="2217"/>
      <c r="EC2089" s="2217"/>
      <c r="ED2089" s="2217"/>
      <c r="EE2089" s="2217"/>
      <c r="EF2089" s="2217"/>
      <c r="EG2089" s="2217"/>
      <c r="EH2089" s="2217"/>
      <c r="EI2089" s="2217"/>
      <c r="EJ2089" s="2217"/>
      <c r="EK2089" s="2217"/>
      <c r="EL2089" s="2217"/>
      <c r="EM2089" s="2217"/>
      <c r="EN2089" s="2217"/>
      <c r="EO2089" s="2217"/>
      <c r="EP2089" s="2217"/>
      <c r="EQ2089" s="2217"/>
      <c r="ER2089" s="2217"/>
      <c r="ES2089" s="2217"/>
      <c r="ET2089" s="2217"/>
      <c r="EU2089" s="2217"/>
      <c r="EV2089" s="2217"/>
      <c r="EW2089" s="2217"/>
      <c r="EX2089" s="2217"/>
      <c r="EY2089" s="2217"/>
      <c r="EZ2089" s="2217"/>
      <c r="FA2089" s="2217"/>
      <c r="FB2089" s="2217"/>
      <c r="FC2089" s="2217"/>
      <c r="FD2089" s="2217"/>
      <c r="FE2089" s="2217"/>
      <c r="FF2089" s="2217"/>
      <c r="FG2089" s="2217"/>
      <c r="FH2089" s="2217"/>
      <c r="FI2089" s="2217"/>
      <c r="FJ2089" s="2217"/>
      <c r="FK2089" s="2217"/>
      <c r="FL2089" s="2217"/>
      <c r="FM2089" s="2217"/>
      <c r="FN2089" s="2217"/>
      <c r="FO2089" s="2217"/>
      <c r="FP2089" s="2217"/>
      <c r="FQ2089" s="2217"/>
      <c r="FR2089" s="2217"/>
      <c r="FS2089" s="2217"/>
      <c r="FT2089" s="2217"/>
      <c r="FU2089" s="2217"/>
      <c r="FV2089" s="2217"/>
      <c r="FW2089" s="2217"/>
      <c r="FX2089" s="2217"/>
      <c r="FY2089" s="2217"/>
      <c r="FZ2089" s="2217"/>
      <c r="GA2089" s="2217"/>
      <c r="GB2089" s="2217"/>
      <c r="GC2089" s="2217"/>
      <c r="GD2089" s="2217"/>
      <c r="GE2089" s="2217"/>
      <c r="GF2089" s="2217"/>
      <c r="GG2089" s="2217"/>
      <c r="GH2089" s="2217"/>
      <c r="GI2089" s="2217"/>
      <c r="GJ2089" s="2217"/>
      <c r="GK2089" s="2217"/>
      <c r="GL2089" s="2217"/>
      <c r="GM2089" s="2217"/>
      <c r="GN2089" s="2217"/>
      <c r="GO2089" s="2217"/>
      <c r="GP2089" s="2217"/>
      <c r="GQ2089" s="2217"/>
      <c r="GR2089" s="2217"/>
      <c r="GS2089" s="2217"/>
      <c r="GT2089" s="2217"/>
      <c r="GU2089" s="2217"/>
      <c r="GV2089" s="2217"/>
      <c r="GW2089" s="2217"/>
      <c r="GX2089" s="2217"/>
      <c r="GY2089" s="2217"/>
      <c r="GZ2089" s="2217"/>
      <c r="HA2089" s="2217"/>
      <c r="HB2089" s="2217"/>
      <c r="HC2089" s="2217"/>
      <c r="HD2089" s="2217"/>
      <c r="HE2089" s="2217"/>
      <c r="HF2089" s="2217"/>
      <c r="HG2089" s="2217"/>
      <c r="HH2089" s="2217"/>
      <c r="HI2089" s="2217"/>
      <c r="HJ2089" s="2217"/>
      <c r="HK2089" s="2217"/>
      <c r="HL2089" s="2217"/>
      <c r="HM2089" s="2217"/>
      <c r="HN2089" s="2217"/>
      <c r="HO2089" s="2217"/>
      <c r="HP2089" s="2217"/>
      <c r="HQ2089" s="2217"/>
      <c r="HR2089" s="2217"/>
      <c r="HS2089" s="2217"/>
      <c r="HT2089" s="2217"/>
      <c r="HU2089" s="2217"/>
      <c r="HV2089" s="2217"/>
      <c r="HW2089" s="2217"/>
      <c r="HX2089" s="2217"/>
      <c r="HY2089" s="2217"/>
      <c r="HZ2089" s="2217"/>
      <c r="IA2089" s="2217"/>
      <c r="IB2089" s="2217"/>
      <c r="IC2089" s="2217"/>
      <c r="ID2089" s="2217"/>
      <c r="IE2089" s="2217"/>
      <c r="IF2089" s="2217"/>
      <c r="IG2089" s="2217"/>
      <c r="IH2089" s="2217"/>
      <c r="II2089" s="2217"/>
      <c r="IJ2089" s="2217"/>
      <c r="IK2089" s="2217"/>
      <c r="IL2089" s="2217"/>
      <c r="IM2089" s="2217"/>
      <c r="IN2089" s="2217"/>
      <c r="IO2089" s="2217"/>
      <c r="IP2089" s="2217"/>
      <c r="IQ2089" s="2217"/>
      <c r="IR2089" s="2217"/>
      <c r="IS2089" s="2217"/>
      <c r="IT2089" s="2217"/>
      <c r="IU2089" s="2217"/>
      <c r="IV2089" s="2217"/>
      <c r="IW2089" s="2217"/>
      <c r="IX2089" s="2217"/>
      <c r="IY2089" s="2217"/>
      <c r="IZ2089" s="2217"/>
      <c r="JA2089" s="2217"/>
      <c r="JB2089" s="2217"/>
      <c r="JC2089" s="2217"/>
      <c r="JD2089" s="2217"/>
      <c r="JE2089" s="2217"/>
      <c r="JF2089" s="2217"/>
      <c r="JG2089" s="2217"/>
      <c r="JH2089" s="2217"/>
      <c r="JI2089" s="2217"/>
      <c r="JJ2089" s="2217"/>
      <c r="JK2089" s="2217"/>
      <c r="JL2089" s="2217"/>
      <c r="JM2089" s="2217"/>
      <c r="JN2089" s="2217"/>
      <c r="JO2089" s="2217"/>
      <c r="JP2089" s="2217"/>
      <c r="JQ2089" s="2217"/>
      <c r="JR2089" s="2217"/>
      <c r="JS2089" s="2217"/>
      <c r="JT2089" s="2217"/>
      <c r="JU2089" s="2217"/>
      <c r="JV2089" s="2217"/>
      <c r="JW2089" s="2217"/>
      <c r="JX2089" s="2217"/>
      <c r="JY2089" s="2217"/>
      <c r="JZ2089" s="2217"/>
      <c r="KA2089" s="2217"/>
      <c r="KB2089" s="2217"/>
      <c r="KC2089" s="2217"/>
      <c r="KD2089" s="2217"/>
      <c r="KE2089" s="2217"/>
      <c r="KF2089" s="2217"/>
      <c r="KG2089" s="2217"/>
      <c r="KH2089" s="2217"/>
      <c r="KI2089" s="2217"/>
      <c r="KJ2089" s="2217"/>
      <c r="KK2089" s="2217"/>
      <c r="KL2089" s="2217"/>
      <c r="KM2089" s="2217"/>
      <c r="KN2089" s="2217"/>
      <c r="KO2089" s="2217"/>
      <c r="KP2089" s="2217"/>
      <c r="KQ2089" s="2217"/>
      <c r="KR2089" s="2217"/>
      <c r="KS2089" s="2217"/>
      <c r="KT2089" s="2217"/>
      <c r="KU2089" s="2217"/>
      <c r="KV2089" s="2217"/>
      <c r="KW2089" s="2217"/>
      <c r="KX2089" s="2217"/>
      <c r="KY2089" s="2217"/>
      <c r="KZ2089" s="2217"/>
      <c r="LA2089" s="2217"/>
      <c r="LB2089" s="2217"/>
      <c r="LC2089" s="2217"/>
      <c r="LD2089" s="2217"/>
      <c r="LE2089" s="2217"/>
      <c r="LF2089" s="2217"/>
      <c r="LG2089" s="2217"/>
      <c r="LH2089" s="2217"/>
      <c r="LI2089" s="2217"/>
      <c r="LJ2089" s="2217"/>
      <c r="LK2089" s="2217"/>
      <c r="LL2089" s="2217"/>
      <c r="LM2089" s="2217"/>
      <c r="LN2089" s="2217"/>
      <c r="LO2089" s="2217"/>
      <c r="LP2089" s="2217"/>
      <c r="LQ2089" s="2217"/>
      <c r="LR2089" s="2217"/>
      <c r="LS2089" s="2217"/>
      <c r="LT2089" s="2217"/>
      <c r="LU2089" s="2217"/>
      <c r="LV2089" s="2217"/>
      <c r="LW2089" s="2217"/>
      <c r="LX2089" s="2217"/>
      <c r="LY2089" s="2217"/>
      <c r="LZ2089" s="2217"/>
      <c r="MA2089" s="2217"/>
      <c r="MB2089" s="2217"/>
      <c r="MC2089" s="2217"/>
      <c r="MD2089" s="2217"/>
      <c r="ME2089" s="2217"/>
      <c r="MF2089" s="2217"/>
      <c r="MG2089" s="2217"/>
      <c r="MH2089" s="2217"/>
      <c r="MI2089" s="2217"/>
      <c r="MJ2089" s="2217"/>
      <c r="MK2089" s="2217"/>
      <c r="ML2089" s="2217"/>
      <c r="MM2089" s="2217"/>
      <c r="MN2089" s="2217"/>
      <c r="MO2089" s="2217"/>
      <c r="MP2089" s="2217"/>
      <c r="MQ2089" s="2217"/>
      <c r="MR2089" s="2217"/>
      <c r="MS2089" s="2217"/>
      <c r="MT2089" s="2217"/>
      <c r="MU2089" s="2217"/>
      <c r="MV2089" s="2217"/>
      <c r="MW2089" s="2217"/>
      <c r="MX2089" s="2217"/>
      <c r="MY2089" s="2217"/>
      <c r="MZ2089" s="2217"/>
      <c r="NA2089" s="2217"/>
      <c r="NB2089" s="2217"/>
      <c r="NC2089" s="2217"/>
      <c r="ND2089" s="2217"/>
      <c r="NE2089" s="2217"/>
      <c r="NF2089" s="2217"/>
      <c r="NG2089" s="2217"/>
      <c r="NH2089" s="2217"/>
      <c r="NI2089" s="2217"/>
      <c r="NJ2089" s="2217"/>
      <c r="NK2089" s="2217"/>
      <c r="NL2089" s="2217"/>
      <c r="NM2089" s="2217"/>
      <c r="NN2089" s="2217"/>
      <c r="NO2089" s="2217"/>
      <c r="NP2089" s="2217"/>
      <c r="NQ2089" s="2217"/>
      <c r="NR2089" s="2217"/>
      <c r="NS2089" s="2217"/>
      <c r="NT2089" s="2217"/>
      <c r="NU2089" s="2217"/>
      <c r="NV2089" s="2217"/>
      <c r="NW2089" s="2217"/>
      <c r="NX2089" s="2217"/>
      <c r="NY2089" s="2217"/>
      <c r="NZ2089" s="2217"/>
      <c r="OA2089" s="2217"/>
      <c r="OB2089" s="2217"/>
      <c r="OC2089" s="2217"/>
      <c r="OD2089" s="2217"/>
      <c r="OE2089" s="2217"/>
      <c r="OF2089" s="2217"/>
      <c r="OG2089" s="2217"/>
      <c r="OH2089" s="2217"/>
      <c r="OI2089" s="2217"/>
      <c r="OJ2089" s="2217"/>
      <c r="OK2089" s="2217"/>
      <c r="OL2089" s="2217"/>
      <c r="OM2089" s="2217"/>
      <c r="ON2089" s="2217"/>
      <c r="OO2089" s="2217"/>
      <c r="OP2089" s="2217"/>
      <c r="OQ2089" s="2217"/>
      <c r="OR2089" s="2217"/>
      <c r="OS2089" s="2217"/>
      <c r="OT2089" s="2217"/>
      <c r="OU2089" s="2217"/>
      <c r="OV2089" s="2217"/>
      <c r="OW2089" s="2217"/>
      <c r="OX2089" s="2217"/>
      <c r="OY2089" s="2217"/>
      <c r="OZ2089" s="2217"/>
      <c r="PA2089" s="2217"/>
      <c r="PB2089" s="2217"/>
      <c r="PC2089" s="2217"/>
      <c r="PD2089" s="2217"/>
      <c r="PE2089" s="2217"/>
      <c r="PF2089" s="2217"/>
      <c r="PG2089" s="2217"/>
      <c r="PH2089" s="2217"/>
      <c r="PI2089" s="2217"/>
      <c r="PJ2089" s="2217"/>
      <c r="PK2089" s="2217"/>
      <c r="PL2089" s="2217"/>
      <c r="PM2089" s="2217"/>
      <c r="PN2089" s="2217"/>
      <c r="PO2089" s="2217"/>
      <c r="PP2089" s="2217"/>
      <c r="PQ2089" s="2217"/>
      <c r="PR2089" s="2217"/>
      <c r="PS2089" s="2217"/>
      <c r="PT2089" s="2217"/>
      <c r="PU2089" s="2217"/>
      <c r="PV2089" s="2217"/>
      <c r="PW2089" s="2217"/>
      <c r="PX2089" s="2217"/>
      <c r="PY2089" s="2217"/>
      <c r="PZ2089" s="2217"/>
      <c r="QA2089" s="2217"/>
      <c r="QB2089" s="2217"/>
      <c r="QC2089" s="2217"/>
      <c r="QD2089" s="2217"/>
      <c r="QE2089" s="2217"/>
      <c r="QF2089" s="2217"/>
      <c r="QG2089" s="2217"/>
      <c r="QH2089" s="2217"/>
      <c r="QI2089" s="2217"/>
      <c r="QJ2089" s="2217"/>
      <c r="QK2089" s="2217"/>
      <c r="QL2089" s="2217"/>
      <c r="QM2089" s="2217"/>
      <c r="QN2089" s="2217"/>
      <c r="QO2089" s="2217"/>
      <c r="QP2089" s="2217"/>
      <c r="QQ2089" s="2217"/>
      <c r="QR2089" s="2217"/>
      <c r="QS2089" s="2217"/>
      <c r="QT2089" s="2217"/>
      <c r="QU2089" s="2217"/>
      <c r="QV2089" s="2217"/>
      <c r="QW2089" s="2217"/>
      <c r="QX2089" s="2217"/>
      <c r="QY2089" s="2217"/>
      <c r="QZ2089" s="2217"/>
      <c r="RA2089" s="2217"/>
      <c r="RB2089" s="2217"/>
      <c r="RC2089" s="2217"/>
      <c r="RD2089" s="2217"/>
      <c r="RE2089" s="2217"/>
      <c r="RF2089" s="2217"/>
      <c r="RG2089" s="2217"/>
      <c r="RH2089" s="2217"/>
      <c r="RI2089" s="2217"/>
      <c r="RJ2089" s="2217"/>
      <c r="RK2089" s="2217"/>
      <c r="RL2089" s="2217"/>
      <c r="RM2089" s="2217"/>
      <c r="RN2089" s="2217"/>
      <c r="RO2089" s="2217"/>
      <c r="RP2089" s="2217"/>
      <c r="RQ2089" s="2217"/>
      <c r="RR2089" s="2217"/>
      <c r="RS2089" s="2217"/>
      <c r="RT2089" s="2217"/>
      <c r="RU2089" s="2217"/>
      <c r="RV2089" s="2217"/>
      <c r="RW2089" s="2217"/>
      <c r="RX2089" s="2217"/>
      <c r="RY2089" s="2217"/>
      <c r="RZ2089" s="2217"/>
      <c r="SA2089" s="2217"/>
      <c r="SB2089" s="2217"/>
      <c r="SC2089" s="2217"/>
      <c r="SD2089" s="2217"/>
      <c r="SE2089" s="2217"/>
      <c r="SF2089" s="2217"/>
      <c r="SG2089" s="2217"/>
      <c r="SH2089" s="2217"/>
      <c r="SI2089" s="2217"/>
      <c r="SJ2089" s="2217"/>
      <c r="SK2089" s="2217"/>
      <c r="SL2089" s="2217"/>
      <c r="SM2089" s="2217"/>
      <c r="SN2089" s="2217"/>
      <c r="SO2089" s="2217"/>
      <c r="SP2089" s="2217"/>
      <c r="SQ2089" s="2217"/>
      <c r="SR2089" s="2217"/>
      <c r="SS2089" s="2217"/>
      <c r="ST2089" s="2217"/>
      <c r="SU2089" s="2217"/>
      <c r="SV2089" s="2217"/>
      <c r="SW2089" s="2217"/>
      <c r="SX2089" s="2217"/>
      <c r="SY2089" s="2217"/>
      <c r="SZ2089" s="2217"/>
      <c r="TA2089" s="2217"/>
      <c r="TB2089" s="2217"/>
      <c r="TC2089" s="2217"/>
      <c r="TD2089" s="2217"/>
      <c r="TE2089" s="2217"/>
      <c r="TF2089" s="2217"/>
      <c r="TG2089" s="2217"/>
      <c r="TH2089" s="2217"/>
      <c r="TI2089" s="2217"/>
      <c r="TJ2089" s="2217"/>
      <c r="TK2089" s="2217"/>
      <c r="TL2089" s="2217"/>
      <c r="TM2089" s="2217"/>
      <c r="TN2089" s="2217"/>
      <c r="TO2089" s="2217"/>
      <c r="TP2089" s="2217"/>
      <c r="TQ2089" s="2217"/>
      <c r="TR2089" s="2217"/>
      <c r="TS2089" s="2217"/>
      <c r="TT2089" s="2217"/>
      <c r="TU2089" s="2217"/>
      <c r="TV2089" s="2217"/>
      <c r="TW2089" s="2217"/>
      <c r="TX2089" s="2217"/>
      <c r="TY2089" s="2217"/>
      <c r="TZ2089" s="2217"/>
      <c r="UA2089" s="2217"/>
      <c r="UB2089" s="2217"/>
      <c r="UC2089" s="2217"/>
      <c r="UD2089" s="2217"/>
      <c r="UE2089" s="2217"/>
      <c r="UF2089" s="2217"/>
      <c r="UG2089" s="2217"/>
      <c r="UH2089" s="2217"/>
      <c r="UI2089" s="2217"/>
      <c r="UJ2089" s="2217"/>
      <c r="UK2089" s="2217"/>
      <c r="UL2089" s="2217"/>
      <c r="UM2089" s="2217"/>
      <c r="UN2089" s="2217"/>
      <c r="UO2089" s="2217"/>
      <c r="UP2089" s="2217"/>
      <c r="UQ2089" s="2217"/>
      <c r="UR2089" s="2217"/>
      <c r="US2089" s="2217"/>
      <c r="UT2089" s="2217"/>
      <c r="UU2089" s="2217"/>
      <c r="UV2089" s="2217"/>
      <c r="UW2089" s="2217"/>
      <c r="UX2089" s="2217"/>
      <c r="UY2089" s="2217"/>
      <c r="UZ2089" s="2217"/>
      <c r="VA2089" s="2217"/>
      <c r="VB2089" s="2217"/>
      <c r="VC2089" s="2217"/>
      <c r="VD2089" s="2217"/>
      <c r="VE2089" s="2217"/>
      <c r="VF2089" s="2217"/>
      <c r="VG2089" s="2217"/>
      <c r="VH2089" s="2217"/>
      <c r="VI2089" s="2217"/>
      <c r="VJ2089" s="2217"/>
      <c r="VK2089" s="2217"/>
      <c r="VL2089" s="2217"/>
      <c r="VM2089" s="2217"/>
      <c r="VN2089" s="2217"/>
      <c r="VO2089" s="2217"/>
      <c r="VP2089" s="2217"/>
      <c r="VQ2089" s="2217"/>
      <c r="VR2089" s="2217"/>
      <c r="VS2089" s="2217"/>
      <c r="VT2089" s="2217"/>
      <c r="VU2089" s="2217"/>
      <c r="VV2089" s="2217"/>
      <c r="VW2089" s="2217"/>
      <c r="VX2089" s="2217"/>
      <c r="VY2089" s="2217"/>
      <c r="VZ2089" s="2217"/>
      <c r="WA2089" s="2217"/>
      <c r="WB2089" s="2217"/>
      <c r="WC2089" s="2217"/>
      <c r="WD2089" s="2217"/>
      <c r="WE2089" s="2217"/>
      <c r="WF2089" s="2217"/>
      <c r="WG2089" s="2217"/>
      <c r="WH2089" s="2217"/>
      <c r="WI2089" s="2217"/>
      <c r="WJ2089" s="2217"/>
      <c r="WK2089" s="2217"/>
      <c r="WL2089" s="2217"/>
      <c r="WM2089" s="2217"/>
      <c r="WN2089" s="2217"/>
      <c r="WO2089" s="2217"/>
      <c r="WP2089" s="2217"/>
      <c r="WQ2089" s="2217"/>
      <c r="WR2089" s="2217"/>
      <c r="WS2089" s="2217"/>
      <c r="WT2089" s="2217"/>
      <c r="WU2089" s="2217"/>
      <c r="WV2089" s="2217"/>
      <c r="WW2089" s="2217"/>
      <c r="WX2089" s="2217"/>
      <c r="WY2089" s="2217"/>
      <c r="WZ2089" s="2217"/>
      <c r="XA2089" s="2217"/>
      <c r="XB2089" s="2217"/>
      <c r="XC2089" s="2217"/>
      <c r="XD2089" s="2217"/>
      <c r="XE2089" s="2217"/>
      <c r="XF2089" s="2217"/>
      <c r="XG2089" s="2217"/>
      <c r="XH2089" s="2217"/>
      <c r="XI2089" s="2217"/>
      <c r="XJ2089" s="2217"/>
      <c r="XK2089" s="2217"/>
      <c r="XL2089" s="2217"/>
      <c r="XM2089" s="2217"/>
      <c r="XN2089" s="2217"/>
      <c r="XO2089" s="2217"/>
      <c r="XP2089" s="2217"/>
      <c r="XQ2089" s="2217"/>
      <c r="XR2089" s="2217"/>
      <c r="XS2089" s="2217"/>
      <c r="XT2089" s="2217"/>
      <c r="XU2089" s="2217"/>
      <c r="XV2089" s="2217"/>
      <c r="XW2089" s="2217"/>
      <c r="XX2089" s="2217"/>
      <c r="XY2089" s="2217"/>
      <c r="XZ2089" s="2217"/>
      <c r="YA2089" s="2217"/>
      <c r="YB2089" s="2217"/>
      <c r="YC2089" s="2217"/>
      <c r="YD2089" s="2217"/>
      <c r="YE2089" s="2217"/>
      <c r="YF2089" s="2217"/>
      <c r="YG2089" s="2217"/>
      <c r="YH2089" s="2217"/>
      <c r="YI2089" s="2217"/>
      <c r="YJ2089" s="2217"/>
      <c r="YK2089" s="2217"/>
      <c r="YL2089" s="2217"/>
      <c r="YM2089" s="2217"/>
      <c r="YN2089" s="2217"/>
      <c r="YO2089" s="2217"/>
      <c r="YP2089" s="2217"/>
      <c r="YQ2089" s="2217"/>
      <c r="YR2089" s="2217"/>
      <c r="YS2089" s="2217"/>
      <c r="YT2089" s="2217"/>
      <c r="YU2089" s="2217"/>
      <c r="YV2089" s="2217"/>
      <c r="YW2089" s="2217"/>
      <c r="YX2089" s="2217"/>
      <c r="YY2089" s="2217"/>
      <c r="YZ2089" s="2217"/>
      <c r="ZA2089" s="2217"/>
      <c r="ZB2089" s="2217"/>
      <c r="ZC2089" s="2217"/>
      <c r="ZD2089" s="2217"/>
      <c r="ZE2089" s="2217"/>
      <c r="ZF2089" s="2217"/>
      <c r="ZG2089" s="2217"/>
      <c r="ZH2089" s="2217"/>
      <c r="ZI2089" s="2217"/>
      <c r="ZJ2089" s="2217"/>
      <c r="ZK2089" s="2217"/>
      <c r="ZL2089" s="2217"/>
      <c r="ZM2089" s="2217"/>
      <c r="ZN2089" s="2217"/>
      <c r="ZO2089" s="2217"/>
      <c r="ZP2089" s="2217"/>
      <c r="ZQ2089" s="2217"/>
      <c r="ZR2089" s="2217"/>
      <c r="ZS2089" s="2217"/>
      <c r="ZT2089" s="2217"/>
      <c r="ZU2089" s="2217"/>
      <c r="ZV2089" s="2217"/>
      <c r="ZW2089" s="2217"/>
      <c r="ZX2089" s="2217"/>
      <c r="ZY2089" s="2217"/>
      <c r="ZZ2089" s="2217"/>
      <c r="AAA2089" s="2217"/>
      <c r="AAB2089" s="2217"/>
      <c r="AAC2089" s="2217"/>
      <c r="AAD2089" s="2217"/>
      <c r="AAE2089" s="2217"/>
      <c r="AAF2089" s="2217"/>
      <c r="AAG2089" s="2217"/>
      <c r="AAH2089" s="2217"/>
      <c r="AAI2089" s="2217"/>
      <c r="AAJ2089" s="2217"/>
      <c r="AAK2089" s="2217"/>
      <c r="AAL2089" s="2217"/>
      <c r="AAM2089" s="2217"/>
      <c r="AAN2089" s="2217"/>
      <c r="AAO2089" s="2217"/>
      <c r="AAP2089" s="2217"/>
      <c r="AAQ2089" s="2217"/>
      <c r="AAR2089" s="2217"/>
      <c r="AAS2089" s="2217"/>
      <c r="AAT2089" s="2217"/>
      <c r="AAU2089" s="2217"/>
      <c r="AAV2089" s="2217"/>
      <c r="AAW2089" s="2217"/>
      <c r="AAX2089" s="2217"/>
      <c r="AAY2089" s="2217"/>
      <c r="AAZ2089" s="2217"/>
      <c r="ABA2089" s="2217"/>
      <c r="ABB2089" s="2217"/>
      <c r="ABC2089" s="2217"/>
      <c r="ABD2089" s="2217"/>
      <c r="ABE2089" s="2217"/>
      <c r="ABF2089" s="2217"/>
      <c r="ABG2089" s="2217"/>
      <c r="ABH2089" s="2217"/>
      <c r="ABI2089" s="2217"/>
      <c r="ABJ2089" s="2217"/>
      <c r="ABK2089" s="2217"/>
      <c r="ABL2089" s="2217"/>
      <c r="ABM2089" s="2217"/>
      <c r="ABN2089" s="2217"/>
      <c r="ABO2089" s="2217"/>
      <c r="ABP2089" s="2217"/>
      <c r="ABQ2089" s="2217"/>
      <c r="ABR2089" s="2217"/>
      <c r="ABS2089" s="2217"/>
      <c r="ABT2089" s="2217"/>
      <c r="ABU2089" s="2217"/>
      <c r="ABV2089" s="2217"/>
      <c r="ABW2089" s="2217"/>
      <c r="ABX2089" s="2217"/>
      <c r="ABY2089" s="2217"/>
      <c r="ABZ2089" s="2217"/>
      <c r="ACA2089" s="2217"/>
      <c r="ACB2089" s="2217"/>
      <c r="ACC2089" s="2217"/>
      <c r="ACD2089" s="2217"/>
      <c r="ACE2089" s="2217"/>
      <c r="ACF2089" s="2217"/>
      <c r="ACG2089" s="2217"/>
      <c r="ACH2089" s="2217"/>
      <c r="ACI2089" s="2217"/>
      <c r="ACJ2089" s="2217"/>
      <c r="ACK2089" s="2217"/>
      <c r="ACL2089" s="2217"/>
      <c r="ACM2089" s="2217"/>
      <c r="ACN2089" s="2217"/>
      <c r="ACO2089" s="2217"/>
      <c r="ACP2089" s="2217"/>
      <c r="ACQ2089" s="2217"/>
      <c r="ACR2089" s="2217"/>
      <c r="ACS2089" s="2217"/>
      <c r="ACT2089" s="2217"/>
      <c r="ACU2089" s="2217"/>
      <c r="ACV2089" s="2217"/>
      <c r="ACW2089" s="2217"/>
      <c r="ACX2089" s="2217"/>
      <c r="ACY2089" s="2217"/>
      <c r="ACZ2089" s="2217"/>
      <c r="ADA2089" s="2217"/>
      <c r="ADB2089" s="2217"/>
      <c r="ADC2089" s="2217"/>
      <c r="ADD2089" s="2217"/>
      <c r="ADE2089" s="2217"/>
      <c r="ADF2089" s="2217"/>
      <c r="ADG2089" s="2217"/>
      <c r="ADH2089" s="2217"/>
      <c r="ADI2089" s="2217"/>
      <c r="ADJ2089" s="2217"/>
      <c r="ADK2089" s="2217"/>
      <c r="ADL2089" s="2217"/>
      <c r="ADM2089" s="2217"/>
      <c r="ADN2089" s="2217"/>
      <c r="ADO2089" s="2217"/>
      <c r="ADP2089" s="2217"/>
      <c r="ADQ2089" s="2217"/>
      <c r="ADR2089" s="2217"/>
      <c r="ADS2089" s="2217"/>
      <c r="ADT2089" s="2217"/>
      <c r="ADU2089" s="2217"/>
      <c r="ADV2089" s="2217"/>
      <c r="ADW2089" s="2217"/>
      <c r="ADX2089" s="2217"/>
      <c r="ADY2089" s="2217"/>
      <c r="ADZ2089" s="2217"/>
      <c r="AEA2089" s="2217"/>
      <c r="AEB2089" s="2217"/>
      <c r="AEC2089" s="2217"/>
      <c r="AED2089" s="2217"/>
      <c r="AEE2089" s="2217"/>
      <c r="AEF2089" s="2217"/>
      <c r="AEG2089" s="2217"/>
      <c r="AEH2089" s="2217"/>
      <c r="AEI2089" s="2217"/>
      <c r="AEJ2089" s="2217"/>
      <c r="AEK2089" s="2217"/>
      <c r="AEL2089" s="2217"/>
      <c r="AEM2089" s="2217"/>
      <c r="AEN2089" s="2217"/>
      <c r="AEO2089" s="2217"/>
      <c r="AEP2089" s="2217"/>
      <c r="AEQ2089" s="2217"/>
      <c r="AER2089" s="2217"/>
      <c r="AES2089" s="2217"/>
      <c r="AET2089" s="2217"/>
      <c r="AEU2089" s="2217"/>
      <c r="AEV2089" s="2217"/>
      <c r="AEW2089" s="2217"/>
      <c r="AEX2089" s="2217"/>
      <c r="AEY2089" s="2217"/>
      <c r="AEZ2089" s="2217"/>
      <c r="AFA2089" s="2217"/>
      <c r="AFB2089" s="2217"/>
      <c r="AFC2089" s="2217"/>
      <c r="AFD2089" s="2217"/>
      <c r="AFE2089" s="2217"/>
      <c r="AFF2089" s="2217"/>
      <c r="AFG2089" s="2217"/>
      <c r="AFH2089" s="2217"/>
      <c r="AFI2089" s="2217"/>
      <c r="AFJ2089" s="2217"/>
      <c r="AFK2089" s="2217"/>
      <c r="AFL2089" s="2217"/>
      <c r="AFM2089" s="2217"/>
      <c r="AFN2089" s="2217"/>
      <c r="AFO2089" s="2217"/>
      <c r="AFP2089" s="2217"/>
      <c r="AFQ2089" s="2217"/>
      <c r="AFR2089" s="2217"/>
      <c r="AFS2089" s="2217"/>
      <c r="AFT2089" s="2217"/>
      <c r="AFU2089" s="2217"/>
      <c r="AFV2089" s="2217"/>
      <c r="AFW2089" s="2217"/>
      <c r="AFX2089" s="2217"/>
      <c r="AFY2089" s="2217"/>
      <c r="AFZ2089" s="2217"/>
      <c r="AGA2089" s="2217"/>
      <c r="AGB2089" s="2217"/>
      <c r="AGC2089" s="2217"/>
      <c r="AGD2089" s="2217"/>
      <c r="AGE2089" s="2217"/>
      <c r="AGF2089" s="2217"/>
      <c r="AGG2089" s="2217"/>
      <c r="AGH2089" s="2217"/>
      <c r="AGI2089" s="2217"/>
      <c r="AGJ2089" s="2217"/>
      <c r="AGK2089" s="2217"/>
      <c r="AGL2089" s="2217"/>
      <c r="AGM2089" s="2217"/>
      <c r="AGN2089" s="2217"/>
      <c r="AGO2089" s="2217"/>
      <c r="AGP2089" s="2217"/>
      <c r="AGQ2089" s="2217"/>
      <c r="AGR2089" s="2217"/>
      <c r="AGS2089" s="2217"/>
      <c r="AGT2089" s="2217"/>
      <c r="AGU2089" s="2217"/>
      <c r="AGV2089" s="2217"/>
      <c r="AGW2089" s="2217"/>
      <c r="AGX2089" s="2217"/>
      <c r="AGY2089" s="2217"/>
      <c r="AGZ2089" s="2217"/>
      <c r="AHA2089" s="2217"/>
      <c r="AHB2089" s="2217"/>
      <c r="AHC2089" s="2217"/>
      <c r="AHD2089" s="2217"/>
      <c r="AHE2089" s="2217"/>
      <c r="AHF2089" s="2217"/>
      <c r="AHG2089" s="2217"/>
      <c r="AHH2089" s="2217"/>
      <c r="AHI2089" s="2217"/>
      <c r="AHJ2089" s="2217"/>
      <c r="AHK2089" s="2217"/>
      <c r="AHL2089" s="2217"/>
      <c r="AHM2089" s="2217"/>
      <c r="AHN2089" s="2217"/>
      <c r="AHO2089" s="2217"/>
      <c r="AHP2089" s="2217"/>
      <c r="AHQ2089" s="2217"/>
      <c r="AHR2089" s="2217"/>
      <c r="AHS2089" s="2217"/>
      <c r="AHT2089" s="2217"/>
      <c r="AHU2089" s="2217"/>
      <c r="AHV2089" s="2217"/>
      <c r="AHW2089" s="2217"/>
      <c r="AHX2089" s="2217"/>
      <c r="AHY2089" s="2217"/>
      <c r="AHZ2089" s="2217"/>
      <c r="AIA2089" s="2217"/>
      <c r="AIB2089" s="2217"/>
      <c r="AIC2089" s="2217"/>
      <c r="AID2089" s="2217"/>
      <c r="AIE2089" s="2217"/>
      <c r="AIF2089" s="2217"/>
      <c r="AIG2089" s="2217"/>
      <c r="AIH2089" s="2217"/>
      <c r="AII2089" s="2217"/>
      <c r="AIJ2089" s="2217"/>
      <c r="AIK2089" s="2217"/>
      <c r="AIL2089" s="2217"/>
      <c r="AIM2089" s="2217"/>
      <c r="AIN2089" s="2217"/>
      <c r="AIO2089" s="2217"/>
      <c r="AIP2089" s="2217"/>
      <c r="AIQ2089" s="2217"/>
      <c r="AIR2089" s="2217"/>
      <c r="AIS2089" s="2217"/>
      <c r="AIT2089" s="2217"/>
      <c r="AIU2089" s="2217"/>
      <c r="AIV2089" s="2217"/>
      <c r="AIW2089" s="2217"/>
      <c r="AIX2089" s="2217"/>
      <c r="AIY2089" s="2217"/>
      <c r="AIZ2089" s="2217"/>
      <c r="AJA2089" s="2217"/>
      <c r="AJB2089" s="2217"/>
      <c r="AJC2089" s="2217"/>
      <c r="AJD2089" s="2217"/>
      <c r="AJE2089" s="2217"/>
      <c r="AJF2089" s="2217"/>
      <c r="AJG2089" s="2217"/>
      <c r="AJH2089" s="2217"/>
      <c r="AJI2089" s="2217"/>
      <c r="AJJ2089" s="2217"/>
      <c r="AJK2089" s="2217"/>
      <c r="AJL2089" s="2217"/>
      <c r="AJM2089" s="2217"/>
      <c r="AJN2089" s="2217"/>
      <c r="AJO2089" s="2217"/>
      <c r="AJP2089" s="2217"/>
      <c r="AJQ2089" s="2217"/>
      <c r="AJR2089" s="2217"/>
      <c r="AJS2089" s="2217"/>
      <c r="AJT2089" s="2217"/>
      <c r="AJU2089" s="2217"/>
      <c r="AJV2089" s="2217"/>
      <c r="AJW2089" s="2217"/>
      <c r="AJX2089" s="2217"/>
      <c r="AJY2089" s="2217"/>
      <c r="AJZ2089" s="2217"/>
      <c r="AKA2089" s="2217"/>
      <c r="AKB2089" s="2217"/>
      <c r="AKC2089" s="2217"/>
      <c r="AKD2089" s="2217"/>
      <c r="AKE2089" s="2217"/>
      <c r="AKF2089" s="2217"/>
      <c r="AKG2089" s="2217"/>
      <c r="AKH2089" s="2217"/>
      <c r="AKI2089" s="2217"/>
      <c r="AKJ2089" s="2217"/>
      <c r="AKK2089" s="2217"/>
      <c r="AKL2089" s="2217"/>
      <c r="AKM2089" s="2217"/>
      <c r="AKN2089" s="2217"/>
      <c r="AKO2089" s="2217"/>
      <c r="AKP2089" s="2217"/>
      <c r="AKQ2089" s="2217"/>
      <c r="AKR2089" s="2217"/>
      <c r="AKS2089" s="2217"/>
      <c r="AKT2089" s="2217"/>
      <c r="AKU2089" s="2217"/>
      <c r="AKV2089" s="2217"/>
      <c r="AKW2089" s="2217"/>
      <c r="AKX2089" s="2217"/>
      <c r="AKY2089" s="2217"/>
      <c r="AKZ2089" s="2217"/>
      <c r="ALA2089" s="2217"/>
      <c r="ALB2089" s="2217"/>
      <c r="ALC2089" s="2217"/>
      <c r="ALD2089" s="2217"/>
      <c r="ALE2089" s="2217"/>
      <c r="ALF2089" s="2217"/>
      <c r="ALG2089" s="2217"/>
      <c r="ALH2089" s="2217"/>
      <c r="ALI2089" s="2217"/>
      <c r="ALJ2089" s="2217"/>
      <c r="ALK2089" s="2217"/>
      <c r="ALL2089" s="2217"/>
      <c r="ALM2089" s="2217"/>
      <c r="ALN2089" s="2217"/>
      <c r="ALO2089" s="2217"/>
      <c r="ALP2089" s="2217"/>
      <c r="ALQ2089" s="2217"/>
      <c r="ALR2089" s="2217"/>
      <c r="ALS2089" s="2217"/>
      <c r="ALT2089" s="2217"/>
      <c r="ALU2089" s="2217"/>
      <c r="ALV2089" s="2217"/>
      <c r="ALW2089" s="2217"/>
      <c r="ALX2089" s="2217"/>
      <c r="ALY2089" s="2217"/>
      <c r="ALZ2089" s="2217"/>
      <c r="AMA2089" s="2217"/>
      <c r="AMB2089" s="2217"/>
      <c r="AMC2089" s="2217"/>
      <c r="AMD2089" s="2217"/>
      <c r="AME2089" s="2217"/>
      <c r="AMF2089" s="2217"/>
      <c r="AMG2089" s="2217"/>
      <c r="AMH2089" s="2217"/>
      <c r="AMI2089" s="2217"/>
      <c r="AMJ2089" s="2217"/>
      <c r="AMK2089" s="2217"/>
      <c r="AML2089" s="2217"/>
      <c r="AMM2089" s="2217"/>
      <c r="AMN2089" s="2217"/>
      <c r="AMO2089" s="2217"/>
      <c r="AMP2089" s="2217"/>
      <c r="AMQ2089" s="2217"/>
      <c r="AMR2089" s="2217"/>
      <c r="AMS2089" s="2217"/>
      <c r="AMT2089" s="2217"/>
      <c r="AMU2089" s="2217"/>
      <c r="AMV2089" s="2217"/>
      <c r="AMW2089" s="2217"/>
      <c r="AMX2089" s="2217"/>
      <c r="AMY2089" s="2217"/>
      <c r="AMZ2089" s="2217"/>
      <c r="ANA2089" s="2217"/>
      <c r="ANB2089" s="2217"/>
      <c r="ANC2089" s="2217"/>
      <c r="AND2089" s="2217"/>
      <c r="ANE2089" s="2217"/>
      <c r="ANF2089" s="2217"/>
      <c r="ANG2089" s="2217"/>
      <c r="ANH2089" s="2217"/>
      <c r="ANI2089" s="2217"/>
      <c r="ANJ2089" s="2217"/>
      <c r="ANK2089" s="2217"/>
      <c r="ANL2089" s="2217"/>
      <c r="ANM2089" s="2217"/>
      <c r="ANN2089" s="2217"/>
      <c r="ANO2089" s="2217"/>
      <c r="ANP2089" s="2217"/>
      <c r="ANQ2089" s="2217"/>
      <c r="ANR2089" s="2217"/>
      <c r="ANS2089" s="2217"/>
      <c r="ANT2089" s="2217"/>
      <c r="ANU2089" s="2217"/>
      <c r="ANV2089" s="2217"/>
      <c r="ANW2089" s="2217"/>
      <c r="ANX2089" s="2217"/>
      <c r="ANY2089" s="2217"/>
      <c r="ANZ2089" s="2217"/>
      <c r="AOA2089" s="2217"/>
      <c r="AOB2089" s="2217"/>
      <c r="AOC2089" s="2217"/>
      <c r="AOD2089" s="2217"/>
      <c r="AOE2089" s="2217"/>
      <c r="AOF2089" s="2217"/>
      <c r="AOG2089" s="2217"/>
      <c r="AOH2089" s="2217"/>
      <c r="AOI2089" s="2217"/>
      <c r="AOJ2089" s="2217"/>
      <c r="AOK2089" s="2217"/>
      <c r="AOL2089" s="2217"/>
      <c r="AOM2089" s="2217"/>
      <c r="AON2089" s="2217"/>
      <c r="AOO2089" s="2217"/>
      <c r="AOP2089" s="2217"/>
      <c r="AOQ2089" s="2217"/>
      <c r="AOR2089" s="2217"/>
      <c r="AOS2089" s="2217"/>
      <c r="AOT2089" s="2217"/>
      <c r="AOU2089" s="2217"/>
      <c r="AOV2089" s="2217"/>
      <c r="AOW2089" s="2217"/>
      <c r="AOX2089" s="2217"/>
      <c r="AOY2089" s="2217"/>
      <c r="AOZ2089" s="2217"/>
      <c r="APA2089" s="2217"/>
      <c r="APB2089" s="2217"/>
      <c r="APC2089" s="2217"/>
      <c r="APD2089" s="2217"/>
      <c r="APE2089" s="2217"/>
      <c r="APF2089" s="2217"/>
      <c r="APG2089" s="2217"/>
      <c r="APH2089" s="2217"/>
      <c r="API2089" s="2217"/>
      <c r="APJ2089" s="2217"/>
      <c r="APK2089" s="2217"/>
      <c r="APL2089" s="2217"/>
      <c r="APM2089" s="2217"/>
      <c r="APN2089" s="2217"/>
      <c r="APO2089" s="2217"/>
      <c r="APP2089" s="2217"/>
      <c r="APQ2089" s="2217"/>
      <c r="APR2089" s="2217"/>
      <c r="APS2089" s="2217"/>
      <c r="APT2089" s="2217"/>
      <c r="APU2089" s="2217"/>
      <c r="APV2089" s="2217"/>
      <c r="APW2089" s="2217"/>
      <c r="APX2089" s="2217"/>
      <c r="APY2089" s="2217"/>
      <c r="APZ2089" s="2217"/>
      <c r="AQA2089" s="2217"/>
      <c r="AQB2089" s="2217"/>
      <c r="AQC2089" s="2217"/>
      <c r="AQD2089" s="2217"/>
      <c r="AQE2089" s="2217"/>
      <c r="AQF2089" s="2217"/>
      <c r="AQG2089" s="2217"/>
      <c r="AQH2089" s="2217"/>
      <c r="AQI2089" s="2217"/>
      <c r="AQJ2089" s="2217"/>
      <c r="AQK2089" s="2217"/>
      <c r="AQL2089" s="2217"/>
      <c r="AQM2089" s="2217"/>
      <c r="AQN2089" s="2217"/>
      <c r="AQO2089" s="2217"/>
      <c r="AQP2089" s="2217"/>
      <c r="AQQ2089" s="2217"/>
      <c r="AQR2089" s="2217"/>
      <c r="AQS2089" s="2217"/>
      <c r="AQT2089" s="2217"/>
      <c r="AQU2089" s="2217"/>
      <c r="AQV2089" s="2217"/>
      <c r="AQW2089" s="2217"/>
      <c r="AQX2089" s="2217"/>
      <c r="AQY2089" s="2217"/>
      <c r="AQZ2089" s="2217"/>
      <c r="ARA2089" s="2217"/>
      <c r="ARB2089" s="2217"/>
      <c r="ARC2089" s="2217"/>
      <c r="ARD2089" s="2217"/>
      <c r="ARE2089" s="2217"/>
      <c r="ARF2089" s="2217"/>
      <c r="ARG2089" s="2217"/>
      <c r="ARH2089" s="2217"/>
      <c r="ARI2089" s="2217"/>
      <c r="ARJ2089" s="2217"/>
      <c r="ARK2089" s="2217"/>
      <c r="ARL2089" s="2217"/>
      <c r="ARM2089" s="2217"/>
      <c r="ARN2089" s="2217"/>
      <c r="ARO2089" s="2217"/>
      <c r="ARP2089" s="2217"/>
      <c r="ARQ2089" s="2217"/>
      <c r="ARR2089" s="2217"/>
      <c r="ARS2089" s="2217"/>
      <c r="ART2089" s="2217"/>
      <c r="ARU2089" s="2217"/>
      <c r="ARV2089" s="2217"/>
      <c r="ARW2089" s="2217"/>
      <c r="ARX2089" s="2217"/>
      <c r="ARY2089" s="2217"/>
      <c r="ARZ2089" s="2217"/>
      <c r="ASA2089" s="2217"/>
      <c r="ASB2089" s="2217"/>
      <c r="ASC2089" s="2217"/>
      <c r="ASD2089" s="2217"/>
      <c r="ASE2089" s="2217"/>
      <c r="ASF2089" s="2217"/>
      <c r="ASG2089" s="2217"/>
      <c r="ASH2089" s="2217"/>
      <c r="ASI2089" s="2217"/>
      <c r="ASJ2089" s="2217"/>
      <c r="ASK2089" s="2217"/>
      <c r="ASL2089" s="2217"/>
      <c r="ASM2089" s="2217"/>
      <c r="ASN2089" s="2217"/>
      <c r="ASO2089" s="2217"/>
      <c r="ASP2089" s="2217"/>
      <c r="ASQ2089" s="2217"/>
      <c r="ASR2089" s="2217"/>
      <c r="ASS2089" s="2217"/>
      <c r="AST2089" s="2217"/>
      <c r="ASU2089" s="2217"/>
      <c r="ASV2089" s="2217"/>
      <c r="ASW2089" s="2217"/>
      <c r="ASX2089" s="2217"/>
      <c r="ASY2089" s="2217"/>
      <c r="ASZ2089" s="2217"/>
      <c r="ATA2089" s="2217"/>
      <c r="ATB2089" s="2217"/>
      <c r="ATC2089" s="2217"/>
      <c r="ATD2089" s="2217"/>
      <c r="ATE2089" s="2217"/>
      <c r="ATF2089" s="2217"/>
      <c r="ATG2089" s="2217"/>
      <c r="ATH2089" s="2217"/>
      <c r="ATI2089" s="2217"/>
      <c r="ATJ2089" s="2217"/>
      <c r="ATK2089" s="2217"/>
      <c r="ATL2089" s="2217"/>
      <c r="ATM2089" s="2217"/>
      <c r="ATN2089" s="2217"/>
      <c r="ATO2089" s="2217"/>
      <c r="ATP2089" s="2217"/>
      <c r="ATQ2089" s="2217"/>
      <c r="ATR2089" s="2217"/>
      <c r="ATS2089" s="2217"/>
      <c r="ATT2089" s="2217"/>
      <c r="ATU2089" s="2217"/>
      <c r="ATV2089" s="2217"/>
      <c r="ATW2089" s="2217"/>
      <c r="ATX2089" s="2217"/>
      <c r="ATY2089" s="2217"/>
      <c r="ATZ2089" s="2217"/>
      <c r="AUA2089" s="2217"/>
      <c r="AUB2089" s="2217"/>
      <c r="AUC2089" s="2217"/>
      <c r="AUD2089" s="2217"/>
      <c r="AUE2089" s="2217"/>
      <c r="AUF2089" s="2217"/>
      <c r="AUG2089" s="2217"/>
      <c r="AUH2089" s="2217"/>
      <c r="AUI2089" s="2217"/>
      <c r="AUJ2089" s="2217"/>
      <c r="AUK2089" s="2217"/>
      <c r="AUL2089" s="2217"/>
      <c r="AUM2089" s="2217"/>
      <c r="AUN2089" s="2217"/>
      <c r="AUO2089" s="2217"/>
      <c r="AUP2089" s="2217"/>
      <c r="AUQ2089" s="2217"/>
      <c r="AUR2089" s="2217"/>
      <c r="AUS2089" s="2217"/>
      <c r="AUT2089" s="2217"/>
      <c r="AUU2089" s="2217"/>
      <c r="AUV2089" s="2217"/>
      <c r="AUW2089" s="2217"/>
      <c r="AUX2089" s="2217"/>
      <c r="AUY2089" s="2217"/>
      <c r="AUZ2089" s="2217"/>
      <c r="AVA2089" s="2217"/>
      <c r="AVB2089" s="2217"/>
      <c r="AVC2089" s="2217"/>
      <c r="AVD2089" s="2217"/>
      <c r="AVE2089" s="2217"/>
      <c r="AVF2089" s="2217"/>
      <c r="AVG2089" s="2217"/>
      <c r="AVH2089" s="2217"/>
      <c r="AVI2089" s="2217"/>
      <c r="AVJ2089" s="2217"/>
      <c r="AVK2089" s="2217"/>
      <c r="AVL2089" s="2217"/>
      <c r="AVM2089" s="2217"/>
      <c r="AVN2089" s="2217"/>
      <c r="AVO2089" s="2217"/>
      <c r="AVP2089" s="2217"/>
      <c r="AVQ2089" s="2217"/>
      <c r="AVR2089" s="2217"/>
      <c r="AVS2089" s="2217"/>
      <c r="AVT2089" s="2217"/>
      <c r="AVU2089" s="2217"/>
      <c r="AVV2089" s="2217"/>
      <c r="AVW2089" s="2217"/>
      <c r="AVX2089" s="2217"/>
      <c r="AVY2089" s="2217"/>
      <c r="AVZ2089" s="2217"/>
      <c r="AWA2089" s="2217"/>
      <c r="AWB2089" s="2217"/>
      <c r="AWC2089" s="2217"/>
      <c r="AWD2089" s="2217"/>
      <c r="AWE2089" s="2217"/>
      <c r="AWF2089" s="2217"/>
      <c r="AWG2089" s="2217"/>
      <c r="AWH2089" s="2217"/>
      <c r="AWI2089" s="2217"/>
      <c r="AWJ2089" s="2217"/>
      <c r="AWK2089" s="2217"/>
      <c r="AWL2089" s="2217"/>
      <c r="AWM2089" s="2217"/>
      <c r="AWN2089" s="2217"/>
      <c r="AWO2089" s="2217"/>
      <c r="AWP2089" s="2217"/>
      <c r="AWQ2089" s="2217"/>
      <c r="AWR2089" s="2217"/>
      <c r="AWS2089" s="2217"/>
      <c r="AWT2089" s="2217"/>
      <c r="AWU2089" s="2217"/>
      <c r="AWV2089" s="2217"/>
      <c r="AWW2089" s="2217"/>
      <c r="AWX2089" s="2217"/>
      <c r="AWY2089" s="2217"/>
      <c r="AWZ2089" s="2217"/>
      <c r="AXA2089" s="2217"/>
      <c r="AXB2089" s="2217"/>
      <c r="AXC2089" s="2217"/>
      <c r="AXD2089" s="2217"/>
      <c r="AXE2089" s="2217"/>
      <c r="AXF2089" s="2217"/>
      <c r="AXG2089" s="2217"/>
      <c r="AXH2089" s="2217"/>
      <c r="AXI2089" s="2217"/>
      <c r="AXJ2089" s="2217"/>
      <c r="AXK2089" s="2217"/>
      <c r="AXL2089" s="2217"/>
      <c r="AXM2089" s="2217"/>
      <c r="AXN2089" s="2217"/>
      <c r="AXO2089" s="2217"/>
      <c r="AXP2089" s="2217"/>
      <c r="AXQ2089" s="2217"/>
      <c r="AXR2089" s="2217"/>
      <c r="AXS2089" s="2217"/>
      <c r="AXT2089" s="2217"/>
      <c r="AXU2089" s="2217"/>
      <c r="AXV2089" s="2217"/>
      <c r="AXW2089" s="2217"/>
      <c r="AXX2089" s="2217"/>
      <c r="AXY2089" s="2217"/>
      <c r="AXZ2089" s="2217"/>
      <c r="AYA2089" s="2217"/>
      <c r="AYB2089" s="2217"/>
      <c r="AYC2089" s="2217"/>
      <c r="AYD2089" s="2217"/>
      <c r="AYE2089" s="2217"/>
      <c r="AYF2089" s="2217"/>
      <c r="AYG2089" s="2217"/>
      <c r="AYH2089" s="2217"/>
      <c r="AYI2089" s="2217"/>
      <c r="AYJ2089" s="2217"/>
      <c r="AYK2089" s="2217"/>
      <c r="AYL2089" s="2217"/>
      <c r="AYM2089" s="2217"/>
      <c r="AYN2089" s="2217"/>
      <c r="AYO2089" s="2217"/>
      <c r="AYP2089" s="2217"/>
      <c r="AYQ2089" s="2217"/>
      <c r="AYR2089" s="2217"/>
      <c r="AYS2089" s="2217"/>
      <c r="AYT2089" s="2217"/>
      <c r="AYU2089" s="2217"/>
      <c r="AYV2089" s="2217"/>
      <c r="AYW2089" s="2217"/>
      <c r="AYX2089" s="2217"/>
      <c r="AYY2089" s="2217"/>
      <c r="AYZ2089" s="2217"/>
      <c r="AZA2089" s="2217"/>
      <c r="AZB2089" s="2217"/>
      <c r="AZC2089" s="2217"/>
      <c r="AZD2089" s="2217"/>
      <c r="AZE2089" s="2217"/>
      <c r="AZF2089" s="2217"/>
      <c r="AZG2089" s="2217"/>
      <c r="AZH2089" s="2217"/>
      <c r="AZI2089" s="2217"/>
      <c r="AZJ2089" s="2217"/>
      <c r="AZK2089" s="2217"/>
      <c r="AZL2089" s="2217"/>
      <c r="AZM2089" s="2217"/>
      <c r="AZN2089" s="2217"/>
      <c r="AZO2089" s="2217"/>
      <c r="AZP2089" s="2217"/>
      <c r="AZQ2089" s="2217"/>
      <c r="AZR2089" s="2217"/>
      <c r="AZS2089" s="2217"/>
      <c r="AZT2089" s="2217"/>
      <c r="AZU2089" s="2217"/>
      <c r="AZV2089" s="2217"/>
      <c r="AZW2089" s="2217"/>
      <c r="AZX2089" s="2217"/>
      <c r="AZY2089" s="2217"/>
      <c r="AZZ2089" s="2217"/>
      <c r="BAA2089" s="2217"/>
      <c r="BAB2089" s="2217"/>
      <c r="BAC2089" s="2217"/>
      <c r="BAD2089" s="2217"/>
      <c r="BAE2089" s="2217"/>
      <c r="BAF2089" s="2217"/>
      <c r="BAG2089" s="2217"/>
      <c r="BAH2089" s="2217"/>
      <c r="BAI2089" s="2217"/>
      <c r="BAJ2089" s="2217"/>
      <c r="BAK2089" s="2217"/>
      <c r="BAL2089" s="2217"/>
      <c r="BAM2089" s="2217"/>
      <c r="BAN2089" s="2217"/>
      <c r="BAO2089" s="2217"/>
      <c r="BAP2089" s="2217"/>
      <c r="BAQ2089" s="2217"/>
      <c r="BAR2089" s="2217"/>
      <c r="BAS2089" s="2217"/>
      <c r="BAT2089" s="2217"/>
      <c r="BAU2089" s="2217"/>
      <c r="BAV2089" s="2217"/>
      <c r="BAW2089" s="2217"/>
      <c r="BAX2089" s="2217"/>
      <c r="BAY2089" s="2217"/>
      <c r="BAZ2089" s="2217"/>
      <c r="BBA2089" s="2217"/>
      <c r="BBB2089" s="2217"/>
      <c r="BBC2089" s="2217"/>
      <c r="BBD2089" s="2217"/>
      <c r="BBE2089" s="2217"/>
      <c r="BBF2089" s="2217"/>
      <c r="BBG2089" s="2217"/>
      <c r="BBH2089" s="2217"/>
      <c r="BBI2089" s="2217"/>
      <c r="BBJ2089" s="2217"/>
      <c r="BBK2089" s="2217"/>
      <c r="BBL2089" s="2217"/>
      <c r="BBM2089" s="2217"/>
      <c r="BBN2089" s="2217"/>
      <c r="BBO2089" s="2217"/>
      <c r="BBP2089" s="2217"/>
      <c r="BBQ2089" s="2217"/>
      <c r="BBR2089" s="2217"/>
      <c r="BBS2089" s="2217"/>
      <c r="BBT2089" s="2217"/>
      <c r="BBU2089" s="2217"/>
      <c r="BBV2089" s="2217"/>
      <c r="BBW2089" s="2217"/>
      <c r="BBX2089" s="2217"/>
      <c r="BBY2089" s="2217"/>
      <c r="BBZ2089" s="2217"/>
      <c r="BCA2089" s="2217"/>
      <c r="BCB2089" s="2217"/>
      <c r="BCC2089" s="2217"/>
      <c r="BCD2089" s="2217"/>
      <c r="BCE2089" s="2217"/>
      <c r="BCF2089" s="2217"/>
      <c r="BCG2089" s="2217"/>
      <c r="BCH2089" s="2217"/>
      <c r="BCI2089" s="2217"/>
      <c r="BCJ2089" s="2217"/>
      <c r="BCK2089" s="2217"/>
      <c r="BCL2089" s="2217"/>
      <c r="BCM2089" s="2217"/>
      <c r="BCN2089" s="2217"/>
      <c r="BCO2089" s="2217"/>
      <c r="BCP2089" s="2217"/>
      <c r="BCQ2089" s="2217"/>
      <c r="BCR2089" s="2217"/>
      <c r="BCS2089" s="2217"/>
      <c r="BCT2089" s="2217"/>
      <c r="BCU2089" s="2217"/>
      <c r="BCV2089" s="2217"/>
      <c r="BCW2089" s="2217"/>
      <c r="BCX2089" s="2217"/>
      <c r="BCY2089" s="2217"/>
      <c r="BCZ2089" s="2217"/>
      <c r="BDA2089" s="2217"/>
      <c r="BDB2089" s="2217"/>
      <c r="BDC2089" s="2217"/>
      <c r="BDD2089" s="2217"/>
      <c r="BDE2089" s="2217"/>
      <c r="BDF2089" s="2217"/>
      <c r="BDG2089" s="2217"/>
      <c r="BDH2089" s="2217"/>
      <c r="BDI2089" s="2217"/>
      <c r="BDJ2089" s="2217"/>
      <c r="BDK2089" s="2217"/>
      <c r="BDL2089" s="2217"/>
      <c r="BDM2089" s="2217"/>
      <c r="BDN2089" s="2217"/>
      <c r="BDO2089" s="2217"/>
      <c r="BDP2089" s="2217"/>
      <c r="BDQ2089" s="2217"/>
      <c r="BDR2089" s="2217"/>
      <c r="BDS2089" s="2217"/>
      <c r="BDT2089" s="2217"/>
      <c r="BDU2089" s="2217"/>
      <c r="BDV2089" s="2217"/>
      <c r="BDW2089" s="2217"/>
      <c r="BDX2089" s="2217"/>
      <c r="BDY2089" s="2217"/>
      <c r="BDZ2089" s="2217"/>
      <c r="BEA2089" s="2217"/>
      <c r="BEB2089" s="2217"/>
      <c r="BEC2089" s="2217"/>
      <c r="BED2089" s="2217"/>
      <c r="BEE2089" s="2217"/>
      <c r="BEF2089" s="2217"/>
      <c r="BEG2089" s="2217"/>
      <c r="BEH2089" s="2217"/>
      <c r="BEI2089" s="2217"/>
      <c r="BEJ2089" s="2217"/>
      <c r="BEK2089" s="2217"/>
      <c r="BEL2089" s="2217"/>
      <c r="BEM2089" s="2217"/>
      <c r="BEN2089" s="2217"/>
      <c r="BEO2089" s="2217"/>
      <c r="BEP2089" s="2217"/>
      <c r="BEQ2089" s="2217"/>
      <c r="BER2089" s="2217"/>
      <c r="BES2089" s="2217"/>
      <c r="BET2089" s="2217"/>
      <c r="BEU2089" s="2217"/>
      <c r="BEV2089" s="2217"/>
      <c r="BEW2089" s="2217"/>
      <c r="BEX2089" s="2217"/>
      <c r="BEY2089" s="2217"/>
      <c r="BEZ2089" s="2217"/>
      <c r="BFA2089" s="2217"/>
      <c r="BFB2089" s="2217"/>
      <c r="BFC2089" s="2217"/>
      <c r="BFD2089" s="2217"/>
      <c r="BFE2089" s="2217"/>
      <c r="BFF2089" s="2217"/>
      <c r="BFG2089" s="2217"/>
      <c r="BFH2089" s="2217"/>
      <c r="BFI2089" s="2217"/>
      <c r="BFJ2089" s="2217"/>
      <c r="BFK2089" s="2217"/>
      <c r="BFL2089" s="2217"/>
      <c r="BFM2089" s="2217"/>
      <c r="BFN2089" s="2217"/>
      <c r="BFO2089" s="2217"/>
      <c r="BFP2089" s="2217"/>
      <c r="BFQ2089" s="2217"/>
      <c r="BFR2089" s="2217"/>
      <c r="BFS2089" s="2217"/>
      <c r="BFT2089" s="2217"/>
      <c r="BFU2089" s="2217"/>
      <c r="BFV2089" s="2217"/>
      <c r="BFW2089" s="2217"/>
      <c r="BFX2089" s="2217"/>
      <c r="BFY2089" s="2217"/>
      <c r="BFZ2089" s="2217"/>
      <c r="BGA2089" s="2217"/>
      <c r="BGB2089" s="2217"/>
      <c r="BGC2089" s="2217"/>
      <c r="BGD2089" s="2217"/>
      <c r="BGE2089" s="2217"/>
      <c r="BGF2089" s="2217"/>
      <c r="BGG2089" s="2217"/>
      <c r="BGH2089" s="2217"/>
      <c r="BGI2089" s="2217"/>
      <c r="BGJ2089" s="2217"/>
      <c r="BGK2089" s="2217"/>
      <c r="BGL2089" s="2217"/>
      <c r="BGM2089" s="2217"/>
      <c r="BGN2089" s="2217"/>
      <c r="BGO2089" s="2217"/>
      <c r="BGP2089" s="2217"/>
      <c r="BGQ2089" s="2217"/>
      <c r="BGR2089" s="2217"/>
      <c r="BGS2089" s="2217"/>
      <c r="BGT2089" s="2217"/>
      <c r="BGU2089" s="2217"/>
      <c r="BGV2089" s="2217"/>
      <c r="BGW2089" s="2217"/>
      <c r="BGX2089" s="2217"/>
      <c r="BGY2089" s="2217"/>
      <c r="BGZ2089" s="2217"/>
      <c r="BHA2089" s="2217"/>
      <c r="BHB2089" s="2217"/>
      <c r="BHC2089" s="2217"/>
      <c r="BHD2089" s="2217"/>
      <c r="BHE2089" s="2217"/>
      <c r="BHF2089" s="2217"/>
      <c r="BHG2089" s="2217"/>
      <c r="BHH2089" s="2217"/>
      <c r="BHI2089" s="2217"/>
      <c r="BHJ2089" s="2217"/>
      <c r="BHK2089" s="2217"/>
      <c r="BHL2089" s="2217"/>
      <c r="BHM2089" s="2217"/>
      <c r="BHN2089" s="2217"/>
      <c r="BHO2089" s="2217"/>
      <c r="BHP2089" s="2217"/>
      <c r="BHQ2089" s="2217"/>
      <c r="BHR2089" s="2217"/>
      <c r="BHS2089" s="2217"/>
      <c r="BHT2089" s="2217"/>
      <c r="BHU2089" s="2217"/>
      <c r="BHV2089" s="2217"/>
      <c r="BHW2089" s="2217"/>
      <c r="BHX2089" s="2217"/>
      <c r="BHY2089" s="2217"/>
      <c r="BHZ2089" s="2217"/>
      <c r="BIA2089" s="2217"/>
      <c r="BIB2089" s="2217"/>
      <c r="BIC2089" s="2217"/>
      <c r="BID2089" s="2217"/>
      <c r="BIE2089" s="2217"/>
      <c r="BIF2089" s="2217"/>
      <c r="BIG2089" s="2217"/>
      <c r="BIH2089" s="2217"/>
      <c r="BII2089" s="2217"/>
      <c r="BIJ2089" s="2217"/>
      <c r="BIK2089" s="2217"/>
      <c r="BIL2089" s="2217"/>
      <c r="BIM2089" s="2217"/>
      <c r="BIN2089" s="2217"/>
      <c r="BIO2089" s="2217"/>
      <c r="BIP2089" s="2217"/>
      <c r="BIQ2089" s="2217"/>
      <c r="BIR2089" s="2217"/>
      <c r="BIS2089" s="2217"/>
      <c r="BIT2089" s="2217"/>
      <c r="BIU2089" s="2217"/>
      <c r="BIV2089" s="2217"/>
      <c r="BIW2089" s="2217"/>
      <c r="BIX2089" s="2217"/>
      <c r="BIY2089" s="2217"/>
      <c r="BIZ2089" s="2217"/>
      <c r="BJA2089" s="2217"/>
      <c r="BJB2089" s="2217"/>
      <c r="BJC2089" s="2217"/>
      <c r="BJD2089" s="2217"/>
      <c r="BJE2089" s="2217"/>
      <c r="BJF2089" s="2217"/>
      <c r="BJG2089" s="2217"/>
      <c r="BJH2089" s="2217"/>
      <c r="BJI2089" s="2217"/>
      <c r="BJJ2089" s="2217"/>
      <c r="BJK2089" s="2217"/>
      <c r="BJL2089" s="2217"/>
      <c r="BJM2089" s="2217"/>
      <c r="BJN2089" s="2217"/>
      <c r="BJO2089" s="2217"/>
      <c r="BJP2089" s="2217"/>
      <c r="BJQ2089" s="2217"/>
      <c r="BJR2089" s="2217"/>
      <c r="BJS2089" s="2217"/>
      <c r="BJT2089" s="2217"/>
      <c r="BJU2089" s="2217"/>
      <c r="BJV2089" s="2217"/>
      <c r="BJW2089" s="2217"/>
      <c r="BJX2089" s="2217"/>
      <c r="BJY2089" s="2217"/>
      <c r="BJZ2089" s="2217"/>
      <c r="BKA2089" s="2217"/>
      <c r="BKB2089" s="2217"/>
      <c r="BKC2089" s="2217"/>
      <c r="BKD2089" s="2217"/>
      <c r="BKE2089" s="2217"/>
      <c r="BKF2089" s="2217"/>
      <c r="BKG2089" s="2217"/>
      <c r="BKH2089" s="2217"/>
      <c r="BKI2089" s="2217"/>
      <c r="BKJ2089" s="2217"/>
      <c r="BKK2089" s="2217"/>
      <c r="BKL2089" s="2217"/>
      <c r="BKM2089" s="2217"/>
      <c r="BKN2089" s="2217"/>
      <c r="BKO2089" s="2217"/>
      <c r="BKP2089" s="2217"/>
      <c r="BKQ2089" s="2217"/>
      <c r="BKR2089" s="2217"/>
      <c r="BKS2089" s="2217"/>
      <c r="BKT2089" s="2217"/>
      <c r="BKU2089" s="2217"/>
      <c r="BKV2089" s="2217"/>
      <c r="BKW2089" s="2217"/>
      <c r="BKX2089" s="2217"/>
      <c r="BKY2089" s="2217"/>
      <c r="BKZ2089" s="2217"/>
      <c r="BLA2089" s="2217"/>
      <c r="BLB2089" s="2217"/>
      <c r="BLC2089" s="2217"/>
      <c r="BLD2089" s="2217"/>
      <c r="BLE2089" s="2217"/>
      <c r="BLF2089" s="2217"/>
      <c r="BLG2089" s="2217"/>
      <c r="BLH2089" s="2217"/>
      <c r="BLI2089" s="2217"/>
      <c r="BLJ2089" s="2217"/>
      <c r="BLK2089" s="2217"/>
      <c r="BLL2089" s="2217"/>
      <c r="BLM2089" s="2217"/>
      <c r="BLN2089" s="2217"/>
      <c r="BLO2089" s="2217"/>
      <c r="BLP2089" s="2217"/>
      <c r="BLQ2089" s="2217"/>
      <c r="BLR2089" s="2217"/>
      <c r="BLS2089" s="2217"/>
      <c r="BLT2089" s="2217"/>
      <c r="BLU2089" s="2217"/>
      <c r="BLV2089" s="2217"/>
      <c r="BLW2089" s="2217"/>
      <c r="BLX2089" s="2217"/>
      <c r="BLY2089" s="2217"/>
      <c r="BLZ2089" s="2217"/>
      <c r="BMA2089" s="2217"/>
      <c r="BMB2089" s="2217"/>
      <c r="BMC2089" s="2217"/>
      <c r="BMD2089" s="2217"/>
      <c r="BME2089" s="2217"/>
      <c r="BMF2089" s="2217"/>
      <c r="BMG2089" s="2217"/>
      <c r="BMH2089" s="2217"/>
      <c r="BMI2089" s="2217"/>
      <c r="BMJ2089" s="2217"/>
      <c r="BMK2089" s="2217"/>
      <c r="BML2089" s="2217"/>
      <c r="BMM2089" s="2217"/>
      <c r="BMN2089" s="2217"/>
      <c r="BMO2089" s="2217"/>
      <c r="BMP2089" s="2217"/>
      <c r="BMQ2089" s="2217"/>
      <c r="BMR2089" s="2217"/>
      <c r="BMS2089" s="2217"/>
      <c r="BMT2089" s="2217"/>
      <c r="BMU2089" s="2217"/>
      <c r="BMV2089" s="2217"/>
      <c r="BMW2089" s="2217"/>
      <c r="BMX2089" s="2217"/>
      <c r="BMY2089" s="2217"/>
      <c r="BMZ2089" s="2217"/>
      <c r="BNA2089" s="2217"/>
      <c r="BNB2089" s="2217"/>
      <c r="BNC2089" s="2217"/>
      <c r="BND2089" s="2217"/>
      <c r="BNE2089" s="2217"/>
      <c r="BNF2089" s="2217"/>
      <c r="BNG2089" s="2217"/>
      <c r="BNH2089" s="2217"/>
      <c r="BNI2089" s="2217"/>
      <c r="BNJ2089" s="2217"/>
      <c r="BNK2089" s="2217"/>
      <c r="BNL2089" s="2217"/>
      <c r="BNM2089" s="2217"/>
      <c r="BNN2089" s="2217"/>
      <c r="BNO2089" s="2217"/>
      <c r="BNP2089" s="2217"/>
      <c r="BNQ2089" s="2217"/>
      <c r="BNR2089" s="2217"/>
      <c r="BNS2089" s="2217"/>
      <c r="BNT2089" s="2217"/>
      <c r="BNU2089" s="2217"/>
      <c r="BNV2089" s="2217"/>
      <c r="BNW2089" s="2217"/>
      <c r="BNX2089" s="2217"/>
      <c r="BNY2089" s="2217"/>
      <c r="BNZ2089" s="2217"/>
      <c r="BOA2089" s="2217"/>
      <c r="BOB2089" s="2217"/>
      <c r="BOC2089" s="2217"/>
      <c r="BOD2089" s="2217"/>
      <c r="BOE2089" s="2217"/>
      <c r="BOF2089" s="2217"/>
      <c r="BOG2089" s="2217"/>
      <c r="BOH2089" s="2217"/>
      <c r="BOI2089" s="2217"/>
      <c r="BOJ2089" s="2217"/>
      <c r="BOK2089" s="2217"/>
      <c r="BOL2089" s="2217"/>
      <c r="BOM2089" s="2217"/>
      <c r="BON2089" s="2217"/>
      <c r="BOO2089" s="2217"/>
      <c r="BOP2089" s="2217"/>
      <c r="BOQ2089" s="2217"/>
      <c r="BOR2089" s="2217"/>
      <c r="BOS2089" s="2217"/>
      <c r="BOT2089" s="2217"/>
      <c r="BOU2089" s="2217"/>
      <c r="BOV2089" s="2217"/>
      <c r="BOW2089" s="2217"/>
      <c r="BOX2089" s="2217"/>
      <c r="BOY2089" s="2217"/>
      <c r="BOZ2089" s="2217"/>
      <c r="BPA2089" s="2217"/>
      <c r="BPB2089" s="2217"/>
      <c r="BPC2089" s="2217"/>
      <c r="BPD2089" s="2217"/>
      <c r="BPE2089" s="2217"/>
      <c r="BPF2089" s="2217"/>
      <c r="BPG2089" s="2217"/>
      <c r="BPH2089" s="2217"/>
      <c r="BPI2089" s="2217"/>
      <c r="BPJ2089" s="2217"/>
      <c r="BPK2089" s="2217"/>
      <c r="BPL2089" s="2217"/>
      <c r="BPM2089" s="2217"/>
      <c r="BPN2089" s="2217"/>
      <c r="BPO2089" s="2217"/>
      <c r="BPP2089" s="2217"/>
      <c r="BPQ2089" s="2217"/>
      <c r="BPR2089" s="2217"/>
      <c r="BPS2089" s="2217"/>
      <c r="BPT2089" s="2217"/>
      <c r="BPU2089" s="2217"/>
      <c r="BPV2089" s="2217"/>
      <c r="BPW2089" s="2217"/>
      <c r="BPX2089" s="2217"/>
      <c r="BPY2089" s="2217"/>
      <c r="BPZ2089" s="2217"/>
      <c r="BQA2089" s="2217"/>
      <c r="BQB2089" s="2217"/>
      <c r="BQC2089" s="2217"/>
      <c r="BQD2089" s="2217"/>
      <c r="BQE2089" s="2217"/>
      <c r="BQF2089" s="2217"/>
      <c r="BQG2089" s="2217"/>
      <c r="BQH2089" s="2217"/>
      <c r="BQI2089" s="2217"/>
      <c r="BQJ2089" s="2217"/>
      <c r="BQK2089" s="2217"/>
      <c r="BQL2089" s="2217"/>
      <c r="BQM2089" s="2217"/>
      <c r="BQN2089" s="2217"/>
      <c r="BQO2089" s="2217"/>
      <c r="BQP2089" s="2217"/>
      <c r="BQQ2089" s="2217"/>
      <c r="BQR2089" s="2217"/>
      <c r="BQS2089" s="2217"/>
      <c r="BQT2089" s="2217"/>
      <c r="BQU2089" s="2217"/>
      <c r="BQV2089" s="2217"/>
      <c r="BQW2089" s="2217"/>
      <c r="BQX2089" s="2217"/>
      <c r="BQY2089" s="2217"/>
      <c r="BQZ2089" s="2217"/>
      <c r="BRA2089" s="2217"/>
      <c r="BRB2089" s="2217"/>
      <c r="BRC2089" s="2217"/>
      <c r="BRD2089" s="2217"/>
      <c r="BRE2089" s="2217"/>
      <c r="BRF2089" s="2217"/>
      <c r="BRG2089" s="2217"/>
      <c r="BRH2089" s="2217"/>
      <c r="BRI2089" s="2217"/>
      <c r="BRJ2089" s="2217"/>
      <c r="BRK2089" s="2217"/>
      <c r="BRL2089" s="2217"/>
      <c r="BRM2089" s="2217"/>
      <c r="BRN2089" s="2217"/>
      <c r="BRO2089" s="2217"/>
      <c r="BRP2089" s="2217"/>
      <c r="BRQ2089" s="2217"/>
      <c r="BRR2089" s="2217"/>
      <c r="BRS2089" s="2217"/>
      <c r="BRT2089" s="2217"/>
      <c r="BRU2089" s="2217"/>
      <c r="BRV2089" s="2217"/>
      <c r="BRW2089" s="2217"/>
      <c r="BRX2089" s="2217"/>
      <c r="BRY2089" s="2217"/>
      <c r="BRZ2089" s="2217"/>
      <c r="BSA2089" s="2217"/>
      <c r="BSB2089" s="2217"/>
      <c r="BSC2089" s="2217"/>
      <c r="BSD2089" s="2217"/>
      <c r="BSE2089" s="2217"/>
      <c r="BSF2089" s="2217"/>
      <c r="BSG2089" s="2217"/>
      <c r="BSH2089" s="2217"/>
      <c r="BSI2089" s="2217"/>
      <c r="BSJ2089" s="2217"/>
      <c r="BSK2089" s="2217"/>
      <c r="BSL2089" s="2217"/>
      <c r="BSM2089" s="2217"/>
      <c r="BSN2089" s="2217"/>
      <c r="BSO2089" s="2217"/>
      <c r="BSP2089" s="2217"/>
      <c r="BSQ2089" s="2217"/>
      <c r="BSR2089" s="2217"/>
      <c r="BSS2089" s="2217"/>
      <c r="BST2089" s="2217"/>
      <c r="BSU2089" s="2217"/>
      <c r="BSV2089" s="2217"/>
      <c r="BSW2089" s="2217"/>
      <c r="BSX2089" s="2217"/>
      <c r="BSY2089" s="2217"/>
      <c r="BSZ2089" s="2217"/>
      <c r="BTA2089" s="2217"/>
      <c r="BTB2089" s="2217"/>
      <c r="BTC2089" s="2217"/>
      <c r="BTD2089" s="2217"/>
      <c r="BTE2089" s="2217"/>
      <c r="BTF2089" s="2217"/>
      <c r="BTG2089" s="2217"/>
      <c r="BTH2089" s="2217"/>
      <c r="BTI2089" s="2217"/>
      <c r="BTJ2089" s="2217"/>
      <c r="BTK2089" s="2217"/>
      <c r="BTL2089" s="2217"/>
      <c r="BTM2089" s="2217"/>
      <c r="BTN2089" s="2217"/>
      <c r="BTO2089" s="2217"/>
      <c r="BTP2089" s="2217"/>
      <c r="BTQ2089" s="2217"/>
      <c r="BTR2089" s="2217"/>
      <c r="BTS2089" s="2217"/>
      <c r="BTT2089" s="2217"/>
      <c r="BTU2089" s="2217"/>
      <c r="BTV2089" s="2217"/>
      <c r="BTW2089" s="2217"/>
      <c r="BTX2089" s="2217"/>
      <c r="BTY2089" s="2217"/>
      <c r="BTZ2089" s="2217"/>
      <c r="BUA2089" s="2217"/>
      <c r="BUB2089" s="2217"/>
      <c r="BUC2089" s="2217"/>
      <c r="BUD2089" s="2217"/>
      <c r="BUE2089" s="2217"/>
      <c r="BUF2089" s="2217"/>
      <c r="BUG2089" s="2217"/>
      <c r="BUH2089" s="2217"/>
      <c r="BUI2089" s="2217"/>
      <c r="BUJ2089" s="2217"/>
      <c r="BUK2089" s="2217"/>
      <c r="BUL2089" s="2217"/>
      <c r="BUM2089" s="2217"/>
      <c r="BUN2089" s="2217"/>
      <c r="BUO2089" s="2217"/>
      <c r="BUP2089" s="2217"/>
      <c r="BUQ2089" s="2217"/>
      <c r="BUR2089" s="2217"/>
      <c r="BUS2089" s="2217"/>
      <c r="BUT2089" s="2217"/>
      <c r="BUU2089" s="2217"/>
      <c r="BUV2089" s="2217"/>
      <c r="BUW2089" s="2217"/>
      <c r="BUX2089" s="2217"/>
      <c r="BUY2089" s="2217"/>
      <c r="BUZ2089" s="2217"/>
      <c r="BVA2089" s="2217"/>
      <c r="BVB2089" s="2217"/>
      <c r="BVC2089" s="2217"/>
      <c r="BVD2089" s="2217"/>
      <c r="BVE2089" s="2217"/>
      <c r="BVF2089" s="2217"/>
      <c r="BVG2089" s="2217"/>
      <c r="BVH2089" s="2217"/>
      <c r="BVI2089" s="2217"/>
      <c r="BVJ2089" s="2217"/>
      <c r="BVK2089" s="2217"/>
      <c r="BVL2089" s="2217"/>
      <c r="BVM2089" s="2217"/>
      <c r="BVN2089" s="2217"/>
      <c r="BVO2089" s="2217"/>
      <c r="BVP2089" s="2217"/>
      <c r="BVQ2089" s="2217"/>
      <c r="BVR2089" s="2217"/>
      <c r="BVS2089" s="2217"/>
      <c r="BVT2089" s="2217"/>
      <c r="BVU2089" s="2217"/>
      <c r="BVV2089" s="2217"/>
      <c r="BVW2089" s="2217"/>
      <c r="BVX2089" s="2217"/>
      <c r="BVY2089" s="2217"/>
      <c r="BVZ2089" s="2217"/>
      <c r="BWA2089" s="2217"/>
      <c r="BWB2089" s="2217"/>
      <c r="BWC2089" s="2217"/>
      <c r="BWD2089" s="2217"/>
      <c r="BWE2089" s="2217"/>
      <c r="BWF2089" s="2217"/>
      <c r="BWG2089" s="2217"/>
      <c r="BWH2089" s="2217"/>
      <c r="BWI2089" s="2217"/>
      <c r="BWJ2089" s="2217"/>
      <c r="BWK2089" s="2217"/>
      <c r="BWL2089" s="2217"/>
      <c r="BWM2089" s="2217"/>
      <c r="BWN2089" s="2217"/>
      <c r="BWO2089" s="2217"/>
      <c r="BWP2089" s="2217"/>
      <c r="BWQ2089" s="2217"/>
      <c r="BWR2089" s="2217"/>
      <c r="BWS2089" s="2217"/>
      <c r="BWT2089" s="2217"/>
      <c r="BWU2089" s="2217"/>
      <c r="BWV2089" s="2217"/>
      <c r="BWW2089" s="2217"/>
      <c r="BWX2089" s="2217"/>
      <c r="BWY2089" s="2217"/>
      <c r="BWZ2089" s="2217"/>
      <c r="BXA2089" s="2217"/>
      <c r="BXB2089" s="2217"/>
      <c r="BXC2089" s="2217"/>
      <c r="BXD2089" s="2217"/>
      <c r="BXE2089" s="2217"/>
      <c r="BXF2089" s="2217"/>
      <c r="BXG2089" s="2217"/>
      <c r="BXH2089" s="2217"/>
      <c r="BXI2089" s="2217"/>
      <c r="BXJ2089" s="2217"/>
      <c r="BXK2089" s="2217"/>
      <c r="BXL2089" s="2217"/>
      <c r="BXM2089" s="2217"/>
      <c r="BXN2089" s="2217"/>
      <c r="BXO2089" s="2217"/>
      <c r="BXP2089" s="2217"/>
      <c r="BXQ2089" s="2217"/>
      <c r="BXR2089" s="2217"/>
      <c r="BXS2089" s="2217"/>
      <c r="BXT2089" s="2217"/>
      <c r="BXU2089" s="2217"/>
      <c r="BXV2089" s="2217"/>
      <c r="BXW2089" s="2217"/>
      <c r="BXX2089" s="2217"/>
      <c r="BXY2089" s="2217"/>
      <c r="BXZ2089" s="2217"/>
      <c r="BYA2089" s="2217"/>
      <c r="BYB2089" s="2217"/>
      <c r="BYC2089" s="2217"/>
      <c r="BYD2089" s="2217"/>
      <c r="BYE2089" s="2217"/>
      <c r="BYF2089" s="2217"/>
      <c r="BYG2089" s="2217"/>
      <c r="BYH2089" s="2217"/>
      <c r="BYI2089" s="2217"/>
      <c r="BYJ2089" s="2217"/>
      <c r="BYK2089" s="2217"/>
      <c r="BYL2089" s="2217"/>
      <c r="BYM2089" s="2217"/>
      <c r="BYN2089" s="2217"/>
      <c r="BYO2089" s="2217"/>
      <c r="BYP2089" s="2217"/>
      <c r="BYQ2089" s="2217"/>
      <c r="BYR2089" s="2217"/>
      <c r="BYS2089" s="2217"/>
      <c r="BYT2089" s="2217"/>
      <c r="BYU2089" s="2217"/>
      <c r="BYV2089" s="2217"/>
      <c r="BYW2089" s="2217"/>
      <c r="BYX2089" s="2217"/>
      <c r="BYY2089" s="2217"/>
      <c r="BYZ2089" s="2217"/>
      <c r="BZA2089" s="2217"/>
      <c r="BZB2089" s="2217"/>
      <c r="BZC2089" s="2217"/>
      <c r="BZD2089" s="2217"/>
      <c r="BZE2089" s="2217"/>
      <c r="BZF2089" s="2217"/>
      <c r="BZG2089" s="2217"/>
      <c r="BZH2089" s="2217"/>
      <c r="BZI2089" s="2217"/>
      <c r="BZJ2089" s="2217"/>
      <c r="BZK2089" s="2217"/>
      <c r="BZL2089" s="2217"/>
      <c r="BZM2089" s="2217"/>
      <c r="BZN2089" s="2217"/>
      <c r="BZO2089" s="2217"/>
      <c r="BZP2089" s="2217"/>
      <c r="BZQ2089" s="2217"/>
      <c r="BZR2089" s="2217"/>
      <c r="BZS2089" s="2217"/>
      <c r="BZT2089" s="2217"/>
      <c r="BZU2089" s="2217"/>
      <c r="BZV2089" s="2217"/>
      <c r="BZW2089" s="2217"/>
      <c r="BZX2089" s="2217"/>
      <c r="BZY2089" s="2217"/>
      <c r="BZZ2089" s="2217"/>
      <c r="CAA2089" s="2217"/>
      <c r="CAB2089" s="2217"/>
      <c r="CAC2089" s="2217"/>
      <c r="CAD2089" s="2217"/>
      <c r="CAE2089" s="2217"/>
      <c r="CAF2089" s="2217"/>
      <c r="CAG2089" s="2217"/>
      <c r="CAH2089" s="2217"/>
      <c r="CAI2089" s="2217"/>
      <c r="CAJ2089" s="2217"/>
      <c r="CAK2089" s="2217"/>
      <c r="CAL2089" s="2217"/>
      <c r="CAM2089" s="2217"/>
      <c r="CAN2089" s="2217"/>
      <c r="CAO2089" s="2217"/>
      <c r="CAP2089" s="2217"/>
      <c r="CAQ2089" s="2217"/>
      <c r="CAR2089" s="2217"/>
      <c r="CAS2089" s="2217"/>
      <c r="CAT2089" s="2217"/>
      <c r="CAU2089" s="2217"/>
      <c r="CAV2089" s="2217"/>
      <c r="CAW2089" s="2217"/>
      <c r="CAX2089" s="2217"/>
      <c r="CAY2089" s="2217"/>
      <c r="CAZ2089" s="2217"/>
      <c r="CBA2089" s="2217"/>
      <c r="CBB2089" s="2217"/>
      <c r="CBC2089" s="2217"/>
      <c r="CBD2089" s="2217"/>
      <c r="CBE2089" s="2217"/>
      <c r="CBF2089" s="2217"/>
      <c r="CBG2089" s="2217"/>
      <c r="CBH2089" s="2217"/>
      <c r="CBI2089" s="2217"/>
      <c r="CBJ2089" s="2217"/>
      <c r="CBK2089" s="2217"/>
      <c r="CBL2089" s="2217"/>
      <c r="CBM2089" s="2217"/>
      <c r="CBN2089" s="2217"/>
      <c r="CBO2089" s="2217"/>
      <c r="CBP2089" s="2217"/>
      <c r="CBQ2089" s="2217"/>
      <c r="CBR2089" s="2217"/>
      <c r="CBS2089" s="2217"/>
      <c r="CBT2089" s="2217"/>
      <c r="CBU2089" s="2217"/>
      <c r="CBV2089" s="2217"/>
      <c r="CBW2089" s="2217"/>
      <c r="CBX2089" s="2217"/>
      <c r="CBY2089" s="2217"/>
      <c r="CBZ2089" s="2217"/>
      <c r="CCA2089" s="2217"/>
      <c r="CCB2089" s="2217"/>
      <c r="CCC2089" s="2217"/>
      <c r="CCD2089" s="2217"/>
      <c r="CCE2089" s="2217"/>
      <c r="CCF2089" s="2217"/>
      <c r="CCG2089" s="2217"/>
      <c r="CCH2089" s="2217"/>
      <c r="CCI2089" s="2217"/>
      <c r="CCJ2089" s="2217"/>
      <c r="CCK2089" s="2217"/>
      <c r="CCL2089" s="2217"/>
      <c r="CCM2089" s="2217"/>
      <c r="CCN2089" s="2217"/>
      <c r="CCO2089" s="2217"/>
      <c r="CCP2089" s="2217"/>
      <c r="CCQ2089" s="2217"/>
      <c r="CCR2089" s="2217"/>
      <c r="CCS2089" s="2217"/>
      <c r="CCT2089" s="2217"/>
      <c r="CCU2089" s="2217"/>
      <c r="CCV2089" s="2217"/>
      <c r="CCW2089" s="2217"/>
      <c r="CCX2089" s="2217"/>
      <c r="CCY2089" s="2217"/>
      <c r="CCZ2089" s="2217"/>
      <c r="CDA2089" s="2217"/>
      <c r="CDB2089" s="2217"/>
      <c r="CDC2089" s="2217"/>
      <c r="CDD2089" s="2217"/>
      <c r="CDE2089" s="2217"/>
      <c r="CDF2089" s="2217"/>
      <c r="CDG2089" s="2217"/>
      <c r="CDH2089" s="2217"/>
      <c r="CDI2089" s="2217"/>
      <c r="CDJ2089" s="2217"/>
      <c r="CDK2089" s="2217"/>
      <c r="CDL2089" s="2217"/>
      <c r="CDM2089" s="2217"/>
      <c r="CDN2089" s="2217"/>
      <c r="CDO2089" s="2217"/>
      <c r="CDP2089" s="2217"/>
      <c r="CDQ2089" s="2217"/>
      <c r="CDR2089" s="2217"/>
      <c r="CDS2089" s="2217"/>
      <c r="CDT2089" s="2217"/>
      <c r="CDU2089" s="2217"/>
      <c r="CDV2089" s="2217"/>
      <c r="CDW2089" s="2217"/>
      <c r="CDX2089" s="2217"/>
      <c r="CDY2089" s="2217"/>
      <c r="CDZ2089" s="2217"/>
      <c r="CEA2089" s="2217"/>
      <c r="CEB2089" s="2217"/>
      <c r="CEC2089" s="2217"/>
      <c r="CED2089" s="2217"/>
      <c r="CEE2089" s="2217"/>
      <c r="CEF2089" s="2217"/>
      <c r="CEG2089" s="2217"/>
      <c r="CEH2089" s="2217"/>
      <c r="CEI2089" s="2217"/>
      <c r="CEJ2089" s="2217"/>
      <c r="CEK2089" s="2217"/>
      <c r="CEL2089" s="2217"/>
      <c r="CEM2089" s="2217"/>
      <c r="CEN2089" s="2217"/>
      <c r="CEO2089" s="2217"/>
      <c r="CEP2089" s="2217"/>
      <c r="CEQ2089" s="2217"/>
      <c r="CER2089" s="2217"/>
      <c r="CES2089" s="2217"/>
      <c r="CET2089" s="2217"/>
      <c r="CEU2089" s="2217"/>
      <c r="CEV2089" s="2217"/>
      <c r="CEW2089" s="2217"/>
      <c r="CEX2089" s="2217"/>
      <c r="CEY2089" s="2217"/>
      <c r="CEZ2089" s="2217"/>
      <c r="CFA2089" s="2217"/>
      <c r="CFB2089" s="2217"/>
      <c r="CFC2089" s="2217"/>
      <c r="CFD2089" s="2217"/>
      <c r="CFE2089" s="2217"/>
      <c r="CFF2089" s="2217"/>
      <c r="CFG2089" s="2217"/>
      <c r="CFH2089" s="2217"/>
      <c r="CFI2089" s="2217"/>
      <c r="CFJ2089" s="2217"/>
      <c r="CFK2089" s="2217"/>
      <c r="CFL2089" s="2217"/>
      <c r="CFM2089" s="2217"/>
      <c r="CFN2089" s="2217"/>
      <c r="CFO2089" s="2217"/>
      <c r="CFP2089" s="2217"/>
      <c r="CFQ2089" s="2217"/>
      <c r="CFR2089" s="2217"/>
      <c r="CFS2089" s="2217"/>
      <c r="CFT2089" s="2217"/>
      <c r="CFU2089" s="2217"/>
      <c r="CFV2089" s="2217"/>
      <c r="CFW2089" s="2217"/>
      <c r="CFX2089" s="2217"/>
      <c r="CFY2089" s="2217"/>
      <c r="CFZ2089" s="2217"/>
      <c r="CGA2089" s="2217"/>
      <c r="CGB2089" s="2217"/>
      <c r="CGC2089" s="2217"/>
      <c r="CGD2089" s="2217"/>
      <c r="CGE2089" s="2217"/>
      <c r="CGF2089" s="2217"/>
      <c r="CGG2089" s="2217"/>
      <c r="CGH2089" s="2217"/>
      <c r="CGI2089" s="2217"/>
      <c r="CGJ2089" s="2217"/>
      <c r="CGK2089" s="2217"/>
      <c r="CGL2089" s="2217"/>
      <c r="CGM2089" s="2217"/>
      <c r="CGN2089" s="2217"/>
      <c r="CGO2089" s="2217"/>
      <c r="CGP2089" s="2217"/>
      <c r="CGQ2089" s="2217"/>
      <c r="CGR2089" s="2217"/>
      <c r="CGS2089" s="2217"/>
      <c r="CGT2089" s="2217"/>
      <c r="CGU2089" s="2217"/>
      <c r="CGV2089" s="2217"/>
      <c r="CGW2089" s="2217"/>
      <c r="CGX2089" s="2217"/>
      <c r="CGY2089" s="2217"/>
      <c r="CGZ2089" s="2217"/>
      <c r="CHA2089" s="2217"/>
      <c r="CHB2089" s="2217"/>
      <c r="CHC2089" s="2217"/>
      <c r="CHD2089" s="2217"/>
      <c r="CHE2089" s="2217"/>
      <c r="CHF2089" s="2217"/>
      <c r="CHG2089" s="2217"/>
      <c r="CHH2089" s="2217"/>
      <c r="CHI2089" s="2217"/>
      <c r="CHJ2089" s="2217"/>
      <c r="CHK2089" s="2217"/>
      <c r="CHL2089" s="2217"/>
      <c r="CHM2089" s="2217"/>
      <c r="CHN2089" s="2217"/>
      <c r="CHO2089" s="2217"/>
      <c r="CHP2089" s="2217"/>
      <c r="CHQ2089" s="2217"/>
      <c r="CHR2089" s="2217"/>
      <c r="CHS2089" s="2217"/>
      <c r="CHT2089" s="2217"/>
      <c r="CHU2089" s="2217"/>
      <c r="CHV2089" s="2217"/>
      <c r="CHW2089" s="2217"/>
      <c r="CHX2089" s="2217"/>
      <c r="CHY2089" s="2217"/>
      <c r="CHZ2089" s="2217"/>
      <c r="CIA2089" s="2217"/>
      <c r="CIB2089" s="2217"/>
      <c r="CIC2089" s="2217"/>
      <c r="CID2089" s="2217"/>
      <c r="CIE2089" s="2217"/>
      <c r="CIF2089" s="2217"/>
      <c r="CIG2089" s="2217"/>
      <c r="CIH2089" s="2217"/>
      <c r="CII2089" s="2217"/>
      <c r="CIJ2089" s="2217"/>
      <c r="CIK2089" s="2217"/>
      <c r="CIL2089" s="2217"/>
      <c r="CIM2089" s="2217"/>
      <c r="CIN2089" s="2217"/>
      <c r="CIO2089" s="2217"/>
      <c r="CIP2089" s="2217"/>
      <c r="CIQ2089" s="2217"/>
      <c r="CIR2089" s="2217"/>
      <c r="CIS2089" s="2217"/>
      <c r="CIT2089" s="2217"/>
      <c r="CIU2089" s="2217"/>
      <c r="CIV2089" s="2217"/>
      <c r="CIW2089" s="2217"/>
      <c r="CIX2089" s="2217"/>
      <c r="CIY2089" s="2217"/>
      <c r="CIZ2089" s="2217"/>
      <c r="CJA2089" s="2217"/>
      <c r="CJB2089" s="2217"/>
      <c r="CJC2089" s="2217"/>
      <c r="CJD2089" s="2217"/>
      <c r="CJE2089" s="2217"/>
      <c r="CJF2089" s="2217"/>
      <c r="CJG2089" s="2217"/>
      <c r="CJH2089" s="2217"/>
      <c r="CJI2089" s="2217"/>
      <c r="CJJ2089" s="2217"/>
      <c r="CJK2089" s="2217"/>
      <c r="CJL2089" s="2217"/>
      <c r="CJM2089" s="2217"/>
      <c r="CJN2089" s="2217"/>
      <c r="CJO2089" s="2217"/>
      <c r="CJP2089" s="2217"/>
      <c r="CJQ2089" s="2217"/>
      <c r="CJR2089" s="2217"/>
      <c r="CJS2089" s="2217"/>
      <c r="CJT2089" s="2217"/>
      <c r="CJU2089" s="2217"/>
      <c r="CJV2089" s="2217"/>
      <c r="CJW2089" s="2217"/>
      <c r="CJX2089" s="2217"/>
      <c r="CJY2089" s="2217"/>
      <c r="CJZ2089" s="2217"/>
      <c r="CKA2089" s="2217"/>
      <c r="CKB2089" s="2217"/>
      <c r="CKC2089" s="2217"/>
      <c r="CKD2089" s="2217"/>
      <c r="CKE2089" s="2217"/>
      <c r="CKF2089" s="2217"/>
      <c r="CKG2089" s="2217"/>
      <c r="CKH2089" s="2217"/>
      <c r="CKI2089" s="2217"/>
      <c r="CKJ2089" s="2217"/>
      <c r="CKK2089" s="2217"/>
      <c r="CKL2089" s="2217"/>
      <c r="CKM2089" s="2217"/>
      <c r="CKN2089" s="2217"/>
      <c r="CKO2089" s="2217"/>
      <c r="CKP2089" s="2217"/>
      <c r="CKQ2089" s="2217"/>
      <c r="CKR2089" s="2217"/>
      <c r="CKS2089" s="2217"/>
      <c r="CKT2089" s="2217"/>
      <c r="CKU2089" s="2217"/>
      <c r="CKV2089" s="2217"/>
      <c r="CKW2089" s="2217"/>
      <c r="CKX2089" s="2217"/>
      <c r="CKY2089" s="2217"/>
      <c r="CKZ2089" s="2217"/>
      <c r="CLA2089" s="2217"/>
      <c r="CLB2089" s="2217"/>
      <c r="CLC2089" s="2217"/>
      <c r="CLD2089" s="2217"/>
      <c r="CLE2089" s="2217"/>
      <c r="CLF2089" s="2217"/>
      <c r="CLG2089" s="2217"/>
      <c r="CLH2089" s="2217"/>
      <c r="CLI2089" s="2217"/>
      <c r="CLJ2089" s="2217"/>
      <c r="CLK2089" s="2217"/>
      <c r="CLL2089" s="2217"/>
      <c r="CLM2089" s="2217"/>
      <c r="CLN2089" s="2217"/>
      <c r="CLO2089" s="2217"/>
      <c r="CLP2089" s="2217"/>
      <c r="CLQ2089" s="2217"/>
      <c r="CLR2089" s="2217"/>
      <c r="CLS2089" s="2217"/>
      <c r="CLT2089" s="2217"/>
      <c r="CLU2089" s="2217"/>
      <c r="CLV2089" s="2217"/>
      <c r="CLW2089" s="2217"/>
      <c r="CLX2089" s="2217"/>
      <c r="CLY2089" s="2217"/>
      <c r="CLZ2089" s="2217"/>
      <c r="CMA2089" s="2217"/>
      <c r="CMB2089" s="2217"/>
      <c r="CMC2089" s="2217"/>
      <c r="CMD2089" s="2217"/>
      <c r="CME2089" s="2217"/>
      <c r="CMF2089" s="2217"/>
      <c r="CMG2089" s="2217"/>
      <c r="CMH2089" s="2217"/>
      <c r="CMI2089" s="2217"/>
      <c r="CMJ2089" s="2217"/>
      <c r="CMK2089" s="2217"/>
      <c r="CML2089" s="2217"/>
      <c r="CMM2089" s="2217"/>
      <c r="CMN2089" s="2217"/>
      <c r="CMO2089" s="2217"/>
      <c r="CMP2089" s="2217"/>
      <c r="CMQ2089" s="2217"/>
      <c r="CMR2089" s="2217"/>
      <c r="CMS2089" s="2217"/>
      <c r="CMT2089" s="2217"/>
      <c r="CMU2089" s="2217"/>
      <c r="CMV2089" s="2217"/>
      <c r="CMW2089" s="2217"/>
      <c r="CMX2089" s="2217"/>
      <c r="CMY2089" s="2217"/>
      <c r="CMZ2089" s="2217"/>
      <c r="CNA2089" s="2217"/>
      <c r="CNB2089" s="2217"/>
      <c r="CNC2089" s="2217"/>
      <c r="CND2089" s="2217"/>
      <c r="CNE2089" s="2217"/>
      <c r="CNF2089" s="2217"/>
      <c r="CNG2089" s="2217"/>
      <c r="CNH2089" s="2217"/>
      <c r="CNI2089" s="2217"/>
      <c r="CNJ2089" s="2217"/>
      <c r="CNK2089" s="2217"/>
      <c r="CNL2089" s="2217"/>
      <c r="CNM2089" s="2217"/>
      <c r="CNN2089" s="2217"/>
      <c r="CNO2089" s="2217"/>
      <c r="CNP2089" s="2217"/>
      <c r="CNQ2089" s="2217"/>
      <c r="CNR2089" s="2217"/>
      <c r="CNS2089" s="2217"/>
      <c r="CNT2089" s="2217"/>
      <c r="CNU2089" s="2217"/>
      <c r="CNV2089" s="2217"/>
      <c r="CNW2089" s="2217"/>
      <c r="CNX2089" s="2217"/>
      <c r="CNY2089" s="2217"/>
      <c r="CNZ2089" s="2217"/>
      <c r="COA2089" s="2217"/>
      <c r="COB2089" s="2217"/>
      <c r="COC2089" s="2217"/>
      <c r="COD2089" s="2217"/>
      <c r="COE2089" s="2217"/>
      <c r="COF2089" s="2217"/>
      <c r="COG2089" s="2217"/>
      <c r="COH2089" s="2217"/>
      <c r="COI2089" s="2217"/>
      <c r="COJ2089" s="2217"/>
      <c r="COK2089" s="2217"/>
      <c r="COL2089" s="2217"/>
      <c r="COM2089" s="2217"/>
      <c r="CON2089" s="2217"/>
      <c r="COO2089" s="2217"/>
      <c r="COP2089" s="2217"/>
      <c r="COQ2089" s="2217"/>
      <c r="COR2089" s="2217"/>
      <c r="COS2089" s="2217"/>
      <c r="COT2089" s="2217"/>
      <c r="COU2089" s="2217"/>
      <c r="COV2089" s="2217"/>
      <c r="COW2089" s="2217"/>
      <c r="COX2089" s="2217"/>
      <c r="COY2089" s="2217"/>
      <c r="COZ2089" s="2217"/>
      <c r="CPA2089" s="2217"/>
      <c r="CPB2089" s="2217"/>
      <c r="CPC2089" s="2217"/>
      <c r="CPD2089" s="2217"/>
      <c r="CPE2089" s="2217"/>
      <c r="CPF2089" s="2217"/>
      <c r="CPG2089" s="2217"/>
      <c r="CPH2089" s="2217"/>
      <c r="CPI2089" s="2217"/>
      <c r="CPJ2089" s="2217"/>
      <c r="CPK2089" s="2217"/>
      <c r="CPL2089" s="2217"/>
      <c r="CPM2089" s="2217"/>
      <c r="CPN2089" s="2217"/>
      <c r="CPO2089" s="2217"/>
      <c r="CPP2089" s="2217"/>
      <c r="CPQ2089" s="2217"/>
      <c r="CPR2089" s="2217"/>
      <c r="CPS2089" s="2217"/>
      <c r="CPT2089" s="2217"/>
      <c r="CPU2089" s="2217"/>
      <c r="CPV2089" s="2217"/>
      <c r="CPW2089" s="2217"/>
      <c r="CPX2089" s="2217"/>
      <c r="CPY2089" s="2217"/>
      <c r="CPZ2089" s="2217"/>
      <c r="CQA2089" s="2217"/>
      <c r="CQB2089" s="2217"/>
      <c r="CQC2089" s="2217"/>
      <c r="CQD2089" s="2217"/>
      <c r="CQE2089" s="2217"/>
      <c r="CQF2089" s="2217"/>
      <c r="CQG2089" s="2217"/>
      <c r="CQH2089" s="2217"/>
      <c r="CQI2089" s="2217"/>
      <c r="CQJ2089" s="2217"/>
      <c r="CQK2089" s="2217"/>
      <c r="CQL2089" s="2217"/>
      <c r="CQM2089" s="2217"/>
      <c r="CQN2089" s="2217"/>
      <c r="CQO2089" s="2217"/>
      <c r="CQP2089" s="2217"/>
      <c r="CQQ2089" s="2217"/>
      <c r="CQR2089" s="2217"/>
      <c r="CQS2089" s="2217"/>
      <c r="CQT2089" s="2217"/>
      <c r="CQU2089" s="2217"/>
      <c r="CQV2089" s="2217"/>
      <c r="CQW2089" s="2217"/>
      <c r="CQX2089" s="2217"/>
      <c r="CQY2089" s="2217"/>
      <c r="CQZ2089" s="2217"/>
      <c r="CRA2089" s="2217"/>
      <c r="CRB2089" s="2217"/>
      <c r="CRC2089" s="2217"/>
      <c r="CRD2089" s="2217"/>
      <c r="CRE2089" s="2217"/>
      <c r="CRF2089" s="2217"/>
      <c r="CRG2089" s="2217"/>
      <c r="CRH2089" s="2217"/>
      <c r="CRI2089" s="2217"/>
      <c r="CRJ2089" s="2217"/>
      <c r="CRK2089" s="2217"/>
      <c r="CRL2089" s="2217"/>
      <c r="CRM2089" s="2217"/>
      <c r="CRN2089" s="2217"/>
      <c r="CRO2089" s="2217"/>
      <c r="CRP2089" s="2217"/>
      <c r="CRQ2089" s="2217"/>
      <c r="CRR2089" s="2217"/>
      <c r="CRS2089" s="2217"/>
      <c r="CRT2089" s="2217"/>
      <c r="CRU2089" s="2217"/>
      <c r="CRV2089" s="2217"/>
      <c r="CRW2089" s="2217"/>
      <c r="CRX2089" s="2217"/>
      <c r="CRY2089" s="2217"/>
      <c r="CRZ2089" s="2217"/>
      <c r="CSA2089" s="2217"/>
      <c r="CSB2089" s="2217"/>
      <c r="CSC2089" s="2217"/>
      <c r="CSD2089" s="2217"/>
      <c r="CSE2089" s="2217"/>
      <c r="CSF2089" s="2217"/>
      <c r="CSG2089" s="2217"/>
      <c r="CSH2089" s="2217"/>
      <c r="CSI2089" s="2217"/>
      <c r="CSJ2089" s="2217"/>
      <c r="CSK2089" s="2217"/>
      <c r="CSL2089" s="2217"/>
      <c r="CSM2089" s="2217"/>
      <c r="CSN2089" s="2217"/>
      <c r="CSO2089" s="2217"/>
      <c r="CSP2089" s="2217"/>
      <c r="CSQ2089" s="2217"/>
      <c r="CSR2089" s="2217"/>
      <c r="CSS2089" s="2217"/>
      <c r="CST2089" s="2217"/>
      <c r="CSU2089" s="2217"/>
      <c r="CSV2089" s="2217"/>
      <c r="CSW2089" s="2217"/>
      <c r="CSX2089" s="2217"/>
      <c r="CSY2089" s="2217"/>
      <c r="CSZ2089" s="2217"/>
      <c r="CTA2089" s="2217"/>
      <c r="CTB2089" s="2217"/>
      <c r="CTC2089" s="2217"/>
      <c r="CTD2089" s="2217"/>
      <c r="CTE2089" s="2217"/>
      <c r="CTF2089" s="2217"/>
      <c r="CTG2089" s="2217"/>
      <c r="CTH2089" s="2217"/>
      <c r="CTI2089" s="2217"/>
      <c r="CTJ2089" s="2217"/>
      <c r="CTK2089" s="2217"/>
      <c r="CTL2089" s="2217"/>
      <c r="CTM2089" s="2217"/>
      <c r="CTN2089" s="2217"/>
      <c r="CTO2089" s="2217"/>
      <c r="CTP2089" s="2217"/>
      <c r="CTQ2089" s="2217"/>
      <c r="CTR2089" s="2217"/>
      <c r="CTS2089" s="2217"/>
      <c r="CTT2089" s="2217"/>
      <c r="CTU2089" s="2217"/>
      <c r="CTV2089" s="2217"/>
      <c r="CTW2089" s="2217"/>
      <c r="CTX2089" s="2217"/>
      <c r="CTY2089" s="2217"/>
      <c r="CTZ2089" s="2217"/>
      <c r="CUA2089" s="2217"/>
      <c r="CUB2089" s="2217"/>
      <c r="CUC2089" s="2217"/>
      <c r="CUD2089" s="2217"/>
      <c r="CUE2089" s="2217"/>
      <c r="CUF2089" s="2217"/>
      <c r="CUG2089" s="2217"/>
      <c r="CUH2089" s="2217"/>
      <c r="CUI2089" s="2217"/>
      <c r="CUJ2089" s="2217"/>
      <c r="CUK2089" s="2217"/>
      <c r="CUL2089" s="2217"/>
      <c r="CUM2089" s="2217"/>
      <c r="CUN2089" s="2217"/>
      <c r="CUO2089" s="2217"/>
      <c r="CUP2089" s="2217"/>
      <c r="CUQ2089" s="2217"/>
      <c r="CUR2089" s="2217"/>
      <c r="CUS2089" s="2217"/>
      <c r="CUT2089" s="2217"/>
      <c r="CUU2089" s="2217"/>
      <c r="CUV2089" s="2217"/>
      <c r="CUW2089" s="2217"/>
      <c r="CUX2089" s="2217"/>
      <c r="CUY2089" s="2217"/>
      <c r="CUZ2089" s="2217"/>
      <c r="CVA2089" s="2217"/>
      <c r="CVB2089" s="2217"/>
      <c r="CVC2089" s="2217"/>
      <c r="CVD2089" s="2217"/>
      <c r="CVE2089" s="2217"/>
      <c r="CVF2089" s="2217"/>
      <c r="CVG2089" s="2217"/>
      <c r="CVH2089" s="2217"/>
      <c r="CVI2089" s="2217"/>
      <c r="CVJ2089" s="2217"/>
      <c r="CVK2089" s="2217"/>
      <c r="CVL2089" s="2217"/>
      <c r="CVM2089" s="2217"/>
      <c r="CVN2089" s="2217"/>
      <c r="CVO2089" s="2217"/>
      <c r="CVP2089" s="2217"/>
      <c r="CVQ2089" s="2217"/>
      <c r="CVR2089" s="2217"/>
      <c r="CVS2089" s="2217"/>
      <c r="CVT2089" s="2217"/>
      <c r="CVU2089" s="2217"/>
      <c r="CVV2089" s="2217"/>
      <c r="CVW2089" s="2217"/>
      <c r="CVX2089" s="2217"/>
      <c r="CVY2089" s="2217"/>
      <c r="CVZ2089" s="2217"/>
      <c r="CWA2089" s="2217"/>
      <c r="CWB2089" s="2217"/>
      <c r="CWC2089" s="2217"/>
      <c r="CWD2089" s="2217"/>
      <c r="CWE2089" s="2217"/>
      <c r="CWF2089" s="2217"/>
      <c r="CWG2089" s="2217"/>
      <c r="CWH2089" s="2217"/>
      <c r="CWI2089" s="2217"/>
      <c r="CWJ2089" s="2217"/>
      <c r="CWK2089" s="2217"/>
      <c r="CWL2089" s="2217"/>
      <c r="CWM2089" s="2217"/>
      <c r="CWN2089" s="2217"/>
      <c r="CWO2089" s="2217"/>
      <c r="CWP2089" s="2217"/>
      <c r="CWQ2089" s="2217"/>
      <c r="CWR2089" s="2217"/>
      <c r="CWS2089" s="2217"/>
      <c r="CWT2089" s="2217"/>
      <c r="CWU2089" s="2217"/>
      <c r="CWV2089" s="2217"/>
      <c r="CWW2089" s="2217"/>
      <c r="CWX2089" s="2217"/>
      <c r="CWY2089" s="2217"/>
      <c r="CWZ2089" s="2217"/>
      <c r="CXA2089" s="2217"/>
      <c r="CXB2089" s="2217"/>
      <c r="CXC2089" s="2217"/>
      <c r="CXD2089" s="2217"/>
      <c r="CXE2089" s="2217"/>
      <c r="CXF2089" s="2217"/>
      <c r="CXG2089" s="2217"/>
      <c r="CXH2089" s="2217"/>
      <c r="CXI2089" s="2217"/>
      <c r="CXJ2089" s="2217"/>
      <c r="CXK2089" s="2217"/>
      <c r="CXL2089" s="2217"/>
      <c r="CXM2089" s="2217"/>
      <c r="CXN2089" s="2217"/>
      <c r="CXO2089" s="2217"/>
      <c r="CXP2089" s="2217"/>
      <c r="CXQ2089" s="2217"/>
      <c r="CXR2089" s="2217"/>
      <c r="CXS2089" s="2217"/>
      <c r="CXT2089" s="2217"/>
      <c r="CXU2089" s="2217"/>
      <c r="CXV2089" s="2217"/>
      <c r="CXW2089" s="2217"/>
      <c r="CXX2089" s="2217"/>
      <c r="CXY2089" s="2217"/>
      <c r="CXZ2089" s="2217"/>
      <c r="CYA2089" s="2217"/>
      <c r="CYB2089" s="2217"/>
      <c r="CYC2089" s="2217"/>
      <c r="CYD2089" s="2217"/>
      <c r="CYE2089" s="2217"/>
      <c r="CYF2089" s="2217"/>
      <c r="CYG2089" s="2217"/>
      <c r="CYH2089" s="2217"/>
      <c r="CYI2089" s="2217"/>
      <c r="CYJ2089" s="2217"/>
      <c r="CYK2089" s="2217"/>
      <c r="CYL2089" s="2217"/>
      <c r="CYM2089" s="2217"/>
      <c r="CYN2089" s="2217"/>
      <c r="CYO2089" s="2217"/>
      <c r="CYP2089" s="2217"/>
      <c r="CYQ2089" s="2217"/>
      <c r="CYR2089" s="2217"/>
      <c r="CYS2089" s="2217"/>
      <c r="CYT2089" s="2217"/>
      <c r="CYU2089" s="2217"/>
      <c r="CYV2089" s="2217"/>
      <c r="CYW2089" s="2217"/>
      <c r="CYX2089" s="2217"/>
      <c r="CYY2089" s="2217"/>
      <c r="CYZ2089" s="2217"/>
      <c r="CZA2089" s="2217"/>
      <c r="CZB2089" s="2217"/>
      <c r="CZC2089" s="2217"/>
      <c r="CZD2089" s="2217"/>
      <c r="CZE2089" s="2217"/>
      <c r="CZF2089" s="2217"/>
      <c r="CZG2089" s="2217"/>
      <c r="CZH2089" s="2217"/>
      <c r="CZI2089" s="2217"/>
      <c r="CZJ2089" s="2217"/>
      <c r="CZK2089" s="2217"/>
      <c r="CZL2089" s="2217"/>
      <c r="CZM2089" s="2217"/>
      <c r="CZN2089" s="2217"/>
      <c r="CZO2089" s="2217"/>
      <c r="CZP2089" s="2217"/>
      <c r="CZQ2089" s="2217"/>
      <c r="CZR2089" s="2217"/>
      <c r="CZS2089" s="2217"/>
      <c r="CZT2089" s="2217"/>
      <c r="CZU2089" s="2217"/>
      <c r="CZV2089" s="2217"/>
      <c r="CZW2089" s="2217"/>
      <c r="CZX2089" s="2217"/>
      <c r="CZY2089" s="2217"/>
      <c r="CZZ2089" s="2217"/>
      <c r="DAA2089" s="2217"/>
      <c r="DAB2089" s="2217"/>
      <c r="DAC2089" s="2217"/>
      <c r="DAD2089" s="2217"/>
      <c r="DAE2089" s="2217"/>
      <c r="DAF2089" s="2217"/>
      <c r="DAG2089" s="2217"/>
      <c r="DAH2089" s="2217"/>
      <c r="DAI2089" s="2217"/>
      <c r="DAJ2089" s="2217"/>
      <c r="DAK2089" s="2217"/>
      <c r="DAL2089" s="2217"/>
      <c r="DAM2089" s="2217"/>
      <c r="DAN2089" s="2217"/>
      <c r="DAO2089" s="2217"/>
      <c r="DAP2089" s="2217"/>
      <c r="DAQ2089" s="2217"/>
      <c r="DAR2089" s="2217"/>
      <c r="DAS2089" s="2217"/>
      <c r="DAT2089" s="2217"/>
      <c r="DAU2089" s="2217"/>
      <c r="DAV2089" s="2217"/>
      <c r="DAW2089" s="2217"/>
      <c r="DAX2089" s="2217"/>
      <c r="DAY2089" s="2217"/>
      <c r="DAZ2089" s="2217"/>
      <c r="DBA2089" s="2217"/>
      <c r="DBB2089" s="2217"/>
      <c r="DBC2089" s="2217"/>
      <c r="DBD2089" s="2217"/>
      <c r="DBE2089" s="2217"/>
      <c r="DBF2089" s="2217"/>
      <c r="DBG2089" s="2217"/>
      <c r="DBH2089" s="2217"/>
      <c r="DBI2089" s="2217"/>
      <c r="DBJ2089" s="2217"/>
      <c r="DBK2089" s="2217"/>
      <c r="DBL2089" s="2217"/>
      <c r="DBM2089" s="2217"/>
      <c r="DBN2089" s="2217"/>
      <c r="DBO2089" s="2217"/>
      <c r="DBP2089" s="2217"/>
      <c r="DBQ2089" s="2217"/>
      <c r="DBR2089" s="2217"/>
      <c r="DBS2089" s="2217"/>
      <c r="DBT2089" s="2217"/>
      <c r="DBU2089" s="2217"/>
      <c r="DBV2089" s="2217"/>
      <c r="DBW2089" s="2217"/>
      <c r="DBX2089" s="2217"/>
      <c r="DBY2089" s="2217"/>
      <c r="DBZ2089" s="2217"/>
      <c r="DCA2089" s="2217"/>
      <c r="DCB2089" s="2217"/>
      <c r="DCC2089" s="2217"/>
      <c r="DCD2089" s="2217"/>
      <c r="DCE2089" s="2217"/>
      <c r="DCF2089" s="2217"/>
      <c r="DCG2089" s="2217"/>
      <c r="DCH2089" s="2217"/>
      <c r="DCI2089" s="2217"/>
      <c r="DCJ2089" s="2217"/>
      <c r="DCK2089" s="2217"/>
      <c r="DCL2089" s="2217"/>
      <c r="DCM2089" s="2217"/>
      <c r="DCN2089" s="2217"/>
      <c r="DCO2089" s="2217"/>
      <c r="DCP2089" s="2217"/>
      <c r="DCQ2089" s="2217"/>
      <c r="DCR2089" s="2217"/>
      <c r="DCS2089" s="2217"/>
      <c r="DCT2089" s="2217"/>
      <c r="DCU2089" s="2217"/>
      <c r="DCV2089" s="2217"/>
      <c r="DCW2089" s="2217"/>
      <c r="DCX2089" s="2217"/>
      <c r="DCY2089" s="2217"/>
      <c r="DCZ2089" s="2217"/>
      <c r="DDA2089" s="2217"/>
      <c r="DDB2089" s="2217"/>
      <c r="DDC2089" s="2217"/>
      <c r="DDD2089" s="2217"/>
      <c r="DDE2089" s="2217"/>
      <c r="DDF2089" s="2217"/>
      <c r="DDG2089" s="2217"/>
      <c r="DDH2089" s="2217"/>
      <c r="DDI2089" s="2217"/>
      <c r="DDJ2089" s="2217"/>
      <c r="DDK2089" s="2217"/>
      <c r="DDL2089" s="2217"/>
      <c r="DDM2089" s="2217"/>
      <c r="DDN2089" s="2217"/>
      <c r="DDO2089" s="2217"/>
      <c r="DDP2089" s="2217"/>
      <c r="DDQ2089" s="2217"/>
      <c r="DDR2089" s="2217"/>
      <c r="DDS2089" s="2217"/>
      <c r="DDT2089" s="2217"/>
      <c r="DDU2089" s="2217"/>
      <c r="DDV2089" s="2217"/>
      <c r="DDW2089" s="2217"/>
      <c r="DDX2089" s="2217"/>
      <c r="DDY2089" s="2217"/>
      <c r="DDZ2089" s="2217"/>
      <c r="DEA2089" s="2217"/>
      <c r="DEB2089" s="2217"/>
      <c r="DEC2089" s="2217"/>
      <c r="DED2089" s="2217"/>
      <c r="DEE2089" s="2217"/>
      <c r="DEF2089" s="2217"/>
      <c r="DEG2089" s="2217"/>
      <c r="DEH2089" s="2217"/>
      <c r="DEI2089" s="2217"/>
      <c r="DEJ2089" s="2217"/>
      <c r="DEK2089" s="2217"/>
      <c r="DEL2089" s="2217"/>
      <c r="DEM2089" s="2217"/>
      <c r="DEN2089" s="2217"/>
      <c r="DEO2089" s="2217"/>
      <c r="DEP2089" s="2217"/>
      <c r="DEQ2089" s="2217"/>
      <c r="DER2089" s="2217"/>
      <c r="DES2089" s="2217"/>
      <c r="DET2089" s="2217"/>
      <c r="DEU2089" s="2217"/>
      <c r="DEV2089" s="2217"/>
      <c r="DEW2089" s="2217"/>
      <c r="DEX2089" s="2217"/>
      <c r="DEY2089" s="2217"/>
      <c r="DEZ2089" s="2217"/>
      <c r="DFA2089" s="2217"/>
      <c r="DFB2089" s="2217"/>
      <c r="DFC2089" s="2217"/>
      <c r="DFD2089" s="2217"/>
      <c r="DFE2089" s="2217"/>
      <c r="DFF2089" s="2217"/>
      <c r="DFG2089" s="2217"/>
      <c r="DFH2089" s="2217"/>
      <c r="DFI2089" s="2217"/>
      <c r="DFJ2089" s="2217"/>
      <c r="DFK2089" s="2217"/>
      <c r="DFL2089" s="2217"/>
      <c r="DFM2089" s="2217"/>
      <c r="DFN2089" s="2217"/>
      <c r="DFO2089" s="2217"/>
      <c r="DFP2089" s="2217"/>
      <c r="DFQ2089" s="2217"/>
      <c r="DFR2089" s="2217"/>
      <c r="DFS2089" s="2217"/>
      <c r="DFT2089" s="2217"/>
      <c r="DFU2089" s="2217"/>
      <c r="DFV2089" s="2217"/>
      <c r="DFW2089" s="2217"/>
      <c r="DFX2089" s="2217"/>
      <c r="DFY2089" s="2217"/>
      <c r="DFZ2089" s="2217"/>
      <c r="DGA2089" s="2217"/>
      <c r="DGB2089" s="2217"/>
      <c r="DGC2089" s="2217"/>
      <c r="DGD2089" s="2217"/>
      <c r="DGE2089" s="2217"/>
      <c r="DGF2089" s="2217"/>
      <c r="DGG2089" s="2217"/>
      <c r="DGH2089" s="2217"/>
      <c r="DGI2089" s="2217"/>
      <c r="DGJ2089" s="2217"/>
      <c r="DGK2089" s="2217"/>
      <c r="DGL2089" s="2217"/>
      <c r="DGM2089" s="2217"/>
      <c r="DGN2089" s="2217"/>
      <c r="DGO2089" s="2217"/>
      <c r="DGP2089" s="2217"/>
      <c r="DGQ2089" s="2217"/>
      <c r="DGR2089" s="2217"/>
      <c r="DGS2089" s="2217"/>
      <c r="DGT2089" s="2217"/>
      <c r="DGU2089" s="2217"/>
      <c r="DGV2089" s="2217"/>
      <c r="DGW2089" s="2217"/>
      <c r="DGX2089" s="2217"/>
      <c r="DGY2089" s="2217"/>
      <c r="DGZ2089" s="2217"/>
      <c r="DHA2089" s="2217"/>
      <c r="DHB2089" s="2217"/>
      <c r="DHC2089" s="2217"/>
      <c r="DHD2089" s="2217"/>
      <c r="DHE2089" s="2217"/>
      <c r="DHF2089" s="2217"/>
      <c r="DHG2089" s="2217"/>
      <c r="DHH2089" s="2217"/>
      <c r="DHI2089" s="2217"/>
      <c r="DHJ2089" s="2217"/>
      <c r="DHK2089" s="2217"/>
      <c r="DHL2089" s="2217"/>
      <c r="DHM2089" s="2217"/>
      <c r="DHN2089" s="2217"/>
      <c r="DHO2089" s="2217"/>
      <c r="DHP2089" s="2217"/>
      <c r="DHQ2089" s="2217"/>
      <c r="DHR2089" s="2217"/>
      <c r="DHS2089" s="2217"/>
      <c r="DHT2089" s="2217"/>
      <c r="DHU2089" s="2217"/>
      <c r="DHV2089" s="2217"/>
      <c r="DHW2089" s="2217"/>
      <c r="DHX2089" s="2217"/>
      <c r="DHY2089" s="2217"/>
      <c r="DHZ2089" s="2217"/>
      <c r="DIA2089" s="2217"/>
      <c r="DIB2089" s="2217"/>
      <c r="DIC2089" s="2217"/>
      <c r="DID2089" s="2217"/>
      <c r="DIE2089" s="2217"/>
      <c r="DIF2089" s="2217"/>
      <c r="DIG2089" s="2217"/>
      <c r="DIH2089" s="2217"/>
      <c r="DII2089" s="2217"/>
      <c r="DIJ2089" s="2217"/>
      <c r="DIK2089" s="2217"/>
      <c r="DIL2089" s="2217"/>
      <c r="DIM2089" s="2217"/>
      <c r="DIN2089" s="2217"/>
      <c r="DIO2089" s="2217"/>
      <c r="DIP2089" s="2217"/>
      <c r="DIQ2089" s="2217"/>
      <c r="DIR2089" s="2217"/>
      <c r="DIS2089" s="2217"/>
      <c r="DIT2089" s="2217"/>
      <c r="DIU2089" s="2217"/>
      <c r="DIV2089" s="2217"/>
      <c r="DIW2089" s="2217"/>
      <c r="DIX2089" s="2217"/>
      <c r="DIY2089" s="2217"/>
      <c r="DIZ2089" s="2217"/>
      <c r="DJA2089" s="2217"/>
      <c r="DJB2089" s="2217"/>
      <c r="DJC2089" s="2217"/>
      <c r="DJD2089" s="2217"/>
      <c r="DJE2089" s="2217"/>
      <c r="DJF2089" s="2217"/>
      <c r="DJG2089" s="2217"/>
      <c r="DJH2089" s="2217"/>
      <c r="DJI2089" s="2217"/>
      <c r="DJJ2089" s="2217"/>
      <c r="DJK2089" s="2217"/>
      <c r="DJL2089" s="2217"/>
      <c r="DJM2089" s="2217"/>
      <c r="DJN2089" s="2217"/>
      <c r="DJO2089" s="2217"/>
      <c r="DJP2089" s="2217"/>
      <c r="DJQ2089" s="2217"/>
      <c r="DJR2089" s="2217"/>
      <c r="DJS2089" s="2217"/>
      <c r="DJT2089" s="2217"/>
      <c r="DJU2089" s="2217"/>
      <c r="DJV2089" s="2217"/>
      <c r="DJW2089" s="2217"/>
      <c r="DJX2089" s="2217"/>
      <c r="DJY2089" s="2217"/>
      <c r="DJZ2089" s="2217"/>
      <c r="DKA2089" s="2217"/>
      <c r="DKB2089" s="2217"/>
      <c r="DKC2089" s="2217"/>
      <c r="DKD2089" s="2217"/>
      <c r="DKE2089" s="2217"/>
      <c r="DKF2089" s="2217"/>
      <c r="DKG2089" s="2217"/>
      <c r="DKH2089" s="2217"/>
      <c r="DKI2089" s="2217"/>
      <c r="DKJ2089" s="2217"/>
      <c r="DKK2089" s="2217"/>
      <c r="DKL2089" s="2217"/>
      <c r="DKM2089" s="2217"/>
      <c r="DKN2089" s="2217"/>
      <c r="DKO2089" s="2217"/>
      <c r="DKP2089" s="2217"/>
      <c r="DKQ2089" s="2217"/>
      <c r="DKR2089" s="2217"/>
      <c r="DKS2089" s="2217"/>
      <c r="DKT2089" s="2217"/>
      <c r="DKU2089" s="2217"/>
      <c r="DKV2089" s="2217"/>
      <c r="DKW2089" s="2217"/>
      <c r="DKX2089" s="2217"/>
      <c r="DKY2089" s="2217"/>
      <c r="DKZ2089" s="2217"/>
      <c r="DLA2089" s="2217"/>
      <c r="DLB2089" s="2217"/>
      <c r="DLC2089" s="2217"/>
      <c r="DLD2089" s="2217"/>
      <c r="DLE2089" s="2217"/>
      <c r="DLF2089" s="2217"/>
      <c r="DLG2089" s="2217"/>
      <c r="DLH2089" s="2217"/>
      <c r="DLI2089" s="2217"/>
      <c r="DLJ2089" s="2217"/>
      <c r="DLK2089" s="2217"/>
      <c r="DLL2089" s="2217"/>
      <c r="DLM2089" s="2217"/>
      <c r="DLN2089" s="2217"/>
      <c r="DLO2089" s="2217"/>
      <c r="DLP2089" s="2217"/>
      <c r="DLQ2089" s="2217"/>
      <c r="DLR2089" s="2217"/>
      <c r="DLS2089" s="2217"/>
      <c r="DLT2089" s="2217"/>
      <c r="DLU2089" s="2217"/>
      <c r="DLV2089" s="2217"/>
      <c r="DLW2089" s="2217"/>
      <c r="DLX2089" s="2217"/>
      <c r="DLY2089" s="2217"/>
      <c r="DLZ2089" s="2217"/>
      <c r="DMA2089" s="2217"/>
      <c r="DMB2089" s="2217"/>
      <c r="DMC2089" s="2217"/>
      <c r="DMD2089" s="2217"/>
      <c r="DME2089" s="2217"/>
      <c r="DMF2089" s="2217"/>
      <c r="DMG2089" s="2217"/>
      <c r="DMH2089" s="2217"/>
      <c r="DMI2089" s="2217"/>
      <c r="DMJ2089" s="2217"/>
      <c r="DMK2089" s="2217"/>
      <c r="DML2089" s="2217"/>
      <c r="DMM2089" s="2217"/>
      <c r="DMN2089" s="2217"/>
      <c r="DMO2089" s="2217"/>
      <c r="DMP2089" s="2217"/>
      <c r="DMQ2089" s="2217"/>
      <c r="DMR2089" s="2217"/>
      <c r="DMS2089" s="2217"/>
      <c r="DMT2089" s="2217"/>
      <c r="DMU2089" s="2217"/>
      <c r="DMV2089" s="2217"/>
      <c r="DMW2089" s="2217"/>
      <c r="DMX2089" s="2217"/>
      <c r="DMY2089" s="2217"/>
      <c r="DMZ2089" s="2217"/>
      <c r="DNA2089" s="2217"/>
      <c r="DNB2089" s="2217"/>
      <c r="DNC2089" s="2217"/>
      <c r="DND2089" s="2217"/>
      <c r="DNE2089" s="2217"/>
      <c r="DNF2089" s="2217"/>
      <c r="DNG2089" s="2217"/>
      <c r="DNH2089" s="2217"/>
      <c r="DNI2089" s="2217"/>
      <c r="DNJ2089" s="2217"/>
      <c r="DNK2089" s="2217"/>
      <c r="DNL2089" s="2217"/>
      <c r="DNM2089" s="2217"/>
      <c r="DNN2089" s="2217"/>
      <c r="DNO2089" s="2217"/>
      <c r="DNP2089" s="2217"/>
      <c r="DNQ2089" s="2217"/>
      <c r="DNR2089" s="2217"/>
      <c r="DNS2089" s="2217"/>
      <c r="DNT2089" s="2217"/>
      <c r="DNU2089" s="2217"/>
      <c r="DNV2089" s="2217"/>
      <c r="DNW2089" s="2217"/>
      <c r="DNX2089" s="2217"/>
      <c r="DNY2089" s="2217"/>
      <c r="DNZ2089" s="2217"/>
      <c r="DOA2089" s="2217"/>
      <c r="DOB2089" s="2217"/>
      <c r="DOC2089" s="2217"/>
      <c r="DOD2089" s="2217"/>
      <c r="DOE2089" s="2217"/>
      <c r="DOF2089" s="2217"/>
      <c r="DOG2089" s="2217"/>
      <c r="DOH2089" s="2217"/>
      <c r="DOI2089" s="2217"/>
      <c r="DOJ2089" s="2217"/>
      <c r="DOK2089" s="2217"/>
      <c r="DOL2089" s="2217"/>
      <c r="DOM2089" s="2217"/>
      <c r="DON2089" s="2217"/>
      <c r="DOO2089" s="2217"/>
      <c r="DOP2089" s="2217"/>
      <c r="DOQ2089" s="2217"/>
      <c r="DOR2089" s="2217"/>
      <c r="DOS2089" s="2217"/>
      <c r="DOT2089" s="2217"/>
      <c r="DOU2089" s="2217"/>
      <c r="DOV2089" s="2217"/>
      <c r="DOW2089" s="2217"/>
      <c r="DOX2089" s="2217"/>
      <c r="DOY2089" s="2217"/>
      <c r="DOZ2089" s="2217"/>
      <c r="DPA2089" s="2217"/>
      <c r="DPB2089" s="2217"/>
      <c r="DPC2089" s="2217"/>
      <c r="DPD2089" s="2217"/>
      <c r="DPE2089" s="2217"/>
      <c r="DPF2089" s="2217"/>
      <c r="DPG2089" s="2217"/>
      <c r="DPH2089" s="2217"/>
      <c r="DPI2089" s="2217"/>
      <c r="DPJ2089" s="2217"/>
      <c r="DPK2089" s="2217"/>
      <c r="DPL2089" s="2217"/>
      <c r="DPM2089" s="2217"/>
      <c r="DPN2089" s="2217"/>
      <c r="DPO2089" s="2217"/>
      <c r="DPP2089" s="2217"/>
      <c r="DPQ2089" s="2217"/>
      <c r="DPR2089" s="2217"/>
      <c r="DPS2089" s="2217"/>
      <c r="DPT2089" s="2217"/>
      <c r="DPU2089" s="2217"/>
      <c r="DPV2089" s="2217"/>
      <c r="DPW2089" s="2217"/>
      <c r="DPX2089" s="2217"/>
      <c r="DPY2089" s="2217"/>
      <c r="DPZ2089" s="2217"/>
      <c r="DQA2089" s="2217"/>
      <c r="DQB2089" s="2217"/>
      <c r="DQC2089" s="2217"/>
      <c r="DQD2089" s="2217"/>
      <c r="DQE2089" s="2217"/>
      <c r="DQF2089" s="2217"/>
      <c r="DQG2089" s="2217"/>
      <c r="DQH2089" s="2217"/>
      <c r="DQI2089" s="2217"/>
      <c r="DQJ2089" s="2217"/>
      <c r="DQK2089" s="2217"/>
      <c r="DQL2089" s="2217"/>
      <c r="DQM2089" s="2217"/>
      <c r="DQN2089" s="2217"/>
      <c r="DQO2089" s="2217"/>
      <c r="DQP2089" s="2217"/>
      <c r="DQQ2089" s="2217"/>
      <c r="DQR2089" s="2217"/>
      <c r="DQS2089" s="2217"/>
      <c r="DQT2089" s="2217"/>
      <c r="DQU2089" s="2217"/>
      <c r="DQV2089" s="2217"/>
      <c r="DQW2089" s="2217"/>
      <c r="DQX2089" s="2217"/>
      <c r="DQY2089" s="2217"/>
      <c r="DQZ2089" s="2217"/>
      <c r="DRA2089" s="2217"/>
      <c r="DRB2089" s="2217"/>
      <c r="DRC2089" s="2217"/>
      <c r="DRD2089" s="2217"/>
      <c r="DRE2089" s="2217"/>
      <c r="DRF2089" s="2217"/>
      <c r="DRG2089" s="2217"/>
      <c r="DRH2089" s="2217"/>
      <c r="DRI2089" s="2217"/>
      <c r="DRJ2089" s="2217"/>
      <c r="DRK2089" s="2217"/>
      <c r="DRL2089" s="2217"/>
      <c r="DRM2089" s="2217"/>
      <c r="DRN2089" s="2217"/>
      <c r="DRO2089" s="2217"/>
      <c r="DRP2089" s="2217"/>
      <c r="DRQ2089" s="2217"/>
      <c r="DRR2089" s="2217"/>
      <c r="DRS2089" s="2217"/>
      <c r="DRT2089" s="2217"/>
      <c r="DRU2089" s="2217"/>
      <c r="DRV2089" s="2217"/>
      <c r="DRW2089" s="2217"/>
      <c r="DRX2089" s="2217"/>
      <c r="DRY2089" s="2217"/>
      <c r="DRZ2089" s="2217"/>
      <c r="DSA2089" s="2217"/>
      <c r="DSB2089" s="2217"/>
      <c r="DSC2089" s="2217"/>
      <c r="DSD2089" s="2217"/>
      <c r="DSE2089" s="2217"/>
      <c r="DSF2089" s="2217"/>
      <c r="DSG2089" s="2217"/>
      <c r="DSH2089" s="2217"/>
      <c r="DSI2089" s="2217"/>
      <c r="DSJ2089" s="2217"/>
      <c r="DSK2089" s="2217"/>
      <c r="DSL2089" s="2217"/>
      <c r="DSM2089" s="2217"/>
      <c r="DSN2089" s="2217"/>
      <c r="DSO2089" s="2217"/>
      <c r="DSP2089" s="2217"/>
      <c r="DSQ2089" s="2217"/>
      <c r="DSR2089" s="2217"/>
      <c r="DSS2089" s="2217"/>
      <c r="DST2089" s="2217"/>
      <c r="DSU2089" s="2217"/>
      <c r="DSV2089" s="2217"/>
      <c r="DSW2089" s="2217"/>
      <c r="DSX2089" s="2217"/>
      <c r="DSY2089" s="2217"/>
      <c r="DSZ2089" s="2217"/>
      <c r="DTA2089" s="2217"/>
      <c r="DTB2089" s="2217"/>
      <c r="DTC2089" s="2217"/>
      <c r="DTD2089" s="2217"/>
      <c r="DTE2089" s="2217"/>
      <c r="DTF2089" s="2217"/>
      <c r="DTG2089" s="2217"/>
      <c r="DTH2089" s="2217"/>
      <c r="DTI2089" s="2217"/>
      <c r="DTJ2089" s="2217"/>
      <c r="DTK2089" s="2217"/>
      <c r="DTL2089" s="2217"/>
      <c r="DTM2089" s="2217"/>
      <c r="DTN2089" s="2217"/>
      <c r="DTO2089" s="2217"/>
      <c r="DTP2089" s="2217"/>
      <c r="DTQ2089" s="2217"/>
      <c r="DTR2089" s="2217"/>
      <c r="DTS2089" s="2217"/>
      <c r="DTT2089" s="2217"/>
      <c r="DTU2089" s="2217"/>
      <c r="DTV2089" s="2217"/>
      <c r="DTW2089" s="2217"/>
      <c r="DTX2089" s="2217"/>
      <c r="DTY2089" s="2217"/>
      <c r="DTZ2089" s="2217"/>
      <c r="DUA2089" s="2217"/>
      <c r="DUB2089" s="2217"/>
      <c r="DUC2089" s="2217"/>
      <c r="DUD2089" s="2217"/>
      <c r="DUE2089" s="2217"/>
      <c r="DUF2089" s="2217"/>
      <c r="DUG2089" s="2217"/>
      <c r="DUH2089" s="2217"/>
      <c r="DUI2089" s="2217"/>
      <c r="DUJ2089" s="2217"/>
      <c r="DUK2089" s="2217"/>
      <c r="DUL2089" s="2217"/>
      <c r="DUM2089" s="2217"/>
      <c r="DUN2089" s="2217"/>
      <c r="DUO2089" s="2217"/>
      <c r="DUP2089" s="2217"/>
      <c r="DUQ2089" s="2217"/>
      <c r="DUR2089" s="2217"/>
      <c r="DUS2089" s="2217"/>
      <c r="DUT2089" s="2217"/>
      <c r="DUU2089" s="2217"/>
      <c r="DUV2089" s="2217"/>
      <c r="DUW2089" s="2217"/>
      <c r="DUX2089" s="2217"/>
      <c r="DUY2089" s="2217"/>
      <c r="DUZ2089" s="2217"/>
      <c r="DVA2089" s="2217"/>
      <c r="DVB2089" s="2217"/>
      <c r="DVC2089" s="2217"/>
      <c r="DVD2089" s="2217"/>
      <c r="DVE2089" s="2217"/>
      <c r="DVF2089" s="2217"/>
      <c r="DVG2089" s="2217"/>
      <c r="DVH2089" s="2217"/>
      <c r="DVI2089" s="2217"/>
      <c r="DVJ2089" s="2217"/>
      <c r="DVK2089" s="2217"/>
      <c r="DVL2089" s="2217"/>
      <c r="DVM2089" s="2217"/>
      <c r="DVN2089" s="2217"/>
      <c r="DVO2089" s="2217"/>
      <c r="DVP2089" s="2217"/>
      <c r="DVQ2089" s="2217"/>
      <c r="DVR2089" s="2217"/>
      <c r="DVS2089" s="2217"/>
      <c r="DVT2089" s="2217"/>
      <c r="DVU2089" s="2217"/>
      <c r="DVV2089" s="2217"/>
      <c r="DVW2089" s="2217"/>
      <c r="DVX2089" s="2217"/>
      <c r="DVY2089" s="2217"/>
      <c r="DVZ2089" s="2217"/>
      <c r="DWA2089" s="2217"/>
      <c r="DWB2089" s="2217"/>
      <c r="DWC2089" s="2217"/>
      <c r="DWD2089" s="2217"/>
      <c r="DWE2089" s="2217"/>
      <c r="DWF2089" s="2217"/>
      <c r="DWG2089" s="2217"/>
      <c r="DWH2089" s="2217"/>
      <c r="DWI2089" s="2217"/>
      <c r="DWJ2089" s="2217"/>
      <c r="DWK2089" s="2217"/>
      <c r="DWL2089" s="2217"/>
      <c r="DWM2089" s="2217"/>
      <c r="DWN2089" s="2217"/>
      <c r="DWO2089" s="2217"/>
      <c r="DWP2089" s="2217"/>
      <c r="DWQ2089" s="2217"/>
      <c r="DWR2089" s="2217"/>
      <c r="DWS2089" s="2217"/>
      <c r="DWT2089" s="2217"/>
      <c r="DWU2089" s="2217"/>
      <c r="DWV2089" s="2217"/>
      <c r="DWW2089" s="2217"/>
      <c r="DWX2089" s="2217"/>
      <c r="DWY2089" s="2217"/>
      <c r="DWZ2089" s="2217"/>
      <c r="DXA2089" s="2217"/>
      <c r="DXB2089" s="2217"/>
      <c r="DXC2089" s="2217"/>
      <c r="DXD2089" s="2217"/>
      <c r="DXE2089" s="2217"/>
      <c r="DXF2089" s="2217"/>
      <c r="DXG2089" s="2217"/>
      <c r="DXH2089" s="2217"/>
      <c r="DXI2089" s="2217"/>
      <c r="DXJ2089" s="2217"/>
      <c r="DXK2089" s="2217"/>
      <c r="DXL2089" s="2217"/>
      <c r="DXM2089" s="2217"/>
      <c r="DXN2089" s="2217"/>
      <c r="DXO2089" s="2217"/>
      <c r="DXP2089" s="2217"/>
      <c r="DXQ2089" s="2217"/>
      <c r="DXR2089" s="2217"/>
      <c r="DXS2089" s="2217"/>
      <c r="DXT2089" s="2217"/>
      <c r="DXU2089" s="2217"/>
      <c r="DXV2089" s="2217"/>
      <c r="DXW2089" s="2217"/>
      <c r="DXX2089" s="2217"/>
      <c r="DXY2089" s="2217"/>
      <c r="DXZ2089" s="2217"/>
      <c r="DYA2089" s="2217"/>
      <c r="DYB2089" s="2217"/>
      <c r="DYC2089" s="2217"/>
      <c r="DYD2089" s="2217"/>
      <c r="DYE2089" s="2217"/>
      <c r="DYF2089" s="2217"/>
      <c r="DYG2089" s="2217"/>
      <c r="DYH2089" s="2217"/>
      <c r="DYI2089" s="2217"/>
      <c r="DYJ2089" s="2217"/>
      <c r="DYK2089" s="2217"/>
      <c r="DYL2089" s="2217"/>
      <c r="DYM2089" s="2217"/>
      <c r="DYN2089" s="2217"/>
      <c r="DYO2089" s="2217"/>
      <c r="DYP2089" s="2217"/>
      <c r="DYQ2089" s="2217"/>
      <c r="DYR2089" s="2217"/>
      <c r="DYS2089" s="2217"/>
      <c r="DYT2089" s="2217"/>
      <c r="DYU2089" s="2217"/>
      <c r="DYV2089" s="2217"/>
      <c r="DYW2089" s="2217"/>
      <c r="DYX2089" s="2217"/>
      <c r="DYY2089" s="2217"/>
      <c r="DYZ2089" s="2217"/>
      <c r="DZA2089" s="2217"/>
      <c r="DZB2089" s="2217"/>
      <c r="DZC2089" s="2217"/>
      <c r="DZD2089" s="2217"/>
      <c r="DZE2089" s="2217"/>
      <c r="DZF2089" s="2217"/>
      <c r="DZG2089" s="2217"/>
      <c r="DZH2089" s="2217"/>
      <c r="DZI2089" s="2217"/>
      <c r="DZJ2089" s="2217"/>
      <c r="DZK2089" s="2217"/>
      <c r="DZL2089" s="2217"/>
      <c r="DZM2089" s="2217"/>
      <c r="DZN2089" s="2217"/>
      <c r="DZO2089" s="2217"/>
      <c r="DZP2089" s="2217"/>
      <c r="DZQ2089" s="2217"/>
      <c r="DZR2089" s="2217"/>
      <c r="DZS2089" s="2217"/>
      <c r="DZT2089" s="2217"/>
      <c r="DZU2089" s="2217"/>
      <c r="DZV2089" s="2217"/>
      <c r="DZW2089" s="2217"/>
      <c r="DZX2089" s="2217"/>
      <c r="DZY2089" s="2217"/>
      <c r="DZZ2089" s="2217"/>
      <c r="EAA2089" s="2217"/>
      <c r="EAB2089" s="2217"/>
      <c r="EAC2089" s="2217"/>
      <c r="EAD2089" s="2217"/>
      <c r="EAE2089" s="2217"/>
      <c r="EAF2089" s="2217"/>
      <c r="EAG2089" s="2217"/>
      <c r="EAH2089" s="2217"/>
      <c r="EAI2089" s="2217"/>
      <c r="EAJ2089" s="2217"/>
      <c r="EAK2089" s="2217"/>
      <c r="EAL2089" s="2217"/>
      <c r="EAM2089" s="2217"/>
      <c r="EAN2089" s="2217"/>
      <c r="EAO2089" s="2217"/>
      <c r="EAP2089" s="2217"/>
      <c r="EAQ2089" s="2217"/>
      <c r="EAR2089" s="2217"/>
      <c r="EAS2089" s="2217"/>
      <c r="EAT2089" s="2217"/>
      <c r="EAU2089" s="2217"/>
      <c r="EAV2089" s="2217"/>
      <c r="EAW2089" s="2217"/>
      <c r="EAX2089" s="2217"/>
      <c r="EAY2089" s="2217"/>
      <c r="EAZ2089" s="2217"/>
      <c r="EBA2089" s="2217"/>
      <c r="EBB2089" s="2217"/>
      <c r="EBC2089" s="2217"/>
      <c r="EBD2089" s="2217"/>
      <c r="EBE2089" s="2217"/>
      <c r="EBF2089" s="2217"/>
      <c r="EBG2089" s="2217"/>
      <c r="EBH2089" s="2217"/>
      <c r="EBI2089" s="2217"/>
      <c r="EBJ2089" s="2217"/>
      <c r="EBK2089" s="2217"/>
      <c r="EBL2089" s="2217"/>
      <c r="EBM2089" s="2217"/>
      <c r="EBN2089" s="2217"/>
      <c r="EBO2089" s="2217"/>
      <c r="EBP2089" s="2217"/>
      <c r="EBQ2089" s="2217"/>
      <c r="EBR2089" s="2217"/>
      <c r="EBS2089" s="2217"/>
      <c r="EBT2089" s="2217"/>
      <c r="EBU2089" s="2217"/>
      <c r="EBV2089" s="2217"/>
      <c r="EBW2089" s="2217"/>
      <c r="EBX2089" s="2217"/>
      <c r="EBY2089" s="2217"/>
      <c r="EBZ2089" s="2217"/>
      <c r="ECA2089" s="2217"/>
      <c r="ECB2089" s="2217"/>
      <c r="ECC2089" s="2217"/>
      <c r="ECD2089" s="2217"/>
      <c r="ECE2089" s="2217"/>
      <c r="ECF2089" s="2217"/>
      <c r="ECG2089" s="2217"/>
      <c r="ECH2089" s="2217"/>
      <c r="ECI2089" s="2217"/>
      <c r="ECJ2089" s="2217"/>
      <c r="ECK2089" s="2217"/>
      <c r="ECL2089" s="2217"/>
      <c r="ECM2089" s="2217"/>
      <c r="ECN2089" s="2217"/>
      <c r="ECO2089" s="2217"/>
      <c r="ECP2089" s="2217"/>
      <c r="ECQ2089" s="2217"/>
      <c r="ECR2089" s="2217"/>
      <c r="ECS2089" s="2217"/>
      <c r="ECT2089" s="2217"/>
      <c r="ECU2089" s="2217"/>
      <c r="ECV2089" s="2217"/>
      <c r="ECW2089" s="2217"/>
      <c r="ECX2089" s="2217"/>
      <c r="ECY2089" s="2217"/>
      <c r="ECZ2089" s="2217"/>
      <c r="EDA2089" s="2217"/>
      <c r="EDB2089" s="2217"/>
      <c r="EDC2089" s="2217"/>
      <c r="EDD2089" s="2217"/>
      <c r="EDE2089" s="2217"/>
      <c r="EDF2089" s="2217"/>
      <c r="EDG2089" s="2217"/>
      <c r="EDH2089" s="2217"/>
      <c r="EDI2089" s="2217"/>
      <c r="EDJ2089" s="2217"/>
      <c r="EDK2089" s="2217"/>
      <c r="EDL2089" s="2217"/>
      <c r="EDM2089" s="2217"/>
      <c r="EDN2089" s="2217"/>
      <c r="EDO2089" s="2217"/>
      <c r="EDP2089" s="2217"/>
      <c r="EDQ2089" s="2217"/>
      <c r="EDR2089" s="2217"/>
      <c r="EDS2089" s="2217"/>
      <c r="EDT2089" s="2217"/>
      <c r="EDU2089" s="2217"/>
      <c r="EDV2089" s="2217"/>
      <c r="EDW2089" s="2217"/>
      <c r="EDX2089" s="2217"/>
      <c r="EDY2089" s="2217"/>
      <c r="EDZ2089" s="2217"/>
      <c r="EEA2089" s="2217"/>
      <c r="EEB2089" s="2217"/>
      <c r="EEC2089" s="2217"/>
      <c r="EED2089" s="2217"/>
      <c r="EEE2089" s="2217"/>
      <c r="EEF2089" s="2217"/>
      <c r="EEG2089" s="2217"/>
      <c r="EEH2089" s="2217"/>
      <c r="EEI2089" s="2217"/>
      <c r="EEJ2089" s="2217"/>
      <c r="EEK2089" s="2217"/>
      <c r="EEL2089" s="2217"/>
      <c r="EEM2089" s="2217"/>
      <c r="EEN2089" s="2217"/>
      <c r="EEO2089" s="2217"/>
      <c r="EEP2089" s="2217"/>
      <c r="EEQ2089" s="2217"/>
      <c r="EER2089" s="2217"/>
      <c r="EES2089" s="2217"/>
      <c r="EET2089" s="2217"/>
      <c r="EEU2089" s="2217"/>
      <c r="EEV2089" s="2217"/>
      <c r="EEW2089" s="2217"/>
      <c r="EEX2089" s="2217"/>
      <c r="EEY2089" s="2217"/>
      <c r="EEZ2089" s="2217"/>
      <c r="EFA2089" s="2217"/>
      <c r="EFB2089" s="2217"/>
      <c r="EFC2089" s="2217"/>
      <c r="EFD2089" s="2217"/>
      <c r="EFE2089" s="2217"/>
      <c r="EFF2089" s="2217"/>
      <c r="EFG2089" s="2217"/>
      <c r="EFH2089" s="2217"/>
      <c r="EFI2089" s="2217"/>
      <c r="EFJ2089" s="2217"/>
      <c r="EFK2089" s="2217"/>
      <c r="EFL2089" s="2217"/>
      <c r="EFM2089" s="2217"/>
      <c r="EFN2089" s="2217"/>
      <c r="EFO2089" s="2217"/>
      <c r="EFP2089" s="2217"/>
      <c r="EFQ2089" s="2217"/>
      <c r="EFR2089" s="2217"/>
      <c r="EFS2089" s="2217"/>
      <c r="EFT2089" s="2217"/>
      <c r="EFU2089" s="2217"/>
      <c r="EFV2089" s="2217"/>
      <c r="EFW2089" s="2217"/>
      <c r="EFX2089" s="2217"/>
      <c r="EFY2089" s="2217"/>
      <c r="EFZ2089" s="2217"/>
      <c r="EGA2089" s="2217"/>
      <c r="EGB2089" s="2217"/>
      <c r="EGC2089" s="2217"/>
      <c r="EGD2089" s="2217"/>
      <c r="EGE2089" s="2217"/>
      <c r="EGF2089" s="2217"/>
      <c r="EGG2089" s="2217"/>
      <c r="EGH2089" s="2217"/>
      <c r="EGI2089" s="2217"/>
      <c r="EGJ2089" s="2217"/>
      <c r="EGK2089" s="2217"/>
      <c r="EGL2089" s="2217"/>
      <c r="EGM2089" s="2217"/>
      <c r="EGN2089" s="2217"/>
      <c r="EGO2089" s="2217"/>
      <c r="EGP2089" s="2217"/>
      <c r="EGQ2089" s="2217"/>
      <c r="EGR2089" s="2217"/>
      <c r="EGS2089" s="2217"/>
      <c r="EGT2089" s="2217"/>
      <c r="EGU2089" s="2217"/>
      <c r="EGV2089" s="2217"/>
      <c r="EGW2089" s="2217"/>
      <c r="EGX2089" s="2217"/>
      <c r="EGY2089" s="2217"/>
      <c r="EGZ2089" s="2217"/>
      <c r="EHA2089" s="2217"/>
      <c r="EHB2089" s="2217"/>
      <c r="EHC2089" s="2217"/>
      <c r="EHD2089" s="2217"/>
      <c r="EHE2089" s="2217"/>
      <c r="EHF2089" s="2217"/>
      <c r="EHG2089" s="2217"/>
      <c r="EHH2089" s="2217"/>
      <c r="EHI2089" s="2217"/>
      <c r="EHJ2089" s="2217"/>
      <c r="EHK2089" s="2217"/>
      <c r="EHL2089" s="2217"/>
      <c r="EHM2089" s="2217"/>
      <c r="EHN2089" s="2217"/>
      <c r="EHO2089" s="2217"/>
      <c r="EHP2089" s="2217"/>
      <c r="EHQ2089" s="2217"/>
      <c r="EHR2089" s="2217"/>
      <c r="EHS2089" s="2217"/>
      <c r="EHT2089" s="2217"/>
      <c r="EHU2089" s="2217"/>
      <c r="EHV2089" s="2217"/>
      <c r="EHW2089" s="2217"/>
      <c r="EHX2089" s="2217"/>
      <c r="EHY2089" s="2217"/>
      <c r="EHZ2089" s="2217"/>
      <c r="EIA2089" s="2217"/>
      <c r="EIB2089" s="2217"/>
      <c r="EIC2089" s="2217"/>
      <c r="EID2089" s="2217"/>
      <c r="EIE2089" s="2217"/>
      <c r="EIF2089" s="2217"/>
      <c r="EIG2089" s="2217"/>
      <c r="EIH2089" s="2217"/>
      <c r="EII2089" s="2217"/>
      <c r="EIJ2089" s="2217"/>
      <c r="EIK2089" s="2217"/>
      <c r="EIL2089" s="2217"/>
      <c r="EIM2089" s="2217"/>
      <c r="EIN2089" s="2217"/>
      <c r="EIO2089" s="2217"/>
      <c r="EIP2089" s="2217"/>
      <c r="EIQ2089" s="2217"/>
      <c r="EIR2089" s="2217"/>
      <c r="EIS2089" s="2217"/>
      <c r="EIT2089" s="2217"/>
      <c r="EIU2089" s="2217"/>
      <c r="EIV2089" s="2217"/>
      <c r="EIW2089" s="2217"/>
      <c r="EIX2089" s="2217"/>
      <c r="EIY2089" s="2217"/>
      <c r="EIZ2089" s="2217"/>
      <c r="EJA2089" s="2217"/>
      <c r="EJB2089" s="2217"/>
      <c r="EJC2089" s="2217"/>
      <c r="EJD2089" s="2217"/>
      <c r="EJE2089" s="2217"/>
      <c r="EJF2089" s="2217"/>
      <c r="EJG2089" s="2217"/>
      <c r="EJH2089" s="2217"/>
      <c r="EJI2089" s="2217"/>
      <c r="EJJ2089" s="2217"/>
      <c r="EJK2089" s="2217"/>
      <c r="EJL2089" s="2217"/>
      <c r="EJM2089" s="2217"/>
      <c r="EJN2089" s="2217"/>
      <c r="EJO2089" s="2217"/>
      <c r="EJP2089" s="2217"/>
      <c r="EJQ2089" s="2217"/>
      <c r="EJR2089" s="2217"/>
      <c r="EJS2089" s="2217"/>
      <c r="EJT2089" s="2217"/>
      <c r="EJU2089" s="2217"/>
      <c r="EJV2089" s="2217"/>
      <c r="EJW2089" s="2217"/>
      <c r="EJX2089" s="2217"/>
      <c r="EJY2089" s="2217"/>
      <c r="EJZ2089" s="2217"/>
      <c r="EKA2089" s="2217"/>
      <c r="EKB2089" s="2217"/>
      <c r="EKC2089" s="2217"/>
      <c r="EKD2089" s="2217"/>
      <c r="EKE2089" s="2217"/>
      <c r="EKF2089" s="2217"/>
      <c r="EKG2089" s="2217"/>
      <c r="EKH2089" s="2217"/>
      <c r="EKI2089" s="2217"/>
      <c r="EKJ2089" s="2217"/>
      <c r="EKK2089" s="2217"/>
      <c r="EKL2089" s="2217"/>
      <c r="EKM2089" s="2217"/>
      <c r="EKN2089" s="2217"/>
      <c r="EKO2089" s="2217"/>
      <c r="EKP2089" s="2217"/>
      <c r="EKQ2089" s="2217"/>
      <c r="EKR2089" s="2217"/>
      <c r="EKS2089" s="2217"/>
      <c r="EKT2089" s="2217"/>
      <c r="EKU2089" s="2217"/>
      <c r="EKV2089" s="2217"/>
      <c r="EKW2089" s="2217"/>
      <c r="EKX2089" s="2217"/>
      <c r="EKY2089" s="2217"/>
      <c r="EKZ2089" s="2217"/>
      <c r="ELA2089" s="2217"/>
      <c r="ELB2089" s="2217"/>
      <c r="ELC2089" s="2217"/>
      <c r="ELD2089" s="2217"/>
      <c r="ELE2089" s="2217"/>
      <c r="ELF2089" s="2217"/>
      <c r="ELG2089" s="2217"/>
      <c r="ELH2089" s="2217"/>
      <c r="ELI2089" s="2217"/>
      <c r="ELJ2089" s="2217"/>
      <c r="ELK2089" s="2217"/>
      <c r="ELL2089" s="2217"/>
      <c r="ELM2089" s="2217"/>
      <c r="ELN2089" s="2217"/>
      <c r="ELO2089" s="2217"/>
      <c r="ELP2089" s="2217"/>
      <c r="ELQ2089" s="2217"/>
      <c r="ELR2089" s="2217"/>
      <c r="ELS2089" s="2217"/>
      <c r="ELT2089" s="2217"/>
      <c r="ELU2089" s="2217"/>
      <c r="ELV2089" s="2217"/>
      <c r="ELW2089" s="2217"/>
      <c r="ELX2089" s="2217"/>
      <c r="ELY2089" s="2217"/>
      <c r="ELZ2089" s="2217"/>
      <c r="EMA2089" s="2217"/>
      <c r="EMB2089" s="2217"/>
      <c r="EMC2089" s="2217"/>
      <c r="EMD2089" s="2217"/>
      <c r="EME2089" s="2217"/>
      <c r="EMF2089" s="2217"/>
      <c r="EMG2089" s="2217"/>
      <c r="EMH2089" s="2217"/>
      <c r="EMI2089" s="2217"/>
      <c r="EMJ2089" s="2217"/>
      <c r="EMK2089" s="2217"/>
      <c r="EML2089" s="2217"/>
      <c r="EMM2089" s="2217"/>
      <c r="EMN2089" s="2217"/>
      <c r="EMO2089" s="2217"/>
      <c r="EMP2089" s="2217"/>
      <c r="EMQ2089" s="2217"/>
      <c r="EMR2089" s="2217"/>
      <c r="EMS2089" s="2217"/>
      <c r="EMT2089" s="2217"/>
      <c r="EMU2089" s="2217"/>
      <c r="EMV2089" s="2217"/>
      <c r="EMW2089" s="2217"/>
      <c r="EMX2089" s="2217"/>
      <c r="EMY2089" s="2217"/>
      <c r="EMZ2089" s="2217"/>
      <c r="ENA2089" s="2217"/>
      <c r="ENB2089" s="2217"/>
      <c r="ENC2089" s="2217"/>
      <c r="END2089" s="2217"/>
      <c r="ENE2089" s="2217"/>
      <c r="ENF2089" s="2217"/>
      <c r="ENG2089" s="2217"/>
      <c r="ENH2089" s="2217"/>
      <c r="ENI2089" s="2217"/>
      <c r="ENJ2089" s="2217"/>
      <c r="ENK2089" s="2217"/>
      <c r="ENL2089" s="2217"/>
      <c r="ENM2089" s="2217"/>
      <c r="ENN2089" s="2217"/>
      <c r="ENO2089" s="2217"/>
      <c r="ENP2089" s="2217"/>
      <c r="ENQ2089" s="2217"/>
      <c r="ENR2089" s="2217"/>
      <c r="ENS2089" s="2217"/>
      <c r="ENT2089" s="2217"/>
      <c r="ENU2089" s="2217"/>
      <c r="ENV2089" s="2217"/>
      <c r="ENW2089" s="2217"/>
      <c r="ENX2089" s="2217"/>
      <c r="ENY2089" s="2217"/>
      <c r="ENZ2089" s="2217"/>
      <c r="EOA2089" s="2217"/>
      <c r="EOB2089" s="2217"/>
      <c r="EOC2089" s="2217"/>
      <c r="EOD2089" s="2217"/>
      <c r="EOE2089" s="2217"/>
      <c r="EOF2089" s="2217"/>
      <c r="EOG2089" s="2217"/>
      <c r="EOH2089" s="2217"/>
      <c r="EOI2089" s="2217"/>
      <c r="EOJ2089" s="2217"/>
      <c r="EOK2089" s="2217"/>
      <c r="EOL2089" s="2217"/>
      <c r="EOM2089" s="2217"/>
      <c r="EON2089" s="2217"/>
      <c r="EOO2089" s="2217"/>
      <c r="EOP2089" s="2217"/>
      <c r="EOQ2089" s="2217"/>
      <c r="EOR2089" s="2217"/>
      <c r="EOS2089" s="2217"/>
      <c r="EOT2089" s="2217"/>
      <c r="EOU2089" s="2217"/>
      <c r="EOV2089" s="2217"/>
      <c r="EOW2089" s="2217"/>
      <c r="EOX2089" s="2217"/>
      <c r="EOY2089" s="2217"/>
      <c r="EOZ2089" s="2217"/>
      <c r="EPA2089" s="2217"/>
      <c r="EPB2089" s="2217"/>
      <c r="EPC2089" s="2217"/>
      <c r="EPD2089" s="2217"/>
      <c r="EPE2089" s="2217"/>
      <c r="EPF2089" s="2217"/>
      <c r="EPG2089" s="2217"/>
      <c r="EPH2089" s="2217"/>
      <c r="EPI2089" s="2217"/>
      <c r="EPJ2089" s="2217"/>
      <c r="EPK2089" s="2217"/>
      <c r="EPL2089" s="2217"/>
      <c r="EPM2089" s="2217"/>
      <c r="EPN2089" s="2217"/>
      <c r="EPO2089" s="2217"/>
      <c r="EPP2089" s="2217"/>
      <c r="EPQ2089" s="2217"/>
      <c r="EPR2089" s="2217"/>
      <c r="EPS2089" s="2217"/>
      <c r="EPT2089" s="2217"/>
      <c r="EPU2089" s="2217"/>
      <c r="EPV2089" s="2217"/>
      <c r="EPW2089" s="2217"/>
      <c r="EPX2089" s="2217"/>
      <c r="EPY2089" s="2217"/>
      <c r="EPZ2089" s="2217"/>
      <c r="EQA2089" s="2217"/>
      <c r="EQB2089" s="2217"/>
      <c r="EQC2089" s="2217"/>
      <c r="EQD2089" s="2217"/>
      <c r="EQE2089" s="2217"/>
      <c r="EQF2089" s="2217"/>
      <c r="EQG2089" s="2217"/>
      <c r="EQH2089" s="2217"/>
      <c r="EQI2089" s="2217"/>
      <c r="EQJ2089" s="2217"/>
      <c r="EQK2089" s="2217"/>
      <c r="EQL2089" s="2217"/>
      <c r="EQM2089" s="2217"/>
      <c r="EQN2089" s="2217"/>
      <c r="EQO2089" s="2217"/>
      <c r="EQP2089" s="2217"/>
      <c r="EQQ2089" s="2217"/>
      <c r="EQR2089" s="2217"/>
      <c r="EQS2089" s="2217"/>
      <c r="EQT2089" s="2217"/>
      <c r="EQU2089" s="2217"/>
      <c r="EQV2089" s="2217"/>
      <c r="EQW2089" s="2217"/>
      <c r="EQX2089" s="2217"/>
      <c r="EQY2089" s="2217"/>
      <c r="EQZ2089" s="2217"/>
      <c r="ERA2089" s="2217"/>
      <c r="ERB2089" s="2217"/>
      <c r="ERC2089" s="2217"/>
      <c r="ERD2089" s="2217"/>
      <c r="ERE2089" s="2217"/>
      <c r="ERF2089" s="2217"/>
      <c r="ERG2089" s="2217"/>
      <c r="ERH2089" s="2217"/>
      <c r="ERI2089" s="2217"/>
      <c r="ERJ2089" s="2217"/>
      <c r="ERK2089" s="2217"/>
      <c r="ERL2089" s="2217"/>
      <c r="ERM2089" s="2217"/>
      <c r="ERN2089" s="2217"/>
      <c r="ERO2089" s="2217"/>
      <c r="ERP2089" s="2217"/>
      <c r="ERQ2089" s="2217"/>
      <c r="ERR2089" s="2217"/>
      <c r="ERS2089" s="2217"/>
      <c r="ERT2089" s="2217"/>
      <c r="ERU2089" s="2217"/>
      <c r="ERV2089" s="2217"/>
      <c r="ERW2089" s="2217"/>
      <c r="ERX2089" s="2217"/>
      <c r="ERY2089" s="2217"/>
      <c r="ERZ2089" s="2217"/>
      <c r="ESA2089" s="2217"/>
      <c r="ESB2089" s="2217"/>
      <c r="ESC2089" s="2217"/>
      <c r="ESD2089" s="2217"/>
      <c r="ESE2089" s="2217"/>
      <c r="ESF2089" s="2217"/>
      <c r="ESG2089" s="2217"/>
      <c r="ESH2089" s="2217"/>
      <c r="ESI2089" s="2217"/>
      <c r="ESJ2089" s="2217"/>
      <c r="ESK2089" s="2217"/>
      <c r="ESL2089" s="2217"/>
      <c r="ESM2089" s="2217"/>
      <c r="ESN2089" s="2217"/>
      <c r="ESO2089" s="2217"/>
      <c r="ESP2089" s="2217"/>
      <c r="ESQ2089" s="2217"/>
      <c r="ESR2089" s="2217"/>
      <c r="ESS2089" s="2217"/>
      <c r="EST2089" s="2217"/>
      <c r="ESU2089" s="2217"/>
      <c r="ESV2089" s="2217"/>
      <c r="ESW2089" s="2217"/>
      <c r="ESX2089" s="2217"/>
      <c r="ESY2089" s="2217"/>
      <c r="ESZ2089" s="2217"/>
      <c r="ETA2089" s="2217"/>
      <c r="ETB2089" s="2217"/>
      <c r="ETC2089" s="2217"/>
      <c r="ETD2089" s="2217"/>
      <c r="ETE2089" s="2217"/>
      <c r="ETF2089" s="2217"/>
      <c r="ETG2089" s="2217"/>
      <c r="ETH2089" s="2217"/>
      <c r="ETI2089" s="2217"/>
      <c r="ETJ2089" s="2217"/>
      <c r="ETK2089" s="2217"/>
      <c r="ETL2089" s="2217"/>
      <c r="ETM2089" s="2217"/>
      <c r="ETN2089" s="2217"/>
      <c r="ETO2089" s="2217"/>
      <c r="ETP2089" s="2217"/>
      <c r="ETQ2089" s="2217"/>
      <c r="ETR2089" s="2217"/>
      <c r="ETS2089" s="2217"/>
      <c r="ETT2089" s="2217"/>
      <c r="ETU2089" s="2217"/>
      <c r="ETV2089" s="2217"/>
      <c r="ETW2089" s="2217"/>
      <c r="ETX2089" s="2217"/>
      <c r="ETY2089" s="2217"/>
      <c r="ETZ2089" s="2217"/>
      <c r="EUA2089" s="2217"/>
      <c r="EUB2089" s="2217"/>
      <c r="EUC2089" s="2217"/>
      <c r="EUD2089" s="2217"/>
      <c r="EUE2089" s="2217"/>
      <c r="EUF2089" s="2217"/>
      <c r="EUG2089" s="2217"/>
      <c r="EUH2089" s="2217"/>
      <c r="EUI2089" s="2217"/>
      <c r="EUJ2089" s="2217"/>
      <c r="EUK2089" s="2217"/>
      <c r="EUL2089" s="2217"/>
      <c r="EUM2089" s="2217"/>
      <c r="EUN2089" s="2217"/>
      <c r="EUO2089" s="2217"/>
      <c r="EUP2089" s="2217"/>
      <c r="EUQ2089" s="2217"/>
      <c r="EUR2089" s="2217"/>
      <c r="EUS2089" s="2217"/>
      <c r="EUT2089" s="2217"/>
      <c r="EUU2089" s="2217"/>
      <c r="EUV2089" s="2217"/>
      <c r="EUW2089" s="2217"/>
      <c r="EUX2089" s="2217"/>
      <c r="EUY2089" s="2217"/>
      <c r="EUZ2089" s="2217"/>
      <c r="EVA2089" s="2217"/>
      <c r="EVB2089" s="2217"/>
      <c r="EVC2089" s="2217"/>
      <c r="EVD2089" s="2217"/>
      <c r="EVE2089" s="2217"/>
      <c r="EVF2089" s="2217"/>
      <c r="EVG2089" s="2217"/>
      <c r="EVH2089" s="2217"/>
      <c r="EVI2089" s="2217"/>
      <c r="EVJ2089" s="2217"/>
      <c r="EVK2089" s="2217"/>
      <c r="EVL2089" s="2217"/>
      <c r="EVM2089" s="2217"/>
      <c r="EVN2089" s="2217"/>
      <c r="EVO2089" s="2217"/>
      <c r="EVP2089" s="2217"/>
      <c r="EVQ2089" s="2217"/>
      <c r="EVR2089" s="2217"/>
      <c r="EVS2089" s="2217"/>
      <c r="EVT2089" s="2217"/>
      <c r="EVU2089" s="2217"/>
      <c r="EVV2089" s="2217"/>
      <c r="EVW2089" s="2217"/>
      <c r="EVX2089" s="2217"/>
      <c r="EVY2089" s="2217"/>
      <c r="EVZ2089" s="2217"/>
      <c r="EWA2089" s="2217"/>
      <c r="EWB2089" s="2217"/>
      <c r="EWC2089" s="2217"/>
      <c r="EWD2089" s="2217"/>
      <c r="EWE2089" s="2217"/>
      <c r="EWF2089" s="2217"/>
      <c r="EWG2089" s="2217"/>
      <c r="EWH2089" s="2217"/>
      <c r="EWI2089" s="2217"/>
      <c r="EWJ2089" s="2217"/>
      <c r="EWK2089" s="2217"/>
      <c r="EWL2089" s="2217"/>
      <c r="EWM2089" s="2217"/>
      <c r="EWN2089" s="2217"/>
      <c r="EWO2089" s="2217"/>
      <c r="EWP2089" s="2217"/>
      <c r="EWQ2089" s="2217"/>
      <c r="EWR2089" s="2217"/>
      <c r="EWS2089" s="2217"/>
      <c r="EWT2089" s="2217"/>
      <c r="EWU2089" s="2217"/>
      <c r="EWV2089" s="2217"/>
      <c r="EWW2089" s="2217"/>
      <c r="EWX2089" s="2217"/>
      <c r="EWY2089" s="2217"/>
      <c r="EWZ2089" s="2217"/>
      <c r="EXA2089" s="2217"/>
      <c r="EXB2089" s="2217"/>
      <c r="EXC2089" s="2217"/>
      <c r="EXD2089" s="2217"/>
      <c r="EXE2089" s="2217"/>
      <c r="EXF2089" s="2217"/>
      <c r="EXG2089" s="2217"/>
      <c r="EXH2089" s="2217"/>
      <c r="EXI2089" s="2217"/>
      <c r="EXJ2089" s="2217"/>
      <c r="EXK2089" s="2217"/>
      <c r="EXL2089" s="2217"/>
      <c r="EXM2089" s="2217"/>
      <c r="EXN2089" s="2217"/>
      <c r="EXO2089" s="2217"/>
      <c r="EXP2089" s="2217"/>
      <c r="EXQ2089" s="2217"/>
      <c r="EXR2089" s="2217"/>
      <c r="EXS2089" s="2217"/>
      <c r="EXT2089" s="2217"/>
      <c r="EXU2089" s="2217"/>
      <c r="EXV2089" s="2217"/>
      <c r="EXW2089" s="2217"/>
      <c r="EXX2089" s="2217"/>
      <c r="EXY2089" s="2217"/>
      <c r="EXZ2089" s="2217"/>
      <c r="EYA2089" s="2217"/>
      <c r="EYB2089" s="2217"/>
      <c r="EYC2089" s="2217"/>
      <c r="EYD2089" s="2217"/>
      <c r="EYE2089" s="2217"/>
      <c r="EYF2089" s="2217"/>
      <c r="EYG2089" s="2217"/>
      <c r="EYH2089" s="2217"/>
      <c r="EYI2089" s="2217"/>
      <c r="EYJ2089" s="2217"/>
      <c r="EYK2089" s="2217"/>
      <c r="EYL2089" s="2217"/>
      <c r="EYM2089" s="2217"/>
      <c r="EYN2089" s="2217"/>
      <c r="EYO2089" s="2217"/>
      <c r="EYP2089" s="2217"/>
      <c r="EYQ2089" s="2217"/>
      <c r="EYR2089" s="2217"/>
      <c r="EYS2089" s="2217"/>
      <c r="EYT2089" s="2217"/>
      <c r="EYU2089" s="2217"/>
      <c r="EYV2089" s="2217"/>
      <c r="EYW2089" s="2217"/>
      <c r="EYX2089" s="2217"/>
      <c r="EYY2089" s="2217"/>
      <c r="EYZ2089" s="2217"/>
      <c r="EZA2089" s="2217"/>
      <c r="EZB2089" s="2217"/>
      <c r="EZC2089" s="2217"/>
      <c r="EZD2089" s="2217"/>
      <c r="EZE2089" s="2217"/>
      <c r="EZF2089" s="2217"/>
      <c r="EZG2089" s="2217"/>
      <c r="EZH2089" s="2217"/>
      <c r="EZI2089" s="2217"/>
      <c r="EZJ2089" s="2217"/>
      <c r="EZK2089" s="2217"/>
      <c r="EZL2089" s="2217"/>
      <c r="EZM2089" s="2217"/>
      <c r="EZN2089" s="2217"/>
      <c r="EZO2089" s="2217"/>
      <c r="EZP2089" s="2217"/>
      <c r="EZQ2089" s="2217"/>
      <c r="EZR2089" s="2217"/>
      <c r="EZS2089" s="2217"/>
      <c r="EZT2089" s="2217"/>
      <c r="EZU2089" s="2217"/>
      <c r="EZV2089" s="2217"/>
      <c r="EZW2089" s="2217"/>
      <c r="EZX2089" s="2217"/>
      <c r="EZY2089" s="2217"/>
      <c r="EZZ2089" s="2217"/>
      <c r="FAA2089" s="2217"/>
      <c r="FAB2089" s="2217"/>
      <c r="FAC2089" s="2217"/>
      <c r="FAD2089" s="2217"/>
      <c r="FAE2089" s="2217"/>
      <c r="FAF2089" s="2217"/>
      <c r="FAG2089" s="2217"/>
      <c r="FAH2089" s="2217"/>
      <c r="FAI2089" s="2217"/>
      <c r="FAJ2089" s="2217"/>
      <c r="FAK2089" s="2217"/>
      <c r="FAL2089" s="2217"/>
      <c r="FAM2089" s="2217"/>
      <c r="FAN2089" s="2217"/>
      <c r="FAO2089" s="2217"/>
      <c r="FAP2089" s="2217"/>
      <c r="FAQ2089" s="2217"/>
      <c r="FAR2089" s="2217"/>
      <c r="FAS2089" s="2217"/>
      <c r="FAT2089" s="2217"/>
      <c r="FAU2089" s="2217"/>
      <c r="FAV2089" s="2217"/>
      <c r="FAW2089" s="2217"/>
      <c r="FAX2089" s="2217"/>
      <c r="FAY2089" s="2217"/>
      <c r="FAZ2089" s="2217"/>
      <c r="FBA2089" s="2217"/>
      <c r="FBB2089" s="2217"/>
      <c r="FBC2089" s="2217"/>
      <c r="FBD2089" s="2217"/>
      <c r="FBE2089" s="2217"/>
      <c r="FBF2089" s="2217"/>
      <c r="FBG2089" s="2217"/>
      <c r="FBH2089" s="2217"/>
      <c r="FBI2089" s="2217"/>
      <c r="FBJ2089" s="2217"/>
      <c r="FBK2089" s="2217"/>
      <c r="FBL2089" s="2217"/>
      <c r="FBM2089" s="2217"/>
      <c r="FBN2089" s="2217"/>
      <c r="FBO2089" s="2217"/>
      <c r="FBP2089" s="2217"/>
      <c r="FBQ2089" s="2217"/>
      <c r="FBR2089" s="2217"/>
      <c r="FBS2089" s="2217"/>
      <c r="FBT2089" s="2217"/>
      <c r="FBU2089" s="2217"/>
      <c r="FBV2089" s="2217"/>
      <c r="FBW2089" s="2217"/>
      <c r="FBX2089" s="2217"/>
      <c r="FBY2089" s="2217"/>
      <c r="FBZ2089" s="2217"/>
      <c r="FCA2089" s="2217"/>
      <c r="FCB2089" s="2217"/>
      <c r="FCC2089" s="2217"/>
      <c r="FCD2089" s="2217"/>
      <c r="FCE2089" s="2217"/>
      <c r="FCF2089" s="2217"/>
      <c r="FCG2089" s="2217"/>
      <c r="FCH2089" s="2217"/>
      <c r="FCI2089" s="2217"/>
      <c r="FCJ2089" s="2217"/>
      <c r="FCK2089" s="2217"/>
      <c r="FCL2089" s="2217"/>
      <c r="FCM2089" s="2217"/>
      <c r="FCN2089" s="2217"/>
      <c r="FCO2089" s="2217"/>
      <c r="FCP2089" s="2217"/>
      <c r="FCQ2089" s="2217"/>
      <c r="FCR2089" s="2217"/>
      <c r="FCS2089" s="2217"/>
      <c r="FCT2089" s="2217"/>
      <c r="FCU2089" s="2217"/>
      <c r="FCV2089" s="2217"/>
      <c r="FCW2089" s="2217"/>
      <c r="FCX2089" s="2217"/>
      <c r="FCY2089" s="2217"/>
      <c r="FCZ2089" s="2217"/>
      <c r="FDA2089" s="2217"/>
      <c r="FDB2089" s="2217"/>
      <c r="FDC2089" s="2217"/>
      <c r="FDD2089" s="2217"/>
      <c r="FDE2089" s="2217"/>
      <c r="FDF2089" s="2217"/>
      <c r="FDG2089" s="2217"/>
      <c r="FDH2089" s="2217"/>
      <c r="FDI2089" s="2217"/>
      <c r="FDJ2089" s="2217"/>
      <c r="FDK2089" s="2217"/>
      <c r="FDL2089" s="2217"/>
      <c r="FDM2089" s="2217"/>
      <c r="FDN2089" s="2217"/>
      <c r="FDO2089" s="2217"/>
      <c r="FDP2089" s="2217"/>
      <c r="FDQ2089" s="2217"/>
      <c r="FDR2089" s="2217"/>
      <c r="FDS2089" s="2217"/>
      <c r="FDT2089" s="2217"/>
      <c r="FDU2089" s="2217"/>
      <c r="FDV2089" s="2217"/>
      <c r="FDW2089" s="2217"/>
      <c r="FDX2089" s="2217"/>
      <c r="FDY2089" s="2217"/>
      <c r="FDZ2089" s="2217"/>
      <c r="FEA2089" s="2217"/>
      <c r="FEB2089" s="2217"/>
      <c r="FEC2089" s="2217"/>
      <c r="FED2089" s="2217"/>
      <c r="FEE2089" s="2217"/>
      <c r="FEF2089" s="2217"/>
      <c r="FEG2089" s="2217"/>
      <c r="FEH2089" s="2217"/>
      <c r="FEI2089" s="2217"/>
      <c r="FEJ2089" s="2217"/>
      <c r="FEK2089" s="2217"/>
      <c r="FEL2089" s="2217"/>
      <c r="FEM2089" s="2217"/>
      <c r="FEN2089" s="2217"/>
      <c r="FEO2089" s="2217"/>
      <c r="FEP2089" s="2217"/>
      <c r="FEQ2089" s="2217"/>
      <c r="FER2089" s="2217"/>
      <c r="FES2089" s="2217"/>
      <c r="FET2089" s="2217"/>
      <c r="FEU2089" s="2217"/>
      <c r="FEV2089" s="2217"/>
      <c r="FEW2089" s="2217"/>
      <c r="FEX2089" s="2217"/>
      <c r="FEY2089" s="2217"/>
      <c r="FEZ2089" s="2217"/>
      <c r="FFA2089" s="2217"/>
      <c r="FFB2089" s="2217"/>
      <c r="FFC2089" s="2217"/>
      <c r="FFD2089" s="2217"/>
      <c r="FFE2089" s="2217"/>
      <c r="FFF2089" s="2217"/>
      <c r="FFG2089" s="2217"/>
      <c r="FFH2089" s="2217"/>
      <c r="FFI2089" s="2217"/>
      <c r="FFJ2089" s="2217"/>
      <c r="FFK2089" s="2217"/>
      <c r="FFL2089" s="2217"/>
      <c r="FFM2089" s="2217"/>
      <c r="FFN2089" s="2217"/>
      <c r="FFO2089" s="2217"/>
      <c r="FFP2089" s="2217"/>
      <c r="FFQ2089" s="2217"/>
      <c r="FFR2089" s="2217"/>
      <c r="FFS2089" s="2217"/>
      <c r="FFT2089" s="2217"/>
      <c r="FFU2089" s="2217"/>
      <c r="FFV2089" s="2217"/>
      <c r="FFW2089" s="2217"/>
      <c r="FFX2089" s="2217"/>
      <c r="FFY2089" s="2217"/>
      <c r="FFZ2089" s="2217"/>
      <c r="FGA2089" s="2217"/>
      <c r="FGB2089" s="2217"/>
      <c r="FGC2089" s="2217"/>
      <c r="FGD2089" s="2217"/>
      <c r="FGE2089" s="2217"/>
      <c r="FGF2089" s="2217"/>
      <c r="FGG2089" s="2217"/>
      <c r="FGH2089" s="2217"/>
      <c r="FGI2089" s="2217"/>
      <c r="FGJ2089" s="2217"/>
      <c r="FGK2089" s="2217"/>
      <c r="FGL2089" s="2217"/>
      <c r="FGM2089" s="2217"/>
      <c r="FGN2089" s="2217"/>
      <c r="FGO2089" s="2217"/>
      <c r="FGP2089" s="2217"/>
      <c r="FGQ2089" s="2217"/>
      <c r="FGR2089" s="2217"/>
      <c r="FGS2089" s="2217"/>
      <c r="FGT2089" s="2217"/>
      <c r="FGU2089" s="2217"/>
      <c r="FGV2089" s="2217"/>
      <c r="FGW2089" s="2217"/>
      <c r="FGX2089" s="2217"/>
      <c r="FGY2089" s="2217"/>
      <c r="FGZ2089" s="2217"/>
      <c r="FHA2089" s="2217"/>
      <c r="FHB2089" s="2217"/>
      <c r="FHC2089" s="2217"/>
      <c r="FHD2089" s="2217"/>
      <c r="FHE2089" s="2217"/>
      <c r="FHF2089" s="2217"/>
      <c r="FHG2089" s="2217"/>
      <c r="FHH2089" s="2217"/>
      <c r="FHI2089" s="2217"/>
      <c r="FHJ2089" s="2217"/>
      <c r="FHK2089" s="2217"/>
      <c r="FHL2089" s="2217"/>
      <c r="FHM2089" s="2217"/>
      <c r="FHN2089" s="2217"/>
      <c r="FHO2089" s="2217"/>
      <c r="FHP2089" s="2217"/>
      <c r="FHQ2089" s="2217"/>
      <c r="FHR2089" s="2217"/>
      <c r="FHS2089" s="2217"/>
      <c r="FHT2089" s="2217"/>
      <c r="FHU2089" s="2217"/>
      <c r="FHV2089" s="2217"/>
      <c r="FHW2089" s="2217"/>
      <c r="FHX2089" s="2217"/>
      <c r="FHY2089" s="2217"/>
      <c r="FHZ2089" s="2217"/>
      <c r="FIA2089" s="2217"/>
      <c r="FIB2089" s="2217"/>
      <c r="FIC2089" s="2217"/>
      <c r="FID2089" s="2217"/>
      <c r="FIE2089" s="2217"/>
      <c r="FIF2089" s="2217"/>
      <c r="FIG2089" s="2217"/>
      <c r="FIH2089" s="2217"/>
      <c r="FII2089" s="2217"/>
      <c r="FIJ2089" s="2217"/>
      <c r="FIK2089" s="2217"/>
      <c r="FIL2089" s="2217"/>
      <c r="FIM2089" s="2217"/>
      <c r="FIN2089" s="2217"/>
      <c r="FIO2089" s="2217"/>
      <c r="FIP2089" s="2217"/>
      <c r="FIQ2089" s="2217"/>
      <c r="FIR2089" s="2217"/>
      <c r="FIS2089" s="2217"/>
      <c r="FIT2089" s="2217"/>
      <c r="FIU2089" s="2217"/>
      <c r="FIV2089" s="2217"/>
      <c r="FIW2089" s="2217"/>
      <c r="FIX2089" s="2217"/>
      <c r="FIY2089" s="2217"/>
      <c r="FIZ2089" s="2217"/>
      <c r="FJA2089" s="2217"/>
      <c r="FJB2089" s="2217"/>
      <c r="FJC2089" s="2217"/>
      <c r="FJD2089" s="2217"/>
      <c r="FJE2089" s="2217"/>
      <c r="FJF2089" s="2217"/>
      <c r="FJG2089" s="2217"/>
      <c r="FJH2089" s="2217"/>
      <c r="FJI2089" s="2217"/>
      <c r="FJJ2089" s="2217"/>
      <c r="FJK2089" s="2217"/>
      <c r="FJL2089" s="2217"/>
      <c r="FJM2089" s="2217"/>
      <c r="FJN2089" s="2217"/>
      <c r="FJO2089" s="2217"/>
      <c r="FJP2089" s="2217"/>
      <c r="FJQ2089" s="2217"/>
      <c r="FJR2089" s="2217"/>
      <c r="FJS2089" s="2217"/>
      <c r="FJT2089" s="2217"/>
      <c r="FJU2089" s="2217"/>
      <c r="FJV2089" s="2217"/>
      <c r="FJW2089" s="2217"/>
      <c r="FJX2089" s="2217"/>
      <c r="FJY2089" s="2217"/>
      <c r="FJZ2089" s="2217"/>
      <c r="FKA2089" s="2217"/>
      <c r="FKB2089" s="2217"/>
      <c r="FKC2089" s="2217"/>
      <c r="FKD2089" s="2217"/>
      <c r="FKE2089" s="2217"/>
      <c r="FKF2089" s="2217"/>
      <c r="FKG2089" s="2217"/>
      <c r="FKH2089" s="2217"/>
      <c r="FKI2089" s="2217"/>
      <c r="FKJ2089" s="2217"/>
      <c r="FKK2089" s="2217"/>
      <c r="FKL2089" s="2217"/>
      <c r="FKM2089" s="2217"/>
      <c r="FKN2089" s="2217"/>
      <c r="FKO2089" s="2217"/>
      <c r="FKP2089" s="2217"/>
      <c r="FKQ2089" s="2217"/>
      <c r="FKR2089" s="2217"/>
      <c r="FKS2089" s="2217"/>
      <c r="FKT2089" s="2217"/>
      <c r="FKU2089" s="2217"/>
      <c r="FKV2089" s="2217"/>
      <c r="FKW2089" s="2217"/>
      <c r="FKX2089" s="2217"/>
      <c r="FKY2089" s="2217"/>
      <c r="FKZ2089" s="2217"/>
      <c r="FLA2089" s="2217"/>
      <c r="FLB2089" s="2217"/>
      <c r="FLC2089" s="2217"/>
      <c r="FLD2089" s="2217"/>
      <c r="FLE2089" s="2217"/>
      <c r="FLF2089" s="2217"/>
      <c r="FLG2089" s="2217"/>
      <c r="FLH2089" s="2217"/>
      <c r="FLI2089" s="2217"/>
      <c r="FLJ2089" s="2217"/>
      <c r="FLK2089" s="2217"/>
      <c r="FLL2089" s="2217"/>
      <c r="FLM2089" s="2217"/>
      <c r="FLN2089" s="2217"/>
      <c r="FLO2089" s="2217"/>
      <c r="FLP2089" s="2217"/>
      <c r="FLQ2089" s="2217"/>
      <c r="FLR2089" s="2217"/>
      <c r="FLS2089" s="2217"/>
      <c r="FLT2089" s="2217"/>
      <c r="FLU2089" s="2217"/>
      <c r="FLV2089" s="2217"/>
      <c r="FLW2089" s="2217"/>
      <c r="FLX2089" s="2217"/>
      <c r="FLY2089" s="2217"/>
      <c r="FLZ2089" s="2217"/>
      <c r="FMA2089" s="2217"/>
      <c r="FMB2089" s="2217"/>
      <c r="FMC2089" s="2217"/>
      <c r="FMD2089" s="2217"/>
      <c r="FME2089" s="2217"/>
      <c r="FMF2089" s="2217"/>
      <c r="FMG2089" s="2217"/>
      <c r="FMH2089" s="2217"/>
      <c r="FMI2089" s="2217"/>
      <c r="FMJ2089" s="2217"/>
      <c r="FMK2089" s="2217"/>
      <c r="FML2089" s="2217"/>
      <c r="FMM2089" s="2217"/>
      <c r="FMN2089" s="2217"/>
      <c r="FMO2089" s="2217"/>
      <c r="FMP2089" s="2217"/>
      <c r="FMQ2089" s="2217"/>
      <c r="FMR2089" s="2217"/>
      <c r="FMS2089" s="2217"/>
      <c r="FMT2089" s="2217"/>
      <c r="FMU2089" s="2217"/>
      <c r="FMV2089" s="2217"/>
      <c r="FMW2089" s="2217"/>
      <c r="FMX2089" s="2217"/>
      <c r="FMY2089" s="2217"/>
      <c r="FMZ2089" s="2217"/>
      <c r="FNA2089" s="2217"/>
      <c r="FNB2089" s="2217"/>
      <c r="FNC2089" s="2217"/>
      <c r="FND2089" s="2217"/>
      <c r="FNE2089" s="2217"/>
      <c r="FNF2089" s="2217"/>
      <c r="FNG2089" s="2217"/>
      <c r="FNH2089" s="2217"/>
      <c r="FNI2089" s="2217"/>
      <c r="FNJ2089" s="2217"/>
      <c r="FNK2089" s="2217"/>
      <c r="FNL2089" s="2217"/>
      <c r="FNM2089" s="2217"/>
      <c r="FNN2089" s="2217"/>
      <c r="FNO2089" s="2217"/>
      <c r="FNP2089" s="2217"/>
      <c r="FNQ2089" s="2217"/>
      <c r="FNR2089" s="2217"/>
      <c r="FNS2089" s="2217"/>
      <c r="FNT2089" s="2217"/>
      <c r="FNU2089" s="2217"/>
      <c r="FNV2089" s="2217"/>
      <c r="FNW2089" s="2217"/>
      <c r="FNX2089" s="2217"/>
      <c r="FNY2089" s="2217"/>
      <c r="FNZ2089" s="2217"/>
      <c r="FOA2089" s="2217"/>
      <c r="FOB2089" s="2217"/>
      <c r="FOC2089" s="2217"/>
      <c r="FOD2089" s="2217"/>
      <c r="FOE2089" s="2217"/>
      <c r="FOF2089" s="2217"/>
      <c r="FOG2089" s="2217"/>
      <c r="FOH2089" s="2217"/>
      <c r="FOI2089" s="2217"/>
      <c r="FOJ2089" s="2217"/>
      <c r="FOK2089" s="2217"/>
      <c r="FOL2089" s="2217"/>
      <c r="FOM2089" s="2217"/>
      <c r="FON2089" s="2217"/>
      <c r="FOO2089" s="2217"/>
      <c r="FOP2089" s="2217"/>
      <c r="FOQ2089" s="2217"/>
      <c r="FOR2089" s="2217"/>
      <c r="FOS2089" s="2217"/>
      <c r="FOT2089" s="2217"/>
      <c r="FOU2089" s="2217"/>
      <c r="FOV2089" s="2217"/>
      <c r="FOW2089" s="2217"/>
      <c r="FOX2089" s="2217"/>
      <c r="FOY2089" s="2217"/>
      <c r="FOZ2089" s="2217"/>
      <c r="FPA2089" s="2217"/>
      <c r="FPB2089" s="2217"/>
      <c r="FPC2089" s="2217"/>
      <c r="FPD2089" s="2217"/>
      <c r="FPE2089" s="2217"/>
      <c r="FPF2089" s="2217"/>
      <c r="FPG2089" s="2217"/>
      <c r="FPH2089" s="2217"/>
      <c r="FPI2089" s="2217"/>
      <c r="FPJ2089" s="2217"/>
      <c r="FPK2089" s="2217"/>
      <c r="FPL2089" s="2217"/>
      <c r="FPM2089" s="2217"/>
      <c r="FPN2089" s="2217"/>
      <c r="FPO2089" s="2217"/>
      <c r="FPP2089" s="2217"/>
      <c r="FPQ2089" s="2217"/>
      <c r="FPR2089" s="2217"/>
      <c r="FPS2089" s="2217"/>
      <c r="FPT2089" s="2217"/>
      <c r="FPU2089" s="2217"/>
      <c r="FPV2089" s="2217"/>
      <c r="FPW2089" s="2217"/>
      <c r="FPX2089" s="2217"/>
      <c r="FPY2089" s="2217"/>
      <c r="FPZ2089" s="2217"/>
      <c r="FQA2089" s="2217"/>
      <c r="FQB2089" s="2217"/>
      <c r="FQC2089" s="2217"/>
      <c r="FQD2089" s="2217"/>
      <c r="FQE2089" s="2217"/>
      <c r="FQF2089" s="2217"/>
      <c r="FQG2089" s="2217"/>
      <c r="FQH2089" s="2217"/>
      <c r="FQI2089" s="2217"/>
      <c r="FQJ2089" s="2217"/>
      <c r="FQK2089" s="2217"/>
      <c r="FQL2089" s="2217"/>
      <c r="FQM2089" s="2217"/>
      <c r="FQN2089" s="2217"/>
      <c r="FQO2089" s="2217"/>
      <c r="FQP2089" s="2217"/>
      <c r="FQQ2089" s="2217"/>
      <c r="FQR2089" s="2217"/>
      <c r="FQS2089" s="2217"/>
      <c r="FQT2089" s="2217"/>
      <c r="FQU2089" s="2217"/>
      <c r="FQV2089" s="2217"/>
      <c r="FQW2089" s="2217"/>
      <c r="FQX2089" s="2217"/>
      <c r="FQY2089" s="2217"/>
      <c r="FQZ2089" s="2217"/>
      <c r="FRA2089" s="2217"/>
      <c r="FRB2089" s="2217"/>
      <c r="FRC2089" s="2217"/>
      <c r="FRD2089" s="2217"/>
      <c r="FRE2089" s="2217"/>
      <c r="FRF2089" s="2217"/>
      <c r="FRG2089" s="2217"/>
      <c r="FRH2089" s="2217"/>
      <c r="FRI2089" s="2217"/>
      <c r="FRJ2089" s="2217"/>
      <c r="FRK2089" s="2217"/>
      <c r="FRL2089" s="2217"/>
      <c r="FRM2089" s="2217"/>
      <c r="FRN2089" s="2217"/>
      <c r="FRO2089" s="2217"/>
      <c r="FRP2089" s="2217"/>
      <c r="FRQ2089" s="2217"/>
      <c r="FRR2089" s="2217"/>
      <c r="FRS2089" s="2217"/>
      <c r="FRT2089" s="2217"/>
      <c r="FRU2089" s="2217"/>
      <c r="FRV2089" s="2217"/>
      <c r="FRW2089" s="2217"/>
      <c r="FRX2089" s="2217"/>
      <c r="FRY2089" s="2217"/>
      <c r="FRZ2089" s="2217"/>
      <c r="FSA2089" s="2217"/>
      <c r="FSB2089" s="2217"/>
      <c r="FSC2089" s="2217"/>
      <c r="FSD2089" s="2217"/>
      <c r="FSE2089" s="2217"/>
      <c r="FSF2089" s="2217"/>
      <c r="FSG2089" s="2217"/>
      <c r="FSH2089" s="2217"/>
      <c r="FSI2089" s="2217"/>
      <c r="FSJ2089" s="2217"/>
      <c r="FSK2089" s="2217"/>
      <c r="FSL2089" s="2217"/>
      <c r="FSM2089" s="2217"/>
      <c r="FSN2089" s="2217"/>
      <c r="FSO2089" s="2217"/>
      <c r="FSP2089" s="2217"/>
      <c r="FSQ2089" s="2217"/>
      <c r="FSR2089" s="2217"/>
      <c r="FSS2089" s="2217"/>
      <c r="FST2089" s="2217"/>
      <c r="FSU2089" s="2217"/>
      <c r="FSV2089" s="2217"/>
      <c r="FSW2089" s="2217"/>
      <c r="FSX2089" s="2217"/>
      <c r="FSY2089" s="2217"/>
      <c r="FSZ2089" s="2217"/>
      <c r="FTA2089" s="2217"/>
      <c r="FTB2089" s="2217"/>
      <c r="FTC2089" s="2217"/>
      <c r="FTD2089" s="2217"/>
      <c r="FTE2089" s="2217"/>
      <c r="FTF2089" s="2217"/>
      <c r="FTG2089" s="2217"/>
      <c r="FTH2089" s="2217"/>
      <c r="FTI2089" s="2217"/>
      <c r="FTJ2089" s="2217"/>
      <c r="FTK2089" s="2217"/>
      <c r="FTL2089" s="2217"/>
      <c r="FTM2089" s="2217"/>
      <c r="FTN2089" s="2217"/>
      <c r="FTO2089" s="2217"/>
      <c r="FTP2089" s="2217"/>
      <c r="FTQ2089" s="2217"/>
      <c r="FTR2089" s="2217"/>
      <c r="FTS2089" s="2217"/>
      <c r="FTT2089" s="2217"/>
      <c r="FTU2089" s="2217"/>
      <c r="FTV2089" s="2217"/>
      <c r="FTW2089" s="2217"/>
      <c r="FTX2089" s="2217"/>
      <c r="FTY2089" s="2217"/>
      <c r="FTZ2089" s="2217"/>
      <c r="FUA2089" s="2217"/>
      <c r="FUB2089" s="2217"/>
      <c r="FUC2089" s="2217"/>
      <c r="FUD2089" s="2217"/>
      <c r="FUE2089" s="2217"/>
      <c r="FUF2089" s="2217"/>
      <c r="FUG2089" s="2217"/>
      <c r="FUH2089" s="2217"/>
      <c r="FUI2089" s="2217"/>
      <c r="FUJ2089" s="2217"/>
      <c r="FUK2089" s="2217"/>
      <c r="FUL2089" s="2217"/>
      <c r="FUM2089" s="2217"/>
      <c r="FUN2089" s="2217"/>
      <c r="FUO2089" s="2217"/>
      <c r="FUP2089" s="2217"/>
      <c r="FUQ2089" s="2217"/>
      <c r="FUR2089" s="2217"/>
      <c r="FUS2089" s="2217"/>
      <c r="FUT2089" s="2217"/>
      <c r="FUU2089" s="2217"/>
      <c r="FUV2089" s="2217"/>
      <c r="FUW2089" s="2217"/>
      <c r="FUX2089" s="2217"/>
      <c r="FUY2089" s="2217"/>
      <c r="FUZ2089" s="2217"/>
      <c r="FVA2089" s="2217"/>
      <c r="FVB2089" s="2217"/>
      <c r="FVC2089" s="2217"/>
      <c r="FVD2089" s="2217"/>
      <c r="FVE2089" s="2217"/>
      <c r="FVF2089" s="2217"/>
      <c r="FVG2089" s="2217"/>
      <c r="FVH2089" s="2217"/>
      <c r="FVI2089" s="2217"/>
      <c r="FVJ2089" s="2217"/>
      <c r="FVK2089" s="2217"/>
      <c r="FVL2089" s="2217"/>
      <c r="FVM2089" s="2217"/>
      <c r="FVN2089" s="2217"/>
      <c r="FVO2089" s="2217"/>
      <c r="FVP2089" s="2217"/>
      <c r="FVQ2089" s="2217"/>
      <c r="FVR2089" s="2217"/>
      <c r="FVS2089" s="2217"/>
      <c r="FVT2089" s="2217"/>
      <c r="FVU2089" s="2217"/>
      <c r="FVV2089" s="2217"/>
      <c r="FVW2089" s="2217"/>
      <c r="FVX2089" s="2217"/>
      <c r="FVY2089" s="2217"/>
      <c r="FVZ2089" s="2217"/>
      <c r="FWA2089" s="2217"/>
      <c r="FWB2089" s="2217"/>
      <c r="FWC2089" s="2217"/>
      <c r="FWD2089" s="2217"/>
      <c r="FWE2089" s="2217"/>
      <c r="FWF2089" s="2217"/>
      <c r="FWG2089" s="2217"/>
      <c r="FWH2089" s="2217"/>
      <c r="FWI2089" s="2217"/>
      <c r="FWJ2089" s="2217"/>
      <c r="FWK2089" s="2217"/>
      <c r="FWL2089" s="2217"/>
      <c r="FWM2089" s="2217"/>
      <c r="FWN2089" s="2217"/>
      <c r="FWO2089" s="2217"/>
      <c r="FWP2089" s="2217"/>
      <c r="FWQ2089" s="2217"/>
      <c r="FWR2089" s="2217"/>
      <c r="FWS2089" s="2217"/>
      <c r="FWT2089" s="2217"/>
      <c r="FWU2089" s="2217"/>
      <c r="FWV2089" s="2217"/>
      <c r="FWW2089" s="2217"/>
      <c r="FWX2089" s="2217"/>
      <c r="FWY2089" s="2217"/>
      <c r="FWZ2089" s="2217"/>
      <c r="FXA2089" s="2217"/>
      <c r="FXB2089" s="2217"/>
      <c r="FXC2089" s="2217"/>
      <c r="FXD2089" s="2217"/>
      <c r="FXE2089" s="2217"/>
      <c r="FXF2089" s="2217"/>
      <c r="FXG2089" s="2217"/>
      <c r="FXH2089" s="2217"/>
      <c r="FXI2089" s="2217"/>
      <c r="FXJ2089" s="2217"/>
      <c r="FXK2089" s="2217"/>
      <c r="FXL2089" s="2217"/>
      <c r="FXM2089" s="2217"/>
      <c r="FXN2089" s="2217"/>
      <c r="FXO2089" s="2217"/>
      <c r="FXP2089" s="2217"/>
      <c r="FXQ2089" s="2217"/>
      <c r="FXR2089" s="2217"/>
      <c r="FXS2089" s="2217"/>
      <c r="FXT2089" s="2217"/>
      <c r="FXU2089" s="2217"/>
      <c r="FXV2089" s="2217"/>
      <c r="FXW2089" s="2217"/>
      <c r="FXX2089" s="2217"/>
      <c r="FXY2089" s="2217"/>
      <c r="FXZ2089" s="2217"/>
      <c r="FYA2089" s="2217"/>
      <c r="FYB2089" s="2217"/>
      <c r="FYC2089" s="2217"/>
      <c r="FYD2089" s="2217"/>
      <c r="FYE2089" s="2217"/>
      <c r="FYF2089" s="2217"/>
      <c r="FYG2089" s="2217"/>
      <c r="FYH2089" s="2217"/>
      <c r="FYI2089" s="2217"/>
      <c r="FYJ2089" s="2217"/>
      <c r="FYK2089" s="2217"/>
      <c r="FYL2089" s="2217"/>
      <c r="FYM2089" s="2217"/>
      <c r="FYN2089" s="2217"/>
      <c r="FYO2089" s="2217"/>
      <c r="FYP2089" s="2217"/>
      <c r="FYQ2089" s="2217"/>
      <c r="FYR2089" s="2217"/>
      <c r="FYS2089" s="2217"/>
      <c r="FYT2089" s="2217"/>
      <c r="FYU2089" s="2217"/>
      <c r="FYV2089" s="2217"/>
      <c r="FYW2089" s="2217"/>
      <c r="FYX2089" s="2217"/>
      <c r="FYY2089" s="2217"/>
      <c r="FYZ2089" s="2217"/>
      <c r="FZA2089" s="2217"/>
      <c r="FZB2089" s="2217"/>
      <c r="FZC2089" s="2217"/>
      <c r="FZD2089" s="2217"/>
      <c r="FZE2089" s="2217"/>
      <c r="FZF2089" s="2217"/>
      <c r="FZG2089" s="2217"/>
      <c r="FZH2089" s="2217"/>
      <c r="FZI2089" s="2217"/>
      <c r="FZJ2089" s="2217"/>
      <c r="FZK2089" s="2217"/>
      <c r="FZL2089" s="2217"/>
      <c r="FZM2089" s="2217"/>
      <c r="FZN2089" s="2217"/>
      <c r="FZO2089" s="2217"/>
      <c r="FZP2089" s="2217"/>
      <c r="FZQ2089" s="2217"/>
      <c r="FZR2089" s="2217"/>
      <c r="FZS2089" s="2217"/>
      <c r="FZT2089" s="2217"/>
      <c r="FZU2089" s="2217"/>
      <c r="FZV2089" s="2217"/>
      <c r="FZW2089" s="2217"/>
      <c r="FZX2089" s="2217"/>
      <c r="FZY2089" s="2217"/>
      <c r="FZZ2089" s="2217"/>
      <c r="GAA2089" s="2217"/>
      <c r="GAB2089" s="2217"/>
      <c r="GAC2089" s="2217"/>
      <c r="GAD2089" s="2217"/>
      <c r="GAE2089" s="2217"/>
      <c r="GAF2089" s="2217"/>
      <c r="GAG2089" s="2217"/>
      <c r="GAH2089" s="2217"/>
      <c r="GAI2089" s="2217"/>
      <c r="GAJ2089" s="2217"/>
      <c r="GAK2089" s="2217"/>
      <c r="GAL2089" s="2217"/>
      <c r="GAM2089" s="2217"/>
      <c r="GAN2089" s="2217"/>
      <c r="GAO2089" s="2217"/>
      <c r="GAP2089" s="2217"/>
      <c r="GAQ2089" s="2217"/>
      <c r="GAR2089" s="2217"/>
      <c r="GAS2089" s="2217"/>
      <c r="GAT2089" s="2217"/>
      <c r="GAU2089" s="2217"/>
      <c r="GAV2089" s="2217"/>
      <c r="GAW2089" s="2217"/>
      <c r="GAX2089" s="2217"/>
      <c r="GAY2089" s="2217"/>
      <c r="GAZ2089" s="2217"/>
      <c r="GBA2089" s="2217"/>
      <c r="GBB2089" s="2217"/>
      <c r="GBC2089" s="2217"/>
      <c r="GBD2089" s="2217"/>
      <c r="GBE2089" s="2217"/>
      <c r="GBF2089" s="2217"/>
      <c r="GBG2089" s="2217"/>
      <c r="GBH2089" s="2217"/>
      <c r="GBI2089" s="2217"/>
      <c r="GBJ2089" s="2217"/>
      <c r="GBK2089" s="2217"/>
      <c r="GBL2089" s="2217"/>
      <c r="GBM2089" s="2217"/>
      <c r="GBN2089" s="2217"/>
      <c r="GBO2089" s="2217"/>
      <c r="GBP2089" s="2217"/>
      <c r="GBQ2089" s="2217"/>
      <c r="GBR2089" s="2217"/>
      <c r="GBS2089" s="2217"/>
      <c r="GBT2089" s="2217"/>
      <c r="GBU2089" s="2217"/>
      <c r="GBV2089" s="2217"/>
      <c r="GBW2089" s="2217"/>
      <c r="GBX2089" s="2217"/>
      <c r="GBY2089" s="2217"/>
      <c r="GBZ2089" s="2217"/>
      <c r="GCA2089" s="2217"/>
      <c r="GCB2089" s="2217"/>
      <c r="GCC2089" s="2217"/>
      <c r="GCD2089" s="2217"/>
      <c r="GCE2089" s="2217"/>
      <c r="GCF2089" s="2217"/>
      <c r="GCG2089" s="2217"/>
      <c r="GCH2089" s="2217"/>
      <c r="GCI2089" s="2217"/>
      <c r="GCJ2089" s="2217"/>
      <c r="GCK2089" s="2217"/>
      <c r="GCL2089" s="2217"/>
      <c r="GCM2089" s="2217"/>
      <c r="GCN2089" s="2217"/>
      <c r="GCO2089" s="2217"/>
      <c r="GCP2089" s="2217"/>
      <c r="GCQ2089" s="2217"/>
      <c r="GCR2089" s="2217"/>
      <c r="GCS2089" s="2217"/>
      <c r="GCT2089" s="2217"/>
      <c r="GCU2089" s="2217"/>
      <c r="GCV2089" s="2217"/>
      <c r="GCW2089" s="2217"/>
      <c r="GCX2089" s="2217"/>
      <c r="GCY2089" s="2217"/>
      <c r="GCZ2089" s="2217"/>
      <c r="GDA2089" s="2217"/>
      <c r="GDB2089" s="2217"/>
      <c r="GDC2089" s="2217"/>
      <c r="GDD2089" s="2217"/>
      <c r="GDE2089" s="2217"/>
      <c r="GDF2089" s="2217"/>
      <c r="GDG2089" s="2217"/>
      <c r="GDH2089" s="2217"/>
      <c r="GDI2089" s="2217"/>
      <c r="GDJ2089" s="2217"/>
      <c r="GDK2089" s="2217"/>
      <c r="GDL2089" s="2217"/>
      <c r="GDM2089" s="2217"/>
      <c r="GDN2089" s="2217"/>
      <c r="GDO2089" s="2217"/>
      <c r="GDP2089" s="2217"/>
      <c r="GDQ2089" s="2217"/>
      <c r="GDR2089" s="2217"/>
      <c r="GDS2089" s="2217"/>
      <c r="GDT2089" s="2217"/>
      <c r="GDU2089" s="2217"/>
      <c r="GDV2089" s="2217"/>
      <c r="GDW2089" s="2217"/>
      <c r="GDX2089" s="2217"/>
      <c r="GDY2089" s="2217"/>
      <c r="GDZ2089" s="2217"/>
      <c r="GEA2089" s="2217"/>
      <c r="GEB2089" s="2217"/>
      <c r="GEC2089" s="2217"/>
      <c r="GED2089" s="2217"/>
      <c r="GEE2089" s="2217"/>
      <c r="GEF2089" s="2217"/>
      <c r="GEG2089" s="2217"/>
      <c r="GEH2089" s="2217"/>
      <c r="GEI2089" s="2217"/>
      <c r="GEJ2089" s="2217"/>
      <c r="GEK2089" s="2217"/>
      <c r="GEL2089" s="2217"/>
      <c r="GEM2089" s="2217"/>
      <c r="GEN2089" s="2217"/>
      <c r="GEO2089" s="2217"/>
      <c r="GEP2089" s="2217"/>
      <c r="GEQ2089" s="2217"/>
      <c r="GER2089" s="2217"/>
      <c r="GES2089" s="2217"/>
      <c r="GET2089" s="2217"/>
      <c r="GEU2089" s="2217"/>
      <c r="GEV2089" s="2217"/>
      <c r="GEW2089" s="2217"/>
      <c r="GEX2089" s="2217"/>
      <c r="GEY2089" s="2217"/>
      <c r="GEZ2089" s="2217"/>
      <c r="GFA2089" s="2217"/>
      <c r="GFB2089" s="2217"/>
      <c r="GFC2089" s="2217"/>
      <c r="GFD2089" s="2217"/>
      <c r="GFE2089" s="2217"/>
      <c r="GFF2089" s="2217"/>
      <c r="GFG2089" s="2217"/>
      <c r="GFH2089" s="2217"/>
      <c r="GFI2089" s="2217"/>
      <c r="GFJ2089" s="2217"/>
      <c r="GFK2089" s="2217"/>
      <c r="GFL2089" s="2217"/>
      <c r="GFM2089" s="2217"/>
      <c r="GFN2089" s="2217"/>
      <c r="GFO2089" s="2217"/>
      <c r="GFP2089" s="2217"/>
      <c r="GFQ2089" s="2217"/>
      <c r="GFR2089" s="2217"/>
      <c r="GFS2089" s="2217"/>
      <c r="GFT2089" s="2217"/>
      <c r="GFU2089" s="2217"/>
      <c r="GFV2089" s="2217"/>
      <c r="GFW2089" s="2217"/>
      <c r="GFX2089" s="2217"/>
      <c r="GFY2089" s="2217"/>
      <c r="GFZ2089" s="2217"/>
      <c r="GGA2089" s="2217"/>
      <c r="GGB2089" s="2217"/>
      <c r="GGC2089" s="2217"/>
      <c r="GGD2089" s="2217"/>
      <c r="GGE2089" s="2217"/>
      <c r="GGF2089" s="2217"/>
      <c r="GGG2089" s="2217"/>
      <c r="GGH2089" s="2217"/>
      <c r="GGI2089" s="2217"/>
      <c r="GGJ2089" s="2217"/>
      <c r="GGK2089" s="2217"/>
      <c r="GGL2089" s="2217"/>
      <c r="GGM2089" s="2217"/>
      <c r="GGN2089" s="2217"/>
      <c r="GGO2089" s="2217"/>
      <c r="GGP2089" s="2217"/>
      <c r="GGQ2089" s="2217"/>
      <c r="GGR2089" s="2217"/>
      <c r="GGS2089" s="2217"/>
      <c r="GGT2089" s="2217"/>
      <c r="GGU2089" s="2217"/>
      <c r="GGV2089" s="2217"/>
      <c r="GGW2089" s="2217"/>
      <c r="GGX2089" s="2217"/>
      <c r="GGY2089" s="2217"/>
      <c r="GGZ2089" s="2217"/>
      <c r="GHA2089" s="2217"/>
      <c r="GHB2089" s="2217"/>
      <c r="GHC2089" s="2217"/>
      <c r="GHD2089" s="2217"/>
      <c r="GHE2089" s="2217"/>
      <c r="GHF2089" s="2217"/>
      <c r="GHG2089" s="2217"/>
      <c r="GHH2089" s="2217"/>
      <c r="GHI2089" s="2217"/>
      <c r="GHJ2089" s="2217"/>
      <c r="GHK2089" s="2217"/>
      <c r="GHL2089" s="2217"/>
      <c r="GHM2089" s="2217"/>
      <c r="GHN2089" s="2217"/>
      <c r="GHO2089" s="2217"/>
      <c r="GHP2089" s="2217"/>
      <c r="GHQ2089" s="2217"/>
      <c r="GHR2089" s="2217"/>
      <c r="GHS2089" s="2217"/>
      <c r="GHT2089" s="2217"/>
      <c r="GHU2089" s="2217"/>
      <c r="GHV2089" s="2217"/>
      <c r="GHW2089" s="2217"/>
      <c r="GHX2089" s="2217"/>
      <c r="GHY2089" s="2217"/>
      <c r="GHZ2089" s="2217"/>
      <c r="GIA2089" s="2217"/>
      <c r="GIB2089" s="2217"/>
      <c r="GIC2089" s="2217"/>
      <c r="GID2089" s="2217"/>
      <c r="GIE2089" s="2217"/>
      <c r="GIF2089" s="2217"/>
      <c r="GIG2089" s="2217"/>
      <c r="GIH2089" s="2217"/>
      <c r="GII2089" s="2217"/>
      <c r="GIJ2089" s="2217"/>
      <c r="GIK2089" s="2217"/>
      <c r="GIL2089" s="2217"/>
      <c r="GIM2089" s="2217"/>
      <c r="GIN2089" s="2217"/>
      <c r="GIO2089" s="2217"/>
      <c r="GIP2089" s="2217"/>
      <c r="GIQ2089" s="2217"/>
      <c r="GIR2089" s="2217"/>
      <c r="GIS2089" s="2217"/>
      <c r="GIT2089" s="2217"/>
      <c r="GIU2089" s="2217"/>
      <c r="GIV2089" s="2217"/>
      <c r="GIW2089" s="2217"/>
      <c r="GIX2089" s="2217"/>
      <c r="GIY2089" s="2217"/>
      <c r="GIZ2089" s="2217"/>
      <c r="GJA2089" s="2217"/>
      <c r="GJB2089" s="2217"/>
      <c r="GJC2089" s="2217"/>
      <c r="GJD2089" s="2217"/>
      <c r="GJE2089" s="2217"/>
      <c r="GJF2089" s="2217"/>
      <c r="GJG2089" s="2217"/>
      <c r="GJH2089" s="2217"/>
      <c r="GJI2089" s="2217"/>
      <c r="GJJ2089" s="2217"/>
      <c r="GJK2089" s="2217"/>
      <c r="GJL2089" s="2217"/>
      <c r="GJM2089" s="2217"/>
      <c r="GJN2089" s="2217"/>
      <c r="GJO2089" s="2217"/>
      <c r="GJP2089" s="2217"/>
      <c r="GJQ2089" s="2217"/>
      <c r="GJR2089" s="2217"/>
      <c r="GJS2089" s="2217"/>
      <c r="GJT2089" s="2217"/>
      <c r="GJU2089" s="2217"/>
      <c r="GJV2089" s="2217"/>
      <c r="GJW2089" s="2217"/>
      <c r="GJX2089" s="2217"/>
      <c r="GJY2089" s="2217"/>
      <c r="GJZ2089" s="2217"/>
      <c r="GKA2089" s="2217"/>
      <c r="GKB2089" s="2217"/>
      <c r="GKC2089" s="2217"/>
      <c r="GKD2089" s="2217"/>
      <c r="GKE2089" s="2217"/>
      <c r="GKF2089" s="2217"/>
      <c r="GKG2089" s="2217"/>
      <c r="GKH2089" s="2217"/>
      <c r="GKI2089" s="2217"/>
      <c r="GKJ2089" s="2217"/>
      <c r="GKK2089" s="2217"/>
      <c r="GKL2089" s="2217"/>
      <c r="GKM2089" s="2217"/>
      <c r="GKN2089" s="2217"/>
      <c r="GKO2089" s="2217"/>
      <c r="GKP2089" s="2217"/>
      <c r="GKQ2089" s="2217"/>
      <c r="GKR2089" s="2217"/>
      <c r="GKS2089" s="2217"/>
      <c r="GKT2089" s="2217"/>
      <c r="GKU2089" s="2217"/>
      <c r="GKV2089" s="2217"/>
      <c r="GKW2089" s="2217"/>
      <c r="GKX2089" s="2217"/>
      <c r="GKY2089" s="2217"/>
      <c r="GKZ2089" s="2217"/>
      <c r="GLA2089" s="2217"/>
      <c r="GLB2089" s="2217"/>
      <c r="GLC2089" s="2217"/>
      <c r="GLD2089" s="2217"/>
      <c r="GLE2089" s="2217"/>
      <c r="GLF2089" s="2217"/>
      <c r="GLG2089" s="2217"/>
      <c r="GLH2089" s="2217"/>
      <c r="GLI2089" s="2217"/>
      <c r="GLJ2089" s="2217"/>
      <c r="GLK2089" s="2217"/>
      <c r="GLL2089" s="2217"/>
      <c r="GLM2089" s="2217"/>
      <c r="GLN2089" s="2217"/>
      <c r="GLO2089" s="2217"/>
      <c r="GLP2089" s="2217"/>
      <c r="GLQ2089" s="2217"/>
      <c r="GLR2089" s="2217"/>
      <c r="GLS2089" s="2217"/>
      <c r="GLT2089" s="2217"/>
      <c r="GLU2089" s="2217"/>
      <c r="GLV2089" s="2217"/>
      <c r="GLW2089" s="2217"/>
      <c r="GLX2089" s="2217"/>
      <c r="GLY2089" s="2217"/>
      <c r="GLZ2089" s="2217"/>
      <c r="GMA2089" s="2217"/>
      <c r="GMB2089" s="2217"/>
      <c r="GMC2089" s="2217"/>
      <c r="GMD2089" s="2217"/>
      <c r="GME2089" s="2217"/>
      <c r="GMF2089" s="2217"/>
      <c r="GMG2089" s="2217"/>
      <c r="GMH2089" s="2217"/>
      <c r="GMI2089" s="2217"/>
      <c r="GMJ2089" s="2217"/>
      <c r="GMK2089" s="2217"/>
      <c r="GML2089" s="2217"/>
      <c r="GMM2089" s="2217"/>
      <c r="GMN2089" s="2217"/>
      <c r="GMO2089" s="2217"/>
      <c r="GMP2089" s="2217"/>
      <c r="GMQ2089" s="2217"/>
      <c r="GMR2089" s="2217"/>
      <c r="GMS2089" s="2217"/>
      <c r="GMT2089" s="2217"/>
      <c r="GMU2089" s="2217"/>
      <c r="GMV2089" s="2217"/>
      <c r="GMW2089" s="2217"/>
      <c r="GMX2089" s="2217"/>
      <c r="GMY2089" s="2217"/>
      <c r="GMZ2089" s="2217"/>
      <c r="GNA2089" s="2217"/>
      <c r="GNB2089" s="2217"/>
      <c r="GNC2089" s="2217"/>
      <c r="GND2089" s="2217"/>
      <c r="GNE2089" s="2217"/>
      <c r="GNF2089" s="2217"/>
      <c r="GNG2089" s="2217"/>
      <c r="GNH2089" s="2217"/>
      <c r="GNI2089" s="2217"/>
      <c r="GNJ2089" s="2217"/>
      <c r="GNK2089" s="2217"/>
      <c r="GNL2089" s="2217"/>
      <c r="GNM2089" s="2217"/>
      <c r="GNN2089" s="2217"/>
      <c r="GNO2089" s="2217"/>
      <c r="GNP2089" s="2217"/>
      <c r="GNQ2089" s="2217"/>
      <c r="GNR2089" s="2217"/>
      <c r="GNS2089" s="2217"/>
      <c r="GNT2089" s="2217"/>
      <c r="GNU2089" s="2217"/>
      <c r="GNV2089" s="2217"/>
      <c r="GNW2089" s="2217"/>
      <c r="GNX2089" s="2217"/>
      <c r="GNY2089" s="2217"/>
      <c r="GNZ2089" s="2217"/>
      <c r="GOA2089" s="2217"/>
      <c r="GOB2089" s="2217"/>
      <c r="GOC2089" s="2217"/>
      <c r="GOD2089" s="2217"/>
      <c r="GOE2089" s="2217"/>
      <c r="GOF2089" s="2217"/>
      <c r="GOG2089" s="2217"/>
      <c r="GOH2089" s="2217"/>
      <c r="GOI2089" s="2217"/>
      <c r="GOJ2089" s="2217"/>
      <c r="GOK2089" s="2217"/>
      <c r="GOL2089" s="2217"/>
      <c r="GOM2089" s="2217"/>
      <c r="GON2089" s="2217"/>
      <c r="GOO2089" s="2217"/>
      <c r="GOP2089" s="2217"/>
      <c r="GOQ2089" s="2217"/>
      <c r="GOR2089" s="2217"/>
      <c r="GOS2089" s="2217"/>
      <c r="GOT2089" s="2217"/>
      <c r="GOU2089" s="2217"/>
      <c r="GOV2089" s="2217"/>
      <c r="GOW2089" s="2217"/>
      <c r="GOX2089" s="2217"/>
      <c r="GOY2089" s="2217"/>
      <c r="GOZ2089" s="2217"/>
      <c r="GPA2089" s="2217"/>
      <c r="GPB2089" s="2217"/>
      <c r="GPC2089" s="2217"/>
      <c r="GPD2089" s="2217"/>
      <c r="GPE2089" s="2217"/>
      <c r="GPF2089" s="2217"/>
      <c r="GPG2089" s="2217"/>
      <c r="GPH2089" s="2217"/>
      <c r="GPI2089" s="2217"/>
      <c r="GPJ2089" s="2217"/>
      <c r="GPK2089" s="2217"/>
      <c r="GPL2089" s="2217"/>
      <c r="GPM2089" s="2217"/>
      <c r="GPN2089" s="2217"/>
      <c r="GPO2089" s="2217"/>
      <c r="GPP2089" s="2217"/>
      <c r="GPQ2089" s="2217"/>
      <c r="GPR2089" s="2217"/>
      <c r="GPS2089" s="2217"/>
      <c r="GPT2089" s="2217"/>
      <c r="GPU2089" s="2217"/>
      <c r="GPV2089" s="2217"/>
      <c r="GPW2089" s="2217"/>
      <c r="GPX2089" s="2217"/>
      <c r="GPY2089" s="2217"/>
      <c r="GPZ2089" s="2217"/>
      <c r="GQA2089" s="2217"/>
      <c r="GQB2089" s="2217"/>
      <c r="GQC2089" s="2217"/>
      <c r="GQD2089" s="2217"/>
      <c r="GQE2089" s="2217"/>
      <c r="GQF2089" s="2217"/>
      <c r="GQG2089" s="2217"/>
      <c r="GQH2089" s="2217"/>
      <c r="GQI2089" s="2217"/>
      <c r="GQJ2089" s="2217"/>
      <c r="GQK2089" s="2217"/>
      <c r="GQL2089" s="2217"/>
      <c r="GQM2089" s="2217"/>
      <c r="GQN2089" s="2217"/>
      <c r="GQO2089" s="2217"/>
      <c r="GQP2089" s="2217"/>
      <c r="GQQ2089" s="2217"/>
      <c r="GQR2089" s="2217"/>
      <c r="GQS2089" s="2217"/>
      <c r="GQT2089" s="2217"/>
      <c r="GQU2089" s="2217"/>
      <c r="GQV2089" s="2217"/>
      <c r="GQW2089" s="2217"/>
      <c r="GQX2089" s="2217"/>
      <c r="GQY2089" s="2217"/>
      <c r="GQZ2089" s="2217"/>
      <c r="GRA2089" s="2217"/>
      <c r="GRB2089" s="2217"/>
      <c r="GRC2089" s="2217"/>
      <c r="GRD2089" s="2217"/>
      <c r="GRE2089" s="2217"/>
      <c r="GRF2089" s="2217"/>
      <c r="GRG2089" s="2217"/>
      <c r="GRH2089" s="2217"/>
      <c r="GRI2089" s="2217"/>
      <c r="GRJ2089" s="2217"/>
      <c r="GRK2089" s="2217"/>
      <c r="GRL2089" s="2217"/>
      <c r="GRM2089" s="2217"/>
      <c r="GRN2089" s="2217"/>
      <c r="GRO2089" s="2217"/>
      <c r="GRP2089" s="2217"/>
      <c r="GRQ2089" s="2217"/>
      <c r="GRR2089" s="2217"/>
      <c r="GRS2089" s="2217"/>
      <c r="GRT2089" s="2217"/>
      <c r="GRU2089" s="2217"/>
      <c r="GRV2089" s="2217"/>
      <c r="GRW2089" s="2217"/>
      <c r="GRX2089" s="2217"/>
      <c r="GRY2089" s="2217"/>
      <c r="GRZ2089" s="2217"/>
      <c r="GSA2089" s="2217"/>
      <c r="GSB2089" s="2217"/>
      <c r="GSC2089" s="2217"/>
      <c r="GSD2089" s="2217"/>
      <c r="GSE2089" s="2217"/>
      <c r="GSF2089" s="2217"/>
      <c r="GSG2089" s="2217"/>
      <c r="GSH2089" s="2217"/>
      <c r="GSI2089" s="2217"/>
      <c r="GSJ2089" s="2217"/>
      <c r="GSK2089" s="2217"/>
      <c r="GSL2089" s="2217"/>
      <c r="GSM2089" s="2217"/>
      <c r="GSN2089" s="2217"/>
      <c r="GSO2089" s="2217"/>
      <c r="GSP2089" s="2217"/>
      <c r="GSQ2089" s="2217"/>
      <c r="GSR2089" s="2217"/>
      <c r="GSS2089" s="2217"/>
      <c r="GST2089" s="2217"/>
      <c r="GSU2089" s="2217"/>
      <c r="GSV2089" s="2217"/>
      <c r="GSW2089" s="2217"/>
      <c r="GSX2089" s="2217"/>
      <c r="GSY2089" s="2217"/>
      <c r="GSZ2089" s="2217"/>
      <c r="GTA2089" s="2217"/>
      <c r="GTB2089" s="2217"/>
      <c r="GTC2089" s="2217"/>
      <c r="GTD2089" s="2217"/>
      <c r="GTE2089" s="2217"/>
      <c r="GTF2089" s="2217"/>
      <c r="GTG2089" s="2217"/>
      <c r="GTH2089" s="2217"/>
      <c r="GTI2089" s="2217"/>
      <c r="GTJ2089" s="2217"/>
      <c r="GTK2089" s="2217"/>
      <c r="GTL2089" s="2217"/>
      <c r="GTM2089" s="2217"/>
      <c r="GTN2089" s="2217"/>
      <c r="GTO2089" s="2217"/>
      <c r="GTP2089" s="2217"/>
      <c r="GTQ2089" s="2217"/>
      <c r="GTR2089" s="2217"/>
      <c r="GTS2089" s="2217"/>
      <c r="GTT2089" s="2217"/>
      <c r="GTU2089" s="2217"/>
      <c r="GTV2089" s="2217"/>
      <c r="GTW2089" s="2217"/>
      <c r="GTX2089" s="2217"/>
      <c r="GTY2089" s="2217"/>
      <c r="GTZ2089" s="2217"/>
      <c r="GUA2089" s="2217"/>
      <c r="GUB2089" s="2217"/>
      <c r="GUC2089" s="2217"/>
      <c r="GUD2089" s="2217"/>
      <c r="GUE2089" s="2217"/>
      <c r="GUF2089" s="2217"/>
      <c r="GUG2089" s="2217"/>
      <c r="GUH2089" s="2217"/>
      <c r="GUI2089" s="2217"/>
      <c r="GUJ2089" s="2217"/>
      <c r="GUK2089" s="2217"/>
      <c r="GUL2089" s="2217"/>
      <c r="GUM2089" s="2217"/>
      <c r="GUN2089" s="2217"/>
      <c r="GUO2089" s="2217"/>
      <c r="GUP2089" s="2217"/>
      <c r="GUQ2089" s="2217"/>
      <c r="GUR2089" s="2217"/>
      <c r="GUS2089" s="2217"/>
      <c r="GUT2089" s="2217"/>
      <c r="GUU2089" s="2217"/>
      <c r="GUV2089" s="2217"/>
      <c r="GUW2089" s="2217"/>
      <c r="GUX2089" s="2217"/>
      <c r="GUY2089" s="2217"/>
      <c r="GUZ2089" s="2217"/>
      <c r="GVA2089" s="2217"/>
      <c r="GVB2089" s="2217"/>
      <c r="GVC2089" s="2217"/>
      <c r="GVD2089" s="2217"/>
      <c r="GVE2089" s="2217"/>
      <c r="GVF2089" s="2217"/>
      <c r="GVG2089" s="2217"/>
      <c r="GVH2089" s="2217"/>
      <c r="GVI2089" s="2217"/>
      <c r="GVJ2089" s="2217"/>
      <c r="GVK2089" s="2217"/>
      <c r="GVL2089" s="2217"/>
      <c r="GVM2089" s="2217"/>
      <c r="GVN2089" s="2217"/>
      <c r="GVO2089" s="2217"/>
      <c r="GVP2089" s="2217"/>
      <c r="GVQ2089" s="2217"/>
      <c r="GVR2089" s="2217"/>
      <c r="GVS2089" s="2217"/>
      <c r="GVT2089" s="2217"/>
      <c r="GVU2089" s="2217"/>
      <c r="GVV2089" s="2217"/>
      <c r="GVW2089" s="2217"/>
      <c r="GVX2089" s="2217"/>
      <c r="GVY2089" s="2217"/>
      <c r="GVZ2089" s="2217"/>
      <c r="GWA2089" s="2217"/>
      <c r="GWB2089" s="2217"/>
      <c r="GWC2089" s="2217"/>
      <c r="GWD2089" s="2217"/>
      <c r="GWE2089" s="2217"/>
      <c r="GWF2089" s="2217"/>
      <c r="GWG2089" s="2217"/>
      <c r="GWH2089" s="2217"/>
      <c r="GWI2089" s="2217"/>
      <c r="GWJ2089" s="2217"/>
      <c r="GWK2089" s="2217"/>
      <c r="GWL2089" s="2217"/>
      <c r="GWM2089" s="2217"/>
      <c r="GWN2089" s="2217"/>
      <c r="GWO2089" s="2217"/>
      <c r="GWP2089" s="2217"/>
      <c r="GWQ2089" s="2217"/>
      <c r="GWR2089" s="2217"/>
      <c r="GWS2089" s="2217"/>
      <c r="GWT2089" s="2217"/>
      <c r="GWU2089" s="2217"/>
      <c r="GWV2089" s="2217"/>
      <c r="GWW2089" s="2217"/>
      <c r="GWX2089" s="2217"/>
      <c r="GWY2089" s="2217"/>
      <c r="GWZ2089" s="2217"/>
      <c r="GXA2089" s="2217"/>
      <c r="GXB2089" s="2217"/>
      <c r="GXC2089" s="2217"/>
      <c r="GXD2089" s="2217"/>
      <c r="GXE2089" s="2217"/>
      <c r="GXF2089" s="2217"/>
      <c r="GXG2089" s="2217"/>
      <c r="GXH2089" s="2217"/>
      <c r="GXI2089" s="2217"/>
      <c r="GXJ2089" s="2217"/>
      <c r="GXK2089" s="2217"/>
      <c r="GXL2089" s="2217"/>
      <c r="GXM2089" s="2217"/>
      <c r="GXN2089" s="2217"/>
      <c r="GXO2089" s="2217"/>
      <c r="GXP2089" s="2217"/>
      <c r="GXQ2089" s="2217"/>
      <c r="GXR2089" s="2217"/>
      <c r="GXS2089" s="2217"/>
      <c r="GXT2089" s="2217"/>
      <c r="GXU2089" s="2217"/>
      <c r="GXV2089" s="2217"/>
      <c r="GXW2089" s="2217"/>
      <c r="GXX2089" s="2217"/>
      <c r="GXY2089" s="2217"/>
      <c r="GXZ2089" s="2217"/>
      <c r="GYA2089" s="2217"/>
      <c r="GYB2089" s="2217"/>
      <c r="GYC2089" s="2217"/>
      <c r="GYD2089" s="2217"/>
      <c r="GYE2089" s="2217"/>
      <c r="GYF2089" s="2217"/>
      <c r="GYG2089" s="2217"/>
      <c r="GYH2089" s="2217"/>
      <c r="GYI2089" s="2217"/>
      <c r="GYJ2089" s="2217"/>
      <c r="GYK2089" s="2217"/>
      <c r="GYL2089" s="2217"/>
      <c r="GYM2089" s="2217"/>
      <c r="GYN2089" s="2217"/>
      <c r="GYO2089" s="2217"/>
      <c r="GYP2089" s="2217"/>
      <c r="GYQ2089" s="2217"/>
      <c r="GYR2089" s="2217"/>
      <c r="GYS2089" s="2217"/>
      <c r="GYT2089" s="2217"/>
      <c r="GYU2089" s="2217"/>
      <c r="GYV2089" s="2217"/>
      <c r="GYW2089" s="2217"/>
      <c r="GYX2089" s="2217"/>
      <c r="GYY2089" s="2217"/>
      <c r="GYZ2089" s="2217"/>
      <c r="GZA2089" s="2217"/>
      <c r="GZB2089" s="2217"/>
      <c r="GZC2089" s="2217"/>
      <c r="GZD2089" s="2217"/>
      <c r="GZE2089" s="2217"/>
      <c r="GZF2089" s="2217"/>
      <c r="GZG2089" s="2217"/>
      <c r="GZH2089" s="2217"/>
      <c r="GZI2089" s="2217"/>
      <c r="GZJ2089" s="2217"/>
      <c r="GZK2089" s="2217"/>
      <c r="GZL2089" s="2217"/>
      <c r="GZM2089" s="2217"/>
      <c r="GZN2089" s="2217"/>
      <c r="GZO2089" s="2217"/>
      <c r="GZP2089" s="2217"/>
      <c r="GZQ2089" s="2217"/>
      <c r="GZR2089" s="2217"/>
      <c r="GZS2089" s="2217"/>
      <c r="GZT2089" s="2217"/>
      <c r="GZU2089" s="2217"/>
      <c r="GZV2089" s="2217"/>
      <c r="GZW2089" s="2217"/>
      <c r="GZX2089" s="2217"/>
      <c r="GZY2089" s="2217"/>
      <c r="GZZ2089" s="2217"/>
      <c r="HAA2089" s="2217"/>
      <c r="HAB2089" s="2217"/>
      <c r="HAC2089" s="2217"/>
      <c r="HAD2089" s="2217"/>
      <c r="HAE2089" s="2217"/>
      <c r="HAF2089" s="2217"/>
      <c r="HAG2089" s="2217"/>
      <c r="HAH2089" s="2217"/>
      <c r="HAI2089" s="2217"/>
      <c r="HAJ2089" s="2217"/>
      <c r="HAK2089" s="2217"/>
      <c r="HAL2089" s="2217"/>
      <c r="HAM2089" s="2217"/>
      <c r="HAN2089" s="2217"/>
      <c r="HAO2089" s="2217"/>
      <c r="HAP2089" s="2217"/>
      <c r="HAQ2089" s="2217"/>
      <c r="HAR2089" s="2217"/>
      <c r="HAS2089" s="2217"/>
      <c r="HAT2089" s="2217"/>
      <c r="HAU2089" s="2217"/>
      <c r="HAV2089" s="2217"/>
      <c r="HAW2089" s="2217"/>
      <c r="HAX2089" s="2217"/>
      <c r="HAY2089" s="2217"/>
      <c r="HAZ2089" s="2217"/>
      <c r="HBA2089" s="2217"/>
      <c r="HBB2089" s="2217"/>
      <c r="HBC2089" s="2217"/>
      <c r="HBD2089" s="2217"/>
      <c r="HBE2089" s="2217"/>
      <c r="HBF2089" s="2217"/>
      <c r="HBG2089" s="2217"/>
      <c r="HBH2089" s="2217"/>
      <c r="HBI2089" s="2217"/>
      <c r="HBJ2089" s="2217"/>
      <c r="HBK2089" s="2217"/>
      <c r="HBL2089" s="2217"/>
      <c r="HBM2089" s="2217"/>
      <c r="HBN2089" s="2217"/>
      <c r="HBO2089" s="2217"/>
      <c r="HBP2089" s="2217"/>
      <c r="HBQ2089" s="2217"/>
      <c r="HBR2089" s="2217"/>
      <c r="HBS2089" s="2217"/>
      <c r="HBT2089" s="2217"/>
      <c r="HBU2089" s="2217"/>
      <c r="HBV2089" s="2217"/>
      <c r="HBW2089" s="2217"/>
      <c r="HBX2089" s="2217"/>
      <c r="HBY2089" s="2217"/>
      <c r="HBZ2089" s="2217"/>
      <c r="HCA2089" s="2217"/>
      <c r="HCB2089" s="2217"/>
      <c r="HCC2089" s="2217"/>
      <c r="HCD2089" s="2217"/>
      <c r="HCE2089" s="2217"/>
      <c r="HCF2089" s="2217"/>
      <c r="HCG2089" s="2217"/>
      <c r="HCH2089" s="2217"/>
      <c r="HCI2089" s="2217"/>
      <c r="HCJ2089" s="2217"/>
      <c r="HCK2089" s="2217"/>
      <c r="HCL2089" s="2217"/>
      <c r="HCM2089" s="2217"/>
      <c r="HCN2089" s="2217"/>
      <c r="HCO2089" s="2217"/>
      <c r="HCP2089" s="2217"/>
      <c r="HCQ2089" s="2217"/>
      <c r="HCR2089" s="2217"/>
      <c r="HCS2089" s="2217"/>
      <c r="HCT2089" s="2217"/>
      <c r="HCU2089" s="2217"/>
      <c r="HCV2089" s="2217"/>
      <c r="HCW2089" s="2217"/>
      <c r="HCX2089" s="2217"/>
      <c r="HCY2089" s="2217"/>
      <c r="HCZ2089" s="2217"/>
      <c r="HDA2089" s="2217"/>
      <c r="HDB2089" s="2217"/>
      <c r="HDC2089" s="2217"/>
      <c r="HDD2089" s="2217"/>
      <c r="HDE2089" s="2217"/>
      <c r="HDF2089" s="2217"/>
      <c r="HDG2089" s="2217"/>
      <c r="HDH2089" s="2217"/>
      <c r="HDI2089" s="2217"/>
      <c r="HDJ2089" s="2217"/>
      <c r="HDK2089" s="2217"/>
      <c r="HDL2089" s="2217"/>
      <c r="HDM2089" s="2217"/>
      <c r="HDN2089" s="2217"/>
      <c r="HDO2089" s="2217"/>
      <c r="HDP2089" s="2217"/>
      <c r="HDQ2089" s="2217"/>
      <c r="HDR2089" s="2217"/>
      <c r="HDS2089" s="2217"/>
      <c r="HDT2089" s="2217"/>
      <c r="HDU2089" s="2217"/>
      <c r="HDV2089" s="2217"/>
      <c r="HDW2089" s="2217"/>
      <c r="HDX2089" s="2217"/>
      <c r="HDY2089" s="2217"/>
      <c r="HDZ2089" s="2217"/>
      <c r="HEA2089" s="2217"/>
      <c r="HEB2089" s="2217"/>
      <c r="HEC2089" s="2217"/>
      <c r="HED2089" s="2217"/>
      <c r="HEE2089" s="2217"/>
      <c r="HEF2089" s="2217"/>
      <c r="HEG2089" s="2217"/>
      <c r="HEH2089" s="2217"/>
      <c r="HEI2089" s="2217"/>
      <c r="HEJ2089" s="2217"/>
      <c r="HEK2089" s="2217"/>
      <c r="HEL2089" s="2217"/>
      <c r="HEM2089" s="2217"/>
      <c r="HEN2089" s="2217"/>
      <c r="HEO2089" s="2217"/>
      <c r="HEP2089" s="2217"/>
      <c r="HEQ2089" s="2217"/>
      <c r="HER2089" s="2217"/>
      <c r="HES2089" s="2217"/>
      <c r="HET2089" s="2217"/>
      <c r="HEU2089" s="2217"/>
      <c r="HEV2089" s="2217"/>
      <c r="HEW2089" s="2217"/>
      <c r="HEX2089" s="2217"/>
      <c r="HEY2089" s="2217"/>
      <c r="HEZ2089" s="2217"/>
      <c r="HFA2089" s="2217"/>
      <c r="HFB2089" s="2217"/>
      <c r="HFC2089" s="2217"/>
      <c r="HFD2089" s="2217"/>
      <c r="HFE2089" s="2217"/>
      <c r="HFF2089" s="2217"/>
      <c r="HFG2089" s="2217"/>
      <c r="HFH2089" s="2217"/>
      <c r="HFI2089" s="2217"/>
      <c r="HFJ2089" s="2217"/>
      <c r="HFK2089" s="2217"/>
      <c r="HFL2089" s="2217"/>
      <c r="HFM2089" s="2217"/>
      <c r="HFN2089" s="2217"/>
      <c r="HFO2089" s="2217"/>
      <c r="HFP2089" s="2217"/>
      <c r="HFQ2089" s="2217"/>
      <c r="HFR2089" s="2217"/>
      <c r="HFS2089" s="2217"/>
      <c r="HFT2089" s="2217"/>
      <c r="HFU2089" s="2217"/>
      <c r="HFV2089" s="2217"/>
      <c r="HFW2089" s="2217"/>
      <c r="HFX2089" s="2217"/>
      <c r="HFY2089" s="2217"/>
      <c r="HFZ2089" s="2217"/>
      <c r="HGA2089" s="2217"/>
      <c r="HGB2089" s="2217"/>
      <c r="HGC2089" s="2217"/>
      <c r="HGD2089" s="2217"/>
      <c r="HGE2089" s="2217"/>
      <c r="HGF2089" s="2217"/>
      <c r="HGG2089" s="2217"/>
      <c r="HGH2089" s="2217"/>
      <c r="HGI2089" s="2217"/>
      <c r="HGJ2089" s="2217"/>
      <c r="HGK2089" s="2217"/>
      <c r="HGL2089" s="2217"/>
      <c r="HGM2089" s="2217"/>
      <c r="HGN2089" s="2217"/>
      <c r="HGO2089" s="2217"/>
      <c r="HGP2089" s="2217"/>
      <c r="HGQ2089" s="2217"/>
      <c r="HGR2089" s="2217"/>
      <c r="HGS2089" s="2217"/>
      <c r="HGT2089" s="2217"/>
      <c r="HGU2089" s="2217"/>
      <c r="HGV2089" s="2217"/>
      <c r="HGW2089" s="2217"/>
      <c r="HGX2089" s="2217"/>
      <c r="HGY2089" s="2217"/>
      <c r="HGZ2089" s="2217"/>
      <c r="HHA2089" s="2217"/>
      <c r="HHB2089" s="2217"/>
      <c r="HHC2089" s="2217"/>
      <c r="HHD2089" s="2217"/>
      <c r="HHE2089" s="2217"/>
      <c r="HHF2089" s="2217"/>
      <c r="HHG2089" s="2217"/>
      <c r="HHH2089" s="2217"/>
      <c r="HHI2089" s="2217"/>
      <c r="HHJ2089" s="2217"/>
      <c r="HHK2089" s="2217"/>
      <c r="HHL2089" s="2217"/>
      <c r="HHM2089" s="2217"/>
      <c r="HHN2089" s="2217"/>
      <c r="HHO2089" s="2217"/>
      <c r="HHP2089" s="2217"/>
      <c r="HHQ2089" s="2217"/>
      <c r="HHR2089" s="2217"/>
      <c r="HHS2089" s="2217"/>
      <c r="HHT2089" s="2217"/>
      <c r="HHU2089" s="2217"/>
      <c r="HHV2089" s="2217"/>
      <c r="HHW2089" s="2217"/>
      <c r="HHX2089" s="2217"/>
      <c r="HHY2089" s="2217"/>
      <c r="HHZ2089" s="2217"/>
      <c r="HIA2089" s="2217"/>
      <c r="HIB2089" s="2217"/>
      <c r="HIC2089" s="2217"/>
      <c r="HID2089" s="2217"/>
      <c r="HIE2089" s="2217"/>
      <c r="HIF2089" s="2217"/>
      <c r="HIG2089" s="2217"/>
      <c r="HIH2089" s="2217"/>
      <c r="HII2089" s="2217"/>
      <c r="HIJ2089" s="2217"/>
      <c r="HIK2089" s="2217"/>
      <c r="HIL2089" s="2217"/>
      <c r="HIM2089" s="2217"/>
      <c r="HIN2089" s="2217"/>
      <c r="HIO2089" s="2217"/>
      <c r="HIP2089" s="2217"/>
      <c r="HIQ2089" s="2217"/>
      <c r="HIR2089" s="2217"/>
      <c r="HIS2089" s="2217"/>
      <c r="HIT2089" s="2217"/>
      <c r="HIU2089" s="2217"/>
      <c r="HIV2089" s="2217"/>
      <c r="HIW2089" s="2217"/>
      <c r="HIX2089" s="2217"/>
      <c r="HIY2089" s="2217"/>
      <c r="HIZ2089" s="2217"/>
      <c r="HJA2089" s="2217"/>
      <c r="HJB2089" s="2217"/>
      <c r="HJC2089" s="2217"/>
      <c r="HJD2089" s="2217"/>
      <c r="HJE2089" s="2217"/>
      <c r="HJF2089" s="2217"/>
      <c r="HJG2089" s="2217"/>
      <c r="HJH2089" s="2217"/>
      <c r="HJI2089" s="2217"/>
      <c r="HJJ2089" s="2217"/>
      <c r="HJK2089" s="2217"/>
      <c r="HJL2089" s="2217"/>
      <c r="HJM2089" s="2217"/>
      <c r="HJN2089" s="2217"/>
      <c r="HJO2089" s="2217"/>
      <c r="HJP2089" s="2217"/>
      <c r="HJQ2089" s="2217"/>
      <c r="HJR2089" s="2217"/>
      <c r="HJS2089" s="2217"/>
      <c r="HJT2089" s="2217"/>
      <c r="HJU2089" s="2217"/>
      <c r="HJV2089" s="2217"/>
      <c r="HJW2089" s="2217"/>
      <c r="HJX2089" s="2217"/>
      <c r="HJY2089" s="2217"/>
      <c r="HJZ2089" s="2217"/>
      <c r="HKA2089" s="2217"/>
      <c r="HKB2089" s="2217"/>
      <c r="HKC2089" s="2217"/>
      <c r="HKD2089" s="2217"/>
      <c r="HKE2089" s="2217"/>
      <c r="HKF2089" s="2217"/>
      <c r="HKG2089" s="2217"/>
      <c r="HKH2089" s="2217"/>
      <c r="HKI2089" s="2217"/>
      <c r="HKJ2089" s="2217"/>
      <c r="HKK2089" s="2217"/>
      <c r="HKL2089" s="2217"/>
      <c r="HKM2089" s="2217"/>
      <c r="HKN2089" s="2217"/>
      <c r="HKO2089" s="2217"/>
      <c r="HKP2089" s="2217"/>
      <c r="HKQ2089" s="2217"/>
      <c r="HKR2089" s="2217"/>
      <c r="HKS2089" s="2217"/>
      <c r="HKT2089" s="2217"/>
      <c r="HKU2089" s="2217"/>
      <c r="HKV2089" s="2217"/>
      <c r="HKW2089" s="2217"/>
      <c r="HKX2089" s="2217"/>
      <c r="HKY2089" s="2217"/>
      <c r="HKZ2089" s="2217"/>
      <c r="HLA2089" s="2217"/>
      <c r="HLB2089" s="2217"/>
      <c r="HLC2089" s="2217"/>
      <c r="HLD2089" s="2217"/>
      <c r="HLE2089" s="2217"/>
      <c r="HLF2089" s="2217"/>
      <c r="HLG2089" s="2217"/>
      <c r="HLH2089" s="2217"/>
      <c r="HLI2089" s="2217"/>
      <c r="HLJ2089" s="2217"/>
      <c r="HLK2089" s="2217"/>
      <c r="HLL2089" s="2217"/>
      <c r="HLM2089" s="2217"/>
      <c r="HLN2089" s="2217"/>
      <c r="HLO2089" s="2217"/>
      <c r="HLP2089" s="2217"/>
      <c r="HLQ2089" s="2217"/>
      <c r="HLR2089" s="2217"/>
      <c r="HLS2089" s="2217"/>
      <c r="HLT2089" s="2217"/>
      <c r="HLU2089" s="2217"/>
      <c r="HLV2089" s="2217"/>
      <c r="HLW2089" s="2217"/>
      <c r="HLX2089" s="2217"/>
      <c r="HLY2089" s="2217"/>
      <c r="HLZ2089" s="2217"/>
      <c r="HMA2089" s="2217"/>
      <c r="HMB2089" s="2217"/>
      <c r="HMC2089" s="2217"/>
      <c r="HMD2089" s="2217"/>
      <c r="HME2089" s="2217"/>
      <c r="HMF2089" s="2217"/>
      <c r="HMG2089" s="2217"/>
      <c r="HMH2089" s="2217"/>
      <c r="HMI2089" s="2217"/>
      <c r="HMJ2089" s="2217"/>
      <c r="HMK2089" s="2217"/>
      <c r="HML2089" s="2217"/>
      <c r="HMM2089" s="2217"/>
      <c r="HMN2089" s="2217"/>
      <c r="HMO2089" s="2217"/>
      <c r="HMP2089" s="2217"/>
      <c r="HMQ2089" s="2217"/>
      <c r="HMR2089" s="2217"/>
      <c r="HMS2089" s="2217"/>
      <c r="HMT2089" s="2217"/>
      <c r="HMU2089" s="2217"/>
      <c r="HMV2089" s="2217"/>
      <c r="HMW2089" s="2217"/>
      <c r="HMX2089" s="2217"/>
      <c r="HMY2089" s="2217"/>
      <c r="HMZ2089" s="2217"/>
      <c r="HNA2089" s="2217"/>
      <c r="HNB2089" s="2217"/>
      <c r="HNC2089" s="2217"/>
      <c r="HND2089" s="2217"/>
      <c r="HNE2089" s="2217"/>
      <c r="HNF2089" s="2217"/>
      <c r="HNG2089" s="2217"/>
      <c r="HNH2089" s="2217"/>
      <c r="HNI2089" s="2217"/>
      <c r="HNJ2089" s="2217"/>
      <c r="HNK2089" s="2217"/>
      <c r="HNL2089" s="2217"/>
      <c r="HNM2089" s="2217"/>
      <c r="HNN2089" s="2217"/>
      <c r="HNO2089" s="2217"/>
      <c r="HNP2089" s="2217"/>
      <c r="HNQ2089" s="2217"/>
      <c r="HNR2089" s="2217"/>
      <c r="HNS2089" s="2217"/>
      <c r="HNT2089" s="2217"/>
      <c r="HNU2089" s="2217"/>
      <c r="HNV2089" s="2217"/>
      <c r="HNW2089" s="2217"/>
      <c r="HNX2089" s="2217"/>
      <c r="HNY2089" s="2217"/>
      <c r="HNZ2089" s="2217"/>
      <c r="HOA2089" s="2217"/>
      <c r="HOB2089" s="2217"/>
      <c r="HOC2089" s="2217"/>
      <c r="HOD2089" s="2217"/>
      <c r="HOE2089" s="2217"/>
      <c r="HOF2089" s="2217"/>
      <c r="HOG2089" s="2217"/>
      <c r="HOH2089" s="2217"/>
      <c r="HOI2089" s="2217"/>
      <c r="HOJ2089" s="2217"/>
      <c r="HOK2089" s="2217"/>
      <c r="HOL2089" s="2217"/>
      <c r="HOM2089" s="2217"/>
      <c r="HON2089" s="2217"/>
      <c r="HOO2089" s="2217"/>
      <c r="HOP2089" s="2217"/>
      <c r="HOQ2089" s="2217"/>
      <c r="HOR2089" s="2217"/>
      <c r="HOS2089" s="2217"/>
      <c r="HOT2089" s="2217"/>
      <c r="HOU2089" s="2217"/>
      <c r="HOV2089" s="2217"/>
      <c r="HOW2089" s="2217"/>
      <c r="HOX2089" s="2217"/>
      <c r="HOY2089" s="2217"/>
      <c r="HOZ2089" s="2217"/>
      <c r="HPA2089" s="2217"/>
      <c r="HPB2089" s="2217"/>
      <c r="HPC2089" s="2217"/>
      <c r="HPD2089" s="2217"/>
      <c r="HPE2089" s="2217"/>
      <c r="HPF2089" s="2217"/>
      <c r="HPG2089" s="2217"/>
      <c r="HPH2089" s="2217"/>
      <c r="HPI2089" s="2217"/>
      <c r="HPJ2089" s="2217"/>
      <c r="HPK2089" s="2217"/>
      <c r="HPL2089" s="2217"/>
      <c r="HPM2089" s="2217"/>
      <c r="HPN2089" s="2217"/>
      <c r="HPO2089" s="2217"/>
      <c r="HPP2089" s="2217"/>
      <c r="HPQ2089" s="2217"/>
      <c r="HPR2089" s="2217"/>
      <c r="HPS2089" s="2217"/>
      <c r="HPT2089" s="2217"/>
      <c r="HPU2089" s="2217"/>
      <c r="HPV2089" s="2217"/>
      <c r="HPW2089" s="2217"/>
      <c r="HPX2089" s="2217"/>
      <c r="HPY2089" s="2217"/>
      <c r="HPZ2089" s="2217"/>
      <c r="HQA2089" s="2217"/>
      <c r="HQB2089" s="2217"/>
      <c r="HQC2089" s="2217"/>
      <c r="HQD2089" s="2217"/>
      <c r="HQE2089" s="2217"/>
      <c r="HQF2089" s="2217"/>
      <c r="HQG2089" s="2217"/>
      <c r="HQH2089" s="2217"/>
      <c r="HQI2089" s="2217"/>
      <c r="HQJ2089" s="2217"/>
      <c r="HQK2089" s="2217"/>
      <c r="HQL2089" s="2217"/>
      <c r="HQM2089" s="2217"/>
      <c r="HQN2089" s="2217"/>
      <c r="HQO2089" s="2217"/>
      <c r="HQP2089" s="2217"/>
      <c r="HQQ2089" s="2217"/>
      <c r="HQR2089" s="2217"/>
      <c r="HQS2089" s="2217"/>
      <c r="HQT2089" s="2217"/>
      <c r="HQU2089" s="2217"/>
      <c r="HQV2089" s="2217"/>
      <c r="HQW2089" s="2217"/>
      <c r="HQX2089" s="2217"/>
      <c r="HQY2089" s="2217"/>
      <c r="HQZ2089" s="2217"/>
      <c r="HRA2089" s="2217"/>
      <c r="HRB2089" s="2217"/>
      <c r="HRC2089" s="2217"/>
      <c r="HRD2089" s="2217"/>
      <c r="HRE2089" s="2217"/>
      <c r="HRF2089" s="2217"/>
      <c r="HRG2089" s="2217"/>
      <c r="HRH2089" s="2217"/>
      <c r="HRI2089" s="2217"/>
      <c r="HRJ2089" s="2217"/>
      <c r="HRK2089" s="2217"/>
      <c r="HRL2089" s="2217"/>
      <c r="HRM2089" s="2217"/>
      <c r="HRN2089" s="2217"/>
      <c r="HRO2089" s="2217"/>
      <c r="HRP2089" s="2217"/>
      <c r="HRQ2089" s="2217"/>
      <c r="HRR2089" s="2217"/>
      <c r="HRS2089" s="2217"/>
      <c r="HRT2089" s="2217"/>
      <c r="HRU2089" s="2217"/>
      <c r="HRV2089" s="2217"/>
      <c r="HRW2089" s="2217"/>
      <c r="HRX2089" s="2217"/>
      <c r="HRY2089" s="2217"/>
      <c r="HRZ2089" s="2217"/>
      <c r="HSA2089" s="2217"/>
      <c r="HSB2089" s="2217"/>
      <c r="HSC2089" s="2217"/>
      <c r="HSD2089" s="2217"/>
      <c r="HSE2089" s="2217"/>
      <c r="HSF2089" s="2217"/>
      <c r="HSG2089" s="2217"/>
      <c r="HSH2089" s="2217"/>
      <c r="HSI2089" s="2217"/>
      <c r="HSJ2089" s="2217"/>
      <c r="HSK2089" s="2217"/>
      <c r="HSL2089" s="2217"/>
      <c r="HSM2089" s="2217"/>
      <c r="HSN2089" s="2217"/>
      <c r="HSO2089" s="2217"/>
      <c r="HSP2089" s="2217"/>
      <c r="HSQ2089" s="2217"/>
      <c r="HSR2089" s="2217"/>
      <c r="HSS2089" s="2217"/>
      <c r="HST2089" s="2217"/>
      <c r="HSU2089" s="2217"/>
      <c r="HSV2089" s="2217"/>
      <c r="HSW2089" s="2217"/>
      <c r="HSX2089" s="2217"/>
      <c r="HSY2089" s="2217"/>
      <c r="HSZ2089" s="2217"/>
      <c r="HTA2089" s="2217"/>
      <c r="HTB2089" s="2217"/>
      <c r="HTC2089" s="2217"/>
      <c r="HTD2089" s="2217"/>
      <c r="HTE2089" s="2217"/>
      <c r="HTF2089" s="2217"/>
      <c r="HTG2089" s="2217"/>
      <c r="HTH2089" s="2217"/>
      <c r="HTI2089" s="2217"/>
      <c r="HTJ2089" s="2217"/>
      <c r="HTK2089" s="2217"/>
      <c r="HTL2089" s="2217"/>
      <c r="HTM2089" s="2217"/>
      <c r="HTN2089" s="2217"/>
      <c r="HTO2089" s="2217"/>
      <c r="HTP2089" s="2217"/>
      <c r="HTQ2089" s="2217"/>
      <c r="HTR2089" s="2217"/>
      <c r="HTS2089" s="2217"/>
      <c r="HTT2089" s="2217"/>
      <c r="HTU2089" s="2217"/>
      <c r="HTV2089" s="2217"/>
      <c r="HTW2089" s="2217"/>
      <c r="HTX2089" s="2217"/>
      <c r="HTY2089" s="2217"/>
      <c r="HTZ2089" s="2217"/>
      <c r="HUA2089" s="2217"/>
      <c r="HUB2089" s="2217"/>
      <c r="HUC2089" s="2217"/>
      <c r="HUD2089" s="2217"/>
      <c r="HUE2089" s="2217"/>
      <c r="HUF2089" s="2217"/>
      <c r="HUG2089" s="2217"/>
      <c r="HUH2089" s="2217"/>
      <c r="HUI2089" s="2217"/>
      <c r="HUJ2089" s="2217"/>
      <c r="HUK2089" s="2217"/>
      <c r="HUL2089" s="2217"/>
      <c r="HUM2089" s="2217"/>
      <c r="HUN2089" s="2217"/>
      <c r="HUO2089" s="2217"/>
      <c r="HUP2089" s="2217"/>
      <c r="HUQ2089" s="2217"/>
      <c r="HUR2089" s="2217"/>
      <c r="HUS2089" s="2217"/>
      <c r="HUT2089" s="2217"/>
      <c r="HUU2089" s="2217"/>
      <c r="HUV2089" s="2217"/>
      <c r="HUW2089" s="2217"/>
      <c r="HUX2089" s="2217"/>
      <c r="HUY2089" s="2217"/>
      <c r="HUZ2089" s="2217"/>
      <c r="HVA2089" s="2217"/>
      <c r="HVB2089" s="2217"/>
      <c r="HVC2089" s="2217"/>
      <c r="HVD2089" s="2217"/>
      <c r="HVE2089" s="2217"/>
      <c r="HVF2089" s="2217"/>
      <c r="HVG2089" s="2217"/>
      <c r="HVH2089" s="2217"/>
      <c r="HVI2089" s="2217"/>
      <c r="HVJ2089" s="2217"/>
      <c r="HVK2089" s="2217"/>
      <c r="HVL2089" s="2217"/>
      <c r="HVM2089" s="2217"/>
      <c r="HVN2089" s="2217"/>
      <c r="HVO2089" s="2217"/>
      <c r="HVP2089" s="2217"/>
      <c r="HVQ2089" s="2217"/>
      <c r="HVR2089" s="2217"/>
      <c r="HVS2089" s="2217"/>
      <c r="HVT2089" s="2217"/>
      <c r="HVU2089" s="2217"/>
      <c r="HVV2089" s="2217"/>
      <c r="HVW2089" s="2217"/>
      <c r="HVX2089" s="2217"/>
      <c r="HVY2089" s="2217"/>
      <c r="HVZ2089" s="2217"/>
      <c r="HWA2089" s="2217"/>
      <c r="HWB2089" s="2217"/>
      <c r="HWC2089" s="2217"/>
      <c r="HWD2089" s="2217"/>
      <c r="HWE2089" s="2217"/>
      <c r="HWF2089" s="2217"/>
      <c r="HWG2089" s="2217"/>
      <c r="HWH2089" s="2217"/>
      <c r="HWI2089" s="2217"/>
      <c r="HWJ2089" s="2217"/>
      <c r="HWK2089" s="2217"/>
      <c r="HWL2089" s="2217"/>
      <c r="HWM2089" s="2217"/>
      <c r="HWN2089" s="2217"/>
      <c r="HWO2089" s="2217"/>
      <c r="HWP2089" s="2217"/>
      <c r="HWQ2089" s="2217"/>
      <c r="HWR2089" s="2217"/>
      <c r="HWS2089" s="2217"/>
      <c r="HWT2089" s="2217"/>
      <c r="HWU2089" s="2217"/>
      <c r="HWV2089" s="2217"/>
      <c r="HWW2089" s="2217"/>
      <c r="HWX2089" s="2217"/>
      <c r="HWY2089" s="2217"/>
      <c r="HWZ2089" s="2217"/>
      <c r="HXA2089" s="2217"/>
      <c r="HXB2089" s="2217"/>
      <c r="HXC2089" s="2217"/>
      <c r="HXD2089" s="2217"/>
      <c r="HXE2089" s="2217"/>
      <c r="HXF2089" s="2217"/>
      <c r="HXG2089" s="2217"/>
      <c r="HXH2089" s="2217"/>
      <c r="HXI2089" s="2217"/>
      <c r="HXJ2089" s="2217"/>
      <c r="HXK2089" s="2217"/>
      <c r="HXL2089" s="2217"/>
      <c r="HXM2089" s="2217"/>
      <c r="HXN2089" s="2217"/>
      <c r="HXO2089" s="2217"/>
      <c r="HXP2089" s="2217"/>
      <c r="HXQ2089" s="2217"/>
      <c r="HXR2089" s="2217"/>
      <c r="HXS2089" s="2217"/>
      <c r="HXT2089" s="2217"/>
      <c r="HXU2089" s="2217"/>
      <c r="HXV2089" s="2217"/>
      <c r="HXW2089" s="2217"/>
      <c r="HXX2089" s="2217"/>
      <c r="HXY2089" s="2217"/>
      <c r="HXZ2089" s="2217"/>
      <c r="HYA2089" s="2217"/>
      <c r="HYB2089" s="2217"/>
      <c r="HYC2089" s="2217"/>
      <c r="HYD2089" s="2217"/>
      <c r="HYE2089" s="2217"/>
      <c r="HYF2089" s="2217"/>
      <c r="HYG2089" s="2217"/>
      <c r="HYH2089" s="2217"/>
      <c r="HYI2089" s="2217"/>
      <c r="HYJ2089" s="2217"/>
      <c r="HYK2089" s="2217"/>
      <c r="HYL2089" s="2217"/>
      <c r="HYM2089" s="2217"/>
      <c r="HYN2089" s="2217"/>
      <c r="HYO2089" s="2217"/>
      <c r="HYP2089" s="2217"/>
      <c r="HYQ2089" s="2217"/>
      <c r="HYR2089" s="2217"/>
      <c r="HYS2089" s="2217"/>
      <c r="HYT2089" s="2217"/>
      <c r="HYU2089" s="2217"/>
      <c r="HYV2089" s="2217"/>
      <c r="HYW2089" s="2217"/>
      <c r="HYX2089" s="2217"/>
      <c r="HYY2089" s="2217"/>
      <c r="HYZ2089" s="2217"/>
      <c r="HZA2089" s="2217"/>
      <c r="HZB2089" s="2217"/>
      <c r="HZC2089" s="2217"/>
      <c r="HZD2089" s="2217"/>
      <c r="HZE2089" s="2217"/>
      <c r="HZF2089" s="2217"/>
      <c r="HZG2089" s="2217"/>
      <c r="HZH2089" s="2217"/>
      <c r="HZI2089" s="2217"/>
      <c r="HZJ2089" s="2217"/>
      <c r="HZK2089" s="2217"/>
      <c r="HZL2089" s="2217"/>
      <c r="HZM2089" s="2217"/>
      <c r="HZN2089" s="2217"/>
      <c r="HZO2089" s="2217"/>
      <c r="HZP2089" s="2217"/>
      <c r="HZQ2089" s="2217"/>
      <c r="HZR2089" s="2217"/>
      <c r="HZS2089" s="2217"/>
      <c r="HZT2089" s="2217"/>
      <c r="HZU2089" s="2217"/>
      <c r="HZV2089" s="2217"/>
      <c r="HZW2089" s="2217"/>
      <c r="HZX2089" s="2217"/>
      <c r="HZY2089" s="2217"/>
      <c r="HZZ2089" s="2217"/>
      <c r="IAA2089" s="2217"/>
      <c r="IAB2089" s="2217"/>
      <c r="IAC2089" s="2217"/>
      <c r="IAD2089" s="2217"/>
      <c r="IAE2089" s="2217"/>
      <c r="IAF2089" s="2217"/>
      <c r="IAG2089" s="2217"/>
      <c r="IAH2089" s="2217"/>
      <c r="IAI2089" s="2217"/>
      <c r="IAJ2089" s="2217"/>
      <c r="IAK2089" s="2217"/>
      <c r="IAL2089" s="2217"/>
      <c r="IAM2089" s="2217"/>
      <c r="IAN2089" s="2217"/>
      <c r="IAO2089" s="2217"/>
      <c r="IAP2089" s="2217"/>
      <c r="IAQ2089" s="2217"/>
      <c r="IAR2089" s="2217"/>
      <c r="IAS2089" s="2217"/>
      <c r="IAT2089" s="2217"/>
      <c r="IAU2089" s="2217"/>
      <c r="IAV2089" s="2217"/>
      <c r="IAW2089" s="2217"/>
      <c r="IAX2089" s="2217"/>
      <c r="IAY2089" s="2217"/>
      <c r="IAZ2089" s="2217"/>
      <c r="IBA2089" s="2217"/>
      <c r="IBB2089" s="2217"/>
      <c r="IBC2089" s="2217"/>
      <c r="IBD2089" s="2217"/>
      <c r="IBE2089" s="2217"/>
      <c r="IBF2089" s="2217"/>
      <c r="IBG2089" s="2217"/>
      <c r="IBH2089" s="2217"/>
      <c r="IBI2089" s="2217"/>
      <c r="IBJ2089" s="2217"/>
      <c r="IBK2089" s="2217"/>
      <c r="IBL2089" s="2217"/>
      <c r="IBM2089" s="2217"/>
      <c r="IBN2089" s="2217"/>
      <c r="IBO2089" s="2217"/>
      <c r="IBP2089" s="2217"/>
      <c r="IBQ2089" s="2217"/>
      <c r="IBR2089" s="2217"/>
      <c r="IBS2089" s="2217"/>
      <c r="IBT2089" s="2217"/>
      <c r="IBU2089" s="2217"/>
      <c r="IBV2089" s="2217"/>
      <c r="IBW2089" s="2217"/>
      <c r="IBX2089" s="2217"/>
      <c r="IBY2089" s="2217"/>
      <c r="IBZ2089" s="2217"/>
      <c r="ICA2089" s="2217"/>
      <c r="ICB2089" s="2217"/>
      <c r="ICC2089" s="2217"/>
      <c r="ICD2089" s="2217"/>
      <c r="ICE2089" s="2217"/>
      <c r="ICF2089" s="2217"/>
      <c r="ICG2089" s="2217"/>
      <c r="ICH2089" s="2217"/>
      <c r="ICI2089" s="2217"/>
      <c r="ICJ2089" s="2217"/>
      <c r="ICK2089" s="2217"/>
      <c r="ICL2089" s="2217"/>
      <c r="ICM2089" s="2217"/>
      <c r="ICN2089" s="2217"/>
      <c r="ICO2089" s="2217"/>
      <c r="ICP2089" s="2217"/>
      <c r="ICQ2089" s="2217"/>
      <c r="ICR2089" s="2217"/>
      <c r="ICS2089" s="2217"/>
      <c r="ICT2089" s="2217"/>
      <c r="ICU2089" s="2217"/>
      <c r="ICV2089" s="2217"/>
      <c r="ICW2089" s="2217"/>
      <c r="ICX2089" s="2217"/>
      <c r="ICY2089" s="2217"/>
      <c r="ICZ2089" s="2217"/>
      <c r="IDA2089" s="2217"/>
      <c r="IDB2089" s="2217"/>
      <c r="IDC2089" s="2217"/>
      <c r="IDD2089" s="2217"/>
      <c r="IDE2089" s="2217"/>
      <c r="IDF2089" s="2217"/>
      <c r="IDG2089" s="2217"/>
      <c r="IDH2089" s="2217"/>
      <c r="IDI2089" s="2217"/>
      <c r="IDJ2089" s="2217"/>
      <c r="IDK2089" s="2217"/>
      <c r="IDL2089" s="2217"/>
      <c r="IDM2089" s="2217"/>
      <c r="IDN2089" s="2217"/>
      <c r="IDO2089" s="2217"/>
      <c r="IDP2089" s="2217"/>
      <c r="IDQ2089" s="2217"/>
      <c r="IDR2089" s="2217"/>
      <c r="IDS2089" s="2217"/>
      <c r="IDT2089" s="2217"/>
      <c r="IDU2089" s="2217"/>
      <c r="IDV2089" s="2217"/>
      <c r="IDW2089" s="2217"/>
      <c r="IDX2089" s="2217"/>
      <c r="IDY2089" s="2217"/>
      <c r="IDZ2089" s="2217"/>
      <c r="IEA2089" s="2217"/>
      <c r="IEB2089" s="2217"/>
      <c r="IEC2089" s="2217"/>
      <c r="IED2089" s="2217"/>
      <c r="IEE2089" s="2217"/>
      <c r="IEF2089" s="2217"/>
      <c r="IEG2089" s="2217"/>
      <c r="IEH2089" s="2217"/>
      <c r="IEI2089" s="2217"/>
      <c r="IEJ2089" s="2217"/>
      <c r="IEK2089" s="2217"/>
      <c r="IEL2089" s="2217"/>
      <c r="IEM2089" s="2217"/>
      <c r="IEN2089" s="2217"/>
      <c r="IEO2089" s="2217"/>
      <c r="IEP2089" s="2217"/>
      <c r="IEQ2089" s="2217"/>
      <c r="IER2089" s="2217"/>
      <c r="IES2089" s="2217"/>
      <c r="IET2089" s="2217"/>
      <c r="IEU2089" s="2217"/>
      <c r="IEV2089" s="2217"/>
      <c r="IEW2089" s="2217"/>
      <c r="IEX2089" s="2217"/>
      <c r="IEY2089" s="2217"/>
      <c r="IEZ2089" s="2217"/>
      <c r="IFA2089" s="2217"/>
      <c r="IFB2089" s="2217"/>
      <c r="IFC2089" s="2217"/>
      <c r="IFD2089" s="2217"/>
      <c r="IFE2089" s="2217"/>
      <c r="IFF2089" s="2217"/>
      <c r="IFG2089" s="2217"/>
      <c r="IFH2089" s="2217"/>
      <c r="IFI2089" s="2217"/>
      <c r="IFJ2089" s="2217"/>
      <c r="IFK2089" s="2217"/>
      <c r="IFL2089" s="2217"/>
      <c r="IFM2089" s="2217"/>
      <c r="IFN2089" s="2217"/>
      <c r="IFO2089" s="2217"/>
      <c r="IFP2089" s="2217"/>
      <c r="IFQ2089" s="2217"/>
      <c r="IFR2089" s="2217"/>
      <c r="IFS2089" s="2217"/>
      <c r="IFT2089" s="2217"/>
      <c r="IFU2089" s="2217"/>
      <c r="IFV2089" s="2217"/>
      <c r="IFW2089" s="2217"/>
      <c r="IFX2089" s="2217"/>
      <c r="IFY2089" s="2217"/>
      <c r="IFZ2089" s="2217"/>
      <c r="IGA2089" s="2217"/>
      <c r="IGB2089" s="2217"/>
      <c r="IGC2089" s="2217"/>
      <c r="IGD2089" s="2217"/>
      <c r="IGE2089" s="2217"/>
      <c r="IGF2089" s="2217"/>
      <c r="IGG2089" s="2217"/>
      <c r="IGH2089" s="2217"/>
      <c r="IGI2089" s="2217"/>
      <c r="IGJ2089" s="2217"/>
      <c r="IGK2089" s="2217"/>
      <c r="IGL2089" s="2217"/>
      <c r="IGM2089" s="2217"/>
      <c r="IGN2089" s="2217"/>
      <c r="IGO2089" s="2217"/>
      <c r="IGP2089" s="2217"/>
      <c r="IGQ2089" s="2217"/>
      <c r="IGR2089" s="2217"/>
      <c r="IGS2089" s="2217"/>
      <c r="IGT2089" s="2217"/>
      <c r="IGU2089" s="2217"/>
      <c r="IGV2089" s="2217"/>
      <c r="IGW2089" s="2217"/>
      <c r="IGX2089" s="2217"/>
      <c r="IGY2089" s="2217"/>
      <c r="IGZ2089" s="2217"/>
      <c r="IHA2089" s="2217"/>
      <c r="IHB2089" s="2217"/>
      <c r="IHC2089" s="2217"/>
      <c r="IHD2089" s="2217"/>
      <c r="IHE2089" s="2217"/>
      <c r="IHF2089" s="2217"/>
      <c r="IHG2089" s="2217"/>
      <c r="IHH2089" s="2217"/>
      <c r="IHI2089" s="2217"/>
      <c r="IHJ2089" s="2217"/>
      <c r="IHK2089" s="2217"/>
      <c r="IHL2089" s="2217"/>
      <c r="IHM2089" s="2217"/>
      <c r="IHN2089" s="2217"/>
      <c r="IHO2089" s="2217"/>
      <c r="IHP2089" s="2217"/>
      <c r="IHQ2089" s="2217"/>
      <c r="IHR2089" s="2217"/>
      <c r="IHS2089" s="2217"/>
      <c r="IHT2089" s="2217"/>
      <c r="IHU2089" s="2217"/>
      <c r="IHV2089" s="2217"/>
      <c r="IHW2089" s="2217"/>
      <c r="IHX2089" s="2217"/>
      <c r="IHY2089" s="2217"/>
      <c r="IHZ2089" s="2217"/>
      <c r="IIA2089" s="2217"/>
      <c r="IIB2089" s="2217"/>
      <c r="IIC2089" s="2217"/>
      <c r="IID2089" s="2217"/>
      <c r="IIE2089" s="2217"/>
      <c r="IIF2089" s="2217"/>
      <c r="IIG2089" s="2217"/>
      <c r="IIH2089" s="2217"/>
      <c r="III2089" s="2217"/>
      <c r="IIJ2089" s="2217"/>
      <c r="IIK2089" s="2217"/>
      <c r="IIL2089" s="2217"/>
      <c r="IIM2089" s="2217"/>
      <c r="IIN2089" s="2217"/>
      <c r="IIO2089" s="2217"/>
      <c r="IIP2089" s="2217"/>
      <c r="IIQ2089" s="2217"/>
      <c r="IIR2089" s="2217"/>
      <c r="IIS2089" s="2217"/>
      <c r="IIT2089" s="2217"/>
      <c r="IIU2089" s="2217"/>
      <c r="IIV2089" s="2217"/>
      <c r="IIW2089" s="2217"/>
      <c r="IIX2089" s="2217"/>
      <c r="IIY2089" s="2217"/>
      <c r="IIZ2089" s="2217"/>
      <c r="IJA2089" s="2217"/>
      <c r="IJB2089" s="2217"/>
      <c r="IJC2089" s="2217"/>
      <c r="IJD2089" s="2217"/>
      <c r="IJE2089" s="2217"/>
      <c r="IJF2089" s="2217"/>
      <c r="IJG2089" s="2217"/>
      <c r="IJH2089" s="2217"/>
      <c r="IJI2089" s="2217"/>
      <c r="IJJ2089" s="2217"/>
      <c r="IJK2089" s="2217"/>
      <c r="IJL2089" s="2217"/>
      <c r="IJM2089" s="2217"/>
      <c r="IJN2089" s="2217"/>
      <c r="IJO2089" s="2217"/>
      <c r="IJP2089" s="2217"/>
      <c r="IJQ2089" s="2217"/>
      <c r="IJR2089" s="2217"/>
      <c r="IJS2089" s="2217"/>
      <c r="IJT2089" s="2217"/>
      <c r="IJU2089" s="2217"/>
      <c r="IJV2089" s="2217"/>
      <c r="IJW2089" s="2217"/>
      <c r="IJX2089" s="2217"/>
      <c r="IJY2089" s="2217"/>
      <c r="IJZ2089" s="2217"/>
      <c r="IKA2089" s="2217"/>
      <c r="IKB2089" s="2217"/>
      <c r="IKC2089" s="2217"/>
      <c r="IKD2089" s="2217"/>
      <c r="IKE2089" s="2217"/>
      <c r="IKF2089" s="2217"/>
      <c r="IKG2089" s="2217"/>
      <c r="IKH2089" s="2217"/>
      <c r="IKI2089" s="2217"/>
      <c r="IKJ2089" s="2217"/>
      <c r="IKK2089" s="2217"/>
      <c r="IKL2089" s="2217"/>
      <c r="IKM2089" s="2217"/>
      <c r="IKN2089" s="2217"/>
      <c r="IKO2089" s="2217"/>
      <c r="IKP2089" s="2217"/>
      <c r="IKQ2089" s="2217"/>
      <c r="IKR2089" s="2217"/>
      <c r="IKS2089" s="2217"/>
      <c r="IKT2089" s="2217"/>
      <c r="IKU2089" s="2217"/>
      <c r="IKV2089" s="2217"/>
      <c r="IKW2089" s="2217"/>
      <c r="IKX2089" s="2217"/>
      <c r="IKY2089" s="2217"/>
      <c r="IKZ2089" s="2217"/>
      <c r="ILA2089" s="2217"/>
      <c r="ILB2089" s="2217"/>
      <c r="ILC2089" s="2217"/>
      <c r="ILD2089" s="2217"/>
      <c r="ILE2089" s="2217"/>
      <c r="ILF2089" s="2217"/>
      <c r="ILG2089" s="2217"/>
      <c r="ILH2089" s="2217"/>
      <c r="ILI2089" s="2217"/>
      <c r="ILJ2089" s="2217"/>
      <c r="ILK2089" s="2217"/>
      <c r="ILL2089" s="2217"/>
      <c r="ILM2089" s="2217"/>
      <c r="ILN2089" s="2217"/>
      <c r="ILO2089" s="2217"/>
      <c r="ILP2089" s="2217"/>
      <c r="ILQ2089" s="2217"/>
      <c r="ILR2089" s="2217"/>
      <c r="ILS2089" s="2217"/>
      <c r="ILT2089" s="2217"/>
      <c r="ILU2089" s="2217"/>
      <c r="ILV2089" s="2217"/>
      <c r="ILW2089" s="2217"/>
      <c r="ILX2089" s="2217"/>
      <c r="ILY2089" s="2217"/>
      <c r="ILZ2089" s="2217"/>
      <c r="IMA2089" s="2217"/>
      <c r="IMB2089" s="2217"/>
      <c r="IMC2089" s="2217"/>
      <c r="IMD2089" s="2217"/>
      <c r="IME2089" s="2217"/>
      <c r="IMF2089" s="2217"/>
      <c r="IMG2089" s="2217"/>
      <c r="IMH2089" s="2217"/>
      <c r="IMI2089" s="2217"/>
      <c r="IMJ2089" s="2217"/>
      <c r="IMK2089" s="2217"/>
      <c r="IML2089" s="2217"/>
      <c r="IMM2089" s="2217"/>
      <c r="IMN2089" s="2217"/>
      <c r="IMO2089" s="2217"/>
      <c r="IMP2089" s="2217"/>
      <c r="IMQ2089" s="2217"/>
      <c r="IMR2089" s="2217"/>
      <c r="IMS2089" s="2217"/>
      <c r="IMT2089" s="2217"/>
      <c r="IMU2089" s="2217"/>
      <c r="IMV2089" s="2217"/>
      <c r="IMW2089" s="2217"/>
      <c r="IMX2089" s="2217"/>
      <c r="IMY2089" s="2217"/>
      <c r="IMZ2089" s="2217"/>
      <c r="INA2089" s="2217"/>
      <c r="INB2089" s="2217"/>
      <c r="INC2089" s="2217"/>
      <c r="IND2089" s="2217"/>
      <c r="INE2089" s="2217"/>
      <c r="INF2089" s="2217"/>
      <c r="ING2089" s="2217"/>
      <c r="INH2089" s="2217"/>
      <c r="INI2089" s="2217"/>
      <c r="INJ2089" s="2217"/>
      <c r="INK2089" s="2217"/>
      <c r="INL2089" s="2217"/>
      <c r="INM2089" s="2217"/>
      <c r="INN2089" s="2217"/>
      <c r="INO2089" s="2217"/>
      <c r="INP2089" s="2217"/>
      <c r="INQ2089" s="2217"/>
      <c r="INR2089" s="2217"/>
      <c r="INS2089" s="2217"/>
      <c r="INT2089" s="2217"/>
      <c r="INU2089" s="2217"/>
      <c r="INV2089" s="2217"/>
      <c r="INW2089" s="2217"/>
      <c r="INX2089" s="2217"/>
      <c r="INY2089" s="2217"/>
      <c r="INZ2089" s="2217"/>
      <c r="IOA2089" s="2217"/>
      <c r="IOB2089" s="2217"/>
      <c r="IOC2089" s="2217"/>
      <c r="IOD2089" s="2217"/>
      <c r="IOE2089" s="2217"/>
      <c r="IOF2089" s="2217"/>
      <c r="IOG2089" s="2217"/>
      <c r="IOH2089" s="2217"/>
      <c r="IOI2089" s="2217"/>
      <c r="IOJ2089" s="2217"/>
      <c r="IOK2089" s="2217"/>
      <c r="IOL2089" s="2217"/>
      <c r="IOM2089" s="2217"/>
      <c r="ION2089" s="2217"/>
      <c r="IOO2089" s="2217"/>
      <c r="IOP2089" s="2217"/>
      <c r="IOQ2089" s="2217"/>
      <c r="IOR2089" s="2217"/>
      <c r="IOS2089" s="2217"/>
      <c r="IOT2089" s="2217"/>
      <c r="IOU2089" s="2217"/>
      <c r="IOV2089" s="2217"/>
      <c r="IOW2089" s="2217"/>
      <c r="IOX2089" s="2217"/>
      <c r="IOY2089" s="2217"/>
      <c r="IOZ2089" s="2217"/>
      <c r="IPA2089" s="2217"/>
      <c r="IPB2089" s="2217"/>
      <c r="IPC2089" s="2217"/>
      <c r="IPD2089" s="2217"/>
      <c r="IPE2089" s="2217"/>
      <c r="IPF2089" s="2217"/>
      <c r="IPG2089" s="2217"/>
      <c r="IPH2089" s="2217"/>
      <c r="IPI2089" s="2217"/>
      <c r="IPJ2089" s="2217"/>
      <c r="IPK2089" s="2217"/>
      <c r="IPL2089" s="2217"/>
      <c r="IPM2089" s="2217"/>
      <c r="IPN2089" s="2217"/>
      <c r="IPO2089" s="2217"/>
      <c r="IPP2089" s="2217"/>
      <c r="IPQ2089" s="2217"/>
      <c r="IPR2089" s="2217"/>
      <c r="IPS2089" s="2217"/>
      <c r="IPT2089" s="2217"/>
      <c r="IPU2089" s="2217"/>
      <c r="IPV2089" s="2217"/>
      <c r="IPW2089" s="2217"/>
      <c r="IPX2089" s="2217"/>
      <c r="IPY2089" s="2217"/>
      <c r="IPZ2089" s="2217"/>
      <c r="IQA2089" s="2217"/>
      <c r="IQB2089" s="2217"/>
      <c r="IQC2089" s="2217"/>
      <c r="IQD2089" s="2217"/>
      <c r="IQE2089" s="2217"/>
      <c r="IQF2089" s="2217"/>
      <c r="IQG2089" s="2217"/>
      <c r="IQH2089" s="2217"/>
      <c r="IQI2089" s="2217"/>
      <c r="IQJ2089" s="2217"/>
      <c r="IQK2089" s="2217"/>
      <c r="IQL2089" s="2217"/>
      <c r="IQM2089" s="2217"/>
      <c r="IQN2089" s="2217"/>
      <c r="IQO2089" s="2217"/>
      <c r="IQP2089" s="2217"/>
      <c r="IQQ2089" s="2217"/>
      <c r="IQR2089" s="2217"/>
      <c r="IQS2089" s="2217"/>
      <c r="IQT2089" s="2217"/>
      <c r="IQU2089" s="2217"/>
      <c r="IQV2089" s="2217"/>
      <c r="IQW2089" s="2217"/>
      <c r="IQX2089" s="2217"/>
      <c r="IQY2089" s="2217"/>
      <c r="IQZ2089" s="2217"/>
      <c r="IRA2089" s="2217"/>
      <c r="IRB2089" s="2217"/>
      <c r="IRC2089" s="2217"/>
      <c r="IRD2089" s="2217"/>
      <c r="IRE2089" s="2217"/>
      <c r="IRF2089" s="2217"/>
      <c r="IRG2089" s="2217"/>
      <c r="IRH2089" s="2217"/>
      <c r="IRI2089" s="2217"/>
      <c r="IRJ2089" s="2217"/>
      <c r="IRK2089" s="2217"/>
      <c r="IRL2089" s="2217"/>
      <c r="IRM2089" s="2217"/>
      <c r="IRN2089" s="2217"/>
      <c r="IRO2089" s="2217"/>
      <c r="IRP2089" s="2217"/>
      <c r="IRQ2089" s="2217"/>
      <c r="IRR2089" s="2217"/>
      <c r="IRS2089" s="2217"/>
      <c r="IRT2089" s="2217"/>
      <c r="IRU2089" s="2217"/>
      <c r="IRV2089" s="2217"/>
      <c r="IRW2089" s="2217"/>
      <c r="IRX2089" s="2217"/>
      <c r="IRY2089" s="2217"/>
      <c r="IRZ2089" s="2217"/>
      <c r="ISA2089" s="2217"/>
      <c r="ISB2089" s="2217"/>
      <c r="ISC2089" s="2217"/>
      <c r="ISD2089" s="2217"/>
      <c r="ISE2089" s="2217"/>
      <c r="ISF2089" s="2217"/>
      <c r="ISG2089" s="2217"/>
      <c r="ISH2089" s="2217"/>
      <c r="ISI2089" s="2217"/>
      <c r="ISJ2089" s="2217"/>
      <c r="ISK2089" s="2217"/>
      <c r="ISL2089" s="2217"/>
      <c r="ISM2089" s="2217"/>
      <c r="ISN2089" s="2217"/>
      <c r="ISO2089" s="2217"/>
      <c r="ISP2089" s="2217"/>
      <c r="ISQ2089" s="2217"/>
      <c r="ISR2089" s="2217"/>
      <c r="ISS2089" s="2217"/>
      <c r="IST2089" s="2217"/>
      <c r="ISU2089" s="2217"/>
      <c r="ISV2089" s="2217"/>
      <c r="ISW2089" s="2217"/>
      <c r="ISX2089" s="2217"/>
      <c r="ISY2089" s="2217"/>
      <c r="ISZ2089" s="2217"/>
      <c r="ITA2089" s="2217"/>
      <c r="ITB2089" s="2217"/>
      <c r="ITC2089" s="2217"/>
      <c r="ITD2089" s="2217"/>
      <c r="ITE2089" s="2217"/>
      <c r="ITF2089" s="2217"/>
      <c r="ITG2089" s="2217"/>
      <c r="ITH2089" s="2217"/>
      <c r="ITI2089" s="2217"/>
      <c r="ITJ2089" s="2217"/>
      <c r="ITK2089" s="2217"/>
      <c r="ITL2089" s="2217"/>
      <c r="ITM2089" s="2217"/>
      <c r="ITN2089" s="2217"/>
      <c r="ITO2089" s="2217"/>
      <c r="ITP2089" s="2217"/>
      <c r="ITQ2089" s="2217"/>
      <c r="ITR2089" s="2217"/>
      <c r="ITS2089" s="2217"/>
      <c r="ITT2089" s="2217"/>
      <c r="ITU2089" s="2217"/>
      <c r="ITV2089" s="2217"/>
      <c r="ITW2089" s="2217"/>
      <c r="ITX2089" s="2217"/>
      <c r="ITY2089" s="2217"/>
      <c r="ITZ2089" s="2217"/>
      <c r="IUA2089" s="2217"/>
      <c r="IUB2089" s="2217"/>
      <c r="IUC2089" s="2217"/>
      <c r="IUD2089" s="2217"/>
      <c r="IUE2089" s="2217"/>
      <c r="IUF2089" s="2217"/>
      <c r="IUG2089" s="2217"/>
      <c r="IUH2089" s="2217"/>
      <c r="IUI2089" s="2217"/>
      <c r="IUJ2089" s="2217"/>
      <c r="IUK2089" s="2217"/>
      <c r="IUL2089" s="2217"/>
      <c r="IUM2089" s="2217"/>
      <c r="IUN2089" s="2217"/>
      <c r="IUO2089" s="2217"/>
      <c r="IUP2089" s="2217"/>
      <c r="IUQ2089" s="2217"/>
      <c r="IUR2089" s="2217"/>
      <c r="IUS2089" s="2217"/>
      <c r="IUT2089" s="2217"/>
      <c r="IUU2089" s="2217"/>
      <c r="IUV2089" s="2217"/>
      <c r="IUW2089" s="2217"/>
      <c r="IUX2089" s="2217"/>
      <c r="IUY2089" s="2217"/>
      <c r="IUZ2089" s="2217"/>
      <c r="IVA2089" s="2217"/>
      <c r="IVB2089" s="2217"/>
      <c r="IVC2089" s="2217"/>
      <c r="IVD2089" s="2217"/>
      <c r="IVE2089" s="2217"/>
      <c r="IVF2089" s="2217"/>
      <c r="IVG2089" s="2217"/>
      <c r="IVH2089" s="2217"/>
      <c r="IVI2089" s="2217"/>
      <c r="IVJ2089" s="2217"/>
      <c r="IVK2089" s="2217"/>
      <c r="IVL2089" s="2217"/>
      <c r="IVM2089" s="2217"/>
      <c r="IVN2089" s="2217"/>
      <c r="IVO2089" s="2217"/>
      <c r="IVP2089" s="2217"/>
      <c r="IVQ2089" s="2217"/>
      <c r="IVR2089" s="2217"/>
      <c r="IVS2089" s="2217"/>
      <c r="IVT2089" s="2217"/>
      <c r="IVU2089" s="2217"/>
      <c r="IVV2089" s="2217"/>
      <c r="IVW2089" s="2217"/>
      <c r="IVX2089" s="2217"/>
      <c r="IVY2089" s="2217"/>
      <c r="IVZ2089" s="2217"/>
      <c r="IWA2089" s="2217"/>
      <c r="IWB2089" s="2217"/>
      <c r="IWC2089" s="2217"/>
      <c r="IWD2089" s="2217"/>
      <c r="IWE2089" s="2217"/>
      <c r="IWF2089" s="2217"/>
      <c r="IWG2089" s="2217"/>
      <c r="IWH2089" s="2217"/>
      <c r="IWI2089" s="2217"/>
      <c r="IWJ2089" s="2217"/>
      <c r="IWK2089" s="2217"/>
      <c r="IWL2089" s="2217"/>
      <c r="IWM2089" s="2217"/>
      <c r="IWN2089" s="2217"/>
      <c r="IWO2089" s="2217"/>
      <c r="IWP2089" s="2217"/>
      <c r="IWQ2089" s="2217"/>
      <c r="IWR2089" s="2217"/>
      <c r="IWS2089" s="2217"/>
      <c r="IWT2089" s="2217"/>
      <c r="IWU2089" s="2217"/>
      <c r="IWV2089" s="2217"/>
      <c r="IWW2089" s="2217"/>
      <c r="IWX2089" s="2217"/>
      <c r="IWY2089" s="2217"/>
      <c r="IWZ2089" s="2217"/>
      <c r="IXA2089" s="2217"/>
      <c r="IXB2089" s="2217"/>
      <c r="IXC2089" s="2217"/>
      <c r="IXD2089" s="2217"/>
      <c r="IXE2089" s="2217"/>
      <c r="IXF2089" s="2217"/>
      <c r="IXG2089" s="2217"/>
      <c r="IXH2089" s="2217"/>
      <c r="IXI2089" s="2217"/>
      <c r="IXJ2089" s="2217"/>
      <c r="IXK2089" s="2217"/>
      <c r="IXL2089" s="2217"/>
      <c r="IXM2089" s="2217"/>
      <c r="IXN2089" s="2217"/>
      <c r="IXO2089" s="2217"/>
      <c r="IXP2089" s="2217"/>
      <c r="IXQ2089" s="2217"/>
      <c r="IXR2089" s="2217"/>
      <c r="IXS2089" s="2217"/>
      <c r="IXT2089" s="2217"/>
      <c r="IXU2089" s="2217"/>
      <c r="IXV2089" s="2217"/>
      <c r="IXW2089" s="2217"/>
      <c r="IXX2089" s="2217"/>
      <c r="IXY2089" s="2217"/>
      <c r="IXZ2089" s="2217"/>
      <c r="IYA2089" s="2217"/>
      <c r="IYB2089" s="2217"/>
      <c r="IYC2089" s="2217"/>
      <c r="IYD2089" s="2217"/>
      <c r="IYE2089" s="2217"/>
      <c r="IYF2089" s="2217"/>
      <c r="IYG2089" s="2217"/>
      <c r="IYH2089" s="2217"/>
      <c r="IYI2089" s="2217"/>
      <c r="IYJ2089" s="2217"/>
      <c r="IYK2089" s="2217"/>
      <c r="IYL2089" s="2217"/>
      <c r="IYM2089" s="2217"/>
      <c r="IYN2089" s="2217"/>
      <c r="IYO2089" s="2217"/>
      <c r="IYP2089" s="2217"/>
      <c r="IYQ2089" s="2217"/>
      <c r="IYR2089" s="2217"/>
      <c r="IYS2089" s="2217"/>
      <c r="IYT2089" s="2217"/>
      <c r="IYU2089" s="2217"/>
      <c r="IYV2089" s="2217"/>
      <c r="IYW2089" s="2217"/>
      <c r="IYX2089" s="2217"/>
      <c r="IYY2089" s="2217"/>
      <c r="IYZ2089" s="2217"/>
      <c r="IZA2089" s="2217"/>
      <c r="IZB2089" s="2217"/>
      <c r="IZC2089" s="2217"/>
      <c r="IZD2089" s="2217"/>
      <c r="IZE2089" s="2217"/>
      <c r="IZF2089" s="2217"/>
      <c r="IZG2089" s="2217"/>
      <c r="IZH2089" s="2217"/>
      <c r="IZI2089" s="2217"/>
      <c r="IZJ2089" s="2217"/>
      <c r="IZK2089" s="2217"/>
      <c r="IZL2089" s="2217"/>
      <c r="IZM2089" s="2217"/>
      <c r="IZN2089" s="2217"/>
      <c r="IZO2089" s="2217"/>
      <c r="IZP2089" s="2217"/>
      <c r="IZQ2089" s="2217"/>
      <c r="IZR2089" s="2217"/>
      <c r="IZS2089" s="2217"/>
      <c r="IZT2089" s="2217"/>
      <c r="IZU2089" s="2217"/>
      <c r="IZV2089" s="2217"/>
      <c r="IZW2089" s="2217"/>
      <c r="IZX2089" s="2217"/>
      <c r="IZY2089" s="2217"/>
      <c r="IZZ2089" s="2217"/>
      <c r="JAA2089" s="2217"/>
      <c r="JAB2089" s="2217"/>
      <c r="JAC2089" s="2217"/>
      <c r="JAD2089" s="2217"/>
      <c r="JAE2089" s="2217"/>
      <c r="JAF2089" s="2217"/>
      <c r="JAG2089" s="2217"/>
      <c r="JAH2089" s="2217"/>
      <c r="JAI2089" s="2217"/>
      <c r="JAJ2089" s="2217"/>
      <c r="JAK2089" s="2217"/>
      <c r="JAL2089" s="2217"/>
      <c r="JAM2089" s="2217"/>
      <c r="JAN2089" s="2217"/>
      <c r="JAO2089" s="2217"/>
      <c r="JAP2089" s="2217"/>
      <c r="JAQ2089" s="2217"/>
      <c r="JAR2089" s="2217"/>
      <c r="JAS2089" s="2217"/>
      <c r="JAT2089" s="2217"/>
      <c r="JAU2089" s="2217"/>
      <c r="JAV2089" s="2217"/>
      <c r="JAW2089" s="2217"/>
      <c r="JAX2089" s="2217"/>
      <c r="JAY2089" s="2217"/>
      <c r="JAZ2089" s="2217"/>
      <c r="JBA2089" s="2217"/>
      <c r="JBB2089" s="2217"/>
      <c r="JBC2089" s="2217"/>
      <c r="JBD2089" s="2217"/>
      <c r="JBE2089" s="2217"/>
      <c r="JBF2089" s="2217"/>
      <c r="JBG2089" s="2217"/>
      <c r="JBH2089" s="2217"/>
      <c r="JBI2089" s="2217"/>
      <c r="JBJ2089" s="2217"/>
      <c r="JBK2089" s="2217"/>
      <c r="JBL2089" s="2217"/>
      <c r="JBM2089" s="2217"/>
      <c r="JBN2089" s="2217"/>
      <c r="JBO2089" s="2217"/>
      <c r="JBP2089" s="2217"/>
      <c r="JBQ2089" s="2217"/>
      <c r="JBR2089" s="2217"/>
      <c r="JBS2089" s="2217"/>
      <c r="JBT2089" s="2217"/>
      <c r="JBU2089" s="2217"/>
      <c r="JBV2089" s="2217"/>
      <c r="JBW2089" s="2217"/>
      <c r="JBX2089" s="2217"/>
      <c r="JBY2089" s="2217"/>
      <c r="JBZ2089" s="2217"/>
      <c r="JCA2089" s="2217"/>
      <c r="JCB2089" s="2217"/>
      <c r="JCC2089" s="2217"/>
      <c r="JCD2089" s="2217"/>
      <c r="JCE2089" s="2217"/>
      <c r="JCF2089" s="2217"/>
      <c r="JCG2089" s="2217"/>
      <c r="JCH2089" s="2217"/>
      <c r="JCI2089" s="2217"/>
      <c r="JCJ2089" s="2217"/>
      <c r="JCK2089" s="2217"/>
      <c r="JCL2089" s="2217"/>
      <c r="JCM2089" s="2217"/>
      <c r="JCN2089" s="2217"/>
      <c r="JCO2089" s="2217"/>
      <c r="JCP2089" s="2217"/>
      <c r="JCQ2089" s="2217"/>
      <c r="JCR2089" s="2217"/>
      <c r="JCS2089" s="2217"/>
      <c r="JCT2089" s="2217"/>
      <c r="JCU2089" s="2217"/>
      <c r="JCV2089" s="2217"/>
      <c r="JCW2089" s="2217"/>
      <c r="JCX2089" s="2217"/>
      <c r="JCY2089" s="2217"/>
      <c r="JCZ2089" s="2217"/>
      <c r="JDA2089" s="2217"/>
      <c r="JDB2089" s="2217"/>
      <c r="JDC2089" s="2217"/>
      <c r="JDD2089" s="2217"/>
      <c r="JDE2089" s="2217"/>
      <c r="JDF2089" s="2217"/>
      <c r="JDG2089" s="2217"/>
      <c r="JDH2089" s="2217"/>
      <c r="JDI2089" s="2217"/>
      <c r="JDJ2089" s="2217"/>
      <c r="JDK2089" s="2217"/>
      <c r="JDL2089" s="2217"/>
      <c r="JDM2089" s="2217"/>
      <c r="JDN2089" s="2217"/>
      <c r="JDO2089" s="2217"/>
      <c r="JDP2089" s="2217"/>
      <c r="JDQ2089" s="2217"/>
      <c r="JDR2089" s="2217"/>
      <c r="JDS2089" s="2217"/>
      <c r="JDT2089" s="2217"/>
      <c r="JDU2089" s="2217"/>
      <c r="JDV2089" s="2217"/>
      <c r="JDW2089" s="2217"/>
      <c r="JDX2089" s="2217"/>
      <c r="JDY2089" s="2217"/>
      <c r="JDZ2089" s="2217"/>
      <c r="JEA2089" s="2217"/>
      <c r="JEB2089" s="2217"/>
      <c r="JEC2089" s="2217"/>
      <c r="JED2089" s="2217"/>
      <c r="JEE2089" s="2217"/>
      <c r="JEF2089" s="2217"/>
      <c r="JEG2089" s="2217"/>
      <c r="JEH2089" s="2217"/>
      <c r="JEI2089" s="2217"/>
      <c r="JEJ2089" s="2217"/>
      <c r="JEK2089" s="2217"/>
      <c r="JEL2089" s="2217"/>
      <c r="JEM2089" s="2217"/>
      <c r="JEN2089" s="2217"/>
      <c r="JEO2089" s="2217"/>
      <c r="JEP2089" s="2217"/>
      <c r="JEQ2089" s="2217"/>
      <c r="JER2089" s="2217"/>
      <c r="JES2089" s="2217"/>
      <c r="JET2089" s="2217"/>
      <c r="JEU2089" s="2217"/>
      <c r="JEV2089" s="2217"/>
      <c r="JEW2089" s="2217"/>
      <c r="JEX2089" s="2217"/>
      <c r="JEY2089" s="2217"/>
      <c r="JEZ2089" s="2217"/>
      <c r="JFA2089" s="2217"/>
      <c r="JFB2089" s="2217"/>
      <c r="JFC2089" s="2217"/>
      <c r="JFD2089" s="2217"/>
      <c r="JFE2089" s="2217"/>
      <c r="JFF2089" s="2217"/>
      <c r="JFG2089" s="2217"/>
      <c r="JFH2089" s="2217"/>
      <c r="JFI2089" s="2217"/>
      <c r="JFJ2089" s="2217"/>
      <c r="JFK2089" s="2217"/>
      <c r="JFL2089" s="2217"/>
      <c r="JFM2089" s="2217"/>
      <c r="JFN2089" s="2217"/>
      <c r="JFO2089" s="2217"/>
      <c r="JFP2089" s="2217"/>
      <c r="JFQ2089" s="2217"/>
      <c r="JFR2089" s="2217"/>
      <c r="JFS2089" s="2217"/>
      <c r="JFT2089" s="2217"/>
      <c r="JFU2089" s="2217"/>
      <c r="JFV2089" s="2217"/>
      <c r="JFW2089" s="2217"/>
      <c r="JFX2089" s="2217"/>
      <c r="JFY2089" s="2217"/>
      <c r="JFZ2089" s="2217"/>
      <c r="JGA2089" s="2217"/>
      <c r="JGB2089" s="2217"/>
      <c r="JGC2089" s="2217"/>
      <c r="JGD2089" s="2217"/>
      <c r="JGE2089" s="2217"/>
      <c r="JGF2089" s="2217"/>
      <c r="JGG2089" s="2217"/>
      <c r="JGH2089" s="2217"/>
      <c r="JGI2089" s="2217"/>
      <c r="JGJ2089" s="2217"/>
      <c r="JGK2089" s="2217"/>
      <c r="JGL2089" s="2217"/>
      <c r="JGM2089" s="2217"/>
      <c r="JGN2089" s="2217"/>
      <c r="JGO2089" s="2217"/>
      <c r="JGP2089" s="2217"/>
      <c r="JGQ2089" s="2217"/>
      <c r="JGR2089" s="2217"/>
      <c r="JGS2089" s="2217"/>
      <c r="JGT2089" s="2217"/>
      <c r="JGU2089" s="2217"/>
      <c r="JGV2089" s="2217"/>
      <c r="JGW2089" s="2217"/>
      <c r="JGX2089" s="2217"/>
      <c r="JGY2089" s="2217"/>
      <c r="JGZ2089" s="2217"/>
      <c r="JHA2089" s="2217"/>
      <c r="JHB2089" s="2217"/>
      <c r="JHC2089" s="2217"/>
      <c r="JHD2089" s="2217"/>
      <c r="JHE2089" s="2217"/>
      <c r="JHF2089" s="2217"/>
      <c r="JHG2089" s="2217"/>
      <c r="JHH2089" s="2217"/>
      <c r="JHI2089" s="2217"/>
      <c r="JHJ2089" s="2217"/>
      <c r="JHK2089" s="2217"/>
      <c r="JHL2089" s="2217"/>
      <c r="JHM2089" s="2217"/>
      <c r="JHN2089" s="2217"/>
      <c r="JHO2089" s="2217"/>
      <c r="JHP2089" s="2217"/>
      <c r="JHQ2089" s="2217"/>
      <c r="JHR2089" s="2217"/>
      <c r="JHS2089" s="2217"/>
      <c r="JHT2089" s="2217"/>
      <c r="JHU2089" s="2217"/>
      <c r="JHV2089" s="2217"/>
      <c r="JHW2089" s="2217"/>
      <c r="JHX2089" s="2217"/>
      <c r="JHY2089" s="2217"/>
      <c r="JHZ2089" s="2217"/>
      <c r="JIA2089" s="2217"/>
      <c r="JIB2089" s="2217"/>
      <c r="JIC2089" s="2217"/>
      <c r="JID2089" s="2217"/>
      <c r="JIE2089" s="2217"/>
      <c r="JIF2089" s="2217"/>
      <c r="JIG2089" s="2217"/>
      <c r="JIH2089" s="2217"/>
      <c r="JII2089" s="2217"/>
      <c r="JIJ2089" s="2217"/>
      <c r="JIK2089" s="2217"/>
      <c r="JIL2089" s="2217"/>
      <c r="JIM2089" s="2217"/>
      <c r="JIN2089" s="2217"/>
      <c r="JIO2089" s="2217"/>
      <c r="JIP2089" s="2217"/>
      <c r="JIQ2089" s="2217"/>
      <c r="JIR2089" s="2217"/>
      <c r="JIS2089" s="2217"/>
      <c r="JIT2089" s="2217"/>
      <c r="JIU2089" s="2217"/>
      <c r="JIV2089" s="2217"/>
      <c r="JIW2089" s="2217"/>
      <c r="JIX2089" s="2217"/>
      <c r="JIY2089" s="2217"/>
      <c r="JIZ2089" s="2217"/>
      <c r="JJA2089" s="2217"/>
      <c r="JJB2089" s="2217"/>
      <c r="JJC2089" s="2217"/>
      <c r="JJD2089" s="2217"/>
      <c r="JJE2089" s="2217"/>
      <c r="JJF2089" s="2217"/>
      <c r="JJG2089" s="2217"/>
      <c r="JJH2089" s="2217"/>
      <c r="JJI2089" s="2217"/>
      <c r="JJJ2089" s="2217"/>
      <c r="JJK2089" s="2217"/>
      <c r="JJL2089" s="2217"/>
      <c r="JJM2089" s="2217"/>
      <c r="JJN2089" s="2217"/>
      <c r="JJO2089" s="2217"/>
      <c r="JJP2089" s="2217"/>
      <c r="JJQ2089" s="2217"/>
      <c r="JJR2089" s="2217"/>
      <c r="JJS2089" s="2217"/>
      <c r="JJT2089" s="2217"/>
      <c r="JJU2089" s="2217"/>
      <c r="JJV2089" s="2217"/>
      <c r="JJW2089" s="2217"/>
      <c r="JJX2089" s="2217"/>
      <c r="JJY2089" s="2217"/>
      <c r="JJZ2089" s="2217"/>
      <c r="JKA2089" s="2217"/>
      <c r="JKB2089" s="2217"/>
      <c r="JKC2089" s="2217"/>
      <c r="JKD2089" s="2217"/>
      <c r="JKE2089" s="2217"/>
      <c r="JKF2089" s="2217"/>
      <c r="JKG2089" s="2217"/>
      <c r="JKH2089" s="2217"/>
      <c r="JKI2089" s="2217"/>
      <c r="JKJ2089" s="2217"/>
      <c r="JKK2089" s="2217"/>
      <c r="JKL2089" s="2217"/>
      <c r="JKM2089" s="2217"/>
      <c r="JKN2089" s="2217"/>
      <c r="JKO2089" s="2217"/>
      <c r="JKP2089" s="2217"/>
      <c r="JKQ2089" s="2217"/>
      <c r="JKR2089" s="2217"/>
      <c r="JKS2089" s="2217"/>
      <c r="JKT2089" s="2217"/>
      <c r="JKU2089" s="2217"/>
      <c r="JKV2089" s="2217"/>
      <c r="JKW2089" s="2217"/>
      <c r="JKX2089" s="2217"/>
      <c r="JKY2089" s="2217"/>
      <c r="JKZ2089" s="2217"/>
      <c r="JLA2089" s="2217"/>
      <c r="JLB2089" s="2217"/>
      <c r="JLC2089" s="2217"/>
      <c r="JLD2089" s="2217"/>
      <c r="JLE2089" s="2217"/>
      <c r="JLF2089" s="2217"/>
      <c r="JLG2089" s="2217"/>
      <c r="JLH2089" s="2217"/>
      <c r="JLI2089" s="2217"/>
      <c r="JLJ2089" s="2217"/>
      <c r="JLK2089" s="2217"/>
      <c r="JLL2089" s="2217"/>
      <c r="JLM2089" s="2217"/>
      <c r="JLN2089" s="2217"/>
      <c r="JLO2089" s="2217"/>
      <c r="JLP2089" s="2217"/>
      <c r="JLQ2089" s="2217"/>
      <c r="JLR2089" s="2217"/>
      <c r="JLS2089" s="2217"/>
      <c r="JLT2089" s="2217"/>
      <c r="JLU2089" s="2217"/>
      <c r="JLV2089" s="2217"/>
      <c r="JLW2089" s="2217"/>
      <c r="JLX2089" s="2217"/>
      <c r="JLY2089" s="2217"/>
      <c r="JLZ2089" s="2217"/>
      <c r="JMA2089" s="2217"/>
      <c r="JMB2089" s="2217"/>
      <c r="JMC2089" s="2217"/>
      <c r="JMD2089" s="2217"/>
      <c r="JME2089" s="2217"/>
      <c r="JMF2089" s="2217"/>
      <c r="JMG2089" s="2217"/>
      <c r="JMH2089" s="2217"/>
      <c r="JMI2089" s="2217"/>
      <c r="JMJ2089" s="2217"/>
      <c r="JMK2089" s="2217"/>
      <c r="JML2089" s="2217"/>
      <c r="JMM2089" s="2217"/>
      <c r="JMN2089" s="2217"/>
      <c r="JMO2089" s="2217"/>
      <c r="JMP2089" s="2217"/>
      <c r="JMQ2089" s="2217"/>
      <c r="JMR2089" s="2217"/>
      <c r="JMS2089" s="2217"/>
      <c r="JMT2089" s="2217"/>
      <c r="JMU2089" s="2217"/>
      <c r="JMV2089" s="2217"/>
      <c r="JMW2089" s="2217"/>
      <c r="JMX2089" s="2217"/>
      <c r="JMY2089" s="2217"/>
      <c r="JMZ2089" s="2217"/>
      <c r="JNA2089" s="2217"/>
      <c r="JNB2089" s="2217"/>
      <c r="JNC2089" s="2217"/>
      <c r="JND2089" s="2217"/>
      <c r="JNE2089" s="2217"/>
      <c r="JNF2089" s="2217"/>
      <c r="JNG2089" s="2217"/>
      <c r="JNH2089" s="2217"/>
      <c r="JNI2089" s="2217"/>
      <c r="JNJ2089" s="2217"/>
      <c r="JNK2089" s="2217"/>
      <c r="JNL2089" s="2217"/>
      <c r="JNM2089" s="2217"/>
      <c r="JNN2089" s="2217"/>
      <c r="JNO2089" s="2217"/>
      <c r="JNP2089" s="2217"/>
      <c r="JNQ2089" s="2217"/>
      <c r="JNR2089" s="2217"/>
      <c r="JNS2089" s="2217"/>
      <c r="JNT2089" s="2217"/>
      <c r="JNU2089" s="2217"/>
      <c r="JNV2089" s="2217"/>
      <c r="JNW2089" s="2217"/>
      <c r="JNX2089" s="2217"/>
      <c r="JNY2089" s="2217"/>
      <c r="JNZ2089" s="2217"/>
      <c r="JOA2089" s="2217"/>
      <c r="JOB2089" s="2217"/>
      <c r="JOC2089" s="2217"/>
      <c r="JOD2089" s="2217"/>
      <c r="JOE2089" s="2217"/>
      <c r="JOF2089" s="2217"/>
      <c r="JOG2089" s="2217"/>
      <c r="JOH2089" s="2217"/>
      <c r="JOI2089" s="2217"/>
      <c r="JOJ2089" s="2217"/>
      <c r="JOK2089" s="2217"/>
      <c r="JOL2089" s="2217"/>
      <c r="JOM2089" s="2217"/>
      <c r="JON2089" s="2217"/>
      <c r="JOO2089" s="2217"/>
      <c r="JOP2089" s="2217"/>
      <c r="JOQ2089" s="2217"/>
      <c r="JOR2089" s="2217"/>
      <c r="JOS2089" s="2217"/>
      <c r="JOT2089" s="2217"/>
      <c r="JOU2089" s="2217"/>
      <c r="JOV2089" s="2217"/>
      <c r="JOW2089" s="2217"/>
      <c r="JOX2089" s="2217"/>
      <c r="JOY2089" s="2217"/>
      <c r="JOZ2089" s="2217"/>
      <c r="JPA2089" s="2217"/>
      <c r="JPB2089" s="2217"/>
      <c r="JPC2089" s="2217"/>
      <c r="JPD2089" s="2217"/>
      <c r="JPE2089" s="2217"/>
      <c r="JPF2089" s="2217"/>
      <c r="JPG2089" s="2217"/>
      <c r="JPH2089" s="2217"/>
      <c r="JPI2089" s="2217"/>
      <c r="JPJ2089" s="2217"/>
      <c r="JPK2089" s="2217"/>
      <c r="JPL2089" s="2217"/>
      <c r="JPM2089" s="2217"/>
      <c r="JPN2089" s="2217"/>
      <c r="JPO2089" s="2217"/>
      <c r="JPP2089" s="2217"/>
      <c r="JPQ2089" s="2217"/>
      <c r="JPR2089" s="2217"/>
      <c r="JPS2089" s="2217"/>
      <c r="JPT2089" s="2217"/>
      <c r="JPU2089" s="2217"/>
      <c r="JPV2089" s="2217"/>
      <c r="JPW2089" s="2217"/>
      <c r="JPX2089" s="2217"/>
      <c r="JPY2089" s="2217"/>
      <c r="JPZ2089" s="2217"/>
      <c r="JQA2089" s="2217"/>
      <c r="JQB2089" s="2217"/>
      <c r="JQC2089" s="2217"/>
      <c r="JQD2089" s="2217"/>
      <c r="JQE2089" s="2217"/>
      <c r="JQF2089" s="2217"/>
      <c r="JQG2089" s="2217"/>
      <c r="JQH2089" s="2217"/>
      <c r="JQI2089" s="2217"/>
      <c r="JQJ2089" s="2217"/>
      <c r="JQK2089" s="2217"/>
      <c r="JQL2089" s="2217"/>
      <c r="JQM2089" s="2217"/>
      <c r="JQN2089" s="2217"/>
      <c r="JQO2089" s="2217"/>
      <c r="JQP2089" s="2217"/>
      <c r="JQQ2089" s="2217"/>
      <c r="JQR2089" s="2217"/>
      <c r="JQS2089" s="2217"/>
      <c r="JQT2089" s="2217"/>
      <c r="JQU2089" s="2217"/>
      <c r="JQV2089" s="2217"/>
      <c r="JQW2089" s="2217"/>
      <c r="JQX2089" s="2217"/>
      <c r="JQY2089" s="2217"/>
      <c r="JQZ2089" s="2217"/>
      <c r="JRA2089" s="2217"/>
      <c r="JRB2089" s="2217"/>
      <c r="JRC2089" s="2217"/>
      <c r="JRD2089" s="2217"/>
      <c r="JRE2089" s="2217"/>
      <c r="JRF2089" s="2217"/>
      <c r="JRG2089" s="2217"/>
      <c r="JRH2089" s="2217"/>
      <c r="JRI2089" s="2217"/>
      <c r="JRJ2089" s="2217"/>
      <c r="JRK2089" s="2217"/>
      <c r="JRL2089" s="2217"/>
      <c r="JRM2089" s="2217"/>
      <c r="JRN2089" s="2217"/>
      <c r="JRO2089" s="2217"/>
      <c r="JRP2089" s="2217"/>
      <c r="JRQ2089" s="2217"/>
      <c r="JRR2089" s="2217"/>
      <c r="JRS2089" s="2217"/>
      <c r="JRT2089" s="2217"/>
      <c r="JRU2089" s="2217"/>
      <c r="JRV2089" s="2217"/>
      <c r="JRW2089" s="2217"/>
      <c r="JRX2089" s="2217"/>
      <c r="JRY2089" s="2217"/>
      <c r="JRZ2089" s="2217"/>
      <c r="JSA2089" s="2217"/>
      <c r="JSB2089" s="2217"/>
      <c r="JSC2089" s="2217"/>
      <c r="JSD2089" s="2217"/>
      <c r="JSE2089" s="2217"/>
      <c r="JSF2089" s="2217"/>
      <c r="JSG2089" s="2217"/>
      <c r="JSH2089" s="2217"/>
      <c r="JSI2089" s="2217"/>
      <c r="JSJ2089" s="2217"/>
      <c r="JSK2089" s="2217"/>
      <c r="JSL2089" s="2217"/>
      <c r="JSM2089" s="2217"/>
      <c r="JSN2089" s="2217"/>
      <c r="JSO2089" s="2217"/>
      <c r="JSP2089" s="2217"/>
      <c r="JSQ2089" s="2217"/>
      <c r="JSR2089" s="2217"/>
      <c r="JSS2089" s="2217"/>
      <c r="JST2089" s="2217"/>
      <c r="JSU2089" s="2217"/>
      <c r="JSV2089" s="2217"/>
      <c r="JSW2089" s="2217"/>
      <c r="JSX2089" s="2217"/>
      <c r="JSY2089" s="2217"/>
      <c r="JSZ2089" s="2217"/>
      <c r="JTA2089" s="2217"/>
      <c r="JTB2089" s="2217"/>
      <c r="JTC2089" s="2217"/>
      <c r="JTD2089" s="2217"/>
      <c r="JTE2089" s="2217"/>
      <c r="JTF2089" s="2217"/>
      <c r="JTG2089" s="2217"/>
      <c r="JTH2089" s="2217"/>
      <c r="JTI2089" s="2217"/>
      <c r="JTJ2089" s="2217"/>
      <c r="JTK2089" s="2217"/>
      <c r="JTL2089" s="2217"/>
      <c r="JTM2089" s="2217"/>
      <c r="JTN2089" s="2217"/>
      <c r="JTO2089" s="2217"/>
      <c r="JTP2089" s="2217"/>
      <c r="JTQ2089" s="2217"/>
      <c r="JTR2089" s="2217"/>
      <c r="JTS2089" s="2217"/>
      <c r="JTT2089" s="2217"/>
      <c r="JTU2089" s="2217"/>
      <c r="JTV2089" s="2217"/>
      <c r="JTW2089" s="2217"/>
      <c r="JTX2089" s="2217"/>
      <c r="JTY2089" s="2217"/>
      <c r="JTZ2089" s="2217"/>
      <c r="JUA2089" s="2217"/>
      <c r="JUB2089" s="2217"/>
      <c r="JUC2089" s="2217"/>
      <c r="JUD2089" s="2217"/>
      <c r="JUE2089" s="2217"/>
      <c r="JUF2089" s="2217"/>
      <c r="JUG2089" s="2217"/>
      <c r="JUH2089" s="2217"/>
      <c r="JUI2089" s="2217"/>
      <c r="JUJ2089" s="2217"/>
      <c r="JUK2089" s="2217"/>
      <c r="JUL2089" s="2217"/>
      <c r="JUM2089" s="2217"/>
      <c r="JUN2089" s="2217"/>
      <c r="JUO2089" s="2217"/>
      <c r="JUP2089" s="2217"/>
      <c r="JUQ2089" s="2217"/>
      <c r="JUR2089" s="2217"/>
      <c r="JUS2089" s="2217"/>
      <c r="JUT2089" s="2217"/>
      <c r="JUU2089" s="2217"/>
      <c r="JUV2089" s="2217"/>
      <c r="JUW2089" s="2217"/>
      <c r="JUX2089" s="2217"/>
      <c r="JUY2089" s="2217"/>
      <c r="JUZ2089" s="2217"/>
      <c r="JVA2089" s="2217"/>
      <c r="JVB2089" s="2217"/>
      <c r="JVC2089" s="2217"/>
      <c r="JVD2089" s="2217"/>
      <c r="JVE2089" s="2217"/>
      <c r="JVF2089" s="2217"/>
      <c r="JVG2089" s="2217"/>
      <c r="JVH2089" s="2217"/>
      <c r="JVI2089" s="2217"/>
      <c r="JVJ2089" s="2217"/>
      <c r="JVK2089" s="2217"/>
      <c r="JVL2089" s="2217"/>
      <c r="JVM2089" s="2217"/>
      <c r="JVN2089" s="2217"/>
      <c r="JVO2089" s="2217"/>
      <c r="JVP2089" s="2217"/>
      <c r="JVQ2089" s="2217"/>
      <c r="JVR2089" s="2217"/>
      <c r="JVS2089" s="2217"/>
      <c r="JVT2089" s="2217"/>
      <c r="JVU2089" s="2217"/>
      <c r="JVV2089" s="2217"/>
      <c r="JVW2089" s="2217"/>
      <c r="JVX2089" s="2217"/>
      <c r="JVY2089" s="2217"/>
      <c r="JVZ2089" s="2217"/>
      <c r="JWA2089" s="2217"/>
      <c r="JWB2089" s="2217"/>
      <c r="JWC2089" s="2217"/>
      <c r="JWD2089" s="2217"/>
      <c r="JWE2089" s="2217"/>
      <c r="JWF2089" s="2217"/>
      <c r="JWG2089" s="2217"/>
      <c r="JWH2089" s="2217"/>
      <c r="JWI2089" s="2217"/>
      <c r="JWJ2089" s="2217"/>
      <c r="JWK2089" s="2217"/>
      <c r="JWL2089" s="2217"/>
      <c r="JWM2089" s="2217"/>
      <c r="JWN2089" s="2217"/>
      <c r="JWO2089" s="2217"/>
      <c r="JWP2089" s="2217"/>
      <c r="JWQ2089" s="2217"/>
      <c r="JWR2089" s="2217"/>
      <c r="JWS2089" s="2217"/>
      <c r="JWT2089" s="2217"/>
      <c r="JWU2089" s="2217"/>
      <c r="JWV2089" s="2217"/>
      <c r="JWW2089" s="2217"/>
      <c r="JWX2089" s="2217"/>
      <c r="JWY2089" s="2217"/>
      <c r="JWZ2089" s="2217"/>
      <c r="JXA2089" s="2217"/>
      <c r="JXB2089" s="2217"/>
      <c r="JXC2089" s="2217"/>
      <c r="JXD2089" s="2217"/>
      <c r="JXE2089" s="2217"/>
      <c r="JXF2089" s="2217"/>
      <c r="JXG2089" s="2217"/>
      <c r="JXH2089" s="2217"/>
      <c r="JXI2089" s="2217"/>
      <c r="JXJ2089" s="2217"/>
      <c r="JXK2089" s="2217"/>
      <c r="JXL2089" s="2217"/>
      <c r="JXM2089" s="2217"/>
      <c r="JXN2089" s="2217"/>
      <c r="JXO2089" s="2217"/>
      <c r="JXP2089" s="2217"/>
      <c r="JXQ2089" s="2217"/>
      <c r="JXR2089" s="2217"/>
      <c r="JXS2089" s="2217"/>
      <c r="JXT2089" s="2217"/>
      <c r="JXU2089" s="2217"/>
      <c r="JXV2089" s="2217"/>
      <c r="JXW2089" s="2217"/>
      <c r="JXX2089" s="2217"/>
      <c r="JXY2089" s="2217"/>
      <c r="JXZ2089" s="2217"/>
      <c r="JYA2089" s="2217"/>
      <c r="JYB2089" s="2217"/>
      <c r="JYC2089" s="2217"/>
      <c r="JYD2089" s="2217"/>
      <c r="JYE2089" s="2217"/>
      <c r="JYF2089" s="2217"/>
      <c r="JYG2089" s="2217"/>
      <c r="JYH2089" s="2217"/>
      <c r="JYI2089" s="2217"/>
      <c r="JYJ2089" s="2217"/>
      <c r="JYK2089" s="2217"/>
      <c r="JYL2089" s="2217"/>
      <c r="JYM2089" s="2217"/>
      <c r="JYN2089" s="2217"/>
      <c r="JYO2089" s="2217"/>
      <c r="JYP2089" s="2217"/>
      <c r="JYQ2089" s="2217"/>
      <c r="JYR2089" s="2217"/>
      <c r="JYS2089" s="2217"/>
      <c r="JYT2089" s="2217"/>
      <c r="JYU2089" s="2217"/>
      <c r="JYV2089" s="2217"/>
      <c r="JYW2089" s="2217"/>
      <c r="JYX2089" s="2217"/>
      <c r="JYY2089" s="2217"/>
      <c r="JYZ2089" s="2217"/>
      <c r="JZA2089" s="2217"/>
      <c r="JZB2089" s="2217"/>
      <c r="JZC2089" s="2217"/>
      <c r="JZD2089" s="2217"/>
      <c r="JZE2089" s="2217"/>
      <c r="JZF2089" s="2217"/>
      <c r="JZG2089" s="2217"/>
      <c r="JZH2089" s="2217"/>
      <c r="JZI2089" s="2217"/>
      <c r="JZJ2089" s="2217"/>
      <c r="JZK2089" s="2217"/>
      <c r="JZL2089" s="2217"/>
      <c r="JZM2089" s="2217"/>
      <c r="JZN2089" s="2217"/>
      <c r="JZO2089" s="2217"/>
      <c r="JZP2089" s="2217"/>
      <c r="JZQ2089" s="2217"/>
      <c r="JZR2089" s="2217"/>
      <c r="JZS2089" s="2217"/>
      <c r="JZT2089" s="2217"/>
      <c r="JZU2089" s="2217"/>
      <c r="JZV2089" s="2217"/>
      <c r="JZW2089" s="2217"/>
      <c r="JZX2089" s="2217"/>
      <c r="JZY2089" s="2217"/>
      <c r="JZZ2089" s="2217"/>
      <c r="KAA2089" s="2217"/>
      <c r="KAB2089" s="2217"/>
      <c r="KAC2089" s="2217"/>
      <c r="KAD2089" s="2217"/>
      <c r="KAE2089" s="2217"/>
      <c r="KAF2089" s="2217"/>
      <c r="KAG2089" s="2217"/>
      <c r="KAH2089" s="2217"/>
      <c r="KAI2089" s="2217"/>
      <c r="KAJ2089" s="2217"/>
      <c r="KAK2089" s="2217"/>
      <c r="KAL2089" s="2217"/>
      <c r="KAM2089" s="2217"/>
      <c r="KAN2089" s="2217"/>
      <c r="KAO2089" s="2217"/>
      <c r="KAP2089" s="2217"/>
      <c r="KAQ2089" s="2217"/>
      <c r="KAR2089" s="2217"/>
      <c r="KAS2089" s="2217"/>
      <c r="KAT2089" s="2217"/>
      <c r="KAU2089" s="2217"/>
      <c r="KAV2089" s="2217"/>
      <c r="KAW2089" s="2217"/>
      <c r="KAX2089" s="2217"/>
      <c r="KAY2089" s="2217"/>
      <c r="KAZ2089" s="2217"/>
      <c r="KBA2089" s="2217"/>
      <c r="KBB2089" s="2217"/>
      <c r="KBC2089" s="2217"/>
      <c r="KBD2089" s="2217"/>
      <c r="KBE2089" s="2217"/>
      <c r="KBF2089" s="2217"/>
      <c r="KBG2089" s="2217"/>
      <c r="KBH2089" s="2217"/>
      <c r="KBI2089" s="2217"/>
      <c r="KBJ2089" s="2217"/>
      <c r="KBK2089" s="2217"/>
      <c r="KBL2089" s="2217"/>
      <c r="KBM2089" s="2217"/>
      <c r="KBN2089" s="2217"/>
      <c r="KBO2089" s="2217"/>
      <c r="KBP2089" s="2217"/>
      <c r="KBQ2089" s="2217"/>
      <c r="KBR2089" s="2217"/>
      <c r="KBS2089" s="2217"/>
      <c r="KBT2089" s="2217"/>
      <c r="KBU2089" s="2217"/>
      <c r="KBV2089" s="2217"/>
      <c r="KBW2089" s="2217"/>
      <c r="KBX2089" s="2217"/>
      <c r="KBY2089" s="2217"/>
      <c r="KBZ2089" s="2217"/>
      <c r="KCA2089" s="2217"/>
      <c r="KCB2089" s="2217"/>
      <c r="KCC2089" s="2217"/>
      <c r="KCD2089" s="2217"/>
      <c r="KCE2089" s="2217"/>
      <c r="KCF2089" s="2217"/>
      <c r="KCG2089" s="2217"/>
      <c r="KCH2089" s="2217"/>
      <c r="KCI2089" s="2217"/>
      <c r="KCJ2089" s="2217"/>
      <c r="KCK2089" s="2217"/>
      <c r="KCL2089" s="2217"/>
      <c r="KCM2089" s="2217"/>
      <c r="KCN2089" s="2217"/>
      <c r="KCO2089" s="2217"/>
      <c r="KCP2089" s="2217"/>
      <c r="KCQ2089" s="2217"/>
      <c r="KCR2089" s="2217"/>
      <c r="KCS2089" s="2217"/>
      <c r="KCT2089" s="2217"/>
      <c r="KCU2089" s="2217"/>
      <c r="KCV2089" s="2217"/>
      <c r="KCW2089" s="2217"/>
      <c r="KCX2089" s="2217"/>
      <c r="KCY2089" s="2217"/>
      <c r="KCZ2089" s="2217"/>
      <c r="KDA2089" s="2217"/>
      <c r="KDB2089" s="2217"/>
      <c r="KDC2089" s="2217"/>
      <c r="KDD2089" s="2217"/>
      <c r="KDE2089" s="2217"/>
      <c r="KDF2089" s="2217"/>
      <c r="KDG2089" s="2217"/>
      <c r="KDH2089" s="2217"/>
      <c r="KDI2089" s="2217"/>
      <c r="KDJ2089" s="2217"/>
      <c r="KDK2089" s="2217"/>
      <c r="KDL2089" s="2217"/>
      <c r="KDM2089" s="2217"/>
      <c r="KDN2089" s="2217"/>
      <c r="KDO2089" s="2217"/>
      <c r="KDP2089" s="2217"/>
      <c r="KDQ2089" s="2217"/>
      <c r="KDR2089" s="2217"/>
      <c r="KDS2089" s="2217"/>
      <c r="KDT2089" s="2217"/>
      <c r="KDU2089" s="2217"/>
      <c r="KDV2089" s="2217"/>
      <c r="KDW2089" s="2217"/>
      <c r="KDX2089" s="2217"/>
      <c r="KDY2089" s="2217"/>
      <c r="KDZ2089" s="2217"/>
      <c r="KEA2089" s="2217"/>
      <c r="KEB2089" s="2217"/>
      <c r="KEC2089" s="2217"/>
      <c r="KED2089" s="2217"/>
      <c r="KEE2089" s="2217"/>
      <c r="KEF2089" s="2217"/>
      <c r="KEG2089" s="2217"/>
      <c r="KEH2089" s="2217"/>
      <c r="KEI2089" s="2217"/>
      <c r="KEJ2089" s="2217"/>
      <c r="KEK2089" s="2217"/>
      <c r="KEL2089" s="2217"/>
      <c r="KEM2089" s="2217"/>
      <c r="KEN2089" s="2217"/>
      <c r="KEO2089" s="2217"/>
      <c r="KEP2089" s="2217"/>
      <c r="KEQ2089" s="2217"/>
      <c r="KER2089" s="2217"/>
      <c r="KES2089" s="2217"/>
      <c r="KET2089" s="2217"/>
      <c r="KEU2089" s="2217"/>
      <c r="KEV2089" s="2217"/>
      <c r="KEW2089" s="2217"/>
      <c r="KEX2089" s="2217"/>
      <c r="KEY2089" s="2217"/>
      <c r="KEZ2089" s="2217"/>
      <c r="KFA2089" s="2217"/>
      <c r="KFB2089" s="2217"/>
      <c r="KFC2089" s="2217"/>
      <c r="KFD2089" s="2217"/>
      <c r="KFE2089" s="2217"/>
      <c r="KFF2089" s="2217"/>
      <c r="KFG2089" s="2217"/>
      <c r="KFH2089" s="2217"/>
      <c r="KFI2089" s="2217"/>
      <c r="KFJ2089" s="2217"/>
      <c r="KFK2089" s="2217"/>
      <c r="KFL2089" s="2217"/>
      <c r="KFM2089" s="2217"/>
      <c r="KFN2089" s="2217"/>
      <c r="KFO2089" s="2217"/>
      <c r="KFP2089" s="2217"/>
      <c r="KFQ2089" s="2217"/>
      <c r="KFR2089" s="2217"/>
      <c r="KFS2089" s="2217"/>
      <c r="KFT2089" s="2217"/>
      <c r="KFU2089" s="2217"/>
      <c r="KFV2089" s="2217"/>
      <c r="KFW2089" s="2217"/>
      <c r="KFX2089" s="2217"/>
      <c r="KFY2089" s="2217"/>
      <c r="KFZ2089" s="2217"/>
      <c r="KGA2089" s="2217"/>
      <c r="KGB2089" s="2217"/>
      <c r="KGC2089" s="2217"/>
      <c r="KGD2089" s="2217"/>
      <c r="KGE2089" s="2217"/>
      <c r="KGF2089" s="2217"/>
      <c r="KGG2089" s="2217"/>
      <c r="KGH2089" s="2217"/>
      <c r="KGI2089" s="2217"/>
      <c r="KGJ2089" s="2217"/>
      <c r="KGK2089" s="2217"/>
      <c r="KGL2089" s="2217"/>
      <c r="KGM2089" s="2217"/>
      <c r="KGN2089" s="2217"/>
      <c r="KGO2089" s="2217"/>
      <c r="KGP2089" s="2217"/>
      <c r="KGQ2089" s="2217"/>
      <c r="KGR2089" s="2217"/>
      <c r="KGS2089" s="2217"/>
      <c r="KGT2089" s="2217"/>
      <c r="KGU2089" s="2217"/>
      <c r="KGV2089" s="2217"/>
      <c r="KGW2089" s="2217"/>
      <c r="KGX2089" s="2217"/>
      <c r="KGY2089" s="2217"/>
      <c r="KGZ2089" s="2217"/>
      <c r="KHA2089" s="2217"/>
      <c r="KHB2089" s="2217"/>
      <c r="KHC2089" s="2217"/>
      <c r="KHD2089" s="2217"/>
      <c r="KHE2089" s="2217"/>
      <c r="KHF2089" s="2217"/>
      <c r="KHG2089" s="2217"/>
      <c r="KHH2089" s="2217"/>
      <c r="KHI2089" s="2217"/>
      <c r="KHJ2089" s="2217"/>
      <c r="KHK2089" s="2217"/>
      <c r="KHL2089" s="2217"/>
      <c r="KHM2089" s="2217"/>
      <c r="KHN2089" s="2217"/>
      <c r="KHO2089" s="2217"/>
      <c r="KHP2089" s="2217"/>
      <c r="KHQ2089" s="2217"/>
      <c r="KHR2089" s="2217"/>
      <c r="KHS2089" s="2217"/>
      <c r="KHT2089" s="2217"/>
      <c r="KHU2089" s="2217"/>
      <c r="KHV2089" s="2217"/>
      <c r="KHW2089" s="2217"/>
      <c r="KHX2089" s="2217"/>
      <c r="KHY2089" s="2217"/>
      <c r="KHZ2089" s="2217"/>
      <c r="KIA2089" s="2217"/>
      <c r="KIB2089" s="2217"/>
      <c r="KIC2089" s="2217"/>
      <c r="KID2089" s="2217"/>
      <c r="KIE2089" s="2217"/>
      <c r="KIF2089" s="2217"/>
      <c r="KIG2089" s="2217"/>
      <c r="KIH2089" s="2217"/>
      <c r="KII2089" s="2217"/>
      <c r="KIJ2089" s="2217"/>
      <c r="KIK2089" s="2217"/>
      <c r="KIL2089" s="2217"/>
      <c r="KIM2089" s="2217"/>
      <c r="KIN2089" s="2217"/>
      <c r="KIO2089" s="2217"/>
      <c r="KIP2089" s="2217"/>
      <c r="KIQ2089" s="2217"/>
      <c r="KIR2089" s="2217"/>
      <c r="KIS2089" s="2217"/>
      <c r="KIT2089" s="2217"/>
      <c r="KIU2089" s="2217"/>
      <c r="KIV2089" s="2217"/>
      <c r="KIW2089" s="2217"/>
      <c r="KIX2089" s="2217"/>
      <c r="KIY2089" s="2217"/>
      <c r="KIZ2089" s="2217"/>
      <c r="KJA2089" s="2217"/>
      <c r="KJB2089" s="2217"/>
      <c r="KJC2089" s="2217"/>
      <c r="KJD2089" s="2217"/>
      <c r="KJE2089" s="2217"/>
      <c r="KJF2089" s="2217"/>
      <c r="KJG2089" s="2217"/>
      <c r="KJH2089" s="2217"/>
      <c r="KJI2089" s="2217"/>
      <c r="KJJ2089" s="2217"/>
      <c r="KJK2089" s="2217"/>
      <c r="KJL2089" s="2217"/>
      <c r="KJM2089" s="2217"/>
      <c r="KJN2089" s="2217"/>
      <c r="KJO2089" s="2217"/>
      <c r="KJP2089" s="2217"/>
      <c r="KJQ2089" s="2217"/>
      <c r="KJR2089" s="2217"/>
      <c r="KJS2089" s="2217"/>
      <c r="KJT2089" s="2217"/>
      <c r="KJU2089" s="2217"/>
      <c r="KJV2089" s="2217"/>
      <c r="KJW2089" s="2217"/>
      <c r="KJX2089" s="2217"/>
      <c r="KJY2089" s="2217"/>
      <c r="KJZ2089" s="2217"/>
      <c r="KKA2089" s="2217"/>
      <c r="KKB2089" s="2217"/>
      <c r="KKC2089" s="2217"/>
      <c r="KKD2089" s="2217"/>
      <c r="KKE2089" s="2217"/>
      <c r="KKF2089" s="2217"/>
      <c r="KKG2089" s="2217"/>
      <c r="KKH2089" s="2217"/>
      <c r="KKI2089" s="2217"/>
      <c r="KKJ2089" s="2217"/>
      <c r="KKK2089" s="2217"/>
      <c r="KKL2089" s="2217"/>
      <c r="KKM2089" s="2217"/>
      <c r="KKN2089" s="2217"/>
      <c r="KKO2089" s="2217"/>
      <c r="KKP2089" s="2217"/>
      <c r="KKQ2089" s="2217"/>
      <c r="KKR2089" s="2217"/>
      <c r="KKS2089" s="2217"/>
      <c r="KKT2089" s="2217"/>
      <c r="KKU2089" s="2217"/>
      <c r="KKV2089" s="2217"/>
      <c r="KKW2089" s="2217"/>
      <c r="KKX2089" s="2217"/>
      <c r="KKY2089" s="2217"/>
      <c r="KKZ2089" s="2217"/>
      <c r="KLA2089" s="2217"/>
      <c r="KLB2089" s="2217"/>
      <c r="KLC2089" s="2217"/>
      <c r="KLD2089" s="2217"/>
      <c r="KLE2089" s="2217"/>
      <c r="KLF2089" s="2217"/>
      <c r="KLG2089" s="2217"/>
      <c r="KLH2089" s="2217"/>
      <c r="KLI2089" s="2217"/>
      <c r="KLJ2089" s="2217"/>
      <c r="KLK2089" s="2217"/>
      <c r="KLL2089" s="2217"/>
      <c r="KLM2089" s="2217"/>
      <c r="KLN2089" s="2217"/>
      <c r="KLO2089" s="2217"/>
      <c r="KLP2089" s="2217"/>
      <c r="KLQ2089" s="2217"/>
      <c r="KLR2089" s="2217"/>
      <c r="KLS2089" s="2217"/>
      <c r="KLT2089" s="2217"/>
      <c r="KLU2089" s="2217"/>
      <c r="KLV2089" s="2217"/>
      <c r="KLW2089" s="2217"/>
      <c r="KLX2089" s="2217"/>
      <c r="KLY2089" s="2217"/>
      <c r="KLZ2089" s="2217"/>
      <c r="KMA2089" s="2217"/>
      <c r="KMB2089" s="2217"/>
      <c r="KMC2089" s="2217"/>
      <c r="KMD2089" s="2217"/>
      <c r="KME2089" s="2217"/>
      <c r="KMF2089" s="2217"/>
      <c r="KMG2089" s="2217"/>
      <c r="KMH2089" s="2217"/>
      <c r="KMI2089" s="2217"/>
      <c r="KMJ2089" s="2217"/>
      <c r="KMK2089" s="2217"/>
      <c r="KML2089" s="2217"/>
      <c r="KMM2089" s="2217"/>
      <c r="KMN2089" s="2217"/>
      <c r="KMO2089" s="2217"/>
      <c r="KMP2089" s="2217"/>
      <c r="KMQ2089" s="2217"/>
      <c r="KMR2089" s="2217"/>
      <c r="KMS2089" s="2217"/>
      <c r="KMT2089" s="2217"/>
      <c r="KMU2089" s="2217"/>
      <c r="KMV2089" s="2217"/>
      <c r="KMW2089" s="2217"/>
      <c r="KMX2089" s="2217"/>
      <c r="KMY2089" s="2217"/>
      <c r="KMZ2089" s="2217"/>
      <c r="KNA2089" s="2217"/>
      <c r="KNB2089" s="2217"/>
      <c r="KNC2089" s="2217"/>
      <c r="KND2089" s="2217"/>
      <c r="KNE2089" s="2217"/>
      <c r="KNF2089" s="2217"/>
      <c r="KNG2089" s="2217"/>
      <c r="KNH2089" s="2217"/>
      <c r="KNI2089" s="2217"/>
      <c r="KNJ2089" s="2217"/>
      <c r="KNK2089" s="2217"/>
      <c r="KNL2089" s="2217"/>
      <c r="KNM2089" s="2217"/>
      <c r="KNN2089" s="2217"/>
      <c r="KNO2089" s="2217"/>
      <c r="KNP2089" s="2217"/>
      <c r="KNQ2089" s="2217"/>
      <c r="KNR2089" s="2217"/>
      <c r="KNS2089" s="2217"/>
      <c r="KNT2089" s="2217"/>
      <c r="KNU2089" s="2217"/>
      <c r="KNV2089" s="2217"/>
      <c r="KNW2089" s="2217"/>
      <c r="KNX2089" s="2217"/>
      <c r="KNY2089" s="2217"/>
      <c r="KNZ2089" s="2217"/>
      <c r="KOA2089" s="2217"/>
      <c r="KOB2089" s="2217"/>
      <c r="KOC2089" s="2217"/>
      <c r="KOD2089" s="2217"/>
      <c r="KOE2089" s="2217"/>
      <c r="KOF2089" s="2217"/>
      <c r="KOG2089" s="2217"/>
      <c r="KOH2089" s="2217"/>
      <c r="KOI2089" s="2217"/>
      <c r="KOJ2089" s="2217"/>
      <c r="KOK2089" s="2217"/>
      <c r="KOL2089" s="2217"/>
      <c r="KOM2089" s="2217"/>
      <c r="KON2089" s="2217"/>
      <c r="KOO2089" s="2217"/>
      <c r="KOP2089" s="2217"/>
      <c r="KOQ2089" s="2217"/>
      <c r="KOR2089" s="2217"/>
      <c r="KOS2089" s="2217"/>
      <c r="KOT2089" s="2217"/>
      <c r="KOU2089" s="2217"/>
      <c r="KOV2089" s="2217"/>
      <c r="KOW2089" s="2217"/>
      <c r="KOX2089" s="2217"/>
      <c r="KOY2089" s="2217"/>
      <c r="KOZ2089" s="2217"/>
      <c r="KPA2089" s="2217"/>
      <c r="KPB2089" s="2217"/>
      <c r="KPC2089" s="2217"/>
      <c r="KPD2089" s="2217"/>
      <c r="KPE2089" s="2217"/>
      <c r="KPF2089" s="2217"/>
      <c r="KPG2089" s="2217"/>
      <c r="KPH2089" s="2217"/>
      <c r="KPI2089" s="2217"/>
      <c r="KPJ2089" s="2217"/>
      <c r="KPK2089" s="2217"/>
      <c r="KPL2089" s="2217"/>
      <c r="KPM2089" s="2217"/>
      <c r="KPN2089" s="2217"/>
      <c r="KPO2089" s="2217"/>
      <c r="KPP2089" s="2217"/>
      <c r="KPQ2089" s="2217"/>
      <c r="KPR2089" s="2217"/>
      <c r="KPS2089" s="2217"/>
      <c r="KPT2089" s="2217"/>
      <c r="KPU2089" s="2217"/>
      <c r="KPV2089" s="2217"/>
      <c r="KPW2089" s="2217"/>
      <c r="KPX2089" s="2217"/>
      <c r="KPY2089" s="2217"/>
      <c r="KPZ2089" s="2217"/>
      <c r="KQA2089" s="2217"/>
      <c r="KQB2089" s="2217"/>
      <c r="KQC2089" s="2217"/>
      <c r="KQD2089" s="2217"/>
      <c r="KQE2089" s="2217"/>
      <c r="KQF2089" s="2217"/>
      <c r="KQG2089" s="2217"/>
      <c r="KQH2089" s="2217"/>
      <c r="KQI2089" s="2217"/>
      <c r="KQJ2089" s="2217"/>
      <c r="KQK2089" s="2217"/>
      <c r="KQL2089" s="2217"/>
      <c r="KQM2089" s="2217"/>
      <c r="KQN2089" s="2217"/>
      <c r="KQO2089" s="2217"/>
      <c r="KQP2089" s="2217"/>
      <c r="KQQ2089" s="2217"/>
      <c r="KQR2089" s="2217"/>
      <c r="KQS2089" s="2217"/>
      <c r="KQT2089" s="2217"/>
      <c r="KQU2089" s="2217"/>
      <c r="KQV2089" s="2217"/>
      <c r="KQW2089" s="2217"/>
      <c r="KQX2089" s="2217"/>
      <c r="KQY2089" s="2217"/>
      <c r="KQZ2089" s="2217"/>
      <c r="KRA2089" s="2217"/>
      <c r="KRB2089" s="2217"/>
      <c r="KRC2089" s="2217"/>
      <c r="KRD2089" s="2217"/>
      <c r="KRE2089" s="2217"/>
      <c r="KRF2089" s="2217"/>
      <c r="KRG2089" s="2217"/>
      <c r="KRH2089" s="2217"/>
      <c r="KRI2089" s="2217"/>
      <c r="KRJ2089" s="2217"/>
      <c r="KRK2089" s="2217"/>
      <c r="KRL2089" s="2217"/>
      <c r="KRM2089" s="2217"/>
      <c r="KRN2089" s="2217"/>
      <c r="KRO2089" s="2217"/>
      <c r="KRP2089" s="2217"/>
      <c r="KRQ2089" s="2217"/>
      <c r="KRR2089" s="2217"/>
      <c r="KRS2089" s="2217"/>
      <c r="KRT2089" s="2217"/>
      <c r="KRU2089" s="2217"/>
      <c r="KRV2089" s="2217"/>
      <c r="KRW2089" s="2217"/>
      <c r="KRX2089" s="2217"/>
      <c r="KRY2089" s="2217"/>
      <c r="KRZ2089" s="2217"/>
      <c r="KSA2089" s="2217"/>
      <c r="KSB2089" s="2217"/>
      <c r="KSC2089" s="2217"/>
      <c r="KSD2089" s="2217"/>
      <c r="KSE2089" s="2217"/>
      <c r="KSF2089" s="2217"/>
      <c r="KSG2089" s="2217"/>
      <c r="KSH2089" s="2217"/>
      <c r="KSI2089" s="2217"/>
      <c r="KSJ2089" s="2217"/>
      <c r="KSK2089" s="2217"/>
      <c r="KSL2089" s="2217"/>
      <c r="KSM2089" s="2217"/>
      <c r="KSN2089" s="2217"/>
      <c r="KSO2089" s="2217"/>
      <c r="KSP2089" s="2217"/>
      <c r="KSQ2089" s="2217"/>
      <c r="KSR2089" s="2217"/>
      <c r="KSS2089" s="2217"/>
      <c r="KST2089" s="2217"/>
      <c r="KSU2089" s="2217"/>
      <c r="KSV2089" s="2217"/>
      <c r="KSW2089" s="2217"/>
      <c r="KSX2089" s="2217"/>
      <c r="KSY2089" s="2217"/>
      <c r="KSZ2089" s="2217"/>
      <c r="KTA2089" s="2217"/>
      <c r="KTB2089" s="2217"/>
      <c r="KTC2089" s="2217"/>
      <c r="KTD2089" s="2217"/>
      <c r="KTE2089" s="2217"/>
      <c r="KTF2089" s="2217"/>
      <c r="KTG2089" s="2217"/>
      <c r="KTH2089" s="2217"/>
      <c r="KTI2089" s="2217"/>
      <c r="KTJ2089" s="2217"/>
      <c r="KTK2089" s="2217"/>
      <c r="KTL2089" s="2217"/>
      <c r="KTM2089" s="2217"/>
      <c r="KTN2089" s="2217"/>
      <c r="KTO2089" s="2217"/>
      <c r="KTP2089" s="2217"/>
      <c r="KTQ2089" s="2217"/>
      <c r="KTR2089" s="2217"/>
      <c r="KTS2089" s="2217"/>
      <c r="KTT2089" s="2217"/>
      <c r="KTU2089" s="2217"/>
      <c r="KTV2089" s="2217"/>
      <c r="KTW2089" s="2217"/>
      <c r="KTX2089" s="2217"/>
      <c r="KTY2089" s="2217"/>
      <c r="KTZ2089" s="2217"/>
      <c r="KUA2089" s="2217"/>
      <c r="KUB2089" s="2217"/>
      <c r="KUC2089" s="2217"/>
      <c r="KUD2089" s="2217"/>
      <c r="KUE2089" s="2217"/>
      <c r="KUF2089" s="2217"/>
      <c r="KUG2089" s="2217"/>
      <c r="KUH2089" s="2217"/>
      <c r="KUI2089" s="2217"/>
      <c r="KUJ2089" s="2217"/>
      <c r="KUK2089" s="2217"/>
      <c r="KUL2089" s="2217"/>
      <c r="KUM2089" s="2217"/>
      <c r="KUN2089" s="2217"/>
      <c r="KUO2089" s="2217"/>
      <c r="KUP2089" s="2217"/>
      <c r="KUQ2089" s="2217"/>
      <c r="KUR2089" s="2217"/>
      <c r="KUS2089" s="2217"/>
      <c r="KUT2089" s="2217"/>
      <c r="KUU2089" s="2217"/>
      <c r="KUV2089" s="2217"/>
      <c r="KUW2089" s="2217"/>
      <c r="KUX2089" s="2217"/>
      <c r="KUY2089" s="2217"/>
      <c r="KUZ2089" s="2217"/>
      <c r="KVA2089" s="2217"/>
      <c r="KVB2089" s="2217"/>
      <c r="KVC2089" s="2217"/>
      <c r="KVD2089" s="2217"/>
      <c r="KVE2089" s="2217"/>
      <c r="KVF2089" s="2217"/>
      <c r="KVG2089" s="2217"/>
      <c r="KVH2089" s="2217"/>
      <c r="KVI2089" s="2217"/>
      <c r="KVJ2089" s="2217"/>
      <c r="KVK2089" s="2217"/>
      <c r="KVL2089" s="2217"/>
      <c r="KVM2089" s="2217"/>
      <c r="KVN2089" s="2217"/>
      <c r="KVO2089" s="2217"/>
      <c r="KVP2089" s="2217"/>
      <c r="KVQ2089" s="2217"/>
      <c r="KVR2089" s="2217"/>
      <c r="KVS2089" s="2217"/>
      <c r="KVT2089" s="2217"/>
      <c r="KVU2089" s="2217"/>
      <c r="KVV2089" s="2217"/>
      <c r="KVW2089" s="2217"/>
      <c r="KVX2089" s="2217"/>
      <c r="KVY2089" s="2217"/>
      <c r="KVZ2089" s="2217"/>
      <c r="KWA2089" s="2217"/>
      <c r="KWB2089" s="2217"/>
      <c r="KWC2089" s="2217"/>
      <c r="KWD2089" s="2217"/>
      <c r="KWE2089" s="2217"/>
      <c r="KWF2089" s="2217"/>
      <c r="KWG2089" s="2217"/>
      <c r="KWH2089" s="2217"/>
      <c r="KWI2089" s="2217"/>
      <c r="KWJ2089" s="2217"/>
      <c r="KWK2089" s="2217"/>
      <c r="KWL2089" s="2217"/>
      <c r="KWM2089" s="2217"/>
      <c r="KWN2089" s="2217"/>
      <c r="KWO2089" s="2217"/>
      <c r="KWP2089" s="2217"/>
      <c r="KWQ2089" s="2217"/>
      <c r="KWR2089" s="2217"/>
      <c r="KWS2089" s="2217"/>
      <c r="KWT2089" s="2217"/>
      <c r="KWU2089" s="2217"/>
      <c r="KWV2089" s="2217"/>
      <c r="KWW2089" s="2217"/>
      <c r="KWX2089" s="2217"/>
      <c r="KWY2089" s="2217"/>
      <c r="KWZ2089" s="2217"/>
      <c r="KXA2089" s="2217"/>
      <c r="KXB2089" s="2217"/>
      <c r="KXC2089" s="2217"/>
      <c r="KXD2089" s="2217"/>
      <c r="KXE2089" s="2217"/>
      <c r="KXF2089" s="2217"/>
      <c r="KXG2089" s="2217"/>
      <c r="KXH2089" s="2217"/>
      <c r="KXI2089" s="2217"/>
      <c r="KXJ2089" s="2217"/>
      <c r="KXK2089" s="2217"/>
      <c r="KXL2089" s="2217"/>
      <c r="KXM2089" s="2217"/>
      <c r="KXN2089" s="2217"/>
      <c r="KXO2089" s="2217"/>
      <c r="KXP2089" s="2217"/>
      <c r="KXQ2089" s="2217"/>
      <c r="KXR2089" s="2217"/>
      <c r="KXS2089" s="2217"/>
      <c r="KXT2089" s="2217"/>
      <c r="KXU2089" s="2217"/>
      <c r="KXV2089" s="2217"/>
      <c r="KXW2089" s="2217"/>
      <c r="KXX2089" s="2217"/>
      <c r="KXY2089" s="2217"/>
      <c r="KXZ2089" s="2217"/>
      <c r="KYA2089" s="2217"/>
      <c r="KYB2089" s="2217"/>
      <c r="KYC2089" s="2217"/>
      <c r="KYD2089" s="2217"/>
      <c r="KYE2089" s="2217"/>
      <c r="KYF2089" s="2217"/>
      <c r="KYG2089" s="2217"/>
      <c r="KYH2089" s="2217"/>
      <c r="KYI2089" s="2217"/>
      <c r="KYJ2089" s="2217"/>
      <c r="KYK2089" s="2217"/>
      <c r="KYL2089" s="2217"/>
      <c r="KYM2089" s="2217"/>
      <c r="KYN2089" s="2217"/>
      <c r="KYO2089" s="2217"/>
      <c r="KYP2089" s="2217"/>
      <c r="KYQ2089" s="2217"/>
      <c r="KYR2089" s="2217"/>
      <c r="KYS2089" s="2217"/>
      <c r="KYT2089" s="2217"/>
      <c r="KYU2089" s="2217"/>
      <c r="KYV2089" s="2217"/>
      <c r="KYW2089" s="2217"/>
      <c r="KYX2089" s="2217"/>
      <c r="KYY2089" s="2217"/>
      <c r="KYZ2089" s="2217"/>
      <c r="KZA2089" s="2217"/>
      <c r="KZB2089" s="2217"/>
      <c r="KZC2089" s="2217"/>
      <c r="KZD2089" s="2217"/>
      <c r="KZE2089" s="2217"/>
      <c r="KZF2089" s="2217"/>
      <c r="KZG2089" s="2217"/>
      <c r="KZH2089" s="2217"/>
      <c r="KZI2089" s="2217"/>
      <c r="KZJ2089" s="2217"/>
      <c r="KZK2089" s="2217"/>
      <c r="KZL2089" s="2217"/>
      <c r="KZM2089" s="2217"/>
      <c r="KZN2089" s="2217"/>
      <c r="KZO2089" s="2217"/>
      <c r="KZP2089" s="2217"/>
      <c r="KZQ2089" s="2217"/>
      <c r="KZR2089" s="2217"/>
      <c r="KZS2089" s="2217"/>
      <c r="KZT2089" s="2217"/>
      <c r="KZU2089" s="2217"/>
      <c r="KZV2089" s="2217"/>
      <c r="KZW2089" s="2217"/>
      <c r="KZX2089" s="2217"/>
      <c r="KZY2089" s="2217"/>
      <c r="KZZ2089" s="2217"/>
      <c r="LAA2089" s="2217"/>
      <c r="LAB2089" s="2217"/>
      <c r="LAC2089" s="2217"/>
      <c r="LAD2089" s="2217"/>
      <c r="LAE2089" s="2217"/>
      <c r="LAF2089" s="2217"/>
      <c r="LAG2089" s="2217"/>
      <c r="LAH2089" s="2217"/>
      <c r="LAI2089" s="2217"/>
      <c r="LAJ2089" s="2217"/>
      <c r="LAK2089" s="2217"/>
      <c r="LAL2089" s="2217"/>
      <c r="LAM2089" s="2217"/>
      <c r="LAN2089" s="2217"/>
      <c r="LAO2089" s="2217"/>
      <c r="LAP2089" s="2217"/>
      <c r="LAQ2089" s="2217"/>
      <c r="LAR2089" s="2217"/>
      <c r="LAS2089" s="2217"/>
      <c r="LAT2089" s="2217"/>
      <c r="LAU2089" s="2217"/>
      <c r="LAV2089" s="2217"/>
      <c r="LAW2089" s="2217"/>
      <c r="LAX2089" s="2217"/>
      <c r="LAY2089" s="2217"/>
      <c r="LAZ2089" s="2217"/>
      <c r="LBA2089" s="2217"/>
      <c r="LBB2089" s="2217"/>
      <c r="LBC2089" s="2217"/>
      <c r="LBD2089" s="2217"/>
      <c r="LBE2089" s="2217"/>
      <c r="LBF2089" s="2217"/>
      <c r="LBG2089" s="2217"/>
      <c r="LBH2089" s="2217"/>
      <c r="LBI2089" s="2217"/>
      <c r="LBJ2089" s="2217"/>
      <c r="LBK2089" s="2217"/>
      <c r="LBL2089" s="2217"/>
      <c r="LBM2089" s="2217"/>
      <c r="LBN2089" s="2217"/>
      <c r="LBO2089" s="2217"/>
      <c r="LBP2089" s="2217"/>
      <c r="LBQ2089" s="2217"/>
      <c r="LBR2089" s="2217"/>
      <c r="LBS2089" s="2217"/>
      <c r="LBT2089" s="2217"/>
      <c r="LBU2089" s="2217"/>
      <c r="LBV2089" s="2217"/>
      <c r="LBW2089" s="2217"/>
      <c r="LBX2089" s="2217"/>
      <c r="LBY2089" s="2217"/>
      <c r="LBZ2089" s="2217"/>
      <c r="LCA2089" s="2217"/>
      <c r="LCB2089" s="2217"/>
      <c r="LCC2089" s="2217"/>
      <c r="LCD2089" s="2217"/>
      <c r="LCE2089" s="2217"/>
      <c r="LCF2089" s="2217"/>
      <c r="LCG2089" s="2217"/>
      <c r="LCH2089" s="2217"/>
      <c r="LCI2089" s="2217"/>
      <c r="LCJ2089" s="2217"/>
      <c r="LCK2089" s="2217"/>
      <c r="LCL2089" s="2217"/>
      <c r="LCM2089" s="2217"/>
      <c r="LCN2089" s="2217"/>
      <c r="LCO2089" s="2217"/>
      <c r="LCP2089" s="2217"/>
      <c r="LCQ2089" s="2217"/>
      <c r="LCR2089" s="2217"/>
      <c r="LCS2089" s="2217"/>
      <c r="LCT2089" s="2217"/>
      <c r="LCU2089" s="2217"/>
      <c r="LCV2089" s="2217"/>
      <c r="LCW2089" s="2217"/>
      <c r="LCX2089" s="2217"/>
      <c r="LCY2089" s="2217"/>
      <c r="LCZ2089" s="2217"/>
      <c r="LDA2089" s="2217"/>
      <c r="LDB2089" s="2217"/>
      <c r="LDC2089" s="2217"/>
      <c r="LDD2089" s="2217"/>
      <c r="LDE2089" s="2217"/>
      <c r="LDF2089" s="2217"/>
      <c r="LDG2089" s="2217"/>
      <c r="LDH2089" s="2217"/>
      <c r="LDI2089" s="2217"/>
      <c r="LDJ2089" s="2217"/>
      <c r="LDK2089" s="2217"/>
      <c r="LDL2089" s="2217"/>
      <c r="LDM2089" s="2217"/>
      <c r="LDN2089" s="2217"/>
      <c r="LDO2089" s="2217"/>
      <c r="LDP2089" s="2217"/>
      <c r="LDQ2089" s="2217"/>
      <c r="LDR2089" s="2217"/>
      <c r="LDS2089" s="2217"/>
      <c r="LDT2089" s="2217"/>
      <c r="LDU2089" s="2217"/>
      <c r="LDV2089" s="2217"/>
      <c r="LDW2089" s="2217"/>
      <c r="LDX2089" s="2217"/>
      <c r="LDY2089" s="2217"/>
      <c r="LDZ2089" s="2217"/>
      <c r="LEA2089" s="2217"/>
      <c r="LEB2089" s="2217"/>
      <c r="LEC2089" s="2217"/>
      <c r="LED2089" s="2217"/>
      <c r="LEE2089" s="2217"/>
      <c r="LEF2089" s="2217"/>
      <c r="LEG2089" s="2217"/>
      <c r="LEH2089" s="2217"/>
      <c r="LEI2089" s="2217"/>
      <c r="LEJ2089" s="2217"/>
      <c r="LEK2089" s="2217"/>
      <c r="LEL2089" s="2217"/>
      <c r="LEM2089" s="2217"/>
      <c r="LEN2089" s="2217"/>
      <c r="LEO2089" s="2217"/>
      <c r="LEP2089" s="2217"/>
      <c r="LEQ2089" s="2217"/>
      <c r="LER2089" s="2217"/>
      <c r="LES2089" s="2217"/>
      <c r="LET2089" s="2217"/>
      <c r="LEU2089" s="2217"/>
      <c r="LEV2089" s="2217"/>
      <c r="LEW2089" s="2217"/>
      <c r="LEX2089" s="2217"/>
      <c r="LEY2089" s="2217"/>
      <c r="LEZ2089" s="2217"/>
      <c r="LFA2089" s="2217"/>
      <c r="LFB2089" s="2217"/>
      <c r="LFC2089" s="2217"/>
      <c r="LFD2089" s="2217"/>
      <c r="LFE2089" s="2217"/>
      <c r="LFF2089" s="2217"/>
      <c r="LFG2089" s="2217"/>
      <c r="LFH2089" s="2217"/>
      <c r="LFI2089" s="2217"/>
      <c r="LFJ2089" s="2217"/>
      <c r="LFK2089" s="2217"/>
      <c r="LFL2089" s="2217"/>
      <c r="LFM2089" s="2217"/>
      <c r="LFN2089" s="2217"/>
      <c r="LFO2089" s="2217"/>
      <c r="LFP2089" s="2217"/>
      <c r="LFQ2089" s="2217"/>
      <c r="LFR2089" s="2217"/>
      <c r="LFS2089" s="2217"/>
      <c r="LFT2089" s="2217"/>
      <c r="LFU2089" s="2217"/>
      <c r="LFV2089" s="2217"/>
      <c r="LFW2089" s="2217"/>
      <c r="LFX2089" s="2217"/>
      <c r="LFY2089" s="2217"/>
      <c r="LFZ2089" s="2217"/>
      <c r="LGA2089" s="2217"/>
      <c r="LGB2089" s="2217"/>
      <c r="LGC2089" s="2217"/>
      <c r="LGD2089" s="2217"/>
      <c r="LGE2089" s="2217"/>
      <c r="LGF2089" s="2217"/>
      <c r="LGG2089" s="2217"/>
      <c r="LGH2089" s="2217"/>
      <c r="LGI2089" s="2217"/>
      <c r="LGJ2089" s="2217"/>
      <c r="LGK2089" s="2217"/>
      <c r="LGL2089" s="2217"/>
      <c r="LGM2089" s="2217"/>
      <c r="LGN2089" s="2217"/>
      <c r="LGO2089" s="2217"/>
      <c r="LGP2089" s="2217"/>
      <c r="LGQ2089" s="2217"/>
      <c r="LGR2089" s="2217"/>
      <c r="LGS2089" s="2217"/>
      <c r="LGT2089" s="2217"/>
      <c r="LGU2089" s="2217"/>
      <c r="LGV2089" s="2217"/>
      <c r="LGW2089" s="2217"/>
      <c r="LGX2089" s="2217"/>
      <c r="LGY2089" s="2217"/>
      <c r="LGZ2089" s="2217"/>
      <c r="LHA2089" s="2217"/>
      <c r="LHB2089" s="2217"/>
      <c r="LHC2089" s="2217"/>
      <c r="LHD2089" s="2217"/>
      <c r="LHE2089" s="2217"/>
      <c r="LHF2089" s="2217"/>
      <c r="LHG2089" s="2217"/>
      <c r="LHH2089" s="2217"/>
      <c r="LHI2089" s="2217"/>
      <c r="LHJ2089" s="2217"/>
      <c r="LHK2089" s="2217"/>
      <c r="LHL2089" s="2217"/>
      <c r="LHM2089" s="2217"/>
      <c r="LHN2089" s="2217"/>
      <c r="LHO2089" s="2217"/>
      <c r="LHP2089" s="2217"/>
      <c r="LHQ2089" s="2217"/>
      <c r="LHR2089" s="2217"/>
      <c r="LHS2089" s="2217"/>
      <c r="LHT2089" s="2217"/>
      <c r="LHU2089" s="2217"/>
      <c r="LHV2089" s="2217"/>
      <c r="LHW2089" s="2217"/>
      <c r="LHX2089" s="2217"/>
      <c r="LHY2089" s="2217"/>
      <c r="LHZ2089" s="2217"/>
      <c r="LIA2089" s="2217"/>
      <c r="LIB2089" s="2217"/>
      <c r="LIC2089" s="2217"/>
      <c r="LID2089" s="2217"/>
      <c r="LIE2089" s="2217"/>
      <c r="LIF2089" s="2217"/>
      <c r="LIG2089" s="2217"/>
      <c r="LIH2089" s="2217"/>
      <c r="LII2089" s="2217"/>
      <c r="LIJ2089" s="2217"/>
      <c r="LIK2089" s="2217"/>
      <c r="LIL2089" s="2217"/>
      <c r="LIM2089" s="2217"/>
      <c r="LIN2089" s="2217"/>
      <c r="LIO2089" s="2217"/>
      <c r="LIP2089" s="2217"/>
      <c r="LIQ2089" s="2217"/>
      <c r="LIR2089" s="2217"/>
      <c r="LIS2089" s="2217"/>
      <c r="LIT2089" s="2217"/>
      <c r="LIU2089" s="2217"/>
      <c r="LIV2089" s="2217"/>
      <c r="LIW2089" s="2217"/>
      <c r="LIX2089" s="2217"/>
      <c r="LIY2089" s="2217"/>
      <c r="LIZ2089" s="2217"/>
      <c r="LJA2089" s="2217"/>
      <c r="LJB2089" s="2217"/>
      <c r="LJC2089" s="2217"/>
      <c r="LJD2089" s="2217"/>
      <c r="LJE2089" s="2217"/>
      <c r="LJF2089" s="2217"/>
      <c r="LJG2089" s="2217"/>
      <c r="LJH2089" s="2217"/>
      <c r="LJI2089" s="2217"/>
      <c r="LJJ2089" s="2217"/>
      <c r="LJK2089" s="2217"/>
      <c r="LJL2089" s="2217"/>
      <c r="LJM2089" s="2217"/>
      <c r="LJN2089" s="2217"/>
      <c r="LJO2089" s="2217"/>
      <c r="LJP2089" s="2217"/>
      <c r="LJQ2089" s="2217"/>
      <c r="LJR2089" s="2217"/>
      <c r="LJS2089" s="2217"/>
      <c r="LJT2089" s="2217"/>
      <c r="LJU2089" s="2217"/>
      <c r="LJV2089" s="2217"/>
      <c r="LJW2089" s="2217"/>
      <c r="LJX2089" s="2217"/>
      <c r="LJY2089" s="2217"/>
      <c r="LJZ2089" s="2217"/>
      <c r="LKA2089" s="2217"/>
      <c r="LKB2089" s="2217"/>
      <c r="LKC2089" s="2217"/>
      <c r="LKD2089" s="2217"/>
      <c r="LKE2089" s="2217"/>
      <c r="LKF2089" s="2217"/>
      <c r="LKG2089" s="2217"/>
      <c r="LKH2089" s="2217"/>
      <c r="LKI2089" s="2217"/>
      <c r="LKJ2089" s="2217"/>
      <c r="LKK2089" s="2217"/>
      <c r="LKL2089" s="2217"/>
      <c r="LKM2089" s="2217"/>
      <c r="LKN2089" s="2217"/>
      <c r="LKO2089" s="2217"/>
      <c r="LKP2089" s="2217"/>
      <c r="LKQ2089" s="2217"/>
      <c r="LKR2089" s="2217"/>
      <c r="LKS2089" s="2217"/>
      <c r="LKT2089" s="2217"/>
      <c r="LKU2089" s="2217"/>
      <c r="LKV2089" s="2217"/>
      <c r="LKW2089" s="2217"/>
      <c r="LKX2089" s="2217"/>
      <c r="LKY2089" s="2217"/>
      <c r="LKZ2089" s="2217"/>
      <c r="LLA2089" s="2217"/>
      <c r="LLB2089" s="2217"/>
      <c r="LLC2089" s="2217"/>
      <c r="LLD2089" s="2217"/>
      <c r="LLE2089" s="2217"/>
      <c r="LLF2089" s="2217"/>
      <c r="LLG2089" s="2217"/>
      <c r="LLH2089" s="2217"/>
      <c r="LLI2089" s="2217"/>
      <c r="LLJ2089" s="2217"/>
      <c r="LLK2089" s="2217"/>
      <c r="LLL2089" s="2217"/>
      <c r="LLM2089" s="2217"/>
      <c r="LLN2089" s="2217"/>
      <c r="LLO2089" s="2217"/>
      <c r="LLP2089" s="2217"/>
      <c r="LLQ2089" s="2217"/>
      <c r="LLR2089" s="2217"/>
      <c r="LLS2089" s="2217"/>
      <c r="LLT2089" s="2217"/>
      <c r="LLU2089" s="2217"/>
      <c r="LLV2089" s="2217"/>
      <c r="LLW2089" s="2217"/>
      <c r="LLX2089" s="2217"/>
      <c r="LLY2089" s="2217"/>
      <c r="LLZ2089" s="2217"/>
      <c r="LMA2089" s="2217"/>
      <c r="LMB2089" s="2217"/>
      <c r="LMC2089" s="2217"/>
      <c r="LMD2089" s="2217"/>
      <c r="LME2089" s="2217"/>
      <c r="LMF2089" s="2217"/>
      <c r="LMG2089" s="2217"/>
      <c r="LMH2089" s="2217"/>
      <c r="LMI2089" s="2217"/>
      <c r="LMJ2089" s="2217"/>
      <c r="LMK2089" s="2217"/>
      <c r="LML2089" s="2217"/>
      <c r="LMM2089" s="2217"/>
      <c r="LMN2089" s="2217"/>
      <c r="LMO2089" s="2217"/>
      <c r="LMP2089" s="2217"/>
      <c r="LMQ2089" s="2217"/>
      <c r="LMR2089" s="2217"/>
      <c r="LMS2089" s="2217"/>
      <c r="LMT2089" s="2217"/>
      <c r="LMU2089" s="2217"/>
      <c r="LMV2089" s="2217"/>
      <c r="LMW2089" s="2217"/>
      <c r="LMX2089" s="2217"/>
      <c r="LMY2089" s="2217"/>
      <c r="LMZ2089" s="2217"/>
      <c r="LNA2089" s="2217"/>
      <c r="LNB2089" s="2217"/>
      <c r="LNC2089" s="2217"/>
      <c r="LND2089" s="2217"/>
      <c r="LNE2089" s="2217"/>
      <c r="LNF2089" s="2217"/>
      <c r="LNG2089" s="2217"/>
      <c r="LNH2089" s="2217"/>
      <c r="LNI2089" s="2217"/>
      <c r="LNJ2089" s="2217"/>
      <c r="LNK2089" s="2217"/>
      <c r="LNL2089" s="2217"/>
      <c r="LNM2089" s="2217"/>
      <c r="LNN2089" s="2217"/>
      <c r="LNO2089" s="2217"/>
      <c r="LNP2089" s="2217"/>
      <c r="LNQ2089" s="2217"/>
      <c r="LNR2089" s="2217"/>
      <c r="LNS2089" s="2217"/>
      <c r="LNT2089" s="2217"/>
      <c r="LNU2089" s="2217"/>
      <c r="LNV2089" s="2217"/>
      <c r="LNW2089" s="2217"/>
      <c r="LNX2089" s="2217"/>
      <c r="LNY2089" s="2217"/>
      <c r="LNZ2089" s="2217"/>
      <c r="LOA2089" s="2217"/>
      <c r="LOB2089" s="2217"/>
      <c r="LOC2089" s="2217"/>
      <c r="LOD2089" s="2217"/>
      <c r="LOE2089" s="2217"/>
      <c r="LOF2089" s="2217"/>
      <c r="LOG2089" s="2217"/>
      <c r="LOH2089" s="2217"/>
      <c r="LOI2089" s="2217"/>
      <c r="LOJ2089" s="2217"/>
      <c r="LOK2089" s="2217"/>
      <c r="LOL2089" s="2217"/>
      <c r="LOM2089" s="2217"/>
      <c r="LON2089" s="2217"/>
      <c r="LOO2089" s="2217"/>
      <c r="LOP2089" s="2217"/>
      <c r="LOQ2089" s="2217"/>
      <c r="LOR2089" s="2217"/>
      <c r="LOS2089" s="2217"/>
      <c r="LOT2089" s="2217"/>
      <c r="LOU2089" s="2217"/>
      <c r="LOV2089" s="2217"/>
      <c r="LOW2089" s="2217"/>
      <c r="LOX2089" s="2217"/>
      <c r="LOY2089" s="2217"/>
      <c r="LOZ2089" s="2217"/>
      <c r="LPA2089" s="2217"/>
      <c r="LPB2089" s="2217"/>
      <c r="LPC2089" s="2217"/>
      <c r="LPD2089" s="2217"/>
      <c r="LPE2089" s="2217"/>
      <c r="LPF2089" s="2217"/>
      <c r="LPG2089" s="2217"/>
      <c r="LPH2089" s="2217"/>
      <c r="LPI2089" s="2217"/>
      <c r="LPJ2089" s="2217"/>
      <c r="LPK2089" s="2217"/>
      <c r="LPL2089" s="2217"/>
      <c r="LPM2089" s="2217"/>
      <c r="LPN2089" s="2217"/>
      <c r="LPO2089" s="2217"/>
      <c r="LPP2089" s="2217"/>
      <c r="LPQ2089" s="2217"/>
      <c r="LPR2089" s="2217"/>
      <c r="LPS2089" s="2217"/>
      <c r="LPT2089" s="2217"/>
      <c r="LPU2089" s="2217"/>
      <c r="LPV2089" s="2217"/>
      <c r="LPW2089" s="2217"/>
      <c r="LPX2089" s="2217"/>
      <c r="LPY2089" s="2217"/>
      <c r="LPZ2089" s="2217"/>
      <c r="LQA2089" s="2217"/>
      <c r="LQB2089" s="2217"/>
      <c r="LQC2089" s="2217"/>
      <c r="LQD2089" s="2217"/>
      <c r="LQE2089" s="2217"/>
      <c r="LQF2089" s="2217"/>
      <c r="LQG2089" s="2217"/>
      <c r="LQH2089" s="2217"/>
      <c r="LQI2089" s="2217"/>
      <c r="LQJ2089" s="2217"/>
      <c r="LQK2089" s="2217"/>
      <c r="LQL2089" s="2217"/>
      <c r="LQM2089" s="2217"/>
      <c r="LQN2089" s="2217"/>
      <c r="LQO2089" s="2217"/>
      <c r="LQP2089" s="2217"/>
      <c r="LQQ2089" s="2217"/>
      <c r="LQR2089" s="2217"/>
      <c r="LQS2089" s="2217"/>
      <c r="LQT2089" s="2217"/>
      <c r="LQU2089" s="2217"/>
      <c r="LQV2089" s="2217"/>
      <c r="LQW2089" s="2217"/>
      <c r="LQX2089" s="2217"/>
      <c r="LQY2089" s="2217"/>
      <c r="LQZ2089" s="2217"/>
      <c r="LRA2089" s="2217"/>
      <c r="LRB2089" s="2217"/>
      <c r="LRC2089" s="2217"/>
      <c r="LRD2089" s="2217"/>
      <c r="LRE2089" s="2217"/>
      <c r="LRF2089" s="2217"/>
      <c r="LRG2089" s="2217"/>
      <c r="LRH2089" s="2217"/>
      <c r="LRI2089" s="2217"/>
      <c r="LRJ2089" s="2217"/>
      <c r="LRK2089" s="2217"/>
      <c r="LRL2089" s="2217"/>
      <c r="LRM2089" s="2217"/>
      <c r="LRN2089" s="2217"/>
      <c r="LRO2089" s="2217"/>
      <c r="LRP2089" s="2217"/>
      <c r="LRQ2089" s="2217"/>
      <c r="LRR2089" s="2217"/>
      <c r="LRS2089" s="2217"/>
      <c r="LRT2089" s="2217"/>
      <c r="LRU2089" s="2217"/>
      <c r="LRV2089" s="2217"/>
      <c r="LRW2089" s="2217"/>
      <c r="LRX2089" s="2217"/>
      <c r="LRY2089" s="2217"/>
      <c r="LRZ2089" s="2217"/>
      <c r="LSA2089" s="2217"/>
      <c r="LSB2089" s="2217"/>
      <c r="LSC2089" s="2217"/>
      <c r="LSD2089" s="2217"/>
      <c r="LSE2089" s="2217"/>
      <c r="LSF2089" s="2217"/>
      <c r="LSG2089" s="2217"/>
      <c r="LSH2089" s="2217"/>
      <c r="LSI2089" s="2217"/>
      <c r="LSJ2089" s="2217"/>
      <c r="LSK2089" s="2217"/>
      <c r="LSL2089" s="2217"/>
      <c r="LSM2089" s="2217"/>
      <c r="LSN2089" s="2217"/>
      <c r="LSO2089" s="2217"/>
      <c r="LSP2089" s="2217"/>
      <c r="LSQ2089" s="2217"/>
      <c r="LSR2089" s="2217"/>
      <c r="LSS2089" s="2217"/>
      <c r="LST2089" s="2217"/>
      <c r="LSU2089" s="2217"/>
      <c r="LSV2089" s="2217"/>
      <c r="LSW2089" s="2217"/>
      <c r="LSX2089" s="2217"/>
      <c r="LSY2089" s="2217"/>
      <c r="LSZ2089" s="2217"/>
      <c r="LTA2089" s="2217"/>
      <c r="LTB2089" s="2217"/>
      <c r="LTC2089" s="2217"/>
      <c r="LTD2089" s="2217"/>
      <c r="LTE2089" s="2217"/>
      <c r="LTF2089" s="2217"/>
      <c r="LTG2089" s="2217"/>
      <c r="LTH2089" s="2217"/>
      <c r="LTI2089" s="2217"/>
      <c r="LTJ2089" s="2217"/>
      <c r="LTK2089" s="2217"/>
      <c r="LTL2089" s="2217"/>
      <c r="LTM2089" s="2217"/>
      <c r="LTN2089" s="2217"/>
      <c r="LTO2089" s="2217"/>
      <c r="LTP2089" s="2217"/>
      <c r="LTQ2089" s="2217"/>
      <c r="LTR2089" s="2217"/>
      <c r="LTS2089" s="2217"/>
      <c r="LTT2089" s="2217"/>
      <c r="LTU2089" s="2217"/>
      <c r="LTV2089" s="2217"/>
      <c r="LTW2089" s="2217"/>
      <c r="LTX2089" s="2217"/>
      <c r="LTY2089" s="2217"/>
      <c r="LTZ2089" s="2217"/>
      <c r="LUA2089" s="2217"/>
      <c r="LUB2089" s="2217"/>
      <c r="LUC2089" s="2217"/>
      <c r="LUD2089" s="2217"/>
      <c r="LUE2089" s="2217"/>
      <c r="LUF2089" s="2217"/>
      <c r="LUG2089" s="2217"/>
      <c r="LUH2089" s="2217"/>
      <c r="LUI2089" s="2217"/>
      <c r="LUJ2089" s="2217"/>
      <c r="LUK2089" s="2217"/>
      <c r="LUL2089" s="2217"/>
      <c r="LUM2089" s="2217"/>
      <c r="LUN2089" s="2217"/>
      <c r="LUO2089" s="2217"/>
      <c r="LUP2089" s="2217"/>
      <c r="LUQ2089" s="2217"/>
      <c r="LUR2089" s="2217"/>
      <c r="LUS2089" s="2217"/>
      <c r="LUT2089" s="2217"/>
      <c r="LUU2089" s="2217"/>
      <c r="LUV2089" s="2217"/>
      <c r="LUW2089" s="2217"/>
      <c r="LUX2089" s="2217"/>
      <c r="LUY2089" s="2217"/>
      <c r="LUZ2089" s="2217"/>
      <c r="LVA2089" s="2217"/>
      <c r="LVB2089" s="2217"/>
      <c r="LVC2089" s="2217"/>
      <c r="LVD2089" s="2217"/>
      <c r="LVE2089" s="2217"/>
      <c r="LVF2089" s="2217"/>
      <c r="LVG2089" s="2217"/>
      <c r="LVH2089" s="2217"/>
      <c r="LVI2089" s="2217"/>
      <c r="LVJ2089" s="2217"/>
      <c r="LVK2089" s="2217"/>
      <c r="LVL2089" s="2217"/>
      <c r="LVM2089" s="2217"/>
      <c r="LVN2089" s="2217"/>
      <c r="LVO2089" s="2217"/>
      <c r="LVP2089" s="2217"/>
      <c r="LVQ2089" s="2217"/>
      <c r="LVR2089" s="2217"/>
      <c r="LVS2089" s="2217"/>
      <c r="LVT2089" s="2217"/>
      <c r="LVU2089" s="2217"/>
      <c r="LVV2089" s="2217"/>
      <c r="LVW2089" s="2217"/>
      <c r="LVX2089" s="2217"/>
      <c r="LVY2089" s="2217"/>
      <c r="LVZ2089" s="2217"/>
      <c r="LWA2089" s="2217"/>
      <c r="LWB2089" s="2217"/>
      <c r="LWC2089" s="2217"/>
      <c r="LWD2089" s="2217"/>
      <c r="LWE2089" s="2217"/>
      <c r="LWF2089" s="2217"/>
      <c r="LWG2089" s="2217"/>
      <c r="LWH2089" s="2217"/>
      <c r="LWI2089" s="2217"/>
      <c r="LWJ2089" s="2217"/>
      <c r="LWK2089" s="2217"/>
      <c r="LWL2089" s="2217"/>
      <c r="LWM2089" s="2217"/>
      <c r="LWN2089" s="2217"/>
      <c r="LWO2089" s="2217"/>
      <c r="LWP2089" s="2217"/>
      <c r="LWQ2089" s="2217"/>
      <c r="LWR2089" s="2217"/>
      <c r="LWS2089" s="2217"/>
      <c r="LWT2089" s="2217"/>
      <c r="LWU2089" s="2217"/>
      <c r="LWV2089" s="2217"/>
      <c r="LWW2089" s="2217"/>
      <c r="LWX2089" s="2217"/>
      <c r="LWY2089" s="2217"/>
      <c r="LWZ2089" s="2217"/>
      <c r="LXA2089" s="2217"/>
      <c r="LXB2089" s="2217"/>
      <c r="LXC2089" s="2217"/>
      <c r="LXD2089" s="2217"/>
      <c r="LXE2089" s="2217"/>
      <c r="LXF2089" s="2217"/>
      <c r="LXG2089" s="2217"/>
      <c r="LXH2089" s="2217"/>
      <c r="LXI2089" s="2217"/>
      <c r="LXJ2089" s="2217"/>
      <c r="LXK2089" s="2217"/>
      <c r="LXL2089" s="2217"/>
      <c r="LXM2089" s="2217"/>
      <c r="LXN2089" s="2217"/>
      <c r="LXO2089" s="2217"/>
      <c r="LXP2089" s="2217"/>
      <c r="LXQ2089" s="2217"/>
      <c r="LXR2089" s="2217"/>
      <c r="LXS2089" s="2217"/>
      <c r="LXT2089" s="2217"/>
      <c r="LXU2089" s="2217"/>
      <c r="LXV2089" s="2217"/>
      <c r="LXW2089" s="2217"/>
      <c r="LXX2089" s="2217"/>
      <c r="LXY2089" s="2217"/>
      <c r="LXZ2089" s="2217"/>
      <c r="LYA2089" s="2217"/>
      <c r="LYB2089" s="2217"/>
      <c r="LYC2089" s="2217"/>
      <c r="LYD2089" s="2217"/>
      <c r="LYE2089" s="2217"/>
      <c r="LYF2089" s="2217"/>
      <c r="LYG2089" s="2217"/>
      <c r="LYH2089" s="2217"/>
      <c r="LYI2089" s="2217"/>
      <c r="LYJ2089" s="2217"/>
      <c r="LYK2089" s="2217"/>
      <c r="LYL2089" s="2217"/>
      <c r="LYM2089" s="2217"/>
      <c r="LYN2089" s="2217"/>
      <c r="LYO2089" s="2217"/>
      <c r="LYP2089" s="2217"/>
      <c r="LYQ2089" s="2217"/>
      <c r="LYR2089" s="2217"/>
      <c r="LYS2089" s="2217"/>
      <c r="LYT2089" s="2217"/>
      <c r="LYU2089" s="2217"/>
      <c r="LYV2089" s="2217"/>
      <c r="LYW2089" s="2217"/>
      <c r="LYX2089" s="2217"/>
      <c r="LYY2089" s="2217"/>
      <c r="LYZ2089" s="2217"/>
      <c r="LZA2089" s="2217"/>
      <c r="LZB2089" s="2217"/>
      <c r="LZC2089" s="2217"/>
      <c r="LZD2089" s="2217"/>
      <c r="LZE2089" s="2217"/>
      <c r="LZF2089" s="2217"/>
      <c r="LZG2089" s="2217"/>
      <c r="LZH2089" s="2217"/>
      <c r="LZI2089" s="2217"/>
      <c r="LZJ2089" s="2217"/>
      <c r="LZK2089" s="2217"/>
      <c r="LZL2089" s="2217"/>
      <c r="LZM2089" s="2217"/>
      <c r="LZN2089" s="2217"/>
      <c r="LZO2089" s="2217"/>
      <c r="LZP2089" s="2217"/>
      <c r="LZQ2089" s="2217"/>
      <c r="LZR2089" s="2217"/>
      <c r="LZS2089" s="2217"/>
      <c r="LZT2089" s="2217"/>
      <c r="LZU2089" s="2217"/>
      <c r="LZV2089" s="2217"/>
      <c r="LZW2089" s="2217"/>
      <c r="LZX2089" s="2217"/>
      <c r="LZY2089" s="2217"/>
      <c r="LZZ2089" s="2217"/>
      <c r="MAA2089" s="2217"/>
      <c r="MAB2089" s="2217"/>
      <c r="MAC2089" s="2217"/>
      <c r="MAD2089" s="2217"/>
      <c r="MAE2089" s="2217"/>
      <c r="MAF2089" s="2217"/>
      <c r="MAG2089" s="2217"/>
      <c r="MAH2089" s="2217"/>
      <c r="MAI2089" s="2217"/>
      <c r="MAJ2089" s="2217"/>
      <c r="MAK2089" s="2217"/>
      <c r="MAL2089" s="2217"/>
      <c r="MAM2089" s="2217"/>
      <c r="MAN2089" s="2217"/>
      <c r="MAO2089" s="2217"/>
      <c r="MAP2089" s="2217"/>
      <c r="MAQ2089" s="2217"/>
      <c r="MAR2089" s="2217"/>
      <c r="MAS2089" s="2217"/>
      <c r="MAT2089" s="2217"/>
      <c r="MAU2089" s="2217"/>
      <c r="MAV2089" s="2217"/>
      <c r="MAW2089" s="2217"/>
      <c r="MAX2089" s="2217"/>
      <c r="MAY2089" s="2217"/>
      <c r="MAZ2089" s="2217"/>
      <c r="MBA2089" s="2217"/>
      <c r="MBB2089" s="2217"/>
      <c r="MBC2089" s="2217"/>
      <c r="MBD2089" s="2217"/>
      <c r="MBE2089" s="2217"/>
      <c r="MBF2089" s="2217"/>
      <c r="MBG2089" s="2217"/>
      <c r="MBH2089" s="2217"/>
      <c r="MBI2089" s="2217"/>
      <c r="MBJ2089" s="2217"/>
      <c r="MBK2089" s="2217"/>
      <c r="MBL2089" s="2217"/>
      <c r="MBM2089" s="2217"/>
      <c r="MBN2089" s="2217"/>
      <c r="MBO2089" s="2217"/>
      <c r="MBP2089" s="2217"/>
      <c r="MBQ2089" s="2217"/>
      <c r="MBR2089" s="2217"/>
      <c r="MBS2089" s="2217"/>
      <c r="MBT2089" s="2217"/>
      <c r="MBU2089" s="2217"/>
      <c r="MBV2089" s="2217"/>
      <c r="MBW2089" s="2217"/>
      <c r="MBX2089" s="2217"/>
      <c r="MBY2089" s="2217"/>
      <c r="MBZ2089" s="2217"/>
      <c r="MCA2089" s="2217"/>
      <c r="MCB2089" s="2217"/>
      <c r="MCC2089" s="2217"/>
      <c r="MCD2089" s="2217"/>
      <c r="MCE2089" s="2217"/>
      <c r="MCF2089" s="2217"/>
      <c r="MCG2089" s="2217"/>
      <c r="MCH2089" s="2217"/>
      <c r="MCI2089" s="2217"/>
      <c r="MCJ2089" s="2217"/>
      <c r="MCK2089" s="2217"/>
      <c r="MCL2089" s="2217"/>
      <c r="MCM2089" s="2217"/>
      <c r="MCN2089" s="2217"/>
      <c r="MCO2089" s="2217"/>
      <c r="MCP2089" s="2217"/>
      <c r="MCQ2089" s="2217"/>
      <c r="MCR2089" s="2217"/>
      <c r="MCS2089" s="2217"/>
      <c r="MCT2089" s="2217"/>
      <c r="MCU2089" s="2217"/>
      <c r="MCV2089" s="2217"/>
      <c r="MCW2089" s="2217"/>
      <c r="MCX2089" s="2217"/>
      <c r="MCY2089" s="2217"/>
      <c r="MCZ2089" s="2217"/>
      <c r="MDA2089" s="2217"/>
      <c r="MDB2089" s="2217"/>
      <c r="MDC2089" s="2217"/>
      <c r="MDD2089" s="2217"/>
      <c r="MDE2089" s="2217"/>
      <c r="MDF2089" s="2217"/>
      <c r="MDG2089" s="2217"/>
      <c r="MDH2089" s="2217"/>
      <c r="MDI2089" s="2217"/>
      <c r="MDJ2089" s="2217"/>
      <c r="MDK2089" s="2217"/>
      <c r="MDL2089" s="2217"/>
      <c r="MDM2089" s="2217"/>
      <c r="MDN2089" s="2217"/>
      <c r="MDO2089" s="2217"/>
      <c r="MDP2089" s="2217"/>
      <c r="MDQ2089" s="2217"/>
      <c r="MDR2089" s="2217"/>
      <c r="MDS2089" s="2217"/>
      <c r="MDT2089" s="2217"/>
      <c r="MDU2089" s="2217"/>
      <c r="MDV2089" s="2217"/>
      <c r="MDW2089" s="2217"/>
      <c r="MDX2089" s="2217"/>
      <c r="MDY2089" s="2217"/>
      <c r="MDZ2089" s="2217"/>
      <c r="MEA2089" s="2217"/>
      <c r="MEB2089" s="2217"/>
      <c r="MEC2089" s="2217"/>
      <c r="MED2089" s="2217"/>
      <c r="MEE2089" s="2217"/>
      <c r="MEF2089" s="2217"/>
      <c r="MEG2089" s="2217"/>
      <c r="MEH2089" s="2217"/>
      <c r="MEI2089" s="2217"/>
      <c r="MEJ2089" s="2217"/>
      <c r="MEK2089" s="2217"/>
      <c r="MEL2089" s="2217"/>
      <c r="MEM2089" s="2217"/>
      <c r="MEN2089" s="2217"/>
      <c r="MEO2089" s="2217"/>
      <c r="MEP2089" s="2217"/>
      <c r="MEQ2089" s="2217"/>
      <c r="MER2089" s="2217"/>
      <c r="MES2089" s="2217"/>
      <c r="MET2089" s="2217"/>
      <c r="MEU2089" s="2217"/>
      <c r="MEV2089" s="2217"/>
      <c r="MEW2089" s="2217"/>
      <c r="MEX2089" s="2217"/>
      <c r="MEY2089" s="2217"/>
      <c r="MEZ2089" s="2217"/>
      <c r="MFA2089" s="2217"/>
      <c r="MFB2089" s="2217"/>
      <c r="MFC2089" s="2217"/>
      <c r="MFD2089" s="2217"/>
      <c r="MFE2089" s="2217"/>
      <c r="MFF2089" s="2217"/>
      <c r="MFG2089" s="2217"/>
      <c r="MFH2089" s="2217"/>
      <c r="MFI2089" s="2217"/>
      <c r="MFJ2089" s="2217"/>
      <c r="MFK2089" s="2217"/>
      <c r="MFL2089" s="2217"/>
      <c r="MFM2089" s="2217"/>
      <c r="MFN2089" s="2217"/>
      <c r="MFO2089" s="2217"/>
      <c r="MFP2089" s="2217"/>
      <c r="MFQ2089" s="2217"/>
      <c r="MFR2089" s="2217"/>
      <c r="MFS2089" s="2217"/>
      <c r="MFT2089" s="2217"/>
      <c r="MFU2089" s="2217"/>
      <c r="MFV2089" s="2217"/>
      <c r="MFW2089" s="2217"/>
      <c r="MFX2089" s="2217"/>
      <c r="MFY2089" s="2217"/>
      <c r="MFZ2089" s="2217"/>
      <c r="MGA2089" s="2217"/>
      <c r="MGB2089" s="2217"/>
      <c r="MGC2089" s="2217"/>
      <c r="MGD2089" s="2217"/>
      <c r="MGE2089" s="2217"/>
      <c r="MGF2089" s="2217"/>
      <c r="MGG2089" s="2217"/>
      <c r="MGH2089" s="2217"/>
      <c r="MGI2089" s="2217"/>
      <c r="MGJ2089" s="2217"/>
      <c r="MGK2089" s="2217"/>
      <c r="MGL2089" s="2217"/>
      <c r="MGM2089" s="2217"/>
      <c r="MGN2089" s="2217"/>
      <c r="MGO2089" s="2217"/>
      <c r="MGP2089" s="2217"/>
      <c r="MGQ2089" s="2217"/>
      <c r="MGR2089" s="2217"/>
      <c r="MGS2089" s="2217"/>
      <c r="MGT2089" s="2217"/>
      <c r="MGU2089" s="2217"/>
      <c r="MGV2089" s="2217"/>
      <c r="MGW2089" s="2217"/>
      <c r="MGX2089" s="2217"/>
      <c r="MGY2089" s="2217"/>
      <c r="MGZ2089" s="2217"/>
      <c r="MHA2089" s="2217"/>
      <c r="MHB2089" s="2217"/>
      <c r="MHC2089" s="2217"/>
      <c r="MHD2089" s="2217"/>
      <c r="MHE2089" s="2217"/>
      <c r="MHF2089" s="2217"/>
      <c r="MHG2089" s="2217"/>
      <c r="MHH2089" s="2217"/>
      <c r="MHI2089" s="2217"/>
      <c r="MHJ2089" s="2217"/>
      <c r="MHK2089" s="2217"/>
      <c r="MHL2089" s="2217"/>
      <c r="MHM2089" s="2217"/>
      <c r="MHN2089" s="2217"/>
      <c r="MHO2089" s="2217"/>
      <c r="MHP2089" s="2217"/>
      <c r="MHQ2089" s="2217"/>
      <c r="MHR2089" s="2217"/>
      <c r="MHS2089" s="2217"/>
      <c r="MHT2089" s="2217"/>
      <c r="MHU2089" s="2217"/>
      <c r="MHV2089" s="2217"/>
      <c r="MHW2089" s="2217"/>
      <c r="MHX2089" s="2217"/>
      <c r="MHY2089" s="2217"/>
      <c r="MHZ2089" s="2217"/>
      <c r="MIA2089" s="2217"/>
      <c r="MIB2089" s="2217"/>
      <c r="MIC2089" s="2217"/>
      <c r="MID2089" s="2217"/>
      <c r="MIE2089" s="2217"/>
      <c r="MIF2089" s="2217"/>
      <c r="MIG2089" s="2217"/>
      <c r="MIH2089" s="2217"/>
      <c r="MII2089" s="2217"/>
      <c r="MIJ2089" s="2217"/>
      <c r="MIK2089" s="2217"/>
      <c r="MIL2089" s="2217"/>
      <c r="MIM2089" s="2217"/>
      <c r="MIN2089" s="2217"/>
      <c r="MIO2089" s="2217"/>
      <c r="MIP2089" s="2217"/>
      <c r="MIQ2089" s="2217"/>
      <c r="MIR2089" s="2217"/>
      <c r="MIS2089" s="2217"/>
      <c r="MIT2089" s="2217"/>
      <c r="MIU2089" s="2217"/>
      <c r="MIV2089" s="2217"/>
      <c r="MIW2089" s="2217"/>
      <c r="MIX2089" s="2217"/>
      <c r="MIY2089" s="2217"/>
      <c r="MIZ2089" s="2217"/>
      <c r="MJA2089" s="2217"/>
      <c r="MJB2089" s="2217"/>
      <c r="MJC2089" s="2217"/>
      <c r="MJD2089" s="2217"/>
      <c r="MJE2089" s="2217"/>
      <c r="MJF2089" s="2217"/>
      <c r="MJG2089" s="2217"/>
      <c r="MJH2089" s="2217"/>
      <c r="MJI2089" s="2217"/>
      <c r="MJJ2089" s="2217"/>
      <c r="MJK2089" s="2217"/>
      <c r="MJL2089" s="2217"/>
      <c r="MJM2089" s="2217"/>
      <c r="MJN2089" s="2217"/>
      <c r="MJO2089" s="2217"/>
      <c r="MJP2089" s="2217"/>
      <c r="MJQ2089" s="2217"/>
      <c r="MJR2089" s="2217"/>
      <c r="MJS2089" s="2217"/>
      <c r="MJT2089" s="2217"/>
      <c r="MJU2089" s="2217"/>
      <c r="MJV2089" s="2217"/>
      <c r="MJW2089" s="2217"/>
      <c r="MJX2089" s="2217"/>
      <c r="MJY2089" s="2217"/>
      <c r="MJZ2089" s="2217"/>
      <c r="MKA2089" s="2217"/>
      <c r="MKB2089" s="2217"/>
      <c r="MKC2089" s="2217"/>
      <c r="MKD2089" s="2217"/>
      <c r="MKE2089" s="2217"/>
      <c r="MKF2089" s="2217"/>
      <c r="MKG2089" s="2217"/>
      <c r="MKH2089" s="2217"/>
      <c r="MKI2089" s="2217"/>
      <c r="MKJ2089" s="2217"/>
      <c r="MKK2089" s="2217"/>
      <c r="MKL2089" s="2217"/>
      <c r="MKM2089" s="2217"/>
      <c r="MKN2089" s="2217"/>
      <c r="MKO2089" s="2217"/>
      <c r="MKP2089" s="2217"/>
      <c r="MKQ2089" s="2217"/>
      <c r="MKR2089" s="2217"/>
      <c r="MKS2089" s="2217"/>
      <c r="MKT2089" s="2217"/>
      <c r="MKU2089" s="2217"/>
      <c r="MKV2089" s="2217"/>
      <c r="MKW2089" s="2217"/>
      <c r="MKX2089" s="2217"/>
      <c r="MKY2089" s="2217"/>
      <c r="MKZ2089" s="2217"/>
      <c r="MLA2089" s="2217"/>
      <c r="MLB2089" s="2217"/>
      <c r="MLC2089" s="2217"/>
      <c r="MLD2089" s="2217"/>
      <c r="MLE2089" s="2217"/>
      <c r="MLF2089" s="2217"/>
      <c r="MLG2089" s="2217"/>
      <c r="MLH2089" s="2217"/>
      <c r="MLI2089" s="2217"/>
      <c r="MLJ2089" s="2217"/>
      <c r="MLK2089" s="2217"/>
      <c r="MLL2089" s="2217"/>
      <c r="MLM2089" s="2217"/>
      <c r="MLN2089" s="2217"/>
      <c r="MLO2089" s="2217"/>
      <c r="MLP2089" s="2217"/>
      <c r="MLQ2089" s="2217"/>
      <c r="MLR2089" s="2217"/>
      <c r="MLS2089" s="2217"/>
      <c r="MLT2089" s="2217"/>
      <c r="MLU2089" s="2217"/>
      <c r="MLV2089" s="2217"/>
      <c r="MLW2089" s="2217"/>
      <c r="MLX2089" s="2217"/>
      <c r="MLY2089" s="2217"/>
      <c r="MLZ2089" s="2217"/>
      <c r="MMA2089" s="2217"/>
      <c r="MMB2089" s="2217"/>
      <c r="MMC2089" s="2217"/>
      <c r="MMD2089" s="2217"/>
      <c r="MME2089" s="2217"/>
      <c r="MMF2089" s="2217"/>
      <c r="MMG2089" s="2217"/>
      <c r="MMH2089" s="2217"/>
      <c r="MMI2089" s="2217"/>
      <c r="MMJ2089" s="2217"/>
      <c r="MMK2089" s="2217"/>
      <c r="MML2089" s="2217"/>
      <c r="MMM2089" s="2217"/>
      <c r="MMN2089" s="2217"/>
      <c r="MMO2089" s="2217"/>
      <c r="MMP2089" s="2217"/>
      <c r="MMQ2089" s="2217"/>
      <c r="MMR2089" s="2217"/>
      <c r="MMS2089" s="2217"/>
      <c r="MMT2089" s="2217"/>
      <c r="MMU2089" s="2217"/>
      <c r="MMV2089" s="2217"/>
      <c r="MMW2089" s="2217"/>
      <c r="MMX2089" s="2217"/>
      <c r="MMY2089" s="2217"/>
      <c r="MMZ2089" s="2217"/>
      <c r="MNA2089" s="2217"/>
      <c r="MNB2089" s="2217"/>
      <c r="MNC2089" s="2217"/>
      <c r="MND2089" s="2217"/>
      <c r="MNE2089" s="2217"/>
      <c r="MNF2089" s="2217"/>
      <c r="MNG2089" s="2217"/>
      <c r="MNH2089" s="2217"/>
      <c r="MNI2089" s="2217"/>
      <c r="MNJ2089" s="2217"/>
      <c r="MNK2089" s="2217"/>
      <c r="MNL2089" s="2217"/>
      <c r="MNM2089" s="2217"/>
      <c r="MNN2089" s="2217"/>
      <c r="MNO2089" s="2217"/>
      <c r="MNP2089" s="2217"/>
      <c r="MNQ2089" s="2217"/>
      <c r="MNR2089" s="2217"/>
      <c r="MNS2089" s="2217"/>
      <c r="MNT2089" s="2217"/>
      <c r="MNU2089" s="2217"/>
      <c r="MNV2089" s="2217"/>
      <c r="MNW2089" s="2217"/>
      <c r="MNX2089" s="2217"/>
      <c r="MNY2089" s="2217"/>
      <c r="MNZ2089" s="2217"/>
      <c r="MOA2089" s="2217"/>
      <c r="MOB2089" s="2217"/>
      <c r="MOC2089" s="2217"/>
      <c r="MOD2089" s="2217"/>
      <c r="MOE2089" s="2217"/>
      <c r="MOF2089" s="2217"/>
      <c r="MOG2089" s="2217"/>
      <c r="MOH2089" s="2217"/>
      <c r="MOI2089" s="2217"/>
      <c r="MOJ2089" s="2217"/>
      <c r="MOK2089" s="2217"/>
      <c r="MOL2089" s="2217"/>
      <c r="MOM2089" s="2217"/>
      <c r="MON2089" s="2217"/>
      <c r="MOO2089" s="2217"/>
      <c r="MOP2089" s="2217"/>
      <c r="MOQ2089" s="2217"/>
      <c r="MOR2089" s="2217"/>
      <c r="MOS2089" s="2217"/>
      <c r="MOT2089" s="2217"/>
      <c r="MOU2089" s="2217"/>
      <c r="MOV2089" s="2217"/>
      <c r="MOW2089" s="2217"/>
      <c r="MOX2089" s="2217"/>
      <c r="MOY2089" s="2217"/>
      <c r="MOZ2089" s="2217"/>
      <c r="MPA2089" s="2217"/>
      <c r="MPB2089" s="2217"/>
      <c r="MPC2089" s="2217"/>
      <c r="MPD2089" s="2217"/>
      <c r="MPE2089" s="2217"/>
      <c r="MPF2089" s="2217"/>
      <c r="MPG2089" s="2217"/>
      <c r="MPH2089" s="2217"/>
      <c r="MPI2089" s="2217"/>
      <c r="MPJ2089" s="2217"/>
      <c r="MPK2089" s="2217"/>
      <c r="MPL2089" s="2217"/>
      <c r="MPM2089" s="2217"/>
      <c r="MPN2089" s="2217"/>
      <c r="MPO2089" s="2217"/>
      <c r="MPP2089" s="2217"/>
      <c r="MPQ2089" s="2217"/>
      <c r="MPR2089" s="2217"/>
      <c r="MPS2089" s="2217"/>
      <c r="MPT2089" s="2217"/>
      <c r="MPU2089" s="2217"/>
      <c r="MPV2089" s="2217"/>
      <c r="MPW2089" s="2217"/>
      <c r="MPX2089" s="2217"/>
      <c r="MPY2089" s="2217"/>
      <c r="MPZ2089" s="2217"/>
      <c r="MQA2089" s="2217"/>
      <c r="MQB2089" s="2217"/>
      <c r="MQC2089" s="2217"/>
      <c r="MQD2089" s="2217"/>
      <c r="MQE2089" s="2217"/>
      <c r="MQF2089" s="2217"/>
      <c r="MQG2089" s="2217"/>
      <c r="MQH2089" s="2217"/>
      <c r="MQI2089" s="2217"/>
      <c r="MQJ2089" s="2217"/>
      <c r="MQK2089" s="2217"/>
      <c r="MQL2089" s="2217"/>
      <c r="MQM2089" s="2217"/>
      <c r="MQN2089" s="2217"/>
      <c r="MQO2089" s="2217"/>
      <c r="MQP2089" s="2217"/>
      <c r="MQQ2089" s="2217"/>
      <c r="MQR2089" s="2217"/>
      <c r="MQS2089" s="2217"/>
      <c r="MQT2089" s="2217"/>
      <c r="MQU2089" s="2217"/>
      <c r="MQV2089" s="2217"/>
      <c r="MQW2089" s="2217"/>
      <c r="MQX2089" s="2217"/>
      <c r="MQY2089" s="2217"/>
      <c r="MQZ2089" s="2217"/>
      <c r="MRA2089" s="2217"/>
      <c r="MRB2089" s="2217"/>
      <c r="MRC2089" s="2217"/>
      <c r="MRD2089" s="2217"/>
      <c r="MRE2089" s="2217"/>
      <c r="MRF2089" s="2217"/>
      <c r="MRG2089" s="2217"/>
      <c r="MRH2089" s="2217"/>
      <c r="MRI2089" s="2217"/>
      <c r="MRJ2089" s="2217"/>
      <c r="MRK2089" s="2217"/>
      <c r="MRL2089" s="2217"/>
      <c r="MRM2089" s="2217"/>
      <c r="MRN2089" s="2217"/>
      <c r="MRO2089" s="2217"/>
      <c r="MRP2089" s="2217"/>
      <c r="MRQ2089" s="2217"/>
      <c r="MRR2089" s="2217"/>
      <c r="MRS2089" s="2217"/>
      <c r="MRT2089" s="2217"/>
      <c r="MRU2089" s="2217"/>
      <c r="MRV2089" s="2217"/>
      <c r="MRW2089" s="2217"/>
      <c r="MRX2089" s="2217"/>
      <c r="MRY2089" s="2217"/>
      <c r="MRZ2089" s="2217"/>
      <c r="MSA2089" s="2217"/>
      <c r="MSB2089" s="2217"/>
      <c r="MSC2089" s="2217"/>
      <c r="MSD2089" s="2217"/>
      <c r="MSE2089" s="2217"/>
      <c r="MSF2089" s="2217"/>
      <c r="MSG2089" s="2217"/>
      <c r="MSH2089" s="2217"/>
      <c r="MSI2089" s="2217"/>
      <c r="MSJ2089" s="2217"/>
      <c r="MSK2089" s="2217"/>
      <c r="MSL2089" s="2217"/>
      <c r="MSM2089" s="2217"/>
      <c r="MSN2089" s="2217"/>
      <c r="MSO2089" s="2217"/>
      <c r="MSP2089" s="2217"/>
      <c r="MSQ2089" s="2217"/>
      <c r="MSR2089" s="2217"/>
      <c r="MSS2089" s="2217"/>
      <c r="MST2089" s="2217"/>
      <c r="MSU2089" s="2217"/>
      <c r="MSV2089" s="2217"/>
      <c r="MSW2089" s="2217"/>
      <c r="MSX2089" s="2217"/>
      <c r="MSY2089" s="2217"/>
      <c r="MSZ2089" s="2217"/>
      <c r="MTA2089" s="2217"/>
      <c r="MTB2089" s="2217"/>
      <c r="MTC2089" s="2217"/>
      <c r="MTD2089" s="2217"/>
      <c r="MTE2089" s="2217"/>
      <c r="MTF2089" s="2217"/>
      <c r="MTG2089" s="2217"/>
      <c r="MTH2089" s="2217"/>
      <c r="MTI2089" s="2217"/>
      <c r="MTJ2089" s="2217"/>
      <c r="MTK2089" s="2217"/>
      <c r="MTL2089" s="2217"/>
      <c r="MTM2089" s="2217"/>
      <c r="MTN2089" s="2217"/>
      <c r="MTO2089" s="2217"/>
      <c r="MTP2089" s="2217"/>
      <c r="MTQ2089" s="2217"/>
      <c r="MTR2089" s="2217"/>
      <c r="MTS2089" s="2217"/>
      <c r="MTT2089" s="2217"/>
      <c r="MTU2089" s="2217"/>
      <c r="MTV2089" s="2217"/>
      <c r="MTW2089" s="2217"/>
      <c r="MTX2089" s="2217"/>
      <c r="MTY2089" s="2217"/>
      <c r="MTZ2089" s="2217"/>
      <c r="MUA2089" s="2217"/>
      <c r="MUB2089" s="2217"/>
      <c r="MUC2089" s="2217"/>
      <c r="MUD2089" s="2217"/>
      <c r="MUE2089" s="2217"/>
      <c r="MUF2089" s="2217"/>
      <c r="MUG2089" s="2217"/>
      <c r="MUH2089" s="2217"/>
      <c r="MUI2089" s="2217"/>
      <c r="MUJ2089" s="2217"/>
      <c r="MUK2089" s="2217"/>
      <c r="MUL2089" s="2217"/>
      <c r="MUM2089" s="2217"/>
      <c r="MUN2089" s="2217"/>
      <c r="MUO2089" s="2217"/>
      <c r="MUP2089" s="2217"/>
      <c r="MUQ2089" s="2217"/>
      <c r="MUR2089" s="2217"/>
      <c r="MUS2089" s="2217"/>
      <c r="MUT2089" s="2217"/>
      <c r="MUU2089" s="2217"/>
      <c r="MUV2089" s="2217"/>
      <c r="MUW2089" s="2217"/>
      <c r="MUX2089" s="2217"/>
      <c r="MUY2089" s="2217"/>
      <c r="MUZ2089" s="2217"/>
      <c r="MVA2089" s="2217"/>
      <c r="MVB2089" s="2217"/>
      <c r="MVC2089" s="2217"/>
      <c r="MVD2089" s="2217"/>
      <c r="MVE2089" s="2217"/>
      <c r="MVF2089" s="2217"/>
      <c r="MVG2089" s="2217"/>
      <c r="MVH2089" s="2217"/>
      <c r="MVI2089" s="2217"/>
      <c r="MVJ2089" s="2217"/>
      <c r="MVK2089" s="2217"/>
      <c r="MVL2089" s="2217"/>
      <c r="MVM2089" s="2217"/>
      <c r="MVN2089" s="2217"/>
      <c r="MVO2089" s="2217"/>
      <c r="MVP2089" s="2217"/>
      <c r="MVQ2089" s="2217"/>
      <c r="MVR2089" s="2217"/>
      <c r="MVS2089" s="2217"/>
      <c r="MVT2089" s="2217"/>
      <c r="MVU2089" s="2217"/>
      <c r="MVV2089" s="2217"/>
      <c r="MVW2089" s="2217"/>
      <c r="MVX2089" s="2217"/>
      <c r="MVY2089" s="2217"/>
      <c r="MVZ2089" s="2217"/>
      <c r="MWA2089" s="2217"/>
      <c r="MWB2089" s="2217"/>
      <c r="MWC2089" s="2217"/>
      <c r="MWD2089" s="2217"/>
      <c r="MWE2089" s="2217"/>
      <c r="MWF2089" s="2217"/>
      <c r="MWG2089" s="2217"/>
      <c r="MWH2089" s="2217"/>
      <c r="MWI2089" s="2217"/>
      <c r="MWJ2089" s="2217"/>
      <c r="MWK2089" s="2217"/>
      <c r="MWL2089" s="2217"/>
      <c r="MWM2089" s="2217"/>
      <c r="MWN2089" s="2217"/>
      <c r="MWO2089" s="2217"/>
      <c r="MWP2089" s="2217"/>
      <c r="MWQ2089" s="2217"/>
      <c r="MWR2089" s="2217"/>
      <c r="MWS2089" s="2217"/>
      <c r="MWT2089" s="2217"/>
      <c r="MWU2089" s="2217"/>
      <c r="MWV2089" s="2217"/>
      <c r="MWW2089" s="2217"/>
      <c r="MWX2089" s="2217"/>
      <c r="MWY2089" s="2217"/>
      <c r="MWZ2089" s="2217"/>
      <c r="MXA2089" s="2217"/>
      <c r="MXB2089" s="2217"/>
      <c r="MXC2089" s="2217"/>
      <c r="MXD2089" s="2217"/>
      <c r="MXE2089" s="2217"/>
      <c r="MXF2089" s="2217"/>
      <c r="MXG2089" s="2217"/>
      <c r="MXH2089" s="2217"/>
      <c r="MXI2089" s="2217"/>
      <c r="MXJ2089" s="2217"/>
      <c r="MXK2089" s="2217"/>
      <c r="MXL2089" s="2217"/>
      <c r="MXM2089" s="2217"/>
      <c r="MXN2089" s="2217"/>
      <c r="MXO2089" s="2217"/>
      <c r="MXP2089" s="2217"/>
      <c r="MXQ2089" s="2217"/>
      <c r="MXR2089" s="2217"/>
      <c r="MXS2089" s="2217"/>
      <c r="MXT2089" s="2217"/>
      <c r="MXU2089" s="2217"/>
      <c r="MXV2089" s="2217"/>
      <c r="MXW2089" s="2217"/>
      <c r="MXX2089" s="2217"/>
      <c r="MXY2089" s="2217"/>
      <c r="MXZ2089" s="2217"/>
      <c r="MYA2089" s="2217"/>
      <c r="MYB2089" s="2217"/>
      <c r="MYC2089" s="2217"/>
      <c r="MYD2089" s="2217"/>
      <c r="MYE2089" s="2217"/>
      <c r="MYF2089" s="2217"/>
      <c r="MYG2089" s="2217"/>
      <c r="MYH2089" s="2217"/>
      <c r="MYI2089" s="2217"/>
      <c r="MYJ2089" s="2217"/>
      <c r="MYK2089" s="2217"/>
      <c r="MYL2089" s="2217"/>
      <c r="MYM2089" s="2217"/>
      <c r="MYN2089" s="2217"/>
      <c r="MYO2089" s="2217"/>
      <c r="MYP2089" s="2217"/>
      <c r="MYQ2089" s="2217"/>
      <c r="MYR2089" s="2217"/>
      <c r="MYS2089" s="2217"/>
      <c r="MYT2089" s="2217"/>
      <c r="MYU2089" s="2217"/>
      <c r="MYV2089" s="2217"/>
      <c r="MYW2089" s="2217"/>
      <c r="MYX2089" s="2217"/>
      <c r="MYY2089" s="2217"/>
      <c r="MYZ2089" s="2217"/>
      <c r="MZA2089" s="2217"/>
      <c r="MZB2089" s="2217"/>
      <c r="MZC2089" s="2217"/>
      <c r="MZD2089" s="2217"/>
      <c r="MZE2089" s="2217"/>
      <c r="MZF2089" s="2217"/>
      <c r="MZG2089" s="2217"/>
      <c r="MZH2089" s="2217"/>
      <c r="MZI2089" s="2217"/>
      <c r="MZJ2089" s="2217"/>
      <c r="MZK2089" s="2217"/>
      <c r="MZL2089" s="2217"/>
      <c r="MZM2089" s="2217"/>
      <c r="MZN2089" s="2217"/>
      <c r="MZO2089" s="2217"/>
      <c r="MZP2089" s="2217"/>
      <c r="MZQ2089" s="2217"/>
      <c r="MZR2089" s="2217"/>
      <c r="MZS2089" s="2217"/>
      <c r="MZT2089" s="2217"/>
      <c r="MZU2089" s="2217"/>
      <c r="MZV2089" s="2217"/>
      <c r="MZW2089" s="2217"/>
      <c r="MZX2089" s="2217"/>
      <c r="MZY2089" s="2217"/>
      <c r="MZZ2089" s="2217"/>
      <c r="NAA2089" s="2217"/>
      <c r="NAB2089" s="2217"/>
      <c r="NAC2089" s="2217"/>
      <c r="NAD2089" s="2217"/>
      <c r="NAE2089" s="2217"/>
      <c r="NAF2089" s="2217"/>
      <c r="NAG2089" s="2217"/>
      <c r="NAH2089" s="2217"/>
      <c r="NAI2089" s="2217"/>
      <c r="NAJ2089" s="2217"/>
      <c r="NAK2089" s="2217"/>
      <c r="NAL2089" s="2217"/>
      <c r="NAM2089" s="2217"/>
      <c r="NAN2089" s="2217"/>
      <c r="NAO2089" s="2217"/>
      <c r="NAP2089" s="2217"/>
      <c r="NAQ2089" s="2217"/>
      <c r="NAR2089" s="2217"/>
      <c r="NAS2089" s="2217"/>
      <c r="NAT2089" s="2217"/>
      <c r="NAU2089" s="2217"/>
      <c r="NAV2089" s="2217"/>
      <c r="NAW2089" s="2217"/>
      <c r="NAX2089" s="2217"/>
      <c r="NAY2089" s="2217"/>
      <c r="NAZ2089" s="2217"/>
      <c r="NBA2089" s="2217"/>
      <c r="NBB2089" s="2217"/>
      <c r="NBC2089" s="2217"/>
      <c r="NBD2089" s="2217"/>
      <c r="NBE2089" s="2217"/>
      <c r="NBF2089" s="2217"/>
      <c r="NBG2089" s="2217"/>
      <c r="NBH2089" s="2217"/>
      <c r="NBI2089" s="2217"/>
      <c r="NBJ2089" s="2217"/>
      <c r="NBK2089" s="2217"/>
      <c r="NBL2089" s="2217"/>
      <c r="NBM2089" s="2217"/>
      <c r="NBN2089" s="2217"/>
      <c r="NBO2089" s="2217"/>
      <c r="NBP2089" s="2217"/>
      <c r="NBQ2089" s="2217"/>
      <c r="NBR2089" s="2217"/>
      <c r="NBS2089" s="2217"/>
      <c r="NBT2089" s="2217"/>
      <c r="NBU2089" s="2217"/>
      <c r="NBV2089" s="2217"/>
      <c r="NBW2089" s="2217"/>
      <c r="NBX2089" s="2217"/>
      <c r="NBY2089" s="2217"/>
      <c r="NBZ2089" s="2217"/>
      <c r="NCA2089" s="2217"/>
      <c r="NCB2089" s="2217"/>
      <c r="NCC2089" s="2217"/>
      <c r="NCD2089" s="2217"/>
      <c r="NCE2089" s="2217"/>
      <c r="NCF2089" s="2217"/>
      <c r="NCG2089" s="2217"/>
      <c r="NCH2089" s="2217"/>
      <c r="NCI2089" s="2217"/>
      <c r="NCJ2089" s="2217"/>
      <c r="NCK2089" s="2217"/>
      <c r="NCL2089" s="2217"/>
      <c r="NCM2089" s="2217"/>
      <c r="NCN2089" s="2217"/>
      <c r="NCO2089" s="2217"/>
      <c r="NCP2089" s="2217"/>
      <c r="NCQ2089" s="2217"/>
      <c r="NCR2089" s="2217"/>
      <c r="NCS2089" s="2217"/>
      <c r="NCT2089" s="2217"/>
      <c r="NCU2089" s="2217"/>
      <c r="NCV2089" s="2217"/>
      <c r="NCW2089" s="2217"/>
      <c r="NCX2089" s="2217"/>
      <c r="NCY2089" s="2217"/>
      <c r="NCZ2089" s="2217"/>
      <c r="NDA2089" s="2217"/>
      <c r="NDB2089" s="2217"/>
      <c r="NDC2089" s="2217"/>
      <c r="NDD2089" s="2217"/>
      <c r="NDE2089" s="2217"/>
      <c r="NDF2089" s="2217"/>
      <c r="NDG2089" s="2217"/>
      <c r="NDH2089" s="2217"/>
      <c r="NDI2089" s="2217"/>
      <c r="NDJ2089" s="2217"/>
      <c r="NDK2089" s="2217"/>
      <c r="NDL2089" s="2217"/>
      <c r="NDM2089" s="2217"/>
      <c r="NDN2089" s="2217"/>
      <c r="NDO2089" s="2217"/>
      <c r="NDP2089" s="2217"/>
      <c r="NDQ2089" s="2217"/>
      <c r="NDR2089" s="2217"/>
      <c r="NDS2089" s="2217"/>
      <c r="NDT2089" s="2217"/>
      <c r="NDU2089" s="2217"/>
      <c r="NDV2089" s="2217"/>
      <c r="NDW2089" s="2217"/>
      <c r="NDX2089" s="2217"/>
      <c r="NDY2089" s="2217"/>
      <c r="NDZ2089" s="2217"/>
      <c r="NEA2089" s="2217"/>
      <c r="NEB2089" s="2217"/>
      <c r="NEC2089" s="2217"/>
      <c r="NED2089" s="2217"/>
      <c r="NEE2089" s="2217"/>
      <c r="NEF2089" s="2217"/>
      <c r="NEG2089" s="2217"/>
      <c r="NEH2089" s="2217"/>
      <c r="NEI2089" s="2217"/>
      <c r="NEJ2089" s="2217"/>
      <c r="NEK2089" s="2217"/>
      <c r="NEL2089" s="2217"/>
      <c r="NEM2089" s="2217"/>
      <c r="NEN2089" s="2217"/>
      <c r="NEO2089" s="2217"/>
      <c r="NEP2089" s="2217"/>
      <c r="NEQ2089" s="2217"/>
      <c r="NER2089" s="2217"/>
      <c r="NES2089" s="2217"/>
      <c r="NET2089" s="2217"/>
      <c r="NEU2089" s="2217"/>
      <c r="NEV2089" s="2217"/>
      <c r="NEW2089" s="2217"/>
      <c r="NEX2089" s="2217"/>
      <c r="NEY2089" s="2217"/>
      <c r="NEZ2089" s="2217"/>
      <c r="NFA2089" s="2217"/>
      <c r="NFB2089" s="2217"/>
      <c r="NFC2089" s="2217"/>
      <c r="NFD2089" s="2217"/>
      <c r="NFE2089" s="2217"/>
      <c r="NFF2089" s="2217"/>
      <c r="NFG2089" s="2217"/>
      <c r="NFH2089" s="2217"/>
      <c r="NFI2089" s="2217"/>
      <c r="NFJ2089" s="2217"/>
      <c r="NFK2089" s="2217"/>
      <c r="NFL2089" s="2217"/>
      <c r="NFM2089" s="2217"/>
      <c r="NFN2089" s="2217"/>
      <c r="NFO2089" s="2217"/>
      <c r="NFP2089" s="2217"/>
      <c r="NFQ2089" s="2217"/>
      <c r="NFR2089" s="2217"/>
      <c r="NFS2089" s="2217"/>
      <c r="NFT2089" s="2217"/>
      <c r="NFU2089" s="2217"/>
      <c r="NFV2089" s="2217"/>
      <c r="NFW2089" s="2217"/>
      <c r="NFX2089" s="2217"/>
      <c r="NFY2089" s="2217"/>
      <c r="NFZ2089" s="2217"/>
      <c r="NGA2089" s="2217"/>
      <c r="NGB2089" s="2217"/>
      <c r="NGC2089" s="2217"/>
      <c r="NGD2089" s="2217"/>
      <c r="NGE2089" s="2217"/>
      <c r="NGF2089" s="2217"/>
      <c r="NGG2089" s="2217"/>
      <c r="NGH2089" s="2217"/>
      <c r="NGI2089" s="2217"/>
      <c r="NGJ2089" s="2217"/>
      <c r="NGK2089" s="2217"/>
      <c r="NGL2089" s="2217"/>
      <c r="NGM2089" s="2217"/>
      <c r="NGN2089" s="2217"/>
      <c r="NGO2089" s="2217"/>
      <c r="NGP2089" s="2217"/>
      <c r="NGQ2089" s="2217"/>
      <c r="NGR2089" s="2217"/>
      <c r="NGS2089" s="2217"/>
      <c r="NGT2089" s="2217"/>
      <c r="NGU2089" s="2217"/>
      <c r="NGV2089" s="2217"/>
      <c r="NGW2089" s="2217"/>
      <c r="NGX2089" s="2217"/>
      <c r="NGY2089" s="2217"/>
      <c r="NGZ2089" s="2217"/>
      <c r="NHA2089" s="2217"/>
      <c r="NHB2089" s="2217"/>
      <c r="NHC2089" s="2217"/>
      <c r="NHD2089" s="2217"/>
      <c r="NHE2089" s="2217"/>
      <c r="NHF2089" s="2217"/>
      <c r="NHG2089" s="2217"/>
      <c r="NHH2089" s="2217"/>
      <c r="NHI2089" s="2217"/>
      <c r="NHJ2089" s="2217"/>
      <c r="NHK2089" s="2217"/>
      <c r="NHL2089" s="2217"/>
      <c r="NHM2089" s="2217"/>
      <c r="NHN2089" s="2217"/>
      <c r="NHO2089" s="2217"/>
      <c r="NHP2089" s="2217"/>
      <c r="NHQ2089" s="2217"/>
      <c r="NHR2089" s="2217"/>
      <c r="NHS2089" s="2217"/>
      <c r="NHT2089" s="2217"/>
      <c r="NHU2089" s="2217"/>
      <c r="NHV2089" s="2217"/>
      <c r="NHW2089" s="2217"/>
      <c r="NHX2089" s="2217"/>
      <c r="NHY2089" s="2217"/>
      <c r="NHZ2089" s="2217"/>
      <c r="NIA2089" s="2217"/>
      <c r="NIB2089" s="2217"/>
      <c r="NIC2089" s="2217"/>
      <c r="NID2089" s="2217"/>
      <c r="NIE2089" s="2217"/>
      <c r="NIF2089" s="2217"/>
      <c r="NIG2089" s="2217"/>
      <c r="NIH2089" s="2217"/>
      <c r="NII2089" s="2217"/>
      <c r="NIJ2089" s="2217"/>
      <c r="NIK2089" s="2217"/>
      <c r="NIL2089" s="2217"/>
      <c r="NIM2089" s="2217"/>
      <c r="NIN2089" s="2217"/>
      <c r="NIO2089" s="2217"/>
      <c r="NIP2089" s="2217"/>
      <c r="NIQ2089" s="2217"/>
      <c r="NIR2089" s="2217"/>
      <c r="NIS2089" s="2217"/>
      <c r="NIT2089" s="2217"/>
      <c r="NIU2089" s="2217"/>
      <c r="NIV2089" s="2217"/>
      <c r="NIW2089" s="2217"/>
      <c r="NIX2089" s="2217"/>
      <c r="NIY2089" s="2217"/>
      <c r="NIZ2089" s="2217"/>
      <c r="NJA2089" s="2217"/>
      <c r="NJB2089" s="2217"/>
      <c r="NJC2089" s="2217"/>
      <c r="NJD2089" s="2217"/>
      <c r="NJE2089" s="2217"/>
      <c r="NJF2089" s="2217"/>
      <c r="NJG2089" s="2217"/>
      <c r="NJH2089" s="2217"/>
      <c r="NJI2089" s="2217"/>
      <c r="NJJ2089" s="2217"/>
      <c r="NJK2089" s="2217"/>
      <c r="NJL2089" s="2217"/>
      <c r="NJM2089" s="2217"/>
      <c r="NJN2089" s="2217"/>
      <c r="NJO2089" s="2217"/>
      <c r="NJP2089" s="2217"/>
      <c r="NJQ2089" s="2217"/>
      <c r="NJR2089" s="2217"/>
      <c r="NJS2089" s="2217"/>
      <c r="NJT2089" s="2217"/>
      <c r="NJU2089" s="2217"/>
      <c r="NJV2089" s="2217"/>
      <c r="NJW2089" s="2217"/>
      <c r="NJX2089" s="2217"/>
      <c r="NJY2089" s="2217"/>
      <c r="NJZ2089" s="2217"/>
      <c r="NKA2089" s="2217"/>
      <c r="NKB2089" s="2217"/>
      <c r="NKC2089" s="2217"/>
      <c r="NKD2089" s="2217"/>
      <c r="NKE2089" s="2217"/>
      <c r="NKF2089" s="2217"/>
      <c r="NKG2089" s="2217"/>
      <c r="NKH2089" s="2217"/>
      <c r="NKI2089" s="2217"/>
      <c r="NKJ2089" s="2217"/>
      <c r="NKK2089" s="2217"/>
      <c r="NKL2089" s="2217"/>
      <c r="NKM2089" s="2217"/>
      <c r="NKN2089" s="2217"/>
      <c r="NKO2089" s="2217"/>
      <c r="NKP2089" s="2217"/>
      <c r="NKQ2089" s="2217"/>
      <c r="NKR2089" s="2217"/>
      <c r="NKS2089" s="2217"/>
      <c r="NKT2089" s="2217"/>
      <c r="NKU2089" s="2217"/>
      <c r="NKV2089" s="2217"/>
      <c r="NKW2089" s="2217"/>
      <c r="NKX2089" s="2217"/>
      <c r="NKY2089" s="2217"/>
      <c r="NKZ2089" s="2217"/>
      <c r="NLA2089" s="2217"/>
      <c r="NLB2089" s="2217"/>
      <c r="NLC2089" s="2217"/>
      <c r="NLD2089" s="2217"/>
      <c r="NLE2089" s="2217"/>
      <c r="NLF2089" s="2217"/>
      <c r="NLG2089" s="2217"/>
      <c r="NLH2089" s="2217"/>
      <c r="NLI2089" s="2217"/>
      <c r="NLJ2089" s="2217"/>
      <c r="NLK2089" s="2217"/>
      <c r="NLL2089" s="2217"/>
      <c r="NLM2089" s="2217"/>
      <c r="NLN2089" s="2217"/>
      <c r="NLO2089" s="2217"/>
      <c r="NLP2089" s="2217"/>
      <c r="NLQ2089" s="2217"/>
      <c r="NLR2089" s="2217"/>
      <c r="NLS2089" s="2217"/>
      <c r="NLT2089" s="2217"/>
      <c r="NLU2089" s="2217"/>
      <c r="NLV2089" s="2217"/>
      <c r="NLW2089" s="2217"/>
      <c r="NLX2089" s="2217"/>
      <c r="NLY2089" s="2217"/>
      <c r="NLZ2089" s="2217"/>
      <c r="NMA2089" s="2217"/>
      <c r="NMB2089" s="2217"/>
      <c r="NMC2089" s="2217"/>
      <c r="NMD2089" s="2217"/>
      <c r="NME2089" s="2217"/>
      <c r="NMF2089" s="2217"/>
      <c r="NMG2089" s="2217"/>
      <c r="NMH2089" s="2217"/>
      <c r="NMI2089" s="2217"/>
      <c r="NMJ2089" s="2217"/>
      <c r="NMK2089" s="2217"/>
      <c r="NML2089" s="2217"/>
      <c r="NMM2089" s="2217"/>
      <c r="NMN2089" s="2217"/>
      <c r="NMO2089" s="2217"/>
      <c r="NMP2089" s="2217"/>
      <c r="NMQ2089" s="2217"/>
      <c r="NMR2089" s="2217"/>
      <c r="NMS2089" s="2217"/>
      <c r="NMT2089" s="2217"/>
      <c r="NMU2089" s="2217"/>
      <c r="NMV2089" s="2217"/>
      <c r="NMW2089" s="2217"/>
      <c r="NMX2089" s="2217"/>
      <c r="NMY2089" s="2217"/>
      <c r="NMZ2089" s="2217"/>
      <c r="NNA2089" s="2217"/>
      <c r="NNB2089" s="2217"/>
      <c r="NNC2089" s="2217"/>
      <c r="NND2089" s="2217"/>
      <c r="NNE2089" s="2217"/>
      <c r="NNF2089" s="2217"/>
      <c r="NNG2089" s="2217"/>
      <c r="NNH2089" s="2217"/>
      <c r="NNI2089" s="2217"/>
      <c r="NNJ2089" s="2217"/>
      <c r="NNK2089" s="2217"/>
      <c r="NNL2089" s="2217"/>
      <c r="NNM2089" s="2217"/>
      <c r="NNN2089" s="2217"/>
      <c r="NNO2089" s="2217"/>
      <c r="NNP2089" s="2217"/>
      <c r="NNQ2089" s="2217"/>
      <c r="NNR2089" s="2217"/>
      <c r="NNS2089" s="2217"/>
      <c r="NNT2089" s="2217"/>
      <c r="NNU2089" s="2217"/>
      <c r="NNV2089" s="2217"/>
      <c r="NNW2089" s="2217"/>
      <c r="NNX2089" s="2217"/>
      <c r="NNY2089" s="2217"/>
      <c r="NNZ2089" s="2217"/>
      <c r="NOA2089" s="2217"/>
      <c r="NOB2089" s="2217"/>
      <c r="NOC2089" s="2217"/>
      <c r="NOD2089" s="2217"/>
      <c r="NOE2089" s="2217"/>
      <c r="NOF2089" s="2217"/>
      <c r="NOG2089" s="2217"/>
      <c r="NOH2089" s="2217"/>
      <c r="NOI2089" s="2217"/>
      <c r="NOJ2089" s="2217"/>
      <c r="NOK2089" s="2217"/>
      <c r="NOL2089" s="2217"/>
      <c r="NOM2089" s="2217"/>
      <c r="NON2089" s="2217"/>
      <c r="NOO2089" s="2217"/>
      <c r="NOP2089" s="2217"/>
      <c r="NOQ2089" s="2217"/>
      <c r="NOR2089" s="2217"/>
      <c r="NOS2089" s="2217"/>
      <c r="NOT2089" s="2217"/>
      <c r="NOU2089" s="2217"/>
      <c r="NOV2089" s="2217"/>
      <c r="NOW2089" s="2217"/>
      <c r="NOX2089" s="2217"/>
      <c r="NOY2089" s="2217"/>
      <c r="NOZ2089" s="2217"/>
      <c r="NPA2089" s="2217"/>
      <c r="NPB2089" s="2217"/>
      <c r="NPC2089" s="2217"/>
      <c r="NPD2089" s="2217"/>
      <c r="NPE2089" s="2217"/>
      <c r="NPF2089" s="2217"/>
      <c r="NPG2089" s="2217"/>
      <c r="NPH2089" s="2217"/>
      <c r="NPI2089" s="2217"/>
      <c r="NPJ2089" s="2217"/>
      <c r="NPK2089" s="2217"/>
      <c r="NPL2089" s="2217"/>
      <c r="NPM2089" s="2217"/>
      <c r="NPN2089" s="2217"/>
      <c r="NPO2089" s="2217"/>
      <c r="NPP2089" s="2217"/>
      <c r="NPQ2089" s="2217"/>
      <c r="NPR2089" s="2217"/>
      <c r="NPS2089" s="2217"/>
      <c r="NPT2089" s="2217"/>
      <c r="NPU2089" s="2217"/>
      <c r="NPV2089" s="2217"/>
      <c r="NPW2089" s="2217"/>
      <c r="NPX2089" s="2217"/>
      <c r="NPY2089" s="2217"/>
      <c r="NPZ2089" s="2217"/>
      <c r="NQA2089" s="2217"/>
      <c r="NQB2089" s="2217"/>
      <c r="NQC2089" s="2217"/>
      <c r="NQD2089" s="2217"/>
      <c r="NQE2089" s="2217"/>
      <c r="NQF2089" s="2217"/>
      <c r="NQG2089" s="2217"/>
      <c r="NQH2089" s="2217"/>
      <c r="NQI2089" s="2217"/>
      <c r="NQJ2089" s="2217"/>
      <c r="NQK2089" s="2217"/>
      <c r="NQL2089" s="2217"/>
      <c r="NQM2089" s="2217"/>
      <c r="NQN2089" s="2217"/>
      <c r="NQO2089" s="2217"/>
      <c r="NQP2089" s="2217"/>
      <c r="NQQ2089" s="2217"/>
      <c r="NQR2089" s="2217"/>
      <c r="NQS2089" s="2217"/>
      <c r="NQT2089" s="2217"/>
      <c r="NQU2089" s="2217"/>
      <c r="NQV2089" s="2217"/>
      <c r="NQW2089" s="2217"/>
      <c r="NQX2089" s="2217"/>
      <c r="NQY2089" s="2217"/>
      <c r="NQZ2089" s="2217"/>
      <c r="NRA2089" s="2217"/>
      <c r="NRB2089" s="2217"/>
      <c r="NRC2089" s="2217"/>
      <c r="NRD2089" s="2217"/>
      <c r="NRE2089" s="2217"/>
      <c r="NRF2089" s="2217"/>
      <c r="NRG2089" s="2217"/>
      <c r="NRH2089" s="2217"/>
      <c r="NRI2089" s="2217"/>
      <c r="NRJ2089" s="2217"/>
      <c r="NRK2089" s="2217"/>
      <c r="NRL2089" s="2217"/>
      <c r="NRM2089" s="2217"/>
      <c r="NRN2089" s="2217"/>
      <c r="NRO2089" s="2217"/>
      <c r="NRP2089" s="2217"/>
      <c r="NRQ2089" s="2217"/>
      <c r="NRR2089" s="2217"/>
      <c r="NRS2089" s="2217"/>
      <c r="NRT2089" s="2217"/>
      <c r="NRU2089" s="2217"/>
      <c r="NRV2089" s="2217"/>
      <c r="NRW2089" s="2217"/>
      <c r="NRX2089" s="2217"/>
      <c r="NRY2089" s="2217"/>
      <c r="NRZ2089" s="2217"/>
      <c r="NSA2089" s="2217"/>
      <c r="NSB2089" s="2217"/>
      <c r="NSC2089" s="2217"/>
      <c r="NSD2089" s="2217"/>
      <c r="NSE2089" s="2217"/>
      <c r="NSF2089" s="2217"/>
      <c r="NSG2089" s="2217"/>
      <c r="NSH2089" s="2217"/>
      <c r="NSI2089" s="2217"/>
      <c r="NSJ2089" s="2217"/>
      <c r="NSK2089" s="2217"/>
      <c r="NSL2089" s="2217"/>
      <c r="NSM2089" s="2217"/>
      <c r="NSN2089" s="2217"/>
      <c r="NSO2089" s="2217"/>
      <c r="NSP2089" s="2217"/>
      <c r="NSQ2089" s="2217"/>
      <c r="NSR2089" s="2217"/>
      <c r="NSS2089" s="2217"/>
      <c r="NST2089" s="2217"/>
      <c r="NSU2089" s="2217"/>
      <c r="NSV2089" s="2217"/>
      <c r="NSW2089" s="2217"/>
      <c r="NSX2089" s="2217"/>
      <c r="NSY2089" s="2217"/>
      <c r="NSZ2089" s="2217"/>
      <c r="NTA2089" s="2217"/>
      <c r="NTB2089" s="2217"/>
      <c r="NTC2089" s="2217"/>
      <c r="NTD2089" s="2217"/>
      <c r="NTE2089" s="2217"/>
      <c r="NTF2089" s="2217"/>
      <c r="NTG2089" s="2217"/>
      <c r="NTH2089" s="2217"/>
      <c r="NTI2089" s="2217"/>
      <c r="NTJ2089" s="2217"/>
      <c r="NTK2089" s="2217"/>
      <c r="NTL2089" s="2217"/>
      <c r="NTM2089" s="2217"/>
      <c r="NTN2089" s="2217"/>
      <c r="NTO2089" s="2217"/>
      <c r="NTP2089" s="2217"/>
      <c r="NTQ2089" s="2217"/>
      <c r="NTR2089" s="2217"/>
      <c r="NTS2089" s="2217"/>
      <c r="NTT2089" s="2217"/>
      <c r="NTU2089" s="2217"/>
      <c r="NTV2089" s="2217"/>
      <c r="NTW2089" s="2217"/>
      <c r="NTX2089" s="2217"/>
      <c r="NTY2089" s="2217"/>
      <c r="NTZ2089" s="2217"/>
      <c r="NUA2089" s="2217"/>
      <c r="NUB2089" s="2217"/>
      <c r="NUC2089" s="2217"/>
      <c r="NUD2089" s="2217"/>
      <c r="NUE2089" s="2217"/>
      <c r="NUF2089" s="2217"/>
      <c r="NUG2089" s="2217"/>
      <c r="NUH2089" s="2217"/>
      <c r="NUI2089" s="2217"/>
      <c r="NUJ2089" s="2217"/>
      <c r="NUK2089" s="2217"/>
      <c r="NUL2089" s="2217"/>
      <c r="NUM2089" s="2217"/>
      <c r="NUN2089" s="2217"/>
      <c r="NUO2089" s="2217"/>
      <c r="NUP2089" s="2217"/>
      <c r="NUQ2089" s="2217"/>
      <c r="NUR2089" s="2217"/>
      <c r="NUS2089" s="2217"/>
      <c r="NUT2089" s="2217"/>
      <c r="NUU2089" s="2217"/>
      <c r="NUV2089" s="2217"/>
      <c r="NUW2089" s="2217"/>
      <c r="NUX2089" s="2217"/>
      <c r="NUY2089" s="2217"/>
      <c r="NUZ2089" s="2217"/>
      <c r="NVA2089" s="2217"/>
      <c r="NVB2089" s="2217"/>
      <c r="NVC2089" s="2217"/>
      <c r="NVD2089" s="2217"/>
      <c r="NVE2089" s="2217"/>
      <c r="NVF2089" s="2217"/>
      <c r="NVG2089" s="2217"/>
      <c r="NVH2089" s="2217"/>
      <c r="NVI2089" s="2217"/>
      <c r="NVJ2089" s="2217"/>
      <c r="NVK2089" s="2217"/>
      <c r="NVL2089" s="2217"/>
      <c r="NVM2089" s="2217"/>
      <c r="NVN2089" s="2217"/>
      <c r="NVO2089" s="2217"/>
      <c r="NVP2089" s="2217"/>
      <c r="NVQ2089" s="2217"/>
      <c r="NVR2089" s="2217"/>
      <c r="NVS2089" s="2217"/>
      <c r="NVT2089" s="2217"/>
      <c r="NVU2089" s="2217"/>
      <c r="NVV2089" s="2217"/>
      <c r="NVW2089" s="2217"/>
      <c r="NVX2089" s="2217"/>
      <c r="NVY2089" s="2217"/>
      <c r="NVZ2089" s="2217"/>
      <c r="NWA2089" s="2217"/>
      <c r="NWB2089" s="2217"/>
      <c r="NWC2089" s="2217"/>
      <c r="NWD2089" s="2217"/>
      <c r="NWE2089" s="2217"/>
      <c r="NWF2089" s="2217"/>
      <c r="NWG2089" s="2217"/>
      <c r="NWH2089" s="2217"/>
      <c r="NWI2089" s="2217"/>
      <c r="NWJ2089" s="2217"/>
      <c r="NWK2089" s="2217"/>
      <c r="NWL2089" s="2217"/>
      <c r="NWM2089" s="2217"/>
      <c r="NWN2089" s="2217"/>
      <c r="NWO2089" s="2217"/>
      <c r="NWP2089" s="2217"/>
      <c r="NWQ2089" s="2217"/>
      <c r="NWR2089" s="2217"/>
      <c r="NWS2089" s="2217"/>
      <c r="NWT2089" s="2217"/>
      <c r="NWU2089" s="2217"/>
      <c r="NWV2089" s="2217"/>
      <c r="NWW2089" s="2217"/>
      <c r="NWX2089" s="2217"/>
      <c r="NWY2089" s="2217"/>
      <c r="NWZ2089" s="2217"/>
      <c r="NXA2089" s="2217"/>
      <c r="NXB2089" s="2217"/>
      <c r="NXC2089" s="2217"/>
      <c r="NXD2089" s="2217"/>
      <c r="NXE2089" s="2217"/>
      <c r="NXF2089" s="2217"/>
      <c r="NXG2089" s="2217"/>
      <c r="NXH2089" s="2217"/>
      <c r="NXI2089" s="2217"/>
      <c r="NXJ2089" s="2217"/>
      <c r="NXK2089" s="2217"/>
      <c r="NXL2089" s="2217"/>
      <c r="NXM2089" s="2217"/>
      <c r="NXN2089" s="2217"/>
      <c r="NXO2089" s="2217"/>
      <c r="NXP2089" s="2217"/>
      <c r="NXQ2089" s="2217"/>
      <c r="NXR2089" s="2217"/>
      <c r="NXS2089" s="2217"/>
      <c r="NXT2089" s="2217"/>
      <c r="NXU2089" s="2217"/>
      <c r="NXV2089" s="2217"/>
      <c r="NXW2089" s="2217"/>
      <c r="NXX2089" s="2217"/>
      <c r="NXY2089" s="2217"/>
      <c r="NXZ2089" s="2217"/>
      <c r="NYA2089" s="2217"/>
      <c r="NYB2089" s="2217"/>
      <c r="NYC2089" s="2217"/>
      <c r="NYD2089" s="2217"/>
      <c r="NYE2089" s="2217"/>
      <c r="NYF2089" s="2217"/>
      <c r="NYG2089" s="2217"/>
      <c r="NYH2089" s="2217"/>
      <c r="NYI2089" s="2217"/>
      <c r="NYJ2089" s="2217"/>
      <c r="NYK2089" s="2217"/>
      <c r="NYL2089" s="2217"/>
      <c r="NYM2089" s="2217"/>
      <c r="NYN2089" s="2217"/>
      <c r="NYO2089" s="2217"/>
      <c r="NYP2089" s="2217"/>
      <c r="NYQ2089" s="2217"/>
      <c r="NYR2089" s="2217"/>
      <c r="NYS2089" s="2217"/>
      <c r="NYT2089" s="2217"/>
      <c r="NYU2089" s="2217"/>
      <c r="NYV2089" s="2217"/>
      <c r="NYW2089" s="2217"/>
      <c r="NYX2089" s="2217"/>
      <c r="NYY2089" s="2217"/>
      <c r="NYZ2089" s="2217"/>
      <c r="NZA2089" s="2217"/>
      <c r="NZB2089" s="2217"/>
      <c r="NZC2089" s="2217"/>
      <c r="NZD2089" s="2217"/>
      <c r="NZE2089" s="2217"/>
      <c r="NZF2089" s="2217"/>
      <c r="NZG2089" s="2217"/>
      <c r="NZH2089" s="2217"/>
      <c r="NZI2089" s="2217"/>
      <c r="NZJ2089" s="2217"/>
      <c r="NZK2089" s="2217"/>
      <c r="NZL2089" s="2217"/>
      <c r="NZM2089" s="2217"/>
      <c r="NZN2089" s="2217"/>
      <c r="NZO2089" s="2217"/>
      <c r="NZP2089" s="2217"/>
      <c r="NZQ2089" s="2217"/>
      <c r="NZR2089" s="2217"/>
      <c r="NZS2089" s="2217"/>
      <c r="NZT2089" s="2217"/>
      <c r="NZU2089" s="2217"/>
      <c r="NZV2089" s="2217"/>
      <c r="NZW2089" s="2217"/>
      <c r="NZX2089" s="2217"/>
      <c r="NZY2089" s="2217"/>
      <c r="NZZ2089" s="2217"/>
      <c r="OAA2089" s="2217"/>
      <c r="OAB2089" s="2217"/>
      <c r="OAC2089" s="2217"/>
      <c r="OAD2089" s="2217"/>
      <c r="OAE2089" s="2217"/>
      <c r="OAF2089" s="2217"/>
      <c r="OAG2089" s="2217"/>
      <c r="OAH2089" s="2217"/>
      <c r="OAI2089" s="2217"/>
      <c r="OAJ2089" s="2217"/>
      <c r="OAK2089" s="2217"/>
      <c r="OAL2089" s="2217"/>
      <c r="OAM2089" s="2217"/>
      <c r="OAN2089" s="2217"/>
      <c r="OAO2089" s="2217"/>
      <c r="OAP2089" s="2217"/>
      <c r="OAQ2089" s="2217"/>
      <c r="OAR2089" s="2217"/>
      <c r="OAS2089" s="2217"/>
      <c r="OAT2089" s="2217"/>
      <c r="OAU2089" s="2217"/>
      <c r="OAV2089" s="2217"/>
      <c r="OAW2089" s="2217"/>
      <c r="OAX2089" s="2217"/>
      <c r="OAY2089" s="2217"/>
      <c r="OAZ2089" s="2217"/>
      <c r="OBA2089" s="2217"/>
      <c r="OBB2089" s="2217"/>
      <c r="OBC2089" s="2217"/>
      <c r="OBD2089" s="2217"/>
      <c r="OBE2089" s="2217"/>
      <c r="OBF2089" s="2217"/>
      <c r="OBG2089" s="2217"/>
      <c r="OBH2089" s="2217"/>
      <c r="OBI2089" s="2217"/>
      <c r="OBJ2089" s="2217"/>
      <c r="OBK2089" s="2217"/>
      <c r="OBL2089" s="2217"/>
      <c r="OBM2089" s="2217"/>
      <c r="OBN2089" s="2217"/>
      <c r="OBO2089" s="2217"/>
      <c r="OBP2089" s="2217"/>
      <c r="OBQ2089" s="2217"/>
      <c r="OBR2089" s="2217"/>
      <c r="OBS2089" s="2217"/>
      <c r="OBT2089" s="2217"/>
      <c r="OBU2089" s="2217"/>
      <c r="OBV2089" s="2217"/>
      <c r="OBW2089" s="2217"/>
      <c r="OBX2089" s="2217"/>
      <c r="OBY2089" s="2217"/>
      <c r="OBZ2089" s="2217"/>
      <c r="OCA2089" s="2217"/>
      <c r="OCB2089" s="2217"/>
      <c r="OCC2089" s="2217"/>
      <c r="OCD2089" s="2217"/>
      <c r="OCE2089" s="2217"/>
      <c r="OCF2089" s="2217"/>
      <c r="OCG2089" s="2217"/>
      <c r="OCH2089" s="2217"/>
      <c r="OCI2089" s="2217"/>
      <c r="OCJ2089" s="2217"/>
      <c r="OCK2089" s="2217"/>
      <c r="OCL2089" s="2217"/>
      <c r="OCM2089" s="2217"/>
      <c r="OCN2089" s="2217"/>
      <c r="OCO2089" s="2217"/>
      <c r="OCP2089" s="2217"/>
      <c r="OCQ2089" s="2217"/>
      <c r="OCR2089" s="2217"/>
      <c r="OCS2089" s="2217"/>
      <c r="OCT2089" s="2217"/>
      <c r="OCU2089" s="2217"/>
      <c r="OCV2089" s="2217"/>
      <c r="OCW2089" s="2217"/>
      <c r="OCX2089" s="2217"/>
      <c r="OCY2089" s="2217"/>
      <c r="OCZ2089" s="2217"/>
      <c r="ODA2089" s="2217"/>
      <c r="ODB2089" s="2217"/>
      <c r="ODC2089" s="2217"/>
      <c r="ODD2089" s="2217"/>
      <c r="ODE2089" s="2217"/>
      <c r="ODF2089" s="2217"/>
      <c r="ODG2089" s="2217"/>
      <c r="ODH2089" s="2217"/>
      <c r="ODI2089" s="2217"/>
      <c r="ODJ2089" s="2217"/>
      <c r="ODK2089" s="2217"/>
      <c r="ODL2089" s="2217"/>
      <c r="ODM2089" s="2217"/>
      <c r="ODN2089" s="2217"/>
      <c r="ODO2089" s="2217"/>
      <c r="ODP2089" s="2217"/>
      <c r="ODQ2089" s="2217"/>
      <c r="ODR2089" s="2217"/>
      <c r="ODS2089" s="2217"/>
      <c r="ODT2089" s="2217"/>
      <c r="ODU2089" s="2217"/>
      <c r="ODV2089" s="2217"/>
      <c r="ODW2089" s="2217"/>
      <c r="ODX2089" s="2217"/>
      <c r="ODY2089" s="2217"/>
      <c r="ODZ2089" s="2217"/>
      <c r="OEA2089" s="2217"/>
      <c r="OEB2089" s="2217"/>
      <c r="OEC2089" s="2217"/>
      <c r="OED2089" s="2217"/>
      <c r="OEE2089" s="2217"/>
      <c r="OEF2089" s="2217"/>
      <c r="OEG2089" s="2217"/>
      <c r="OEH2089" s="2217"/>
      <c r="OEI2089" s="2217"/>
      <c r="OEJ2089" s="2217"/>
      <c r="OEK2089" s="2217"/>
      <c r="OEL2089" s="2217"/>
      <c r="OEM2089" s="2217"/>
      <c r="OEN2089" s="2217"/>
      <c r="OEO2089" s="2217"/>
      <c r="OEP2089" s="2217"/>
      <c r="OEQ2089" s="2217"/>
      <c r="OER2089" s="2217"/>
      <c r="OES2089" s="2217"/>
      <c r="OET2089" s="2217"/>
      <c r="OEU2089" s="2217"/>
      <c r="OEV2089" s="2217"/>
      <c r="OEW2089" s="2217"/>
      <c r="OEX2089" s="2217"/>
      <c r="OEY2089" s="2217"/>
      <c r="OEZ2089" s="2217"/>
      <c r="OFA2089" s="2217"/>
      <c r="OFB2089" s="2217"/>
      <c r="OFC2089" s="2217"/>
      <c r="OFD2089" s="2217"/>
      <c r="OFE2089" s="2217"/>
      <c r="OFF2089" s="2217"/>
      <c r="OFG2089" s="2217"/>
      <c r="OFH2089" s="2217"/>
      <c r="OFI2089" s="2217"/>
      <c r="OFJ2089" s="2217"/>
      <c r="OFK2089" s="2217"/>
      <c r="OFL2089" s="2217"/>
      <c r="OFM2089" s="2217"/>
      <c r="OFN2089" s="2217"/>
      <c r="OFO2089" s="2217"/>
      <c r="OFP2089" s="2217"/>
      <c r="OFQ2089" s="2217"/>
      <c r="OFR2089" s="2217"/>
      <c r="OFS2089" s="2217"/>
      <c r="OFT2089" s="2217"/>
      <c r="OFU2089" s="2217"/>
      <c r="OFV2089" s="2217"/>
      <c r="OFW2089" s="2217"/>
      <c r="OFX2089" s="2217"/>
      <c r="OFY2089" s="2217"/>
      <c r="OFZ2089" s="2217"/>
      <c r="OGA2089" s="2217"/>
      <c r="OGB2089" s="2217"/>
      <c r="OGC2089" s="2217"/>
      <c r="OGD2089" s="2217"/>
      <c r="OGE2089" s="2217"/>
      <c r="OGF2089" s="2217"/>
      <c r="OGG2089" s="2217"/>
      <c r="OGH2089" s="2217"/>
      <c r="OGI2089" s="2217"/>
      <c r="OGJ2089" s="2217"/>
      <c r="OGK2089" s="2217"/>
      <c r="OGL2089" s="2217"/>
      <c r="OGM2089" s="2217"/>
      <c r="OGN2089" s="2217"/>
      <c r="OGO2089" s="2217"/>
      <c r="OGP2089" s="2217"/>
      <c r="OGQ2089" s="2217"/>
      <c r="OGR2089" s="2217"/>
      <c r="OGS2089" s="2217"/>
      <c r="OGT2089" s="2217"/>
      <c r="OGU2089" s="2217"/>
      <c r="OGV2089" s="2217"/>
      <c r="OGW2089" s="2217"/>
      <c r="OGX2089" s="2217"/>
      <c r="OGY2089" s="2217"/>
      <c r="OGZ2089" s="2217"/>
      <c r="OHA2089" s="2217"/>
      <c r="OHB2089" s="2217"/>
      <c r="OHC2089" s="2217"/>
      <c r="OHD2089" s="2217"/>
      <c r="OHE2089" s="2217"/>
      <c r="OHF2089" s="2217"/>
      <c r="OHG2089" s="2217"/>
      <c r="OHH2089" s="2217"/>
      <c r="OHI2089" s="2217"/>
      <c r="OHJ2089" s="2217"/>
      <c r="OHK2089" s="2217"/>
      <c r="OHL2089" s="2217"/>
      <c r="OHM2089" s="2217"/>
      <c r="OHN2089" s="2217"/>
      <c r="OHO2089" s="2217"/>
      <c r="OHP2089" s="2217"/>
      <c r="OHQ2089" s="2217"/>
      <c r="OHR2089" s="2217"/>
      <c r="OHS2089" s="2217"/>
      <c r="OHT2089" s="2217"/>
      <c r="OHU2089" s="2217"/>
      <c r="OHV2089" s="2217"/>
      <c r="OHW2089" s="2217"/>
      <c r="OHX2089" s="2217"/>
      <c r="OHY2089" s="2217"/>
      <c r="OHZ2089" s="2217"/>
      <c r="OIA2089" s="2217"/>
      <c r="OIB2089" s="2217"/>
      <c r="OIC2089" s="2217"/>
      <c r="OID2089" s="2217"/>
      <c r="OIE2089" s="2217"/>
      <c r="OIF2089" s="2217"/>
      <c r="OIG2089" s="2217"/>
      <c r="OIH2089" s="2217"/>
      <c r="OII2089" s="2217"/>
      <c r="OIJ2089" s="2217"/>
      <c r="OIK2089" s="2217"/>
      <c r="OIL2089" s="2217"/>
      <c r="OIM2089" s="2217"/>
      <c r="OIN2089" s="2217"/>
      <c r="OIO2089" s="2217"/>
      <c r="OIP2089" s="2217"/>
      <c r="OIQ2089" s="2217"/>
      <c r="OIR2089" s="2217"/>
      <c r="OIS2089" s="2217"/>
      <c r="OIT2089" s="2217"/>
      <c r="OIU2089" s="2217"/>
      <c r="OIV2089" s="2217"/>
      <c r="OIW2089" s="2217"/>
      <c r="OIX2089" s="2217"/>
      <c r="OIY2089" s="2217"/>
      <c r="OIZ2089" s="2217"/>
      <c r="OJA2089" s="2217"/>
      <c r="OJB2089" s="2217"/>
      <c r="OJC2089" s="2217"/>
      <c r="OJD2089" s="2217"/>
      <c r="OJE2089" s="2217"/>
      <c r="OJF2089" s="2217"/>
      <c r="OJG2089" s="2217"/>
      <c r="OJH2089" s="2217"/>
      <c r="OJI2089" s="2217"/>
      <c r="OJJ2089" s="2217"/>
      <c r="OJK2089" s="2217"/>
      <c r="OJL2089" s="2217"/>
      <c r="OJM2089" s="2217"/>
      <c r="OJN2089" s="2217"/>
      <c r="OJO2089" s="2217"/>
      <c r="OJP2089" s="2217"/>
      <c r="OJQ2089" s="2217"/>
      <c r="OJR2089" s="2217"/>
      <c r="OJS2089" s="2217"/>
      <c r="OJT2089" s="2217"/>
      <c r="OJU2089" s="2217"/>
      <c r="OJV2089" s="2217"/>
      <c r="OJW2089" s="2217"/>
      <c r="OJX2089" s="2217"/>
      <c r="OJY2089" s="2217"/>
      <c r="OJZ2089" s="2217"/>
      <c r="OKA2089" s="2217"/>
      <c r="OKB2089" s="2217"/>
      <c r="OKC2089" s="2217"/>
      <c r="OKD2089" s="2217"/>
      <c r="OKE2089" s="2217"/>
      <c r="OKF2089" s="2217"/>
      <c r="OKG2089" s="2217"/>
      <c r="OKH2089" s="2217"/>
      <c r="OKI2089" s="2217"/>
      <c r="OKJ2089" s="2217"/>
      <c r="OKK2089" s="2217"/>
      <c r="OKL2089" s="2217"/>
      <c r="OKM2089" s="2217"/>
      <c r="OKN2089" s="2217"/>
      <c r="OKO2089" s="2217"/>
      <c r="OKP2089" s="2217"/>
      <c r="OKQ2089" s="2217"/>
      <c r="OKR2089" s="2217"/>
      <c r="OKS2089" s="2217"/>
      <c r="OKT2089" s="2217"/>
      <c r="OKU2089" s="2217"/>
      <c r="OKV2089" s="2217"/>
      <c r="OKW2089" s="2217"/>
      <c r="OKX2089" s="2217"/>
      <c r="OKY2089" s="2217"/>
      <c r="OKZ2089" s="2217"/>
      <c r="OLA2089" s="2217"/>
      <c r="OLB2089" s="2217"/>
      <c r="OLC2089" s="2217"/>
      <c r="OLD2089" s="2217"/>
      <c r="OLE2089" s="2217"/>
      <c r="OLF2089" s="2217"/>
      <c r="OLG2089" s="2217"/>
      <c r="OLH2089" s="2217"/>
      <c r="OLI2089" s="2217"/>
      <c r="OLJ2089" s="2217"/>
      <c r="OLK2089" s="2217"/>
      <c r="OLL2089" s="2217"/>
      <c r="OLM2089" s="2217"/>
      <c r="OLN2089" s="2217"/>
      <c r="OLO2089" s="2217"/>
      <c r="OLP2089" s="2217"/>
      <c r="OLQ2089" s="2217"/>
      <c r="OLR2089" s="2217"/>
      <c r="OLS2089" s="2217"/>
      <c r="OLT2089" s="2217"/>
      <c r="OLU2089" s="2217"/>
      <c r="OLV2089" s="2217"/>
      <c r="OLW2089" s="2217"/>
      <c r="OLX2089" s="2217"/>
      <c r="OLY2089" s="2217"/>
      <c r="OLZ2089" s="2217"/>
      <c r="OMA2089" s="2217"/>
      <c r="OMB2089" s="2217"/>
      <c r="OMC2089" s="2217"/>
      <c r="OMD2089" s="2217"/>
      <c r="OME2089" s="2217"/>
      <c r="OMF2089" s="2217"/>
      <c r="OMG2089" s="2217"/>
      <c r="OMH2089" s="2217"/>
      <c r="OMI2089" s="2217"/>
      <c r="OMJ2089" s="2217"/>
      <c r="OMK2089" s="2217"/>
      <c r="OML2089" s="2217"/>
      <c r="OMM2089" s="2217"/>
      <c r="OMN2089" s="2217"/>
      <c r="OMO2089" s="2217"/>
      <c r="OMP2089" s="2217"/>
      <c r="OMQ2089" s="2217"/>
      <c r="OMR2089" s="2217"/>
      <c r="OMS2089" s="2217"/>
      <c r="OMT2089" s="2217"/>
      <c r="OMU2089" s="2217"/>
      <c r="OMV2089" s="2217"/>
      <c r="OMW2089" s="2217"/>
      <c r="OMX2089" s="2217"/>
      <c r="OMY2089" s="2217"/>
      <c r="OMZ2089" s="2217"/>
      <c r="ONA2089" s="2217"/>
      <c r="ONB2089" s="2217"/>
      <c r="ONC2089" s="2217"/>
      <c r="OND2089" s="2217"/>
      <c r="ONE2089" s="2217"/>
      <c r="ONF2089" s="2217"/>
      <c r="ONG2089" s="2217"/>
      <c r="ONH2089" s="2217"/>
      <c r="ONI2089" s="2217"/>
      <c r="ONJ2089" s="2217"/>
      <c r="ONK2089" s="2217"/>
      <c r="ONL2089" s="2217"/>
      <c r="ONM2089" s="2217"/>
      <c r="ONN2089" s="2217"/>
      <c r="ONO2089" s="2217"/>
      <c r="ONP2089" s="2217"/>
      <c r="ONQ2089" s="2217"/>
      <c r="ONR2089" s="2217"/>
      <c r="ONS2089" s="2217"/>
      <c r="ONT2089" s="2217"/>
      <c r="ONU2089" s="2217"/>
      <c r="ONV2089" s="2217"/>
      <c r="ONW2089" s="2217"/>
      <c r="ONX2089" s="2217"/>
      <c r="ONY2089" s="2217"/>
      <c r="ONZ2089" s="2217"/>
      <c r="OOA2089" s="2217"/>
      <c r="OOB2089" s="2217"/>
      <c r="OOC2089" s="2217"/>
      <c r="OOD2089" s="2217"/>
      <c r="OOE2089" s="2217"/>
      <c r="OOF2089" s="2217"/>
      <c r="OOG2089" s="2217"/>
      <c r="OOH2089" s="2217"/>
      <c r="OOI2089" s="2217"/>
      <c r="OOJ2089" s="2217"/>
      <c r="OOK2089" s="2217"/>
      <c r="OOL2089" s="2217"/>
      <c r="OOM2089" s="2217"/>
      <c r="OON2089" s="2217"/>
      <c r="OOO2089" s="2217"/>
      <c r="OOP2089" s="2217"/>
      <c r="OOQ2089" s="2217"/>
      <c r="OOR2089" s="2217"/>
      <c r="OOS2089" s="2217"/>
      <c r="OOT2089" s="2217"/>
      <c r="OOU2089" s="2217"/>
      <c r="OOV2089" s="2217"/>
      <c r="OOW2089" s="2217"/>
      <c r="OOX2089" s="2217"/>
      <c r="OOY2089" s="2217"/>
      <c r="OOZ2089" s="2217"/>
      <c r="OPA2089" s="2217"/>
      <c r="OPB2089" s="2217"/>
      <c r="OPC2089" s="2217"/>
      <c r="OPD2089" s="2217"/>
      <c r="OPE2089" s="2217"/>
      <c r="OPF2089" s="2217"/>
      <c r="OPG2089" s="2217"/>
      <c r="OPH2089" s="2217"/>
      <c r="OPI2089" s="2217"/>
      <c r="OPJ2089" s="2217"/>
      <c r="OPK2089" s="2217"/>
      <c r="OPL2089" s="2217"/>
      <c r="OPM2089" s="2217"/>
      <c r="OPN2089" s="2217"/>
      <c r="OPO2089" s="2217"/>
      <c r="OPP2089" s="2217"/>
      <c r="OPQ2089" s="2217"/>
      <c r="OPR2089" s="2217"/>
      <c r="OPS2089" s="2217"/>
      <c r="OPT2089" s="2217"/>
      <c r="OPU2089" s="2217"/>
      <c r="OPV2089" s="2217"/>
      <c r="OPW2089" s="2217"/>
      <c r="OPX2089" s="2217"/>
      <c r="OPY2089" s="2217"/>
      <c r="OPZ2089" s="2217"/>
      <c r="OQA2089" s="2217"/>
      <c r="OQB2089" s="2217"/>
      <c r="OQC2089" s="2217"/>
      <c r="OQD2089" s="2217"/>
      <c r="OQE2089" s="2217"/>
      <c r="OQF2089" s="2217"/>
      <c r="OQG2089" s="2217"/>
      <c r="OQH2089" s="2217"/>
      <c r="OQI2089" s="2217"/>
      <c r="OQJ2089" s="2217"/>
      <c r="OQK2089" s="2217"/>
      <c r="OQL2089" s="2217"/>
      <c r="OQM2089" s="2217"/>
      <c r="OQN2089" s="2217"/>
      <c r="OQO2089" s="2217"/>
      <c r="OQP2089" s="2217"/>
      <c r="OQQ2089" s="2217"/>
      <c r="OQR2089" s="2217"/>
      <c r="OQS2089" s="2217"/>
      <c r="OQT2089" s="2217"/>
      <c r="OQU2089" s="2217"/>
      <c r="OQV2089" s="2217"/>
      <c r="OQW2089" s="2217"/>
      <c r="OQX2089" s="2217"/>
      <c r="OQY2089" s="2217"/>
      <c r="OQZ2089" s="2217"/>
      <c r="ORA2089" s="2217"/>
      <c r="ORB2089" s="2217"/>
      <c r="ORC2089" s="2217"/>
      <c r="ORD2089" s="2217"/>
      <c r="ORE2089" s="2217"/>
      <c r="ORF2089" s="2217"/>
      <c r="ORG2089" s="2217"/>
      <c r="ORH2089" s="2217"/>
      <c r="ORI2089" s="2217"/>
      <c r="ORJ2089" s="2217"/>
      <c r="ORK2089" s="2217"/>
      <c r="ORL2089" s="2217"/>
      <c r="ORM2089" s="2217"/>
      <c r="ORN2089" s="2217"/>
      <c r="ORO2089" s="2217"/>
      <c r="ORP2089" s="2217"/>
      <c r="ORQ2089" s="2217"/>
      <c r="ORR2089" s="2217"/>
      <c r="ORS2089" s="2217"/>
      <c r="ORT2089" s="2217"/>
      <c r="ORU2089" s="2217"/>
      <c r="ORV2089" s="2217"/>
      <c r="ORW2089" s="2217"/>
      <c r="ORX2089" s="2217"/>
      <c r="ORY2089" s="2217"/>
      <c r="ORZ2089" s="2217"/>
      <c r="OSA2089" s="2217"/>
      <c r="OSB2089" s="2217"/>
      <c r="OSC2089" s="2217"/>
      <c r="OSD2089" s="2217"/>
      <c r="OSE2089" s="2217"/>
      <c r="OSF2089" s="2217"/>
      <c r="OSG2089" s="2217"/>
      <c r="OSH2089" s="2217"/>
      <c r="OSI2089" s="2217"/>
      <c r="OSJ2089" s="2217"/>
      <c r="OSK2089" s="2217"/>
      <c r="OSL2089" s="2217"/>
      <c r="OSM2089" s="2217"/>
      <c r="OSN2089" s="2217"/>
      <c r="OSO2089" s="2217"/>
      <c r="OSP2089" s="2217"/>
      <c r="OSQ2089" s="2217"/>
      <c r="OSR2089" s="2217"/>
      <c r="OSS2089" s="2217"/>
      <c r="OST2089" s="2217"/>
      <c r="OSU2089" s="2217"/>
      <c r="OSV2089" s="2217"/>
      <c r="OSW2089" s="2217"/>
      <c r="OSX2089" s="2217"/>
      <c r="OSY2089" s="2217"/>
      <c r="OSZ2089" s="2217"/>
      <c r="OTA2089" s="2217"/>
      <c r="OTB2089" s="2217"/>
      <c r="OTC2089" s="2217"/>
      <c r="OTD2089" s="2217"/>
      <c r="OTE2089" s="2217"/>
      <c r="OTF2089" s="2217"/>
      <c r="OTG2089" s="2217"/>
      <c r="OTH2089" s="2217"/>
      <c r="OTI2089" s="2217"/>
      <c r="OTJ2089" s="2217"/>
      <c r="OTK2089" s="2217"/>
      <c r="OTL2089" s="2217"/>
      <c r="OTM2089" s="2217"/>
      <c r="OTN2089" s="2217"/>
      <c r="OTO2089" s="2217"/>
      <c r="OTP2089" s="2217"/>
      <c r="OTQ2089" s="2217"/>
      <c r="OTR2089" s="2217"/>
      <c r="OTS2089" s="2217"/>
      <c r="OTT2089" s="2217"/>
      <c r="OTU2089" s="2217"/>
      <c r="OTV2089" s="2217"/>
      <c r="OTW2089" s="2217"/>
      <c r="OTX2089" s="2217"/>
      <c r="OTY2089" s="2217"/>
      <c r="OTZ2089" s="2217"/>
      <c r="OUA2089" s="2217"/>
      <c r="OUB2089" s="2217"/>
      <c r="OUC2089" s="2217"/>
      <c r="OUD2089" s="2217"/>
      <c r="OUE2089" s="2217"/>
      <c r="OUF2089" s="2217"/>
      <c r="OUG2089" s="2217"/>
      <c r="OUH2089" s="2217"/>
      <c r="OUI2089" s="2217"/>
      <c r="OUJ2089" s="2217"/>
      <c r="OUK2089" s="2217"/>
      <c r="OUL2089" s="2217"/>
      <c r="OUM2089" s="2217"/>
      <c r="OUN2089" s="2217"/>
      <c r="OUO2089" s="2217"/>
      <c r="OUP2089" s="2217"/>
      <c r="OUQ2089" s="2217"/>
      <c r="OUR2089" s="2217"/>
      <c r="OUS2089" s="2217"/>
      <c r="OUT2089" s="2217"/>
      <c r="OUU2089" s="2217"/>
      <c r="OUV2089" s="2217"/>
      <c r="OUW2089" s="2217"/>
      <c r="OUX2089" s="2217"/>
      <c r="OUY2089" s="2217"/>
      <c r="OUZ2089" s="2217"/>
      <c r="OVA2089" s="2217"/>
      <c r="OVB2089" s="2217"/>
      <c r="OVC2089" s="2217"/>
      <c r="OVD2089" s="2217"/>
      <c r="OVE2089" s="2217"/>
      <c r="OVF2089" s="2217"/>
      <c r="OVG2089" s="2217"/>
      <c r="OVH2089" s="2217"/>
      <c r="OVI2089" s="2217"/>
      <c r="OVJ2089" s="2217"/>
      <c r="OVK2089" s="2217"/>
      <c r="OVL2089" s="2217"/>
      <c r="OVM2089" s="2217"/>
      <c r="OVN2089" s="2217"/>
      <c r="OVO2089" s="2217"/>
      <c r="OVP2089" s="2217"/>
      <c r="OVQ2089" s="2217"/>
      <c r="OVR2089" s="2217"/>
      <c r="OVS2089" s="2217"/>
      <c r="OVT2089" s="2217"/>
      <c r="OVU2089" s="2217"/>
      <c r="OVV2089" s="2217"/>
      <c r="OVW2089" s="2217"/>
      <c r="OVX2089" s="2217"/>
      <c r="OVY2089" s="2217"/>
      <c r="OVZ2089" s="2217"/>
      <c r="OWA2089" s="2217"/>
      <c r="OWB2089" s="2217"/>
      <c r="OWC2089" s="2217"/>
      <c r="OWD2089" s="2217"/>
      <c r="OWE2089" s="2217"/>
      <c r="OWF2089" s="2217"/>
      <c r="OWG2089" s="2217"/>
      <c r="OWH2089" s="2217"/>
      <c r="OWI2089" s="2217"/>
      <c r="OWJ2089" s="2217"/>
      <c r="OWK2089" s="2217"/>
      <c r="OWL2089" s="2217"/>
      <c r="OWM2089" s="2217"/>
      <c r="OWN2089" s="2217"/>
      <c r="OWO2089" s="2217"/>
      <c r="OWP2089" s="2217"/>
      <c r="OWQ2089" s="2217"/>
      <c r="OWR2089" s="2217"/>
      <c r="OWS2089" s="2217"/>
      <c r="OWT2089" s="2217"/>
      <c r="OWU2089" s="2217"/>
      <c r="OWV2089" s="2217"/>
      <c r="OWW2089" s="2217"/>
      <c r="OWX2089" s="2217"/>
      <c r="OWY2089" s="2217"/>
      <c r="OWZ2089" s="2217"/>
      <c r="OXA2089" s="2217"/>
      <c r="OXB2089" s="2217"/>
      <c r="OXC2089" s="2217"/>
      <c r="OXD2089" s="2217"/>
      <c r="OXE2089" s="2217"/>
      <c r="OXF2089" s="2217"/>
      <c r="OXG2089" s="2217"/>
      <c r="OXH2089" s="2217"/>
      <c r="OXI2089" s="2217"/>
      <c r="OXJ2089" s="2217"/>
      <c r="OXK2089" s="2217"/>
      <c r="OXL2089" s="2217"/>
      <c r="OXM2089" s="2217"/>
      <c r="OXN2089" s="2217"/>
      <c r="OXO2089" s="2217"/>
      <c r="OXP2089" s="2217"/>
      <c r="OXQ2089" s="2217"/>
      <c r="OXR2089" s="2217"/>
      <c r="OXS2089" s="2217"/>
      <c r="OXT2089" s="2217"/>
      <c r="OXU2089" s="2217"/>
      <c r="OXV2089" s="2217"/>
      <c r="OXW2089" s="2217"/>
      <c r="OXX2089" s="2217"/>
      <c r="OXY2089" s="2217"/>
      <c r="OXZ2089" s="2217"/>
      <c r="OYA2089" s="2217"/>
      <c r="OYB2089" s="2217"/>
      <c r="OYC2089" s="2217"/>
      <c r="OYD2089" s="2217"/>
      <c r="OYE2089" s="2217"/>
      <c r="OYF2089" s="2217"/>
      <c r="OYG2089" s="2217"/>
      <c r="OYH2089" s="2217"/>
      <c r="OYI2089" s="2217"/>
      <c r="OYJ2089" s="2217"/>
      <c r="OYK2089" s="2217"/>
      <c r="OYL2089" s="2217"/>
      <c r="OYM2089" s="2217"/>
      <c r="OYN2089" s="2217"/>
      <c r="OYO2089" s="2217"/>
      <c r="OYP2089" s="2217"/>
      <c r="OYQ2089" s="2217"/>
      <c r="OYR2089" s="2217"/>
      <c r="OYS2089" s="2217"/>
      <c r="OYT2089" s="2217"/>
      <c r="OYU2089" s="2217"/>
      <c r="OYV2089" s="2217"/>
      <c r="OYW2089" s="2217"/>
      <c r="OYX2089" s="2217"/>
      <c r="OYY2089" s="2217"/>
      <c r="OYZ2089" s="2217"/>
      <c r="OZA2089" s="2217"/>
      <c r="OZB2089" s="2217"/>
      <c r="OZC2089" s="2217"/>
      <c r="OZD2089" s="2217"/>
      <c r="OZE2089" s="2217"/>
      <c r="OZF2089" s="2217"/>
      <c r="OZG2089" s="2217"/>
      <c r="OZH2089" s="2217"/>
      <c r="OZI2089" s="2217"/>
      <c r="OZJ2089" s="2217"/>
      <c r="OZK2089" s="2217"/>
      <c r="OZL2089" s="2217"/>
      <c r="OZM2089" s="2217"/>
      <c r="OZN2089" s="2217"/>
      <c r="OZO2089" s="2217"/>
      <c r="OZP2089" s="2217"/>
      <c r="OZQ2089" s="2217"/>
      <c r="OZR2089" s="2217"/>
      <c r="OZS2089" s="2217"/>
      <c r="OZT2089" s="2217"/>
      <c r="OZU2089" s="2217"/>
      <c r="OZV2089" s="2217"/>
      <c r="OZW2089" s="2217"/>
      <c r="OZX2089" s="2217"/>
      <c r="OZY2089" s="2217"/>
      <c r="OZZ2089" s="2217"/>
      <c r="PAA2089" s="2217"/>
      <c r="PAB2089" s="2217"/>
      <c r="PAC2089" s="2217"/>
      <c r="PAD2089" s="2217"/>
      <c r="PAE2089" s="2217"/>
      <c r="PAF2089" s="2217"/>
      <c r="PAG2089" s="2217"/>
      <c r="PAH2089" s="2217"/>
      <c r="PAI2089" s="2217"/>
      <c r="PAJ2089" s="2217"/>
      <c r="PAK2089" s="2217"/>
      <c r="PAL2089" s="2217"/>
      <c r="PAM2089" s="2217"/>
      <c r="PAN2089" s="2217"/>
      <c r="PAO2089" s="2217"/>
      <c r="PAP2089" s="2217"/>
      <c r="PAQ2089" s="2217"/>
      <c r="PAR2089" s="2217"/>
      <c r="PAS2089" s="2217"/>
      <c r="PAT2089" s="2217"/>
      <c r="PAU2089" s="2217"/>
      <c r="PAV2089" s="2217"/>
      <c r="PAW2089" s="2217"/>
      <c r="PAX2089" s="2217"/>
      <c r="PAY2089" s="2217"/>
      <c r="PAZ2089" s="2217"/>
      <c r="PBA2089" s="2217"/>
      <c r="PBB2089" s="2217"/>
      <c r="PBC2089" s="2217"/>
      <c r="PBD2089" s="2217"/>
      <c r="PBE2089" s="2217"/>
      <c r="PBF2089" s="2217"/>
      <c r="PBG2089" s="2217"/>
      <c r="PBH2089" s="2217"/>
      <c r="PBI2089" s="2217"/>
      <c r="PBJ2089" s="2217"/>
      <c r="PBK2089" s="2217"/>
      <c r="PBL2089" s="2217"/>
      <c r="PBM2089" s="2217"/>
      <c r="PBN2089" s="2217"/>
      <c r="PBO2089" s="2217"/>
      <c r="PBP2089" s="2217"/>
      <c r="PBQ2089" s="2217"/>
      <c r="PBR2089" s="2217"/>
      <c r="PBS2089" s="2217"/>
      <c r="PBT2089" s="2217"/>
      <c r="PBU2089" s="2217"/>
      <c r="PBV2089" s="2217"/>
      <c r="PBW2089" s="2217"/>
      <c r="PBX2089" s="2217"/>
      <c r="PBY2089" s="2217"/>
      <c r="PBZ2089" s="2217"/>
      <c r="PCA2089" s="2217"/>
      <c r="PCB2089" s="2217"/>
      <c r="PCC2089" s="2217"/>
      <c r="PCD2089" s="2217"/>
      <c r="PCE2089" s="2217"/>
      <c r="PCF2089" s="2217"/>
      <c r="PCG2089" s="2217"/>
      <c r="PCH2089" s="2217"/>
      <c r="PCI2089" s="2217"/>
      <c r="PCJ2089" s="2217"/>
      <c r="PCK2089" s="2217"/>
      <c r="PCL2089" s="2217"/>
      <c r="PCM2089" s="2217"/>
      <c r="PCN2089" s="2217"/>
      <c r="PCO2089" s="2217"/>
      <c r="PCP2089" s="2217"/>
      <c r="PCQ2089" s="2217"/>
      <c r="PCR2089" s="2217"/>
      <c r="PCS2089" s="2217"/>
      <c r="PCT2089" s="2217"/>
      <c r="PCU2089" s="2217"/>
      <c r="PCV2089" s="2217"/>
      <c r="PCW2089" s="2217"/>
      <c r="PCX2089" s="2217"/>
      <c r="PCY2089" s="2217"/>
      <c r="PCZ2089" s="2217"/>
      <c r="PDA2089" s="2217"/>
      <c r="PDB2089" s="2217"/>
      <c r="PDC2089" s="2217"/>
      <c r="PDD2089" s="2217"/>
      <c r="PDE2089" s="2217"/>
      <c r="PDF2089" s="2217"/>
      <c r="PDG2089" s="2217"/>
      <c r="PDH2089" s="2217"/>
      <c r="PDI2089" s="2217"/>
      <c r="PDJ2089" s="2217"/>
      <c r="PDK2089" s="2217"/>
      <c r="PDL2089" s="2217"/>
      <c r="PDM2089" s="2217"/>
      <c r="PDN2089" s="2217"/>
      <c r="PDO2089" s="2217"/>
      <c r="PDP2089" s="2217"/>
      <c r="PDQ2089" s="2217"/>
      <c r="PDR2089" s="2217"/>
      <c r="PDS2089" s="2217"/>
      <c r="PDT2089" s="2217"/>
      <c r="PDU2089" s="2217"/>
      <c r="PDV2089" s="2217"/>
      <c r="PDW2089" s="2217"/>
      <c r="PDX2089" s="2217"/>
      <c r="PDY2089" s="2217"/>
      <c r="PDZ2089" s="2217"/>
      <c r="PEA2089" s="2217"/>
      <c r="PEB2089" s="2217"/>
      <c r="PEC2089" s="2217"/>
      <c r="PED2089" s="2217"/>
      <c r="PEE2089" s="2217"/>
      <c r="PEF2089" s="2217"/>
      <c r="PEG2089" s="2217"/>
      <c r="PEH2089" s="2217"/>
      <c r="PEI2089" s="2217"/>
      <c r="PEJ2089" s="2217"/>
      <c r="PEK2089" s="2217"/>
      <c r="PEL2089" s="2217"/>
      <c r="PEM2089" s="2217"/>
      <c r="PEN2089" s="2217"/>
      <c r="PEO2089" s="2217"/>
      <c r="PEP2089" s="2217"/>
      <c r="PEQ2089" s="2217"/>
      <c r="PER2089" s="2217"/>
      <c r="PES2089" s="2217"/>
      <c r="PET2089" s="2217"/>
      <c r="PEU2089" s="2217"/>
      <c r="PEV2089" s="2217"/>
      <c r="PEW2089" s="2217"/>
      <c r="PEX2089" s="2217"/>
      <c r="PEY2089" s="2217"/>
      <c r="PEZ2089" s="2217"/>
      <c r="PFA2089" s="2217"/>
      <c r="PFB2089" s="2217"/>
      <c r="PFC2089" s="2217"/>
      <c r="PFD2089" s="2217"/>
      <c r="PFE2089" s="2217"/>
      <c r="PFF2089" s="2217"/>
      <c r="PFG2089" s="2217"/>
      <c r="PFH2089" s="2217"/>
      <c r="PFI2089" s="2217"/>
      <c r="PFJ2089" s="2217"/>
      <c r="PFK2089" s="2217"/>
      <c r="PFL2089" s="2217"/>
      <c r="PFM2089" s="2217"/>
      <c r="PFN2089" s="2217"/>
      <c r="PFO2089" s="2217"/>
      <c r="PFP2089" s="2217"/>
      <c r="PFQ2089" s="2217"/>
      <c r="PFR2089" s="2217"/>
      <c r="PFS2089" s="2217"/>
      <c r="PFT2089" s="2217"/>
      <c r="PFU2089" s="2217"/>
      <c r="PFV2089" s="2217"/>
      <c r="PFW2089" s="2217"/>
      <c r="PFX2089" s="2217"/>
      <c r="PFY2089" s="2217"/>
      <c r="PFZ2089" s="2217"/>
      <c r="PGA2089" s="2217"/>
      <c r="PGB2089" s="2217"/>
      <c r="PGC2089" s="2217"/>
      <c r="PGD2089" s="2217"/>
      <c r="PGE2089" s="2217"/>
      <c r="PGF2089" s="2217"/>
      <c r="PGG2089" s="2217"/>
      <c r="PGH2089" s="2217"/>
      <c r="PGI2089" s="2217"/>
      <c r="PGJ2089" s="2217"/>
      <c r="PGK2089" s="2217"/>
      <c r="PGL2089" s="2217"/>
      <c r="PGM2089" s="2217"/>
      <c r="PGN2089" s="2217"/>
      <c r="PGO2089" s="2217"/>
      <c r="PGP2089" s="2217"/>
      <c r="PGQ2089" s="2217"/>
      <c r="PGR2089" s="2217"/>
      <c r="PGS2089" s="2217"/>
      <c r="PGT2089" s="2217"/>
      <c r="PGU2089" s="2217"/>
      <c r="PGV2089" s="2217"/>
      <c r="PGW2089" s="2217"/>
      <c r="PGX2089" s="2217"/>
      <c r="PGY2089" s="2217"/>
      <c r="PGZ2089" s="2217"/>
      <c r="PHA2089" s="2217"/>
      <c r="PHB2089" s="2217"/>
      <c r="PHC2089" s="2217"/>
      <c r="PHD2089" s="2217"/>
      <c r="PHE2089" s="2217"/>
      <c r="PHF2089" s="2217"/>
      <c r="PHG2089" s="2217"/>
      <c r="PHH2089" s="2217"/>
      <c r="PHI2089" s="2217"/>
      <c r="PHJ2089" s="2217"/>
      <c r="PHK2089" s="2217"/>
      <c r="PHL2089" s="2217"/>
      <c r="PHM2089" s="2217"/>
      <c r="PHN2089" s="2217"/>
      <c r="PHO2089" s="2217"/>
      <c r="PHP2089" s="2217"/>
      <c r="PHQ2089" s="2217"/>
      <c r="PHR2089" s="2217"/>
      <c r="PHS2089" s="2217"/>
      <c r="PHT2089" s="2217"/>
      <c r="PHU2089" s="2217"/>
      <c r="PHV2089" s="2217"/>
      <c r="PHW2089" s="2217"/>
      <c r="PHX2089" s="2217"/>
      <c r="PHY2089" s="2217"/>
      <c r="PHZ2089" s="2217"/>
      <c r="PIA2089" s="2217"/>
      <c r="PIB2089" s="2217"/>
      <c r="PIC2089" s="2217"/>
      <c r="PID2089" s="2217"/>
      <c r="PIE2089" s="2217"/>
      <c r="PIF2089" s="2217"/>
      <c r="PIG2089" s="2217"/>
      <c r="PIH2089" s="2217"/>
      <c r="PII2089" s="2217"/>
      <c r="PIJ2089" s="2217"/>
      <c r="PIK2089" s="2217"/>
      <c r="PIL2089" s="2217"/>
      <c r="PIM2089" s="2217"/>
      <c r="PIN2089" s="2217"/>
      <c r="PIO2089" s="2217"/>
      <c r="PIP2089" s="2217"/>
      <c r="PIQ2089" s="2217"/>
      <c r="PIR2089" s="2217"/>
      <c r="PIS2089" s="2217"/>
      <c r="PIT2089" s="2217"/>
      <c r="PIU2089" s="2217"/>
      <c r="PIV2089" s="2217"/>
      <c r="PIW2089" s="2217"/>
      <c r="PIX2089" s="2217"/>
      <c r="PIY2089" s="2217"/>
      <c r="PIZ2089" s="2217"/>
      <c r="PJA2089" s="2217"/>
      <c r="PJB2089" s="2217"/>
      <c r="PJC2089" s="2217"/>
      <c r="PJD2089" s="2217"/>
      <c r="PJE2089" s="2217"/>
      <c r="PJF2089" s="2217"/>
      <c r="PJG2089" s="2217"/>
      <c r="PJH2089" s="2217"/>
      <c r="PJI2089" s="2217"/>
      <c r="PJJ2089" s="2217"/>
      <c r="PJK2089" s="2217"/>
      <c r="PJL2089" s="2217"/>
      <c r="PJM2089" s="2217"/>
      <c r="PJN2089" s="2217"/>
      <c r="PJO2089" s="2217"/>
      <c r="PJP2089" s="2217"/>
      <c r="PJQ2089" s="2217"/>
      <c r="PJR2089" s="2217"/>
      <c r="PJS2089" s="2217"/>
      <c r="PJT2089" s="2217"/>
      <c r="PJU2089" s="2217"/>
      <c r="PJV2089" s="2217"/>
      <c r="PJW2089" s="2217"/>
      <c r="PJX2089" s="2217"/>
      <c r="PJY2089" s="2217"/>
      <c r="PJZ2089" s="2217"/>
      <c r="PKA2089" s="2217"/>
      <c r="PKB2089" s="2217"/>
      <c r="PKC2089" s="2217"/>
      <c r="PKD2089" s="2217"/>
      <c r="PKE2089" s="2217"/>
      <c r="PKF2089" s="2217"/>
      <c r="PKG2089" s="2217"/>
      <c r="PKH2089" s="2217"/>
      <c r="PKI2089" s="2217"/>
      <c r="PKJ2089" s="2217"/>
      <c r="PKK2089" s="2217"/>
      <c r="PKL2089" s="2217"/>
      <c r="PKM2089" s="2217"/>
      <c r="PKN2089" s="2217"/>
      <c r="PKO2089" s="2217"/>
      <c r="PKP2089" s="2217"/>
      <c r="PKQ2089" s="2217"/>
      <c r="PKR2089" s="2217"/>
      <c r="PKS2089" s="2217"/>
      <c r="PKT2089" s="2217"/>
      <c r="PKU2089" s="2217"/>
      <c r="PKV2089" s="2217"/>
      <c r="PKW2089" s="2217"/>
      <c r="PKX2089" s="2217"/>
      <c r="PKY2089" s="2217"/>
      <c r="PKZ2089" s="2217"/>
      <c r="PLA2089" s="2217"/>
      <c r="PLB2089" s="2217"/>
      <c r="PLC2089" s="2217"/>
      <c r="PLD2089" s="2217"/>
      <c r="PLE2089" s="2217"/>
      <c r="PLF2089" s="2217"/>
      <c r="PLG2089" s="2217"/>
      <c r="PLH2089" s="2217"/>
      <c r="PLI2089" s="2217"/>
      <c r="PLJ2089" s="2217"/>
      <c r="PLK2089" s="2217"/>
      <c r="PLL2089" s="2217"/>
      <c r="PLM2089" s="2217"/>
      <c r="PLN2089" s="2217"/>
      <c r="PLO2089" s="2217"/>
      <c r="PLP2089" s="2217"/>
      <c r="PLQ2089" s="2217"/>
      <c r="PLR2089" s="2217"/>
      <c r="PLS2089" s="2217"/>
      <c r="PLT2089" s="2217"/>
      <c r="PLU2089" s="2217"/>
      <c r="PLV2089" s="2217"/>
      <c r="PLW2089" s="2217"/>
      <c r="PLX2089" s="2217"/>
      <c r="PLY2089" s="2217"/>
      <c r="PLZ2089" s="2217"/>
      <c r="PMA2089" s="2217"/>
      <c r="PMB2089" s="2217"/>
      <c r="PMC2089" s="2217"/>
      <c r="PMD2089" s="2217"/>
      <c r="PME2089" s="2217"/>
      <c r="PMF2089" s="2217"/>
      <c r="PMG2089" s="2217"/>
      <c r="PMH2089" s="2217"/>
      <c r="PMI2089" s="2217"/>
      <c r="PMJ2089" s="2217"/>
      <c r="PMK2089" s="2217"/>
      <c r="PML2089" s="2217"/>
      <c r="PMM2089" s="2217"/>
      <c r="PMN2089" s="2217"/>
      <c r="PMO2089" s="2217"/>
      <c r="PMP2089" s="2217"/>
      <c r="PMQ2089" s="2217"/>
      <c r="PMR2089" s="2217"/>
      <c r="PMS2089" s="2217"/>
      <c r="PMT2089" s="2217"/>
      <c r="PMU2089" s="2217"/>
      <c r="PMV2089" s="2217"/>
      <c r="PMW2089" s="2217"/>
      <c r="PMX2089" s="2217"/>
      <c r="PMY2089" s="2217"/>
      <c r="PMZ2089" s="2217"/>
      <c r="PNA2089" s="2217"/>
      <c r="PNB2089" s="2217"/>
      <c r="PNC2089" s="2217"/>
      <c r="PND2089" s="2217"/>
      <c r="PNE2089" s="2217"/>
      <c r="PNF2089" s="2217"/>
      <c r="PNG2089" s="2217"/>
      <c r="PNH2089" s="2217"/>
      <c r="PNI2089" s="2217"/>
      <c r="PNJ2089" s="2217"/>
      <c r="PNK2089" s="2217"/>
      <c r="PNL2089" s="2217"/>
      <c r="PNM2089" s="2217"/>
      <c r="PNN2089" s="2217"/>
      <c r="PNO2089" s="2217"/>
      <c r="PNP2089" s="2217"/>
      <c r="PNQ2089" s="2217"/>
      <c r="PNR2089" s="2217"/>
      <c r="PNS2089" s="2217"/>
      <c r="PNT2089" s="2217"/>
      <c r="PNU2089" s="2217"/>
      <c r="PNV2089" s="2217"/>
      <c r="PNW2089" s="2217"/>
      <c r="PNX2089" s="2217"/>
      <c r="PNY2089" s="2217"/>
      <c r="PNZ2089" s="2217"/>
      <c r="POA2089" s="2217"/>
      <c r="POB2089" s="2217"/>
      <c r="POC2089" s="2217"/>
      <c r="POD2089" s="2217"/>
      <c r="POE2089" s="2217"/>
      <c r="POF2089" s="2217"/>
      <c r="POG2089" s="2217"/>
      <c r="POH2089" s="2217"/>
      <c r="POI2089" s="2217"/>
      <c r="POJ2089" s="2217"/>
      <c r="POK2089" s="2217"/>
      <c r="POL2089" s="2217"/>
      <c r="POM2089" s="2217"/>
      <c r="PON2089" s="2217"/>
      <c r="POO2089" s="2217"/>
      <c r="POP2089" s="2217"/>
      <c r="POQ2089" s="2217"/>
      <c r="POR2089" s="2217"/>
      <c r="POS2089" s="2217"/>
      <c r="POT2089" s="2217"/>
      <c r="POU2089" s="2217"/>
      <c r="POV2089" s="2217"/>
      <c r="POW2089" s="2217"/>
      <c r="POX2089" s="2217"/>
      <c r="POY2089" s="2217"/>
      <c r="POZ2089" s="2217"/>
      <c r="PPA2089" s="2217"/>
      <c r="PPB2089" s="2217"/>
      <c r="PPC2089" s="2217"/>
      <c r="PPD2089" s="2217"/>
      <c r="PPE2089" s="2217"/>
      <c r="PPF2089" s="2217"/>
      <c r="PPG2089" s="2217"/>
      <c r="PPH2089" s="2217"/>
      <c r="PPI2089" s="2217"/>
      <c r="PPJ2089" s="2217"/>
      <c r="PPK2089" s="2217"/>
      <c r="PPL2089" s="2217"/>
      <c r="PPM2089" s="2217"/>
      <c r="PPN2089" s="2217"/>
      <c r="PPO2089" s="2217"/>
      <c r="PPP2089" s="2217"/>
      <c r="PPQ2089" s="2217"/>
      <c r="PPR2089" s="2217"/>
      <c r="PPS2089" s="2217"/>
      <c r="PPT2089" s="2217"/>
      <c r="PPU2089" s="2217"/>
      <c r="PPV2089" s="2217"/>
      <c r="PPW2089" s="2217"/>
      <c r="PPX2089" s="2217"/>
      <c r="PPY2089" s="2217"/>
      <c r="PPZ2089" s="2217"/>
      <c r="PQA2089" s="2217"/>
      <c r="PQB2089" s="2217"/>
      <c r="PQC2089" s="2217"/>
      <c r="PQD2089" s="2217"/>
      <c r="PQE2089" s="2217"/>
      <c r="PQF2089" s="2217"/>
      <c r="PQG2089" s="2217"/>
      <c r="PQH2089" s="2217"/>
      <c r="PQI2089" s="2217"/>
      <c r="PQJ2089" s="2217"/>
      <c r="PQK2089" s="2217"/>
      <c r="PQL2089" s="2217"/>
      <c r="PQM2089" s="2217"/>
      <c r="PQN2089" s="2217"/>
      <c r="PQO2089" s="2217"/>
      <c r="PQP2089" s="2217"/>
      <c r="PQQ2089" s="2217"/>
      <c r="PQR2089" s="2217"/>
      <c r="PQS2089" s="2217"/>
      <c r="PQT2089" s="2217"/>
      <c r="PQU2089" s="2217"/>
      <c r="PQV2089" s="2217"/>
      <c r="PQW2089" s="2217"/>
      <c r="PQX2089" s="2217"/>
      <c r="PQY2089" s="2217"/>
      <c r="PQZ2089" s="2217"/>
      <c r="PRA2089" s="2217"/>
      <c r="PRB2089" s="2217"/>
      <c r="PRC2089" s="2217"/>
      <c r="PRD2089" s="2217"/>
      <c r="PRE2089" s="2217"/>
      <c r="PRF2089" s="2217"/>
      <c r="PRG2089" s="2217"/>
      <c r="PRH2089" s="2217"/>
      <c r="PRI2089" s="2217"/>
      <c r="PRJ2089" s="2217"/>
      <c r="PRK2089" s="2217"/>
      <c r="PRL2089" s="2217"/>
      <c r="PRM2089" s="2217"/>
      <c r="PRN2089" s="2217"/>
      <c r="PRO2089" s="2217"/>
      <c r="PRP2089" s="2217"/>
      <c r="PRQ2089" s="2217"/>
      <c r="PRR2089" s="2217"/>
      <c r="PRS2089" s="2217"/>
      <c r="PRT2089" s="2217"/>
      <c r="PRU2089" s="2217"/>
      <c r="PRV2089" s="2217"/>
      <c r="PRW2089" s="2217"/>
      <c r="PRX2089" s="2217"/>
      <c r="PRY2089" s="2217"/>
      <c r="PRZ2089" s="2217"/>
      <c r="PSA2089" s="2217"/>
      <c r="PSB2089" s="2217"/>
      <c r="PSC2089" s="2217"/>
      <c r="PSD2089" s="2217"/>
      <c r="PSE2089" s="2217"/>
      <c r="PSF2089" s="2217"/>
      <c r="PSG2089" s="2217"/>
      <c r="PSH2089" s="2217"/>
      <c r="PSI2089" s="2217"/>
      <c r="PSJ2089" s="2217"/>
      <c r="PSK2089" s="2217"/>
      <c r="PSL2089" s="2217"/>
      <c r="PSM2089" s="2217"/>
      <c r="PSN2089" s="2217"/>
      <c r="PSO2089" s="2217"/>
      <c r="PSP2089" s="2217"/>
      <c r="PSQ2089" s="2217"/>
      <c r="PSR2089" s="2217"/>
      <c r="PSS2089" s="2217"/>
      <c r="PST2089" s="2217"/>
      <c r="PSU2089" s="2217"/>
      <c r="PSV2089" s="2217"/>
      <c r="PSW2089" s="2217"/>
      <c r="PSX2089" s="2217"/>
      <c r="PSY2089" s="2217"/>
      <c r="PSZ2089" s="2217"/>
      <c r="PTA2089" s="2217"/>
      <c r="PTB2089" s="2217"/>
      <c r="PTC2089" s="2217"/>
      <c r="PTD2089" s="2217"/>
      <c r="PTE2089" s="2217"/>
      <c r="PTF2089" s="2217"/>
      <c r="PTG2089" s="2217"/>
      <c r="PTH2089" s="2217"/>
      <c r="PTI2089" s="2217"/>
      <c r="PTJ2089" s="2217"/>
      <c r="PTK2089" s="2217"/>
      <c r="PTL2089" s="2217"/>
      <c r="PTM2089" s="2217"/>
      <c r="PTN2089" s="2217"/>
      <c r="PTO2089" s="2217"/>
      <c r="PTP2089" s="2217"/>
      <c r="PTQ2089" s="2217"/>
      <c r="PTR2089" s="2217"/>
      <c r="PTS2089" s="2217"/>
      <c r="PTT2089" s="2217"/>
      <c r="PTU2089" s="2217"/>
      <c r="PTV2089" s="2217"/>
      <c r="PTW2089" s="2217"/>
      <c r="PTX2089" s="2217"/>
      <c r="PTY2089" s="2217"/>
      <c r="PTZ2089" s="2217"/>
      <c r="PUA2089" s="2217"/>
      <c r="PUB2089" s="2217"/>
      <c r="PUC2089" s="2217"/>
      <c r="PUD2089" s="2217"/>
      <c r="PUE2089" s="2217"/>
      <c r="PUF2089" s="2217"/>
      <c r="PUG2089" s="2217"/>
      <c r="PUH2089" s="2217"/>
      <c r="PUI2089" s="2217"/>
      <c r="PUJ2089" s="2217"/>
      <c r="PUK2089" s="2217"/>
      <c r="PUL2089" s="2217"/>
      <c r="PUM2089" s="2217"/>
      <c r="PUN2089" s="2217"/>
      <c r="PUO2089" s="2217"/>
      <c r="PUP2089" s="2217"/>
      <c r="PUQ2089" s="2217"/>
      <c r="PUR2089" s="2217"/>
      <c r="PUS2089" s="2217"/>
      <c r="PUT2089" s="2217"/>
      <c r="PUU2089" s="2217"/>
      <c r="PUV2089" s="2217"/>
      <c r="PUW2089" s="2217"/>
      <c r="PUX2089" s="2217"/>
      <c r="PUY2089" s="2217"/>
      <c r="PUZ2089" s="2217"/>
      <c r="PVA2089" s="2217"/>
      <c r="PVB2089" s="2217"/>
      <c r="PVC2089" s="2217"/>
      <c r="PVD2089" s="2217"/>
      <c r="PVE2089" s="2217"/>
      <c r="PVF2089" s="2217"/>
      <c r="PVG2089" s="2217"/>
      <c r="PVH2089" s="2217"/>
      <c r="PVI2089" s="2217"/>
      <c r="PVJ2089" s="2217"/>
      <c r="PVK2089" s="2217"/>
      <c r="PVL2089" s="2217"/>
      <c r="PVM2089" s="2217"/>
      <c r="PVN2089" s="2217"/>
      <c r="PVO2089" s="2217"/>
      <c r="PVP2089" s="2217"/>
      <c r="PVQ2089" s="2217"/>
      <c r="PVR2089" s="2217"/>
      <c r="PVS2089" s="2217"/>
      <c r="PVT2089" s="2217"/>
      <c r="PVU2089" s="2217"/>
      <c r="PVV2089" s="2217"/>
      <c r="PVW2089" s="2217"/>
      <c r="PVX2089" s="2217"/>
      <c r="PVY2089" s="2217"/>
      <c r="PVZ2089" s="2217"/>
      <c r="PWA2089" s="2217"/>
      <c r="PWB2089" s="2217"/>
      <c r="PWC2089" s="2217"/>
      <c r="PWD2089" s="2217"/>
      <c r="PWE2089" s="2217"/>
      <c r="PWF2089" s="2217"/>
      <c r="PWG2089" s="2217"/>
      <c r="PWH2089" s="2217"/>
      <c r="PWI2089" s="2217"/>
      <c r="PWJ2089" s="2217"/>
      <c r="PWK2089" s="2217"/>
      <c r="PWL2089" s="2217"/>
      <c r="PWM2089" s="2217"/>
      <c r="PWN2089" s="2217"/>
      <c r="PWO2089" s="2217"/>
      <c r="PWP2089" s="2217"/>
      <c r="PWQ2089" s="2217"/>
      <c r="PWR2089" s="2217"/>
      <c r="PWS2089" s="2217"/>
      <c r="PWT2089" s="2217"/>
      <c r="PWU2089" s="2217"/>
      <c r="PWV2089" s="2217"/>
      <c r="PWW2089" s="2217"/>
      <c r="PWX2089" s="2217"/>
      <c r="PWY2089" s="2217"/>
      <c r="PWZ2089" s="2217"/>
      <c r="PXA2089" s="2217"/>
      <c r="PXB2089" s="2217"/>
      <c r="PXC2089" s="2217"/>
      <c r="PXD2089" s="2217"/>
      <c r="PXE2089" s="2217"/>
      <c r="PXF2089" s="2217"/>
      <c r="PXG2089" s="2217"/>
      <c r="PXH2089" s="2217"/>
      <c r="PXI2089" s="2217"/>
      <c r="PXJ2089" s="2217"/>
      <c r="PXK2089" s="2217"/>
      <c r="PXL2089" s="2217"/>
      <c r="PXM2089" s="2217"/>
      <c r="PXN2089" s="2217"/>
      <c r="PXO2089" s="2217"/>
      <c r="PXP2089" s="2217"/>
      <c r="PXQ2089" s="2217"/>
      <c r="PXR2089" s="2217"/>
      <c r="PXS2089" s="2217"/>
      <c r="PXT2089" s="2217"/>
      <c r="PXU2089" s="2217"/>
      <c r="PXV2089" s="2217"/>
      <c r="PXW2089" s="2217"/>
      <c r="PXX2089" s="2217"/>
      <c r="PXY2089" s="2217"/>
      <c r="PXZ2089" s="2217"/>
      <c r="PYA2089" s="2217"/>
      <c r="PYB2089" s="2217"/>
      <c r="PYC2089" s="2217"/>
      <c r="PYD2089" s="2217"/>
      <c r="PYE2089" s="2217"/>
      <c r="PYF2089" s="2217"/>
      <c r="PYG2089" s="2217"/>
      <c r="PYH2089" s="2217"/>
      <c r="PYI2089" s="2217"/>
      <c r="PYJ2089" s="2217"/>
      <c r="PYK2089" s="2217"/>
      <c r="PYL2089" s="2217"/>
      <c r="PYM2089" s="2217"/>
      <c r="PYN2089" s="2217"/>
      <c r="PYO2089" s="2217"/>
      <c r="PYP2089" s="2217"/>
      <c r="PYQ2089" s="2217"/>
      <c r="PYR2089" s="2217"/>
      <c r="PYS2089" s="2217"/>
      <c r="PYT2089" s="2217"/>
      <c r="PYU2089" s="2217"/>
      <c r="PYV2089" s="2217"/>
      <c r="PYW2089" s="2217"/>
      <c r="PYX2089" s="2217"/>
      <c r="PYY2089" s="2217"/>
      <c r="PYZ2089" s="2217"/>
      <c r="PZA2089" s="2217"/>
      <c r="PZB2089" s="2217"/>
      <c r="PZC2089" s="2217"/>
      <c r="PZD2089" s="2217"/>
      <c r="PZE2089" s="2217"/>
      <c r="PZF2089" s="2217"/>
      <c r="PZG2089" s="2217"/>
      <c r="PZH2089" s="2217"/>
      <c r="PZI2089" s="2217"/>
      <c r="PZJ2089" s="2217"/>
      <c r="PZK2089" s="2217"/>
      <c r="PZL2089" s="2217"/>
      <c r="PZM2089" s="2217"/>
      <c r="PZN2089" s="2217"/>
      <c r="PZO2089" s="2217"/>
      <c r="PZP2089" s="2217"/>
      <c r="PZQ2089" s="2217"/>
      <c r="PZR2089" s="2217"/>
      <c r="PZS2089" s="2217"/>
      <c r="PZT2089" s="2217"/>
      <c r="PZU2089" s="2217"/>
      <c r="PZV2089" s="2217"/>
      <c r="PZW2089" s="2217"/>
      <c r="PZX2089" s="2217"/>
      <c r="PZY2089" s="2217"/>
      <c r="PZZ2089" s="2217"/>
      <c r="QAA2089" s="2217"/>
      <c r="QAB2089" s="2217"/>
      <c r="QAC2089" s="2217"/>
      <c r="QAD2089" s="2217"/>
      <c r="QAE2089" s="2217"/>
      <c r="QAF2089" s="2217"/>
      <c r="QAG2089" s="2217"/>
      <c r="QAH2089" s="2217"/>
      <c r="QAI2089" s="2217"/>
      <c r="QAJ2089" s="2217"/>
      <c r="QAK2089" s="2217"/>
      <c r="QAL2089" s="2217"/>
      <c r="QAM2089" s="2217"/>
      <c r="QAN2089" s="2217"/>
      <c r="QAO2089" s="2217"/>
      <c r="QAP2089" s="2217"/>
      <c r="QAQ2089" s="2217"/>
      <c r="QAR2089" s="2217"/>
      <c r="QAS2089" s="2217"/>
      <c r="QAT2089" s="2217"/>
      <c r="QAU2089" s="2217"/>
      <c r="QAV2089" s="2217"/>
      <c r="QAW2089" s="2217"/>
      <c r="QAX2089" s="2217"/>
      <c r="QAY2089" s="2217"/>
      <c r="QAZ2089" s="2217"/>
      <c r="QBA2089" s="2217"/>
      <c r="QBB2089" s="2217"/>
      <c r="QBC2089" s="2217"/>
      <c r="QBD2089" s="2217"/>
      <c r="QBE2089" s="2217"/>
      <c r="QBF2089" s="2217"/>
      <c r="QBG2089" s="2217"/>
      <c r="QBH2089" s="2217"/>
      <c r="QBI2089" s="2217"/>
      <c r="QBJ2089" s="2217"/>
      <c r="QBK2089" s="2217"/>
      <c r="QBL2089" s="2217"/>
      <c r="QBM2089" s="2217"/>
      <c r="QBN2089" s="2217"/>
      <c r="QBO2089" s="2217"/>
      <c r="QBP2089" s="2217"/>
      <c r="QBQ2089" s="2217"/>
      <c r="QBR2089" s="2217"/>
      <c r="QBS2089" s="2217"/>
      <c r="QBT2089" s="2217"/>
      <c r="QBU2089" s="2217"/>
      <c r="QBV2089" s="2217"/>
      <c r="QBW2089" s="2217"/>
      <c r="QBX2089" s="2217"/>
      <c r="QBY2089" s="2217"/>
      <c r="QBZ2089" s="2217"/>
      <c r="QCA2089" s="2217"/>
      <c r="QCB2089" s="2217"/>
      <c r="QCC2089" s="2217"/>
      <c r="QCD2089" s="2217"/>
      <c r="QCE2089" s="2217"/>
      <c r="QCF2089" s="2217"/>
      <c r="QCG2089" s="2217"/>
      <c r="QCH2089" s="2217"/>
      <c r="QCI2089" s="2217"/>
      <c r="QCJ2089" s="2217"/>
      <c r="QCK2089" s="2217"/>
      <c r="QCL2089" s="2217"/>
      <c r="QCM2089" s="2217"/>
      <c r="QCN2089" s="2217"/>
      <c r="QCO2089" s="2217"/>
      <c r="QCP2089" s="2217"/>
      <c r="QCQ2089" s="2217"/>
      <c r="QCR2089" s="2217"/>
      <c r="QCS2089" s="2217"/>
      <c r="QCT2089" s="2217"/>
      <c r="QCU2089" s="2217"/>
      <c r="QCV2089" s="2217"/>
      <c r="QCW2089" s="2217"/>
      <c r="QCX2089" s="2217"/>
      <c r="QCY2089" s="2217"/>
      <c r="QCZ2089" s="2217"/>
      <c r="QDA2089" s="2217"/>
      <c r="QDB2089" s="2217"/>
      <c r="QDC2089" s="2217"/>
      <c r="QDD2089" s="2217"/>
      <c r="QDE2089" s="2217"/>
      <c r="QDF2089" s="2217"/>
      <c r="QDG2089" s="2217"/>
      <c r="QDH2089" s="2217"/>
      <c r="QDI2089" s="2217"/>
      <c r="QDJ2089" s="2217"/>
      <c r="QDK2089" s="2217"/>
      <c r="QDL2089" s="2217"/>
      <c r="QDM2089" s="2217"/>
      <c r="QDN2089" s="2217"/>
      <c r="QDO2089" s="2217"/>
      <c r="QDP2089" s="2217"/>
      <c r="QDQ2089" s="2217"/>
      <c r="QDR2089" s="2217"/>
      <c r="QDS2089" s="2217"/>
      <c r="QDT2089" s="2217"/>
      <c r="QDU2089" s="2217"/>
      <c r="QDV2089" s="2217"/>
      <c r="QDW2089" s="2217"/>
      <c r="QDX2089" s="2217"/>
      <c r="QDY2089" s="2217"/>
      <c r="QDZ2089" s="2217"/>
      <c r="QEA2089" s="2217"/>
      <c r="QEB2089" s="2217"/>
      <c r="QEC2089" s="2217"/>
      <c r="QED2089" s="2217"/>
      <c r="QEE2089" s="2217"/>
      <c r="QEF2089" s="2217"/>
      <c r="QEG2089" s="2217"/>
      <c r="QEH2089" s="2217"/>
      <c r="QEI2089" s="2217"/>
      <c r="QEJ2089" s="2217"/>
      <c r="QEK2089" s="2217"/>
      <c r="QEL2089" s="2217"/>
      <c r="QEM2089" s="2217"/>
      <c r="QEN2089" s="2217"/>
      <c r="QEO2089" s="2217"/>
      <c r="QEP2089" s="2217"/>
      <c r="QEQ2089" s="2217"/>
      <c r="QER2089" s="2217"/>
      <c r="QES2089" s="2217"/>
      <c r="QET2089" s="2217"/>
      <c r="QEU2089" s="2217"/>
      <c r="QEV2089" s="2217"/>
      <c r="QEW2089" s="2217"/>
      <c r="QEX2089" s="2217"/>
      <c r="QEY2089" s="2217"/>
      <c r="QEZ2089" s="2217"/>
      <c r="QFA2089" s="2217"/>
      <c r="QFB2089" s="2217"/>
      <c r="QFC2089" s="2217"/>
      <c r="QFD2089" s="2217"/>
      <c r="QFE2089" s="2217"/>
      <c r="QFF2089" s="2217"/>
      <c r="QFG2089" s="2217"/>
      <c r="QFH2089" s="2217"/>
      <c r="QFI2089" s="2217"/>
      <c r="QFJ2089" s="2217"/>
      <c r="QFK2089" s="2217"/>
      <c r="QFL2089" s="2217"/>
      <c r="QFM2089" s="2217"/>
      <c r="QFN2089" s="2217"/>
      <c r="QFO2089" s="2217"/>
      <c r="QFP2089" s="2217"/>
      <c r="QFQ2089" s="2217"/>
      <c r="QFR2089" s="2217"/>
      <c r="QFS2089" s="2217"/>
      <c r="QFT2089" s="2217"/>
      <c r="QFU2089" s="2217"/>
      <c r="QFV2089" s="2217"/>
      <c r="QFW2089" s="2217"/>
      <c r="QFX2089" s="2217"/>
      <c r="QFY2089" s="2217"/>
      <c r="QFZ2089" s="2217"/>
      <c r="QGA2089" s="2217"/>
      <c r="QGB2089" s="2217"/>
      <c r="QGC2089" s="2217"/>
      <c r="QGD2089" s="2217"/>
      <c r="QGE2089" s="2217"/>
      <c r="QGF2089" s="2217"/>
      <c r="QGG2089" s="2217"/>
      <c r="QGH2089" s="2217"/>
      <c r="QGI2089" s="2217"/>
      <c r="QGJ2089" s="2217"/>
      <c r="QGK2089" s="2217"/>
      <c r="QGL2089" s="2217"/>
      <c r="QGM2089" s="2217"/>
      <c r="QGN2089" s="2217"/>
      <c r="QGO2089" s="2217"/>
      <c r="QGP2089" s="2217"/>
      <c r="QGQ2089" s="2217"/>
      <c r="QGR2089" s="2217"/>
      <c r="QGS2089" s="2217"/>
      <c r="QGT2089" s="2217"/>
      <c r="QGU2089" s="2217"/>
      <c r="QGV2089" s="2217"/>
      <c r="QGW2089" s="2217"/>
      <c r="QGX2089" s="2217"/>
      <c r="QGY2089" s="2217"/>
      <c r="QGZ2089" s="2217"/>
      <c r="QHA2089" s="2217"/>
      <c r="QHB2089" s="2217"/>
      <c r="QHC2089" s="2217"/>
      <c r="QHD2089" s="2217"/>
      <c r="QHE2089" s="2217"/>
      <c r="QHF2089" s="2217"/>
      <c r="QHG2089" s="2217"/>
      <c r="QHH2089" s="2217"/>
      <c r="QHI2089" s="2217"/>
      <c r="QHJ2089" s="2217"/>
      <c r="QHK2089" s="2217"/>
      <c r="QHL2089" s="2217"/>
      <c r="QHM2089" s="2217"/>
      <c r="QHN2089" s="2217"/>
      <c r="QHO2089" s="2217"/>
      <c r="QHP2089" s="2217"/>
      <c r="QHQ2089" s="2217"/>
      <c r="QHR2089" s="2217"/>
      <c r="QHS2089" s="2217"/>
      <c r="QHT2089" s="2217"/>
      <c r="QHU2089" s="2217"/>
      <c r="QHV2089" s="2217"/>
      <c r="QHW2089" s="2217"/>
      <c r="QHX2089" s="2217"/>
      <c r="QHY2089" s="2217"/>
      <c r="QHZ2089" s="2217"/>
      <c r="QIA2089" s="2217"/>
      <c r="QIB2089" s="2217"/>
      <c r="QIC2089" s="2217"/>
      <c r="QID2089" s="2217"/>
      <c r="QIE2089" s="2217"/>
      <c r="QIF2089" s="2217"/>
      <c r="QIG2089" s="2217"/>
      <c r="QIH2089" s="2217"/>
      <c r="QII2089" s="2217"/>
      <c r="QIJ2089" s="2217"/>
      <c r="QIK2089" s="2217"/>
      <c r="QIL2089" s="2217"/>
      <c r="QIM2089" s="2217"/>
      <c r="QIN2089" s="2217"/>
      <c r="QIO2089" s="2217"/>
      <c r="QIP2089" s="2217"/>
      <c r="QIQ2089" s="2217"/>
      <c r="QIR2089" s="2217"/>
      <c r="QIS2089" s="2217"/>
      <c r="QIT2089" s="2217"/>
      <c r="QIU2089" s="2217"/>
      <c r="QIV2089" s="2217"/>
      <c r="QIW2089" s="2217"/>
      <c r="QIX2089" s="2217"/>
      <c r="QIY2089" s="2217"/>
      <c r="QIZ2089" s="2217"/>
      <c r="QJA2089" s="2217"/>
      <c r="QJB2089" s="2217"/>
      <c r="QJC2089" s="2217"/>
      <c r="QJD2089" s="2217"/>
      <c r="QJE2089" s="2217"/>
      <c r="QJF2089" s="2217"/>
      <c r="QJG2089" s="2217"/>
      <c r="QJH2089" s="2217"/>
      <c r="QJI2089" s="2217"/>
      <c r="QJJ2089" s="2217"/>
      <c r="QJK2089" s="2217"/>
      <c r="QJL2089" s="2217"/>
      <c r="QJM2089" s="2217"/>
      <c r="QJN2089" s="2217"/>
      <c r="QJO2089" s="2217"/>
      <c r="QJP2089" s="2217"/>
      <c r="QJQ2089" s="2217"/>
      <c r="QJR2089" s="2217"/>
      <c r="QJS2089" s="2217"/>
      <c r="QJT2089" s="2217"/>
      <c r="QJU2089" s="2217"/>
      <c r="QJV2089" s="2217"/>
      <c r="QJW2089" s="2217"/>
      <c r="QJX2089" s="2217"/>
      <c r="QJY2089" s="2217"/>
      <c r="QJZ2089" s="2217"/>
      <c r="QKA2089" s="2217"/>
      <c r="QKB2089" s="2217"/>
      <c r="QKC2089" s="2217"/>
      <c r="QKD2089" s="2217"/>
      <c r="QKE2089" s="2217"/>
      <c r="QKF2089" s="2217"/>
      <c r="QKG2089" s="2217"/>
      <c r="QKH2089" s="2217"/>
      <c r="QKI2089" s="2217"/>
      <c r="QKJ2089" s="2217"/>
      <c r="QKK2089" s="2217"/>
      <c r="QKL2089" s="2217"/>
      <c r="QKM2089" s="2217"/>
      <c r="QKN2089" s="2217"/>
      <c r="QKO2089" s="2217"/>
      <c r="QKP2089" s="2217"/>
      <c r="QKQ2089" s="2217"/>
      <c r="QKR2089" s="2217"/>
      <c r="QKS2089" s="2217"/>
      <c r="QKT2089" s="2217"/>
      <c r="QKU2089" s="2217"/>
      <c r="QKV2089" s="2217"/>
      <c r="QKW2089" s="2217"/>
      <c r="QKX2089" s="2217"/>
      <c r="QKY2089" s="2217"/>
      <c r="QKZ2089" s="2217"/>
      <c r="QLA2089" s="2217"/>
      <c r="QLB2089" s="2217"/>
      <c r="QLC2089" s="2217"/>
      <c r="QLD2089" s="2217"/>
      <c r="QLE2089" s="2217"/>
      <c r="QLF2089" s="2217"/>
      <c r="QLG2089" s="2217"/>
      <c r="QLH2089" s="2217"/>
      <c r="QLI2089" s="2217"/>
      <c r="QLJ2089" s="2217"/>
      <c r="QLK2089" s="2217"/>
      <c r="QLL2089" s="2217"/>
      <c r="QLM2089" s="2217"/>
      <c r="QLN2089" s="2217"/>
      <c r="QLO2089" s="2217"/>
      <c r="QLP2089" s="2217"/>
      <c r="QLQ2089" s="2217"/>
      <c r="QLR2089" s="2217"/>
      <c r="QLS2089" s="2217"/>
      <c r="QLT2089" s="2217"/>
      <c r="QLU2089" s="2217"/>
      <c r="QLV2089" s="2217"/>
      <c r="QLW2089" s="2217"/>
      <c r="QLX2089" s="2217"/>
      <c r="QLY2089" s="2217"/>
      <c r="QLZ2089" s="2217"/>
      <c r="QMA2089" s="2217"/>
      <c r="QMB2089" s="2217"/>
      <c r="QMC2089" s="2217"/>
      <c r="QMD2089" s="2217"/>
      <c r="QME2089" s="2217"/>
      <c r="QMF2089" s="2217"/>
      <c r="QMG2089" s="2217"/>
      <c r="QMH2089" s="2217"/>
      <c r="QMI2089" s="2217"/>
      <c r="QMJ2089" s="2217"/>
      <c r="QMK2089" s="2217"/>
      <c r="QML2089" s="2217"/>
      <c r="QMM2089" s="2217"/>
      <c r="QMN2089" s="2217"/>
      <c r="QMO2089" s="2217"/>
      <c r="QMP2089" s="2217"/>
      <c r="QMQ2089" s="2217"/>
      <c r="QMR2089" s="2217"/>
      <c r="QMS2089" s="2217"/>
      <c r="QMT2089" s="2217"/>
      <c r="QMU2089" s="2217"/>
      <c r="QMV2089" s="2217"/>
      <c r="QMW2089" s="2217"/>
      <c r="QMX2089" s="2217"/>
      <c r="QMY2089" s="2217"/>
      <c r="QMZ2089" s="2217"/>
      <c r="QNA2089" s="2217"/>
      <c r="QNB2089" s="2217"/>
      <c r="QNC2089" s="2217"/>
      <c r="QND2089" s="2217"/>
      <c r="QNE2089" s="2217"/>
      <c r="QNF2089" s="2217"/>
      <c r="QNG2089" s="2217"/>
      <c r="QNH2089" s="2217"/>
      <c r="QNI2089" s="2217"/>
      <c r="QNJ2089" s="2217"/>
      <c r="QNK2089" s="2217"/>
      <c r="QNL2089" s="2217"/>
      <c r="QNM2089" s="2217"/>
      <c r="QNN2089" s="2217"/>
      <c r="QNO2089" s="2217"/>
      <c r="QNP2089" s="2217"/>
      <c r="QNQ2089" s="2217"/>
      <c r="QNR2089" s="2217"/>
      <c r="QNS2089" s="2217"/>
      <c r="QNT2089" s="2217"/>
      <c r="QNU2089" s="2217"/>
      <c r="QNV2089" s="2217"/>
      <c r="QNW2089" s="2217"/>
      <c r="QNX2089" s="2217"/>
      <c r="QNY2089" s="2217"/>
      <c r="QNZ2089" s="2217"/>
      <c r="QOA2089" s="2217"/>
      <c r="QOB2089" s="2217"/>
      <c r="QOC2089" s="2217"/>
      <c r="QOD2089" s="2217"/>
      <c r="QOE2089" s="2217"/>
      <c r="QOF2089" s="2217"/>
      <c r="QOG2089" s="2217"/>
      <c r="QOH2089" s="2217"/>
      <c r="QOI2089" s="2217"/>
      <c r="QOJ2089" s="2217"/>
      <c r="QOK2089" s="2217"/>
      <c r="QOL2089" s="2217"/>
      <c r="QOM2089" s="2217"/>
      <c r="QON2089" s="2217"/>
      <c r="QOO2089" s="2217"/>
      <c r="QOP2089" s="2217"/>
      <c r="QOQ2089" s="2217"/>
      <c r="QOR2089" s="2217"/>
      <c r="QOS2089" s="2217"/>
      <c r="QOT2089" s="2217"/>
      <c r="QOU2089" s="2217"/>
      <c r="QOV2089" s="2217"/>
      <c r="QOW2089" s="2217"/>
      <c r="QOX2089" s="2217"/>
      <c r="QOY2089" s="2217"/>
      <c r="QOZ2089" s="2217"/>
      <c r="QPA2089" s="2217"/>
      <c r="QPB2089" s="2217"/>
      <c r="QPC2089" s="2217"/>
      <c r="QPD2089" s="2217"/>
      <c r="QPE2089" s="2217"/>
      <c r="QPF2089" s="2217"/>
      <c r="QPG2089" s="2217"/>
      <c r="QPH2089" s="2217"/>
      <c r="QPI2089" s="2217"/>
      <c r="QPJ2089" s="2217"/>
      <c r="QPK2089" s="2217"/>
      <c r="QPL2089" s="2217"/>
      <c r="QPM2089" s="2217"/>
      <c r="QPN2089" s="2217"/>
      <c r="QPO2089" s="2217"/>
      <c r="QPP2089" s="2217"/>
      <c r="QPQ2089" s="2217"/>
      <c r="QPR2089" s="2217"/>
      <c r="QPS2089" s="2217"/>
      <c r="QPT2089" s="2217"/>
      <c r="QPU2089" s="2217"/>
      <c r="QPV2089" s="2217"/>
      <c r="QPW2089" s="2217"/>
      <c r="QPX2089" s="2217"/>
      <c r="QPY2089" s="2217"/>
      <c r="QPZ2089" s="2217"/>
      <c r="QQA2089" s="2217"/>
      <c r="QQB2089" s="2217"/>
      <c r="QQC2089" s="2217"/>
      <c r="QQD2089" s="2217"/>
      <c r="QQE2089" s="2217"/>
      <c r="QQF2089" s="2217"/>
      <c r="QQG2089" s="2217"/>
      <c r="QQH2089" s="2217"/>
      <c r="QQI2089" s="2217"/>
      <c r="QQJ2089" s="2217"/>
      <c r="QQK2089" s="2217"/>
      <c r="QQL2089" s="2217"/>
      <c r="QQM2089" s="2217"/>
      <c r="QQN2089" s="2217"/>
      <c r="QQO2089" s="2217"/>
      <c r="QQP2089" s="2217"/>
      <c r="QQQ2089" s="2217"/>
      <c r="QQR2089" s="2217"/>
      <c r="QQS2089" s="2217"/>
      <c r="QQT2089" s="2217"/>
      <c r="QQU2089" s="2217"/>
      <c r="QQV2089" s="2217"/>
      <c r="QQW2089" s="2217"/>
      <c r="QQX2089" s="2217"/>
      <c r="QQY2089" s="2217"/>
      <c r="QQZ2089" s="2217"/>
      <c r="QRA2089" s="2217"/>
      <c r="QRB2089" s="2217"/>
      <c r="QRC2089" s="2217"/>
      <c r="QRD2089" s="2217"/>
      <c r="QRE2089" s="2217"/>
      <c r="QRF2089" s="2217"/>
      <c r="QRG2089" s="2217"/>
      <c r="QRH2089" s="2217"/>
      <c r="QRI2089" s="2217"/>
      <c r="QRJ2089" s="2217"/>
      <c r="QRK2089" s="2217"/>
      <c r="QRL2089" s="2217"/>
      <c r="QRM2089" s="2217"/>
      <c r="QRN2089" s="2217"/>
      <c r="QRO2089" s="2217"/>
      <c r="QRP2089" s="2217"/>
      <c r="QRQ2089" s="2217"/>
      <c r="QRR2089" s="2217"/>
      <c r="QRS2089" s="2217"/>
      <c r="QRT2089" s="2217"/>
      <c r="QRU2089" s="2217"/>
      <c r="QRV2089" s="2217"/>
      <c r="QRW2089" s="2217"/>
      <c r="QRX2089" s="2217"/>
      <c r="QRY2089" s="2217"/>
      <c r="QRZ2089" s="2217"/>
      <c r="QSA2089" s="2217"/>
      <c r="QSB2089" s="2217"/>
      <c r="QSC2089" s="2217"/>
      <c r="QSD2089" s="2217"/>
      <c r="QSE2089" s="2217"/>
      <c r="QSF2089" s="2217"/>
      <c r="QSG2089" s="2217"/>
      <c r="QSH2089" s="2217"/>
      <c r="QSI2089" s="2217"/>
      <c r="QSJ2089" s="2217"/>
      <c r="QSK2089" s="2217"/>
      <c r="QSL2089" s="2217"/>
      <c r="QSM2089" s="2217"/>
      <c r="QSN2089" s="2217"/>
      <c r="QSO2089" s="2217"/>
      <c r="QSP2089" s="2217"/>
      <c r="QSQ2089" s="2217"/>
      <c r="QSR2089" s="2217"/>
      <c r="QSS2089" s="2217"/>
      <c r="QST2089" s="2217"/>
      <c r="QSU2089" s="2217"/>
      <c r="QSV2089" s="2217"/>
      <c r="QSW2089" s="2217"/>
      <c r="QSX2089" s="2217"/>
      <c r="QSY2089" s="2217"/>
      <c r="QSZ2089" s="2217"/>
      <c r="QTA2089" s="2217"/>
      <c r="QTB2089" s="2217"/>
      <c r="QTC2089" s="2217"/>
      <c r="QTD2089" s="2217"/>
      <c r="QTE2089" s="2217"/>
      <c r="QTF2089" s="2217"/>
      <c r="QTG2089" s="2217"/>
      <c r="QTH2089" s="2217"/>
      <c r="QTI2089" s="2217"/>
      <c r="QTJ2089" s="2217"/>
      <c r="QTK2089" s="2217"/>
      <c r="QTL2089" s="2217"/>
      <c r="QTM2089" s="2217"/>
      <c r="QTN2089" s="2217"/>
      <c r="QTO2089" s="2217"/>
      <c r="QTP2089" s="2217"/>
      <c r="QTQ2089" s="2217"/>
      <c r="QTR2089" s="2217"/>
      <c r="QTS2089" s="2217"/>
      <c r="QTT2089" s="2217"/>
      <c r="QTU2089" s="2217"/>
      <c r="QTV2089" s="2217"/>
      <c r="QTW2089" s="2217"/>
      <c r="QTX2089" s="2217"/>
      <c r="QTY2089" s="2217"/>
      <c r="QTZ2089" s="2217"/>
      <c r="QUA2089" s="2217"/>
      <c r="QUB2089" s="2217"/>
      <c r="QUC2089" s="2217"/>
      <c r="QUD2089" s="2217"/>
      <c r="QUE2089" s="2217"/>
      <c r="QUF2089" s="2217"/>
      <c r="QUG2089" s="2217"/>
      <c r="QUH2089" s="2217"/>
      <c r="QUI2089" s="2217"/>
      <c r="QUJ2089" s="2217"/>
      <c r="QUK2089" s="2217"/>
      <c r="QUL2089" s="2217"/>
      <c r="QUM2089" s="2217"/>
      <c r="QUN2089" s="2217"/>
      <c r="QUO2089" s="2217"/>
      <c r="QUP2089" s="2217"/>
      <c r="QUQ2089" s="2217"/>
      <c r="QUR2089" s="2217"/>
      <c r="QUS2089" s="2217"/>
      <c r="QUT2089" s="2217"/>
      <c r="QUU2089" s="2217"/>
      <c r="QUV2089" s="2217"/>
      <c r="QUW2089" s="2217"/>
      <c r="QUX2089" s="2217"/>
      <c r="QUY2089" s="2217"/>
      <c r="QUZ2089" s="2217"/>
      <c r="QVA2089" s="2217"/>
      <c r="QVB2089" s="2217"/>
      <c r="QVC2089" s="2217"/>
      <c r="QVD2089" s="2217"/>
      <c r="QVE2089" s="2217"/>
      <c r="QVF2089" s="2217"/>
      <c r="QVG2089" s="2217"/>
      <c r="QVH2089" s="2217"/>
      <c r="QVI2089" s="2217"/>
      <c r="QVJ2089" s="2217"/>
      <c r="QVK2089" s="2217"/>
      <c r="QVL2089" s="2217"/>
      <c r="QVM2089" s="2217"/>
      <c r="QVN2089" s="2217"/>
      <c r="QVO2089" s="2217"/>
      <c r="QVP2089" s="2217"/>
      <c r="QVQ2089" s="2217"/>
      <c r="QVR2089" s="2217"/>
      <c r="QVS2089" s="2217"/>
      <c r="QVT2089" s="2217"/>
      <c r="QVU2089" s="2217"/>
      <c r="QVV2089" s="2217"/>
      <c r="QVW2089" s="2217"/>
      <c r="QVX2089" s="2217"/>
      <c r="QVY2089" s="2217"/>
      <c r="QVZ2089" s="2217"/>
      <c r="QWA2089" s="2217"/>
      <c r="QWB2089" s="2217"/>
      <c r="QWC2089" s="2217"/>
      <c r="QWD2089" s="2217"/>
      <c r="QWE2089" s="2217"/>
      <c r="QWF2089" s="2217"/>
      <c r="QWG2089" s="2217"/>
      <c r="QWH2089" s="2217"/>
      <c r="QWI2089" s="2217"/>
      <c r="QWJ2089" s="2217"/>
      <c r="QWK2089" s="2217"/>
      <c r="QWL2089" s="2217"/>
      <c r="QWM2089" s="2217"/>
      <c r="QWN2089" s="2217"/>
      <c r="QWO2089" s="2217"/>
      <c r="QWP2089" s="2217"/>
      <c r="QWQ2089" s="2217"/>
      <c r="QWR2089" s="2217"/>
      <c r="QWS2089" s="2217"/>
      <c r="QWT2089" s="2217"/>
      <c r="QWU2089" s="2217"/>
      <c r="QWV2089" s="2217"/>
      <c r="QWW2089" s="2217"/>
      <c r="QWX2089" s="2217"/>
      <c r="QWY2089" s="2217"/>
      <c r="QWZ2089" s="2217"/>
      <c r="QXA2089" s="2217"/>
      <c r="QXB2089" s="2217"/>
      <c r="QXC2089" s="2217"/>
      <c r="QXD2089" s="2217"/>
      <c r="QXE2089" s="2217"/>
      <c r="QXF2089" s="2217"/>
      <c r="QXG2089" s="2217"/>
      <c r="QXH2089" s="2217"/>
      <c r="QXI2089" s="2217"/>
      <c r="QXJ2089" s="2217"/>
      <c r="QXK2089" s="2217"/>
      <c r="QXL2089" s="2217"/>
      <c r="QXM2089" s="2217"/>
      <c r="QXN2089" s="2217"/>
      <c r="QXO2089" s="2217"/>
      <c r="QXP2089" s="2217"/>
      <c r="QXQ2089" s="2217"/>
      <c r="QXR2089" s="2217"/>
      <c r="QXS2089" s="2217"/>
      <c r="QXT2089" s="2217"/>
      <c r="QXU2089" s="2217"/>
      <c r="QXV2089" s="2217"/>
      <c r="QXW2089" s="2217"/>
      <c r="QXX2089" s="2217"/>
      <c r="QXY2089" s="2217"/>
      <c r="QXZ2089" s="2217"/>
      <c r="QYA2089" s="2217"/>
      <c r="QYB2089" s="2217"/>
      <c r="QYC2089" s="2217"/>
      <c r="QYD2089" s="2217"/>
      <c r="QYE2089" s="2217"/>
      <c r="QYF2089" s="2217"/>
      <c r="QYG2089" s="2217"/>
      <c r="QYH2089" s="2217"/>
      <c r="QYI2089" s="2217"/>
      <c r="QYJ2089" s="2217"/>
      <c r="QYK2089" s="2217"/>
      <c r="QYL2089" s="2217"/>
      <c r="QYM2089" s="2217"/>
      <c r="QYN2089" s="2217"/>
      <c r="QYO2089" s="2217"/>
      <c r="QYP2089" s="2217"/>
      <c r="QYQ2089" s="2217"/>
      <c r="QYR2089" s="2217"/>
      <c r="QYS2089" s="2217"/>
      <c r="QYT2089" s="2217"/>
      <c r="QYU2089" s="2217"/>
      <c r="QYV2089" s="2217"/>
      <c r="QYW2089" s="2217"/>
      <c r="QYX2089" s="2217"/>
      <c r="QYY2089" s="2217"/>
      <c r="QYZ2089" s="2217"/>
      <c r="QZA2089" s="2217"/>
      <c r="QZB2089" s="2217"/>
      <c r="QZC2089" s="2217"/>
      <c r="QZD2089" s="2217"/>
      <c r="QZE2089" s="2217"/>
      <c r="QZF2089" s="2217"/>
      <c r="QZG2089" s="2217"/>
      <c r="QZH2089" s="2217"/>
      <c r="QZI2089" s="2217"/>
      <c r="QZJ2089" s="2217"/>
      <c r="QZK2089" s="2217"/>
      <c r="QZL2089" s="2217"/>
      <c r="QZM2089" s="2217"/>
      <c r="QZN2089" s="2217"/>
      <c r="QZO2089" s="2217"/>
      <c r="QZP2089" s="2217"/>
      <c r="QZQ2089" s="2217"/>
      <c r="QZR2089" s="2217"/>
      <c r="QZS2089" s="2217"/>
      <c r="QZT2089" s="2217"/>
      <c r="QZU2089" s="2217"/>
      <c r="QZV2089" s="2217"/>
      <c r="QZW2089" s="2217"/>
      <c r="QZX2089" s="2217"/>
      <c r="QZY2089" s="2217"/>
      <c r="QZZ2089" s="2217"/>
      <c r="RAA2089" s="2217"/>
      <c r="RAB2089" s="2217"/>
      <c r="RAC2089" s="2217"/>
      <c r="RAD2089" s="2217"/>
      <c r="RAE2089" s="2217"/>
      <c r="RAF2089" s="2217"/>
      <c r="RAG2089" s="2217"/>
      <c r="RAH2089" s="2217"/>
      <c r="RAI2089" s="2217"/>
      <c r="RAJ2089" s="2217"/>
      <c r="RAK2089" s="2217"/>
      <c r="RAL2089" s="2217"/>
      <c r="RAM2089" s="2217"/>
      <c r="RAN2089" s="2217"/>
      <c r="RAO2089" s="2217"/>
      <c r="RAP2089" s="2217"/>
      <c r="RAQ2089" s="2217"/>
      <c r="RAR2089" s="2217"/>
      <c r="RAS2089" s="2217"/>
      <c r="RAT2089" s="2217"/>
      <c r="RAU2089" s="2217"/>
      <c r="RAV2089" s="2217"/>
      <c r="RAW2089" s="2217"/>
      <c r="RAX2089" s="2217"/>
      <c r="RAY2089" s="2217"/>
      <c r="RAZ2089" s="2217"/>
      <c r="RBA2089" s="2217"/>
      <c r="RBB2089" s="2217"/>
      <c r="RBC2089" s="2217"/>
      <c r="RBD2089" s="2217"/>
      <c r="RBE2089" s="2217"/>
      <c r="RBF2089" s="2217"/>
      <c r="RBG2089" s="2217"/>
      <c r="RBH2089" s="2217"/>
      <c r="RBI2089" s="2217"/>
      <c r="RBJ2089" s="2217"/>
      <c r="RBK2089" s="2217"/>
      <c r="RBL2089" s="2217"/>
      <c r="RBM2089" s="2217"/>
      <c r="RBN2089" s="2217"/>
      <c r="RBO2089" s="2217"/>
      <c r="RBP2089" s="2217"/>
      <c r="RBQ2089" s="2217"/>
      <c r="RBR2089" s="2217"/>
      <c r="RBS2089" s="2217"/>
      <c r="RBT2089" s="2217"/>
      <c r="RBU2089" s="2217"/>
      <c r="RBV2089" s="2217"/>
      <c r="RBW2089" s="2217"/>
      <c r="RBX2089" s="2217"/>
      <c r="RBY2089" s="2217"/>
      <c r="RBZ2089" s="2217"/>
      <c r="RCA2089" s="2217"/>
      <c r="RCB2089" s="2217"/>
      <c r="RCC2089" s="2217"/>
      <c r="RCD2089" s="2217"/>
      <c r="RCE2089" s="2217"/>
      <c r="RCF2089" s="2217"/>
      <c r="RCG2089" s="2217"/>
      <c r="RCH2089" s="2217"/>
      <c r="RCI2089" s="2217"/>
      <c r="RCJ2089" s="2217"/>
      <c r="RCK2089" s="2217"/>
      <c r="RCL2089" s="2217"/>
      <c r="RCM2089" s="2217"/>
      <c r="RCN2089" s="2217"/>
      <c r="RCO2089" s="2217"/>
      <c r="RCP2089" s="2217"/>
      <c r="RCQ2089" s="2217"/>
      <c r="RCR2089" s="2217"/>
      <c r="RCS2089" s="2217"/>
      <c r="RCT2089" s="2217"/>
      <c r="RCU2089" s="2217"/>
      <c r="RCV2089" s="2217"/>
      <c r="RCW2089" s="2217"/>
      <c r="RCX2089" s="2217"/>
      <c r="RCY2089" s="2217"/>
      <c r="RCZ2089" s="2217"/>
      <c r="RDA2089" s="2217"/>
      <c r="RDB2089" s="2217"/>
      <c r="RDC2089" s="2217"/>
      <c r="RDD2089" s="2217"/>
      <c r="RDE2089" s="2217"/>
      <c r="RDF2089" s="2217"/>
      <c r="RDG2089" s="2217"/>
      <c r="RDH2089" s="2217"/>
      <c r="RDI2089" s="2217"/>
      <c r="RDJ2089" s="2217"/>
      <c r="RDK2089" s="2217"/>
      <c r="RDL2089" s="2217"/>
      <c r="RDM2089" s="2217"/>
      <c r="RDN2089" s="2217"/>
      <c r="RDO2089" s="2217"/>
      <c r="RDP2089" s="2217"/>
      <c r="RDQ2089" s="2217"/>
      <c r="RDR2089" s="2217"/>
      <c r="RDS2089" s="2217"/>
      <c r="RDT2089" s="2217"/>
      <c r="RDU2089" s="2217"/>
      <c r="RDV2089" s="2217"/>
      <c r="RDW2089" s="2217"/>
      <c r="RDX2089" s="2217"/>
      <c r="RDY2089" s="2217"/>
      <c r="RDZ2089" s="2217"/>
      <c r="REA2089" s="2217"/>
      <c r="REB2089" s="2217"/>
      <c r="REC2089" s="2217"/>
      <c r="RED2089" s="2217"/>
      <c r="REE2089" s="2217"/>
      <c r="REF2089" s="2217"/>
      <c r="REG2089" s="2217"/>
      <c r="REH2089" s="2217"/>
      <c r="REI2089" s="2217"/>
      <c r="REJ2089" s="2217"/>
      <c r="REK2089" s="2217"/>
      <c r="REL2089" s="2217"/>
      <c r="REM2089" s="2217"/>
      <c r="REN2089" s="2217"/>
      <c r="REO2089" s="2217"/>
      <c r="REP2089" s="2217"/>
      <c r="REQ2089" s="2217"/>
      <c r="RER2089" s="2217"/>
      <c r="RES2089" s="2217"/>
      <c r="RET2089" s="2217"/>
      <c r="REU2089" s="2217"/>
      <c r="REV2089" s="2217"/>
      <c r="REW2089" s="2217"/>
      <c r="REX2089" s="2217"/>
      <c r="REY2089" s="2217"/>
      <c r="REZ2089" s="2217"/>
      <c r="RFA2089" s="2217"/>
      <c r="RFB2089" s="2217"/>
      <c r="RFC2089" s="2217"/>
      <c r="RFD2089" s="2217"/>
      <c r="RFE2089" s="2217"/>
      <c r="RFF2089" s="2217"/>
      <c r="RFG2089" s="2217"/>
      <c r="RFH2089" s="2217"/>
      <c r="RFI2089" s="2217"/>
      <c r="RFJ2089" s="2217"/>
      <c r="RFK2089" s="2217"/>
      <c r="RFL2089" s="2217"/>
      <c r="RFM2089" s="2217"/>
      <c r="RFN2089" s="2217"/>
      <c r="RFO2089" s="2217"/>
      <c r="RFP2089" s="2217"/>
      <c r="RFQ2089" s="2217"/>
      <c r="RFR2089" s="2217"/>
      <c r="RFS2089" s="2217"/>
      <c r="RFT2089" s="2217"/>
      <c r="RFU2089" s="2217"/>
      <c r="RFV2089" s="2217"/>
      <c r="RFW2089" s="2217"/>
      <c r="RFX2089" s="2217"/>
      <c r="RFY2089" s="2217"/>
      <c r="RFZ2089" s="2217"/>
      <c r="RGA2089" s="2217"/>
      <c r="RGB2089" s="2217"/>
      <c r="RGC2089" s="2217"/>
      <c r="RGD2089" s="2217"/>
      <c r="RGE2089" s="2217"/>
      <c r="RGF2089" s="2217"/>
      <c r="RGG2089" s="2217"/>
      <c r="RGH2089" s="2217"/>
      <c r="RGI2089" s="2217"/>
      <c r="RGJ2089" s="2217"/>
      <c r="RGK2089" s="2217"/>
      <c r="RGL2089" s="2217"/>
      <c r="RGM2089" s="2217"/>
      <c r="RGN2089" s="2217"/>
      <c r="RGO2089" s="2217"/>
      <c r="RGP2089" s="2217"/>
      <c r="RGQ2089" s="2217"/>
      <c r="RGR2089" s="2217"/>
      <c r="RGS2089" s="2217"/>
      <c r="RGT2089" s="2217"/>
      <c r="RGU2089" s="2217"/>
      <c r="RGV2089" s="2217"/>
      <c r="RGW2089" s="2217"/>
      <c r="RGX2089" s="2217"/>
      <c r="RGY2089" s="2217"/>
      <c r="RGZ2089" s="2217"/>
      <c r="RHA2089" s="2217"/>
      <c r="RHB2089" s="2217"/>
      <c r="RHC2089" s="2217"/>
      <c r="RHD2089" s="2217"/>
      <c r="RHE2089" s="2217"/>
      <c r="RHF2089" s="2217"/>
      <c r="RHG2089" s="2217"/>
      <c r="RHH2089" s="2217"/>
      <c r="RHI2089" s="2217"/>
      <c r="RHJ2089" s="2217"/>
      <c r="RHK2089" s="2217"/>
      <c r="RHL2089" s="2217"/>
      <c r="RHM2089" s="2217"/>
      <c r="RHN2089" s="2217"/>
      <c r="RHO2089" s="2217"/>
      <c r="RHP2089" s="2217"/>
      <c r="RHQ2089" s="2217"/>
      <c r="RHR2089" s="2217"/>
      <c r="RHS2089" s="2217"/>
      <c r="RHT2089" s="2217"/>
      <c r="RHU2089" s="2217"/>
      <c r="RHV2089" s="2217"/>
      <c r="RHW2089" s="2217"/>
      <c r="RHX2089" s="2217"/>
      <c r="RHY2089" s="2217"/>
      <c r="RHZ2089" s="2217"/>
      <c r="RIA2089" s="2217"/>
      <c r="RIB2089" s="2217"/>
      <c r="RIC2089" s="2217"/>
      <c r="RID2089" s="2217"/>
      <c r="RIE2089" s="2217"/>
      <c r="RIF2089" s="2217"/>
      <c r="RIG2089" s="2217"/>
      <c r="RIH2089" s="2217"/>
      <c r="RII2089" s="2217"/>
      <c r="RIJ2089" s="2217"/>
      <c r="RIK2089" s="2217"/>
      <c r="RIL2089" s="2217"/>
      <c r="RIM2089" s="2217"/>
      <c r="RIN2089" s="2217"/>
      <c r="RIO2089" s="2217"/>
      <c r="RIP2089" s="2217"/>
      <c r="RIQ2089" s="2217"/>
      <c r="RIR2089" s="2217"/>
      <c r="RIS2089" s="2217"/>
      <c r="RIT2089" s="2217"/>
      <c r="RIU2089" s="2217"/>
      <c r="RIV2089" s="2217"/>
      <c r="RIW2089" s="2217"/>
      <c r="RIX2089" s="2217"/>
      <c r="RIY2089" s="2217"/>
      <c r="RIZ2089" s="2217"/>
      <c r="RJA2089" s="2217"/>
      <c r="RJB2089" s="2217"/>
      <c r="RJC2089" s="2217"/>
      <c r="RJD2089" s="2217"/>
      <c r="RJE2089" s="2217"/>
      <c r="RJF2089" s="2217"/>
      <c r="RJG2089" s="2217"/>
      <c r="RJH2089" s="2217"/>
      <c r="RJI2089" s="2217"/>
      <c r="RJJ2089" s="2217"/>
      <c r="RJK2089" s="2217"/>
      <c r="RJL2089" s="2217"/>
      <c r="RJM2089" s="2217"/>
      <c r="RJN2089" s="2217"/>
      <c r="RJO2089" s="2217"/>
      <c r="RJP2089" s="2217"/>
      <c r="RJQ2089" s="2217"/>
      <c r="RJR2089" s="2217"/>
      <c r="RJS2089" s="2217"/>
      <c r="RJT2089" s="2217"/>
      <c r="RJU2089" s="2217"/>
      <c r="RJV2089" s="2217"/>
      <c r="RJW2089" s="2217"/>
      <c r="RJX2089" s="2217"/>
      <c r="RJY2089" s="2217"/>
      <c r="RJZ2089" s="2217"/>
      <c r="RKA2089" s="2217"/>
      <c r="RKB2089" s="2217"/>
      <c r="RKC2089" s="2217"/>
      <c r="RKD2089" s="2217"/>
      <c r="RKE2089" s="2217"/>
      <c r="RKF2089" s="2217"/>
      <c r="RKG2089" s="2217"/>
      <c r="RKH2089" s="2217"/>
      <c r="RKI2089" s="2217"/>
      <c r="RKJ2089" s="2217"/>
      <c r="RKK2089" s="2217"/>
      <c r="RKL2089" s="2217"/>
      <c r="RKM2089" s="2217"/>
      <c r="RKN2089" s="2217"/>
      <c r="RKO2089" s="2217"/>
      <c r="RKP2089" s="2217"/>
      <c r="RKQ2089" s="2217"/>
      <c r="RKR2089" s="2217"/>
      <c r="RKS2089" s="2217"/>
      <c r="RKT2089" s="2217"/>
      <c r="RKU2089" s="2217"/>
      <c r="RKV2089" s="2217"/>
      <c r="RKW2089" s="2217"/>
      <c r="RKX2089" s="2217"/>
      <c r="RKY2089" s="2217"/>
      <c r="RKZ2089" s="2217"/>
      <c r="RLA2089" s="2217"/>
      <c r="RLB2089" s="2217"/>
      <c r="RLC2089" s="2217"/>
      <c r="RLD2089" s="2217"/>
      <c r="RLE2089" s="2217"/>
      <c r="RLF2089" s="2217"/>
      <c r="RLG2089" s="2217"/>
      <c r="RLH2089" s="2217"/>
      <c r="RLI2089" s="2217"/>
      <c r="RLJ2089" s="2217"/>
      <c r="RLK2089" s="2217"/>
      <c r="RLL2089" s="2217"/>
      <c r="RLM2089" s="2217"/>
      <c r="RLN2089" s="2217"/>
      <c r="RLO2089" s="2217"/>
      <c r="RLP2089" s="2217"/>
      <c r="RLQ2089" s="2217"/>
      <c r="RLR2089" s="2217"/>
      <c r="RLS2089" s="2217"/>
      <c r="RLT2089" s="2217"/>
      <c r="RLU2089" s="2217"/>
      <c r="RLV2089" s="2217"/>
      <c r="RLW2089" s="2217"/>
      <c r="RLX2089" s="2217"/>
      <c r="RLY2089" s="2217"/>
      <c r="RLZ2089" s="2217"/>
      <c r="RMA2089" s="2217"/>
      <c r="RMB2089" s="2217"/>
      <c r="RMC2089" s="2217"/>
      <c r="RMD2089" s="2217"/>
      <c r="RME2089" s="2217"/>
      <c r="RMF2089" s="2217"/>
      <c r="RMG2089" s="2217"/>
      <c r="RMH2089" s="2217"/>
      <c r="RMI2089" s="2217"/>
      <c r="RMJ2089" s="2217"/>
      <c r="RMK2089" s="2217"/>
      <c r="RML2089" s="2217"/>
      <c r="RMM2089" s="2217"/>
      <c r="RMN2089" s="2217"/>
      <c r="RMO2089" s="2217"/>
      <c r="RMP2089" s="2217"/>
      <c r="RMQ2089" s="2217"/>
      <c r="RMR2089" s="2217"/>
      <c r="RMS2089" s="2217"/>
      <c r="RMT2089" s="2217"/>
      <c r="RMU2089" s="2217"/>
      <c r="RMV2089" s="2217"/>
      <c r="RMW2089" s="2217"/>
      <c r="RMX2089" s="2217"/>
      <c r="RMY2089" s="2217"/>
      <c r="RMZ2089" s="2217"/>
      <c r="RNA2089" s="2217"/>
      <c r="RNB2089" s="2217"/>
      <c r="RNC2089" s="2217"/>
      <c r="RND2089" s="2217"/>
      <c r="RNE2089" s="2217"/>
      <c r="RNF2089" s="2217"/>
      <c r="RNG2089" s="2217"/>
      <c r="RNH2089" s="2217"/>
      <c r="RNI2089" s="2217"/>
      <c r="RNJ2089" s="2217"/>
      <c r="RNK2089" s="2217"/>
      <c r="RNL2089" s="2217"/>
      <c r="RNM2089" s="2217"/>
      <c r="RNN2089" s="2217"/>
      <c r="RNO2089" s="2217"/>
      <c r="RNP2089" s="2217"/>
      <c r="RNQ2089" s="2217"/>
      <c r="RNR2089" s="2217"/>
      <c r="RNS2089" s="2217"/>
      <c r="RNT2089" s="2217"/>
      <c r="RNU2089" s="2217"/>
      <c r="RNV2089" s="2217"/>
      <c r="RNW2089" s="2217"/>
      <c r="RNX2089" s="2217"/>
      <c r="RNY2089" s="2217"/>
      <c r="RNZ2089" s="2217"/>
      <c r="ROA2089" s="2217"/>
      <c r="ROB2089" s="2217"/>
      <c r="ROC2089" s="2217"/>
      <c r="ROD2089" s="2217"/>
      <c r="ROE2089" s="2217"/>
      <c r="ROF2089" s="2217"/>
      <c r="ROG2089" s="2217"/>
      <c r="ROH2089" s="2217"/>
      <c r="ROI2089" s="2217"/>
      <c r="ROJ2089" s="2217"/>
      <c r="ROK2089" s="2217"/>
      <c r="ROL2089" s="2217"/>
      <c r="ROM2089" s="2217"/>
      <c r="RON2089" s="2217"/>
      <c r="ROO2089" s="2217"/>
      <c r="ROP2089" s="2217"/>
      <c r="ROQ2089" s="2217"/>
      <c r="ROR2089" s="2217"/>
      <c r="ROS2089" s="2217"/>
      <c r="ROT2089" s="2217"/>
      <c r="ROU2089" s="2217"/>
      <c r="ROV2089" s="2217"/>
      <c r="ROW2089" s="2217"/>
      <c r="ROX2089" s="2217"/>
      <c r="ROY2089" s="2217"/>
      <c r="ROZ2089" s="2217"/>
      <c r="RPA2089" s="2217"/>
      <c r="RPB2089" s="2217"/>
      <c r="RPC2089" s="2217"/>
      <c r="RPD2089" s="2217"/>
      <c r="RPE2089" s="2217"/>
      <c r="RPF2089" s="2217"/>
      <c r="RPG2089" s="2217"/>
      <c r="RPH2089" s="2217"/>
      <c r="RPI2089" s="2217"/>
      <c r="RPJ2089" s="2217"/>
      <c r="RPK2089" s="2217"/>
      <c r="RPL2089" s="2217"/>
      <c r="RPM2089" s="2217"/>
      <c r="RPN2089" s="2217"/>
      <c r="RPO2089" s="2217"/>
      <c r="RPP2089" s="2217"/>
      <c r="RPQ2089" s="2217"/>
      <c r="RPR2089" s="2217"/>
      <c r="RPS2089" s="2217"/>
      <c r="RPT2089" s="2217"/>
      <c r="RPU2089" s="2217"/>
      <c r="RPV2089" s="2217"/>
      <c r="RPW2089" s="2217"/>
      <c r="RPX2089" s="2217"/>
      <c r="RPY2089" s="2217"/>
      <c r="RPZ2089" s="2217"/>
      <c r="RQA2089" s="2217"/>
      <c r="RQB2089" s="2217"/>
      <c r="RQC2089" s="2217"/>
      <c r="RQD2089" s="2217"/>
      <c r="RQE2089" s="2217"/>
      <c r="RQF2089" s="2217"/>
      <c r="RQG2089" s="2217"/>
      <c r="RQH2089" s="2217"/>
      <c r="RQI2089" s="2217"/>
      <c r="RQJ2089" s="2217"/>
      <c r="RQK2089" s="2217"/>
      <c r="RQL2089" s="2217"/>
      <c r="RQM2089" s="2217"/>
      <c r="RQN2089" s="2217"/>
      <c r="RQO2089" s="2217"/>
      <c r="RQP2089" s="2217"/>
      <c r="RQQ2089" s="2217"/>
      <c r="RQR2089" s="2217"/>
      <c r="RQS2089" s="2217"/>
      <c r="RQT2089" s="2217"/>
      <c r="RQU2089" s="2217"/>
      <c r="RQV2089" s="2217"/>
      <c r="RQW2089" s="2217"/>
      <c r="RQX2089" s="2217"/>
      <c r="RQY2089" s="2217"/>
      <c r="RQZ2089" s="2217"/>
      <c r="RRA2089" s="2217"/>
      <c r="RRB2089" s="2217"/>
      <c r="RRC2089" s="2217"/>
      <c r="RRD2089" s="2217"/>
      <c r="RRE2089" s="2217"/>
      <c r="RRF2089" s="2217"/>
      <c r="RRG2089" s="2217"/>
      <c r="RRH2089" s="2217"/>
      <c r="RRI2089" s="2217"/>
      <c r="RRJ2089" s="2217"/>
      <c r="RRK2089" s="2217"/>
      <c r="RRL2089" s="2217"/>
      <c r="RRM2089" s="2217"/>
      <c r="RRN2089" s="2217"/>
      <c r="RRO2089" s="2217"/>
      <c r="RRP2089" s="2217"/>
      <c r="RRQ2089" s="2217"/>
      <c r="RRR2089" s="2217"/>
      <c r="RRS2089" s="2217"/>
      <c r="RRT2089" s="2217"/>
      <c r="RRU2089" s="2217"/>
      <c r="RRV2089" s="2217"/>
      <c r="RRW2089" s="2217"/>
      <c r="RRX2089" s="2217"/>
      <c r="RRY2089" s="2217"/>
      <c r="RRZ2089" s="2217"/>
      <c r="RSA2089" s="2217"/>
      <c r="RSB2089" s="2217"/>
      <c r="RSC2089" s="2217"/>
      <c r="RSD2089" s="2217"/>
      <c r="RSE2089" s="2217"/>
      <c r="RSF2089" s="2217"/>
      <c r="RSG2089" s="2217"/>
      <c r="RSH2089" s="2217"/>
      <c r="RSI2089" s="2217"/>
      <c r="RSJ2089" s="2217"/>
      <c r="RSK2089" s="2217"/>
      <c r="RSL2089" s="2217"/>
      <c r="RSM2089" s="2217"/>
      <c r="RSN2089" s="2217"/>
      <c r="RSO2089" s="2217"/>
      <c r="RSP2089" s="2217"/>
      <c r="RSQ2089" s="2217"/>
      <c r="RSR2089" s="2217"/>
      <c r="RSS2089" s="2217"/>
      <c r="RST2089" s="2217"/>
      <c r="RSU2089" s="2217"/>
      <c r="RSV2089" s="2217"/>
      <c r="RSW2089" s="2217"/>
      <c r="RSX2089" s="2217"/>
      <c r="RSY2089" s="2217"/>
      <c r="RSZ2089" s="2217"/>
      <c r="RTA2089" s="2217"/>
      <c r="RTB2089" s="2217"/>
      <c r="RTC2089" s="2217"/>
      <c r="RTD2089" s="2217"/>
      <c r="RTE2089" s="2217"/>
      <c r="RTF2089" s="2217"/>
      <c r="RTG2089" s="2217"/>
      <c r="RTH2089" s="2217"/>
      <c r="RTI2089" s="2217"/>
      <c r="RTJ2089" s="2217"/>
      <c r="RTK2089" s="2217"/>
      <c r="RTL2089" s="2217"/>
      <c r="RTM2089" s="2217"/>
      <c r="RTN2089" s="2217"/>
      <c r="RTO2089" s="2217"/>
      <c r="RTP2089" s="2217"/>
      <c r="RTQ2089" s="2217"/>
      <c r="RTR2089" s="2217"/>
      <c r="RTS2089" s="2217"/>
      <c r="RTT2089" s="2217"/>
      <c r="RTU2089" s="2217"/>
      <c r="RTV2089" s="2217"/>
      <c r="RTW2089" s="2217"/>
      <c r="RTX2089" s="2217"/>
      <c r="RTY2089" s="2217"/>
      <c r="RTZ2089" s="2217"/>
      <c r="RUA2089" s="2217"/>
      <c r="RUB2089" s="2217"/>
      <c r="RUC2089" s="2217"/>
      <c r="RUD2089" s="2217"/>
      <c r="RUE2089" s="2217"/>
      <c r="RUF2089" s="2217"/>
      <c r="RUG2089" s="2217"/>
      <c r="RUH2089" s="2217"/>
      <c r="RUI2089" s="2217"/>
      <c r="RUJ2089" s="2217"/>
      <c r="RUK2089" s="2217"/>
      <c r="RUL2089" s="2217"/>
      <c r="RUM2089" s="2217"/>
      <c r="RUN2089" s="2217"/>
      <c r="RUO2089" s="2217"/>
      <c r="RUP2089" s="2217"/>
      <c r="RUQ2089" s="2217"/>
      <c r="RUR2089" s="2217"/>
      <c r="RUS2089" s="2217"/>
      <c r="RUT2089" s="2217"/>
      <c r="RUU2089" s="2217"/>
      <c r="RUV2089" s="2217"/>
      <c r="RUW2089" s="2217"/>
      <c r="RUX2089" s="2217"/>
      <c r="RUY2089" s="2217"/>
      <c r="RUZ2089" s="2217"/>
      <c r="RVA2089" s="2217"/>
      <c r="RVB2089" s="2217"/>
      <c r="RVC2089" s="2217"/>
      <c r="RVD2089" s="2217"/>
      <c r="RVE2089" s="2217"/>
      <c r="RVF2089" s="2217"/>
      <c r="RVG2089" s="2217"/>
      <c r="RVH2089" s="2217"/>
      <c r="RVI2089" s="2217"/>
      <c r="RVJ2089" s="2217"/>
      <c r="RVK2089" s="2217"/>
      <c r="RVL2089" s="2217"/>
      <c r="RVM2089" s="2217"/>
      <c r="RVN2089" s="2217"/>
      <c r="RVO2089" s="2217"/>
      <c r="RVP2089" s="2217"/>
      <c r="RVQ2089" s="2217"/>
      <c r="RVR2089" s="2217"/>
      <c r="RVS2089" s="2217"/>
      <c r="RVT2089" s="2217"/>
      <c r="RVU2089" s="2217"/>
      <c r="RVV2089" s="2217"/>
      <c r="RVW2089" s="2217"/>
      <c r="RVX2089" s="2217"/>
      <c r="RVY2089" s="2217"/>
      <c r="RVZ2089" s="2217"/>
      <c r="RWA2089" s="2217"/>
      <c r="RWB2089" s="2217"/>
      <c r="RWC2089" s="2217"/>
      <c r="RWD2089" s="2217"/>
      <c r="RWE2089" s="2217"/>
      <c r="RWF2089" s="2217"/>
      <c r="RWG2089" s="2217"/>
      <c r="RWH2089" s="2217"/>
      <c r="RWI2089" s="2217"/>
      <c r="RWJ2089" s="2217"/>
      <c r="RWK2089" s="2217"/>
      <c r="RWL2089" s="2217"/>
      <c r="RWM2089" s="2217"/>
      <c r="RWN2089" s="2217"/>
      <c r="RWO2089" s="2217"/>
      <c r="RWP2089" s="2217"/>
      <c r="RWQ2089" s="2217"/>
      <c r="RWR2089" s="2217"/>
      <c r="RWS2089" s="2217"/>
      <c r="RWT2089" s="2217"/>
      <c r="RWU2089" s="2217"/>
      <c r="RWV2089" s="2217"/>
      <c r="RWW2089" s="2217"/>
      <c r="RWX2089" s="2217"/>
      <c r="RWY2089" s="2217"/>
      <c r="RWZ2089" s="2217"/>
      <c r="RXA2089" s="2217"/>
      <c r="RXB2089" s="2217"/>
      <c r="RXC2089" s="2217"/>
      <c r="RXD2089" s="2217"/>
      <c r="RXE2089" s="2217"/>
      <c r="RXF2089" s="2217"/>
      <c r="RXG2089" s="2217"/>
      <c r="RXH2089" s="2217"/>
      <c r="RXI2089" s="2217"/>
      <c r="RXJ2089" s="2217"/>
      <c r="RXK2089" s="2217"/>
      <c r="RXL2089" s="2217"/>
      <c r="RXM2089" s="2217"/>
      <c r="RXN2089" s="2217"/>
      <c r="RXO2089" s="2217"/>
      <c r="RXP2089" s="2217"/>
      <c r="RXQ2089" s="2217"/>
      <c r="RXR2089" s="2217"/>
      <c r="RXS2089" s="2217"/>
      <c r="RXT2089" s="2217"/>
      <c r="RXU2089" s="2217"/>
      <c r="RXV2089" s="2217"/>
      <c r="RXW2089" s="2217"/>
      <c r="RXX2089" s="2217"/>
      <c r="RXY2089" s="2217"/>
      <c r="RXZ2089" s="2217"/>
      <c r="RYA2089" s="2217"/>
      <c r="RYB2089" s="2217"/>
      <c r="RYC2089" s="2217"/>
      <c r="RYD2089" s="2217"/>
      <c r="RYE2089" s="2217"/>
      <c r="RYF2089" s="2217"/>
      <c r="RYG2089" s="2217"/>
      <c r="RYH2089" s="2217"/>
      <c r="RYI2089" s="2217"/>
      <c r="RYJ2089" s="2217"/>
      <c r="RYK2089" s="2217"/>
      <c r="RYL2089" s="2217"/>
      <c r="RYM2089" s="2217"/>
      <c r="RYN2089" s="2217"/>
      <c r="RYO2089" s="2217"/>
      <c r="RYP2089" s="2217"/>
      <c r="RYQ2089" s="2217"/>
      <c r="RYR2089" s="2217"/>
      <c r="RYS2089" s="2217"/>
      <c r="RYT2089" s="2217"/>
      <c r="RYU2089" s="2217"/>
      <c r="RYV2089" s="2217"/>
      <c r="RYW2089" s="2217"/>
      <c r="RYX2089" s="2217"/>
      <c r="RYY2089" s="2217"/>
      <c r="RYZ2089" s="2217"/>
      <c r="RZA2089" s="2217"/>
      <c r="RZB2089" s="2217"/>
      <c r="RZC2089" s="2217"/>
      <c r="RZD2089" s="2217"/>
      <c r="RZE2089" s="2217"/>
      <c r="RZF2089" s="2217"/>
      <c r="RZG2089" s="2217"/>
      <c r="RZH2089" s="2217"/>
      <c r="RZI2089" s="2217"/>
      <c r="RZJ2089" s="2217"/>
      <c r="RZK2089" s="2217"/>
      <c r="RZL2089" s="2217"/>
      <c r="RZM2089" s="2217"/>
      <c r="RZN2089" s="2217"/>
      <c r="RZO2089" s="2217"/>
      <c r="RZP2089" s="2217"/>
      <c r="RZQ2089" s="2217"/>
      <c r="RZR2089" s="2217"/>
      <c r="RZS2089" s="2217"/>
      <c r="RZT2089" s="2217"/>
      <c r="RZU2089" s="2217"/>
      <c r="RZV2089" s="2217"/>
      <c r="RZW2089" s="2217"/>
      <c r="RZX2089" s="2217"/>
      <c r="RZY2089" s="2217"/>
      <c r="RZZ2089" s="2217"/>
      <c r="SAA2089" s="2217"/>
      <c r="SAB2089" s="2217"/>
      <c r="SAC2089" s="2217"/>
      <c r="SAD2089" s="2217"/>
      <c r="SAE2089" s="2217"/>
      <c r="SAF2089" s="2217"/>
      <c r="SAG2089" s="2217"/>
      <c r="SAH2089" s="2217"/>
      <c r="SAI2089" s="2217"/>
      <c r="SAJ2089" s="2217"/>
      <c r="SAK2089" s="2217"/>
      <c r="SAL2089" s="2217"/>
      <c r="SAM2089" s="2217"/>
      <c r="SAN2089" s="2217"/>
      <c r="SAO2089" s="2217"/>
      <c r="SAP2089" s="2217"/>
      <c r="SAQ2089" s="2217"/>
      <c r="SAR2089" s="2217"/>
      <c r="SAS2089" s="2217"/>
      <c r="SAT2089" s="2217"/>
      <c r="SAU2089" s="2217"/>
      <c r="SAV2089" s="2217"/>
      <c r="SAW2089" s="2217"/>
      <c r="SAX2089" s="2217"/>
      <c r="SAY2089" s="2217"/>
      <c r="SAZ2089" s="2217"/>
      <c r="SBA2089" s="2217"/>
      <c r="SBB2089" s="2217"/>
      <c r="SBC2089" s="2217"/>
      <c r="SBD2089" s="2217"/>
      <c r="SBE2089" s="2217"/>
      <c r="SBF2089" s="2217"/>
      <c r="SBG2089" s="2217"/>
      <c r="SBH2089" s="2217"/>
      <c r="SBI2089" s="2217"/>
      <c r="SBJ2089" s="2217"/>
      <c r="SBK2089" s="2217"/>
      <c r="SBL2089" s="2217"/>
      <c r="SBM2089" s="2217"/>
      <c r="SBN2089" s="2217"/>
      <c r="SBO2089" s="2217"/>
      <c r="SBP2089" s="2217"/>
      <c r="SBQ2089" s="2217"/>
      <c r="SBR2089" s="2217"/>
      <c r="SBS2089" s="2217"/>
      <c r="SBT2089" s="2217"/>
      <c r="SBU2089" s="2217"/>
      <c r="SBV2089" s="2217"/>
      <c r="SBW2089" s="2217"/>
      <c r="SBX2089" s="2217"/>
      <c r="SBY2089" s="2217"/>
      <c r="SBZ2089" s="2217"/>
      <c r="SCA2089" s="2217"/>
      <c r="SCB2089" s="2217"/>
      <c r="SCC2089" s="2217"/>
      <c r="SCD2089" s="2217"/>
      <c r="SCE2089" s="2217"/>
      <c r="SCF2089" s="2217"/>
      <c r="SCG2089" s="2217"/>
      <c r="SCH2089" s="2217"/>
      <c r="SCI2089" s="2217"/>
      <c r="SCJ2089" s="2217"/>
      <c r="SCK2089" s="2217"/>
      <c r="SCL2089" s="2217"/>
      <c r="SCM2089" s="2217"/>
      <c r="SCN2089" s="2217"/>
      <c r="SCO2089" s="2217"/>
      <c r="SCP2089" s="2217"/>
      <c r="SCQ2089" s="2217"/>
      <c r="SCR2089" s="2217"/>
      <c r="SCS2089" s="2217"/>
      <c r="SCT2089" s="2217"/>
      <c r="SCU2089" s="2217"/>
      <c r="SCV2089" s="2217"/>
      <c r="SCW2089" s="2217"/>
      <c r="SCX2089" s="2217"/>
      <c r="SCY2089" s="2217"/>
      <c r="SCZ2089" s="2217"/>
      <c r="SDA2089" s="2217"/>
      <c r="SDB2089" s="2217"/>
      <c r="SDC2089" s="2217"/>
      <c r="SDD2089" s="2217"/>
      <c r="SDE2089" s="2217"/>
      <c r="SDF2089" s="2217"/>
      <c r="SDG2089" s="2217"/>
      <c r="SDH2089" s="2217"/>
      <c r="SDI2089" s="2217"/>
      <c r="SDJ2089" s="2217"/>
      <c r="SDK2089" s="2217"/>
      <c r="SDL2089" s="2217"/>
      <c r="SDM2089" s="2217"/>
      <c r="SDN2089" s="2217"/>
      <c r="SDO2089" s="2217"/>
      <c r="SDP2089" s="2217"/>
      <c r="SDQ2089" s="2217"/>
      <c r="SDR2089" s="2217"/>
      <c r="SDS2089" s="2217"/>
      <c r="SDT2089" s="2217"/>
      <c r="SDU2089" s="2217"/>
      <c r="SDV2089" s="2217"/>
      <c r="SDW2089" s="2217"/>
      <c r="SDX2089" s="2217"/>
      <c r="SDY2089" s="2217"/>
      <c r="SDZ2089" s="2217"/>
      <c r="SEA2089" s="2217"/>
      <c r="SEB2089" s="2217"/>
      <c r="SEC2089" s="2217"/>
      <c r="SED2089" s="2217"/>
      <c r="SEE2089" s="2217"/>
      <c r="SEF2089" s="2217"/>
      <c r="SEG2089" s="2217"/>
      <c r="SEH2089" s="2217"/>
      <c r="SEI2089" s="2217"/>
      <c r="SEJ2089" s="2217"/>
      <c r="SEK2089" s="2217"/>
      <c r="SEL2089" s="2217"/>
      <c r="SEM2089" s="2217"/>
      <c r="SEN2089" s="2217"/>
      <c r="SEO2089" s="2217"/>
      <c r="SEP2089" s="2217"/>
      <c r="SEQ2089" s="2217"/>
      <c r="SER2089" s="2217"/>
      <c r="SES2089" s="2217"/>
      <c r="SET2089" s="2217"/>
      <c r="SEU2089" s="2217"/>
      <c r="SEV2089" s="2217"/>
      <c r="SEW2089" s="2217"/>
      <c r="SEX2089" s="2217"/>
      <c r="SEY2089" s="2217"/>
      <c r="SEZ2089" s="2217"/>
      <c r="SFA2089" s="2217"/>
      <c r="SFB2089" s="2217"/>
      <c r="SFC2089" s="2217"/>
      <c r="SFD2089" s="2217"/>
      <c r="SFE2089" s="2217"/>
      <c r="SFF2089" s="2217"/>
      <c r="SFG2089" s="2217"/>
      <c r="SFH2089" s="2217"/>
      <c r="SFI2089" s="2217"/>
      <c r="SFJ2089" s="2217"/>
      <c r="SFK2089" s="2217"/>
      <c r="SFL2089" s="2217"/>
      <c r="SFM2089" s="2217"/>
      <c r="SFN2089" s="2217"/>
      <c r="SFO2089" s="2217"/>
      <c r="SFP2089" s="2217"/>
      <c r="SFQ2089" s="2217"/>
      <c r="SFR2089" s="2217"/>
      <c r="SFS2089" s="2217"/>
      <c r="SFT2089" s="2217"/>
      <c r="SFU2089" s="2217"/>
      <c r="SFV2089" s="2217"/>
      <c r="SFW2089" s="2217"/>
      <c r="SFX2089" s="2217"/>
      <c r="SFY2089" s="2217"/>
      <c r="SFZ2089" s="2217"/>
      <c r="SGA2089" s="2217"/>
      <c r="SGB2089" s="2217"/>
      <c r="SGC2089" s="2217"/>
      <c r="SGD2089" s="2217"/>
      <c r="SGE2089" s="2217"/>
      <c r="SGF2089" s="2217"/>
      <c r="SGG2089" s="2217"/>
      <c r="SGH2089" s="2217"/>
      <c r="SGI2089" s="2217"/>
      <c r="SGJ2089" s="2217"/>
      <c r="SGK2089" s="2217"/>
      <c r="SGL2089" s="2217"/>
      <c r="SGM2089" s="2217"/>
      <c r="SGN2089" s="2217"/>
      <c r="SGO2089" s="2217"/>
      <c r="SGP2089" s="2217"/>
      <c r="SGQ2089" s="2217"/>
      <c r="SGR2089" s="2217"/>
      <c r="SGS2089" s="2217"/>
      <c r="SGT2089" s="2217"/>
      <c r="SGU2089" s="2217"/>
      <c r="SGV2089" s="2217"/>
      <c r="SGW2089" s="2217"/>
      <c r="SGX2089" s="2217"/>
      <c r="SGY2089" s="2217"/>
      <c r="SGZ2089" s="2217"/>
      <c r="SHA2089" s="2217"/>
      <c r="SHB2089" s="2217"/>
      <c r="SHC2089" s="2217"/>
      <c r="SHD2089" s="2217"/>
      <c r="SHE2089" s="2217"/>
      <c r="SHF2089" s="2217"/>
      <c r="SHG2089" s="2217"/>
      <c r="SHH2089" s="2217"/>
      <c r="SHI2089" s="2217"/>
      <c r="SHJ2089" s="2217"/>
      <c r="SHK2089" s="2217"/>
      <c r="SHL2089" s="2217"/>
      <c r="SHM2089" s="2217"/>
      <c r="SHN2089" s="2217"/>
      <c r="SHO2089" s="2217"/>
      <c r="SHP2089" s="2217"/>
      <c r="SHQ2089" s="2217"/>
      <c r="SHR2089" s="2217"/>
      <c r="SHS2089" s="2217"/>
      <c r="SHT2089" s="2217"/>
      <c r="SHU2089" s="2217"/>
      <c r="SHV2089" s="2217"/>
      <c r="SHW2089" s="2217"/>
      <c r="SHX2089" s="2217"/>
      <c r="SHY2089" s="2217"/>
      <c r="SHZ2089" s="2217"/>
      <c r="SIA2089" s="2217"/>
      <c r="SIB2089" s="2217"/>
      <c r="SIC2089" s="2217"/>
      <c r="SID2089" s="2217"/>
      <c r="SIE2089" s="2217"/>
      <c r="SIF2089" s="2217"/>
      <c r="SIG2089" s="2217"/>
      <c r="SIH2089" s="2217"/>
      <c r="SII2089" s="2217"/>
      <c r="SIJ2089" s="2217"/>
      <c r="SIK2089" s="2217"/>
      <c r="SIL2089" s="2217"/>
      <c r="SIM2089" s="2217"/>
      <c r="SIN2089" s="2217"/>
      <c r="SIO2089" s="2217"/>
      <c r="SIP2089" s="2217"/>
      <c r="SIQ2089" s="2217"/>
      <c r="SIR2089" s="2217"/>
      <c r="SIS2089" s="2217"/>
      <c r="SIT2089" s="2217"/>
      <c r="SIU2089" s="2217"/>
      <c r="SIV2089" s="2217"/>
      <c r="SIW2089" s="2217"/>
      <c r="SIX2089" s="2217"/>
      <c r="SIY2089" s="2217"/>
      <c r="SIZ2089" s="2217"/>
      <c r="SJA2089" s="2217"/>
      <c r="SJB2089" s="2217"/>
      <c r="SJC2089" s="2217"/>
      <c r="SJD2089" s="2217"/>
      <c r="SJE2089" s="2217"/>
      <c r="SJF2089" s="2217"/>
      <c r="SJG2089" s="2217"/>
      <c r="SJH2089" s="2217"/>
      <c r="SJI2089" s="2217"/>
      <c r="SJJ2089" s="2217"/>
      <c r="SJK2089" s="2217"/>
      <c r="SJL2089" s="2217"/>
      <c r="SJM2089" s="2217"/>
      <c r="SJN2089" s="2217"/>
      <c r="SJO2089" s="2217"/>
      <c r="SJP2089" s="2217"/>
      <c r="SJQ2089" s="2217"/>
      <c r="SJR2089" s="2217"/>
      <c r="SJS2089" s="2217"/>
      <c r="SJT2089" s="2217"/>
      <c r="SJU2089" s="2217"/>
      <c r="SJV2089" s="2217"/>
      <c r="SJW2089" s="2217"/>
      <c r="SJX2089" s="2217"/>
      <c r="SJY2089" s="2217"/>
      <c r="SJZ2089" s="2217"/>
      <c r="SKA2089" s="2217"/>
      <c r="SKB2089" s="2217"/>
      <c r="SKC2089" s="2217"/>
      <c r="SKD2089" s="2217"/>
      <c r="SKE2089" s="2217"/>
      <c r="SKF2089" s="2217"/>
      <c r="SKG2089" s="2217"/>
      <c r="SKH2089" s="2217"/>
      <c r="SKI2089" s="2217"/>
      <c r="SKJ2089" s="2217"/>
      <c r="SKK2089" s="2217"/>
      <c r="SKL2089" s="2217"/>
      <c r="SKM2089" s="2217"/>
      <c r="SKN2089" s="2217"/>
      <c r="SKO2089" s="2217"/>
      <c r="SKP2089" s="2217"/>
      <c r="SKQ2089" s="2217"/>
      <c r="SKR2089" s="2217"/>
      <c r="SKS2089" s="2217"/>
      <c r="SKT2089" s="2217"/>
      <c r="SKU2089" s="2217"/>
      <c r="SKV2089" s="2217"/>
      <c r="SKW2089" s="2217"/>
      <c r="SKX2089" s="2217"/>
      <c r="SKY2089" s="2217"/>
      <c r="SKZ2089" s="2217"/>
      <c r="SLA2089" s="2217"/>
      <c r="SLB2089" s="2217"/>
      <c r="SLC2089" s="2217"/>
      <c r="SLD2089" s="2217"/>
      <c r="SLE2089" s="2217"/>
      <c r="SLF2089" s="2217"/>
      <c r="SLG2089" s="2217"/>
      <c r="SLH2089" s="2217"/>
      <c r="SLI2089" s="2217"/>
      <c r="SLJ2089" s="2217"/>
      <c r="SLK2089" s="2217"/>
      <c r="SLL2089" s="2217"/>
      <c r="SLM2089" s="2217"/>
      <c r="SLN2089" s="2217"/>
      <c r="SLO2089" s="2217"/>
      <c r="SLP2089" s="2217"/>
      <c r="SLQ2089" s="2217"/>
      <c r="SLR2089" s="2217"/>
      <c r="SLS2089" s="2217"/>
      <c r="SLT2089" s="2217"/>
      <c r="SLU2089" s="2217"/>
      <c r="SLV2089" s="2217"/>
      <c r="SLW2089" s="2217"/>
      <c r="SLX2089" s="2217"/>
      <c r="SLY2089" s="2217"/>
      <c r="SLZ2089" s="2217"/>
      <c r="SMA2089" s="2217"/>
      <c r="SMB2089" s="2217"/>
      <c r="SMC2089" s="2217"/>
      <c r="SMD2089" s="2217"/>
      <c r="SME2089" s="2217"/>
      <c r="SMF2089" s="2217"/>
      <c r="SMG2089" s="2217"/>
      <c r="SMH2089" s="2217"/>
      <c r="SMI2089" s="2217"/>
      <c r="SMJ2089" s="2217"/>
      <c r="SMK2089" s="2217"/>
      <c r="SML2089" s="2217"/>
      <c r="SMM2089" s="2217"/>
      <c r="SMN2089" s="2217"/>
      <c r="SMO2089" s="2217"/>
      <c r="SMP2089" s="2217"/>
      <c r="SMQ2089" s="2217"/>
      <c r="SMR2089" s="2217"/>
      <c r="SMS2089" s="2217"/>
      <c r="SMT2089" s="2217"/>
      <c r="SMU2089" s="2217"/>
      <c r="SMV2089" s="2217"/>
      <c r="SMW2089" s="2217"/>
      <c r="SMX2089" s="2217"/>
      <c r="SMY2089" s="2217"/>
      <c r="SMZ2089" s="2217"/>
      <c r="SNA2089" s="2217"/>
      <c r="SNB2089" s="2217"/>
      <c r="SNC2089" s="2217"/>
      <c r="SND2089" s="2217"/>
      <c r="SNE2089" s="2217"/>
      <c r="SNF2089" s="2217"/>
      <c r="SNG2089" s="2217"/>
      <c r="SNH2089" s="2217"/>
      <c r="SNI2089" s="2217"/>
      <c r="SNJ2089" s="2217"/>
      <c r="SNK2089" s="2217"/>
      <c r="SNL2089" s="2217"/>
      <c r="SNM2089" s="2217"/>
      <c r="SNN2089" s="2217"/>
      <c r="SNO2089" s="2217"/>
      <c r="SNP2089" s="2217"/>
      <c r="SNQ2089" s="2217"/>
      <c r="SNR2089" s="2217"/>
      <c r="SNS2089" s="2217"/>
      <c r="SNT2089" s="2217"/>
      <c r="SNU2089" s="2217"/>
      <c r="SNV2089" s="2217"/>
      <c r="SNW2089" s="2217"/>
      <c r="SNX2089" s="2217"/>
      <c r="SNY2089" s="2217"/>
      <c r="SNZ2089" s="2217"/>
      <c r="SOA2089" s="2217"/>
      <c r="SOB2089" s="2217"/>
      <c r="SOC2089" s="2217"/>
      <c r="SOD2089" s="2217"/>
      <c r="SOE2089" s="2217"/>
      <c r="SOF2089" s="2217"/>
      <c r="SOG2089" s="2217"/>
      <c r="SOH2089" s="2217"/>
      <c r="SOI2089" s="2217"/>
      <c r="SOJ2089" s="2217"/>
      <c r="SOK2089" s="2217"/>
      <c r="SOL2089" s="2217"/>
      <c r="SOM2089" s="2217"/>
      <c r="SON2089" s="2217"/>
      <c r="SOO2089" s="2217"/>
      <c r="SOP2089" s="2217"/>
      <c r="SOQ2089" s="2217"/>
      <c r="SOR2089" s="2217"/>
      <c r="SOS2089" s="2217"/>
      <c r="SOT2089" s="2217"/>
      <c r="SOU2089" s="2217"/>
      <c r="SOV2089" s="2217"/>
      <c r="SOW2089" s="2217"/>
      <c r="SOX2089" s="2217"/>
      <c r="SOY2089" s="2217"/>
      <c r="SOZ2089" s="2217"/>
      <c r="SPA2089" s="2217"/>
      <c r="SPB2089" s="2217"/>
      <c r="SPC2089" s="2217"/>
      <c r="SPD2089" s="2217"/>
      <c r="SPE2089" s="2217"/>
      <c r="SPF2089" s="2217"/>
      <c r="SPG2089" s="2217"/>
      <c r="SPH2089" s="2217"/>
      <c r="SPI2089" s="2217"/>
      <c r="SPJ2089" s="2217"/>
      <c r="SPK2089" s="2217"/>
      <c r="SPL2089" s="2217"/>
      <c r="SPM2089" s="2217"/>
      <c r="SPN2089" s="2217"/>
      <c r="SPO2089" s="2217"/>
      <c r="SPP2089" s="2217"/>
      <c r="SPQ2089" s="2217"/>
      <c r="SPR2089" s="2217"/>
      <c r="SPS2089" s="2217"/>
      <c r="SPT2089" s="2217"/>
      <c r="SPU2089" s="2217"/>
      <c r="SPV2089" s="2217"/>
      <c r="SPW2089" s="2217"/>
      <c r="SPX2089" s="2217"/>
      <c r="SPY2089" s="2217"/>
      <c r="SPZ2089" s="2217"/>
      <c r="SQA2089" s="2217"/>
      <c r="SQB2089" s="2217"/>
      <c r="SQC2089" s="2217"/>
      <c r="SQD2089" s="2217"/>
      <c r="SQE2089" s="2217"/>
      <c r="SQF2089" s="2217"/>
      <c r="SQG2089" s="2217"/>
      <c r="SQH2089" s="2217"/>
      <c r="SQI2089" s="2217"/>
      <c r="SQJ2089" s="2217"/>
      <c r="SQK2089" s="2217"/>
      <c r="SQL2089" s="2217"/>
      <c r="SQM2089" s="2217"/>
      <c r="SQN2089" s="2217"/>
      <c r="SQO2089" s="2217"/>
      <c r="SQP2089" s="2217"/>
      <c r="SQQ2089" s="2217"/>
      <c r="SQR2089" s="2217"/>
      <c r="SQS2089" s="2217"/>
      <c r="SQT2089" s="2217"/>
      <c r="SQU2089" s="2217"/>
      <c r="SQV2089" s="2217"/>
      <c r="SQW2089" s="2217"/>
      <c r="SQX2089" s="2217"/>
      <c r="SQY2089" s="2217"/>
      <c r="SQZ2089" s="2217"/>
      <c r="SRA2089" s="2217"/>
      <c r="SRB2089" s="2217"/>
      <c r="SRC2089" s="2217"/>
      <c r="SRD2089" s="2217"/>
      <c r="SRE2089" s="2217"/>
      <c r="SRF2089" s="2217"/>
      <c r="SRG2089" s="2217"/>
      <c r="SRH2089" s="2217"/>
      <c r="SRI2089" s="2217"/>
      <c r="SRJ2089" s="2217"/>
      <c r="SRK2089" s="2217"/>
      <c r="SRL2089" s="2217"/>
      <c r="SRM2089" s="2217"/>
      <c r="SRN2089" s="2217"/>
      <c r="SRO2089" s="2217"/>
      <c r="SRP2089" s="2217"/>
      <c r="SRQ2089" s="2217"/>
      <c r="SRR2089" s="2217"/>
      <c r="SRS2089" s="2217"/>
      <c r="SRT2089" s="2217"/>
      <c r="SRU2089" s="2217"/>
      <c r="SRV2089" s="2217"/>
      <c r="SRW2089" s="2217"/>
      <c r="SRX2089" s="2217"/>
      <c r="SRY2089" s="2217"/>
      <c r="SRZ2089" s="2217"/>
      <c r="SSA2089" s="2217"/>
      <c r="SSB2089" s="2217"/>
      <c r="SSC2089" s="2217"/>
      <c r="SSD2089" s="2217"/>
      <c r="SSE2089" s="2217"/>
      <c r="SSF2089" s="2217"/>
      <c r="SSG2089" s="2217"/>
      <c r="SSH2089" s="2217"/>
      <c r="SSI2089" s="2217"/>
      <c r="SSJ2089" s="2217"/>
      <c r="SSK2089" s="2217"/>
      <c r="SSL2089" s="2217"/>
      <c r="SSM2089" s="2217"/>
      <c r="SSN2089" s="2217"/>
      <c r="SSO2089" s="2217"/>
      <c r="SSP2089" s="2217"/>
      <c r="SSQ2089" s="2217"/>
      <c r="SSR2089" s="2217"/>
      <c r="SSS2089" s="2217"/>
      <c r="SST2089" s="2217"/>
      <c r="SSU2089" s="2217"/>
      <c r="SSV2089" s="2217"/>
      <c r="SSW2089" s="2217"/>
      <c r="SSX2089" s="2217"/>
      <c r="SSY2089" s="2217"/>
      <c r="SSZ2089" s="2217"/>
      <c r="STA2089" s="2217"/>
      <c r="STB2089" s="2217"/>
      <c r="STC2089" s="2217"/>
      <c r="STD2089" s="2217"/>
      <c r="STE2089" s="2217"/>
      <c r="STF2089" s="2217"/>
      <c r="STG2089" s="2217"/>
      <c r="STH2089" s="2217"/>
      <c r="STI2089" s="2217"/>
      <c r="STJ2089" s="2217"/>
      <c r="STK2089" s="2217"/>
      <c r="STL2089" s="2217"/>
      <c r="STM2089" s="2217"/>
      <c r="STN2089" s="2217"/>
      <c r="STO2089" s="2217"/>
      <c r="STP2089" s="2217"/>
      <c r="STQ2089" s="2217"/>
      <c r="STR2089" s="2217"/>
      <c r="STS2089" s="2217"/>
      <c r="STT2089" s="2217"/>
      <c r="STU2089" s="2217"/>
      <c r="STV2089" s="2217"/>
      <c r="STW2089" s="2217"/>
      <c r="STX2089" s="2217"/>
      <c r="STY2089" s="2217"/>
      <c r="STZ2089" s="2217"/>
      <c r="SUA2089" s="2217"/>
      <c r="SUB2089" s="2217"/>
      <c r="SUC2089" s="2217"/>
      <c r="SUD2089" s="2217"/>
      <c r="SUE2089" s="2217"/>
      <c r="SUF2089" s="2217"/>
      <c r="SUG2089" s="2217"/>
      <c r="SUH2089" s="2217"/>
      <c r="SUI2089" s="2217"/>
      <c r="SUJ2089" s="2217"/>
      <c r="SUK2089" s="2217"/>
      <c r="SUL2089" s="2217"/>
      <c r="SUM2089" s="2217"/>
      <c r="SUN2089" s="2217"/>
      <c r="SUO2089" s="2217"/>
      <c r="SUP2089" s="2217"/>
      <c r="SUQ2089" s="2217"/>
      <c r="SUR2089" s="2217"/>
      <c r="SUS2089" s="2217"/>
      <c r="SUT2089" s="2217"/>
      <c r="SUU2089" s="2217"/>
      <c r="SUV2089" s="2217"/>
      <c r="SUW2089" s="2217"/>
      <c r="SUX2089" s="2217"/>
      <c r="SUY2089" s="2217"/>
      <c r="SUZ2089" s="2217"/>
      <c r="SVA2089" s="2217"/>
      <c r="SVB2089" s="2217"/>
      <c r="SVC2089" s="2217"/>
      <c r="SVD2089" s="2217"/>
      <c r="SVE2089" s="2217"/>
      <c r="SVF2089" s="2217"/>
      <c r="SVG2089" s="2217"/>
      <c r="SVH2089" s="2217"/>
      <c r="SVI2089" s="2217"/>
      <c r="SVJ2089" s="2217"/>
      <c r="SVK2089" s="2217"/>
      <c r="SVL2089" s="2217"/>
      <c r="SVM2089" s="2217"/>
      <c r="SVN2089" s="2217"/>
      <c r="SVO2089" s="2217"/>
      <c r="SVP2089" s="2217"/>
      <c r="SVQ2089" s="2217"/>
      <c r="SVR2089" s="2217"/>
      <c r="SVS2089" s="2217"/>
      <c r="SVT2089" s="2217"/>
      <c r="SVU2089" s="2217"/>
      <c r="SVV2089" s="2217"/>
      <c r="SVW2089" s="2217"/>
      <c r="SVX2089" s="2217"/>
      <c r="SVY2089" s="2217"/>
      <c r="SVZ2089" s="2217"/>
      <c r="SWA2089" s="2217"/>
      <c r="SWB2089" s="2217"/>
      <c r="SWC2089" s="2217"/>
      <c r="SWD2089" s="2217"/>
      <c r="SWE2089" s="2217"/>
      <c r="SWF2089" s="2217"/>
      <c r="SWG2089" s="2217"/>
      <c r="SWH2089" s="2217"/>
      <c r="SWI2089" s="2217"/>
      <c r="SWJ2089" s="2217"/>
      <c r="SWK2089" s="2217"/>
      <c r="SWL2089" s="2217"/>
      <c r="SWM2089" s="2217"/>
      <c r="SWN2089" s="2217"/>
      <c r="SWO2089" s="2217"/>
      <c r="SWP2089" s="2217"/>
      <c r="SWQ2089" s="2217"/>
      <c r="SWR2089" s="2217"/>
      <c r="SWS2089" s="2217"/>
      <c r="SWT2089" s="2217"/>
      <c r="SWU2089" s="2217"/>
      <c r="SWV2089" s="2217"/>
      <c r="SWW2089" s="2217"/>
      <c r="SWX2089" s="2217"/>
      <c r="SWY2089" s="2217"/>
      <c r="SWZ2089" s="2217"/>
      <c r="SXA2089" s="2217"/>
      <c r="SXB2089" s="2217"/>
      <c r="SXC2089" s="2217"/>
      <c r="SXD2089" s="2217"/>
      <c r="SXE2089" s="2217"/>
      <c r="SXF2089" s="2217"/>
      <c r="SXG2089" s="2217"/>
      <c r="SXH2089" s="2217"/>
      <c r="SXI2089" s="2217"/>
      <c r="SXJ2089" s="2217"/>
      <c r="SXK2089" s="2217"/>
      <c r="SXL2089" s="2217"/>
      <c r="SXM2089" s="2217"/>
      <c r="SXN2089" s="2217"/>
      <c r="SXO2089" s="2217"/>
      <c r="SXP2089" s="2217"/>
      <c r="SXQ2089" s="2217"/>
      <c r="SXR2089" s="2217"/>
      <c r="SXS2089" s="2217"/>
      <c r="SXT2089" s="2217"/>
      <c r="SXU2089" s="2217"/>
      <c r="SXV2089" s="2217"/>
      <c r="SXW2089" s="2217"/>
      <c r="SXX2089" s="2217"/>
      <c r="SXY2089" s="2217"/>
      <c r="SXZ2089" s="2217"/>
      <c r="SYA2089" s="2217"/>
      <c r="SYB2089" s="2217"/>
      <c r="SYC2089" s="2217"/>
      <c r="SYD2089" s="2217"/>
      <c r="SYE2089" s="2217"/>
      <c r="SYF2089" s="2217"/>
      <c r="SYG2089" s="2217"/>
      <c r="SYH2089" s="2217"/>
      <c r="SYI2089" s="2217"/>
      <c r="SYJ2089" s="2217"/>
      <c r="SYK2089" s="2217"/>
      <c r="SYL2089" s="2217"/>
      <c r="SYM2089" s="2217"/>
      <c r="SYN2089" s="2217"/>
      <c r="SYO2089" s="2217"/>
      <c r="SYP2089" s="2217"/>
      <c r="SYQ2089" s="2217"/>
      <c r="SYR2089" s="2217"/>
      <c r="SYS2089" s="2217"/>
      <c r="SYT2089" s="2217"/>
      <c r="SYU2089" s="2217"/>
      <c r="SYV2089" s="2217"/>
      <c r="SYW2089" s="2217"/>
      <c r="SYX2089" s="2217"/>
      <c r="SYY2089" s="2217"/>
      <c r="SYZ2089" s="2217"/>
      <c r="SZA2089" s="2217"/>
      <c r="SZB2089" s="2217"/>
      <c r="SZC2089" s="2217"/>
      <c r="SZD2089" s="2217"/>
      <c r="SZE2089" s="2217"/>
      <c r="SZF2089" s="2217"/>
      <c r="SZG2089" s="2217"/>
      <c r="SZH2089" s="2217"/>
      <c r="SZI2089" s="2217"/>
      <c r="SZJ2089" s="2217"/>
      <c r="SZK2089" s="2217"/>
      <c r="SZL2089" s="2217"/>
      <c r="SZM2089" s="2217"/>
      <c r="SZN2089" s="2217"/>
      <c r="SZO2089" s="2217"/>
      <c r="SZP2089" s="2217"/>
      <c r="SZQ2089" s="2217"/>
      <c r="SZR2089" s="2217"/>
      <c r="SZS2089" s="2217"/>
      <c r="SZT2089" s="2217"/>
      <c r="SZU2089" s="2217"/>
      <c r="SZV2089" s="2217"/>
      <c r="SZW2089" s="2217"/>
      <c r="SZX2089" s="2217"/>
      <c r="SZY2089" s="2217"/>
      <c r="SZZ2089" s="2217"/>
      <c r="TAA2089" s="2217"/>
      <c r="TAB2089" s="2217"/>
      <c r="TAC2089" s="2217"/>
      <c r="TAD2089" s="2217"/>
      <c r="TAE2089" s="2217"/>
      <c r="TAF2089" s="2217"/>
      <c r="TAG2089" s="2217"/>
      <c r="TAH2089" s="2217"/>
      <c r="TAI2089" s="2217"/>
      <c r="TAJ2089" s="2217"/>
      <c r="TAK2089" s="2217"/>
      <c r="TAL2089" s="2217"/>
      <c r="TAM2089" s="2217"/>
      <c r="TAN2089" s="2217"/>
      <c r="TAO2089" s="2217"/>
      <c r="TAP2089" s="2217"/>
      <c r="TAQ2089" s="2217"/>
      <c r="TAR2089" s="2217"/>
      <c r="TAS2089" s="2217"/>
      <c r="TAT2089" s="2217"/>
      <c r="TAU2089" s="2217"/>
      <c r="TAV2089" s="2217"/>
      <c r="TAW2089" s="2217"/>
      <c r="TAX2089" s="2217"/>
      <c r="TAY2089" s="2217"/>
      <c r="TAZ2089" s="2217"/>
      <c r="TBA2089" s="2217"/>
      <c r="TBB2089" s="2217"/>
      <c r="TBC2089" s="2217"/>
      <c r="TBD2089" s="2217"/>
      <c r="TBE2089" s="2217"/>
      <c r="TBF2089" s="2217"/>
      <c r="TBG2089" s="2217"/>
      <c r="TBH2089" s="2217"/>
      <c r="TBI2089" s="2217"/>
      <c r="TBJ2089" s="2217"/>
      <c r="TBK2089" s="2217"/>
      <c r="TBL2089" s="2217"/>
      <c r="TBM2089" s="2217"/>
      <c r="TBN2089" s="2217"/>
      <c r="TBO2089" s="2217"/>
      <c r="TBP2089" s="2217"/>
      <c r="TBQ2089" s="2217"/>
      <c r="TBR2089" s="2217"/>
      <c r="TBS2089" s="2217"/>
      <c r="TBT2089" s="2217"/>
      <c r="TBU2089" s="2217"/>
      <c r="TBV2089" s="2217"/>
      <c r="TBW2089" s="2217"/>
      <c r="TBX2089" s="2217"/>
      <c r="TBY2089" s="2217"/>
      <c r="TBZ2089" s="2217"/>
      <c r="TCA2089" s="2217"/>
      <c r="TCB2089" s="2217"/>
      <c r="TCC2089" s="2217"/>
      <c r="TCD2089" s="2217"/>
      <c r="TCE2089" s="2217"/>
      <c r="TCF2089" s="2217"/>
      <c r="TCG2089" s="2217"/>
      <c r="TCH2089" s="2217"/>
      <c r="TCI2089" s="2217"/>
      <c r="TCJ2089" s="2217"/>
      <c r="TCK2089" s="2217"/>
      <c r="TCL2089" s="2217"/>
      <c r="TCM2089" s="2217"/>
      <c r="TCN2089" s="2217"/>
      <c r="TCO2089" s="2217"/>
      <c r="TCP2089" s="2217"/>
      <c r="TCQ2089" s="2217"/>
      <c r="TCR2089" s="2217"/>
      <c r="TCS2089" s="2217"/>
      <c r="TCT2089" s="2217"/>
      <c r="TCU2089" s="2217"/>
      <c r="TCV2089" s="2217"/>
      <c r="TCW2089" s="2217"/>
      <c r="TCX2089" s="2217"/>
      <c r="TCY2089" s="2217"/>
      <c r="TCZ2089" s="2217"/>
      <c r="TDA2089" s="2217"/>
      <c r="TDB2089" s="2217"/>
      <c r="TDC2089" s="2217"/>
      <c r="TDD2089" s="2217"/>
      <c r="TDE2089" s="2217"/>
      <c r="TDF2089" s="2217"/>
      <c r="TDG2089" s="2217"/>
      <c r="TDH2089" s="2217"/>
      <c r="TDI2089" s="2217"/>
      <c r="TDJ2089" s="2217"/>
      <c r="TDK2089" s="2217"/>
      <c r="TDL2089" s="2217"/>
      <c r="TDM2089" s="2217"/>
      <c r="TDN2089" s="2217"/>
      <c r="TDO2089" s="2217"/>
      <c r="TDP2089" s="2217"/>
      <c r="TDQ2089" s="2217"/>
      <c r="TDR2089" s="2217"/>
      <c r="TDS2089" s="2217"/>
      <c r="TDT2089" s="2217"/>
      <c r="TDU2089" s="2217"/>
      <c r="TDV2089" s="2217"/>
      <c r="TDW2089" s="2217"/>
      <c r="TDX2089" s="2217"/>
      <c r="TDY2089" s="2217"/>
      <c r="TDZ2089" s="2217"/>
      <c r="TEA2089" s="2217"/>
      <c r="TEB2089" s="2217"/>
      <c r="TEC2089" s="2217"/>
      <c r="TED2089" s="2217"/>
      <c r="TEE2089" s="2217"/>
      <c r="TEF2089" s="2217"/>
      <c r="TEG2089" s="2217"/>
      <c r="TEH2089" s="2217"/>
      <c r="TEI2089" s="2217"/>
      <c r="TEJ2089" s="2217"/>
      <c r="TEK2089" s="2217"/>
      <c r="TEL2089" s="2217"/>
      <c r="TEM2089" s="2217"/>
      <c r="TEN2089" s="2217"/>
      <c r="TEO2089" s="2217"/>
      <c r="TEP2089" s="2217"/>
      <c r="TEQ2089" s="2217"/>
      <c r="TER2089" s="2217"/>
      <c r="TES2089" s="2217"/>
      <c r="TET2089" s="2217"/>
      <c r="TEU2089" s="2217"/>
      <c r="TEV2089" s="2217"/>
      <c r="TEW2089" s="2217"/>
      <c r="TEX2089" s="2217"/>
      <c r="TEY2089" s="2217"/>
      <c r="TEZ2089" s="2217"/>
      <c r="TFA2089" s="2217"/>
      <c r="TFB2089" s="2217"/>
      <c r="TFC2089" s="2217"/>
      <c r="TFD2089" s="2217"/>
      <c r="TFE2089" s="2217"/>
      <c r="TFF2089" s="2217"/>
      <c r="TFG2089" s="2217"/>
      <c r="TFH2089" s="2217"/>
      <c r="TFI2089" s="2217"/>
      <c r="TFJ2089" s="2217"/>
      <c r="TFK2089" s="2217"/>
      <c r="TFL2089" s="2217"/>
      <c r="TFM2089" s="2217"/>
      <c r="TFN2089" s="2217"/>
      <c r="TFO2089" s="2217"/>
      <c r="TFP2089" s="2217"/>
      <c r="TFQ2089" s="2217"/>
      <c r="TFR2089" s="2217"/>
      <c r="TFS2089" s="2217"/>
      <c r="TFT2089" s="2217"/>
      <c r="TFU2089" s="2217"/>
      <c r="TFV2089" s="2217"/>
      <c r="TFW2089" s="2217"/>
      <c r="TFX2089" s="2217"/>
      <c r="TFY2089" s="2217"/>
      <c r="TFZ2089" s="2217"/>
      <c r="TGA2089" s="2217"/>
      <c r="TGB2089" s="2217"/>
      <c r="TGC2089" s="2217"/>
      <c r="TGD2089" s="2217"/>
      <c r="TGE2089" s="2217"/>
      <c r="TGF2089" s="2217"/>
      <c r="TGG2089" s="2217"/>
      <c r="TGH2089" s="2217"/>
      <c r="TGI2089" s="2217"/>
      <c r="TGJ2089" s="2217"/>
      <c r="TGK2089" s="2217"/>
      <c r="TGL2089" s="2217"/>
      <c r="TGM2089" s="2217"/>
      <c r="TGN2089" s="2217"/>
      <c r="TGO2089" s="2217"/>
      <c r="TGP2089" s="2217"/>
      <c r="TGQ2089" s="2217"/>
      <c r="TGR2089" s="2217"/>
      <c r="TGS2089" s="2217"/>
      <c r="TGT2089" s="2217"/>
      <c r="TGU2089" s="2217"/>
      <c r="TGV2089" s="2217"/>
      <c r="TGW2089" s="2217"/>
      <c r="TGX2089" s="2217"/>
      <c r="TGY2089" s="2217"/>
      <c r="TGZ2089" s="2217"/>
      <c r="THA2089" s="2217"/>
      <c r="THB2089" s="2217"/>
      <c r="THC2089" s="2217"/>
      <c r="THD2089" s="2217"/>
      <c r="THE2089" s="2217"/>
      <c r="THF2089" s="2217"/>
      <c r="THG2089" s="2217"/>
      <c r="THH2089" s="2217"/>
      <c r="THI2089" s="2217"/>
      <c r="THJ2089" s="2217"/>
      <c r="THK2089" s="2217"/>
      <c r="THL2089" s="2217"/>
      <c r="THM2089" s="2217"/>
      <c r="THN2089" s="2217"/>
      <c r="THO2089" s="2217"/>
      <c r="THP2089" s="2217"/>
      <c r="THQ2089" s="2217"/>
      <c r="THR2089" s="2217"/>
      <c r="THS2089" s="2217"/>
      <c r="THT2089" s="2217"/>
      <c r="THU2089" s="2217"/>
      <c r="THV2089" s="2217"/>
      <c r="THW2089" s="2217"/>
      <c r="THX2089" s="2217"/>
      <c r="THY2089" s="2217"/>
      <c r="THZ2089" s="2217"/>
      <c r="TIA2089" s="2217"/>
      <c r="TIB2089" s="2217"/>
      <c r="TIC2089" s="2217"/>
      <c r="TID2089" s="2217"/>
      <c r="TIE2089" s="2217"/>
      <c r="TIF2089" s="2217"/>
      <c r="TIG2089" s="2217"/>
      <c r="TIH2089" s="2217"/>
      <c r="TII2089" s="2217"/>
      <c r="TIJ2089" s="2217"/>
      <c r="TIK2089" s="2217"/>
      <c r="TIL2089" s="2217"/>
      <c r="TIM2089" s="2217"/>
      <c r="TIN2089" s="2217"/>
      <c r="TIO2089" s="2217"/>
      <c r="TIP2089" s="2217"/>
      <c r="TIQ2089" s="2217"/>
      <c r="TIR2089" s="2217"/>
      <c r="TIS2089" s="2217"/>
      <c r="TIT2089" s="2217"/>
      <c r="TIU2089" s="2217"/>
      <c r="TIV2089" s="2217"/>
      <c r="TIW2089" s="2217"/>
      <c r="TIX2089" s="2217"/>
      <c r="TIY2089" s="2217"/>
      <c r="TIZ2089" s="2217"/>
      <c r="TJA2089" s="2217"/>
      <c r="TJB2089" s="2217"/>
      <c r="TJC2089" s="2217"/>
      <c r="TJD2089" s="2217"/>
      <c r="TJE2089" s="2217"/>
      <c r="TJF2089" s="2217"/>
      <c r="TJG2089" s="2217"/>
      <c r="TJH2089" s="2217"/>
      <c r="TJI2089" s="2217"/>
      <c r="TJJ2089" s="2217"/>
      <c r="TJK2089" s="2217"/>
      <c r="TJL2089" s="2217"/>
      <c r="TJM2089" s="2217"/>
      <c r="TJN2089" s="2217"/>
      <c r="TJO2089" s="2217"/>
      <c r="TJP2089" s="2217"/>
      <c r="TJQ2089" s="2217"/>
      <c r="TJR2089" s="2217"/>
      <c r="TJS2089" s="2217"/>
      <c r="TJT2089" s="2217"/>
      <c r="TJU2089" s="2217"/>
      <c r="TJV2089" s="2217"/>
      <c r="TJW2089" s="2217"/>
      <c r="TJX2089" s="2217"/>
      <c r="TJY2089" s="2217"/>
      <c r="TJZ2089" s="2217"/>
      <c r="TKA2089" s="2217"/>
      <c r="TKB2089" s="2217"/>
      <c r="TKC2089" s="2217"/>
      <c r="TKD2089" s="2217"/>
      <c r="TKE2089" s="2217"/>
      <c r="TKF2089" s="2217"/>
      <c r="TKG2089" s="2217"/>
      <c r="TKH2089" s="2217"/>
      <c r="TKI2089" s="2217"/>
      <c r="TKJ2089" s="2217"/>
      <c r="TKK2089" s="2217"/>
      <c r="TKL2089" s="2217"/>
      <c r="TKM2089" s="2217"/>
      <c r="TKN2089" s="2217"/>
      <c r="TKO2089" s="2217"/>
      <c r="TKP2089" s="2217"/>
      <c r="TKQ2089" s="2217"/>
      <c r="TKR2089" s="2217"/>
      <c r="TKS2089" s="2217"/>
      <c r="TKT2089" s="2217"/>
      <c r="TKU2089" s="2217"/>
      <c r="TKV2089" s="2217"/>
      <c r="TKW2089" s="2217"/>
      <c r="TKX2089" s="2217"/>
      <c r="TKY2089" s="2217"/>
      <c r="TKZ2089" s="2217"/>
      <c r="TLA2089" s="2217"/>
      <c r="TLB2089" s="2217"/>
      <c r="TLC2089" s="2217"/>
      <c r="TLD2089" s="2217"/>
      <c r="TLE2089" s="2217"/>
      <c r="TLF2089" s="2217"/>
      <c r="TLG2089" s="2217"/>
      <c r="TLH2089" s="2217"/>
      <c r="TLI2089" s="2217"/>
      <c r="TLJ2089" s="2217"/>
      <c r="TLK2089" s="2217"/>
      <c r="TLL2089" s="2217"/>
      <c r="TLM2089" s="2217"/>
      <c r="TLN2089" s="2217"/>
      <c r="TLO2089" s="2217"/>
      <c r="TLP2089" s="2217"/>
      <c r="TLQ2089" s="2217"/>
      <c r="TLR2089" s="2217"/>
      <c r="TLS2089" s="2217"/>
      <c r="TLT2089" s="2217"/>
      <c r="TLU2089" s="2217"/>
      <c r="TLV2089" s="2217"/>
      <c r="TLW2089" s="2217"/>
      <c r="TLX2089" s="2217"/>
      <c r="TLY2089" s="2217"/>
      <c r="TLZ2089" s="2217"/>
      <c r="TMA2089" s="2217"/>
      <c r="TMB2089" s="2217"/>
      <c r="TMC2089" s="2217"/>
      <c r="TMD2089" s="2217"/>
      <c r="TME2089" s="2217"/>
      <c r="TMF2089" s="2217"/>
      <c r="TMG2089" s="2217"/>
      <c r="TMH2089" s="2217"/>
      <c r="TMI2089" s="2217"/>
      <c r="TMJ2089" s="2217"/>
      <c r="TMK2089" s="2217"/>
      <c r="TML2089" s="2217"/>
      <c r="TMM2089" s="2217"/>
      <c r="TMN2089" s="2217"/>
      <c r="TMO2089" s="2217"/>
      <c r="TMP2089" s="2217"/>
      <c r="TMQ2089" s="2217"/>
      <c r="TMR2089" s="2217"/>
      <c r="TMS2089" s="2217"/>
      <c r="TMT2089" s="2217"/>
      <c r="TMU2089" s="2217"/>
      <c r="TMV2089" s="2217"/>
      <c r="TMW2089" s="2217"/>
      <c r="TMX2089" s="2217"/>
      <c r="TMY2089" s="2217"/>
      <c r="TMZ2089" s="2217"/>
      <c r="TNA2089" s="2217"/>
      <c r="TNB2089" s="2217"/>
      <c r="TNC2089" s="2217"/>
      <c r="TND2089" s="2217"/>
      <c r="TNE2089" s="2217"/>
      <c r="TNF2089" s="2217"/>
      <c r="TNG2089" s="2217"/>
      <c r="TNH2089" s="2217"/>
      <c r="TNI2089" s="2217"/>
      <c r="TNJ2089" s="2217"/>
      <c r="TNK2089" s="2217"/>
      <c r="TNL2089" s="2217"/>
      <c r="TNM2089" s="2217"/>
      <c r="TNN2089" s="2217"/>
      <c r="TNO2089" s="2217"/>
      <c r="TNP2089" s="2217"/>
      <c r="TNQ2089" s="2217"/>
      <c r="TNR2089" s="2217"/>
      <c r="TNS2089" s="2217"/>
      <c r="TNT2089" s="2217"/>
      <c r="TNU2089" s="2217"/>
      <c r="TNV2089" s="2217"/>
      <c r="TNW2089" s="2217"/>
      <c r="TNX2089" s="2217"/>
      <c r="TNY2089" s="2217"/>
      <c r="TNZ2089" s="2217"/>
      <c r="TOA2089" s="2217"/>
      <c r="TOB2089" s="2217"/>
      <c r="TOC2089" s="2217"/>
      <c r="TOD2089" s="2217"/>
      <c r="TOE2089" s="2217"/>
      <c r="TOF2089" s="2217"/>
      <c r="TOG2089" s="2217"/>
      <c r="TOH2089" s="2217"/>
      <c r="TOI2089" s="2217"/>
      <c r="TOJ2089" s="2217"/>
      <c r="TOK2089" s="2217"/>
      <c r="TOL2089" s="2217"/>
      <c r="TOM2089" s="2217"/>
      <c r="TON2089" s="2217"/>
      <c r="TOO2089" s="2217"/>
      <c r="TOP2089" s="2217"/>
      <c r="TOQ2089" s="2217"/>
      <c r="TOR2089" s="2217"/>
      <c r="TOS2089" s="2217"/>
      <c r="TOT2089" s="2217"/>
      <c r="TOU2089" s="2217"/>
      <c r="TOV2089" s="2217"/>
      <c r="TOW2089" s="2217"/>
      <c r="TOX2089" s="2217"/>
      <c r="TOY2089" s="2217"/>
      <c r="TOZ2089" s="2217"/>
      <c r="TPA2089" s="2217"/>
      <c r="TPB2089" s="2217"/>
      <c r="TPC2089" s="2217"/>
      <c r="TPD2089" s="2217"/>
      <c r="TPE2089" s="2217"/>
      <c r="TPF2089" s="2217"/>
      <c r="TPG2089" s="2217"/>
      <c r="TPH2089" s="2217"/>
      <c r="TPI2089" s="2217"/>
      <c r="TPJ2089" s="2217"/>
      <c r="TPK2089" s="2217"/>
      <c r="TPL2089" s="2217"/>
      <c r="TPM2089" s="2217"/>
      <c r="TPN2089" s="2217"/>
      <c r="TPO2089" s="2217"/>
      <c r="TPP2089" s="2217"/>
      <c r="TPQ2089" s="2217"/>
      <c r="TPR2089" s="2217"/>
      <c r="TPS2089" s="2217"/>
      <c r="TPT2089" s="2217"/>
      <c r="TPU2089" s="2217"/>
      <c r="TPV2089" s="2217"/>
      <c r="TPW2089" s="2217"/>
      <c r="TPX2089" s="2217"/>
      <c r="TPY2089" s="2217"/>
      <c r="TPZ2089" s="2217"/>
      <c r="TQA2089" s="2217"/>
      <c r="TQB2089" s="2217"/>
      <c r="TQC2089" s="2217"/>
      <c r="TQD2089" s="2217"/>
      <c r="TQE2089" s="2217"/>
      <c r="TQF2089" s="2217"/>
      <c r="TQG2089" s="2217"/>
      <c r="TQH2089" s="2217"/>
      <c r="TQI2089" s="2217"/>
      <c r="TQJ2089" s="2217"/>
      <c r="TQK2089" s="2217"/>
      <c r="TQL2089" s="2217"/>
      <c r="TQM2089" s="2217"/>
      <c r="TQN2089" s="2217"/>
      <c r="TQO2089" s="2217"/>
      <c r="TQP2089" s="2217"/>
      <c r="TQQ2089" s="2217"/>
      <c r="TQR2089" s="2217"/>
      <c r="TQS2089" s="2217"/>
      <c r="TQT2089" s="2217"/>
      <c r="TQU2089" s="2217"/>
      <c r="TQV2089" s="2217"/>
      <c r="TQW2089" s="2217"/>
      <c r="TQX2089" s="2217"/>
      <c r="TQY2089" s="2217"/>
      <c r="TQZ2089" s="2217"/>
      <c r="TRA2089" s="2217"/>
      <c r="TRB2089" s="2217"/>
      <c r="TRC2089" s="2217"/>
      <c r="TRD2089" s="2217"/>
      <c r="TRE2089" s="2217"/>
      <c r="TRF2089" s="2217"/>
      <c r="TRG2089" s="2217"/>
      <c r="TRH2089" s="2217"/>
      <c r="TRI2089" s="2217"/>
      <c r="TRJ2089" s="2217"/>
      <c r="TRK2089" s="2217"/>
      <c r="TRL2089" s="2217"/>
      <c r="TRM2089" s="2217"/>
      <c r="TRN2089" s="2217"/>
      <c r="TRO2089" s="2217"/>
      <c r="TRP2089" s="2217"/>
      <c r="TRQ2089" s="2217"/>
      <c r="TRR2089" s="2217"/>
      <c r="TRS2089" s="2217"/>
      <c r="TRT2089" s="2217"/>
      <c r="TRU2089" s="2217"/>
      <c r="TRV2089" s="2217"/>
      <c r="TRW2089" s="2217"/>
      <c r="TRX2089" s="2217"/>
      <c r="TRY2089" s="2217"/>
      <c r="TRZ2089" s="2217"/>
      <c r="TSA2089" s="2217"/>
      <c r="TSB2089" s="2217"/>
      <c r="TSC2089" s="2217"/>
      <c r="TSD2089" s="2217"/>
      <c r="TSE2089" s="2217"/>
      <c r="TSF2089" s="2217"/>
      <c r="TSG2089" s="2217"/>
      <c r="TSH2089" s="2217"/>
      <c r="TSI2089" s="2217"/>
      <c r="TSJ2089" s="2217"/>
      <c r="TSK2089" s="2217"/>
      <c r="TSL2089" s="2217"/>
      <c r="TSM2089" s="2217"/>
      <c r="TSN2089" s="2217"/>
      <c r="TSO2089" s="2217"/>
      <c r="TSP2089" s="2217"/>
      <c r="TSQ2089" s="2217"/>
      <c r="TSR2089" s="2217"/>
      <c r="TSS2089" s="2217"/>
      <c r="TST2089" s="2217"/>
      <c r="TSU2089" s="2217"/>
      <c r="TSV2089" s="2217"/>
      <c r="TSW2089" s="2217"/>
      <c r="TSX2089" s="2217"/>
      <c r="TSY2089" s="2217"/>
      <c r="TSZ2089" s="2217"/>
      <c r="TTA2089" s="2217"/>
      <c r="TTB2089" s="2217"/>
      <c r="TTC2089" s="2217"/>
      <c r="TTD2089" s="2217"/>
      <c r="TTE2089" s="2217"/>
      <c r="TTF2089" s="2217"/>
      <c r="TTG2089" s="2217"/>
      <c r="TTH2089" s="2217"/>
      <c r="TTI2089" s="2217"/>
      <c r="TTJ2089" s="2217"/>
      <c r="TTK2089" s="2217"/>
      <c r="TTL2089" s="2217"/>
      <c r="TTM2089" s="2217"/>
      <c r="TTN2089" s="2217"/>
      <c r="TTO2089" s="2217"/>
      <c r="TTP2089" s="2217"/>
      <c r="TTQ2089" s="2217"/>
      <c r="TTR2089" s="2217"/>
      <c r="TTS2089" s="2217"/>
      <c r="TTT2089" s="2217"/>
      <c r="TTU2089" s="2217"/>
      <c r="TTV2089" s="2217"/>
      <c r="TTW2089" s="2217"/>
      <c r="TTX2089" s="2217"/>
      <c r="TTY2089" s="2217"/>
      <c r="TTZ2089" s="2217"/>
      <c r="TUA2089" s="2217"/>
      <c r="TUB2089" s="2217"/>
      <c r="TUC2089" s="2217"/>
      <c r="TUD2089" s="2217"/>
      <c r="TUE2089" s="2217"/>
      <c r="TUF2089" s="2217"/>
      <c r="TUG2089" s="2217"/>
      <c r="TUH2089" s="2217"/>
      <c r="TUI2089" s="2217"/>
      <c r="TUJ2089" s="2217"/>
      <c r="TUK2089" s="2217"/>
      <c r="TUL2089" s="2217"/>
      <c r="TUM2089" s="2217"/>
      <c r="TUN2089" s="2217"/>
      <c r="TUO2089" s="2217"/>
      <c r="TUP2089" s="2217"/>
      <c r="TUQ2089" s="2217"/>
      <c r="TUR2089" s="2217"/>
      <c r="TUS2089" s="2217"/>
      <c r="TUT2089" s="2217"/>
      <c r="TUU2089" s="2217"/>
      <c r="TUV2089" s="2217"/>
      <c r="TUW2089" s="2217"/>
      <c r="TUX2089" s="2217"/>
      <c r="TUY2089" s="2217"/>
      <c r="TUZ2089" s="2217"/>
      <c r="TVA2089" s="2217"/>
      <c r="TVB2089" s="2217"/>
      <c r="TVC2089" s="2217"/>
      <c r="TVD2089" s="2217"/>
      <c r="TVE2089" s="2217"/>
      <c r="TVF2089" s="2217"/>
      <c r="TVG2089" s="2217"/>
      <c r="TVH2089" s="2217"/>
      <c r="TVI2089" s="2217"/>
      <c r="TVJ2089" s="2217"/>
      <c r="TVK2089" s="2217"/>
      <c r="TVL2089" s="2217"/>
      <c r="TVM2089" s="2217"/>
      <c r="TVN2089" s="2217"/>
      <c r="TVO2089" s="2217"/>
      <c r="TVP2089" s="2217"/>
      <c r="TVQ2089" s="2217"/>
      <c r="TVR2089" s="2217"/>
      <c r="TVS2089" s="2217"/>
      <c r="TVT2089" s="2217"/>
      <c r="TVU2089" s="2217"/>
      <c r="TVV2089" s="2217"/>
      <c r="TVW2089" s="2217"/>
      <c r="TVX2089" s="2217"/>
      <c r="TVY2089" s="2217"/>
      <c r="TVZ2089" s="2217"/>
      <c r="TWA2089" s="2217"/>
      <c r="TWB2089" s="2217"/>
      <c r="TWC2089" s="2217"/>
      <c r="TWD2089" s="2217"/>
      <c r="TWE2089" s="2217"/>
      <c r="TWF2089" s="2217"/>
      <c r="TWG2089" s="2217"/>
      <c r="TWH2089" s="2217"/>
      <c r="TWI2089" s="2217"/>
      <c r="TWJ2089" s="2217"/>
      <c r="TWK2089" s="2217"/>
      <c r="TWL2089" s="2217"/>
      <c r="TWM2089" s="2217"/>
      <c r="TWN2089" s="2217"/>
      <c r="TWO2089" s="2217"/>
      <c r="TWP2089" s="2217"/>
      <c r="TWQ2089" s="2217"/>
      <c r="TWR2089" s="2217"/>
      <c r="TWS2089" s="2217"/>
      <c r="TWT2089" s="2217"/>
      <c r="TWU2089" s="2217"/>
      <c r="TWV2089" s="2217"/>
      <c r="TWW2089" s="2217"/>
      <c r="TWX2089" s="2217"/>
      <c r="TWY2089" s="2217"/>
      <c r="TWZ2089" s="2217"/>
      <c r="TXA2089" s="2217"/>
      <c r="TXB2089" s="2217"/>
      <c r="TXC2089" s="2217"/>
      <c r="TXD2089" s="2217"/>
      <c r="TXE2089" s="2217"/>
      <c r="TXF2089" s="2217"/>
      <c r="TXG2089" s="2217"/>
      <c r="TXH2089" s="2217"/>
      <c r="TXI2089" s="2217"/>
      <c r="TXJ2089" s="2217"/>
      <c r="TXK2089" s="2217"/>
      <c r="TXL2089" s="2217"/>
      <c r="TXM2089" s="2217"/>
      <c r="TXN2089" s="2217"/>
      <c r="TXO2089" s="2217"/>
      <c r="TXP2089" s="2217"/>
      <c r="TXQ2089" s="2217"/>
      <c r="TXR2089" s="2217"/>
      <c r="TXS2089" s="2217"/>
      <c r="TXT2089" s="2217"/>
      <c r="TXU2089" s="2217"/>
      <c r="TXV2089" s="2217"/>
      <c r="TXW2089" s="2217"/>
      <c r="TXX2089" s="2217"/>
      <c r="TXY2089" s="2217"/>
      <c r="TXZ2089" s="2217"/>
      <c r="TYA2089" s="2217"/>
      <c r="TYB2089" s="2217"/>
      <c r="TYC2089" s="2217"/>
      <c r="TYD2089" s="2217"/>
      <c r="TYE2089" s="2217"/>
      <c r="TYF2089" s="2217"/>
      <c r="TYG2089" s="2217"/>
      <c r="TYH2089" s="2217"/>
      <c r="TYI2089" s="2217"/>
      <c r="TYJ2089" s="2217"/>
      <c r="TYK2089" s="2217"/>
      <c r="TYL2089" s="2217"/>
      <c r="TYM2089" s="2217"/>
      <c r="TYN2089" s="2217"/>
      <c r="TYO2089" s="2217"/>
      <c r="TYP2089" s="2217"/>
      <c r="TYQ2089" s="2217"/>
      <c r="TYR2089" s="2217"/>
      <c r="TYS2089" s="2217"/>
      <c r="TYT2089" s="2217"/>
      <c r="TYU2089" s="2217"/>
      <c r="TYV2089" s="2217"/>
      <c r="TYW2089" s="2217"/>
      <c r="TYX2089" s="2217"/>
      <c r="TYY2089" s="2217"/>
      <c r="TYZ2089" s="2217"/>
      <c r="TZA2089" s="2217"/>
      <c r="TZB2089" s="2217"/>
      <c r="TZC2089" s="2217"/>
      <c r="TZD2089" s="2217"/>
      <c r="TZE2089" s="2217"/>
      <c r="TZF2089" s="2217"/>
      <c r="TZG2089" s="2217"/>
      <c r="TZH2089" s="2217"/>
      <c r="TZI2089" s="2217"/>
      <c r="TZJ2089" s="2217"/>
      <c r="TZK2089" s="2217"/>
      <c r="TZL2089" s="2217"/>
      <c r="TZM2089" s="2217"/>
      <c r="TZN2089" s="2217"/>
      <c r="TZO2089" s="2217"/>
      <c r="TZP2089" s="2217"/>
      <c r="TZQ2089" s="2217"/>
      <c r="TZR2089" s="2217"/>
      <c r="TZS2089" s="2217"/>
      <c r="TZT2089" s="2217"/>
      <c r="TZU2089" s="2217"/>
      <c r="TZV2089" s="2217"/>
      <c r="TZW2089" s="2217"/>
      <c r="TZX2089" s="2217"/>
      <c r="TZY2089" s="2217"/>
      <c r="TZZ2089" s="2217"/>
      <c r="UAA2089" s="2217"/>
      <c r="UAB2089" s="2217"/>
      <c r="UAC2089" s="2217"/>
      <c r="UAD2089" s="2217"/>
      <c r="UAE2089" s="2217"/>
      <c r="UAF2089" s="2217"/>
      <c r="UAG2089" s="2217"/>
      <c r="UAH2089" s="2217"/>
      <c r="UAI2089" s="2217"/>
      <c r="UAJ2089" s="2217"/>
      <c r="UAK2089" s="2217"/>
      <c r="UAL2089" s="2217"/>
      <c r="UAM2089" s="2217"/>
      <c r="UAN2089" s="2217"/>
      <c r="UAO2089" s="2217"/>
      <c r="UAP2089" s="2217"/>
      <c r="UAQ2089" s="2217"/>
      <c r="UAR2089" s="2217"/>
      <c r="UAS2089" s="2217"/>
      <c r="UAT2089" s="2217"/>
      <c r="UAU2089" s="2217"/>
      <c r="UAV2089" s="2217"/>
      <c r="UAW2089" s="2217"/>
      <c r="UAX2089" s="2217"/>
      <c r="UAY2089" s="2217"/>
      <c r="UAZ2089" s="2217"/>
      <c r="UBA2089" s="2217"/>
      <c r="UBB2089" s="2217"/>
      <c r="UBC2089" s="2217"/>
      <c r="UBD2089" s="2217"/>
      <c r="UBE2089" s="2217"/>
      <c r="UBF2089" s="2217"/>
      <c r="UBG2089" s="2217"/>
      <c r="UBH2089" s="2217"/>
      <c r="UBI2089" s="2217"/>
      <c r="UBJ2089" s="2217"/>
      <c r="UBK2089" s="2217"/>
      <c r="UBL2089" s="2217"/>
      <c r="UBM2089" s="2217"/>
      <c r="UBN2089" s="2217"/>
      <c r="UBO2089" s="2217"/>
      <c r="UBP2089" s="2217"/>
      <c r="UBQ2089" s="2217"/>
      <c r="UBR2089" s="2217"/>
      <c r="UBS2089" s="2217"/>
      <c r="UBT2089" s="2217"/>
      <c r="UBU2089" s="2217"/>
      <c r="UBV2089" s="2217"/>
      <c r="UBW2089" s="2217"/>
      <c r="UBX2089" s="2217"/>
      <c r="UBY2089" s="2217"/>
      <c r="UBZ2089" s="2217"/>
      <c r="UCA2089" s="2217"/>
      <c r="UCB2089" s="2217"/>
      <c r="UCC2089" s="2217"/>
      <c r="UCD2089" s="2217"/>
      <c r="UCE2089" s="2217"/>
      <c r="UCF2089" s="2217"/>
      <c r="UCG2089" s="2217"/>
      <c r="UCH2089" s="2217"/>
      <c r="UCI2089" s="2217"/>
      <c r="UCJ2089" s="2217"/>
      <c r="UCK2089" s="2217"/>
      <c r="UCL2089" s="2217"/>
      <c r="UCM2089" s="2217"/>
      <c r="UCN2089" s="2217"/>
      <c r="UCO2089" s="2217"/>
      <c r="UCP2089" s="2217"/>
      <c r="UCQ2089" s="2217"/>
      <c r="UCR2089" s="2217"/>
      <c r="UCS2089" s="2217"/>
      <c r="UCT2089" s="2217"/>
      <c r="UCU2089" s="2217"/>
      <c r="UCV2089" s="2217"/>
      <c r="UCW2089" s="2217"/>
      <c r="UCX2089" s="2217"/>
      <c r="UCY2089" s="2217"/>
      <c r="UCZ2089" s="2217"/>
      <c r="UDA2089" s="2217"/>
      <c r="UDB2089" s="2217"/>
      <c r="UDC2089" s="2217"/>
      <c r="UDD2089" s="2217"/>
      <c r="UDE2089" s="2217"/>
      <c r="UDF2089" s="2217"/>
      <c r="UDG2089" s="2217"/>
      <c r="UDH2089" s="2217"/>
      <c r="UDI2089" s="2217"/>
      <c r="UDJ2089" s="2217"/>
      <c r="UDK2089" s="2217"/>
      <c r="UDL2089" s="2217"/>
      <c r="UDM2089" s="2217"/>
      <c r="UDN2089" s="2217"/>
      <c r="UDO2089" s="2217"/>
      <c r="UDP2089" s="2217"/>
      <c r="UDQ2089" s="2217"/>
      <c r="UDR2089" s="2217"/>
      <c r="UDS2089" s="2217"/>
      <c r="UDT2089" s="2217"/>
      <c r="UDU2089" s="2217"/>
      <c r="UDV2089" s="2217"/>
      <c r="UDW2089" s="2217"/>
      <c r="UDX2089" s="2217"/>
      <c r="UDY2089" s="2217"/>
      <c r="UDZ2089" s="2217"/>
      <c r="UEA2089" s="2217"/>
      <c r="UEB2089" s="2217"/>
      <c r="UEC2089" s="2217"/>
      <c r="UED2089" s="2217"/>
      <c r="UEE2089" s="2217"/>
      <c r="UEF2089" s="2217"/>
      <c r="UEG2089" s="2217"/>
      <c r="UEH2089" s="2217"/>
      <c r="UEI2089" s="2217"/>
      <c r="UEJ2089" s="2217"/>
      <c r="UEK2089" s="2217"/>
      <c r="UEL2089" s="2217"/>
      <c r="UEM2089" s="2217"/>
      <c r="UEN2089" s="2217"/>
      <c r="UEO2089" s="2217"/>
      <c r="UEP2089" s="2217"/>
      <c r="UEQ2089" s="2217"/>
      <c r="UER2089" s="2217"/>
      <c r="UES2089" s="2217"/>
      <c r="UET2089" s="2217"/>
      <c r="UEU2089" s="2217"/>
      <c r="UEV2089" s="2217"/>
      <c r="UEW2089" s="2217"/>
      <c r="UEX2089" s="2217"/>
      <c r="UEY2089" s="2217"/>
      <c r="UEZ2089" s="2217"/>
      <c r="UFA2089" s="2217"/>
      <c r="UFB2089" s="2217"/>
      <c r="UFC2089" s="2217"/>
      <c r="UFD2089" s="2217"/>
      <c r="UFE2089" s="2217"/>
      <c r="UFF2089" s="2217"/>
      <c r="UFG2089" s="2217"/>
      <c r="UFH2089" s="2217"/>
      <c r="UFI2089" s="2217"/>
      <c r="UFJ2089" s="2217"/>
      <c r="UFK2089" s="2217"/>
      <c r="UFL2089" s="2217"/>
      <c r="UFM2089" s="2217"/>
      <c r="UFN2089" s="2217"/>
      <c r="UFO2089" s="2217"/>
      <c r="UFP2089" s="2217"/>
      <c r="UFQ2089" s="2217"/>
      <c r="UFR2089" s="2217"/>
      <c r="UFS2089" s="2217"/>
      <c r="UFT2089" s="2217"/>
      <c r="UFU2089" s="2217"/>
      <c r="UFV2089" s="2217"/>
      <c r="UFW2089" s="2217"/>
      <c r="UFX2089" s="2217"/>
      <c r="UFY2089" s="2217"/>
      <c r="UFZ2089" s="2217"/>
      <c r="UGA2089" s="2217"/>
      <c r="UGB2089" s="2217"/>
      <c r="UGC2089" s="2217"/>
      <c r="UGD2089" s="2217"/>
      <c r="UGE2089" s="2217"/>
      <c r="UGF2089" s="2217"/>
      <c r="UGG2089" s="2217"/>
      <c r="UGH2089" s="2217"/>
      <c r="UGI2089" s="2217"/>
      <c r="UGJ2089" s="2217"/>
      <c r="UGK2089" s="2217"/>
      <c r="UGL2089" s="2217"/>
      <c r="UGM2089" s="2217"/>
      <c r="UGN2089" s="2217"/>
      <c r="UGO2089" s="2217"/>
      <c r="UGP2089" s="2217"/>
      <c r="UGQ2089" s="2217"/>
      <c r="UGR2089" s="2217"/>
      <c r="UGS2089" s="2217"/>
      <c r="UGT2089" s="2217"/>
      <c r="UGU2089" s="2217"/>
      <c r="UGV2089" s="2217"/>
      <c r="UGW2089" s="2217"/>
      <c r="UGX2089" s="2217"/>
      <c r="UGY2089" s="2217"/>
      <c r="UGZ2089" s="2217"/>
      <c r="UHA2089" s="2217"/>
      <c r="UHB2089" s="2217"/>
      <c r="UHC2089" s="2217"/>
      <c r="UHD2089" s="2217"/>
      <c r="UHE2089" s="2217"/>
      <c r="UHF2089" s="2217"/>
      <c r="UHG2089" s="2217"/>
      <c r="UHH2089" s="2217"/>
      <c r="UHI2089" s="2217"/>
      <c r="UHJ2089" s="2217"/>
      <c r="UHK2089" s="2217"/>
      <c r="UHL2089" s="2217"/>
      <c r="UHM2089" s="2217"/>
      <c r="UHN2089" s="2217"/>
      <c r="UHO2089" s="2217"/>
      <c r="UHP2089" s="2217"/>
      <c r="UHQ2089" s="2217"/>
      <c r="UHR2089" s="2217"/>
      <c r="UHS2089" s="2217"/>
      <c r="UHT2089" s="2217"/>
      <c r="UHU2089" s="2217"/>
      <c r="UHV2089" s="2217"/>
      <c r="UHW2089" s="2217"/>
      <c r="UHX2089" s="2217"/>
      <c r="UHY2089" s="2217"/>
      <c r="UHZ2089" s="2217"/>
      <c r="UIA2089" s="2217"/>
      <c r="UIB2089" s="2217"/>
      <c r="UIC2089" s="2217"/>
      <c r="UID2089" s="2217"/>
      <c r="UIE2089" s="2217"/>
      <c r="UIF2089" s="2217"/>
      <c r="UIG2089" s="2217"/>
      <c r="UIH2089" s="2217"/>
      <c r="UII2089" s="2217"/>
      <c r="UIJ2089" s="2217"/>
      <c r="UIK2089" s="2217"/>
      <c r="UIL2089" s="2217"/>
      <c r="UIM2089" s="2217"/>
      <c r="UIN2089" s="2217"/>
      <c r="UIO2089" s="2217"/>
      <c r="UIP2089" s="2217"/>
      <c r="UIQ2089" s="2217"/>
      <c r="UIR2089" s="2217"/>
      <c r="UIS2089" s="2217"/>
      <c r="UIT2089" s="2217"/>
      <c r="UIU2089" s="2217"/>
      <c r="UIV2089" s="2217"/>
      <c r="UIW2089" s="2217"/>
      <c r="UIX2089" s="2217"/>
      <c r="UIY2089" s="2217"/>
      <c r="UIZ2089" s="2217"/>
      <c r="UJA2089" s="2217"/>
      <c r="UJB2089" s="2217"/>
      <c r="UJC2089" s="2217"/>
      <c r="UJD2089" s="2217"/>
      <c r="UJE2089" s="2217"/>
      <c r="UJF2089" s="2217"/>
      <c r="UJG2089" s="2217"/>
      <c r="UJH2089" s="2217"/>
      <c r="UJI2089" s="2217"/>
      <c r="UJJ2089" s="2217"/>
      <c r="UJK2089" s="2217"/>
      <c r="UJL2089" s="2217"/>
      <c r="UJM2089" s="2217"/>
      <c r="UJN2089" s="2217"/>
      <c r="UJO2089" s="2217"/>
      <c r="UJP2089" s="2217"/>
      <c r="UJQ2089" s="2217"/>
      <c r="UJR2089" s="2217"/>
      <c r="UJS2089" s="2217"/>
      <c r="UJT2089" s="2217"/>
      <c r="UJU2089" s="2217"/>
      <c r="UJV2089" s="2217"/>
      <c r="UJW2089" s="2217"/>
      <c r="UJX2089" s="2217"/>
      <c r="UJY2089" s="2217"/>
      <c r="UJZ2089" s="2217"/>
      <c r="UKA2089" s="2217"/>
      <c r="UKB2089" s="2217"/>
      <c r="UKC2089" s="2217"/>
      <c r="UKD2089" s="2217"/>
      <c r="UKE2089" s="2217"/>
      <c r="UKF2089" s="2217"/>
      <c r="UKG2089" s="2217"/>
      <c r="UKH2089" s="2217"/>
      <c r="UKI2089" s="2217"/>
      <c r="UKJ2089" s="2217"/>
      <c r="UKK2089" s="2217"/>
      <c r="UKL2089" s="2217"/>
      <c r="UKM2089" s="2217"/>
      <c r="UKN2089" s="2217"/>
      <c r="UKO2089" s="2217"/>
      <c r="UKP2089" s="2217"/>
      <c r="UKQ2089" s="2217"/>
      <c r="UKR2089" s="2217"/>
      <c r="UKS2089" s="2217"/>
      <c r="UKT2089" s="2217"/>
      <c r="UKU2089" s="2217"/>
      <c r="UKV2089" s="2217"/>
      <c r="UKW2089" s="2217"/>
      <c r="UKX2089" s="2217"/>
      <c r="UKY2089" s="2217"/>
      <c r="UKZ2089" s="2217"/>
      <c r="ULA2089" s="2217"/>
      <c r="ULB2089" s="2217"/>
      <c r="ULC2089" s="2217"/>
      <c r="ULD2089" s="2217"/>
      <c r="ULE2089" s="2217"/>
      <c r="ULF2089" s="2217"/>
      <c r="ULG2089" s="2217"/>
      <c r="ULH2089" s="2217"/>
      <c r="ULI2089" s="2217"/>
      <c r="ULJ2089" s="2217"/>
      <c r="ULK2089" s="2217"/>
      <c r="ULL2089" s="2217"/>
      <c r="ULM2089" s="2217"/>
      <c r="ULN2089" s="2217"/>
      <c r="ULO2089" s="2217"/>
      <c r="ULP2089" s="2217"/>
      <c r="ULQ2089" s="2217"/>
      <c r="ULR2089" s="2217"/>
      <c r="ULS2089" s="2217"/>
      <c r="ULT2089" s="2217"/>
      <c r="ULU2089" s="2217"/>
      <c r="ULV2089" s="2217"/>
      <c r="ULW2089" s="2217"/>
      <c r="ULX2089" s="2217"/>
      <c r="ULY2089" s="2217"/>
      <c r="ULZ2089" s="2217"/>
      <c r="UMA2089" s="2217"/>
      <c r="UMB2089" s="2217"/>
      <c r="UMC2089" s="2217"/>
      <c r="UMD2089" s="2217"/>
      <c r="UME2089" s="2217"/>
      <c r="UMF2089" s="2217"/>
      <c r="UMG2089" s="2217"/>
      <c r="UMH2089" s="2217"/>
      <c r="UMI2089" s="2217"/>
      <c r="UMJ2089" s="2217"/>
      <c r="UMK2089" s="2217"/>
      <c r="UML2089" s="2217"/>
      <c r="UMM2089" s="2217"/>
      <c r="UMN2089" s="2217"/>
      <c r="UMO2089" s="2217"/>
      <c r="UMP2089" s="2217"/>
      <c r="UMQ2089" s="2217"/>
      <c r="UMR2089" s="2217"/>
      <c r="UMS2089" s="2217"/>
      <c r="UMT2089" s="2217"/>
      <c r="UMU2089" s="2217"/>
      <c r="UMV2089" s="2217"/>
      <c r="UMW2089" s="2217"/>
      <c r="UMX2089" s="2217"/>
      <c r="UMY2089" s="2217"/>
      <c r="UMZ2089" s="2217"/>
      <c r="UNA2089" s="2217"/>
      <c r="UNB2089" s="2217"/>
      <c r="UNC2089" s="2217"/>
      <c r="UND2089" s="2217"/>
      <c r="UNE2089" s="2217"/>
      <c r="UNF2089" s="2217"/>
      <c r="UNG2089" s="2217"/>
      <c r="UNH2089" s="2217"/>
      <c r="UNI2089" s="2217"/>
      <c r="UNJ2089" s="2217"/>
      <c r="UNK2089" s="2217"/>
      <c r="UNL2089" s="2217"/>
      <c r="UNM2089" s="2217"/>
      <c r="UNN2089" s="2217"/>
      <c r="UNO2089" s="2217"/>
      <c r="UNP2089" s="2217"/>
      <c r="UNQ2089" s="2217"/>
      <c r="UNR2089" s="2217"/>
      <c r="UNS2089" s="2217"/>
      <c r="UNT2089" s="2217"/>
      <c r="UNU2089" s="2217"/>
      <c r="UNV2089" s="2217"/>
      <c r="UNW2089" s="2217"/>
      <c r="UNX2089" s="2217"/>
      <c r="UNY2089" s="2217"/>
      <c r="UNZ2089" s="2217"/>
      <c r="UOA2089" s="2217"/>
      <c r="UOB2089" s="2217"/>
      <c r="UOC2089" s="2217"/>
      <c r="UOD2089" s="2217"/>
      <c r="UOE2089" s="2217"/>
      <c r="UOF2089" s="2217"/>
      <c r="UOG2089" s="2217"/>
      <c r="UOH2089" s="2217"/>
      <c r="UOI2089" s="2217"/>
      <c r="UOJ2089" s="2217"/>
      <c r="UOK2089" s="2217"/>
      <c r="UOL2089" s="2217"/>
      <c r="UOM2089" s="2217"/>
      <c r="UON2089" s="2217"/>
      <c r="UOO2089" s="2217"/>
      <c r="UOP2089" s="2217"/>
      <c r="UOQ2089" s="2217"/>
      <c r="UOR2089" s="2217"/>
      <c r="UOS2089" s="2217"/>
      <c r="UOT2089" s="2217"/>
      <c r="UOU2089" s="2217"/>
      <c r="UOV2089" s="2217"/>
      <c r="UOW2089" s="2217"/>
      <c r="UOX2089" s="2217"/>
      <c r="UOY2089" s="2217"/>
      <c r="UOZ2089" s="2217"/>
      <c r="UPA2089" s="2217"/>
      <c r="UPB2089" s="2217"/>
      <c r="UPC2089" s="2217"/>
      <c r="UPD2089" s="2217"/>
      <c r="UPE2089" s="2217"/>
      <c r="UPF2089" s="2217"/>
      <c r="UPG2089" s="2217"/>
      <c r="UPH2089" s="2217"/>
      <c r="UPI2089" s="2217"/>
      <c r="UPJ2089" s="2217"/>
      <c r="UPK2089" s="2217"/>
      <c r="UPL2089" s="2217"/>
      <c r="UPM2089" s="2217"/>
      <c r="UPN2089" s="2217"/>
      <c r="UPO2089" s="2217"/>
      <c r="UPP2089" s="2217"/>
      <c r="UPQ2089" s="2217"/>
      <c r="UPR2089" s="2217"/>
      <c r="UPS2089" s="2217"/>
      <c r="UPT2089" s="2217"/>
      <c r="UPU2089" s="2217"/>
      <c r="UPV2089" s="2217"/>
      <c r="UPW2089" s="2217"/>
      <c r="UPX2089" s="2217"/>
      <c r="UPY2089" s="2217"/>
      <c r="UPZ2089" s="2217"/>
      <c r="UQA2089" s="2217"/>
      <c r="UQB2089" s="2217"/>
      <c r="UQC2089" s="2217"/>
      <c r="UQD2089" s="2217"/>
      <c r="UQE2089" s="2217"/>
      <c r="UQF2089" s="2217"/>
      <c r="UQG2089" s="2217"/>
      <c r="UQH2089" s="2217"/>
      <c r="UQI2089" s="2217"/>
      <c r="UQJ2089" s="2217"/>
      <c r="UQK2089" s="2217"/>
      <c r="UQL2089" s="2217"/>
      <c r="UQM2089" s="2217"/>
      <c r="UQN2089" s="2217"/>
      <c r="UQO2089" s="2217"/>
      <c r="UQP2089" s="2217"/>
      <c r="UQQ2089" s="2217"/>
      <c r="UQR2089" s="2217"/>
      <c r="UQS2089" s="2217"/>
      <c r="UQT2089" s="2217"/>
      <c r="UQU2089" s="2217"/>
      <c r="UQV2089" s="2217"/>
      <c r="UQW2089" s="2217"/>
      <c r="UQX2089" s="2217"/>
      <c r="UQY2089" s="2217"/>
      <c r="UQZ2089" s="2217"/>
      <c r="URA2089" s="2217"/>
      <c r="URB2089" s="2217"/>
      <c r="URC2089" s="2217"/>
      <c r="URD2089" s="2217"/>
      <c r="URE2089" s="2217"/>
      <c r="URF2089" s="2217"/>
      <c r="URG2089" s="2217"/>
      <c r="URH2089" s="2217"/>
      <c r="URI2089" s="2217"/>
      <c r="URJ2089" s="2217"/>
      <c r="URK2089" s="2217"/>
      <c r="URL2089" s="2217"/>
      <c r="URM2089" s="2217"/>
      <c r="URN2089" s="2217"/>
      <c r="URO2089" s="2217"/>
      <c r="URP2089" s="2217"/>
      <c r="URQ2089" s="2217"/>
      <c r="URR2089" s="2217"/>
      <c r="URS2089" s="2217"/>
      <c r="URT2089" s="2217"/>
      <c r="URU2089" s="2217"/>
      <c r="URV2089" s="2217"/>
      <c r="URW2089" s="2217"/>
      <c r="URX2089" s="2217"/>
      <c r="URY2089" s="2217"/>
      <c r="URZ2089" s="2217"/>
      <c r="USA2089" s="2217"/>
      <c r="USB2089" s="2217"/>
      <c r="USC2089" s="2217"/>
      <c r="USD2089" s="2217"/>
      <c r="USE2089" s="2217"/>
      <c r="USF2089" s="2217"/>
      <c r="USG2089" s="2217"/>
      <c r="USH2089" s="2217"/>
      <c r="USI2089" s="2217"/>
      <c r="USJ2089" s="2217"/>
      <c r="USK2089" s="2217"/>
      <c r="USL2089" s="2217"/>
      <c r="USM2089" s="2217"/>
      <c r="USN2089" s="2217"/>
      <c r="USO2089" s="2217"/>
      <c r="USP2089" s="2217"/>
      <c r="USQ2089" s="2217"/>
      <c r="USR2089" s="2217"/>
      <c r="USS2089" s="2217"/>
      <c r="UST2089" s="2217"/>
      <c r="USU2089" s="2217"/>
      <c r="USV2089" s="2217"/>
      <c r="USW2089" s="2217"/>
      <c r="USX2089" s="2217"/>
      <c r="USY2089" s="2217"/>
      <c r="USZ2089" s="2217"/>
      <c r="UTA2089" s="2217"/>
      <c r="UTB2089" s="2217"/>
      <c r="UTC2089" s="2217"/>
      <c r="UTD2089" s="2217"/>
      <c r="UTE2089" s="2217"/>
      <c r="UTF2089" s="2217"/>
      <c r="UTG2089" s="2217"/>
      <c r="UTH2089" s="2217"/>
      <c r="UTI2089" s="2217"/>
      <c r="UTJ2089" s="2217"/>
      <c r="UTK2089" s="2217"/>
      <c r="UTL2089" s="2217"/>
      <c r="UTM2089" s="2217"/>
      <c r="UTN2089" s="2217"/>
      <c r="UTO2089" s="2217"/>
      <c r="UTP2089" s="2217"/>
      <c r="UTQ2089" s="2217"/>
      <c r="UTR2089" s="2217"/>
      <c r="UTS2089" s="2217"/>
      <c r="UTT2089" s="2217"/>
      <c r="UTU2089" s="2217"/>
      <c r="UTV2089" s="2217"/>
      <c r="UTW2089" s="2217"/>
      <c r="UTX2089" s="2217"/>
      <c r="UTY2089" s="2217"/>
      <c r="UTZ2089" s="2217"/>
      <c r="UUA2089" s="2217"/>
      <c r="UUB2089" s="2217"/>
      <c r="UUC2089" s="2217"/>
      <c r="UUD2089" s="2217"/>
      <c r="UUE2089" s="2217"/>
      <c r="UUF2089" s="2217"/>
      <c r="UUG2089" s="2217"/>
      <c r="UUH2089" s="2217"/>
      <c r="UUI2089" s="2217"/>
      <c r="UUJ2089" s="2217"/>
      <c r="UUK2089" s="2217"/>
      <c r="UUL2089" s="2217"/>
      <c r="UUM2089" s="2217"/>
      <c r="UUN2089" s="2217"/>
      <c r="UUO2089" s="2217"/>
      <c r="UUP2089" s="2217"/>
      <c r="UUQ2089" s="2217"/>
      <c r="UUR2089" s="2217"/>
      <c r="UUS2089" s="2217"/>
      <c r="UUT2089" s="2217"/>
      <c r="UUU2089" s="2217"/>
      <c r="UUV2089" s="2217"/>
      <c r="UUW2089" s="2217"/>
      <c r="UUX2089" s="2217"/>
      <c r="UUY2089" s="2217"/>
      <c r="UUZ2089" s="2217"/>
      <c r="UVA2089" s="2217"/>
      <c r="UVB2089" s="2217"/>
      <c r="UVC2089" s="2217"/>
      <c r="UVD2089" s="2217"/>
      <c r="UVE2089" s="2217"/>
      <c r="UVF2089" s="2217"/>
      <c r="UVG2089" s="2217"/>
      <c r="UVH2089" s="2217"/>
      <c r="UVI2089" s="2217"/>
      <c r="UVJ2089" s="2217"/>
      <c r="UVK2089" s="2217"/>
      <c r="UVL2089" s="2217"/>
      <c r="UVM2089" s="2217"/>
      <c r="UVN2089" s="2217"/>
      <c r="UVO2089" s="2217"/>
      <c r="UVP2089" s="2217"/>
      <c r="UVQ2089" s="2217"/>
      <c r="UVR2089" s="2217"/>
      <c r="UVS2089" s="2217"/>
      <c r="UVT2089" s="2217"/>
      <c r="UVU2089" s="2217"/>
      <c r="UVV2089" s="2217"/>
      <c r="UVW2089" s="2217"/>
      <c r="UVX2089" s="2217"/>
      <c r="UVY2089" s="2217"/>
      <c r="UVZ2089" s="2217"/>
      <c r="UWA2089" s="2217"/>
      <c r="UWB2089" s="2217"/>
      <c r="UWC2089" s="2217"/>
      <c r="UWD2089" s="2217"/>
      <c r="UWE2089" s="2217"/>
      <c r="UWF2089" s="2217"/>
      <c r="UWG2089" s="2217"/>
      <c r="UWH2089" s="2217"/>
      <c r="UWI2089" s="2217"/>
      <c r="UWJ2089" s="2217"/>
      <c r="UWK2089" s="2217"/>
      <c r="UWL2089" s="2217"/>
      <c r="UWM2089" s="2217"/>
      <c r="UWN2089" s="2217"/>
      <c r="UWO2089" s="2217"/>
      <c r="UWP2089" s="2217"/>
      <c r="UWQ2089" s="2217"/>
      <c r="UWR2089" s="2217"/>
      <c r="UWS2089" s="2217"/>
      <c r="UWT2089" s="2217"/>
      <c r="UWU2089" s="2217"/>
      <c r="UWV2089" s="2217"/>
      <c r="UWW2089" s="2217"/>
      <c r="UWX2089" s="2217"/>
      <c r="UWY2089" s="2217"/>
      <c r="UWZ2089" s="2217"/>
      <c r="UXA2089" s="2217"/>
      <c r="UXB2089" s="2217"/>
      <c r="UXC2089" s="2217"/>
      <c r="UXD2089" s="2217"/>
      <c r="UXE2089" s="2217"/>
      <c r="UXF2089" s="2217"/>
      <c r="UXG2089" s="2217"/>
      <c r="UXH2089" s="2217"/>
      <c r="UXI2089" s="2217"/>
      <c r="UXJ2089" s="2217"/>
      <c r="UXK2089" s="2217"/>
      <c r="UXL2089" s="2217"/>
      <c r="UXM2089" s="2217"/>
      <c r="UXN2089" s="2217"/>
      <c r="UXO2089" s="2217"/>
      <c r="UXP2089" s="2217"/>
      <c r="UXQ2089" s="2217"/>
      <c r="UXR2089" s="2217"/>
      <c r="UXS2089" s="2217"/>
      <c r="UXT2089" s="2217"/>
      <c r="UXU2089" s="2217"/>
      <c r="UXV2089" s="2217"/>
      <c r="UXW2089" s="2217"/>
      <c r="UXX2089" s="2217"/>
      <c r="UXY2089" s="2217"/>
      <c r="UXZ2089" s="2217"/>
      <c r="UYA2089" s="2217"/>
      <c r="UYB2089" s="2217"/>
      <c r="UYC2089" s="2217"/>
      <c r="UYD2089" s="2217"/>
      <c r="UYE2089" s="2217"/>
      <c r="UYF2089" s="2217"/>
      <c r="UYG2089" s="2217"/>
      <c r="UYH2089" s="2217"/>
      <c r="UYI2089" s="2217"/>
      <c r="UYJ2089" s="2217"/>
      <c r="UYK2089" s="2217"/>
      <c r="UYL2089" s="2217"/>
      <c r="UYM2089" s="2217"/>
      <c r="UYN2089" s="2217"/>
      <c r="UYO2089" s="2217"/>
      <c r="UYP2089" s="2217"/>
      <c r="UYQ2089" s="2217"/>
      <c r="UYR2089" s="2217"/>
      <c r="UYS2089" s="2217"/>
      <c r="UYT2089" s="2217"/>
      <c r="UYU2089" s="2217"/>
      <c r="UYV2089" s="2217"/>
      <c r="UYW2089" s="2217"/>
      <c r="UYX2089" s="2217"/>
      <c r="UYY2089" s="2217"/>
      <c r="UYZ2089" s="2217"/>
      <c r="UZA2089" s="2217"/>
      <c r="UZB2089" s="2217"/>
      <c r="UZC2089" s="2217"/>
      <c r="UZD2089" s="2217"/>
      <c r="UZE2089" s="2217"/>
      <c r="UZF2089" s="2217"/>
      <c r="UZG2089" s="2217"/>
      <c r="UZH2089" s="2217"/>
      <c r="UZI2089" s="2217"/>
      <c r="UZJ2089" s="2217"/>
      <c r="UZK2089" s="2217"/>
      <c r="UZL2089" s="2217"/>
      <c r="UZM2089" s="2217"/>
      <c r="UZN2089" s="2217"/>
      <c r="UZO2089" s="2217"/>
      <c r="UZP2089" s="2217"/>
      <c r="UZQ2089" s="2217"/>
      <c r="UZR2089" s="2217"/>
      <c r="UZS2089" s="2217"/>
      <c r="UZT2089" s="2217"/>
      <c r="UZU2089" s="2217"/>
      <c r="UZV2089" s="2217"/>
      <c r="UZW2089" s="2217"/>
      <c r="UZX2089" s="2217"/>
      <c r="UZY2089" s="2217"/>
      <c r="UZZ2089" s="2217"/>
      <c r="VAA2089" s="2217"/>
      <c r="VAB2089" s="2217"/>
      <c r="VAC2089" s="2217"/>
      <c r="VAD2089" s="2217"/>
      <c r="VAE2089" s="2217"/>
      <c r="VAF2089" s="2217"/>
      <c r="VAG2089" s="2217"/>
      <c r="VAH2089" s="2217"/>
      <c r="VAI2089" s="2217"/>
      <c r="VAJ2089" s="2217"/>
      <c r="VAK2089" s="2217"/>
      <c r="VAL2089" s="2217"/>
      <c r="VAM2089" s="2217"/>
      <c r="VAN2089" s="2217"/>
      <c r="VAO2089" s="2217"/>
      <c r="VAP2089" s="2217"/>
      <c r="VAQ2089" s="2217"/>
      <c r="VAR2089" s="2217"/>
      <c r="VAS2089" s="2217"/>
      <c r="VAT2089" s="2217"/>
      <c r="VAU2089" s="2217"/>
      <c r="VAV2089" s="2217"/>
      <c r="VAW2089" s="2217"/>
      <c r="VAX2089" s="2217"/>
      <c r="VAY2089" s="2217"/>
      <c r="VAZ2089" s="2217"/>
      <c r="VBA2089" s="2217"/>
      <c r="VBB2089" s="2217"/>
      <c r="VBC2089" s="2217"/>
      <c r="VBD2089" s="2217"/>
      <c r="VBE2089" s="2217"/>
      <c r="VBF2089" s="2217"/>
      <c r="VBG2089" s="2217"/>
      <c r="VBH2089" s="2217"/>
      <c r="VBI2089" s="2217"/>
      <c r="VBJ2089" s="2217"/>
      <c r="VBK2089" s="2217"/>
      <c r="VBL2089" s="2217"/>
      <c r="VBM2089" s="2217"/>
      <c r="VBN2089" s="2217"/>
      <c r="VBO2089" s="2217"/>
      <c r="VBP2089" s="2217"/>
      <c r="VBQ2089" s="2217"/>
      <c r="VBR2089" s="2217"/>
      <c r="VBS2089" s="2217"/>
      <c r="VBT2089" s="2217"/>
      <c r="VBU2089" s="2217"/>
      <c r="VBV2089" s="2217"/>
      <c r="VBW2089" s="2217"/>
      <c r="VBX2089" s="2217"/>
      <c r="VBY2089" s="2217"/>
      <c r="VBZ2089" s="2217"/>
      <c r="VCA2089" s="2217"/>
      <c r="VCB2089" s="2217"/>
      <c r="VCC2089" s="2217"/>
      <c r="VCD2089" s="2217"/>
      <c r="VCE2089" s="2217"/>
      <c r="VCF2089" s="2217"/>
      <c r="VCG2089" s="2217"/>
      <c r="VCH2089" s="2217"/>
      <c r="VCI2089" s="2217"/>
      <c r="VCJ2089" s="2217"/>
      <c r="VCK2089" s="2217"/>
      <c r="VCL2089" s="2217"/>
      <c r="VCM2089" s="2217"/>
      <c r="VCN2089" s="2217"/>
      <c r="VCO2089" s="2217"/>
      <c r="VCP2089" s="2217"/>
      <c r="VCQ2089" s="2217"/>
      <c r="VCR2089" s="2217"/>
      <c r="VCS2089" s="2217"/>
      <c r="VCT2089" s="2217"/>
      <c r="VCU2089" s="2217"/>
      <c r="VCV2089" s="2217"/>
      <c r="VCW2089" s="2217"/>
      <c r="VCX2089" s="2217"/>
      <c r="VCY2089" s="2217"/>
      <c r="VCZ2089" s="2217"/>
      <c r="VDA2089" s="2217"/>
      <c r="VDB2089" s="2217"/>
      <c r="VDC2089" s="2217"/>
      <c r="VDD2089" s="2217"/>
      <c r="VDE2089" s="2217"/>
      <c r="VDF2089" s="2217"/>
      <c r="VDG2089" s="2217"/>
      <c r="VDH2089" s="2217"/>
      <c r="VDI2089" s="2217"/>
      <c r="VDJ2089" s="2217"/>
      <c r="VDK2089" s="2217"/>
      <c r="VDL2089" s="2217"/>
      <c r="VDM2089" s="2217"/>
      <c r="VDN2089" s="2217"/>
      <c r="VDO2089" s="2217"/>
      <c r="VDP2089" s="2217"/>
      <c r="VDQ2089" s="2217"/>
      <c r="VDR2089" s="2217"/>
      <c r="VDS2089" s="2217"/>
      <c r="VDT2089" s="2217"/>
      <c r="VDU2089" s="2217"/>
      <c r="VDV2089" s="2217"/>
      <c r="VDW2089" s="2217"/>
      <c r="VDX2089" s="2217"/>
      <c r="VDY2089" s="2217"/>
      <c r="VDZ2089" s="2217"/>
      <c r="VEA2089" s="2217"/>
      <c r="VEB2089" s="2217"/>
      <c r="VEC2089" s="2217"/>
      <c r="VED2089" s="2217"/>
      <c r="VEE2089" s="2217"/>
      <c r="VEF2089" s="2217"/>
      <c r="VEG2089" s="2217"/>
      <c r="VEH2089" s="2217"/>
      <c r="VEI2089" s="2217"/>
      <c r="VEJ2089" s="2217"/>
      <c r="VEK2089" s="2217"/>
      <c r="VEL2089" s="2217"/>
      <c r="VEM2089" s="2217"/>
      <c r="VEN2089" s="2217"/>
      <c r="VEO2089" s="2217"/>
      <c r="VEP2089" s="2217"/>
      <c r="VEQ2089" s="2217"/>
      <c r="VER2089" s="2217"/>
      <c r="VES2089" s="2217"/>
      <c r="VET2089" s="2217"/>
      <c r="VEU2089" s="2217"/>
      <c r="VEV2089" s="2217"/>
      <c r="VEW2089" s="2217"/>
      <c r="VEX2089" s="2217"/>
      <c r="VEY2089" s="2217"/>
      <c r="VEZ2089" s="2217"/>
      <c r="VFA2089" s="2217"/>
      <c r="VFB2089" s="2217"/>
      <c r="VFC2089" s="2217"/>
      <c r="VFD2089" s="2217"/>
      <c r="VFE2089" s="2217"/>
      <c r="VFF2089" s="2217"/>
      <c r="VFG2089" s="2217"/>
      <c r="VFH2089" s="2217"/>
      <c r="VFI2089" s="2217"/>
      <c r="VFJ2089" s="2217"/>
      <c r="VFK2089" s="2217"/>
      <c r="VFL2089" s="2217"/>
      <c r="VFM2089" s="2217"/>
      <c r="VFN2089" s="2217"/>
      <c r="VFO2089" s="2217"/>
      <c r="VFP2089" s="2217"/>
      <c r="VFQ2089" s="2217"/>
      <c r="VFR2089" s="2217"/>
      <c r="VFS2089" s="2217"/>
      <c r="VFT2089" s="2217"/>
      <c r="VFU2089" s="2217"/>
      <c r="VFV2089" s="2217"/>
      <c r="VFW2089" s="2217"/>
      <c r="VFX2089" s="2217"/>
      <c r="VFY2089" s="2217"/>
      <c r="VFZ2089" s="2217"/>
      <c r="VGA2089" s="2217"/>
      <c r="VGB2089" s="2217"/>
      <c r="VGC2089" s="2217"/>
      <c r="VGD2089" s="2217"/>
      <c r="VGE2089" s="2217"/>
      <c r="VGF2089" s="2217"/>
      <c r="VGG2089" s="2217"/>
      <c r="VGH2089" s="2217"/>
      <c r="VGI2089" s="2217"/>
      <c r="VGJ2089" s="2217"/>
      <c r="VGK2089" s="2217"/>
      <c r="VGL2089" s="2217"/>
      <c r="VGM2089" s="2217"/>
      <c r="VGN2089" s="2217"/>
      <c r="VGO2089" s="2217"/>
      <c r="VGP2089" s="2217"/>
      <c r="VGQ2089" s="2217"/>
      <c r="VGR2089" s="2217"/>
      <c r="VGS2089" s="2217"/>
      <c r="VGT2089" s="2217"/>
      <c r="VGU2089" s="2217"/>
      <c r="VGV2089" s="2217"/>
      <c r="VGW2089" s="2217"/>
      <c r="VGX2089" s="2217"/>
      <c r="VGY2089" s="2217"/>
      <c r="VGZ2089" s="2217"/>
      <c r="VHA2089" s="2217"/>
      <c r="VHB2089" s="2217"/>
      <c r="VHC2089" s="2217"/>
      <c r="VHD2089" s="2217"/>
      <c r="VHE2089" s="2217"/>
      <c r="VHF2089" s="2217"/>
      <c r="VHG2089" s="2217"/>
      <c r="VHH2089" s="2217"/>
      <c r="VHI2089" s="2217"/>
      <c r="VHJ2089" s="2217"/>
      <c r="VHK2089" s="2217"/>
      <c r="VHL2089" s="2217"/>
      <c r="VHM2089" s="2217"/>
      <c r="VHN2089" s="2217"/>
      <c r="VHO2089" s="2217"/>
      <c r="VHP2089" s="2217"/>
      <c r="VHQ2089" s="2217"/>
      <c r="VHR2089" s="2217"/>
      <c r="VHS2089" s="2217"/>
      <c r="VHT2089" s="2217"/>
      <c r="VHU2089" s="2217"/>
      <c r="VHV2089" s="2217"/>
      <c r="VHW2089" s="2217"/>
      <c r="VHX2089" s="2217"/>
      <c r="VHY2089" s="2217"/>
      <c r="VHZ2089" s="2217"/>
      <c r="VIA2089" s="2217"/>
      <c r="VIB2089" s="2217"/>
      <c r="VIC2089" s="2217"/>
      <c r="VID2089" s="2217"/>
      <c r="VIE2089" s="2217"/>
      <c r="VIF2089" s="2217"/>
      <c r="VIG2089" s="2217"/>
      <c r="VIH2089" s="2217"/>
      <c r="VII2089" s="2217"/>
      <c r="VIJ2089" s="2217"/>
      <c r="VIK2089" s="2217"/>
      <c r="VIL2089" s="2217"/>
      <c r="VIM2089" s="2217"/>
      <c r="VIN2089" s="2217"/>
      <c r="VIO2089" s="2217"/>
      <c r="VIP2089" s="2217"/>
      <c r="VIQ2089" s="2217"/>
      <c r="VIR2089" s="2217"/>
      <c r="VIS2089" s="2217"/>
      <c r="VIT2089" s="2217"/>
      <c r="VIU2089" s="2217"/>
      <c r="VIV2089" s="2217"/>
      <c r="VIW2089" s="2217"/>
      <c r="VIX2089" s="2217"/>
      <c r="VIY2089" s="2217"/>
      <c r="VIZ2089" s="2217"/>
      <c r="VJA2089" s="2217"/>
      <c r="VJB2089" s="2217"/>
      <c r="VJC2089" s="2217"/>
      <c r="VJD2089" s="2217"/>
      <c r="VJE2089" s="2217"/>
      <c r="VJF2089" s="2217"/>
      <c r="VJG2089" s="2217"/>
      <c r="VJH2089" s="2217"/>
      <c r="VJI2089" s="2217"/>
      <c r="VJJ2089" s="2217"/>
      <c r="VJK2089" s="2217"/>
      <c r="VJL2089" s="2217"/>
      <c r="VJM2089" s="2217"/>
      <c r="VJN2089" s="2217"/>
      <c r="VJO2089" s="2217"/>
      <c r="VJP2089" s="2217"/>
      <c r="VJQ2089" s="2217"/>
      <c r="VJR2089" s="2217"/>
      <c r="VJS2089" s="2217"/>
      <c r="VJT2089" s="2217"/>
      <c r="VJU2089" s="2217"/>
      <c r="VJV2089" s="2217"/>
      <c r="VJW2089" s="2217"/>
      <c r="VJX2089" s="2217"/>
      <c r="VJY2089" s="2217"/>
      <c r="VJZ2089" s="2217"/>
      <c r="VKA2089" s="2217"/>
      <c r="VKB2089" s="2217"/>
      <c r="VKC2089" s="2217"/>
      <c r="VKD2089" s="2217"/>
      <c r="VKE2089" s="2217"/>
      <c r="VKF2089" s="2217"/>
      <c r="VKG2089" s="2217"/>
      <c r="VKH2089" s="2217"/>
      <c r="VKI2089" s="2217"/>
      <c r="VKJ2089" s="2217"/>
      <c r="VKK2089" s="2217"/>
      <c r="VKL2089" s="2217"/>
      <c r="VKM2089" s="2217"/>
      <c r="VKN2089" s="2217"/>
      <c r="VKO2089" s="2217"/>
      <c r="VKP2089" s="2217"/>
      <c r="VKQ2089" s="2217"/>
      <c r="VKR2089" s="2217"/>
      <c r="VKS2089" s="2217"/>
      <c r="VKT2089" s="2217"/>
      <c r="VKU2089" s="2217"/>
      <c r="VKV2089" s="2217"/>
      <c r="VKW2089" s="2217"/>
      <c r="VKX2089" s="2217"/>
      <c r="VKY2089" s="2217"/>
      <c r="VKZ2089" s="2217"/>
      <c r="VLA2089" s="2217"/>
      <c r="VLB2089" s="2217"/>
      <c r="VLC2089" s="2217"/>
      <c r="VLD2089" s="2217"/>
      <c r="VLE2089" s="2217"/>
      <c r="VLF2089" s="2217"/>
      <c r="VLG2089" s="2217"/>
      <c r="VLH2089" s="2217"/>
      <c r="VLI2089" s="2217"/>
      <c r="VLJ2089" s="2217"/>
      <c r="VLK2089" s="2217"/>
      <c r="VLL2089" s="2217"/>
      <c r="VLM2089" s="2217"/>
      <c r="VLN2089" s="2217"/>
      <c r="VLO2089" s="2217"/>
      <c r="VLP2089" s="2217"/>
      <c r="VLQ2089" s="2217"/>
      <c r="VLR2089" s="2217"/>
      <c r="VLS2089" s="2217"/>
      <c r="VLT2089" s="2217"/>
      <c r="VLU2089" s="2217"/>
      <c r="VLV2089" s="2217"/>
      <c r="VLW2089" s="2217"/>
      <c r="VLX2089" s="2217"/>
      <c r="VLY2089" s="2217"/>
      <c r="VLZ2089" s="2217"/>
      <c r="VMA2089" s="2217"/>
      <c r="VMB2089" s="2217"/>
      <c r="VMC2089" s="2217"/>
      <c r="VMD2089" s="2217"/>
      <c r="VME2089" s="2217"/>
      <c r="VMF2089" s="2217"/>
      <c r="VMG2089" s="2217"/>
      <c r="VMH2089" s="2217"/>
      <c r="VMI2089" s="2217"/>
      <c r="VMJ2089" s="2217"/>
      <c r="VMK2089" s="2217"/>
      <c r="VML2089" s="2217"/>
      <c r="VMM2089" s="2217"/>
      <c r="VMN2089" s="2217"/>
      <c r="VMO2089" s="2217"/>
      <c r="VMP2089" s="2217"/>
      <c r="VMQ2089" s="2217"/>
      <c r="VMR2089" s="2217"/>
      <c r="VMS2089" s="2217"/>
      <c r="VMT2089" s="2217"/>
      <c r="VMU2089" s="2217"/>
      <c r="VMV2089" s="2217"/>
      <c r="VMW2089" s="2217"/>
      <c r="VMX2089" s="2217"/>
      <c r="VMY2089" s="2217"/>
      <c r="VMZ2089" s="2217"/>
      <c r="VNA2089" s="2217"/>
      <c r="VNB2089" s="2217"/>
      <c r="VNC2089" s="2217"/>
      <c r="VND2089" s="2217"/>
      <c r="VNE2089" s="2217"/>
      <c r="VNF2089" s="2217"/>
      <c r="VNG2089" s="2217"/>
      <c r="VNH2089" s="2217"/>
      <c r="VNI2089" s="2217"/>
      <c r="VNJ2089" s="2217"/>
      <c r="VNK2089" s="2217"/>
      <c r="VNL2089" s="2217"/>
      <c r="VNM2089" s="2217"/>
      <c r="VNN2089" s="2217"/>
      <c r="VNO2089" s="2217"/>
      <c r="VNP2089" s="2217"/>
      <c r="VNQ2089" s="2217"/>
      <c r="VNR2089" s="2217"/>
      <c r="VNS2089" s="2217"/>
      <c r="VNT2089" s="2217"/>
      <c r="VNU2089" s="2217"/>
      <c r="VNV2089" s="2217"/>
      <c r="VNW2089" s="2217"/>
      <c r="VNX2089" s="2217"/>
      <c r="VNY2089" s="2217"/>
      <c r="VNZ2089" s="2217"/>
      <c r="VOA2089" s="2217"/>
      <c r="VOB2089" s="2217"/>
      <c r="VOC2089" s="2217"/>
      <c r="VOD2089" s="2217"/>
      <c r="VOE2089" s="2217"/>
      <c r="VOF2089" s="2217"/>
      <c r="VOG2089" s="2217"/>
      <c r="VOH2089" s="2217"/>
      <c r="VOI2089" s="2217"/>
      <c r="VOJ2089" s="2217"/>
      <c r="VOK2089" s="2217"/>
      <c r="VOL2089" s="2217"/>
      <c r="VOM2089" s="2217"/>
      <c r="VON2089" s="2217"/>
      <c r="VOO2089" s="2217"/>
      <c r="VOP2089" s="2217"/>
      <c r="VOQ2089" s="2217"/>
      <c r="VOR2089" s="2217"/>
      <c r="VOS2089" s="2217"/>
      <c r="VOT2089" s="2217"/>
      <c r="VOU2089" s="2217"/>
      <c r="VOV2089" s="2217"/>
      <c r="VOW2089" s="2217"/>
      <c r="VOX2089" s="2217"/>
      <c r="VOY2089" s="2217"/>
      <c r="VOZ2089" s="2217"/>
      <c r="VPA2089" s="2217"/>
      <c r="VPB2089" s="2217"/>
      <c r="VPC2089" s="2217"/>
      <c r="VPD2089" s="2217"/>
      <c r="VPE2089" s="2217"/>
      <c r="VPF2089" s="2217"/>
      <c r="VPG2089" s="2217"/>
      <c r="VPH2089" s="2217"/>
      <c r="VPI2089" s="2217"/>
      <c r="VPJ2089" s="2217"/>
      <c r="VPK2089" s="2217"/>
      <c r="VPL2089" s="2217"/>
      <c r="VPM2089" s="2217"/>
      <c r="VPN2089" s="2217"/>
      <c r="VPO2089" s="2217"/>
      <c r="VPP2089" s="2217"/>
      <c r="VPQ2089" s="2217"/>
      <c r="VPR2089" s="2217"/>
      <c r="VPS2089" s="2217"/>
      <c r="VPT2089" s="2217"/>
      <c r="VPU2089" s="2217"/>
      <c r="VPV2089" s="2217"/>
      <c r="VPW2089" s="2217"/>
      <c r="VPX2089" s="2217"/>
      <c r="VPY2089" s="2217"/>
      <c r="VPZ2089" s="2217"/>
      <c r="VQA2089" s="2217"/>
      <c r="VQB2089" s="2217"/>
      <c r="VQC2089" s="2217"/>
      <c r="VQD2089" s="2217"/>
      <c r="VQE2089" s="2217"/>
      <c r="VQF2089" s="2217"/>
      <c r="VQG2089" s="2217"/>
      <c r="VQH2089" s="2217"/>
      <c r="VQI2089" s="2217"/>
      <c r="VQJ2089" s="2217"/>
      <c r="VQK2089" s="2217"/>
      <c r="VQL2089" s="2217"/>
      <c r="VQM2089" s="2217"/>
      <c r="VQN2089" s="2217"/>
      <c r="VQO2089" s="2217"/>
      <c r="VQP2089" s="2217"/>
      <c r="VQQ2089" s="2217"/>
      <c r="VQR2089" s="2217"/>
      <c r="VQS2089" s="2217"/>
      <c r="VQT2089" s="2217"/>
      <c r="VQU2089" s="2217"/>
      <c r="VQV2089" s="2217"/>
      <c r="VQW2089" s="2217"/>
      <c r="VQX2089" s="2217"/>
      <c r="VQY2089" s="2217"/>
      <c r="VQZ2089" s="2217"/>
      <c r="VRA2089" s="2217"/>
      <c r="VRB2089" s="2217"/>
      <c r="VRC2089" s="2217"/>
      <c r="VRD2089" s="2217"/>
      <c r="VRE2089" s="2217"/>
      <c r="VRF2089" s="2217"/>
      <c r="VRG2089" s="2217"/>
      <c r="VRH2089" s="2217"/>
      <c r="VRI2089" s="2217"/>
      <c r="VRJ2089" s="2217"/>
      <c r="VRK2089" s="2217"/>
      <c r="VRL2089" s="2217"/>
      <c r="VRM2089" s="2217"/>
      <c r="VRN2089" s="2217"/>
      <c r="VRO2089" s="2217"/>
      <c r="VRP2089" s="2217"/>
      <c r="VRQ2089" s="2217"/>
      <c r="VRR2089" s="2217"/>
      <c r="VRS2089" s="2217"/>
      <c r="VRT2089" s="2217"/>
      <c r="VRU2089" s="2217"/>
      <c r="VRV2089" s="2217"/>
      <c r="VRW2089" s="2217"/>
      <c r="VRX2089" s="2217"/>
      <c r="VRY2089" s="2217"/>
      <c r="VRZ2089" s="2217"/>
      <c r="VSA2089" s="2217"/>
      <c r="VSB2089" s="2217"/>
      <c r="VSC2089" s="2217"/>
      <c r="VSD2089" s="2217"/>
      <c r="VSE2089" s="2217"/>
      <c r="VSF2089" s="2217"/>
      <c r="VSG2089" s="2217"/>
      <c r="VSH2089" s="2217"/>
      <c r="VSI2089" s="2217"/>
      <c r="VSJ2089" s="2217"/>
      <c r="VSK2089" s="2217"/>
      <c r="VSL2089" s="2217"/>
      <c r="VSM2089" s="2217"/>
      <c r="VSN2089" s="2217"/>
      <c r="VSO2089" s="2217"/>
      <c r="VSP2089" s="2217"/>
      <c r="VSQ2089" s="2217"/>
      <c r="VSR2089" s="2217"/>
      <c r="VSS2089" s="2217"/>
      <c r="VST2089" s="2217"/>
      <c r="VSU2089" s="2217"/>
      <c r="VSV2089" s="2217"/>
      <c r="VSW2089" s="2217"/>
      <c r="VSX2089" s="2217"/>
      <c r="VSY2089" s="2217"/>
      <c r="VSZ2089" s="2217"/>
      <c r="VTA2089" s="2217"/>
      <c r="VTB2089" s="2217"/>
      <c r="VTC2089" s="2217"/>
      <c r="VTD2089" s="2217"/>
      <c r="VTE2089" s="2217"/>
      <c r="VTF2089" s="2217"/>
      <c r="VTG2089" s="2217"/>
      <c r="VTH2089" s="2217"/>
      <c r="VTI2089" s="2217"/>
      <c r="VTJ2089" s="2217"/>
      <c r="VTK2089" s="2217"/>
      <c r="VTL2089" s="2217"/>
      <c r="VTM2089" s="2217"/>
      <c r="VTN2089" s="2217"/>
      <c r="VTO2089" s="2217"/>
      <c r="VTP2089" s="2217"/>
      <c r="VTQ2089" s="2217"/>
      <c r="VTR2089" s="2217"/>
      <c r="VTS2089" s="2217"/>
      <c r="VTT2089" s="2217"/>
      <c r="VTU2089" s="2217"/>
      <c r="VTV2089" s="2217"/>
      <c r="VTW2089" s="2217"/>
      <c r="VTX2089" s="2217"/>
      <c r="VTY2089" s="2217"/>
      <c r="VTZ2089" s="2217"/>
      <c r="VUA2089" s="2217"/>
      <c r="VUB2089" s="2217"/>
      <c r="VUC2089" s="2217"/>
      <c r="VUD2089" s="2217"/>
      <c r="VUE2089" s="2217"/>
      <c r="VUF2089" s="2217"/>
      <c r="VUG2089" s="2217"/>
      <c r="VUH2089" s="2217"/>
      <c r="VUI2089" s="2217"/>
      <c r="VUJ2089" s="2217"/>
      <c r="VUK2089" s="2217"/>
      <c r="VUL2089" s="2217"/>
      <c r="VUM2089" s="2217"/>
      <c r="VUN2089" s="2217"/>
      <c r="VUO2089" s="2217"/>
      <c r="VUP2089" s="2217"/>
      <c r="VUQ2089" s="2217"/>
      <c r="VUR2089" s="2217"/>
      <c r="VUS2089" s="2217"/>
      <c r="VUT2089" s="2217"/>
      <c r="VUU2089" s="2217"/>
      <c r="VUV2089" s="2217"/>
      <c r="VUW2089" s="2217"/>
      <c r="VUX2089" s="2217"/>
      <c r="VUY2089" s="2217"/>
      <c r="VUZ2089" s="2217"/>
      <c r="VVA2089" s="2217"/>
      <c r="VVB2089" s="2217"/>
      <c r="VVC2089" s="2217"/>
      <c r="VVD2089" s="2217"/>
      <c r="VVE2089" s="2217"/>
      <c r="VVF2089" s="2217"/>
      <c r="VVG2089" s="2217"/>
      <c r="VVH2089" s="2217"/>
      <c r="VVI2089" s="2217"/>
      <c r="VVJ2089" s="2217"/>
      <c r="VVK2089" s="2217"/>
      <c r="VVL2089" s="2217"/>
      <c r="VVM2089" s="2217"/>
      <c r="VVN2089" s="2217"/>
      <c r="VVO2089" s="2217"/>
      <c r="VVP2089" s="2217"/>
      <c r="VVQ2089" s="2217"/>
      <c r="VVR2089" s="2217"/>
      <c r="VVS2089" s="2217"/>
      <c r="VVT2089" s="2217"/>
      <c r="VVU2089" s="2217"/>
      <c r="VVV2089" s="2217"/>
      <c r="VVW2089" s="2217"/>
      <c r="VVX2089" s="2217"/>
      <c r="VVY2089" s="2217"/>
      <c r="VVZ2089" s="2217"/>
      <c r="VWA2089" s="2217"/>
      <c r="VWB2089" s="2217"/>
      <c r="VWC2089" s="2217"/>
      <c r="VWD2089" s="2217"/>
      <c r="VWE2089" s="2217"/>
      <c r="VWF2089" s="2217"/>
      <c r="VWG2089" s="2217"/>
      <c r="VWH2089" s="2217"/>
      <c r="VWI2089" s="2217"/>
      <c r="VWJ2089" s="2217"/>
      <c r="VWK2089" s="2217"/>
      <c r="VWL2089" s="2217"/>
      <c r="VWM2089" s="2217"/>
      <c r="VWN2089" s="2217"/>
      <c r="VWO2089" s="2217"/>
      <c r="VWP2089" s="2217"/>
      <c r="VWQ2089" s="2217"/>
      <c r="VWR2089" s="2217"/>
      <c r="VWS2089" s="2217"/>
      <c r="VWT2089" s="2217"/>
      <c r="VWU2089" s="2217"/>
      <c r="VWV2089" s="2217"/>
      <c r="VWW2089" s="2217"/>
      <c r="VWX2089" s="2217"/>
      <c r="VWY2089" s="2217"/>
      <c r="VWZ2089" s="2217"/>
      <c r="VXA2089" s="2217"/>
      <c r="VXB2089" s="2217"/>
      <c r="VXC2089" s="2217"/>
      <c r="VXD2089" s="2217"/>
      <c r="VXE2089" s="2217"/>
      <c r="VXF2089" s="2217"/>
      <c r="VXG2089" s="2217"/>
      <c r="VXH2089" s="2217"/>
      <c r="VXI2089" s="2217"/>
      <c r="VXJ2089" s="2217"/>
      <c r="VXK2089" s="2217"/>
      <c r="VXL2089" s="2217"/>
      <c r="VXM2089" s="2217"/>
      <c r="VXN2089" s="2217"/>
      <c r="VXO2089" s="2217"/>
      <c r="VXP2089" s="2217"/>
      <c r="VXQ2089" s="2217"/>
      <c r="VXR2089" s="2217"/>
      <c r="VXS2089" s="2217"/>
      <c r="VXT2089" s="2217"/>
      <c r="VXU2089" s="2217"/>
      <c r="VXV2089" s="2217"/>
      <c r="VXW2089" s="2217"/>
      <c r="VXX2089" s="2217"/>
      <c r="VXY2089" s="2217"/>
      <c r="VXZ2089" s="2217"/>
      <c r="VYA2089" s="2217"/>
      <c r="VYB2089" s="2217"/>
      <c r="VYC2089" s="2217"/>
      <c r="VYD2089" s="2217"/>
      <c r="VYE2089" s="2217"/>
      <c r="VYF2089" s="2217"/>
      <c r="VYG2089" s="2217"/>
      <c r="VYH2089" s="2217"/>
      <c r="VYI2089" s="2217"/>
      <c r="VYJ2089" s="2217"/>
      <c r="VYK2089" s="2217"/>
      <c r="VYL2089" s="2217"/>
      <c r="VYM2089" s="2217"/>
      <c r="VYN2089" s="2217"/>
      <c r="VYO2089" s="2217"/>
      <c r="VYP2089" s="2217"/>
      <c r="VYQ2089" s="2217"/>
      <c r="VYR2089" s="2217"/>
      <c r="VYS2089" s="2217"/>
      <c r="VYT2089" s="2217"/>
      <c r="VYU2089" s="2217"/>
      <c r="VYV2089" s="2217"/>
      <c r="VYW2089" s="2217"/>
      <c r="VYX2089" s="2217"/>
      <c r="VYY2089" s="2217"/>
      <c r="VYZ2089" s="2217"/>
      <c r="VZA2089" s="2217"/>
      <c r="VZB2089" s="2217"/>
      <c r="VZC2089" s="2217"/>
      <c r="VZD2089" s="2217"/>
      <c r="VZE2089" s="2217"/>
      <c r="VZF2089" s="2217"/>
      <c r="VZG2089" s="2217"/>
      <c r="VZH2089" s="2217"/>
      <c r="VZI2089" s="2217"/>
      <c r="VZJ2089" s="2217"/>
      <c r="VZK2089" s="2217"/>
      <c r="VZL2089" s="2217"/>
      <c r="VZM2089" s="2217"/>
      <c r="VZN2089" s="2217"/>
      <c r="VZO2089" s="2217"/>
      <c r="VZP2089" s="2217"/>
      <c r="VZQ2089" s="2217"/>
      <c r="VZR2089" s="2217"/>
      <c r="VZS2089" s="2217"/>
      <c r="VZT2089" s="2217"/>
      <c r="VZU2089" s="2217"/>
      <c r="VZV2089" s="2217"/>
      <c r="VZW2089" s="2217"/>
      <c r="VZX2089" s="2217"/>
      <c r="VZY2089" s="2217"/>
      <c r="VZZ2089" s="2217"/>
      <c r="WAA2089" s="2217"/>
      <c r="WAB2089" s="2217"/>
      <c r="WAC2089" s="2217"/>
      <c r="WAD2089" s="2217"/>
      <c r="WAE2089" s="2217"/>
      <c r="WAF2089" s="2217"/>
      <c r="WAG2089" s="2217"/>
      <c r="WAH2089" s="2217"/>
      <c r="WAI2089" s="2217"/>
      <c r="WAJ2089" s="2217"/>
      <c r="WAK2089" s="2217"/>
      <c r="WAL2089" s="2217"/>
      <c r="WAM2089" s="2217"/>
      <c r="WAN2089" s="2217"/>
      <c r="WAO2089" s="2217"/>
      <c r="WAP2089" s="2217"/>
      <c r="WAQ2089" s="2217"/>
      <c r="WAR2089" s="2217"/>
      <c r="WAS2089" s="2217"/>
      <c r="WAT2089" s="2217"/>
      <c r="WAU2089" s="2217"/>
      <c r="WAV2089" s="2217"/>
      <c r="WAW2089" s="2217"/>
      <c r="WAX2089" s="2217"/>
      <c r="WAY2089" s="2217"/>
      <c r="WAZ2089" s="2217"/>
      <c r="WBA2089" s="2217"/>
      <c r="WBB2089" s="2217"/>
      <c r="WBC2089" s="2217"/>
      <c r="WBD2089" s="2217"/>
      <c r="WBE2089" s="2217"/>
      <c r="WBF2089" s="2217"/>
      <c r="WBG2089" s="2217"/>
      <c r="WBH2089" s="2217"/>
      <c r="WBI2089" s="2217"/>
      <c r="WBJ2089" s="2217"/>
      <c r="WBK2089" s="2217"/>
      <c r="WBL2089" s="2217"/>
      <c r="WBM2089" s="2217"/>
      <c r="WBN2089" s="2217"/>
      <c r="WBO2089" s="2217"/>
      <c r="WBP2089" s="2217"/>
      <c r="WBQ2089" s="2217"/>
      <c r="WBR2089" s="2217"/>
      <c r="WBS2089" s="2217"/>
      <c r="WBT2089" s="2217"/>
      <c r="WBU2089" s="2217"/>
      <c r="WBV2089" s="2217"/>
      <c r="WBW2089" s="2217"/>
      <c r="WBX2089" s="2217"/>
      <c r="WBY2089" s="2217"/>
      <c r="WBZ2089" s="2217"/>
      <c r="WCA2089" s="2217"/>
      <c r="WCB2089" s="2217"/>
      <c r="WCC2089" s="2217"/>
      <c r="WCD2089" s="2217"/>
      <c r="WCE2089" s="2217"/>
      <c r="WCF2089" s="2217"/>
      <c r="WCG2089" s="2217"/>
      <c r="WCH2089" s="2217"/>
      <c r="WCI2089" s="2217"/>
      <c r="WCJ2089" s="2217"/>
      <c r="WCK2089" s="2217"/>
      <c r="WCL2089" s="2217"/>
      <c r="WCM2089" s="2217"/>
      <c r="WCN2089" s="2217"/>
      <c r="WCO2089" s="2217"/>
      <c r="WCP2089" s="2217"/>
      <c r="WCQ2089" s="2217"/>
      <c r="WCR2089" s="2217"/>
      <c r="WCS2089" s="2217"/>
      <c r="WCT2089" s="2217"/>
      <c r="WCU2089" s="2217"/>
      <c r="WCV2089" s="2217"/>
      <c r="WCW2089" s="2217"/>
      <c r="WCX2089" s="2217"/>
      <c r="WCY2089" s="2217"/>
      <c r="WCZ2089" s="2217"/>
      <c r="WDA2089" s="2217"/>
      <c r="WDB2089" s="2217"/>
      <c r="WDC2089" s="2217"/>
      <c r="WDD2089" s="2217"/>
      <c r="WDE2089" s="2217"/>
      <c r="WDF2089" s="2217"/>
      <c r="WDG2089" s="2217"/>
      <c r="WDH2089" s="2217"/>
      <c r="WDI2089" s="2217"/>
      <c r="WDJ2089" s="2217"/>
      <c r="WDK2089" s="2217"/>
      <c r="WDL2089" s="2217"/>
      <c r="WDM2089" s="2217"/>
      <c r="WDN2089" s="2217"/>
      <c r="WDO2089" s="2217"/>
      <c r="WDP2089" s="2217"/>
      <c r="WDQ2089" s="2217"/>
      <c r="WDR2089" s="2217"/>
      <c r="WDS2089" s="2217"/>
      <c r="WDT2089" s="2217"/>
      <c r="WDU2089" s="2217"/>
      <c r="WDV2089" s="2217"/>
      <c r="WDW2089" s="2217"/>
      <c r="WDX2089" s="2217"/>
      <c r="WDY2089" s="2217"/>
      <c r="WDZ2089" s="2217"/>
      <c r="WEA2089" s="2217"/>
      <c r="WEB2089" s="2217"/>
      <c r="WEC2089" s="2217"/>
      <c r="WED2089" s="2217"/>
      <c r="WEE2089" s="2217"/>
      <c r="WEF2089" s="2217"/>
      <c r="WEG2089" s="2217"/>
      <c r="WEH2089" s="2217"/>
      <c r="WEI2089" s="2217"/>
      <c r="WEJ2089" s="2217"/>
      <c r="WEK2089" s="2217"/>
      <c r="WEL2089" s="2217"/>
      <c r="WEM2089" s="2217"/>
      <c r="WEN2089" s="2217"/>
      <c r="WEO2089" s="2217"/>
      <c r="WEP2089" s="2217"/>
      <c r="WEQ2089" s="2217"/>
      <c r="WER2089" s="2217"/>
      <c r="WES2089" s="2217"/>
      <c r="WET2089" s="2217"/>
      <c r="WEU2089" s="2217"/>
      <c r="WEV2089" s="2217"/>
      <c r="WEW2089" s="2217"/>
      <c r="WEX2089" s="2217"/>
      <c r="WEY2089" s="2217"/>
      <c r="WEZ2089" s="2217"/>
      <c r="WFA2089" s="2217"/>
      <c r="WFB2089" s="2217"/>
      <c r="WFC2089" s="2217"/>
      <c r="WFD2089" s="2217"/>
      <c r="WFE2089" s="2217"/>
      <c r="WFF2089" s="2217"/>
      <c r="WFG2089" s="2217"/>
      <c r="WFH2089" s="2217"/>
      <c r="WFI2089" s="2217"/>
      <c r="WFJ2089" s="2217"/>
      <c r="WFK2089" s="2217"/>
      <c r="WFL2089" s="2217"/>
      <c r="WFM2089" s="2217"/>
      <c r="WFN2089" s="2217"/>
      <c r="WFO2089" s="2217"/>
      <c r="WFP2089" s="2217"/>
      <c r="WFQ2089" s="2217"/>
      <c r="WFR2089" s="2217"/>
      <c r="WFS2089" s="2217"/>
      <c r="WFT2089" s="2217"/>
      <c r="WFU2089" s="2217"/>
      <c r="WFV2089" s="2217"/>
      <c r="WFW2089" s="2217"/>
      <c r="WFX2089" s="2217"/>
      <c r="WFY2089" s="2217"/>
      <c r="WFZ2089" s="2217"/>
      <c r="WGA2089" s="2217"/>
      <c r="WGB2089" s="2217"/>
      <c r="WGC2089" s="2217"/>
      <c r="WGD2089" s="2217"/>
      <c r="WGE2089" s="2217"/>
      <c r="WGF2089" s="2217"/>
      <c r="WGG2089" s="2217"/>
      <c r="WGH2089" s="2217"/>
      <c r="WGI2089" s="2217"/>
      <c r="WGJ2089" s="2217"/>
      <c r="WGK2089" s="2217"/>
      <c r="WGL2089" s="2217"/>
      <c r="WGM2089" s="2217"/>
      <c r="WGN2089" s="2217"/>
      <c r="WGO2089" s="2217"/>
      <c r="WGP2089" s="2217"/>
      <c r="WGQ2089" s="2217"/>
      <c r="WGR2089" s="2217"/>
      <c r="WGS2089" s="2217"/>
      <c r="WGT2089" s="2217"/>
      <c r="WGU2089" s="2217"/>
      <c r="WGV2089" s="2217"/>
      <c r="WGW2089" s="2217"/>
      <c r="WGX2089" s="2217"/>
      <c r="WGY2089" s="2217"/>
      <c r="WGZ2089" s="2217"/>
      <c r="WHA2089" s="2217"/>
      <c r="WHB2089" s="2217"/>
      <c r="WHC2089" s="2217"/>
      <c r="WHD2089" s="2217"/>
      <c r="WHE2089" s="2217"/>
      <c r="WHF2089" s="2217"/>
      <c r="WHG2089" s="2217"/>
      <c r="WHH2089" s="2217"/>
      <c r="WHI2089" s="2217"/>
      <c r="WHJ2089" s="2217"/>
      <c r="WHK2089" s="2217"/>
      <c r="WHL2089" s="2217"/>
      <c r="WHM2089" s="2217"/>
      <c r="WHN2089" s="2217"/>
      <c r="WHO2089" s="2217"/>
      <c r="WHP2089" s="2217"/>
      <c r="WHQ2089" s="2217"/>
      <c r="WHR2089" s="2217"/>
      <c r="WHS2089" s="2217"/>
      <c r="WHT2089" s="2217"/>
      <c r="WHU2089" s="2217"/>
      <c r="WHV2089" s="2217"/>
      <c r="WHW2089" s="2217"/>
      <c r="WHX2089" s="2217"/>
      <c r="WHY2089" s="2217"/>
      <c r="WHZ2089" s="2217"/>
      <c r="WIA2089" s="2217"/>
      <c r="WIB2089" s="2217"/>
      <c r="WIC2089" s="2217"/>
      <c r="WID2089" s="2217"/>
      <c r="WIE2089" s="2217"/>
      <c r="WIF2089" s="2217"/>
      <c r="WIG2089" s="2217"/>
      <c r="WIH2089" s="2217"/>
      <c r="WII2089" s="2217"/>
      <c r="WIJ2089" s="2217"/>
      <c r="WIK2089" s="2217"/>
      <c r="WIL2089" s="2217"/>
      <c r="WIM2089" s="2217"/>
      <c r="WIN2089" s="2217"/>
      <c r="WIO2089" s="2217"/>
      <c r="WIP2089" s="2217"/>
      <c r="WIQ2089" s="2217"/>
      <c r="WIR2089" s="2217"/>
      <c r="WIS2089" s="2217"/>
      <c r="WIT2089" s="2217"/>
      <c r="WIU2089" s="2217"/>
      <c r="WIV2089" s="2217"/>
      <c r="WIW2089" s="2217"/>
      <c r="WIX2089" s="2217"/>
      <c r="WIY2089" s="2217"/>
      <c r="WIZ2089" s="2217"/>
      <c r="WJA2089" s="2217"/>
      <c r="WJB2089" s="2217"/>
      <c r="WJC2089" s="2217"/>
      <c r="WJD2089" s="2217"/>
      <c r="WJE2089" s="2217"/>
      <c r="WJF2089" s="2217"/>
      <c r="WJG2089" s="2217"/>
      <c r="WJH2089" s="2217"/>
      <c r="WJI2089" s="2217"/>
      <c r="WJJ2089" s="2217"/>
      <c r="WJK2089" s="2217"/>
      <c r="WJL2089" s="2217"/>
      <c r="WJM2089" s="2217"/>
      <c r="WJN2089" s="2217"/>
      <c r="WJO2089" s="2217"/>
      <c r="WJP2089" s="2217"/>
      <c r="WJQ2089" s="2217"/>
      <c r="WJR2089" s="2217"/>
      <c r="WJS2089" s="2217"/>
      <c r="WJT2089" s="2217"/>
      <c r="WJU2089" s="2217"/>
      <c r="WJV2089" s="2217"/>
      <c r="WJW2089" s="2217"/>
      <c r="WJX2089" s="2217"/>
      <c r="WJY2089" s="2217"/>
      <c r="WJZ2089" s="2217"/>
      <c r="WKA2089" s="2217"/>
      <c r="WKB2089" s="2217"/>
      <c r="WKC2089" s="2217"/>
      <c r="WKD2089" s="2217"/>
      <c r="WKE2089" s="2217"/>
      <c r="WKF2089" s="2217"/>
      <c r="WKG2089" s="2217"/>
      <c r="WKH2089" s="2217"/>
      <c r="WKI2089" s="2217"/>
      <c r="WKJ2089" s="2217"/>
      <c r="WKK2089" s="2217"/>
      <c r="WKL2089" s="2217"/>
      <c r="WKM2089" s="2217"/>
      <c r="WKN2089" s="2217"/>
      <c r="WKO2089" s="2217"/>
      <c r="WKP2089" s="2217"/>
      <c r="WKQ2089" s="2217"/>
      <c r="WKR2089" s="2217"/>
      <c r="WKS2089" s="2217"/>
      <c r="WKT2089" s="2217"/>
      <c r="WKU2089" s="2217"/>
      <c r="WKV2089" s="2217"/>
      <c r="WKW2089" s="2217"/>
      <c r="WKX2089" s="2217"/>
      <c r="WKY2089" s="2217"/>
      <c r="WKZ2089" s="2217"/>
      <c r="WLA2089" s="2217"/>
      <c r="WLB2089" s="2217"/>
      <c r="WLC2089" s="2217"/>
      <c r="WLD2089" s="2217"/>
      <c r="WLE2089" s="2217"/>
      <c r="WLF2089" s="2217"/>
      <c r="WLG2089" s="2217"/>
      <c r="WLH2089" s="2217"/>
      <c r="WLI2089" s="2217"/>
      <c r="WLJ2089" s="2217"/>
      <c r="WLK2089" s="2217"/>
      <c r="WLL2089" s="2217"/>
      <c r="WLM2089" s="2217"/>
      <c r="WLN2089" s="2217"/>
      <c r="WLO2089" s="2217"/>
      <c r="WLP2089" s="2217"/>
      <c r="WLQ2089" s="2217"/>
      <c r="WLR2089" s="2217"/>
      <c r="WLS2089" s="2217"/>
      <c r="WLT2089" s="2217"/>
      <c r="WLU2089" s="2217"/>
      <c r="WLV2089" s="2217"/>
      <c r="WLW2089" s="2217"/>
      <c r="WLX2089" s="2217"/>
      <c r="WLY2089" s="2217"/>
      <c r="WLZ2089" s="2217"/>
      <c r="WMA2089" s="2217"/>
      <c r="WMB2089" s="2217"/>
      <c r="WMC2089" s="2217"/>
      <c r="WMD2089" s="2217"/>
      <c r="WME2089" s="2217"/>
      <c r="WMF2089" s="2217"/>
      <c r="WMG2089" s="2217"/>
      <c r="WMH2089" s="2217"/>
      <c r="WMI2089" s="2217"/>
      <c r="WMJ2089" s="2217"/>
      <c r="WMK2089" s="2217"/>
      <c r="WML2089" s="2217"/>
      <c r="WMM2089" s="2217"/>
      <c r="WMN2089" s="2217"/>
      <c r="WMO2089" s="2217"/>
      <c r="WMP2089" s="2217"/>
      <c r="WMQ2089" s="2217"/>
      <c r="WMR2089" s="2217"/>
      <c r="WMS2089" s="2217"/>
      <c r="WMT2089" s="2217"/>
      <c r="WMU2089" s="2217"/>
      <c r="WMV2089" s="2217"/>
      <c r="WMW2089" s="2217"/>
      <c r="WMX2089" s="2217"/>
      <c r="WMY2089" s="2217"/>
      <c r="WMZ2089" s="2217"/>
      <c r="WNA2089" s="2217"/>
      <c r="WNB2089" s="2217"/>
      <c r="WNC2089" s="2217"/>
      <c r="WND2089" s="2217"/>
      <c r="WNE2089" s="2217"/>
      <c r="WNF2089" s="2217"/>
      <c r="WNG2089" s="2217"/>
      <c r="WNH2089" s="2217"/>
      <c r="WNI2089" s="2217"/>
      <c r="WNJ2089" s="2217"/>
      <c r="WNK2089" s="2217"/>
      <c r="WNL2089" s="2217"/>
      <c r="WNM2089" s="2217"/>
      <c r="WNN2089" s="2217"/>
      <c r="WNO2089" s="2217"/>
      <c r="WNP2089" s="2217"/>
      <c r="WNQ2089" s="2217"/>
      <c r="WNR2089" s="2217"/>
      <c r="WNS2089" s="2217"/>
      <c r="WNT2089" s="2217"/>
      <c r="WNU2089" s="2217"/>
      <c r="WNV2089" s="2217"/>
      <c r="WNW2089" s="2217"/>
      <c r="WNX2089" s="2217"/>
      <c r="WNY2089" s="2217"/>
      <c r="WNZ2089" s="2217"/>
      <c r="WOA2089" s="2217"/>
      <c r="WOB2089" s="2217"/>
      <c r="WOC2089" s="2217"/>
      <c r="WOD2089" s="2217"/>
      <c r="WOE2089" s="2217"/>
      <c r="WOF2089" s="2217"/>
      <c r="WOG2089" s="2217"/>
      <c r="WOH2089" s="2217"/>
      <c r="WOI2089" s="2217"/>
      <c r="WOJ2089" s="2217"/>
      <c r="WOK2089" s="2217"/>
      <c r="WOL2089" s="2217"/>
      <c r="WOM2089" s="2217"/>
      <c r="WON2089" s="2217"/>
      <c r="WOO2089" s="2217"/>
      <c r="WOP2089" s="2217"/>
      <c r="WOQ2089" s="2217"/>
      <c r="WOR2089" s="2217"/>
      <c r="WOS2089" s="2217"/>
      <c r="WOT2089" s="2217"/>
      <c r="WOU2089" s="2217"/>
      <c r="WOV2089" s="2217"/>
      <c r="WOW2089" s="2217"/>
      <c r="WOX2089" s="2217"/>
      <c r="WOY2089" s="2217"/>
      <c r="WOZ2089" s="2217"/>
      <c r="WPA2089" s="2217"/>
      <c r="WPB2089" s="2217"/>
      <c r="WPC2089" s="2217"/>
      <c r="WPD2089" s="2217"/>
      <c r="WPE2089" s="2217"/>
      <c r="WPF2089" s="2217"/>
      <c r="WPG2089" s="2217"/>
      <c r="WPH2089" s="2217"/>
      <c r="WPI2089" s="2217"/>
      <c r="WPJ2089" s="2217"/>
      <c r="WPK2089" s="2217"/>
      <c r="WPL2089" s="2217"/>
      <c r="WPM2089" s="2217"/>
      <c r="WPN2089" s="2217"/>
      <c r="WPO2089" s="2217"/>
      <c r="WPP2089" s="2217"/>
      <c r="WPQ2089" s="2217"/>
      <c r="WPR2089" s="2217"/>
      <c r="WPS2089" s="2217"/>
      <c r="WPT2089" s="2217"/>
      <c r="WPU2089" s="2217"/>
      <c r="WPV2089" s="2217"/>
      <c r="WPW2089" s="2217"/>
      <c r="WPX2089" s="2217"/>
      <c r="WPY2089" s="2217"/>
      <c r="WPZ2089" s="2217"/>
      <c r="WQA2089" s="2217"/>
      <c r="WQB2089" s="2217"/>
      <c r="WQC2089" s="2217"/>
      <c r="WQD2089" s="2217"/>
      <c r="WQE2089" s="2217"/>
      <c r="WQF2089" s="2217"/>
      <c r="WQG2089" s="2217"/>
      <c r="WQH2089" s="2217"/>
      <c r="WQI2089" s="2217"/>
      <c r="WQJ2089" s="2217"/>
      <c r="WQK2089" s="2217"/>
      <c r="WQL2089" s="2217"/>
      <c r="WQM2089" s="2217"/>
      <c r="WQN2089" s="2217"/>
      <c r="WQO2089" s="2217"/>
      <c r="WQP2089" s="2217"/>
      <c r="WQQ2089" s="2217"/>
      <c r="WQR2089" s="2217"/>
      <c r="WQS2089" s="2217"/>
      <c r="WQT2089" s="2217"/>
      <c r="WQU2089" s="2217"/>
      <c r="WQV2089" s="2217"/>
      <c r="WQW2089" s="2217"/>
      <c r="WQX2089" s="2217"/>
      <c r="WQY2089" s="2217"/>
      <c r="WQZ2089" s="2217"/>
      <c r="WRA2089" s="2217"/>
      <c r="WRB2089" s="2217"/>
      <c r="WRC2089" s="2217"/>
      <c r="WRD2089" s="2217"/>
      <c r="WRE2089" s="2217"/>
      <c r="WRF2089" s="2217"/>
      <c r="WRG2089" s="2217"/>
      <c r="WRH2089" s="2217"/>
      <c r="WRI2089" s="2217"/>
      <c r="WRJ2089" s="2217"/>
      <c r="WRK2089" s="2217"/>
      <c r="WRL2089" s="2217"/>
      <c r="WRM2089" s="2217"/>
      <c r="WRN2089" s="2217"/>
      <c r="WRO2089" s="2217"/>
      <c r="WRP2089" s="2217"/>
      <c r="WRQ2089" s="2217"/>
      <c r="WRR2089" s="2217"/>
      <c r="WRS2089" s="2217"/>
      <c r="WRT2089" s="2217"/>
      <c r="WRU2089" s="2217"/>
      <c r="WRV2089" s="2217"/>
      <c r="WRW2089" s="2217"/>
      <c r="WRX2089" s="2217"/>
      <c r="WRY2089" s="2217"/>
      <c r="WRZ2089" s="2217"/>
      <c r="WSA2089" s="2217"/>
      <c r="WSB2089" s="2217"/>
      <c r="WSC2089" s="2217"/>
      <c r="WSD2089" s="2217"/>
      <c r="WSE2089" s="2217"/>
      <c r="WSF2089" s="2217"/>
      <c r="WSG2089" s="2217"/>
      <c r="WSH2089" s="2217"/>
      <c r="WSI2089" s="2217"/>
      <c r="WSJ2089" s="2217"/>
      <c r="WSK2089" s="2217"/>
      <c r="WSL2089" s="2217"/>
      <c r="WSM2089" s="2217"/>
      <c r="WSN2089" s="2217"/>
      <c r="WSO2089" s="2217"/>
      <c r="WSP2089" s="2217"/>
      <c r="WSQ2089" s="2217"/>
      <c r="WSR2089" s="2217"/>
      <c r="WSS2089" s="2217"/>
      <c r="WST2089" s="2217"/>
      <c r="WSU2089" s="2217"/>
      <c r="WSV2089" s="2217"/>
      <c r="WSW2089" s="2217"/>
      <c r="WSX2089" s="2217"/>
      <c r="WSY2089" s="2217"/>
      <c r="WSZ2089" s="2217"/>
      <c r="WTA2089" s="2217"/>
      <c r="WTB2089" s="2217"/>
      <c r="WTC2089" s="2217"/>
      <c r="WTD2089" s="2217"/>
      <c r="WTE2089" s="2217"/>
      <c r="WTF2089" s="2217"/>
      <c r="WTG2089" s="2217"/>
      <c r="WTH2089" s="2217"/>
      <c r="WTI2089" s="2217"/>
      <c r="WTJ2089" s="2217"/>
      <c r="WTK2089" s="2217"/>
      <c r="WTL2089" s="2217"/>
      <c r="WTM2089" s="2217"/>
      <c r="WTN2089" s="2217"/>
      <c r="WTO2089" s="2217"/>
      <c r="WTP2089" s="2217"/>
      <c r="WTQ2089" s="2217"/>
      <c r="WTR2089" s="2217"/>
      <c r="WTS2089" s="2217"/>
      <c r="WTT2089" s="2217"/>
      <c r="WTU2089" s="2217"/>
      <c r="WTV2089" s="2217"/>
      <c r="WTW2089" s="2217"/>
      <c r="WTX2089" s="2217"/>
      <c r="WTY2089" s="2217"/>
      <c r="WTZ2089" s="2217"/>
      <c r="WUA2089" s="2217"/>
      <c r="WUB2089" s="2217"/>
      <c r="WUC2089" s="2217"/>
      <c r="WUD2089" s="2217"/>
      <c r="WUE2089" s="2217"/>
      <c r="WUF2089" s="2217"/>
      <c r="WUG2089" s="2217"/>
      <c r="WUH2089" s="2217"/>
      <c r="WUI2089" s="2217"/>
      <c r="WUJ2089" s="2217"/>
      <c r="WUK2089" s="2217"/>
      <c r="WUL2089" s="2217"/>
      <c r="WUM2089" s="2217"/>
      <c r="WUN2089" s="2217"/>
      <c r="WUO2089" s="2217"/>
      <c r="WUP2089" s="2217"/>
      <c r="WUQ2089" s="2217"/>
      <c r="WUR2089" s="2217"/>
      <c r="WUS2089" s="2217"/>
      <c r="WUT2089" s="2217"/>
      <c r="WUU2089" s="2217"/>
      <c r="WUV2089" s="2217"/>
      <c r="WUW2089" s="2217"/>
      <c r="WUX2089" s="2217"/>
      <c r="WUY2089" s="2217"/>
      <c r="WUZ2089" s="2217"/>
      <c r="WVA2089" s="2217"/>
      <c r="WVB2089" s="2217"/>
      <c r="WVC2089" s="2217"/>
      <c r="WVD2089" s="2217"/>
      <c r="WVE2089" s="2217"/>
      <c r="WVF2089" s="2217"/>
      <c r="WVG2089" s="2217"/>
      <c r="WVH2089" s="2217"/>
      <c r="WVI2089" s="2217"/>
      <c r="WVJ2089" s="2217"/>
      <c r="WVK2089" s="2217"/>
      <c r="WVL2089" s="2217"/>
      <c r="WVM2089" s="2217"/>
      <c r="WVN2089" s="2217"/>
      <c r="WVO2089" s="2217"/>
      <c r="WVP2089" s="2217"/>
      <c r="WVQ2089" s="2217"/>
      <c r="WVR2089" s="2217"/>
      <c r="WVS2089" s="2217"/>
      <c r="WVT2089" s="2217"/>
      <c r="WVU2089" s="2217"/>
      <c r="WVV2089" s="2217"/>
      <c r="WVW2089" s="2217"/>
      <c r="WVX2089" s="2217"/>
      <c r="WVY2089" s="2217"/>
      <c r="WVZ2089" s="2217"/>
      <c r="WWA2089" s="2217"/>
      <c r="WWB2089" s="2217"/>
      <c r="WWC2089" s="2217"/>
      <c r="WWD2089" s="2217"/>
      <c r="WWE2089" s="2217"/>
      <c r="WWF2089" s="2217"/>
      <c r="WWG2089" s="2217"/>
      <c r="WWH2089" s="2217"/>
      <c r="WWI2089" s="2217"/>
      <c r="WWJ2089" s="2217"/>
      <c r="WWK2089" s="2217"/>
      <c r="WWL2089" s="2217"/>
      <c r="WWM2089" s="2217"/>
      <c r="WWN2089" s="2217"/>
      <c r="WWO2089" s="2217"/>
      <c r="WWP2089" s="2217"/>
      <c r="WWQ2089" s="2217"/>
      <c r="WWR2089" s="2217"/>
      <c r="WWS2089" s="2217"/>
      <c r="WWT2089" s="2217"/>
      <c r="WWU2089" s="2217"/>
      <c r="WWV2089" s="2217"/>
      <c r="WWW2089" s="2217"/>
      <c r="WWX2089" s="2217"/>
      <c r="WWY2089" s="2217"/>
      <c r="WWZ2089" s="2217"/>
      <c r="WXA2089" s="2217"/>
      <c r="WXB2089" s="2217"/>
      <c r="WXC2089" s="2217"/>
      <c r="WXD2089" s="2217"/>
      <c r="WXE2089" s="2217"/>
      <c r="WXF2089" s="2217"/>
      <c r="WXG2089" s="2217"/>
      <c r="WXH2089" s="2217"/>
      <c r="WXI2089" s="2217"/>
      <c r="WXJ2089" s="2217"/>
      <c r="WXK2089" s="2217"/>
      <c r="WXL2089" s="2217"/>
      <c r="WXM2089" s="2217"/>
      <c r="WXN2089" s="2217"/>
      <c r="WXO2089" s="2217"/>
      <c r="WXP2089" s="2217"/>
      <c r="WXQ2089" s="2217"/>
      <c r="WXR2089" s="2217"/>
      <c r="WXS2089" s="2217"/>
      <c r="WXT2089" s="2217"/>
      <c r="WXU2089" s="2217"/>
      <c r="WXV2089" s="2217"/>
      <c r="WXW2089" s="2217"/>
      <c r="WXX2089" s="2217"/>
      <c r="WXY2089" s="2217"/>
      <c r="WXZ2089" s="2217"/>
      <c r="WYA2089" s="2217"/>
      <c r="WYB2089" s="2217"/>
      <c r="WYC2089" s="2217"/>
      <c r="WYD2089" s="2217"/>
      <c r="WYE2089" s="2217"/>
      <c r="WYF2089" s="2217"/>
      <c r="WYG2089" s="2217"/>
      <c r="WYH2089" s="2217"/>
      <c r="WYI2089" s="2217"/>
      <c r="WYJ2089" s="2217"/>
      <c r="WYK2089" s="2217"/>
      <c r="WYL2089" s="2217"/>
      <c r="WYM2089" s="2217"/>
      <c r="WYN2089" s="2217"/>
      <c r="WYO2089" s="2217"/>
      <c r="WYP2089" s="2217"/>
      <c r="WYQ2089" s="2217"/>
      <c r="WYR2089" s="2217"/>
      <c r="WYS2089" s="2217"/>
      <c r="WYT2089" s="2217"/>
      <c r="WYU2089" s="2217"/>
      <c r="WYV2089" s="2217"/>
      <c r="WYW2089" s="2217"/>
      <c r="WYX2089" s="2217"/>
      <c r="WYY2089" s="2217"/>
      <c r="WYZ2089" s="2217"/>
      <c r="WZA2089" s="2217"/>
      <c r="WZB2089" s="2217"/>
      <c r="WZC2089" s="2217"/>
      <c r="WZD2089" s="2217"/>
      <c r="WZE2089" s="2217"/>
      <c r="WZF2089" s="2217"/>
      <c r="WZG2089" s="2217"/>
      <c r="WZH2089" s="2217"/>
      <c r="WZI2089" s="2217"/>
      <c r="WZJ2089" s="2217"/>
      <c r="WZK2089" s="2217"/>
      <c r="WZL2089" s="2217"/>
      <c r="WZM2089" s="2217"/>
      <c r="WZN2089" s="2217"/>
      <c r="WZO2089" s="2217"/>
      <c r="WZP2089" s="2217"/>
      <c r="WZQ2089" s="2217"/>
      <c r="WZR2089" s="2217"/>
      <c r="WZS2089" s="2217"/>
      <c r="WZT2089" s="2217"/>
      <c r="WZU2089" s="2217"/>
      <c r="WZV2089" s="2217"/>
      <c r="WZW2089" s="2217"/>
      <c r="WZX2089" s="2217"/>
      <c r="WZY2089" s="2217"/>
      <c r="WZZ2089" s="2217"/>
      <c r="XAA2089" s="2217"/>
      <c r="XAB2089" s="2217"/>
      <c r="XAC2089" s="2217"/>
      <c r="XAD2089" s="2217"/>
      <c r="XAE2089" s="2217"/>
      <c r="XAF2089" s="2217"/>
      <c r="XAG2089" s="2217"/>
      <c r="XAH2089" s="2217"/>
      <c r="XAI2089" s="2217"/>
      <c r="XAJ2089" s="2217"/>
      <c r="XAK2089" s="2217"/>
      <c r="XAL2089" s="2217"/>
      <c r="XAM2089" s="2217"/>
      <c r="XAN2089" s="2217"/>
      <c r="XAO2089" s="2217"/>
      <c r="XAP2089" s="2217"/>
      <c r="XAQ2089" s="2217"/>
      <c r="XAR2089" s="2217"/>
      <c r="XAS2089" s="2217"/>
      <c r="XAT2089" s="2217"/>
      <c r="XAU2089" s="2217"/>
      <c r="XAV2089" s="2217"/>
      <c r="XAW2089" s="2217"/>
      <c r="XAX2089" s="2217"/>
      <c r="XAY2089" s="2217"/>
      <c r="XAZ2089" s="2217"/>
      <c r="XBA2089" s="2217"/>
      <c r="XBB2089" s="2217"/>
      <c r="XBC2089" s="2217"/>
      <c r="XBD2089" s="2217"/>
      <c r="XBE2089" s="2217"/>
      <c r="XBF2089" s="2217"/>
      <c r="XBG2089" s="2217"/>
      <c r="XBH2089" s="2217"/>
      <c r="XBI2089" s="2217"/>
      <c r="XBJ2089" s="2217"/>
      <c r="XBK2089" s="2217"/>
      <c r="XBL2089" s="2217"/>
      <c r="XBM2089" s="2217"/>
      <c r="XBN2089" s="2217"/>
      <c r="XBO2089" s="2217"/>
      <c r="XBP2089" s="2217"/>
      <c r="XBQ2089" s="2217"/>
      <c r="XBR2089" s="2217"/>
      <c r="XBS2089" s="2217"/>
      <c r="XBT2089" s="2217"/>
      <c r="XBU2089" s="2217"/>
      <c r="XBV2089" s="2217"/>
      <c r="XBW2089" s="2217"/>
      <c r="XBX2089" s="2217"/>
      <c r="XBY2089" s="2217"/>
      <c r="XBZ2089" s="2217"/>
      <c r="XCA2089" s="2217"/>
      <c r="XCB2089" s="2217"/>
      <c r="XCC2089" s="2217"/>
      <c r="XCD2089" s="2217"/>
      <c r="XCE2089" s="2217"/>
      <c r="XCF2089" s="2217"/>
      <c r="XCG2089" s="2217"/>
      <c r="XCH2089" s="2217"/>
      <c r="XCI2089" s="2217"/>
      <c r="XCJ2089" s="2217"/>
      <c r="XCK2089" s="2217"/>
      <c r="XCL2089" s="2217"/>
      <c r="XCM2089" s="2217"/>
      <c r="XCN2089" s="2217"/>
      <c r="XCO2089" s="2217"/>
      <c r="XCP2089" s="2217"/>
      <c r="XCQ2089" s="2217"/>
      <c r="XCR2089" s="2217"/>
      <c r="XCS2089" s="2217"/>
      <c r="XCT2089" s="2217"/>
      <c r="XCU2089" s="2217"/>
      <c r="XCV2089" s="2217"/>
      <c r="XCW2089" s="2217"/>
      <c r="XCX2089" s="2217"/>
      <c r="XCY2089" s="2217"/>
      <c r="XCZ2089" s="2217"/>
      <c r="XDA2089" s="2217"/>
      <c r="XDB2089" s="2217"/>
      <c r="XDC2089" s="2217"/>
      <c r="XDD2089" s="2217"/>
      <c r="XDE2089" s="2217"/>
      <c r="XDF2089" s="2217"/>
      <c r="XDG2089" s="2217"/>
      <c r="XDH2089" s="2217"/>
      <c r="XDI2089" s="2217"/>
      <c r="XDJ2089" s="2217"/>
      <c r="XDK2089" s="2217"/>
      <c r="XDL2089" s="2217"/>
      <c r="XDM2089" s="2217"/>
      <c r="XDN2089" s="2217"/>
      <c r="XDO2089" s="2217"/>
      <c r="XDP2089" s="2217"/>
      <c r="XDQ2089" s="2217"/>
      <c r="XDR2089" s="2217"/>
      <c r="XDS2089" s="2217"/>
      <c r="XDT2089" s="2217"/>
      <c r="XDU2089" s="2217"/>
      <c r="XDV2089" s="2217"/>
      <c r="XDW2089" s="2217"/>
      <c r="XDX2089" s="2217"/>
      <c r="XDY2089" s="2217"/>
      <c r="XDZ2089" s="2217"/>
      <c r="XEA2089" s="2217"/>
      <c r="XEB2089" s="2217"/>
      <c r="XEC2089" s="2217"/>
      <c r="XED2089" s="2217"/>
      <c r="XEE2089" s="2217"/>
      <c r="XEF2089" s="2217"/>
      <c r="XEG2089" s="2217"/>
      <c r="XEH2089" s="2217"/>
      <c r="XEI2089" s="2217"/>
      <c r="XEJ2089" s="2217"/>
      <c r="XEK2089" s="2217"/>
      <c r="XEL2089" s="2217"/>
      <c r="XEM2089" s="2217"/>
      <c r="XEN2089" s="2217"/>
      <c r="XEO2089" s="2217"/>
      <c r="XEP2089" s="2217"/>
      <c r="XEQ2089" s="2217"/>
      <c r="XER2089" s="2217"/>
      <c r="XES2089" s="2217"/>
      <c r="XET2089" s="2217"/>
      <c r="XEU2089" s="2217"/>
      <c r="XEV2089" s="2217"/>
      <c r="XEW2089" s="2217"/>
      <c r="XEX2089" s="2217"/>
      <c r="XEY2089" s="2217"/>
      <c r="XEZ2089" s="2217"/>
      <c r="XFA2089" s="2217"/>
      <c r="XFB2089" s="2217"/>
      <c r="XFC2089" s="2217"/>
      <c r="XFD2089" s="2217"/>
    </row>
    <row r="2090" spans="1:16384" s="1323" customFormat="1" x14ac:dyDescent="0.2">
      <c r="A2090" s="1665"/>
      <c r="B2090" s="2203"/>
      <c r="C2090" s="1666" t="s">
        <v>3770</v>
      </c>
      <c r="D2090" s="1667"/>
      <c r="E2090" s="1399"/>
      <c r="F2090" s="1399"/>
      <c r="G2090" s="1399"/>
      <c r="H2090" s="1399"/>
      <c r="I2090" s="1398"/>
      <c r="J2090" s="1398"/>
      <c r="K2090" s="1398"/>
      <c r="L2090" s="1399"/>
      <c r="M2090" s="1399"/>
      <c r="N2090" s="1399"/>
      <c r="O2090" s="1399"/>
      <c r="P2090" s="1399"/>
      <c r="Q2090" s="2204"/>
      <c r="R2090" s="2204"/>
      <c r="S2090" s="2204"/>
      <c r="T2090" s="2204"/>
      <c r="U2090" s="2204"/>
      <c r="V2090" s="2204"/>
      <c r="W2090" s="2204"/>
      <c r="X2090" s="2204"/>
      <c r="Y2090" s="2204"/>
      <c r="Z2090" s="2204"/>
      <c r="AA2090" s="2217"/>
      <c r="AB2090" s="2217"/>
      <c r="AC2090" s="2217"/>
      <c r="AD2090" s="2217"/>
      <c r="AE2090" s="2204"/>
      <c r="AF2090" s="2218"/>
      <c r="AG2090" s="2217"/>
      <c r="AH2090" s="2217"/>
      <c r="AI2090" s="2217"/>
      <c r="AJ2090" s="2217"/>
      <c r="AK2090" s="2217"/>
      <c r="AL2090" s="2217"/>
      <c r="AM2090" s="2217"/>
      <c r="AN2090" s="2217"/>
      <c r="AO2090" s="2217"/>
      <c r="AP2090" s="2217"/>
      <c r="AQ2090" s="2217"/>
      <c r="AR2090" s="2217"/>
      <c r="AS2090" s="2217"/>
      <c r="AT2090" s="2217"/>
      <c r="AU2090" s="2217"/>
      <c r="AV2090" s="2217"/>
      <c r="AW2090" s="2217"/>
      <c r="AX2090" s="2217"/>
      <c r="AY2090" s="2217"/>
      <c r="AZ2090" s="2217"/>
      <c r="BA2090" s="2217"/>
      <c r="BB2090" s="2217"/>
      <c r="BC2090" s="2217"/>
      <c r="BD2090" s="2217"/>
      <c r="BE2090" s="2217"/>
      <c r="BF2090" s="2217"/>
      <c r="BG2090" s="2217"/>
      <c r="BH2090" s="2217"/>
      <c r="BI2090" s="2217"/>
      <c r="BJ2090" s="2217"/>
      <c r="BK2090" s="2217"/>
      <c r="BL2090" s="2217"/>
      <c r="BM2090" s="2217"/>
      <c r="BN2090" s="2217"/>
      <c r="BO2090" s="2217"/>
      <c r="BP2090" s="2217"/>
      <c r="BQ2090" s="2217"/>
      <c r="BR2090" s="2217"/>
      <c r="BS2090" s="2217"/>
      <c r="BT2090" s="2217"/>
      <c r="BU2090" s="2217"/>
      <c r="BV2090" s="2217"/>
      <c r="BW2090" s="2217"/>
      <c r="BX2090" s="2217"/>
      <c r="BY2090" s="2217"/>
      <c r="BZ2090" s="2217"/>
      <c r="CA2090" s="2217"/>
      <c r="CB2090" s="2217"/>
      <c r="CC2090" s="2217"/>
      <c r="CD2090" s="2217"/>
      <c r="CE2090" s="2217"/>
      <c r="CF2090" s="2217"/>
      <c r="CG2090" s="2217"/>
      <c r="CH2090" s="2217"/>
      <c r="CI2090" s="2217"/>
      <c r="CJ2090" s="2217"/>
      <c r="CK2090" s="2217"/>
      <c r="CL2090" s="2217"/>
      <c r="CM2090" s="2217"/>
      <c r="CN2090" s="2217"/>
      <c r="CO2090" s="2217"/>
      <c r="CP2090" s="2217"/>
      <c r="CQ2090" s="2217"/>
      <c r="CR2090" s="2217"/>
      <c r="CS2090" s="2217"/>
      <c r="CT2090" s="2217"/>
      <c r="CU2090" s="2217"/>
      <c r="CV2090" s="2217"/>
      <c r="CW2090" s="2217"/>
      <c r="CX2090" s="2217"/>
      <c r="CY2090" s="2217"/>
      <c r="CZ2090" s="2217"/>
      <c r="DA2090" s="2217"/>
      <c r="DB2090" s="2217"/>
      <c r="DC2090" s="2217"/>
      <c r="DD2090" s="2217"/>
      <c r="DE2090" s="2217"/>
      <c r="DF2090" s="2217"/>
      <c r="DG2090" s="2217"/>
      <c r="DH2090" s="2217"/>
      <c r="DI2090" s="2217"/>
      <c r="DJ2090" s="2217"/>
      <c r="DK2090" s="2217"/>
      <c r="DL2090" s="2217"/>
      <c r="DM2090" s="2217"/>
      <c r="DN2090" s="2217"/>
      <c r="DO2090" s="2217"/>
      <c r="DP2090" s="2217"/>
      <c r="DQ2090" s="2217"/>
      <c r="DR2090" s="2217"/>
      <c r="DS2090" s="2217"/>
      <c r="DT2090" s="2217"/>
      <c r="DU2090" s="2217"/>
      <c r="DV2090" s="2217"/>
      <c r="DW2090" s="2217"/>
      <c r="DX2090" s="2217"/>
      <c r="DY2090" s="2217"/>
      <c r="DZ2090" s="2217"/>
      <c r="EA2090" s="2217"/>
      <c r="EB2090" s="2217"/>
      <c r="EC2090" s="2217"/>
      <c r="ED2090" s="2217"/>
      <c r="EE2090" s="2217"/>
      <c r="EF2090" s="2217"/>
      <c r="EG2090" s="2217"/>
      <c r="EH2090" s="2217"/>
      <c r="EI2090" s="2217"/>
      <c r="EJ2090" s="2217"/>
      <c r="EK2090" s="2217"/>
      <c r="EL2090" s="2217"/>
      <c r="EM2090" s="2217"/>
      <c r="EN2090" s="2217"/>
      <c r="EO2090" s="2217"/>
      <c r="EP2090" s="2217"/>
      <c r="EQ2090" s="2217"/>
      <c r="ER2090" s="2217"/>
      <c r="ES2090" s="2217"/>
      <c r="ET2090" s="2217"/>
      <c r="EU2090" s="2217"/>
      <c r="EV2090" s="2217"/>
      <c r="EW2090" s="2217"/>
      <c r="EX2090" s="2217"/>
      <c r="EY2090" s="2217"/>
      <c r="EZ2090" s="2217"/>
      <c r="FA2090" s="2217"/>
      <c r="FB2090" s="2217"/>
      <c r="FC2090" s="2217"/>
      <c r="FD2090" s="2217"/>
      <c r="FE2090" s="2217"/>
      <c r="FF2090" s="2217"/>
      <c r="FG2090" s="2217"/>
      <c r="FH2090" s="2217"/>
      <c r="FI2090" s="2217"/>
      <c r="FJ2090" s="2217"/>
      <c r="FK2090" s="2217"/>
      <c r="FL2090" s="2217"/>
      <c r="FM2090" s="2217"/>
      <c r="FN2090" s="2217"/>
      <c r="FO2090" s="2217"/>
      <c r="FP2090" s="2217"/>
      <c r="FQ2090" s="2217"/>
      <c r="FR2090" s="2217"/>
      <c r="FS2090" s="2217"/>
      <c r="FT2090" s="2217"/>
      <c r="FU2090" s="2217"/>
      <c r="FV2090" s="2217"/>
      <c r="FW2090" s="2217"/>
      <c r="FX2090" s="2217"/>
      <c r="FY2090" s="2217"/>
      <c r="FZ2090" s="2217"/>
      <c r="GA2090" s="2217"/>
      <c r="GB2090" s="2217"/>
      <c r="GC2090" s="2217"/>
      <c r="GD2090" s="2217"/>
      <c r="GE2090" s="2217"/>
      <c r="GF2090" s="2217"/>
      <c r="GG2090" s="2217"/>
      <c r="GH2090" s="2217"/>
      <c r="GI2090" s="2217"/>
      <c r="GJ2090" s="2217"/>
      <c r="GK2090" s="2217"/>
      <c r="GL2090" s="2217"/>
      <c r="GM2090" s="2217"/>
      <c r="GN2090" s="2217"/>
      <c r="GO2090" s="2217"/>
      <c r="GP2090" s="2217"/>
      <c r="GQ2090" s="2217"/>
      <c r="GR2090" s="2217"/>
      <c r="GS2090" s="2217"/>
      <c r="GT2090" s="2217"/>
      <c r="GU2090" s="2217"/>
      <c r="GV2090" s="2217"/>
      <c r="GW2090" s="2217"/>
      <c r="GX2090" s="2217"/>
      <c r="GY2090" s="2217"/>
      <c r="GZ2090" s="2217"/>
      <c r="HA2090" s="2217"/>
      <c r="HB2090" s="2217"/>
      <c r="HC2090" s="2217"/>
      <c r="HD2090" s="2217"/>
      <c r="HE2090" s="2217"/>
      <c r="HF2090" s="2217"/>
      <c r="HG2090" s="2217"/>
      <c r="HH2090" s="2217"/>
      <c r="HI2090" s="2217"/>
      <c r="HJ2090" s="2217"/>
      <c r="HK2090" s="2217"/>
      <c r="HL2090" s="2217"/>
      <c r="HM2090" s="2217"/>
      <c r="HN2090" s="2217"/>
      <c r="HO2090" s="2217"/>
      <c r="HP2090" s="2217"/>
      <c r="HQ2090" s="2217"/>
      <c r="HR2090" s="2217"/>
      <c r="HS2090" s="2217"/>
      <c r="HT2090" s="2217"/>
      <c r="HU2090" s="2217"/>
      <c r="HV2090" s="2217"/>
      <c r="HW2090" s="2217"/>
      <c r="HX2090" s="2217"/>
      <c r="HY2090" s="2217"/>
      <c r="HZ2090" s="2217"/>
      <c r="IA2090" s="2217"/>
      <c r="IB2090" s="2217"/>
      <c r="IC2090" s="2217"/>
      <c r="ID2090" s="2217"/>
      <c r="IE2090" s="2217"/>
      <c r="IF2090" s="2217"/>
      <c r="IG2090" s="2217"/>
      <c r="IH2090" s="2217"/>
      <c r="II2090" s="2217"/>
      <c r="IJ2090" s="2217"/>
      <c r="IK2090" s="2217"/>
      <c r="IL2090" s="2217"/>
      <c r="IM2090" s="2217"/>
      <c r="IN2090" s="2217"/>
      <c r="IO2090" s="2217"/>
      <c r="IP2090" s="2217"/>
      <c r="IQ2090" s="2217"/>
      <c r="IR2090" s="2217"/>
      <c r="IS2090" s="2217"/>
      <c r="IT2090" s="2217"/>
      <c r="IU2090" s="2217"/>
      <c r="IV2090" s="2217"/>
      <c r="IW2090" s="2217"/>
      <c r="IX2090" s="2217"/>
      <c r="IY2090" s="2217"/>
      <c r="IZ2090" s="2217"/>
      <c r="JA2090" s="2217"/>
      <c r="JB2090" s="2217"/>
      <c r="JC2090" s="2217"/>
      <c r="JD2090" s="2217"/>
      <c r="JE2090" s="2217"/>
      <c r="JF2090" s="2217"/>
      <c r="JG2090" s="2217"/>
      <c r="JH2090" s="2217"/>
      <c r="JI2090" s="2217"/>
      <c r="JJ2090" s="2217"/>
      <c r="JK2090" s="2217"/>
      <c r="JL2090" s="2217"/>
      <c r="JM2090" s="2217"/>
      <c r="JN2090" s="2217"/>
      <c r="JO2090" s="2217"/>
      <c r="JP2090" s="2217"/>
      <c r="JQ2090" s="2217"/>
      <c r="JR2090" s="2217"/>
      <c r="JS2090" s="2217"/>
      <c r="JT2090" s="2217"/>
      <c r="JU2090" s="2217"/>
      <c r="JV2090" s="2217"/>
      <c r="JW2090" s="2217"/>
      <c r="JX2090" s="2217"/>
      <c r="JY2090" s="2217"/>
      <c r="JZ2090" s="2217"/>
      <c r="KA2090" s="2217"/>
      <c r="KB2090" s="2217"/>
      <c r="KC2090" s="2217"/>
      <c r="KD2090" s="2217"/>
      <c r="KE2090" s="2217"/>
      <c r="KF2090" s="2217"/>
      <c r="KG2090" s="2217"/>
      <c r="KH2090" s="2217"/>
      <c r="KI2090" s="2217"/>
      <c r="KJ2090" s="2217"/>
      <c r="KK2090" s="2217"/>
      <c r="KL2090" s="2217"/>
      <c r="KM2090" s="2217"/>
      <c r="KN2090" s="2217"/>
      <c r="KO2090" s="2217"/>
      <c r="KP2090" s="2217"/>
      <c r="KQ2090" s="2217"/>
      <c r="KR2090" s="2217"/>
      <c r="KS2090" s="2217"/>
      <c r="KT2090" s="2217"/>
      <c r="KU2090" s="2217"/>
      <c r="KV2090" s="2217"/>
      <c r="KW2090" s="2217"/>
      <c r="KX2090" s="2217"/>
      <c r="KY2090" s="2217"/>
      <c r="KZ2090" s="2217"/>
      <c r="LA2090" s="2217"/>
      <c r="LB2090" s="2217"/>
      <c r="LC2090" s="2217"/>
      <c r="LD2090" s="2217"/>
      <c r="LE2090" s="2217"/>
      <c r="LF2090" s="2217"/>
      <c r="LG2090" s="2217"/>
      <c r="LH2090" s="2217"/>
      <c r="LI2090" s="2217"/>
      <c r="LJ2090" s="2217"/>
      <c r="LK2090" s="2217"/>
      <c r="LL2090" s="2217"/>
      <c r="LM2090" s="2217"/>
      <c r="LN2090" s="2217"/>
      <c r="LO2090" s="2217"/>
      <c r="LP2090" s="2217"/>
      <c r="LQ2090" s="2217"/>
      <c r="LR2090" s="2217"/>
      <c r="LS2090" s="2217"/>
      <c r="LT2090" s="2217"/>
      <c r="LU2090" s="2217"/>
      <c r="LV2090" s="2217"/>
      <c r="LW2090" s="2217"/>
      <c r="LX2090" s="2217"/>
      <c r="LY2090" s="2217"/>
      <c r="LZ2090" s="2217"/>
      <c r="MA2090" s="2217"/>
      <c r="MB2090" s="2217"/>
      <c r="MC2090" s="2217"/>
      <c r="MD2090" s="2217"/>
      <c r="ME2090" s="2217"/>
      <c r="MF2090" s="2217"/>
      <c r="MG2090" s="2217"/>
      <c r="MH2090" s="2217"/>
      <c r="MI2090" s="2217"/>
      <c r="MJ2090" s="2217"/>
      <c r="MK2090" s="2217"/>
      <c r="ML2090" s="2217"/>
      <c r="MM2090" s="2217"/>
      <c r="MN2090" s="2217"/>
      <c r="MO2090" s="2217"/>
      <c r="MP2090" s="2217"/>
      <c r="MQ2090" s="2217"/>
      <c r="MR2090" s="2217"/>
      <c r="MS2090" s="2217"/>
      <c r="MT2090" s="2217"/>
      <c r="MU2090" s="2217"/>
      <c r="MV2090" s="2217"/>
      <c r="MW2090" s="2217"/>
      <c r="MX2090" s="2217"/>
      <c r="MY2090" s="2217"/>
      <c r="MZ2090" s="2217"/>
      <c r="NA2090" s="2217"/>
      <c r="NB2090" s="2217"/>
      <c r="NC2090" s="2217"/>
      <c r="ND2090" s="2217"/>
      <c r="NE2090" s="2217"/>
      <c r="NF2090" s="2217"/>
      <c r="NG2090" s="2217"/>
      <c r="NH2090" s="2217"/>
      <c r="NI2090" s="2217"/>
      <c r="NJ2090" s="2217"/>
      <c r="NK2090" s="2217"/>
      <c r="NL2090" s="2217"/>
      <c r="NM2090" s="2217"/>
      <c r="NN2090" s="2217"/>
      <c r="NO2090" s="2217"/>
      <c r="NP2090" s="2217"/>
      <c r="NQ2090" s="2217"/>
      <c r="NR2090" s="2217"/>
      <c r="NS2090" s="2217"/>
      <c r="NT2090" s="2217"/>
      <c r="NU2090" s="2217"/>
      <c r="NV2090" s="2217"/>
      <c r="NW2090" s="2217"/>
      <c r="NX2090" s="2217"/>
      <c r="NY2090" s="2217"/>
      <c r="NZ2090" s="2217"/>
      <c r="OA2090" s="2217"/>
      <c r="OB2090" s="2217"/>
      <c r="OC2090" s="2217"/>
      <c r="OD2090" s="2217"/>
      <c r="OE2090" s="2217"/>
      <c r="OF2090" s="2217"/>
      <c r="OG2090" s="2217"/>
      <c r="OH2090" s="2217"/>
      <c r="OI2090" s="2217"/>
      <c r="OJ2090" s="2217"/>
      <c r="OK2090" s="2217"/>
      <c r="OL2090" s="2217"/>
      <c r="OM2090" s="2217"/>
      <c r="ON2090" s="2217"/>
      <c r="OO2090" s="2217"/>
      <c r="OP2090" s="2217"/>
      <c r="OQ2090" s="2217"/>
      <c r="OR2090" s="2217"/>
      <c r="OS2090" s="2217"/>
      <c r="OT2090" s="2217"/>
      <c r="OU2090" s="2217"/>
      <c r="OV2090" s="2217"/>
      <c r="OW2090" s="2217"/>
      <c r="OX2090" s="2217"/>
      <c r="OY2090" s="2217"/>
      <c r="OZ2090" s="2217"/>
      <c r="PA2090" s="2217"/>
      <c r="PB2090" s="2217"/>
      <c r="PC2090" s="2217"/>
      <c r="PD2090" s="2217"/>
      <c r="PE2090" s="2217"/>
      <c r="PF2090" s="2217"/>
      <c r="PG2090" s="2217"/>
      <c r="PH2090" s="2217"/>
      <c r="PI2090" s="2217"/>
      <c r="PJ2090" s="2217"/>
      <c r="PK2090" s="2217"/>
      <c r="PL2090" s="2217"/>
      <c r="PM2090" s="2217"/>
      <c r="PN2090" s="2217"/>
      <c r="PO2090" s="2217"/>
      <c r="PP2090" s="2217"/>
      <c r="PQ2090" s="2217"/>
      <c r="PR2090" s="2217"/>
      <c r="PS2090" s="2217"/>
      <c r="PT2090" s="2217"/>
      <c r="PU2090" s="2217"/>
      <c r="PV2090" s="2217"/>
      <c r="PW2090" s="2217"/>
      <c r="PX2090" s="2217"/>
      <c r="PY2090" s="2217"/>
      <c r="PZ2090" s="2217"/>
      <c r="QA2090" s="2217"/>
      <c r="QB2090" s="2217"/>
      <c r="QC2090" s="2217"/>
      <c r="QD2090" s="2217"/>
      <c r="QE2090" s="2217"/>
      <c r="QF2090" s="2217"/>
      <c r="QG2090" s="2217"/>
      <c r="QH2090" s="2217"/>
      <c r="QI2090" s="2217"/>
      <c r="QJ2090" s="2217"/>
      <c r="QK2090" s="2217"/>
      <c r="QL2090" s="2217"/>
      <c r="QM2090" s="2217"/>
      <c r="QN2090" s="2217"/>
      <c r="QO2090" s="2217"/>
      <c r="QP2090" s="2217"/>
      <c r="QQ2090" s="2217"/>
      <c r="QR2090" s="2217"/>
      <c r="QS2090" s="2217"/>
      <c r="QT2090" s="2217"/>
      <c r="QU2090" s="2217"/>
      <c r="QV2090" s="2217"/>
      <c r="QW2090" s="2217"/>
      <c r="QX2090" s="2217"/>
      <c r="QY2090" s="2217"/>
      <c r="QZ2090" s="2217"/>
      <c r="RA2090" s="2217"/>
      <c r="RB2090" s="2217"/>
      <c r="RC2090" s="2217"/>
      <c r="RD2090" s="2217"/>
      <c r="RE2090" s="2217"/>
      <c r="RF2090" s="2217"/>
      <c r="RG2090" s="2217"/>
      <c r="RH2090" s="2217"/>
      <c r="RI2090" s="2217"/>
      <c r="RJ2090" s="2217"/>
      <c r="RK2090" s="2217"/>
      <c r="RL2090" s="2217"/>
      <c r="RM2090" s="2217"/>
      <c r="RN2090" s="2217"/>
      <c r="RO2090" s="2217"/>
      <c r="RP2090" s="2217"/>
      <c r="RQ2090" s="2217"/>
      <c r="RR2090" s="2217"/>
      <c r="RS2090" s="2217"/>
      <c r="RT2090" s="2217"/>
      <c r="RU2090" s="2217"/>
      <c r="RV2090" s="2217"/>
      <c r="RW2090" s="2217"/>
      <c r="RX2090" s="2217"/>
      <c r="RY2090" s="2217"/>
      <c r="RZ2090" s="2217"/>
      <c r="SA2090" s="2217"/>
      <c r="SB2090" s="2217"/>
      <c r="SC2090" s="2217"/>
      <c r="SD2090" s="2217"/>
      <c r="SE2090" s="2217"/>
      <c r="SF2090" s="2217"/>
      <c r="SG2090" s="2217"/>
      <c r="SH2090" s="2217"/>
      <c r="SI2090" s="2217"/>
      <c r="SJ2090" s="2217"/>
      <c r="SK2090" s="2217"/>
      <c r="SL2090" s="2217"/>
      <c r="SM2090" s="2217"/>
      <c r="SN2090" s="2217"/>
      <c r="SO2090" s="2217"/>
      <c r="SP2090" s="2217"/>
      <c r="SQ2090" s="2217"/>
      <c r="SR2090" s="2217"/>
      <c r="SS2090" s="2217"/>
      <c r="ST2090" s="2217"/>
      <c r="SU2090" s="2217"/>
      <c r="SV2090" s="2217"/>
      <c r="SW2090" s="2217"/>
      <c r="SX2090" s="2217"/>
      <c r="SY2090" s="2217"/>
      <c r="SZ2090" s="2217"/>
      <c r="TA2090" s="2217"/>
      <c r="TB2090" s="2217"/>
      <c r="TC2090" s="2217"/>
      <c r="TD2090" s="2217"/>
      <c r="TE2090" s="2217"/>
      <c r="TF2090" s="2217"/>
      <c r="TG2090" s="2217"/>
      <c r="TH2090" s="2217"/>
      <c r="TI2090" s="2217"/>
      <c r="TJ2090" s="2217"/>
      <c r="TK2090" s="2217"/>
      <c r="TL2090" s="2217"/>
      <c r="TM2090" s="2217"/>
      <c r="TN2090" s="2217"/>
      <c r="TO2090" s="2217"/>
      <c r="TP2090" s="2217"/>
      <c r="TQ2090" s="2217"/>
      <c r="TR2090" s="2217"/>
      <c r="TS2090" s="2217"/>
      <c r="TT2090" s="2217"/>
      <c r="TU2090" s="2217"/>
      <c r="TV2090" s="2217"/>
      <c r="TW2090" s="2217"/>
      <c r="TX2090" s="2217"/>
      <c r="TY2090" s="2217"/>
      <c r="TZ2090" s="2217"/>
      <c r="UA2090" s="2217"/>
      <c r="UB2090" s="2217"/>
      <c r="UC2090" s="2217"/>
      <c r="UD2090" s="2217"/>
      <c r="UE2090" s="2217"/>
      <c r="UF2090" s="2217"/>
      <c r="UG2090" s="2217"/>
      <c r="UH2090" s="2217"/>
      <c r="UI2090" s="2217"/>
      <c r="UJ2090" s="2217"/>
      <c r="UK2090" s="2217"/>
      <c r="UL2090" s="2217"/>
      <c r="UM2090" s="2217"/>
      <c r="UN2090" s="2217"/>
      <c r="UO2090" s="2217"/>
      <c r="UP2090" s="2217"/>
      <c r="UQ2090" s="2217"/>
      <c r="UR2090" s="2217"/>
      <c r="US2090" s="2217"/>
      <c r="UT2090" s="2217"/>
      <c r="UU2090" s="2217"/>
      <c r="UV2090" s="2217"/>
      <c r="UW2090" s="2217"/>
      <c r="UX2090" s="2217"/>
      <c r="UY2090" s="2217"/>
      <c r="UZ2090" s="2217"/>
      <c r="VA2090" s="2217"/>
      <c r="VB2090" s="2217"/>
      <c r="VC2090" s="2217"/>
      <c r="VD2090" s="2217"/>
      <c r="VE2090" s="2217"/>
      <c r="VF2090" s="2217"/>
      <c r="VG2090" s="2217"/>
      <c r="VH2090" s="2217"/>
      <c r="VI2090" s="2217"/>
      <c r="VJ2090" s="2217"/>
      <c r="VK2090" s="2217"/>
      <c r="VL2090" s="2217"/>
      <c r="VM2090" s="2217"/>
      <c r="VN2090" s="2217"/>
      <c r="VO2090" s="2217"/>
      <c r="VP2090" s="2217"/>
      <c r="VQ2090" s="2217"/>
      <c r="VR2090" s="2217"/>
      <c r="VS2090" s="2217"/>
      <c r="VT2090" s="2217"/>
      <c r="VU2090" s="2217"/>
      <c r="VV2090" s="2217"/>
      <c r="VW2090" s="2217"/>
      <c r="VX2090" s="2217"/>
      <c r="VY2090" s="2217"/>
      <c r="VZ2090" s="2217"/>
      <c r="WA2090" s="2217"/>
      <c r="WB2090" s="2217"/>
      <c r="WC2090" s="2217"/>
      <c r="WD2090" s="2217"/>
      <c r="WE2090" s="2217"/>
      <c r="WF2090" s="2217"/>
      <c r="WG2090" s="2217"/>
      <c r="WH2090" s="2217"/>
      <c r="WI2090" s="2217"/>
      <c r="WJ2090" s="2217"/>
      <c r="WK2090" s="2217"/>
      <c r="WL2090" s="2217"/>
      <c r="WM2090" s="2217"/>
      <c r="WN2090" s="2217"/>
      <c r="WO2090" s="2217"/>
      <c r="WP2090" s="2217"/>
      <c r="WQ2090" s="2217"/>
      <c r="WR2090" s="2217"/>
      <c r="WS2090" s="2217"/>
      <c r="WT2090" s="2217"/>
      <c r="WU2090" s="2217"/>
      <c r="WV2090" s="2217"/>
      <c r="WW2090" s="2217"/>
      <c r="WX2090" s="2217"/>
      <c r="WY2090" s="2217"/>
      <c r="WZ2090" s="2217"/>
      <c r="XA2090" s="2217"/>
      <c r="XB2090" s="2217"/>
      <c r="XC2090" s="2217"/>
      <c r="XD2090" s="2217"/>
      <c r="XE2090" s="2217"/>
      <c r="XF2090" s="2217"/>
      <c r="XG2090" s="2217"/>
      <c r="XH2090" s="2217"/>
      <c r="XI2090" s="2217"/>
      <c r="XJ2090" s="2217"/>
      <c r="XK2090" s="2217"/>
      <c r="XL2090" s="2217"/>
      <c r="XM2090" s="2217"/>
      <c r="XN2090" s="2217"/>
      <c r="XO2090" s="2217"/>
      <c r="XP2090" s="2217"/>
      <c r="XQ2090" s="2217"/>
      <c r="XR2090" s="2217"/>
      <c r="XS2090" s="2217"/>
      <c r="XT2090" s="2217"/>
      <c r="XU2090" s="2217"/>
      <c r="XV2090" s="2217"/>
      <c r="XW2090" s="2217"/>
      <c r="XX2090" s="2217"/>
      <c r="XY2090" s="2217"/>
      <c r="XZ2090" s="2217"/>
      <c r="YA2090" s="2217"/>
      <c r="YB2090" s="2217"/>
      <c r="YC2090" s="2217"/>
      <c r="YD2090" s="2217"/>
      <c r="YE2090" s="2217"/>
      <c r="YF2090" s="2217"/>
      <c r="YG2090" s="2217"/>
      <c r="YH2090" s="2217"/>
      <c r="YI2090" s="2217"/>
      <c r="YJ2090" s="2217"/>
      <c r="YK2090" s="2217"/>
      <c r="YL2090" s="2217"/>
      <c r="YM2090" s="2217"/>
      <c r="YN2090" s="2217"/>
      <c r="YO2090" s="2217"/>
      <c r="YP2090" s="2217"/>
      <c r="YQ2090" s="2217"/>
      <c r="YR2090" s="2217"/>
      <c r="YS2090" s="2217"/>
      <c r="YT2090" s="2217"/>
      <c r="YU2090" s="2217"/>
      <c r="YV2090" s="2217"/>
      <c r="YW2090" s="2217"/>
      <c r="YX2090" s="2217"/>
      <c r="YY2090" s="2217"/>
      <c r="YZ2090" s="2217"/>
      <c r="ZA2090" s="2217"/>
      <c r="ZB2090" s="2217"/>
      <c r="ZC2090" s="2217"/>
      <c r="ZD2090" s="2217"/>
      <c r="ZE2090" s="2217"/>
      <c r="ZF2090" s="2217"/>
      <c r="ZG2090" s="2217"/>
      <c r="ZH2090" s="2217"/>
      <c r="ZI2090" s="2217"/>
      <c r="ZJ2090" s="2217"/>
      <c r="ZK2090" s="2217"/>
      <c r="ZL2090" s="2217"/>
      <c r="ZM2090" s="2217"/>
      <c r="ZN2090" s="2217"/>
      <c r="ZO2090" s="2217"/>
      <c r="ZP2090" s="2217"/>
      <c r="ZQ2090" s="2217"/>
      <c r="ZR2090" s="2217"/>
      <c r="ZS2090" s="2217"/>
      <c r="ZT2090" s="2217"/>
      <c r="ZU2090" s="2217"/>
      <c r="ZV2090" s="2217"/>
      <c r="ZW2090" s="2217"/>
      <c r="ZX2090" s="2217"/>
      <c r="ZY2090" s="2217"/>
      <c r="ZZ2090" s="2217"/>
      <c r="AAA2090" s="2217"/>
      <c r="AAB2090" s="2217"/>
      <c r="AAC2090" s="2217"/>
      <c r="AAD2090" s="2217"/>
      <c r="AAE2090" s="2217"/>
      <c r="AAF2090" s="2217"/>
      <c r="AAG2090" s="2217"/>
      <c r="AAH2090" s="2217"/>
      <c r="AAI2090" s="2217"/>
      <c r="AAJ2090" s="2217"/>
      <c r="AAK2090" s="2217"/>
      <c r="AAL2090" s="2217"/>
      <c r="AAM2090" s="2217"/>
      <c r="AAN2090" s="2217"/>
      <c r="AAO2090" s="2217"/>
      <c r="AAP2090" s="2217"/>
      <c r="AAQ2090" s="2217"/>
      <c r="AAR2090" s="2217"/>
      <c r="AAS2090" s="2217"/>
      <c r="AAT2090" s="2217"/>
      <c r="AAU2090" s="2217"/>
      <c r="AAV2090" s="2217"/>
      <c r="AAW2090" s="2217"/>
      <c r="AAX2090" s="2217"/>
      <c r="AAY2090" s="2217"/>
      <c r="AAZ2090" s="2217"/>
      <c r="ABA2090" s="2217"/>
      <c r="ABB2090" s="2217"/>
      <c r="ABC2090" s="2217"/>
      <c r="ABD2090" s="2217"/>
      <c r="ABE2090" s="2217"/>
      <c r="ABF2090" s="2217"/>
      <c r="ABG2090" s="2217"/>
      <c r="ABH2090" s="2217"/>
      <c r="ABI2090" s="2217"/>
      <c r="ABJ2090" s="2217"/>
      <c r="ABK2090" s="2217"/>
      <c r="ABL2090" s="2217"/>
      <c r="ABM2090" s="2217"/>
      <c r="ABN2090" s="2217"/>
      <c r="ABO2090" s="2217"/>
      <c r="ABP2090" s="2217"/>
      <c r="ABQ2090" s="2217"/>
      <c r="ABR2090" s="2217"/>
      <c r="ABS2090" s="2217"/>
      <c r="ABT2090" s="2217"/>
      <c r="ABU2090" s="2217"/>
      <c r="ABV2090" s="2217"/>
      <c r="ABW2090" s="2217"/>
      <c r="ABX2090" s="2217"/>
      <c r="ABY2090" s="2217"/>
      <c r="ABZ2090" s="2217"/>
      <c r="ACA2090" s="2217"/>
      <c r="ACB2090" s="2217"/>
      <c r="ACC2090" s="2217"/>
      <c r="ACD2090" s="2217"/>
      <c r="ACE2090" s="2217"/>
      <c r="ACF2090" s="2217"/>
      <c r="ACG2090" s="2217"/>
      <c r="ACH2090" s="2217"/>
      <c r="ACI2090" s="2217"/>
      <c r="ACJ2090" s="2217"/>
      <c r="ACK2090" s="2217"/>
      <c r="ACL2090" s="2217"/>
      <c r="ACM2090" s="2217"/>
      <c r="ACN2090" s="2217"/>
      <c r="ACO2090" s="2217"/>
      <c r="ACP2090" s="2217"/>
      <c r="ACQ2090" s="2217"/>
      <c r="ACR2090" s="2217"/>
      <c r="ACS2090" s="2217"/>
      <c r="ACT2090" s="2217"/>
      <c r="ACU2090" s="2217"/>
      <c r="ACV2090" s="2217"/>
      <c r="ACW2090" s="2217"/>
      <c r="ACX2090" s="2217"/>
      <c r="ACY2090" s="2217"/>
      <c r="ACZ2090" s="2217"/>
      <c r="ADA2090" s="2217"/>
      <c r="ADB2090" s="2217"/>
      <c r="ADC2090" s="2217"/>
      <c r="ADD2090" s="2217"/>
      <c r="ADE2090" s="2217"/>
      <c r="ADF2090" s="2217"/>
      <c r="ADG2090" s="2217"/>
      <c r="ADH2090" s="2217"/>
      <c r="ADI2090" s="2217"/>
      <c r="ADJ2090" s="2217"/>
      <c r="ADK2090" s="2217"/>
      <c r="ADL2090" s="2217"/>
      <c r="ADM2090" s="2217"/>
      <c r="ADN2090" s="2217"/>
      <c r="ADO2090" s="2217"/>
      <c r="ADP2090" s="2217"/>
      <c r="ADQ2090" s="2217"/>
      <c r="ADR2090" s="2217"/>
      <c r="ADS2090" s="2217"/>
      <c r="ADT2090" s="2217"/>
      <c r="ADU2090" s="2217"/>
      <c r="ADV2090" s="2217"/>
      <c r="ADW2090" s="2217"/>
      <c r="ADX2090" s="2217"/>
      <c r="ADY2090" s="2217"/>
      <c r="ADZ2090" s="2217"/>
      <c r="AEA2090" s="2217"/>
      <c r="AEB2090" s="2217"/>
      <c r="AEC2090" s="2217"/>
      <c r="AED2090" s="2217"/>
      <c r="AEE2090" s="2217"/>
      <c r="AEF2090" s="2217"/>
      <c r="AEG2090" s="2217"/>
      <c r="AEH2090" s="2217"/>
      <c r="AEI2090" s="2217"/>
      <c r="AEJ2090" s="2217"/>
      <c r="AEK2090" s="2217"/>
      <c r="AEL2090" s="2217"/>
      <c r="AEM2090" s="2217"/>
      <c r="AEN2090" s="2217"/>
      <c r="AEO2090" s="2217"/>
      <c r="AEP2090" s="2217"/>
      <c r="AEQ2090" s="2217"/>
      <c r="AER2090" s="2217"/>
      <c r="AES2090" s="2217"/>
      <c r="AET2090" s="2217"/>
      <c r="AEU2090" s="2217"/>
      <c r="AEV2090" s="2217"/>
      <c r="AEW2090" s="2217"/>
      <c r="AEX2090" s="2217"/>
      <c r="AEY2090" s="2217"/>
      <c r="AEZ2090" s="2217"/>
      <c r="AFA2090" s="2217"/>
      <c r="AFB2090" s="2217"/>
      <c r="AFC2090" s="2217"/>
      <c r="AFD2090" s="2217"/>
      <c r="AFE2090" s="2217"/>
      <c r="AFF2090" s="2217"/>
      <c r="AFG2090" s="2217"/>
      <c r="AFH2090" s="2217"/>
      <c r="AFI2090" s="2217"/>
      <c r="AFJ2090" s="2217"/>
      <c r="AFK2090" s="2217"/>
      <c r="AFL2090" s="2217"/>
      <c r="AFM2090" s="2217"/>
      <c r="AFN2090" s="2217"/>
      <c r="AFO2090" s="2217"/>
      <c r="AFP2090" s="2217"/>
      <c r="AFQ2090" s="2217"/>
      <c r="AFR2090" s="2217"/>
      <c r="AFS2090" s="2217"/>
      <c r="AFT2090" s="2217"/>
      <c r="AFU2090" s="2217"/>
      <c r="AFV2090" s="2217"/>
      <c r="AFW2090" s="2217"/>
      <c r="AFX2090" s="2217"/>
      <c r="AFY2090" s="2217"/>
      <c r="AFZ2090" s="2217"/>
      <c r="AGA2090" s="2217"/>
      <c r="AGB2090" s="2217"/>
      <c r="AGC2090" s="2217"/>
      <c r="AGD2090" s="2217"/>
      <c r="AGE2090" s="2217"/>
      <c r="AGF2090" s="2217"/>
      <c r="AGG2090" s="2217"/>
      <c r="AGH2090" s="2217"/>
      <c r="AGI2090" s="2217"/>
      <c r="AGJ2090" s="2217"/>
      <c r="AGK2090" s="2217"/>
      <c r="AGL2090" s="2217"/>
      <c r="AGM2090" s="2217"/>
      <c r="AGN2090" s="2217"/>
      <c r="AGO2090" s="2217"/>
      <c r="AGP2090" s="2217"/>
      <c r="AGQ2090" s="2217"/>
      <c r="AGR2090" s="2217"/>
      <c r="AGS2090" s="2217"/>
      <c r="AGT2090" s="2217"/>
      <c r="AGU2090" s="2217"/>
      <c r="AGV2090" s="2217"/>
      <c r="AGW2090" s="2217"/>
      <c r="AGX2090" s="2217"/>
      <c r="AGY2090" s="2217"/>
      <c r="AGZ2090" s="2217"/>
      <c r="AHA2090" s="2217"/>
      <c r="AHB2090" s="2217"/>
      <c r="AHC2090" s="2217"/>
      <c r="AHD2090" s="2217"/>
      <c r="AHE2090" s="2217"/>
      <c r="AHF2090" s="2217"/>
      <c r="AHG2090" s="2217"/>
      <c r="AHH2090" s="2217"/>
      <c r="AHI2090" s="2217"/>
      <c r="AHJ2090" s="2217"/>
      <c r="AHK2090" s="2217"/>
      <c r="AHL2090" s="2217"/>
      <c r="AHM2090" s="2217"/>
      <c r="AHN2090" s="2217"/>
      <c r="AHO2090" s="2217"/>
      <c r="AHP2090" s="2217"/>
      <c r="AHQ2090" s="2217"/>
      <c r="AHR2090" s="2217"/>
      <c r="AHS2090" s="2217"/>
      <c r="AHT2090" s="2217"/>
      <c r="AHU2090" s="2217"/>
      <c r="AHV2090" s="2217"/>
      <c r="AHW2090" s="2217"/>
      <c r="AHX2090" s="2217"/>
      <c r="AHY2090" s="2217"/>
      <c r="AHZ2090" s="2217"/>
      <c r="AIA2090" s="2217"/>
      <c r="AIB2090" s="2217"/>
      <c r="AIC2090" s="2217"/>
      <c r="AID2090" s="2217"/>
      <c r="AIE2090" s="2217"/>
      <c r="AIF2090" s="2217"/>
      <c r="AIG2090" s="2217"/>
      <c r="AIH2090" s="2217"/>
      <c r="AII2090" s="2217"/>
      <c r="AIJ2090" s="2217"/>
      <c r="AIK2090" s="2217"/>
      <c r="AIL2090" s="2217"/>
      <c r="AIM2090" s="2217"/>
      <c r="AIN2090" s="2217"/>
      <c r="AIO2090" s="2217"/>
      <c r="AIP2090" s="2217"/>
      <c r="AIQ2090" s="2217"/>
      <c r="AIR2090" s="2217"/>
      <c r="AIS2090" s="2217"/>
      <c r="AIT2090" s="2217"/>
      <c r="AIU2090" s="2217"/>
      <c r="AIV2090" s="2217"/>
      <c r="AIW2090" s="2217"/>
      <c r="AIX2090" s="2217"/>
      <c r="AIY2090" s="2217"/>
      <c r="AIZ2090" s="2217"/>
      <c r="AJA2090" s="2217"/>
      <c r="AJB2090" s="2217"/>
      <c r="AJC2090" s="2217"/>
      <c r="AJD2090" s="2217"/>
      <c r="AJE2090" s="2217"/>
      <c r="AJF2090" s="2217"/>
      <c r="AJG2090" s="2217"/>
      <c r="AJH2090" s="2217"/>
      <c r="AJI2090" s="2217"/>
      <c r="AJJ2090" s="2217"/>
      <c r="AJK2090" s="2217"/>
      <c r="AJL2090" s="2217"/>
      <c r="AJM2090" s="2217"/>
      <c r="AJN2090" s="2217"/>
      <c r="AJO2090" s="2217"/>
      <c r="AJP2090" s="2217"/>
      <c r="AJQ2090" s="2217"/>
      <c r="AJR2090" s="2217"/>
      <c r="AJS2090" s="2217"/>
      <c r="AJT2090" s="2217"/>
      <c r="AJU2090" s="2217"/>
      <c r="AJV2090" s="2217"/>
      <c r="AJW2090" s="2217"/>
      <c r="AJX2090" s="2217"/>
      <c r="AJY2090" s="2217"/>
      <c r="AJZ2090" s="2217"/>
      <c r="AKA2090" s="2217"/>
      <c r="AKB2090" s="2217"/>
      <c r="AKC2090" s="2217"/>
      <c r="AKD2090" s="2217"/>
      <c r="AKE2090" s="2217"/>
      <c r="AKF2090" s="2217"/>
      <c r="AKG2090" s="2217"/>
      <c r="AKH2090" s="2217"/>
      <c r="AKI2090" s="2217"/>
      <c r="AKJ2090" s="2217"/>
      <c r="AKK2090" s="2217"/>
      <c r="AKL2090" s="2217"/>
      <c r="AKM2090" s="2217"/>
      <c r="AKN2090" s="2217"/>
      <c r="AKO2090" s="2217"/>
      <c r="AKP2090" s="2217"/>
      <c r="AKQ2090" s="2217"/>
      <c r="AKR2090" s="2217"/>
      <c r="AKS2090" s="2217"/>
      <c r="AKT2090" s="2217"/>
      <c r="AKU2090" s="2217"/>
      <c r="AKV2090" s="2217"/>
      <c r="AKW2090" s="2217"/>
      <c r="AKX2090" s="2217"/>
      <c r="AKY2090" s="2217"/>
      <c r="AKZ2090" s="2217"/>
      <c r="ALA2090" s="2217"/>
      <c r="ALB2090" s="2217"/>
      <c r="ALC2090" s="2217"/>
      <c r="ALD2090" s="2217"/>
      <c r="ALE2090" s="2217"/>
      <c r="ALF2090" s="2217"/>
      <c r="ALG2090" s="2217"/>
      <c r="ALH2090" s="2217"/>
      <c r="ALI2090" s="2217"/>
      <c r="ALJ2090" s="2217"/>
      <c r="ALK2090" s="2217"/>
      <c r="ALL2090" s="2217"/>
      <c r="ALM2090" s="2217"/>
      <c r="ALN2090" s="2217"/>
      <c r="ALO2090" s="2217"/>
      <c r="ALP2090" s="2217"/>
      <c r="ALQ2090" s="2217"/>
      <c r="ALR2090" s="2217"/>
      <c r="ALS2090" s="2217"/>
      <c r="ALT2090" s="2217"/>
      <c r="ALU2090" s="2217"/>
      <c r="ALV2090" s="2217"/>
      <c r="ALW2090" s="2217"/>
      <c r="ALX2090" s="2217"/>
      <c r="ALY2090" s="2217"/>
      <c r="ALZ2090" s="2217"/>
      <c r="AMA2090" s="2217"/>
      <c r="AMB2090" s="2217"/>
      <c r="AMC2090" s="2217"/>
      <c r="AMD2090" s="2217"/>
      <c r="AME2090" s="2217"/>
      <c r="AMF2090" s="2217"/>
      <c r="AMG2090" s="2217"/>
      <c r="AMH2090" s="2217"/>
      <c r="AMI2090" s="2217"/>
      <c r="AMJ2090" s="2217"/>
      <c r="AMK2090" s="2217"/>
      <c r="AML2090" s="2217"/>
      <c r="AMM2090" s="2217"/>
      <c r="AMN2090" s="2217"/>
      <c r="AMO2090" s="2217"/>
      <c r="AMP2090" s="2217"/>
      <c r="AMQ2090" s="2217"/>
      <c r="AMR2090" s="2217"/>
      <c r="AMS2090" s="2217"/>
      <c r="AMT2090" s="2217"/>
      <c r="AMU2090" s="2217"/>
      <c r="AMV2090" s="2217"/>
      <c r="AMW2090" s="2217"/>
      <c r="AMX2090" s="2217"/>
      <c r="AMY2090" s="2217"/>
      <c r="AMZ2090" s="2217"/>
      <c r="ANA2090" s="2217"/>
      <c r="ANB2090" s="2217"/>
      <c r="ANC2090" s="2217"/>
      <c r="AND2090" s="2217"/>
      <c r="ANE2090" s="2217"/>
      <c r="ANF2090" s="2217"/>
      <c r="ANG2090" s="2217"/>
      <c r="ANH2090" s="2217"/>
      <c r="ANI2090" s="2217"/>
      <c r="ANJ2090" s="2217"/>
      <c r="ANK2090" s="2217"/>
      <c r="ANL2090" s="2217"/>
      <c r="ANM2090" s="2217"/>
      <c r="ANN2090" s="2217"/>
      <c r="ANO2090" s="2217"/>
      <c r="ANP2090" s="2217"/>
      <c r="ANQ2090" s="2217"/>
      <c r="ANR2090" s="2217"/>
      <c r="ANS2090" s="2217"/>
      <c r="ANT2090" s="2217"/>
      <c r="ANU2090" s="2217"/>
      <c r="ANV2090" s="2217"/>
      <c r="ANW2090" s="2217"/>
      <c r="ANX2090" s="2217"/>
      <c r="ANY2090" s="2217"/>
      <c r="ANZ2090" s="2217"/>
      <c r="AOA2090" s="2217"/>
      <c r="AOB2090" s="2217"/>
      <c r="AOC2090" s="2217"/>
      <c r="AOD2090" s="2217"/>
      <c r="AOE2090" s="2217"/>
      <c r="AOF2090" s="2217"/>
      <c r="AOG2090" s="2217"/>
      <c r="AOH2090" s="2217"/>
      <c r="AOI2090" s="2217"/>
      <c r="AOJ2090" s="2217"/>
      <c r="AOK2090" s="2217"/>
      <c r="AOL2090" s="2217"/>
      <c r="AOM2090" s="2217"/>
      <c r="AON2090" s="2217"/>
      <c r="AOO2090" s="2217"/>
      <c r="AOP2090" s="2217"/>
      <c r="AOQ2090" s="2217"/>
      <c r="AOR2090" s="2217"/>
      <c r="AOS2090" s="2217"/>
      <c r="AOT2090" s="2217"/>
      <c r="AOU2090" s="2217"/>
      <c r="AOV2090" s="2217"/>
      <c r="AOW2090" s="2217"/>
      <c r="AOX2090" s="2217"/>
      <c r="AOY2090" s="2217"/>
      <c r="AOZ2090" s="2217"/>
      <c r="APA2090" s="2217"/>
      <c r="APB2090" s="2217"/>
      <c r="APC2090" s="2217"/>
      <c r="APD2090" s="2217"/>
      <c r="APE2090" s="2217"/>
      <c r="APF2090" s="2217"/>
      <c r="APG2090" s="2217"/>
      <c r="APH2090" s="2217"/>
      <c r="API2090" s="2217"/>
      <c r="APJ2090" s="2217"/>
      <c r="APK2090" s="2217"/>
      <c r="APL2090" s="2217"/>
      <c r="APM2090" s="2217"/>
      <c r="APN2090" s="2217"/>
      <c r="APO2090" s="2217"/>
      <c r="APP2090" s="2217"/>
      <c r="APQ2090" s="2217"/>
      <c r="APR2090" s="2217"/>
      <c r="APS2090" s="2217"/>
      <c r="APT2090" s="2217"/>
      <c r="APU2090" s="2217"/>
      <c r="APV2090" s="2217"/>
      <c r="APW2090" s="2217"/>
      <c r="APX2090" s="2217"/>
      <c r="APY2090" s="2217"/>
      <c r="APZ2090" s="2217"/>
      <c r="AQA2090" s="2217"/>
      <c r="AQB2090" s="2217"/>
      <c r="AQC2090" s="2217"/>
      <c r="AQD2090" s="2217"/>
      <c r="AQE2090" s="2217"/>
      <c r="AQF2090" s="2217"/>
      <c r="AQG2090" s="2217"/>
      <c r="AQH2090" s="2217"/>
      <c r="AQI2090" s="2217"/>
      <c r="AQJ2090" s="2217"/>
      <c r="AQK2090" s="2217"/>
      <c r="AQL2090" s="2217"/>
      <c r="AQM2090" s="2217"/>
      <c r="AQN2090" s="2217"/>
      <c r="AQO2090" s="2217"/>
      <c r="AQP2090" s="2217"/>
      <c r="AQQ2090" s="2217"/>
      <c r="AQR2090" s="2217"/>
      <c r="AQS2090" s="2217"/>
      <c r="AQT2090" s="2217"/>
      <c r="AQU2090" s="2217"/>
      <c r="AQV2090" s="2217"/>
      <c r="AQW2090" s="2217"/>
      <c r="AQX2090" s="2217"/>
      <c r="AQY2090" s="2217"/>
      <c r="AQZ2090" s="2217"/>
      <c r="ARA2090" s="2217"/>
      <c r="ARB2090" s="2217"/>
      <c r="ARC2090" s="2217"/>
      <c r="ARD2090" s="2217"/>
      <c r="ARE2090" s="2217"/>
      <c r="ARF2090" s="2217"/>
      <c r="ARG2090" s="2217"/>
      <c r="ARH2090" s="2217"/>
      <c r="ARI2090" s="2217"/>
      <c r="ARJ2090" s="2217"/>
      <c r="ARK2090" s="2217"/>
      <c r="ARL2090" s="2217"/>
      <c r="ARM2090" s="2217"/>
      <c r="ARN2090" s="2217"/>
      <c r="ARO2090" s="2217"/>
      <c r="ARP2090" s="2217"/>
      <c r="ARQ2090" s="2217"/>
      <c r="ARR2090" s="2217"/>
      <c r="ARS2090" s="2217"/>
      <c r="ART2090" s="2217"/>
      <c r="ARU2090" s="2217"/>
      <c r="ARV2090" s="2217"/>
      <c r="ARW2090" s="2217"/>
      <c r="ARX2090" s="2217"/>
      <c r="ARY2090" s="2217"/>
      <c r="ARZ2090" s="2217"/>
      <c r="ASA2090" s="2217"/>
      <c r="ASB2090" s="2217"/>
      <c r="ASC2090" s="2217"/>
      <c r="ASD2090" s="2217"/>
      <c r="ASE2090" s="2217"/>
      <c r="ASF2090" s="2217"/>
      <c r="ASG2090" s="2217"/>
      <c r="ASH2090" s="2217"/>
      <c r="ASI2090" s="2217"/>
      <c r="ASJ2090" s="2217"/>
      <c r="ASK2090" s="2217"/>
      <c r="ASL2090" s="2217"/>
      <c r="ASM2090" s="2217"/>
      <c r="ASN2090" s="2217"/>
      <c r="ASO2090" s="2217"/>
      <c r="ASP2090" s="2217"/>
      <c r="ASQ2090" s="2217"/>
      <c r="ASR2090" s="2217"/>
      <c r="ASS2090" s="2217"/>
      <c r="AST2090" s="2217"/>
      <c r="ASU2090" s="2217"/>
      <c r="ASV2090" s="2217"/>
      <c r="ASW2090" s="2217"/>
      <c r="ASX2090" s="2217"/>
      <c r="ASY2090" s="2217"/>
      <c r="ASZ2090" s="2217"/>
      <c r="ATA2090" s="2217"/>
      <c r="ATB2090" s="2217"/>
      <c r="ATC2090" s="2217"/>
      <c r="ATD2090" s="2217"/>
      <c r="ATE2090" s="2217"/>
      <c r="ATF2090" s="2217"/>
      <c r="ATG2090" s="2217"/>
      <c r="ATH2090" s="2217"/>
      <c r="ATI2090" s="2217"/>
      <c r="ATJ2090" s="2217"/>
      <c r="ATK2090" s="2217"/>
      <c r="ATL2090" s="2217"/>
      <c r="ATM2090" s="2217"/>
      <c r="ATN2090" s="2217"/>
      <c r="ATO2090" s="2217"/>
      <c r="ATP2090" s="2217"/>
      <c r="ATQ2090" s="2217"/>
      <c r="ATR2090" s="2217"/>
      <c r="ATS2090" s="2217"/>
      <c r="ATT2090" s="2217"/>
      <c r="ATU2090" s="2217"/>
      <c r="ATV2090" s="2217"/>
      <c r="ATW2090" s="2217"/>
      <c r="ATX2090" s="2217"/>
      <c r="ATY2090" s="2217"/>
      <c r="ATZ2090" s="2217"/>
      <c r="AUA2090" s="2217"/>
      <c r="AUB2090" s="2217"/>
      <c r="AUC2090" s="2217"/>
      <c r="AUD2090" s="2217"/>
      <c r="AUE2090" s="2217"/>
      <c r="AUF2090" s="2217"/>
      <c r="AUG2090" s="2217"/>
      <c r="AUH2090" s="2217"/>
      <c r="AUI2090" s="2217"/>
      <c r="AUJ2090" s="2217"/>
      <c r="AUK2090" s="2217"/>
      <c r="AUL2090" s="2217"/>
      <c r="AUM2090" s="2217"/>
      <c r="AUN2090" s="2217"/>
      <c r="AUO2090" s="2217"/>
      <c r="AUP2090" s="2217"/>
      <c r="AUQ2090" s="2217"/>
      <c r="AUR2090" s="2217"/>
      <c r="AUS2090" s="2217"/>
      <c r="AUT2090" s="2217"/>
      <c r="AUU2090" s="2217"/>
      <c r="AUV2090" s="2217"/>
      <c r="AUW2090" s="2217"/>
      <c r="AUX2090" s="2217"/>
      <c r="AUY2090" s="2217"/>
      <c r="AUZ2090" s="2217"/>
      <c r="AVA2090" s="2217"/>
      <c r="AVB2090" s="2217"/>
      <c r="AVC2090" s="2217"/>
      <c r="AVD2090" s="2217"/>
      <c r="AVE2090" s="2217"/>
      <c r="AVF2090" s="2217"/>
      <c r="AVG2090" s="2217"/>
      <c r="AVH2090" s="2217"/>
      <c r="AVI2090" s="2217"/>
      <c r="AVJ2090" s="2217"/>
      <c r="AVK2090" s="2217"/>
      <c r="AVL2090" s="2217"/>
      <c r="AVM2090" s="2217"/>
      <c r="AVN2090" s="2217"/>
      <c r="AVO2090" s="2217"/>
      <c r="AVP2090" s="2217"/>
      <c r="AVQ2090" s="2217"/>
      <c r="AVR2090" s="2217"/>
      <c r="AVS2090" s="2217"/>
      <c r="AVT2090" s="2217"/>
      <c r="AVU2090" s="2217"/>
      <c r="AVV2090" s="2217"/>
      <c r="AVW2090" s="2217"/>
      <c r="AVX2090" s="2217"/>
      <c r="AVY2090" s="2217"/>
      <c r="AVZ2090" s="2217"/>
      <c r="AWA2090" s="2217"/>
      <c r="AWB2090" s="2217"/>
      <c r="AWC2090" s="2217"/>
      <c r="AWD2090" s="2217"/>
      <c r="AWE2090" s="2217"/>
      <c r="AWF2090" s="2217"/>
      <c r="AWG2090" s="2217"/>
      <c r="AWH2090" s="2217"/>
      <c r="AWI2090" s="2217"/>
      <c r="AWJ2090" s="2217"/>
      <c r="AWK2090" s="2217"/>
      <c r="AWL2090" s="2217"/>
      <c r="AWM2090" s="2217"/>
      <c r="AWN2090" s="2217"/>
      <c r="AWO2090" s="2217"/>
      <c r="AWP2090" s="2217"/>
      <c r="AWQ2090" s="2217"/>
      <c r="AWR2090" s="2217"/>
      <c r="AWS2090" s="2217"/>
      <c r="AWT2090" s="2217"/>
      <c r="AWU2090" s="2217"/>
      <c r="AWV2090" s="2217"/>
      <c r="AWW2090" s="2217"/>
      <c r="AWX2090" s="2217"/>
      <c r="AWY2090" s="2217"/>
      <c r="AWZ2090" s="2217"/>
      <c r="AXA2090" s="2217"/>
      <c r="AXB2090" s="2217"/>
      <c r="AXC2090" s="2217"/>
      <c r="AXD2090" s="2217"/>
      <c r="AXE2090" s="2217"/>
      <c r="AXF2090" s="2217"/>
      <c r="AXG2090" s="2217"/>
      <c r="AXH2090" s="2217"/>
      <c r="AXI2090" s="2217"/>
      <c r="AXJ2090" s="2217"/>
      <c r="AXK2090" s="2217"/>
      <c r="AXL2090" s="2217"/>
      <c r="AXM2090" s="2217"/>
      <c r="AXN2090" s="2217"/>
      <c r="AXO2090" s="2217"/>
      <c r="AXP2090" s="2217"/>
      <c r="AXQ2090" s="2217"/>
      <c r="AXR2090" s="2217"/>
      <c r="AXS2090" s="2217"/>
      <c r="AXT2090" s="2217"/>
      <c r="AXU2090" s="2217"/>
      <c r="AXV2090" s="2217"/>
      <c r="AXW2090" s="2217"/>
      <c r="AXX2090" s="2217"/>
      <c r="AXY2090" s="2217"/>
      <c r="AXZ2090" s="2217"/>
      <c r="AYA2090" s="2217"/>
      <c r="AYB2090" s="2217"/>
      <c r="AYC2090" s="2217"/>
      <c r="AYD2090" s="2217"/>
      <c r="AYE2090" s="2217"/>
      <c r="AYF2090" s="2217"/>
      <c r="AYG2090" s="2217"/>
      <c r="AYH2090" s="2217"/>
      <c r="AYI2090" s="2217"/>
      <c r="AYJ2090" s="2217"/>
      <c r="AYK2090" s="2217"/>
      <c r="AYL2090" s="2217"/>
      <c r="AYM2090" s="2217"/>
      <c r="AYN2090" s="2217"/>
      <c r="AYO2090" s="2217"/>
      <c r="AYP2090" s="2217"/>
      <c r="AYQ2090" s="2217"/>
      <c r="AYR2090" s="2217"/>
      <c r="AYS2090" s="2217"/>
      <c r="AYT2090" s="2217"/>
      <c r="AYU2090" s="2217"/>
      <c r="AYV2090" s="2217"/>
      <c r="AYW2090" s="2217"/>
      <c r="AYX2090" s="2217"/>
      <c r="AYY2090" s="2217"/>
      <c r="AYZ2090" s="2217"/>
      <c r="AZA2090" s="2217"/>
      <c r="AZB2090" s="2217"/>
      <c r="AZC2090" s="2217"/>
      <c r="AZD2090" s="2217"/>
      <c r="AZE2090" s="2217"/>
      <c r="AZF2090" s="2217"/>
      <c r="AZG2090" s="2217"/>
      <c r="AZH2090" s="2217"/>
      <c r="AZI2090" s="2217"/>
      <c r="AZJ2090" s="2217"/>
      <c r="AZK2090" s="2217"/>
      <c r="AZL2090" s="2217"/>
      <c r="AZM2090" s="2217"/>
      <c r="AZN2090" s="2217"/>
      <c r="AZO2090" s="2217"/>
      <c r="AZP2090" s="2217"/>
      <c r="AZQ2090" s="2217"/>
      <c r="AZR2090" s="2217"/>
      <c r="AZS2090" s="2217"/>
      <c r="AZT2090" s="2217"/>
      <c r="AZU2090" s="2217"/>
      <c r="AZV2090" s="2217"/>
      <c r="AZW2090" s="2217"/>
      <c r="AZX2090" s="2217"/>
      <c r="AZY2090" s="2217"/>
      <c r="AZZ2090" s="2217"/>
      <c r="BAA2090" s="2217"/>
      <c r="BAB2090" s="2217"/>
      <c r="BAC2090" s="2217"/>
      <c r="BAD2090" s="2217"/>
      <c r="BAE2090" s="2217"/>
      <c r="BAF2090" s="2217"/>
      <c r="BAG2090" s="2217"/>
      <c r="BAH2090" s="2217"/>
      <c r="BAI2090" s="2217"/>
      <c r="BAJ2090" s="2217"/>
      <c r="BAK2090" s="2217"/>
      <c r="BAL2090" s="2217"/>
      <c r="BAM2090" s="2217"/>
      <c r="BAN2090" s="2217"/>
      <c r="BAO2090" s="2217"/>
      <c r="BAP2090" s="2217"/>
      <c r="BAQ2090" s="2217"/>
      <c r="BAR2090" s="2217"/>
      <c r="BAS2090" s="2217"/>
      <c r="BAT2090" s="2217"/>
      <c r="BAU2090" s="2217"/>
      <c r="BAV2090" s="2217"/>
      <c r="BAW2090" s="2217"/>
      <c r="BAX2090" s="2217"/>
      <c r="BAY2090" s="2217"/>
      <c r="BAZ2090" s="2217"/>
      <c r="BBA2090" s="2217"/>
      <c r="BBB2090" s="2217"/>
      <c r="BBC2090" s="2217"/>
      <c r="BBD2090" s="2217"/>
      <c r="BBE2090" s="2217"/>
      <c r="BBF2090" s="2217"/>
      <c r="BBG2090" s="2217"/>
      <c r="BBH2090" s="2217"/>
      <c r="BBI2090" s="2217"/>
      <c r="BBJ2090" s="2217"/>
      <c r="BBK2090" s="2217"/>
      <c r="BBL2090" s="2217"/>
      <c r="BBM2090" s="2217"/>
      <c r="BBN2090" s="2217"/>
      <c r="BBO2090" s="2217"/>
      <c r="BBP2090" s="2217"/>
      <c r="BBQ2090" s="2217"/>
      <c r="BBR2090" s="2217"/>
      <c r="BBS2090" s="2217"/>
      <c r="BBT2090" s="2217"/>
      <c r="BBU2090" s="2217"/>
      <c r="BBV2090" s="2217"/>
      <c r="BBW2090" s="2217"/>
      <c r="BBX2090" s="2217"/>
      <c r="BBY2090" s="2217"/>
      <c r="BBZ2090" s="2217"/>
      <c r="BCA2090" s="2217"/>
      <c r="BCB2090" s="2217"/>
      <c r="BCC2090" s="2217"/>
      <c r="BCD2090" s="2217"/>
      <c r="BCE2090" s="2217"/>
      <c r="BCF2090" s="2217"/>
      <c r="BCG2090" s="2217"/>
      <c r="BCH2090" s="2217"/>
      <c r="BCI2090" s="2217"/>
      <c r="BCJ2090" s="2217"/>
      <c r="BCK2090" s="2217"/>
      <c r="BCL2090" s="2217"/>
      <c r="BCM2090" s="2217"/>
      <c r="BCN2090" s="2217"/>
      <c r="BCO2090" s="2217"/>
      <c r="BCP2090" s="2217"/>
      <c r="BCQ2090" s="2217"/>
      <c r="BCR2090" s="2217"/>
      <c r="BCS2090" s="2217"/>
      <c r="BCT2090" s="2217"/>
      <c r="BCU2090" s="2217"/>
      <c r="BCV2090" s="2217"/>
      <c r="BCW2090" s="2217"/>
      <c r="BCX2090" s="2217"/>
      <c r="BCY2090" s="2217"/>
      <c r="BCZ2090" s="2217"/>
      <c r="BDA2090" s="2217"/>
      <c r="BDB2090" s="2217"/>
      <c r="BDC2090" s="2217"/>
      <c r="BDD2090" s="2217"/>
      <c r="BDE2090" s="2217"/>
      <c r="BDF2090" s="2217"/>
      <c r="BDG2090" s="2217"/>
      <c r="BDH2090" s="2217"/>
      <c r="BDI2090" s="2217"/>
      <c r="BDJ2090" s="2217"/>
      <c r="BDK2090" s="2217"/>
      <c r="BDL2090" s="2217"/>
      <c r="BDM2090" s="2217"/>
      <c r="BDN2090" s="2217"/>
      <c r="BDO2090" s="2217"/>
      <c r="BDP2090" s="2217"/>
      <c r="BDQ2090" s="2217"/>
      <c r="BDR2090" s="2217"/>
      <c r="BDS2090" s="2217"/>
      <c r="BDT2090" s="2217"/>
      <c r="BDU2090" s="2217"/>
      <c r="BDV2090" s="2217"/>
      <c r="BDW2090" s="2217"/>
      <c r="BDX2090" s="2217"/>
      <c r="BDY2090" s="2217"/>
      <c r="BDZ2090" s="2217"/>
      <c r="BEA2090" s="2217"/>
      <c r="BEB2090" s="2217"/>
      <c r="BEC2090" s="2217"/>
      <c r="BED2090" s="2217"/>
      <c r="BEE2090" s="2217"/>
      <c r="BEF2090" s="2217"/>
      <c r="BEG2090" s="2217"/>
      <c r="BEH2090" s="2217"/>
      <c r="BEI2090" s="2217"/>
      <c r="BEJ2090" s="2217"/>
      <c r="BEK2090" s="2217"/>
      <c r="BEL2090" s="2217"/>
      <c r="BEM2090" s="2217"/>
      <c r="BEN2090" s="2217"/>
      <c r="BEO2090" s="2217"/>
      <c r="BEP2090" s="2217"/>
      <c r="BEQ2090" s="2217"/>
      <c r="BER2090" s="2217"/>
      <c r="BES2090" s="2217"/>
      <c r="BET2090" s="2217"/>
      <c r="BEU2090" s="2217"/>
      <c r="BEV2090" s="2217"/>
      <c r="BEW2090" s="2217"/>
      <c r="BEX2090" s="2217"/>
      <c r="BEY2090" s="2217"/>
      <c r="BEZ2090" s="2217"/>
      <c r="BFA2090" s="2217"/>
      <c r="BFB2090" s="2217"/>
      <c r="BFC2090" s="2217"/>
      <c r="BFD2090" s="2217"/>
      <c r="BFE2090" s="2217"/>
      <c r="BFF2090" s="2217"/>
      <c r="BFG2090" s="2217"/>
      <c r="BFH2090" s="2217"/>
      <c r="BFI2090" s="2217"/>
      <c r="BFJ2090" s="2217"/>
      <c r="BFK2090" s="2217"/>
      <c r="BFL2090" s="2217"/>
      <c r="BFM2090" s="2217"/>
      <c r="BFN2090" s="2217"/>
      <c r="BFO2090" s="2217"/>
      <c r="BFP2090" s="2217"/>
      <c r="BFQ2090" s="2217"/>
      <c r="BFR2090" s="2217"/>
      <c r="BFS2090" s="2217"/>
      <c r="BFT2090" s="2217"/>
      <c r="BFU2090" s="2217"/>
      <c r="BFV2090" s="2217"/>
      <c r="BFW2090" s="2217"/>
      <c r="BFX2090" s="2217"/>
      <c r="BFY2090" s="2217"/>
      <c r="BFZ2090" s="2217"/>
      <c r="BGA2090" s="2217"/>
      <c r="BGB2090" s="2217"/>
      <c r="BGC2090" s="2217"/>
      <c r="BGD2090" s="2217"/>
      <c r="BGE2090" s="2217"/>
      <c r="BGF2090" s="2217"/>
      <c r="BGG2090" s="2217"/>
      <c r="BGH2090" s="2217"/>
      <c r="BGI2090" s="2217"/>
      <c r="BGJ2090" s="2217"/>
      <c r="BGK2090" s="2217"/>
      <c r="BGL2090" s="2217"/>
      <c r="BGM2090" s="2217"/>
      <c r="BGN2090" s="2217"/>
      <c r="BGO2090" s="2217"/>
      <c r="BGP2090" s="2217"/>
      <c r="BGQ2090" s="2217"/>
      <c r="BGR2090" s="2217"/>
      <c r="BGS2090" s="2217"/>
      <c r="BGT2090" s="2217"/>
      <c r="BGU2090" s="2217"/>
      <c r="BGV2090" s="2217"/>
      <c r="BGW2090" s="2217"/>
      <c r="BGX2090" s="2217"/>
      <c r="BGY2090" s="2217"/>
      <c r="BGZ2090" s="2217"/>
      <c r="BHA2090" s="2217"/>
      <c r="BHB2090" s="2217"/>
      <c r="BHC2090" s="2217"/>
      <c r="BHD2090" s="2217"/>
      <c r="BHE2090" s="2217"/>
      <c r="BHF2090" s="2217"/>
      <c r="BHG2090" s="2217"/>
      <c r="BHH2090" s="2217"/>
      <c r="BHI2090" s="2217"/>
      <c r="BHJ2090" s="2217"/>
      <c r="BHK2090" s="2217"/>
      <c r="BHL2090" s="2217"/>
      <c r="BHM2090" s="2217"/>
      <c r="BHN2090" s="2217"/>
      <c r="BHO2090" s="2217"/>
      <c r="BHP2090" s="2217"/>
      <c r="BHQ2090" s="2217"/>
      <c r="BHR2090" s="2217"/>
      <c r="BHS2090" s="2217"/>
      <c r="BHT2090" s="2217"/>
      <c r="BHU2090" s="2217"/>
      <c r="BHV2090" s="2217"/>
      <c r="BHW2090" s="2217"/>
      <c r="BHX2090" s="2217"/>
      <c r="BHY2090" s="2217"/>
      <c r="BHZ2090" s="2217"/>
      <c r="BIA2090" s="2217"/>
      <c r="BIB2090" s="2217"/>
      <c r="BIC2090" s="2217"/>
      <c r="BID2090" s="2217"/>
      <c r="BIE2090" s="2217"/>
      <c r="BIF2090" s="2217"/>
      <c r="BIG2090" s="2217"/>
      <c r="BIH2090" s="2217"/>
      <c r="BII2090" s="2217"/>
      <c r="BIJ2090" s="2217"/>
      <c r="BIK2090" s="2217"/>
      <c r="BIL2090" s="2217"/>
      <c r="BIM2090" s="2217"/>
      <c r="BIN2090" s="2217"/>
      <c r="BIO2090" s="2217"/>
      <c r="BIP2090" s="2217"/>
      <c r="BIQ2090" s="2217"/>
      <c r="BIR2090" s="2217"/>
      <c r="BIS2090" s="2217"/>
      <c r="BIT2090" s="2217"/>
      <c r="BIU2090" s="2217"/>
      <c r="BIV2090" s="2217"/>
      <c r="BIW2090" s="2217"/>
      <c r="BIX2090" s="2217"/>
      <c r="BIY2090" s="2217"/>
      <c r="BIZ2090" s="2217"/>
      <c r="BJA2090" s="2217"/>
      <c r="BJB2090" s="2217"/>
      <c r="BJC2090" s="2217"/>
      <c r="BJD2090" s="2217"/>
      <c r="BJE2090" s="2217"/>
      <c r="BJF2090" s="2217"/>
      <c r="BJG2090" s="2217"/>
      <c r="BJH2090" s="2217"/>
      <c r="BJI2090" s="2217"/>
      <c r="BJJ2090" s="2217"/>
      <c r="BJK2090" s="2217"/>
      <c r="BJL2090" s="2217"/>
      <c r="BJM2090" s="2217"/>
      <c r="BJN2090" s="2217"/>
      <c r="BJO2090" s="2217"/>
      <c r="BJP2090" s="2217"/>
      <c r="BJQ2090" s="2217"/>
      <c r="BJR2090" s="2217"/>
      <c r="BJS2090" s="2217"/>
      <c r="BJT2090" s="2217"/>
      <c r="BJU2090" s="2217"/>
      <c r="BJV2090" s="2217"/>
      <c r="BJW2090" s="2217"/>
      <c r="BJX2090" s="2217"/>
      <c r="BJY2090" s="2217"/>
      <c r="BJZ2090" s="2217"/>
      <c r="BKA2090" s="2217"/>
      <c r="BKB2090" s="2217"/>
      <c r="BKC2090" s="2217"/>
      <c r="BKD2090" s="2217"/>
      <c r="BKE2090" s="2217"/>
      <c r="BKF2090" s="2217"/>
      <c r="BKG2090" s="2217"/>
      <c r="BKH2090" s="2217"/>
      <c r="BKI2090" s="2217"/>
      <c r="BKJ2090" s="2217"/>
      <c r="BKK2090" s="2217"/>
      <c r="BKL2090" s="2217"/>
      <c r="BKM2090" s="2217"/>
      <c r="BKN2090" s="2217"/>
      <c r="BKO2090" s="2217"/>
      <c r="BKP2090" s="2217"/>
      <c r="BKQ2090" s="2217"/>
      <c r="BKR2090" s="2217"/>
      <c r="BKS2090" s="2217"/>
      <c r="BKT2090" s="2217"/>
      <c r="BKU2090" s="2217"/>
      <c r="BKV2090" s="2217"/>
      <c r="BKW2090" s="2217"/>
      <c r="BKX2090" s="2217"/>
      <c r="BKY2090" s="2217"/>
      <c r="BKZ2090" s="2217"/>
      <c r="BLA2090" s="2217"/>
      <c r="BLB2090" s="2217"/>
      <c r="BLC2090" s="2217"/>
      <c r="BLD2090" s="2217"/>
      <c r="BLE2090" s="2217"/>
      <c r="BLF2090" s="2217"/>
      <c r="BLG2090" s="2217"/>
      <c r="BLH2090" s="2217"/>
      <c r="BLI2090" s="2217"/>
      <c r="BLJ2090" s="2217"/>
      <c r="BLK2090" s="2217"/>
      <c r="BLL2090" s="2217"/>
      <c r="BLM2090" s="2217"/>
      <c r="BLN2090" s="2217"/>
      <c r="BLO2090" s="2217"/>
      <c r="BLP2090" s="2217"/>
      <c r="BLQ2090" s="2217"/>
      <c r="BLR2090" s="2217"/>
      <c r="BLS2090" s="2217"/>
      <c r="BLT2090" s="2217"/>
      <c r="BLU2090" s="2217"/>
      <c r="BLV2090" s="2217"/>
      <c r="BLW2090" s="2217"/>
      <c r="BLX2090" s="2217"/>
      <c r="BLY2090" s="2217"/>
      <c r="BLZ2090" s="2217"/>
      <c r="BMA2090" s="2217"/>
      <c r="BMB2090" s="2217"/>
      <c r="BMC2090" s="2217"/>
      <c r="BMD2090" s="2217"/>
      <c r="BME2090" s="2217"/>
      <c r="BMF2090" s="2217"/>
      <c r="BMG2090" s="2217"/>
      <c r="BMH2090" s="2217"/>
      <c r="BMI2090" s="2217"/>
      <c r="BMJ2090" s="2217"/>
      <c r="BMK2090" s="2217"/>
      <c r="BML2090" s="2217"/>
      <c r="BMM2090" s="2217"/>
      <c r="BMN2090" s="2217"/>
      <c r="BMO2090" s="2217"/>
      <c r="BMP2090" s="2217"/>
      <c r="BMQ2090" s="2217"/>
      <c r="BMR2090" s="2217"/>
      <c r="BMS2090" s="2217"/>
      <c r="BMT2090" s="2217"/>
      <c r="BMU2090" s="2217"/>
      <c r="BMV2090" s="2217"/>
      <c r="BMW2090" s="2217"/>
      <c r="BMX2090" s="2217"/>
      <c r="BMY2090" s="2217"/>
      <c r="BMZ2090" s="2217"/>
      <c r="BNA2090" s="2217"/>
      <c r="BNB2090" s="2217"/>
      <c r="BNC2090" s="2217"/>
      <c r="BND2090" s="2217"/>
      <c r="BNE2090" s="2217"/>
      <c r="BNF2090" s="2217"/>
      <c r="BNG2090" s="2217"/>
      <c r="BNH2090" s="2217"/>
      <c r="BNI2090" s="2217"/>
      <c r="BNJ2090" s="2217"/>
      <c r="BNK2090" s="2217"/>
      <c r="BNL2090" s="2217"/>
      <c r="BNM2090" s="2217"/>
      <c r="BNN2090" s="2217"/>
      <c r="BNO2090" s="2217"/>
      <c r="BNP2090" s="2217"/>
      <c r="BNQ2090" s="2217"/>
      <c r="BNR2090" s="2217"/>
      <c r="BNS2090" s="2217"/>
      <c r="BNT2090" s="2217"/>
      <c r="BNU2090" s="2217"/>
      <c r="BNV2090" s="2217"/>
      <c r="BNW2090" s="2217"/>
      <c r="BNX2090" s="2217"/>
      <c r="BNY2090" s="2217"/>
      <c r="BNZ2090" s="2217"/>
      <c r="BOA2090" s="2217"/>
      <c r="BOB2090" s="2217"/>
      <c r="BOC2090" s="2217"/>
      <c r="BOD2090" s="2217"/>
      <c r="BOE2090" s="2217"/>
      <c r="BOF2090" s="2217"/>
      <c r="BOG2090" s="2217"/>
      <c r="BOH2090" s="2217"/>
      <c r="BOI2090" s="2217"/>
      <c r="BOJ2090" s="2217"/>
      <c r="BOK2090" s="2217"/>
      <c r="BOL2090" s="2217"/>
      <c r="BOM2090" s="2217"/>
      <c r="BON2090" s="2217"/>
      <c r="BOO2090" s="2217"/>
      <c r="BOP2090" s="2217"/>
      <c r="BOQ2090" s="2217"/>
      <c r="BOR2090" s="2217"/>
      <c r="BOS2090" s="2217"/>
      <c r="BOT2090" s="2217"/>
      <c r="BOU2090" s="2217"/>
      <c r="BOV2090" s="2217"/>
      <c r="BOW2090" s="2217"/>
      <c r="BOX2090" s="2217"/>
      <c r="BOY2090" s="2217"/>
      <c r="BOZ2090" s="2217"/>
      <c r="BPA2090" s="2217"/>
      <c r="BPB2090" s="2217"/>
      <c r="BPC2090" s="2217"/>
      <c r="BPD2090" s="2217"/>
      <c r="BPE2090" s="2217"/>
      <c r="BPF2090" s="2217"/>
      <c r="BPG2090" s="2217"/>
      <c r="BPH2090" s="2217"/>
      <c r="BPI2090" s="2217"/>
      <c r="BPJ2090" s="2217"/>
      <c r="BPK2090" s="2217"/>
      <c r="BPL2090" s="2217"/>
      <c r="BPM2090" s="2217"/>
      <c r="BPN2090" s="2217"/>
      <c r="BPO2090" s="2217"/>
      <c r="BPP2090" s="2217"/>
      <c r="BPQ2090" s="2217"/>
      <c r="BPR2090" s="2217"/>
      <c r="BPS2090" s="2217"/>
      <c r="BPT2090" s="2217"/>
      <c r="BPU2090" s="2217"/>
      <c r="BPV2090" s="2217"/>
      <c r="BPW2090" s="2217"/>
      <c r="BPX2090" s="2217"/>
      <c r="BPY2090" s="2217"/>
      <c r="BPZ2090" s="2217"/>
      <c r="BQA2090" s="2217"/>
      <c r="BQB2090" s="2217"/>
      <c r="BQC2090" s="2217"/>
      <c r="BQD2090" s="2217"/>
      <c r="BQE2090" s="2217"/>
      <c r="BQF2090" s="2217"/>
      <c r="BQG2090" s="2217"/>
      <c r="BQH2090" s="2217"/>
      <c r="BQI2090" s="2217"/>
      <c r="BQJ2090" s="2217"/>
      <c r="BQK2090" s="2217"/>
      <c r="BQL2090" s="2217"/>
      <c r="BQM2090" s="2217"/>
      <c r="BQN2090" s="2217"/>
      <c r="BQO2090" s="2217"/>
      <c r="BQP2090" s="2217"/>
      <c r="BQQ2090" s="2217"/>
      <c r="BQR2090" s="2217"/>
      <c r="BQS2090" s="2217"/>
      <c r="BQT2090" s="2217"/>
      <c r="BQU2090" s="2217"/>
      <c r="BQV2090" s="2217"/>
      <c r="BQW2090" s="2217"/>
      <c r="BQX2090" s="2217"/>
      <c r="BQY2090" s="2217"/>
      <c r="BQZ2090" s="2217"/>
      <c r="BRA2090" s="2217"/>
      <c r="BRB2090" s="2217"/>
      <c r="BRC2090" s="2217"/>
      <c r="BRD2090" s="2217"/>
      <c r="BRE2090" s="2217"/>
      <c r="BRF2090" s="2217"/>
      <c r="BRG2090" s="2217"/>
      <c r="BRH2090" s="2217"/>
      <c r="BRI2090" s="2217"/>
      <c r="BRJ2090" s="2217"/>
      <c r="BRK2090" s="2217"/>
      <c r="BRL2090" s="2217"/>
      <c r="BRM2090" s="2217"/>
      <c r="BRN2090" s="2217"/>
      <c r="BRO2090" s="2217"/>
      <c r="BRP2090" s="2217"/>
      <c r="BRQ2090" s="2217"/>
      <c r="BRR2090" s="2217"/>
      <c r="BRS2090" s="2217"/>
      <c r="BRT2090" s="2217"/>
      <c r="BRU2090" s="2217"/>
      <c r="BRV2090" s="2217"/>
      <c r="BRW2090" s="2217"/>
      <c r="BRX2090" s="2217"/>
      <c r="BRY2090" s="2217"/>
      <c r="BRZ2090" s="2217"/>
      <c r="BSA2090" s="2217"/>
      <c r="BSB2090" s="2217"/>
      <c r="BSC2090" s="2217"/>
      <c r="BSD2090" s="2217"/>
      <c r="BSE2090" s="2217"/>
      <c r="BSF2090" s="2217"/>
      <c r="BSG2090" s="2217"/>
      <c r="BSH2090" s="2217"/>
      <c r="BSI2090" s="2217"/>
      <c r="BSJ2090" s="2217"/>
      <c r="BSK2090" s="2217"/>
      <c r="BSL2090" s="2217"/>
      <c r="BSM2090" s="2217"/>
      <c r="BSN2090" s="2217"/>
      <c r="BSO2090" s="2217"/>
      <c r="BSP2090" s="2217"/>
      <c r="BSQ2090" s="2217"/>
      <c r="BSR2090" s="2217"/>
      <c r="BSS2090" s="2217"/>
      <c r="BST2090" s="2217"/>
      <c r="BSU2090" s="2217"/>
      <c r="BSV2090" s="2217"/>
      <c r="BSW2090" s="2217"/>
      <c r="BSX2090" s="2217"/>
      <c r="BSY2090" s="2217"/>
      <c r="BSZ2090" s="2217"/>
      <c r="BTA2090" s="2217"/>
      <c r="BTB2090" s="2217"/>
      <c r="BTC2090" s="2217"/>
      <c r="BTD2090" s="2217"/>
      <c r="BTE2090" s="2217"/>
      <c r="BTF2090" s="2217"/>
      <c r="BTG2090" s="2217"/>
      <c r="BTH2090" s="2217"/>
      <c r="BTI2090" s="2217"/>
      <c r="BTJ2090" s="2217"/>
      <c r="BTK2090" s="2217"/>
      <c r="BTL2090" s="2217"/>
      <c r="BTM2090" s="2217"/>
      <c r="BTN2090" s="2217"/>
      <c r="BTO2090" s="2217"/>
      <c r="BTP2090" s="2217"/>
      <c r="BTQ2090" s="2217"/>
      <c r="BTR2090" s="2217"/>
      <c r="BTS2090" s="2217"/>
      <c r="BTT2090" s="2217"/>
      <c r="BTU2090" s="2217"/>
      <c r="BTV2090" s="2217"/>
      <c r="BTW2090" s="2217"/>
      <c r="BTX2090" s="2217"/>
      <c r="BTY2090" s="2217"/>
      <c r="BTZ2090" s="2217"/>
      <c r="BUA2090" s="2217"/>
      <c r="BUB2090" s="2217"/>
      <c r="BUC2090" s="2217"/>
      <c r="BUD2090" s="2217"/>
      <c r="BUE2090" s="2217"/>
      <c r="BUF2090" s="2217"/>
      <c r="BUG2090" s="2217"/>
      <c r="BUH2090" s="2217"/>
      <c r="BUI2090" s="2217"/>
      <c r="BUJ2090" s="2217"/>
      <c r="BUK2090" s="2217"/>
      <c r="BUL2090" s="2217"/>
      <c r="BUM2090" s="2217"/>
      <c r="BUN2090" s="2217"/>
      <c r="BUO2090" s="2217"/>
      <c r="BUP2090" s="2217"/>
      <c r="BUQ2090" s="2217"/>
      <c r="BUR2090" s="2217"/>
      <c r="BUS2090" s="2217"/>
      <c r="BUT2090" s="2217"/>
      <c r="BUU2090" s="2217"/>
      <c r="BUV2090" s="2217"/>
      <c r="BUW2090" s="2217"/>
      <c r="BUX2090" s="2217"/>
      <c r="BUY2090" s="2217"/>
      <c r="BUZ2090" s="2217"/>
      <c r="BVA2090" s="2217"/>
      <c r="BVB2090" s="2217"/>
      <c r="BVC2090" s="2217"/>
      <c r="BVD2090" s="2217"/>
      <c r="BVE2090" s="2217"/>
      <c r="BVF2090" s="2217"/>
      <c r="BVG2090" s="2217"/>
      <c r="BVH2090" s="2217"/>
      <c r="BVI2090" s="2217"/>
      <c r="BVJ2090" s="2217"/>
      <c r="BVK2090" s="2217"/>
      <c r="BVL2090" s="2217"/>
      <c r="BVM2090" s="2217"/>
      <c r="BVN2090" s="2217"/>
      <c r="BVO2090" s="2217"/>
      <c r="BVP2090" s="2217"/>
      <c r="BVQ2090" s="2217"/>
      <c r="BVR2090" s="2217"/>
      <c r="BVS2090" s="2217"/>
      <c r="BVT2090" s="2217"/>
      <c r="BVU2090" s="2217"/>
      <c r="BVV2090" s="2217"/>
      <c r="BVW2090" s="2217"/>
      <c r="BVX2090" s="2217"/>
      <c r="BVY2090" s="2217"/>
      <c r="BVZ2090" s="2217"/>
      <c r="BWA2090" s="2217"/>
      <c r="BWB2090" s="2217"/>
      <c r="BWC2090" s="2217"/>
      <c r="BWD2090" s="2217"/>
      <c r="BWE2090" s="2217"/>
      <c r="BWF2090" s="2217"/>
      <c r="BWG2090" s="2217"/>
      <c r="BWH2090" s="2217"/>
      <c r="BWI2090" s="2217"/>
      <c r="BWJ2090" s="2217"/>
      <c r="BWK2090" s="2217"/>
      <c r="BWL2090" s="2217"/>
      <c r="BWM2090" s="2217"/>
      <c r="BWN2090" s="2217"/>
      <c r="BWO2090" s="2217"/>
      <c r="BWP2090" s="2217"/>
      <c r="BWQ2090" s="2217"/>
      <c r="BWR2090" s="2217"/>
      <c r="BWS2090" s="2217"/>
      <c r="BWT2090" s="2217"/>
      <c r="BWU2090" s="2217"/>
      <c r="BWV2090" s="2217"/>
      <c r="BWW2090" s="2217"/>
      <c r="BWX2090" s="2217"/>
      <c r="BWY2090" s="2217"/>
      <c r="BWZ2090" s="2217"/>
      <c r="BXA2090" s="2217"/>
      <c r="BXB2090" s="2217"/>
      <c r="BXC2090" s="2217"/>
      <c r="BXD2090" s="2217"/>
      <c r="BXE2090" s="2217"/>
      <c r="BXF2090" s="2217"/>
      <c r="BXG2090" s="2217"/>
      <c r="BXH2090" s="2217"/>
      <c r="BXI2090" s="2217"/>
      <c r="BXJ2090" s="2217"/>
      <c r="BXK2090" s="2217"/>
      <c r="BXL2090" s="2217"/>
      <c r="BXM2090" s="2217"/>
      <c r="BXN2090" s="2217"/>
      <c r="BXO2090" s="2217"/>
      <c r="BXP2090" s="2217"/>
      <c r="BXQ2090" s="2217"/>
      <c r="BXR2090" s="2217"/>
      <c r="BXS2090" s="2217"/>
      <c r="BXT2090" s="2217"/>
      <c r="BXU2090" s="2217"/>
      <c r="BXV2090" s="2217"/>
      <c r="BXW2090" s="2217"/>
      <c r="BXX2090" s="2217"/>
      <c r="BXY2090" s="2217"/>
      <c r="BXZ2090" s="2217"/>
      <c r="BYA2090" s="2217"/>
      <c r="BYB2090" s="2217"/>
      <c r="BYC2090" s="2217"/>
      <c r="BYD2090" s="2217"/>
      <c r="BYE2090" s="2217"/>
      <c r="BYF2090" s="2217"/>
      <c r="BYG2090" s="2217"/>
      <c r="BYH2090" s="2217"/>
      <c r="BYI2090" s="2217"/>
      <c r="BYJ2090" s="2217"/>
      <c r="BYK2090" s="2217"/>
      <c r="BYL2090" s="2217"/>
      <c r="BYM2090" s="2217"/>
      <c r="BYN2090" s="2217"/>
      <c r="BYO2090" s="2217"/>
      <c r="BYP2090" s="2217"/>
      <c r="BYQ2090" s="2217"/>
      <c r="BYR2090" s="2217"/>
      <c r="BYS2090" s="2217"/>
      <c r="BYT2090" s="2217"/>
      <c r="BYU2090" s="2217"/>
      <c r="BYV2090" s="2217"/>
      <c r="BYW2090" s="2217"/>
      <c r="BYX2090" s="2217"/>
      <c r="BYY2090" s="2217"/>
      <c r="BYZ2090" s="2217"/>
      <c r="BZA2090" s="2217"/>
      <c r="BZB2090" s="2217"/>
      <c r="BZC2090" s="2217"/>
      <c r="BZD2090" s="2217"/>
      <c r="BZE2090" s="2217"/>
      <c r="BZF2090" s="2217"/>
      <c r="BZG2090" s="2217"/>
      <c r="BZH2090" s="2217"/>
      <c r="BZI2090" s="2217"/>
      <c r="BZJ2090" s="2217"/>
      <c r="BZK2090" s="2217"/>
      <c r="BZL2090" s="2217"/>
      <c r="BZM2090" s="2217"/>
      <c r="BZN2090" s="2217"/>
      <c r="BZO2090" s="2217"/>
      <c r="BZP2090" s="2217"/>
      <c r="BZQ2090" s="2217"/>
      <c r="BZR2090" s="2217"/>
      <c r="BZS2090" s="2217"/>
      <c r="BZT2090" s="2217"/>
      <c r="BZU2090" s="2217"/>
      <c r="BZV2090" s="2217"/>
      <c r="BZW2090" s="2217"/>
      <c r="BZX2090" s="2217"/>
      <c r="BZY2090" s="2217"/>
      <c r="BZZ2090" s="2217"/>
      <c r="CAA2090" s="2217"/>
      <c r="CAB2090" s="2217"/>
      <c r="CAC2090" s="2217"/>
      <c r="CAD2090" s="2217"/>
      <c r="CAE2090" s="2217"/>
      <c r="CAF2090" s="2217"/>
      <c r="CAG2090" s="2217"/>
      <c r="CAH2090" s="2217"/>
      <c r="CAI2090" s="2217"/>
      <c r="CAJ2090" s="2217"/>
      <c r="CAK2090" s="2217"/>
      <c r="CAL2090" s="2217"/>
      <c r="CAM2090" s="2217"/>
      <c r="CAN2090" s="2217"/>
      <c r="CAO2090" s="2217"/>
      <c r="CAP2090" s="2217"/>
      <c r="CAQ2090" s="2217"/>
      <c r="CAR2090" s="2217"/>
      <c r="CAS2090" s="2217"/>
      <c r="CAT2090" s="2217"/>
      <c r="CAU2090" s="2217"/>
      <c r="CAV2090" s="2217"/>
      <c r="CAW2090" s="2217"/>
      <c r="CAX2090" s="2217"/>
      <c r="CAY2090" s="2217"/>
      <c r="CAZ2090" s="2217"/>
      <c r="CBA2090" s="2217"/>
      <c r="CBB2090" s="2217"/>
      <c r="CBC2090" s="2217"/>
      <c r="CBD2090" s="2217"/>
      <c r="CBE2090" s="2217"/>
      <c r="CBF2090" s="2217"/>
      <c r="CBG2090" s="2217"/>
      <c r="CBH2090" s="2217"/>
      <c r="CBI2090" s="2217"/>
      <c r="CBJ2090" s="2217"/>
      <c r="CBK2090" s="2217"/>
      <c r="CBL2090" s="2217"/>
      <c r="CBM2090" s="2217"/>
      <c r="CBN2090" s="2217"/>
      <c r="CBO2090" s="2217"/>
      <c r="CBP2090" s="2217"/>
      <c r="CBQ2090" s="2217"/>
      <c r="CBR2090" s="2217"/>
      <c r="CBS2090" s="2217"/>
      <c r="CBT2090" s="2217"/>
      <c r="CBU2090" s="2217"/>
      <c r="CBV2090" s="2217"/>
      <c r="CBW2090" s="2217"/>
      <c r="CBX2090" s="2217"/>
      <c r="CBY2090" s="2217"/>
      <c r="CBZ2090" s="2217"/>
      <c r="CCA2090" s="2217"/>
      <c r="CCB2090" s="2217"/>
      <c r="CCC2090" s="2217"/>
      <c r="CCD2090" s="2217"/>
      <c r="CCE2090" s="2217"/>
      <c r="CCF2090" s="2217"/>
      <c r="CCG2090" s="2217"/>
      <c r="CCH2090" s="2217"/>
      <c r="CCI2090" s="2217"/>
      <c r="CCJ2090" s="2217"/>
      <c r="CCK2090" s="2217"/>
      <c r="CCL2090" s="2217"/>
      <c r="CCM2090" s="2217"/>
      <c r="CCN2090" s="2217"/>
      <c r="CCO2090" s="2217"/>
      <c r="CCP2090" s="2217"/>
      <c r="CCQ2090" s="2217"/>
      <c r="CCR2090" s="2217"/>
      <c r="CCS2090" s="2217"/>
      <c r="CCT2090" s="2217"/>
      <c r="CCU2090" s="2217"/>
      <c r="CCV2090" s="2217"/>
      <c r="CCW2090" s="2217"/>
      <c r="CCX2090" s="2217"/>
      <c r="CCY2090" s="2217"/>
      <c r="CCZ2090" s="2217"/>
      <c r="CDA2090" s="2217"/>
      <c r="CDB2090" s="2217"/>
      <c r="CDC2090" s="2217"/>
      <c r="CDD2090" s="2217"/>
      <c r="CDE2090" s="2217"/>
      <c r="CDF2090" s="2217"/>
      <c r="CDG2090" s="2217"/>
      <c r="CDH2090" s="2217"/>
      <c r="CDI2090" s="2217"/>
      <c r="CDJ2090" s="2217"/>
      <c r="CDK2090" s="2217"/>
      <c r="CDL2090" s="2217"/>
      <c r="CDM2090" s="2217"/>
      <c r="CDN2090" s="2217"/>
      <c r="CDO2090" s="2217"/>
      <c r="CDP2090" s="2217"/>
      <c r="CDQ2090" s="2217"/>
      <c r="CDR2090" s="2217"/>
      <c r="CDS2090" s="2217"/>
      <c r="CDT2090" s="2217"/>
      <c r="CDU2090" s="2217"/>
      <c r="CDV2090" s="2217"/>
      <c r="CDW2090" s="2217"/>
      <c r="CDX2090" s="2217"/>
      <c r="CDY2090" s="2217"/>
      <c r="CDZ2090" s="2217"/>
      <c r="CEA2090" s="2217"/>
      <c r="CEB2090" s="2217"/>
      <c r="CEC2090" s="2217"/>
      <c r="CED2090" s="2217"/>
      <c r="CEE2090" s="2217"/>
      <c r="CEF2090" s="2217"/>
      <c r="CEG2090" s="2217"/>
      <c r="CEH2090" s="2217"/>
      <c r="CEI2090" s="2217"/>
      <c r="CEJ2090" s="2217"/>
      <c r="CEK2090" s="2217"/>
      <c r="CEL2090" s="2217"/>
      <c r="CEM2090" s="2217"/>
      <c r="CEN2090" s="2217"/>
      <c r="CEO2090" s="2217"/>
      <c r="CEP2090" s="2217"/>
      <c r="CEQ2090" s="2217"/>
      <c r="CER2090" s="2217"/>
      <c r="CES2090" s="2217"/>
      <c r="CET2090" s="2217"/>
      <c r="CEU2090" s="2217"/>
      <c r="CEV2090" s="2217"/>
      <c r="CEW2090" s="2217"/>
      <c r="CEX2090" s="2217"/>
      <c r="CEY2090" s="2217"/>
      <c r="CEZ2090" s="2217"/>
      <c r="CFA2090" s="2217"/>
      <c r="CFB2090" s="2217"/>
      <c r="CFC2090" s="2217"/>
      <c r="CFD2090" s="2217"/>
      <c r="CFE2090" s="2217"/>
      <c r="CFF2090" s="2217"/>
      <c r="CFG2090" s="2217"/>
      <c r="CFH2090" s="2217"/>
      <c r="CFI2090" s="2217"/>
      <c r="CFJ2090" s="2217"/>
      <c r="CFK2090" s="2217"/>
      <c r="CFL2090" s="2217"/>
      <c r="CFM2090" s="2217"/>
      <c r="CFN2090" s="2217"/>
      <c r="CFO2090" s="2217"/>
      <c r="CFP2090" s="2217"/>
      <c r="CFQ2090" s="2217"/>
      <c r="CFR2090" s="2217"/>
      <c r="CFS2090" s="2217"/>
      <c r="CFT2090" s="2217"/>
      <c r="CFU2090" s="2217"/>
      <c r="CFV2090" s="2217"/>
      <c r="CFW2090" s="2217"/>
      <c r="CFX2090" s="2217"/>
      <c r="CFY2090" s="2217"/>
      <c r="CFZ2090" s="2217"/>
      <c r="CGA2090" s="2217"/>
      <c r="CGB2090" s="2217"/>
      <c r="CGC2090" s="2217"/>
      <c r="CGD2090" s="2217"/>
      <c r="CGE2090" s="2217"/>
      <c r="CGF2090" s="2217"/>
      <c r="CGG2090" s="2217"/>
      <c r="CGH2090" s="2217"/>
      <c r="CGI2090" s="2217"/>
      <c r="CGJ2090" s="2217"/>
      <c r="CGK2090" s="2217"/>
      <c r="CGL2090" s="2217"/>
      <c r="CGM2090" s="2217"/>
      <c r="CGN2090" s="2217"/>
      <c r="CGO2090" s="2217"/>
      <c r="CGP2090" s="2217"/>
      <c r="CGQ2090" s="2217"/>
      <c r="CGR2090" s="2217"/>
      <c r="CGS2090" s="2217"/>
      <c r="CGT2090" s="2217"/>
      <c r="CGU2090" s="2217"/>
      <c r="CGV2090" s="2217"/>
      <c r="CGW2090" s="2217"/>
      <c r="CGX2090" s="2217"/>
      <c r="CGY2090" s="2217"/>
      <c r="CGZ2090" s="2217"/>
      <c r="CHA2090" s="2217"/>
      <c r="CHB2090" s="2217"/>
      <c r="CHC2090" s="2217"/>
      <c r="CHD2090" s="2217"/>
      <c r="CHE2090" s="2217"/>
      <c r="CHF2090" s="2217"/>
      <c r="CHG2090" s="2217"/>
      <c r="CHH2090" s="2217"/>
      <c r="CHI2090" s="2217"/>
      <c r="CHJ2090" s="2217"/>
      <c r="CHK2090" s="2217"/>
      <c r="CHL2090" s="2217"/>
      <c r="CHM2090" s="2217"/>
      <c r="CHN2090" s="2217"/>
      <c r="CHO2090" s="2217"/>
      <c r="CHP2090" s="2217"/>
      <c r="CHQ2090" s="2217"/>
      <c r="CHR2090" s="2217"/>
      <c r="CHS2090" s="2217"/>
      <c r="CHT2090" s="2217"/>
      <c r="CHU2090" s="2217"/>
      <c r="CHV2090" s="2217"/>
      <c r="CHW2090" s="2217"/>
      <c r="CHX2090" s="2217"/>
      <c r="CHY2090" s="2217"/>
      <c r="CHZ2090" s="2217"/>
      <c r="CIA2090" s="2217"/>
      <c r="CIB2090" s="2217"/>
      <c r="CIC2090" s="2217"/>
      <c r="CID2090" s="2217"/>
      <c r="CIE2090" s="2217"/>
      <c r="CIF2090" s="2217"/>
      <c r="CIG2090" s="2217"/>
      <c r="CIH2090" s="2217"/>
      <c r="CII2090" s="2217"/>
      <c r="CIJ2090" s="2217"/>
      <c r="CIK2090" s="2217"/>
      <c r="CIL2090" s="2217"/>
      <c r="CIM2090" s="2217"/>
      <c r="CIN2090" s="2217"/>
      <c r="CIO2090" s="2217"/>
      <c r="CIP2090" s="2217"/>
      <c r="CIQ2090" s="2217"/>
      <c r="CIR2090" s="2217"/>
      <c r="CIS2090" s="2217"/>
      <c r="CIT2090" s="2217"/>
      <c r="CIU2090" s="2217"/>
      <c r="CIV2090" s="2217"/>
      <c r="CIW2090" s="2217"/>
      <c r="CIX2090" s="2217"/>
      <c r="CIY2090" s="2217"/>
      <c r="CIZ2090" s="2217"/>
      <c r="CJA2090" s="2217"/>
      <c r="CJB2090" s="2217"/>
      <c r="CJC2090" s="2217"/>
      <c r="CJD2090" s="2217"/>
      <c r="CJE2090" s="2217"/>
      <c r="CJF2090" s="2217"/>
      <c r="CJG2090" s="2217"/>
      <c r="CJH2090" s="2217"/>
      <c r="CJI2090" s="2217"/>
      <c r="CJJ2090" s="2217"/>
      <c r="CJK2090" s="2217"/>
      <c r="CJL2090" s="2217"/>
      <c r="CJM2090" s="2217"/>
      <c r="CJN2090" s="2217"/>
      <c r="CJO2090" s="2217"/>
      <c r="CJP2090" s="2217"/>
      <c r="CJQ2090" s="2217"/>
      <c r="CJR2090" s="2217"/>
      <c r="CJS2090" s="2217"/>
      <c r="CJT2090" s="2217"/>
      <c r="CJU2090" s="2217"/>
      <c r="CJV2090" s="2217"/>
      <c r="CJW2090" s="2217"/>
      <c r="CJX2090" s="2217"/>
      <c r="CJY2090" s="2217"/>
      <c r="CJZ2090" s="2217"/>
      <c r="CKA2090" s="2217"/>
      <c r="CKB2090" s="2217"/>
      <c r="CKC2090" s="2217"/>
      <c r="CKD2090" s="2217"/>
      <c r="CKE2090" s="2217"/>
      <c r="CKF2090" s="2217"/>
      <c r="CKG2090" s="2217"/>
      <c r="CKH2090" s="2217"/>
      <c r="CKI2090" s="2217"/>
      <c r="CKJ2090" s="2217"/>
      <c r="CKK2090" s="2217"/>
      <c r="CKL2090" s="2217"/>
      <c r="CKM2090" s="2217"/>
      <c r="CKN2090" s="2217"/>
      <c r="CKO2090" s="2217"/>
      <c r="CKP2090" s="2217"/>
      <c r="CKQ2090" s="2217"/>
      <c r="CKR2090" s="2217"/>
      <c r="CKS2090" s="2217"/>
      <c r="CKT2090" s="2217"/>
      <c r="CKU2090" s="2217"/>
      <c r="CKV2090" s="2217"/>
      <c r="CKW2090" s="2217"/>
      <c r="CKX2090" s="2217"/>
      <c r="CKY2090" s="2217"/>
      <c r="CKZ2090" s="2217"/>
      <c r="CLA2090" s="2217"/>
      <c r="CLB2090" s="2217"/>
      <c r="CLC2090" s="2217"/>
      <c r="CLD2090" s="2217"/>
      <c r="CLE2090" s="2217"/>
      <c r="CLF2090" s="2217"/>
      <c r="CLG2090" s="2217"/>
      <c r="CLH2090" s="2217"/>
      <c r="CLI2090" s="2217"/>
      <c r="CLJ2090" s="2217"/>
      <c r="CLK2090" s="2217"/>
      <c r="CLL2090" s="2217"/>
      <c r="CLM2090" s="2217"/>
      <c r="CLN2090" s="2217"/>
      <c r="CLO2090" s="2217"/>
      <c r="CLP2090" s="2217"/>
      <c r="CLQ2090" s="2217"/>
      <c r="CLR2090" s="2217"/>
      <c r="CLS2090" s="2217"/>
      <c r="CLT2090" s="2217"/>
      <c r="CLU2090" s="2217"/>
      <c r="CLV2090" s="2217"/>
      <c r="CLW2090" s="2217"/>
      <c r="CLX2090" s="2217"/>
      <c r="CLY2090" s="2217"/>
      <c r="CLZ2090" s="2217"/>
      <c r="CMA2090" s="2217"/>
      <c r="CMB2090" s="2217"/>
      <c r="CMC2090" s="2217"/>
      <c r="CMD2090" s="2217"/>
      <c r="CME2090" s="2217"/>
      <c r="CMF2090" s="2217"/>
      <c r="CMG2090" s="2217"/>
      <c r="CMH2090" s="2217"/>
      <c r="CMI2090" s="2217"/>
      <c r="CMJ2090" s="2217"/>
      <c r="CMK2090" s="2217"/>
      <c r="CML2090" s="2217"/>
      <c r="CMM2090" s="2217"/>
      <c r="CMN2090" s="2217"/>
      <c r="CMO2090" s="2217"/>
      <c r="CMP2090" s="2217"/>
      <c r="CMQ2090" s="2217"/>
      <c r="CMR2090" s="2217"/>
      <c r="CMS2090" s="2217"/>
      <c r="CMT2090" s="2217"/>
      <c r="CMU2090" s="2217"/>
      <c r="CMV2090" s="2217"/>
      <c r="CMW2090" s="2217"/>
      <c r="CMX2090" s="2217"/>
      <c r="CMY2090" s="2217"/>
      <c r="CMZ2090" s="2217"/>
      <c r="CNA2090" s="2217"/>
      <c r="CNB2090" s="2217"/>
      <c r="CNC2090" s="2217"/>
      <c r="CND2090" s="2217"/>
      <c r="CNE2090" s="2217"/>
      <c r="CNF2090" s="2217"/>
      <c r="CNG2090" s="2217"/>
      <c r="CNH2090" s="2217"/>
      <c r="CNI2090" s="2217"/>
      <c r="CNJ2090" s="2217"/>
      <c r="CNK2090" s="2217"/>
      <c r="CNL2090" s="2217"/>
      <c r="CNM2090" s="2217"/>
      <c r="CNN2090" s="2217"/>
      <c r="CNO2090" s="2217"/>
      <c r="CNP2090" s="2217"/>
      <c r="CNQ2090" s="2217"/>
      <c r="CNR2090" s="2217"/>
      <c r="CNS2090" s="2217"/>
      <c r="CNT2090" s="2217"/>
      <c r="CNU2090" s="2217"/>
      <c r="CNV2090" s="2217"/>
      <c r="CNW2090" s="2217"/>
      <c r="CNX2090" s="2217"/>
      <c r="CNY2090" s="2217"/>
      <c r="CNZ2090" s="2217"/>
      <c r="COA2090" s="2217"/>
      <c r="COB2090" s="2217"/>
      <c r="COC2090" s="2217"/>
      <c r="COD2090" s="2217"/>
      <c r="COE2090" s="2217"/>
      <c r="COF2090" s="2217"/>
      <c r="COG2090" s="2217"/>
      <c r="COH2090" s="2217"/>
      <c r="COI2090" s="2217"/>
      <c r="COJ2090" s="2217"/>
      <c r="COK2090" s="2217"/>
      <c r="COL2090" s="2217"/>
      <c r="COM2090" s="2217"/>
      <c r="CON2090" s="2217"/>
      <c r="COO2090" s="2217"/>
      <c r="COP2090" s="2217"/>
      <c r="COQ2090" s="2217"/>
      <c r="COR2090" s="2217"/>
      <c r="COS2090" s="2217"/>
      <c r="COT2090" s="2217"/>
      <c r="COU2090" s="2217"/>
      <c r="COV2090" s="2217"/>
      <c r="COW2090" s="2217"/>
      <c r="COX2090" s="2217"/>
      <c r="COY2090" s="2217"/>
      <c r="COZ2090" s="2217"/>
      <c r="CPA2090" s="2217"/>
      <c r="CPB2090" s="2217"/>
      <c r="CPC2090" s="2217"/>
      <c r="CPD2090" s="2217"/>
      <c r="CPE2090" s="2217"/>
      <c r="CPF2090" s="2217"/>
      <c r="CPG2090" s="2217"/>
      <c r="CPH2090" s="2217"/>
      <c r="CPI2090" s="2217"/>
      <c r="CPJ2090" s="2217"/>
      <c r="CPK2090" s="2217"/>
      <c r="CPL2090" s="2217"/>
      <c r="CPM2090" s="2217"/>
      <c r="CPN2090" s="2217"/>
      <c r="CPO2090" s="2217"/>
      <c r="CPP2090" s="2217"/>
      <c r="CPQ2090" s="2217"/>
      <c r="CPR2090" s="2217"/>
      <c r="CPS2090" s="2217"/>
      <c r="CPT2090" s="2217"/>
      <c r="CPU2090" s="2217"/>
      <c r="CPV2090" s="2217"/>
      <c r="CPW2090" s="2217"/>
      <c r="CPX2090" s="2217"/>
      <c r="CPY2090" s="2217"/>
      <c r="CPZ2090" s="2217"/>
      <c r="CQA2090" s="2217"/>
      <c r="CQB2090" s="2217"/>
      <c r="CQC2090" s="2217"/>
      <c r="CQD2090" s="2217"/>
      <c r="CQE2090" s="2217"/>
      <c r="CQF2090" s="2217"/>
      <c r="CQG2090" s="2217"/>
      <c r="CQH2090" s="2217"/>
      <c r="CQI2090" s="2217"/>
      <c r="CQJ2090" s="2217"/>
      <c r="CQK2090" s="2217"/>
      <c r="CQL2090" s="2217"/>
      <c r="CQM2090" s="2217"/>
      <c r="CQN2090" s="2217"/>
      <c r="CQO2090" s="2217"/>
      <c r="CQP2090" s="2217"/>
      <c r="CQQ2090" s="2217"/>
      <c r="CQR2090" s="2217"/>
      <c r="CQS2090" s="2217"/>
      <c r="CQT2090" s="2217"/>
      <c r="CQU2090" s="2217"/>
      <c r="CQV2090" s="2217"/>
      <c r="CQW2090" s="2217"/>
      <c r="CQX2090" s="2217"/>
      <c r="CQY2090" s="2217"/>
      <c r="CQZ2090" s="2217"/>
      <c r="CRA2090" s="2217"/>
      <c r="CRB2090" s="2217"/>
      <c r="CRC2090" s="2217"/>
      <c r="CRD2090" s="2217"/>
      <c r="CRE2090" s="2217"/>
      <c r="CRF2090" s="2217"/>
      <c r="CRG2090" s="2217"/>
      <c r="CRH2090" s="2217"/>
      <c r="CRI2090" s="2217"/>
      <c r="CRJ2090" s="2217"/>
      <c r="CRK2090" s="2217"/>
      <c r="CRL2090" s="2217"/>
      <c r="CRM2090" s="2217"/>
      <c r="CRN2090" s="2217"/>
      <c r="CRO2090" s="2217"/>
      <c r="CRP2090" s="2217"/>
      <c r="CRQ2090" s="2217"/>
      <c r="CRR2090" s="2217"/>
      <c r="CRS2090" s="2217"/>
      <c r="CRT2090" s="2217"/>
      <c r="CRU2090" s="2217"/>
      <c r="CRV2090" s="2217"/>
      <c r="CRW2090" s="2217"/>
      <c r="CRX2090" s="2217"/>
      <c r="CRY2090" s="2217"/>
      <c r="CRZ2090" s="2217"/>
      <c r="CSA2090" s="2217"/>
      <c r="CSB2090" s="2217"/>
      <c r="CSC2090" s="2217"/>
      <c r="CSD2090" s="2217"/>
      <c r="CSE2090" s="2217"/>
      <c r="CSF2090" s="2217"/>
      <c r="CSG2090" s="2217"/>
      <c r="CSH2090" s="2217"/>
      <c r="CSI2090" s="2217"/>
      <c r="CSJ2090" s="2217"/>
      <c r="CSK2090" s="2217"/>
      <c r="CSL2090" s="2217"/>
      <c r="CSM2090" s="2217"/>
      <c r="CSN2090" s="2217"/>
      <c r="CSO2090" s="2217"/>
      <c r="CSP2090" s="2217"/>
      <c r="CSQ2090" s="2217"/>
      <c r="CSR2090" s="2217"/>
      <c r="CSS2090" s="2217"/>
      <c r="CST2090" s="2217"/>
      <c r="CSU2090" s="2217"/>
      <c r="CSV2090" s="2217"/>
      <c r="CSW2090" s="2217"/>
      <c r="CSX2090" s="2217"/>
      <c r="CSY2090" s="2217"/>
      <c r="CSZ2090" s="2217"/>
      <c r="CTA2090" s="2217"/>
      <c r="CTB2090" s="2217"/>
      <c r="CTC2090" s="2217"/>
      <c r="CTD2090" s="2217"/>
      <c r="CTE2090" s="2217"/>
      <c r="CTF2090" s="2217"/>
      <c r="CTG2090" s="2217"/>
      <c r="CTH2090" s="2217"/>
      <c r="CTI2090" s="2217"/>
      <c r="CTJ2090" s="2217"/>
      <c r="CTK2090" s="2217"/>
      <c r="CTL2090" s="2217"/>
      <c r="CTM2090" s="2217"/>
      <c r="CTN2090" s="2217"/>
      <c r="CTO2090" s="2217"/>
      <c r="CTP2090" s="2217"/>
      <c r="CTQ2090" s="2217"/>
      <c r="CTR2090" s="2217"/>
      <c r="CTS2090" s="2217"/>
      <c r="CTT2090" s="2217"/>
      <c r="CTU2090" s="2217"/>
      <c r="CTV2090" s="2217"/>
      <c r="CTW2090" s="2217"/>
      <c r="CTX2090" s="2217"/>
      <c r="CTY2090" s="2217"/>
      <c r="CTZ2090" s="2217"/>
      <c r="CUA2090" s="2217"/>
      <c r="CUB2090" s="2217"/>
      <c r="CUC2090" s="2217"/>
      <c r="CUD2090" s="2217"/>
      <c r="CUE2090" s="2217"/>
      <c r="CUF2090" s="2217"/>
      <c r="CUG2090" s="2217"/>
      <c r="CUH2090" s="2217"/>
      <c r="CUI2090" s="2217"/>
      <c r="CUJ2090" s="2217"/>
      <c r="CUK2090" s="2217"/>
      <c r="CUL2090" s="2217"/>
      <c r="CUM2090" s="2217"/>
      <c r="CUN2090" s="2217"/>
      <c r="CUO2090" s="2217"/>
      <c r="CUP2090" s="2217"/>
      <c r="CUQ2090" s="2217"/>
      <c r="CUR2090" s="2217"/>
      <c r="CUS2090" s="2217"/>
      <c r="CUT2090" s="2217"/>
      <c r="CUU2090" s="2217"/>
      <c r="CUV2090" s="2217"/>
      <c r="CUW2090" s="2217"/>
      <c r="CUX2090" s="2217"/>
      <c r="CUY2090" s="2217"/>
      <c r="CUZ2090" s="2217"/>
      <c r="CVA2090" s="2217"/>
      <c r="CVB2090" s="2217"/>
      <c r="CVC2090" s="2217"/>
      <c r="CVD2090" s="2217"/>
      <c r="CVE2090" s="2217"/>
      <c r="CVF2090" s="2217"/>
      <c r="CVG2090" s="2217"/>
      <c r="CVH2090" s="2217"/>
      <c r="CVI2090" s="2217"/>
      <c r="CVJ2090" s="2217"/>
      <c r="CVK2090" s="2217"/>
      <c r="CVL2090" s="2217"/>
      <c r="CVM2090" s="2217"/>
      <c r="CVN2090" s="2217"/>
      <c r="CVO2090" s="2217"/>
      <c r="CVP2090" s="2217"/>
      <c r="CVQ2090" s="2217"/>
      <c r="CVR2090" s="2217"/>
      <c r="CVS2090" s="2217"/>
      <c r="CVT2090" s="2217"/>
      <c r="CVU2090" s="2217"/>
      <c r="CVV2090" s="2217"/>
      <c r="CVW2090" s="2217"/>
      <c r="CVX2090" s="2217"/>
      <c r="CVY2090" s="2217"/>
      <c r="CVZ2090" s="2217"/>
      <c r="CWA2090" s="2217"/>
      <c r="CWB2090" s="2217"/>
      <c r="CWC2090" s="2217"/>
      <c r="CWD2090" s="2217"/>
      <c r="CWE2090" s="2217"/>
      <c r="CWF2090" s="2217"/>
      <c r="CWG2090" s="2217"/>
      <c r="CWH2090" s="2217"/>
      <c r="CWI2090" s="2217"/>
      <c r="CWJ2090" s="2217"/>
      <c r="CWK2090" s="2217"/>
      <c r="CWL2090" s="2217"/>
      <c r="CWM2090" s="2217"/>
      <c r="CWN2090" s="2217"/>
      <c r="CWO2090" s="2217"/>
      <c r="CWP2090" s="2217"/>
      <c r="CWQ2090" s="2217"/>
      <c r="CWR2090" s="2217"/>
      <c r="CWS2090" s="2217"/>
      <c r="CWT2090" s="2217"/>
      <c r="CWU2090" s="2217"/>
      <c r="CWV2090" s="2217"/>
      <c r="CWW2090" s="2217"/>
      <c r="CWX2090" s="2217"/>
      <c r="CWY2090" s="2217"/>
      <c r="CWZ2090" s="2217"/>
      <c r="CXA2090" s="2217"/>
      <c r="CXB2090" s="2217"/>
      <c r="CXC2090" s="2217"/>
      <c r="CXD2090" s="2217"/>
      <c r="CXE2090" s="2217"/>
      <c r="CXF2090" s="2217"/>
      <c r="CXG2090" s="2217"/>
      <c r="CXH2090" s="2217"/>
      <c r="CXI2090" s="2217"/>
      <c r="CXJ2090" s="2217"/>
      <c r="CXK2090" s="2217"/>
      <c r="CXL2090" s="2217"/>
      <c r="CXM2090" s="2217"/>
      <c r="CXN2090" s="2217"/>
      <c r="CXO2090" s="2217"/>
      <c r="CXP2090" s="2217"/>
      <c r="CXQ2090" s="2217"/>
      <c r="CXR2090" s="2217"/>
      <c r="CXS2090" s="2217"/>
      <c r="CXT2090" s="2217"/>
      <c r="CXU2090" s="2217"/>
      <c r="CXV2090" s="2217"/>
      <c r="CXW2090" s="2217"/>
      <c r="CXX2090" s="2217"/>
      <c r="CXY2090" s="2217"/>
      <c r="CXZ2090" s="2217"/>
      <c r="CYA2090" s="2217"/>
      <c r="CYB2090" s="2217"/>
      <c r="CYC2090" s="2217"/>
      <c r="CYD2090" s="2217"/>
      <c r="CYE2090" s="2217"/>
      <c r="CYF2090" s="2217"/>
      <c r="CYG2090" s="2217"/>
      <c r="CYH2090" s="2217"/>
      <c r="CYI2090" s="2217"/>
      <c r="CYJ2090" s="2217"/>
      <c r="CYK2090" s="2217"/>
      <c r="CYL2090" s="2217"/>
      <c r="CYM2090" s="2217"/>
      <c r="CYN2090" s="2217"/>
      <c r="CYO2090" s="2217"/>
      <c r="CYP2090" s="2217"/>
      <c r="CYQ2090" s="2217"/>
      <c r="CYR2090" s="2217"/>
      <c r="CYS2090" s="2217"/>
      <c r="CYT2090" s="2217"/>
      <c r="CYU2090" s="2217"/>
      <c r="CYV2090" s="2217"/>
      <c r="CYW2090" s="2217"/>
      <c r="CYX2090" s="2217"/>
      <c r="CYY2090" s="2217"/>
      <c r="CYZ2090" s="2217"/>
      <c r="CZA2090" s="2217"/>
      <c r="CZB2090" s="2217"/>
      <c r="CZC2090" s="2217"/>
      <c r="CZD2090" s="2217"/>
      <c r="CZE2090" s="2217"/>
      <c r="CZF2090" s="2217"/>
      <c r="CZG2090" s="2217"/>
      <c r="CZH2090" s="2217"/>
      <c r="CZI2090" s="2217"/>
      <c r="CZJ2090" s="2217"/>
      <c r="CZK2090" s="2217"/>
      <c r="CZL2090" s="2217"/>
      <c r="CZM2090" s="2217"/>
      <c r="CZN2090" s="2217"/>
      <c r="CZO2090" s="2217"/>
      <c r="CZP2090" s="2217"/>
      <c r="CZQ2090" s="2217"/>
      <c r="CZR2090" s="2217"/>
      <c r="CZS2090" s="2217"/>
      <c r="CZT2090" s="2217"/>
      <c r="CZU2090" s="2217"/>
      <c r="CZV2090" s="2217"/>
      <c r="CZW2090" s="2217"/>
      <c r="CZX2090" s="2217"/>
      <c r="CZY2090" s="2217"/>
      <c r="CZZ2090" s="2217"/>
      <c r="DAA2090" s="2217"/>
      <c r="DAB2090" s="2217"/>
      <c r="DAC2090" s="2217"/>
      <c r="DAD2090" s="2217"/>
      <c r="DAE2090" s="2217"/>
      <c r="DAF2090" s="2217"/>
      <c r="DAG2090" s="2217"/>
      <c r="DAH2090" s="2217"/>
      <c r="DAI2090" s="2217"/>
      <c r="DAJ2090" s="2217"/>
      <c r="DAK2090" s="2217"/>
      <c r="DAL2090" s="2217"/>
      <c r="DAM2090" s="2217"/>
      <c r="DAN2090" s="2217"/>
      <c r="DAO2090" s="2217"/>
      <c r="DAP2090" s="2217"/>
      <c r="DAQ2090" s="2217"/>
      <c r="DAR2090" s="2217"/>
      <c r="DAS2090" s="2217"/>
      <c r="DAT2090" s="2217"/>
      <c r="DAU2090" s="2217"/>
      <c r="DAV2090" s="2217"/>
      <c r="DAW2090" s="2217"/>
      <c r="DAX2090" s="2217"/>
      <c r="DAY2090" s="2217"/>
      <c r="DAZ2090" s="2217"/>
      <c r="DBA2090" s="2217"/>
      <c r="DBB2090" s="2217"/>
      <c r="DBC2090" s="2217"/>
      <c r="DBD2090" s="2217"/>
      <c r="DBE2090" s="2217"/>
      <c r="DBF2090" s="2217"/>
      <c r="DBG2090" s="2217"/>
      <c r="DBH2090" s="2217"/>
      <c r="DBI2090" s="2217"/>
      <c r="DBJ2090" s="2217"/>
      <c r="DBK2090" s="2217"/>
      <c r="DBL2090" s="2217"/>
      <c r="DBM2090" s="2217"/>
      <c r="DBN2090" s="2217"/>
      <c r="DBO2090" s="2217"/>
      <c r="DBP2090" s="2217"/>
      <c r="DBQ2090" s="2217"/>
      <c r="DBR2090" s="2217"/>
      <c r="DBS2090" s="2217"/>
      <c r="DBT2090" s="2217"/>
      <c r="DBU2090" s="2217"/>
      <c r="DBV2090" s="2217"/>
      <c r="DBW2090" s="2217"/>
      <c r="DBX2090" s="2217"/>
      <c r="DBY2090" s="2217"/>
      <c r="DBZ2090" s="2217"/>
      <c r="DCA2090" s="2217"/>
      <c r="DCB2090" s="2217"/>
      <c r="DCC2090" s="2217"/>
      <c r="DCD2090" s="2217"/>
      <c r="DCE2090" s="2217"/>
      <c r="DCF2090" s="2217"/>
      <c r="DCG2090" s="2217"/>
      <c r="DCH2090" s="2217"/>
      <c r="DCI2090" s="2217"/>
      <c r="DCJ2090" s="2217"/>
      <c r="DCK2090" s="2217"/>
      <c r="DCL2090" s="2217"/>
      <c r="DCM2090" s="2217"/>
      <c r="DCN2090" s="2217"/>
      <c r="DCO2090" s="2217"/>
      <c r="DCP2090" s="2217"/>
      <c r="DCQ2090" s="2217"/>
      <c r="DCR2090" s="2217"/>
      <c r="DCS2090" s="2217"/>
      <c r="DCT2090" s="2217"/>
      <c r="DCU2090" s="2217"/>
      <c r="DCV2090" s="2217"/>
      <c r="DCW2090" s="2217"/>
      <c r="DCX2090" s="2217"/>
      <c r="DCY2090" s="2217"/>
      <c r="DCZ2090" s="2217"/>
      <c r="DDA2090" s="2217"/>
      <c r="DDB2090" s="2217"/>
      <c r="DDC2090" s="2217"/>
      <c r="DDD2090" s="2217"/>
      <c r="DDE2090" s="2217"/>
      <c r="DDF2090" s="2217"/>
      <c r="DDG2090" s="2217"/>
      <c r="DDH2090" s="2217"/>
      <c r="DDI2090" s="2217"/>
      <c r="DDJ2090" s="2217"/>
      <c r="DDK2090" s="2217"/>
      <c r="DDL2090" s="2217"/>
      <c r="DDM2090" s="2217"/>
      <c r="DDN2090" s="2217"/>
      <c r="DDO2090" s="2217"/>
      <c r="DDP2090" s="2217"/>
      <c r="DDQ2090" s="2217"/>
      <c r="DDR2090" s="2217"/>
      <c r="DDS2090" s="2217"/>
      <c r="DDT2090" s="2217"/>
      <c r="DDU2090" s="2217"/>
      <c r="DDV2090" s="2217"/>
      <c r="DDW2090" s="2217"/>
      <c r="DDX2090" s="2217"/>
      <c r="DDY2090" s="2217"/>
      <c r="DDZ2090" s="2217"/>
      <c r="DEA2090" s="2217"/>
      <c r="DEB2090" s="2217"/>
      <c r="DEC2090" s="2217"/>
      <c r="DED2090" s="2217"/>
      <c r="DEE2090" s="2217"/>
      <c r="DEF2090" s="2217"/>
      <c r="DEG2090" s="2217"/>
      <c r="DEH2090" s="2217"/>
      <c r="DEI2090" s="2217"/>
      <c r="DEJ2090" s="2217"/>
      <c r="DEK2090" s="2217"/>
      <c r="DEL2090" s="2217"/>
      <c r="DEM2090" s="2217"/>
      <c r="DEN2090" s="2217"/>
      <c r="DEO2090" s="2217"/>
      <c r="DEP2090" s="2217"/>
      <c r="DEQ2090" s="2217"/>
      <c r="DER2090" s="2217"/>
      <c r="DES2090" s="2217"/>
      <c r="DET2090" s="2217"/>
      <c r="DEU2090" s="2217"/>
      <c r="DEV2090" s="2217"/>
      <c r="DEW2090" s="2217"/>
      <c r="DEX2090" s="2217"/>
      <c r="DEY2090" s="2217"/>
      <c r="DEZ2090" s="2217"/>
      <c r="DFA2090" s="2217"/>
      <c r="DFB2090" s="2217"/>
      <c r="DFC2090" s="2217"/>
      <c r="DFD2090" s="2217"/>
      <c r="DFE2090" s="2217"/>
      <c r="DFF2090" s="2217"/>
      <c r="DFG2090" s="2217"/>
      <c r="DFH2090" s="2217"/>
      <c r="DFI2090" s="2217"/>
      <c r="DFJ2090" s="2217"/>
      <c r="DFK2090" s="2217"/>
      <c r="DFL2090" s="2217"/>
      <c r="DFM2090" s="2217"/>
      <c r="DFN2090" s="2217"/>
      <c r="DFO2090" s="2217"/>
      <c r="DFP2090" s="2217"/>
      <c r="DFQ2090" s="2217"/>
      <c r="DFR2090" s="2217"/>
      <c r="DFS2090" s="2217"/>
      <c r="DFT2090" s="2217"/>
      <c r="DFU2090" s="2217"/>
      <c r="DFV2090" s="2217"/>
      <c r="DFW2090" s="2217"/>
      <c r="DFX2090" s="2217"/>
      <c r="DFY2090" s="2217"/>
      <c r="DFZ2090" s="2217"/>
      <c r="DGA2090" s="2217"/>
      <c r="DGB2090" s="2217"/>
      <c r="DGC2090" s="2217"/>
      <c r="DGD2090" s="2217"/>
      <c r="DGE2090" s="2217"/>
      <c r="DGF2090" s="2217"/>
      <c r="DGG2090" s="2217"/>
      <c r="DGH2090" s="2217"/>
      <c r="DGI2090" s="2217"/>
      <c r="DGJ2090" s="2217"/>
      <c r="DGK2090" s="2217"/>
      <c r="DGL2090" s="2217"/>
      <c r="DGM2090" s="2217"/>
      <c r="DGN2090" s="2217"/>
      <c r="DGO2090" s="2217"/>
      <c r="DGP2090" s="2217"/>
      <c r="DGQ2090" s="2217"/>
      <c r="DGR2090" s="2217"/>
      <c r="DGS2090" s="2217"/>
      <c r="DGT2090" s="2217"/>
      <c r="DGU2090" s="2217"/>
      <c r="DGV2090" s="2217"/>
      <c r="DGW2090" s="2217"/>
      <c r="DGX2090" s="2217"/>
      <c r="DGY2090" s="2217"/>
      <c r="DGZ2090" s="2217"/>
      <c r="DHA2090" s="2217"/>
      <c r="DHB2090" s="2217"/>
      <c r="DHC2090" s="2217"/>
      <c r="DHD2090" s="2217"/>
      <c r="DHE2090" s="2217"/>
      <c r="DHF2090" s="2217"/>
      <c r="DHG2090" s="2217"/>
      <c r="DHH2090" s="2217"/>
      <c r="DHI2090" s="2217"/>
      <c r="DHJ2090" s="2217"/>
      <c r="DHK2090" s="2217"/>
      <c r="DHL2090" s="2217"/>
      <c r="DHM2090" s="2217"/>
      <c r="DHN2090" s="2217"/>
      <c r="DHO2090" s="2217"/>
      <c r="DHP2090" s="2217"/>
      <c r="DHQ2090" s="2217"/>
      <c r="DHR2090" s="2217"/>
      <c r="DHS2090" s="2217"/>
      <c r="DHT2090" s="2217"/>
      <c r="DHU2090" s="2217"/>
      <c r="DHV2090" s="2217"/>
      <c r="DHW2090" s="2217"/>
      <c r="DHX2090" s="2217"/>
      <c r="DHY2090" s="2217"/>
      <c r="DHZ2090" s="2217"/>
      <c r="DIA2090" s="2217"/>
      <c r="DIB2090" s="2217"/>
      <c r="DIC2090" s="2217"/>
      <c r="DID2090" s="2217"/>
      <c r="DIE2090" s="2217"/>
      <c r="DIF2090" s="2217"/>
      <c r="DIG2090" s="2217"/>
      <c r="DIH2090" s="2217"/>
      <c r="DII2090" s="2217"/>
      <c r="DIJ2090" s="2217"/>
      <c r="DIK2090" s="2217"/>
      <c r="DIL2090" s="2217"/>
      <c r="DIM2090" s="2217"/>
      <c r="DIN2090" s="2217"/>
      <c r="DIO2090" s="2217"/>
      <c r="DIP2090" s="2217"/>
      <c r="DIQ2090" s="2217"/>
      <c r="DIR2090" s="2217"/>
      <c r="DIS2090" s="2217"/>
      <c r="DIT2090" s="2217"/>
      <c r="DIU2090" s="2217"/>
      <c r="DIV2090" s="2217"/>
      <c r="DIW2090" s="2217"/>
      <c r="DIX2090" s="2217"/>
      <c r="DIY2090" s="2217"/>
      <c r="DIZ2090" s="2217"/>
      <c r="DJA2090" s="2217"/>
      <c r="DJB2090" s="2217"/>
      <c r="DJC2090" s="2217"/>
      <c r="DJD2090" s="2217"/>
      <c r="DJE2090" s="2217"/>
      <c r="DJF2090" s="2217"/>
      <c r="DJG2090" s="2217"/>
      <c r="DJH2090" s="2217"/>
      <c r="DJI2090" s="2217"/>
      <c r="DJJ2090" s="2217"/>
      <c r="DJK2090" s="2217"/>
      <c r="DJL2090" s="2217"/>
      <c r="DJM2090" s="2217"/>
      <c r="DJN2090" s="2217"/>
      <c r="DJO2090" s="2217"/>
      <c r="DJP2090" s="2217"/>
      <c r="DJQ2090" s="2217"/>
      <c r="DJR2090" s="2217"/>
      <c r="DJS2090" s="2217"/>
      <c r="DJT2090" s="2217"/>
      <c r="DJU2090" s="2217"/>
      <c r="DJV2090" s="2217"/>
      <c r="DJW2090" s="2217"/>
      <c r="DJX2090" s="2217"/>
      <c r="DJY2090" s="2217"/>
      <c r="DJZ2090" s="2217"/>
      <c r="DKA2090" s="2217"/>
      <c r="DKB2090" s="2217"/>
      <c r="DKC2090" s="2217"/>
      <c r="DKD2090" s="2217"/>
      <c r="DKE2090" s="2217"/>
      <c r="DKF2090" s="2217"/>
      <c r="DKG2090" s="2217"/>
      <c r="DKH2090" s="2217"/>
      <c r="DKI2090" s="2217"/>
      <c r="DKJ2090" s="2217"/>
      <c r="DKK2090" s="2217"/>
      <c r="DKL2090" s="2217"/>
      <c r="DKM2090" s="2217"/>
      <c r="DKN2090" s="2217"/>
      <c r="DKO2090" s="2217"/>
      <c r="DKP2090" s="2217"/>
      <c r="DKQ2090" s="2217"/>
      <c r="DKR2090" s="2217"/>
      <c r="DKS2090" s="2217"/>
      <c r="DKT2090" s="2217"/>
      <c r="DKU2090" s="2217"/>
      <c r="DKV2090" s="2217"/>
      <c r="DKW2090" s="2217"/>
      <c r="DKX2090" s="2217"/>
      <c r="DKY2090" s="2217"/>
      <c r="DKZ2090" s="2217"/>
      <c r="DLA2090" s="2217"/>
      <c r="DLB2090" s="2217"/>
      <c r="DLC2090" s="2217"/>
      <c r="DLD2090" s="2217"/>
      <c r="DLE2090" s="2217"/>
      <c r="DLF2090" s="2217"/>
      <c r="DLG2090" s="2217"/>
      <c r="DLH2090" s="2217"/>
      <c r="DLI2090" s="2217"/>
      <c r="DLJ2090" s="2217"/>
      <c r="DLK2090" s="2217"/>
      <c r="DLL2090" s="2217"/>
      <c r="DLM2090" s="2217"/>
      <c r="DLN2090" s="2217"/>
      <c r="DLO2090" s="2217"/>
      <c r="DLP2090" s="2217"/>
      <c r="DLQ2090" s="2217"/>
      <c r="DLR2090" s="2217"/>
      <c r="DLS2090" s="2217"/>
      <c r="DLT2090" s="2217"/>
      <c r="DLU2090" s="2217"/>
      <c r="DLV2090" s="2217"/>
      <c r="DLW2090" s="2217"/>
      <c r="DLX2090" s="2217"/>
      <c r="DLY2090" s="2217"/>
      <c r="DLZ2090" s="2217"/>
      <c r="DMA2090" s="2217"/>
      <c r="DMB2090" s="2217"/>
      <c r="DMC2090" s="2217"/>
      <c r="DMD2090" s="2217"/>
      <c r="DME2090" s="2217"/>
      <c r="DMF2090" s="2217"/>
      <c r="DMG2090" s="2217"/>
      <c r="DMH2090" s="2217"/>
      <c r="DMI2090" s="2217"/>
      <c r="DMJ2090" s="2217"/>
      <c r="DMK2090" s="2217"/>
      <c r="DML2090" s="2217"/>
      <c r="DMM2090" s="2217"/>
      <c r="DMN2090" s="2217"/>
      <c r="DMO2090" s="2217"/>
      <c r="DMP2090" s="2217"/>
      <c r="DMQ2090" s="2217"/>
      <c r="DMR2090" s="2217"/>
      <c r="DMS2090" s="2217"/>
      <c r="DMT2090" s="2217"/>
      <c r="DMU2090" s="2217"/>
      <c r="DMV2090" s="2217"/>
      <c r="DMW2090" s="2217"/>
      <c r="DMX2090" s="2217"/>
      <c r="DMY2090" s="2217"/>
      <c r="DMZ2090" s="2217"/>
      <c r="DNA2090" s="2217"/>
      <c r="DNB2090" s="2217"/>
      <c r="DNC2090" s="2217"/>
      <c r="DND2090" s="2217"/>
      <c r="DNE2090" s="2217"/>
      <c r="DNF2090" s="2217"/>
      <c r="DNG2090" s="2217"/>
      <c r="DNH2090" s="2217"/>
      <c r="DNI2090" s="2217"/>
      <c r="DNJ2090" s="2217"/>
      <c r="DNK2090" s="2217"/>
      <c r="DNL2090" s="2217"/>
      <c r="DNM2090" s="2217"/>
      <c r="DNN2090" s="2217"/>
      <c r="DNO2090" s="2217"/>
      <c r="DNP2090" s="2217"/>
      <c r="DNQ2090" s="2217"/>
      <c r="DNR2090" s="2217"/>
      <c r="DNS2090" s="2217"/>
      <c r="DNT2090" s="2217"/>
      <c r="DNU2090" s="2217"/>
      <c r="DNV2090" s="2217"/>
      <c r="DNW2090" s="2217"/>
      <c r="DNX2090" s="2217"/>
      <c r="DNY2090" s="2217"/>
      <c r="DNZ2090" s="2217"/>
      <c r="DOA2090" s="2217"/>
      <c r="DOB2090" s="2217"/>
      <c r="DOC2090" s="2217"/>
      <c r="DOD2090" s="2217"/>
      <c r="DOE2090" s="2217"/>
      <c r="DOF2090" s="2217"/>
      <c r="DOG2090" s="2217"/>
      <c r="DOH2090" s="2217"/>
      <c r="DOI2090" s="2217"/>
      <c r="DOJ2090" s="2217"/>
      <c r="DOK2090" s="2217"/>
      <c r="DOL2090" s="2217"/>
      <c r="DOM2090" s="2217"/>
      <c r="DON2090" s="2217"/>
      <c r="DOO2090" s="2217"/>
      <c r="DOP2090" s="2217"/>
      <c r="DOQ2090" s="2217"/>
      <c r="DOR2090" s="2217"/>
      <c r="DOS2090" s="2217"/>
      <c r="DOT2090" s="2217"/>
      <c r="DOU2090" s="2217"/>
      <c r="DOV2090" s="2217"/>
      <c r="DOW2090" s="2217"/>
      <c r="DOX2090" s="2217"/>
      <c r="DOY2090" s="2217"/>
      <c r="DOZ2090" s="2217"/>
      <c r="DPA2090" s="2217"/>
      <c r="DPB2090" s="2217"/>
      <c r="DPC2090" s="2217"/>
      <c r="DPD2090" s="2217"/>
      <c r="DPE2090" s="2217"/>
      <c r="DPF2090" s="2217"/>
      <c r="DPG2090" s="2217"/>
      <c r="DPH2090" s="2217"/>
      <c r="DPI2090" s="2217"/>
      <c r="DPJ2090" s="2217"/>
      <c r="DPK2090" s="2217"/>
      <c r="DPL2090" s="2217"/>
      <c r="DPM2090" s="2217"/>
      <c r="DPN2090" s="2217"/>
      <c r="DPO2090" s="2217"/>
      <c r="DPP2090" s="2217"/>
      <c r="DPQ2090" s="2217"/>
      <c r="DPR2090" s="2217"/>
      <c r="DPS2090" s="2217"/>
      <c r="DPT2090" s="2217"/>
      <c r="DPU2090" s="2217"/>
      <c r="DPV2090" s="2217"/>
      <c r="DPW2090" s="2217"/>
      <c r="DPX2090" s="2217"/>
      <c r="DPY2090" s="2217"/>
      <c r="DPZ2090" s="2217"/>
      <c r="DQA2090" s="2217"/>
      <c r="DQB2090" s="2217"/>
      <c r="DQC2090" s="2217"/>
      <c r="DQD2090" s="2217"/>
      <c r="DQE2090" s="2217"/>
      <c r="DQF2090" s="2217"/>
      <c r="DQG2090" s="2217"/>
      <c r="DQH2090" s="2217"/>
      <c r="DQI2090" s="2217"/>
      <c r="DQJ2090" s="2217"/>
      <c r="DQK2090" s="2217"/>
      <c r="DQL2090" s="2217"/>
      <c r="DQM2090" s="2217"/>
      <c r="DQN2090" s="2217"/>
      <c r="DQO2090" s="2217"/>
      <c r="DQP2090" s="2217"/>
      <c r="DQQ2090" s="2217"/>
      <c r="DQR2090" s="2217"/>
      <c r="DQS2090" s="2217"/>
      <c r="DQT2090" s="2217"/>
      <c r="DQU2090" s="2217"/>
      <c r="DQV2090" s="2217"/>
      <c r="DQW2090" s="2217"/>
      <c r="DQX2090" s="2217"/>
      <c r="DQY2090" s="2217"/>
      <c r="DQZ2090" s="2217"/>
      <c r="DRA2090" s="2217"/>
      <c r="DRB2090" s="2217"/>
      <c r="DRC2090" s="2217"/>
      <c r="DRD2090" s="2217"/>
      <c r="DRE2090" s="2217"/>
      <c r="DRF2090" s="2217"/>
      <c r="DRG2090" s="2217"/>
      <c r="DRH2090" s="2217"/>
      <c r="DRI2090" s="2217"/>
      <c r="DRJ2090" s="2217"/>
      <c r="DRK2090" s="2217"/>
      <c r="DRL2090" s="2217"/>
      <c r="DRM2090" s="2217"/>
      <c r="DRN2090" s="2217"/>
      <c r="DRO2090" s="2217"/>
      <c r="DRP2090" s="2217"/>
      <c r="DRQ2090" s="2217"/>
      <c r="DRR2090" s="2217"/>
      <c r="DRS2090" s="2217"/>
      <c r="DRT2090" s="2217"/>
      <c r="DRU2090" s="2217"/>
      <c r="DRV2090" s="2217"/>
      <c r="DRW2090" s="2217"/>
      <c r="DRX2090" s="2217"/>
      <c r="DRY2090" s="2217"/>
      <c r="DRZ2090" s="2217"/>
      <c r="DSA2090" s="2217"/>
      <c r="DSB2090" s="2217"/>
      <c r="DSC2090" s="2217"/>
      <c r="DSD2090" s="2217"/>
      <c r="DSE2090" s="2217"/>
      <c r="DSF2090" s="2217"/>
      <c r="DSG2090" s="2217"/>
      <c r="DSH2090" s="2217"/>
      <c r="DSI2090" s="2217"/>
      <c r="DSJ2090" s="2217"/>
      <c r="DSK2090" s="2217"/>
      <c r="DSL2090" s="2217"/>
      <c r="DSM2090" s="2217"/>
      <c r="DSN2090" s="2217"/>
      <c r="DSO2090" s="2217"/>
      <c r="DSP2090" s="2217"/>
      <c r="DSQ2090" s="2217"/>
      <c r="DSR2090" s="2217"/>
      <c r="DSS2090" s="2217"/>
      <c r="DST2090" s="2217"/>
      <c r="DSU2090" s="2217"/>
      <c r="DSV2090" s="2217"/>
      <c r="DSW2090" s="2217"/>
      <c r="DSX2090" s="2217"/>
      <c r="DSY2090" s="2217"/>
      <c r="DSZ2090" s="2217"/>
      <c r="DTA2090" s="2217"/>
      <c r="DTB2090" s="2217"/>
      <c r="DTC2090" s="2217"/>
      <c r="DTD2090" s="2217"/>
      <c r="DTE2090" s="2217"/>
      <c r="DTF2090" s="2217"/>
      <c r="DTG2090" s="2217"/>
      <c r="DTH2090" s="2217"/>
      <c r="DTI2090" s="2217"/>
      <c r="DTJ2090" s="2217"/>
      <c r="DTK2090" s="2217"/>
      <c r="DTL2090" s="2217"/>
      <c r="DTM2090" s="2217"/>
      <c r="DTN2090" s="2217"/>
      <c r="DTO2090" s="2217"/>
      <c r="DTP2090" s="2217"/>
      <c r="DTQ2090" s="2217"/>
      <c r="DTR2090" s="2217"/>
      <c r="DTS2090" s="2217"/>
      <c r="DTT2090" s="2217"/>
      <c r="DTU2090" s="2217"/>
      <c r="DTV2090" s="2217"/>
      <c r="DTW2090" s="2217"/>
      <c r="DTX2090" s="2217"/>
      <c r="DTY2090" s="2217"/>
      <c r="DTZ2090" s="2217"/>
      <c r="DUA2090" s="2217"/>
      <c r="DUB2090" s="2217"/>
      <c r="DUC2090" s="2217"/>
      <c r="DUD2090" s="2217"/>
      <c r="DUE2090" s="2217"/>
      <c r="DUF2090" s="2217"/>
      <c r="DUG2090" s="2217"/>
      <c r="DUH2090" s="2217"/>
      <c r="DUI2090" s="2217"/>
      <c r="DUJ2090" s="2217"/>
      <c r="DUK2090" s="2217"/>
      <c r="DUL2090" s="2217"/>
      <c r="DUM2090" s="2217"/>
      <c r="DUN2090" s="2217"/>
      <c r="DUO2090" s="2217"/>
      <c r="DUP2090" s="2217"/>
      <c r="DUQ2090" s="2217"/>
      <c r="DUR2090" s="2217"/>
      <c r="DUS2090" s="2217"/>
      <c r="DUT2090" s="2217"/>
      <c r="DUU2090" s="2217"/>
      <c r="DUV2090" s="2217"/>
      <c r="DUW2090" s="2217"/>
      <c r="DUX2090" s="2217"/>
      <c r="DUY2090" s="2217"/>
      <c r="DUZ2090" s="2217"/>
      <c r="DVA2090" s="2217"/>
      <c r="DVB2090" s="2217"/>
      <c r="DVC2090" s="2217"/>
      <c r="DVD2090" s="2217"/>
      <c r="DVE2090" s="2217"/>
      <c r="DVF2090" s="2217"/>
      <c r="DVG2090" s="2217"/>
      <c r="DVH2090" s="2217"/>
      <c r="DVI2090" s="2217"/>
      <c r="DVJ2090" s="2217"/>
      <c r="DVK2090" s="2217"/>
      <c r="DVL2090" s="2217"/>
      <c r="DVM2090" s="2217"/>
      <c r="DVN2090" s="2217"/>
      <c r="DVO2090" s="2217"/>
      <c r="DVP2090" s="2217"/>
      <c r="DVQ2090" s="2217"/>
      <c r="DVR2090" s="2217"/>
      <c r="DVS2090" s="2217"/>
      <c r="DVT2090" s="2217"/>
      <c r="DVU2090" s="2217"/>
      <c r="DVV2090" s="2217"/>
      <c r="DVW2090" s="2217"/>
      <c r="DVX2090" s="2217"/>
      <c r="DVY2090" s="2217"/>
      <c r="DVZ2090" s="2217"/>
      <c r="DWA2090" s="2217"/>
      <c r="DWB2090" s="2217"/>
      <c r="DWC2090" s="2217"/>
      <c r="DWD2090" s="2217"/>
      <c r="DWE2090" s="2217"/>
      <c r="DWF2090" s="2217"/>
      <c r="DWG2090" s="2217"/>
      <c r="DWH2090" s="2217"/>
      <c r="DWI2090" s="2217"/>
      <c r="DWJ2090" s="2217"/>
      <c r="DWK2090" s="2217"/>
      <c r="DWL2090" s="2217"/>
      <c r="DWM2090" s="2217"/>
      <c r="DWN2090" s="2217"/>
      <c r="DWO2090" s="2217"/>
      <c r="DWP2090" s="2217"/>
      <c r="DWQ2090" s="2217"/>
      <c r="DWR2090" s="2217"/>
      <c r="DWS2090" s="2217"/>
      <c r="DWT2090" s="2217"/>
      <c r="DWU2090" s="2217"/>
      <c r="DWV2090" s="2217"/>
      <c r="DWW2090" s="2217"/>
      <c r="DWX2090" s="2217"/>
      <c r="DWY2090" s="2217"/>
      <c r="DWZ2090" s="2217"/>
      <c r="DXA2090" s="2217"/>
      <c r="DXB2090" s="2217"/>
      <c r="DXC2090" s="2217"/>
      <c r="DXD2090" s="2217"/>
      <c r="DXE2090" s="2217"/>
      <c r="DXF2090" s="2217"/>
      <c r="DXG2090" s="2217"/>
      <c r="DXH2090" s="2217"/>
      <c r="DXI2090" s="2217"/>
      <c r="DXJ2090" s="2217"/>
      <c r="DXK2090" s="2217"/>
      <c r="DXL2090" s="2217"/>
      <c r="DXM2090" s="2217"/>
      <c r="DXN2090" s="2217"/>
      <c r="DXO2090" s="2217"/>
      <c r="DXP2090" s="2217"/>
      <c r="DXQ2090" s="2217"/>
      <c r="DXR2090" s="2217"/>
      <c r="DXS2090" s="2217"/>
      <c r="DXT2090" s="2217"/>
      <c r="DXU2090" s="2217"/>
      <c r="DXV2090" s="2217"/>
      <c r="DXW2090" s="2217"/>
      <c r="DXX2090" s="2217"/>
      <c r="DXY2090" s="2217"/>
      <c r="DXZ2090" s="2217"/>
      <c r="DYA2090" s="2217"/>
      <c r="DYB2090" s="2217"/>
      <c r="DYC2090" s="2217"/>
      <c r="DYD2090" s="2217"/>
      <c r="DYE2090" s="2217"/>
      <c r="DYF2090" s="2217"/>
      <c r="DYG2090" s="2217"/>
      <c r="DYH2090" s="2217"/>
      <c r="DYI2090" s="2217"/>
      <c r="DYJ2090" s="2217"/>
      <c r="DYK2090" s="2217"/>
      <c r="DYL2090" s="2217"/>
      <c r="DYM2090" s="2217"/>
      <c r="DYN2090" s="2217"/>
      <c r="DYO2090" s="2217"/>
      <c r="DYP2090" s="2217"/>
      <c r="DYQ2090" s="2217"/>
      <c r="DYR2090" s="2217"/>
      <c r="DYS2090" s="2217"/>
      <c r="DYT2090" s="2217"/>
      <c r="DYU2090" s="2217"/>
      <c r="DYV2090" s="2217"/>
      <c r="DYW2090" s="2217"/>
      <c r="DYX2090" s="2217"/>
      <c r="DYY2090" s="2217"/>
      <c r="DYZ2090" s="2217"/>
      <c r="DZA2090" s="2217"/>
      <c r="DZB2090" s="2217"/>
      <c r="DZC2090" s="2217"/>
      <c r="DZD2090" s="2217"/>
      <c r="DZE2090" s="2217"/>
      <c r="DZF2090" s="2217"/>
      <c r="DZG2090" s="2217"/>
      <c r="DZH2090" s="2217"/>
      <c r="DZI2090" s="2217"/>
      <c r="DZJ2090" s="2217"/>
      <c r="DZK2090" s="2217"/>
      <c r="DZL2090" s="2217"/>
      <c r="DZM2090" s="2217"/>
      <c r="DZN2090" s="2217"/>
      <c r="DZO2090" s="2217"/>
      <c r="DZP2090" s="2217"/>
      <c r="DZQ2090" s="2217"/>
      <c r="DZR2090" s="2217"/>
      <c r="DZS2090" s="2217"/>
      <c r="DZT2090" s="2217"/>
      <c r="DZU2090" s="2217"/>
      <c r="DZV2090" s="2217"/>
      <c r="DZW2090" s="2217"/>
      <c r="DZX2090" s="2217"/>
      <c r="DZY2090" s="2217"/>
      <c r="DZZ2090" s="2217"/>
      <c r="EAA2090" s="2217"/>
      <c r="EAB2090" s="2217"/>
      <c r="EAC2090" s="2217"/>
      <c r="EAD2090" s="2217"/>
      <c r="EAE2090" s="2217"/>
      <c r="EAF2090" s="2217"/>
      <c r="EAG2090" s="2217"/>
      <c r="EAH2090" s="2217"/>
      <c r="EAI2090" s="2217"/>
      <c r="EAJ2090" s="2217"/>
      <c r="EAK2090" s="2217"/>
      <c r="EAL2090" s="2217"/>
      <c r="EAM2090" s="2217"/>
      <c r="EAN2090" s="2217"/>
      <c r="EAO2090" s="2217"/>
      <c r="EAP2090" s="2217"/>
      <c r="EAQ2090" s="2217"/>
      <c r="EAR2090" s="2217"/>
      <c r="EAS2090" s="2217"/>
      <c r="EAT2090" s="2217"/>
      <c r="EAU2090" s="2217"/>
      <c r="EAV2090" s="2217"/>
      <c r="EAW2090" s="2217"/>
      <c r="EAX2090" s="2217"/>
      <c r="EAY2090" s="2217"/>
      <c r="EAZ2090" s="2217"/>
      <c r="EBA2090" s="2217"/>
      <c r="EBB2090" s="2217"/>
      <c r="EBC2090" s="2217"/>
      <c r="EBD2090" s="2217"/>
      <c r="EBE2090" s="2217"/>
      <c r="EBF2090" s="2217"/>
      <c r="EBG2090" s="2217"/>
      <c r="EBH2090" s="2217"/>
      <c r="EBI2090" s="2217"/>
      <c r="EBJ2090" s="2217"/>
      <c r="EBK2090" s="2217"/>
      <c r="EBL2090" s="2217"/>
      <c r="EBM2090" s="2217"/>
      <c r="EBN2090" s="2217"/>
      <c r="EBO2090" s="2217"/>
      <c r="EBP2090" s="2217"/>
      <c r="EBQ2090" s="2217"/>
      <c r="EBR2090" s="2217"/>
      <c r="EBS2090" s="2217"/>
      <c r="EBT2090" s="2217"/>
      <c r="EBU2090" s="2217"/>
      <c r="EBV2090" s="2217"/>
      <c r="EBW2090" s="2217"/>
      <c r="EBX2090" s="2217"/>
      <c r="EBY2090" s="2217"/>
      <c r="EBZ2090" s="2217"/>
      <c r="ECA2090" s="2217"/>
      <c r="ECB2090" s="2217"/>
      <c r="ECC2090" s="2217"/>
      <c r="ECD2090" s="2217"/>
      <c r="ECE2090" s="2217"/>
      <c r="ECF2090" s="2217"/>
      <c r="ECG2090" s="2217"/>
      <c r="ECH2090" s="2217"/>
      <c r="ECI2090" s="2217"/>
      <c r="ECJ2090" s="2217"/>
      <c r="ECK2090" s="2217"/>
      <c r="ECL2090" s="2217"/>
      <c r="ECM2090" s="2217"/>
      <c r="ECN2090" s="2217"/>
      <c r="ECO2090" s="2217"/>
      <c r="ECP2090" s="2217"/>
      <c r="ECQ2090" s="2217"/>
      <c r="ECR2090" s="2217"/>
      <c r="ECS2090" s="2217"/>
      <c r="ECT2090" s="2217"/>
      <c r="ECU2090" s="2217"/>
      <c r="ECV2090" s="2217"/>
      <c r="ECW2090" s="2217"/>
      <c r="ECX2090" s="2217"/>
      <c r="ECY2090" s="2217"/>
      <c r="ECZ2090" s="2217"/>
      <c r="EDA2090" s="2217"/>
      <c r="EDB2090" s="2217"/>
      <c r="EDC2090" s="2217"/>
      <c r="EDD2090" s="2217"/>
      <c r="EDE2090" s="2217"/>
      <c r="EDF2090" s="2217"/>
      <c r="EDG2090" s="2217"/>
      <c r="EDH2090" s="2217"/>
      <c r="EDI2090" s="2217"/>
      <c r="EDJ2090" s="2217"/>
      <c r="EDK2090" s="2217"/>
      <c r="EDL2090" s="2217"/>
      <c r="EDM2090" s="2217"/>
      <c r="EDN2090" s="2217"/>
      <c r="EDO2090" s="2217"/>
      <c r="EDP2090" s="2217"/>
      <c r="EDQ2090" s="2217"/>
      <c r="EDR2090" s="2217"/>
      <c r="EDS2090" s="2217"/>
      <c r="EDT2090" s="2217"/>
      <c r="EDU2090" s="2217"/>
      <c r="EDV2090" s="2217"/>
      <c r="EDW2090" s="2217"/>
      <c r="EDX2090" s="2217"/>
      <c r="EDY2090" s="2217"/>
      <c r="EDZ2090" s="2217"/>
      <c r="EEA2090" s="2217"/>
      <c r="EEB2090" s="2217"/>
      <c r="EEC2090" s="2217"/>
      <c r="EED2090" s="2217"/>
      <c r="EEE2090" s="2217"/>
      <c r="EEF2090" s="2217"/>
      <c r="EEG2090" s="2217"/>
      <c r="EEH2090" s="2217"/>
      <c r="EEI2090" s="2217"/>
      <c r="EEJ2090" s="2217"/>
      <c r="EEK2090" s="2217"/>
      <c r="EEL2090" s="2217"/>
      <c r="EEM2090" s="2217"/>
      <c r="EEN2090" s="2217"/>
      <c r="EEO2090" s="2217"/>
      <c r="EEP2090" s="2217"/>
      <c r="EEQ2090" s="2217"/>
      <c r="EER2090" s="2217"/>
      <c r="EES2090" s="2217"/>
      <c r="EET2090" s="2217"/>
      <c r="EEU2090" s="2217"/>
      <c r="EEV2090" s="2217"/>
      <c r="EEW2090" s="2217"/>
      <c r="EEX2090" s="2217"/>
      <c r="EEY2090" s="2217"/>
      <c r="EEZ2090" s="2217"/>
      <c r="EFA2090" s="2217"/>
      <c r="EFB2090" s="2217"/>
      <c r="EFC2090" s="2217"/>
      <c r="EFD2090" s="2217"/>
      <c r="EFE2090" s="2217"/>
      <c r="EFF2090" s="2217"/>
      <c r="EFG2090" s="2217"/>
      <c r="EFH2090" s="2217"/>
      <c r="EFI2090" s="2217"/>
      <c r="EFJ2090" s="2217"/>
      <c r="EFK2090" s="2217"/>
      <c r="EFL2090" s="2217"/>
      <c r="EFM2090" s="2217"/>
      <c r="EFN2090" s="2217"/>
      <c r="EFO2090" s="2217"/>
      <c r="EFP2090" s="2217"/>
      <c r="EFQ2090" s="2217"/>
      <c r="EFR2090" s="2217"/>
      <c r="EFS2090" s="2217"/>
      <c r="EFT2090" s="2217"/>
      <c r="EFU2090" s="2217"/>
      <c r="EFV2090" s="2217"/>
      <c r="EFW2090" s="2217"/>
      <c r="EFX2090" s="2217"/>
      <c r="EFY2090" s="2217"/>
      <c r="EFZ2090" s="2217"/>
      <c r="EGA2090" s="2217"/>
      <c r="EGB2090" s="2217"/>
      <c r="EGC2090" s="2217"/>
      <c r="EGD2090" s="2217"/>
      <c r="EGE2090" s="2217"/>
      <c r="EGF2090" s="2217"/>
      <c r="EGG2090" s="2217"/>
      <c r="EGH2090" s="2217"/>
      <c r="EGI2090" s="2217"/>
      <c r="EGJ2090" s="2217"/>
      <c r="EGK2090" s="2217"/>
      <c r="EGL2090" s="2217"/>
      <c r="EGM2090" s="2217"/>
      <c r="EGN2090" s="2217"/>
      <c r="EGO2090" s="2217"/>
      <c r="EGP2090" s="2217"/>
      <c r="EGQ2090" s="2217"/>
      <c r="EGR2090" s="2217"/>
      <c r="EGS2090" s="2217"/>
      <c r="EGT2090" s="2217"/>
      <c r="EGU2090" s="2217"/>
      <c r="EGV2090" s="2217"/>
      <c r="EGW2090" s="2217"/>
      <c r="EGX2090" s="2217"/>
      <c r="EGY2090" s="2217"/>
      <c r="EGZ2090" s="2217"/>
      <c r="EHA2090" s="2217"/>
      <c r="EHB2090" s="2217"/>
      <c r="EHC2090" s="2217"/>
      <c r="EHD2090" s="2217"/>
      <c r="EHE2090" s="2217"/>
      <c r="EHF2090" s="2217"/>
      <c r="EHG2090" s="2217"/>
      <c r="EHH2090" s="2217"/>
      <c r="EHI2090" s="2217"/>
      <c r="EHJ2090" s="2217"/>
      <c r="EHK2090" s="2217"/>
      <c r="EHL2090" s="2217"/>
      <c r="EHM2090" s="2217"/>
      <c r="EHN2090" s="2217"/>
      <c r="EHO2090" s="2217"/>
      <c r="EHP2090" s="2217"/>
      <c r="EHQ2090" s="2217"/>
      <c r="EHR2090" s="2217"/>
      <c r="EHS2090" s="2217"/>
      <c r="EHT2090" s="2217"/>
      <c r="EHU2090" s="2217"/>
      <c r="EHV2090" s="2217"/>
      <c r="EHW2090" s="2217"/>
      <c r="EHX2090" s="2217"/>
      <c r="EHY2090" s="2217"/>
      <c r="EHZ2090" s="2217"/>
      <c r="EIA2090" s="2217"/>
      <c r="EIB2090" s="2217"/>
      <c r="EIC2090" s="2217"/>
      <c r="EID2090" s="2217"/>
      <c r="EIE2090" s="2217"/>
      <c r="EIF2090" s="2217"/>
      <c r="EIG2090" s="2217"/>
      <c r="EIH2090" s="2217"/>
      <c r="EII2090" s="2217"/>
      <c r="EIJ2090" s="2217"/>
      <c r="EIK2090" s="2217"/>
      <c r="EIL2090" s="2217"/>
      <c r="EIM2090" s="2217"/>
      <c r="EIN2090" s="2217"/>
      <c r="EIO2090" s="2217"/>
      <c r="EIP2090" s="2217"/>
      <c r="EIQ2090" s="2217"/>
      <c r="EIR2090" s="2217"/>
      <c r="EIS2090" s="2217"/>
      <c r="EIT2090" s="2217"/>
      <c r="EIU2090" s="2217"/>
      <c r="EIV2090" s="2217"/>
      <c r="EIW2090" s="2217"/>
      <c r="EIX2090" s="2217"/>
      <c r="EIY2090" s="2217"/>
      <c r="EIZ2090" s="2217"/>
      <c r="EJA2090" s="2217"/>
      <c r="EJB2090" s="2217"/>
      <c r="EJC2090" s="2217"/>
      <c r="EJD2090" s="2217"/>
      <c r="EJE2090" s="2217"/>
      <c r="EJF2090" s="2217"/>
      <c r="EJG2090" s="2217"/>
      <c r="EJH2090" s="2217"/>
      <c r="EJI2090" s="2217"/>
      <c r="EJJ2090" s="2217"/>
      <c r="EJK2090" s="2217"/>
      <c r="EJL2090" s="2217"/>
      <c r="EJM2090" s="2217"/>
      <c r="EJN2090" s="2217"/>
      <c r="EJO2090" s="2217"/>
      <c r="EJP2090" s="2217"/>
      <c r="EJQ2090" s="2217"/>
      <c r="EJR2090" s="2217"/>
      <c r="EJS2090" s="2217"/>
      <c r="EJT2090" s="2217"/>
      <c r="EJU2090" s="2217"/>
      <c r="EJV2090" s="2217"/>
      <c r="EJW2090" s="2217"/>
      <c r="EJX2090" s="2217"/>
      <c r="EJY2090" s="2217"/>
      <c r="EJZ2090" s="2217"/>
      <c r="EKA2090" s="2217"/>
      <c r="EKB2090" s="2217"/>
      <c r="EKC2090" s="2217"/>
      <c r="EKD2090" s="2217"/>
      <c r="EKE2090" s="2217"/>
      <c r="EKF2090" s="2217"/>
      <c r="EKG2090" s="2217"/>
      <c r="EKH2090" s="2217"/>
      <c r="EKI2090" s="2217"/>
      <c r="EKJ2090" s="2217"/>
      <c r="EKK2090" s="2217"/>
      <c r="EKL2090" s="2217"/>
      <c r="EKM2090" s="2217"/>
      <c r="EKN2090" s="2217"/>
      <c r="EKO2090" s="2217"/>
      <c r="EKP2090" s="2217"/>
      <c r="EKQ2090" s="2217"/>
      <c r="EKR2090" s="2217"/>
      <c r="EKS2090" s="2217"/>
      <c r="EKT2090" s="2217"/>
      <c r="EKU2090" s="2217"/>
      <c r="EKV2090" s="2217"/>
      <c r="EKW2090" s="2217"/>
      <c r="EKX2090" s="2217"/>
      <c r="EKY2090" s="2217"/>
      <c r="EKZ2090" s="2217"/>
      <c r="ELA2090" s="2217"/>
      <c r="ELB2090" s="2217"/>
      <c r="ELC2090" s="2217"/>
      <c r="ELD2090" s="2217"/>
      <c r="ELE2090" s="2217"/>
      <c r="ELF2090" s="2217"/>
      <c r="ELG2090" s="2217"/>
      <c r="ELH2090" s="2217"/>
      <c r="ELI2090" s="2217"/>
      <c r="ELJ2090" s="2217"/>
      <c r="ELK2090" s="2217"/>
      <c r="ELL2090" s="2217"/>
      <c r="ELM2090" s="2217"/>
      <c r="ELN2090" s="2217"/>
      <c r="ELO2090" s="2217"/>
      <c r="ELP2090" s="2217"/>
      <c r="ELQ2090" s="2217"/>
      <c r="ELR2090" s="2217"/>
      <c r="ELS2090" s="2217"/>
      <c r="ELT2090" s="2217"/>
      <c r="ELU2090" s="2217"/>
      <c r="ELV2090" s="2217"/>
      <c r="ELW2090" s="2217"/>
      <c r="ELX2090" s="2217"/>
      <c r="ELY2090" s="2217"/>
      <c r="ELZ2090" s="2217"/>
      <c r="EMA2090" s="2217"/>
      <c r="EMB2090" s="2217"/>
      <c r="EMC2090" s="2217"/>
      <c r="EMD2090" s="2217"/>
      <c r="EME2090" s="2217"/>
      <c r="EMF2090" s="2217"/>
      <c r="EMG2090" s="2217"/>
      <c r="EMH2090" s="2217"/>
      <c r="EMI2090" s="2217"/>
      <c r="EMJ2090" s="2217"/>
      <c r="EMK2090" s="2217"/>
      <c r="EML2090" s="2217"/>
      <c r="EMM2090" s="2217"/>
      <c r="EMN2090" s="2217"/>
      <c r="EMO2090" s="2217"/>
      <c r="EMP2090" s="2217"/>
      <c r="EMQ2090" s="2217"/>
      <c r="EMR2090" s="2217"/>
      <c r="EMS2090" s="2217"/>
      <c r="EMT2090" s="2217"/>
      <c r="EMU2090" s="2217"/>
      <c r="EMV2090" s="2217"/>
      <c r="EMW2090" s="2217"/>
      <c r="EMX2090" s="2217"/>
      <c r="EMY2090" s="2217"/>
      <c r="EMZ2090" s="2217"/>
      <c r="ENA2090" s="2217"/>
      <c r="ENB2090" s="2217"/>
      <c r="ENC2090" s="2217"/>
      <c r="END2090" s="2217"/>
      <c r="ENE2090" s="2217"/>
      <c r="ENF2090" s="2217"/>
      <c r="ENG2090" s="2217"/>
      <c r="ENH2090" s="2217"/>
      <c r="ENI2090" s="2217"/>
      <c r="ENJ2090" s="2217"/>
      <c r="ENK2090" s="2217"/>
      <c r="ENL2090" s="2217"/>
      <c r="ENM2090" s="2217"/>
      <c r="ENN2090" s="2217"/>
      <c r="ENO2090" s="2217"/>
      <c r="ENP2090" s="2217"/>
      <c r="ENQ2090" s="2217"/>
      <c r="ENR2090" s="2217"/>
      <c r="ENS2090" s="2217"/>
      <c r="ENT2090" s="2217"/>
      <c r="ENU2090" s="2217"/>
      <c r="ENV2090" s="2217"/>
      <c r="ENW2090" s="2217"/>
      <c r="ENX2090" s="2217"/>
      <c r="ENY2090" s="2217"/>
      <c r="ENZ2090" s="2217"/>
      <c r="EOA2090" s="2217"/>
      <c r="EOB2090" s="2217"/>
      <c r="EOC2090" s="2217"/>
      <c r="EOD2090" s="2217"/>
      <c r="EOE2090" s="2217"/>
      <c r="EOF2090" s="2217"/>
      <c r="EOG2090" s="2217"/>
      <c r="EOH2090" s="2217"/>
      <c r="EOI2090" s="2217"/>
      <c r="EOJ2090" s="2217"/>
      <c r="EOK2090" s="2217"/>
      <c r="EOL2090" s="2217"/>
      <c r="EOM2090" s="2217"/>
      <c r="EON2090" s="2217"/>
      <c r="EOO2090" s="2217"/>
      <c r="EOP2090" s="2217"/>
      <c r="EOQ2090" s="2217"/>
      <c r="EOR2090" s="2217"/>
      <c r="EOS2090" s="2217"/>
      <c r="EOT2090" s="2217"/>
      <c r="EOU2090" s="2217"/>
      <c r="EOV2090" s="2217"/>
      <c r="EOW2090" s="2217"/>
      <c r="EOX2090" s="2217"/>
      <c r="EOY2090" s="2217"/>
      <c r="EOZ2090" s="2217"/>
      <c r="EPA2090" s="2217"/>
      <c r="EPB2090" s="2217"/>
      <c r="EPC2090" s="2217"/>
      <c r="EPD2090" s="2217"/>
      <c r="EPE2090" s="2217"/>
      <c r="EPF2090" s="2217"/>
      <c r="EPG2090" s="2217"/>
      <c r="EPH2090" s="2217"/>
      <c r="EPI2090" s="2217"/>
      <c r="EPJ2090" s="2217"/>
      <c r="EPK2090" s="2217"/>
      <c r="EPL2090" s="2217"/>
      <c r="EPM2090" s="2217"/>
      <c r="EPN2090" s="2217"/>
      <c r="EPO2090" s="2217"/>
      <c r="EPP2090" s="2217"/>
      <c r="EPQ2090" s="2217"/>
      <c r="EPR2090" s="2217"/>
      <c r="EPS2090" s="2217"/>
      <c r="EPT2090" s="2217"/>
      <c r="EPU2090" s="2217"/>
      <c r="EPV2090" s="2217"/>
      <c r="EPW2090" s="2217"/>
      <c r="EPX2090" s="2217"/>
      <c r="EPY2090" s="2217"/>
      <c r="EPZ2090" s="2217"/>
      <c r="EQA2090" s="2217"/>
      <c r="EQB2090" s="2217"/>
      <c r="EQC2090" s="2217"/>
      <c r="EQD2090" s="2217"/>
      <c r="EQE2090" s="2217"/>
      <c r="EQF2090" s="2217"/>
      <c r="EQG2090" s="2217"/>
      <c r="EQH2090" s="2217"/>
      <c r="EQI2090" s="2217"/>
      <c r="EQJ2090" s="2217"/>
      <c r="EQK2090" s="2217"/>
      <c r="EQL2090" s="2217"/>
      <c r="EQM2090" s="2217"/>
      <c r="EQN2090" s="2217"/>
      <c r="EQO2090" s="2217"/>
      <c r="EQP2090" s="2217"/>
      <c r="EQQ2090" s="2217"/>
      <c r="EQR2090" s="2217"/>
      <c r="EQS2090" s="2217"/>
      <c r="EQT2090" s="2217"/>
      <c r="EQU2090" s="2217"/>
      <c r="EQV2090" s="2217"/>
      <c r="EQW2090" s="2217"/>
      <c r="EQX2090" s="2217"/>
      <c r="EQY2090" s="2217"/>
      <c r="EQZ2090" s="2217"/>
      <c r="ERA2090" s="2217"/>
      <c r="ERB2090" s="2217"/>
      <c r="ERC2090" s="2217"/>
      <c r="ERD2090" s="2217"/>
      <c r="ERE2090" s="2217"/>
      <c r="ERF2090" s="2217"/>
      <c r="ERG2090" s="2217"/>
      <c r="ERH2090" s="2217"/>
      <c r="ERI2090" s="2217"/>
      <c r="ERJ2090" s="2217"/>
      <c r="ERK2090" s="2217"/>
      <c r="ERL2090" s="2217"/>
      <c r="ERM2090" s="2217"/>
      <c r="ERN2090" s="2217"/>
      <c r="ERO2090" s="2217"/>
      <c r="ERP2090" s="2217"/>
      <c r="ERQ2090" s="2217"/>
      <c r="ERR2090" s="2217"/>
      <c r="ERS2090" s="2217"/>
      <c r="ERT2090" s="2217"/>
      <c r="ERU2090" s="2217"/>
      <c r="ERV2090" s="2217"/>
      <c r="ERW2090" s="2217"/>
      <c r="ERX2090" s="2217"/>
      <c r="ERY2090" s="2217"/>
      <c r="ERZ2090" s="2217"/>
      <c r="ESA2090" s="2217"/>
      <c r="ESB2090" s="2217"/>
      <c r="ESC2090" s="2217"/>
      <c r="ESD2090" s="2217"/>
      <c r="ESE2090" s="2217"/>
      <c r="ESF2090" s="2217"/>
      <c r="ESG2090" s="2217"/>
      <c r="ESH2090" s="2217"/>
      <c r="ESI2090" s="2217"/>
      <c r="ESJ2090" s="2217"/>
      <c r="ESK2090" s="2217"/>
      <c r="ESL2090" s="2217"/>
      <c r="ESM2090" s="2217"/>
      <c r="ESN2090" s="2217"/>
      <c r="ESO2090" s="2217"/>
      <c r="ESP2090" s="2217"/>
      <c r="ESQ2090" s="2217"/>
      <c r="ESR2090" s="2217"/>
      <c r="ESS2090" s="2217"/>
      <c r="EST2090" s="2217"/>
      <c r="ESU2090" s="2217"/>
      <c r="ESV2090" s="2217"/>
      <c r="ESW2090" s="2217"/>
      <c r="ESX2090" s="2217"/>
      <c r="ESY2090" s="2217"/>
      <c r="ESZ2090" s="2217"/>
      <c r="ETA2090" s="2217"/>
      <c r="ETB2090" s="2217"/>
      <c r="ETC2090" s="2217"/>
      <c r="ETD2090" s="2217"/>
      <c r="ETE2090" s="2217"/>
      <c r="ETF2090" s="2217"/>
      <c r="ETG2090" s="2217"/>
      <c r="ETH2090" s="2217"/>
      <c r="ETI2090" s="2217"/>
      <c r="ETJ2090" s="2217"/>
      <c r="ETK2090" s="2217"/>
      <c r="ETL2090" s="2217"/>
      <c r="ETM2090" s="2217"/>
      <c r="ETN2090" s="2217"/>
      <c r="ETO2090" s="2217"/>
      <c r="ETP2090" s="2217"/>
      <c r="ETQ2090" s="2217"/>
      <c r="ETR2090" s="2217"/>
      <c r="ETS2090" s="2217"/>
      <c r="ETT2090" s="2217"/>
      <c r="ETU2090" s="2217"/>
      <c r="ETV2090" s="2217"/>
      <c r="ETW2090" s="2217"/>
      <c r="ETX2090" s="2217"/>
      <c r="ETY2090" s="2217"/>
      <c r="ETZ2090" s="2217"/>
      <c r="EUA2090" s="2217"/>
      <c r="EUB2090" s="2217"/>
      <c r="EUC2090" s="2217"/>
      <c r="EUD2090" s="2217"/>
      <c r="EUE2090" s="2217"/>
      <c r="EUF2090" s="2217"/>
      <c r="EUG2090" s="2217"/>
      <c r="EUH2090" s="2217"/>
      <c r="EUI2090" s="2217"/>
      <c r="EUJ2090" s="2217"/>
      <c r="EUK2090" s="2217"/>
      <c r="EUL2090" s="2217"/>
      <c r="EUM2090" s="2217"/>
      <c r="EUN2090" s="2217"/>
      <c r="EUO2090" s="2217"/>
      <c r="EUP2090" s="2217"/>
      <c r="EUQ2090" s="2217"/>
      <c r="EUR2090" s="2217"/>
      <c r="EUS2090" s="2217"/>
      <c r="EUT2090" s="2217"/>
      <c r="EUU2090" s="2217"/>
      <c r="EUV2090" s="2217"/>
      <c r="EUW2090" s="2217"/>
      <c r="EUX2090" s="2217"/>
      <c r="EUY2090" s="2217"/>
      <c r="EUZ2090" s="2217"/>
      <c r="EVA2090" s="2217"/>
      <c r="EVB2090" s="2217"/>
      <c r="EVC2090" s="2217"/>
      <c r="EVD2090" s="2217"/>
      <c r="EVE2090" s="2217"/>
      <c r="EVF2090" s="2217"/>
      <c r="EVG2090" s="2217"/>
      <c r="EVH2090" s="2217"/>
      <c r="EVI2090" s="2217"/>
      <c r="EVJ2090" s="2217"/>
      <c r="EVK2090" s="2217"/>
      <c r="EVL2090" s="2217"/>
      <c r="EVM2090" s="2217"/>
      <c r="EVN2090" s="2217"/>
      <c r="EVO2090" s="2217"/>
      <c r="EVP2090" s="2217"/>
      <c r="EVQ2090" s="2217"/>
      <c r="EVR2090" s="2217"/>
      <c r="EVS2090" s="2217"/>
      <c r="EVT2090" s="2217"/>
      <c r="EVU2090" s="2217"/>
      <c r="EVV2090" s="2217"/>
      <c r="EVW2090" s="2217"/>
      <c r="EVX2090" s="2217"/>
      <c r="EVY2090" s="2217"/>
      <c r="EVZ2090" s="2217"/>
      <c r="EWA2090" s="2217"/>
      <c r="EWB2090" s="2217"/>
      <c r="EWC2090" s="2217"/>
      <c r="EWD2090" s="2217"/>
      <c r="EWE2090" s="2217"/>
      <c r="EWF2090" s="2217"/>
      <c r="EWG2090" s="2217"/>
      <c r="EWH2090" s="2217"/>
      <c r="EWI2090" s="2217"/>
      <c r="EWJ2090" s="2217"/>
      <c r="EWK2090" s="2217"/>
      <c r="EWL2090" s="2217"/>
      <c r="EWM2090" s="2217"/>
      <c r="EWN2090" s="2217"/>
      <c r="EWO2090" s="2217"/>
      <c r="EWP2090" s="2217"/>
      <c r="EWQ2090" s="2217"/>
      <c r="EWR2090" s="2217"/>
      <c r="EWS2090" s="2217"/>
      <c r="EWT2090" s="2217"/>
      <c r="EWU2090" s="2217"/>
      <c r="EWV2090" s="2217"/>
      <c r="EWW2090" s="2217"/>
      <c r="EWX2090" s="2217"/>
      <c r="EWY2090" s="2217"/>
      <c r="EWZ2090" s="2217"/>
      <c r="EXA2090" s="2217"/>
      <c r="EXB2090" s="2217"/>
      <c r="EXC2090" s="2217"/>
      <c r="EXD2090" s="2217"/>
      <c r="EXE2090" s="2217"/>
      <c r="EXF2090" s="2217"/>
      <c r="EXG2090" s="2217"/>
      <c r="EXH2090" s="2217"/>
      <c r="EXI2090" s="2217"/>
      <c r="EXJ2090" s="2217"/>
      <c r="EXK2090" s="2217"/>
      <c r="EXL2090" s="2217"/>
      <c r="EXM2090" s="2217"/>
      <c r="EXN2090" s="2217"/>
      <c r="EXO2090" s="2217"/>
      <c r="EXP2090" s="2217"/>
      <c r="EXQ2090" s="2217"/>
      <c r="EXR2090" s="2217"/>
      <c r="EXS2090" s="2217"/>
      <c r="EXT2090" s="2217"/>
      <c r="EXU2090" s="2217"/>
      <c r="EXV2090" s="2217"/>
      <c r="EXW2090" s="2217"/>
      <c r="EXX2090" s="2217"/>
      <c r="EXY2090" s="2217"/>
      <c r="EXZ2090" s="2217"/>
      <c r="EYA2090" s="2217"/>
      <c r="EYB2090" s="2217"/>
      <c r="EYC2090" s="2217"/>
      <c r="EYD2090" s="2217"/>
      <c r="EYE2090" s="2217"/>
      <c r="EYF2090" s="2217"/>
      <c r="EYG2090" s="2217"/>
      <c r="EYH2090" s="2217"/>
      <c r="EYI2090" s="2217"/>
      <c r="EYJ2090" s="2217"/>
      <c r="EYK2090" s="2217"/>
      <c r="EYL2090" s="2217"/>
      <c r="EYM2090" s="2217"/>
      <c r="EYN2090" s="2217"/>
      <c r="EYO2090" s="2217"/>
      <c r="EYP2090" s="2217"/>
      <c r="EYQ2090" s="2217"/>
      <c r="EYR2090" s="2217"/>
      <c r="EYS2090" s="2217"/>
      <c r="EYT2090" s="2217"/>
      <c r="EYU2090" s="2217"/>
      <c r="EYV2090" s="2217"/>
      <c r="EYW2090" s="2217"/>
      <c r="EYX2090" s="2217"/>
      <c r="EYY2090" s="2217"/>
      <c r="EYZ2090" s="2217"/>
      <c r="EZA2090" s="2217"/>
      <c r="EZB2090" s="2217"/>
      <c r="EZC2090" s="2217"/>
      <c r="EZD2090" s="2217"/>
      <c r="EZE2090" s="2217"/>
      <c r="EZF2090" s="2217"/>
      <c r="EZG2090" s="2217"/>
      <c r="EZH2090" s="2217"/>
      <c r="EZI2090" s="2217"/>
      <c r="EZJ2090" s="2217"/>
      <c r="EZK2090" s="2217"/>
      <c r="EZL2090" s="2217"/>
      <c r="EZM2090" s="2217"/>
      <c r="EZN2090" s="2217"/>
      <c r="EZO2090" s="2217"/>
      <c r="EZP2090" s="2217"/>
      <c r="EZQ2090" s="2217"/>
      <c r="EZR2090" s="2217"/>
      <c r="EZS2090" s="2217"/>
      <c r="EZT2090" s="2217"/>
      <c r="EZU2090" s="2217"/>
      <c r="EZV2090" s="2217"/>
      <c r="EZW2090" s="2217"/>
      <c r="EZX2090" s="2217"/>
      <c r="EZY2090" s="2217"/>
      <c r="EZZ2090" s="2217"/>
      <c r="FAA2090" s="2217"/>
      <c r="FAB2090" s="2217"/>
      <c r="FAC2090" s="2217"/>
      <c r="FAD2090" s="2217"/>
      <c r="FAE2090" s="2217"/>
      <c r="FAF2090" s="2217"/>
      <c r="FAG2090" s="2217"/>
      <c r="FAH2090" s="2217"/>
      <c r="FAI2090" s="2217"/>
      <c r="FAJ2090" s="2217"/>
      <c r="FAK2090" s="2217"/>
      <c r="FAL2090" s="2217"/>
      <c r="FAM2090" s="2217"/>
      <c r="FAN2090" s="2217"/>
      <c r="FAO2090" s="2217"/>
      <c r="FAP2090" s="2217"/>
      <c r="FAQ2090" s="2217"/>
      <c r="FAR2090" s="2217"/>
      <c r="FAS2090" s="2217"/>
      <c r="FAT2090" s="2217"/>
      <c r="FAU2090" s="2217"/>
      <c r="FAV2090" s="2217"/>
      <c r="FAW2090" s="2217"/>
      <c r="FAX2090" s="2217"/>
      <c r="FAY2090" s="2217"/>
      <c r="FAZ2090" s="2217"/>
      <c r="FBA2090" s="2217"/>
      <c r="FBB2090" s="2217"/>
      <c r="FBC2090" s="2217"/>
      <c r="FBD2090" s="2217"/>
      <c r="FBE2090" s="2217"/>
      <c r="FBF2090" s="2217"/>
      <c r="FBG2090" s="2217"/>
      <c r="FBH2090" s="2217"/>
      <c r="FBI2090" s="2217"/>
      <c r="FBJ2090" s="2217"/>
      <c r="FBK2090" s="2217"/>
      <c r="FBL2090" s="2217"/>
      <c r="FBM2090" s="2217"/>
      <c r="FBN2090" s="2217"/>
      <c r="FBO2090" s="2217"/>
      <c r="FBP2090" s="2217"/>
      <c r="FBQ2090" s="2217"/>
      <c r="FBR2090" s="2217"/>
      <c r="FBS2090" s="2217"/>
      <c r="FBT2090" s="2217"/>
      <c r="FBU2090" s="2217"/>
      <c r="FBV2090" s="2217"/>
      <c r="FBW2090" s="2217"/>
      <c r="FBX2090" s="2217"/>
      <c r="FBY2090" s="2217"/>
      <c r="FBZ2090" s="2217"/>
      <c r="FCA2090" s="2217"/>
      <c r="FCB2090" s="2217"/>
      <c r="FCC2090" s="2217"/>
      <c r="FCD2090" s="2217"/>
      <c r="FCE2090" s="2217"/>
      <c r="FCF2090" s="2217"/>
      <c r="FCG2090" s="2217"/>
      <c r="FCH2090" s="2217"/>
      <c r="FCI2090" s="2217"/>
      <c r="FCJ2090" s="2217"/>
      <c r="FCK2090" s="2217"/>
      <c r="FCL2090" s="2217"/>
      <c r="FCM2090" s="2217"/>
      <c r="FCN2090" s="2217"/>
      <c r="FCO2090" s="2217"/>
      <c r="FCP2090" s="2217"/>
      <c r="FCQ2090" s="2217"/>
      <c r="FCR2090" s="2217"/>
      <c r="FCS2090" s="2217"/>
      <c r="FCT2090" s="2217"/>
      <c r="FCU2090" s="2217"/>
      <c r="FCV2090" s="2217"/>
      <c r="FCW2090" s="2217"/>
      <c r="FCX2090" s="2217"/>
      <c r="FCY2090" s="2217"/>
      <c r="FCZ2090" s="2217"/>
      <c r="FDA2090" s="2217"/>
      <c r="FDB2090" s="2217"/>
      <c r="FDC2090" s="2217"/>
      <c r="FDD2090" s="2217"/>
      <c r="FDE2090" s="2217"/>
      <c r="FDF2090" s="2217"/>
      <c r="FDG2090" s="2217"/>
      <c r="FDH2090" s="2217"/>
      <c r="FDI2090" s="2217"/>
      <c r="FDJ2090" s="2217"/>
      <c r="FDK2090" s="2217"/>
      <c r="FDL2090" s="2217"/>
      <c r="FDM2090" s="2217"/>
      <c r="FDN2090" s="2217"/>
      <c r="FDO2090" s="2217"/>
      <c r="FDP2090" s="2217"/>
      <c r="FDQ2090" s="2217"/>
      <c r="FDR2090" s="2217"/>
      <c r="FDS2090" s="2217"/>
      <c r="FDT2090" s="2217"/>
      <c r="FDU2090" s="2217"/>
      <c r="FDV2090" s="2217"/>
      <c r="FDW2090" s="2217"/>
      <c r="FDX2090" s="2217"/>
      <c r="FDY2090" s="2217"/>
      <c r="FDZ2090" s="2217"/>
      <c r="FEA2090" s="2217"/>
      <c r="FEB2090" s="2217"/>
      <c r="FEC2090" s="2217"/>
      <c r="FED2090" s="2217"/>
      <c r="FEE2090" s="2217"/>
      <c r="FEF2090" s="2217"/>
      <c r="FEG2090" s="2217"/>
      <c r="FEH2090" s="2217"/>
      <c r="FEI2090" s="2217"/>
      <c r="FEJ2090" s="2217"/>
      <c r="FEK2090" s="2217"/>
      <c r="FEL2090" s="2217"/>
      <c r="FEM2090" s="2217"/>
      <c r="FEN2090" s="2217"/>
      <c r="FEO2090" s="2217"/>
      <c r="FEP2090" s="2217"/>
      <c r="FEQ2090" s="2217"/>
      <c r="FER2090" s="2217"/>
      <c r="FES2090" s="2217"/>
      <c r="FET2090" s="2217"/>
      <c r="FEU2090" s="2217"/>
      <c r="FEV2090" s="2217"/>
      <c r="FEW2090" s="2217"/>
      <c r="FEX2090" s="2217"/>
      <c r="FEY2090" s="2217"/>
      <c r="FEZ2090" s="2217"/>
      <c r="FFA2090" s="2217"/>
      <c r="FFB2090" s="2217"/>
      <c r="FFC2090" s="2217"/>
      <c r="FFD2090" s="2217"/>
      <c r="FFE2090" s="2217"/>
      <c r="FFF2090" s="2217"/>
      <c r="FFG2090" s="2217"/>
      <c r="FFH2090" s="2217"/>
      <c r="FFI2090" s="2217"/>
      <c r="FFJ2090" s="2217"/>
      <c r="FFK2090" s="2217"/>
      <c r="FFL2090" s="2217"/>
      <c r="FFM2090" s="2217"/>
      <c r="FFN2090" s="2217"/>
      <c r="FFO2090" s="2217"/>
      <c r="FFP2090" s="2217"/>
      <c r="FFQ2090" s="2217"/>
      <c r="FFR2090" s="2217"/>
      <c r="FFS2090" s="2217"/>
      <c r="FFT2090" s="2217"/>
      <c r="FFU2090" s="2217"/>
      <c r="FFV2090" s="2217"/>
      <c r="FFW2090" s="2217"/>
      <c r="FFX2090" s="2217"/>
      <c r="FFY2090" s="2217"/>
      <c r="FFZ2090" s="2217"/>
      <c r="FGA2090" s="2217"/>
      <c r="FGB2090" s="2217"/>
      <c r="FGC2090" s="2217"/>
      <c r="FGD2090" s="2217"/>
      <c r="FGE2090" s="2217"/>
      <c r="FGF2090" s="2217"/>
      <c r="FGG2090" s="2217"/>
      <c r="FGH2090" s="2217"/>
      <c r="FGI2090" s="2217"/>
      <c r="FGJ2090" s="2217"/>
      <c r="FGK2090" s="2217"/>
      <c r="FGL2090" s="2217"/>
      <c r="FGM2090" s="2217"/>
      <c r="FGN2090" s="2217"/>
      <c r="FGO2090" s="2217"/>
      <c r="FGP2090" s="2217"/>
      <c r="FGQ2090" s="2217"/>
      <c r="FGR2090" s="2217"/>
      <c r="FGS2090" s="2217"/>
      <c r="FGT2090" s="2217"/>
      <c r="FGU2090" s="2217"/>
      <c r="FGV2090" s="2217"/>
      <c r="FGW2090" s="2217"/>
      <c r="FGX2090" s="2217"/>
      <c r="FGY2090" s="2217"/>
      <c r="FGZ2090" s="2217"/>
      <c r="FHA2090" s="2217"/>
      <c r="FHB2090" s="2217"/>
      <c r="FHC2090" s="2217"/>
      <c r="FHD2090" s="2217"/>
      <c r="FHE2090" s="2217"/>
      <c r="FHF2090" s="2217"/>
      <c r="FHG2090" s="2217"/>
      <c r="FHH2090" s="2217"/>
      <c r="FHI2090" s="2217"/>
      <c r="FHJ2090" s="2217"/>
      <c r="FHK2090" s="2217"/>
      <c r="FHL2090" s="2217"/>
      <c r="FHM2090" s="2217"/>
      <c r="FHN2090" s="2217"/>
      <c r="FHO2090" s="2217"/>
      <c r="FHP2090" s="2217"/>
      <c r="FHQ2090" s="2217"/>
      <c r="FHR2090" s="2217"/>
      <c r="FHS2090" s="2217"/>
      <c r="FHT2090" s="2217"/>
      <c r="FHU2090" s="2217"/>
      <c r="FHV2090" s="2217"/>
      <c r="FHW2090" s="2217"/>
      <c r="FHX2090" s="2217"/>
      <c r="FHY2090" s="2217"/>
      <c r="FHZ2090" s="2217"/>
      <c r="FIA2090" s="2217"/>
      <c r="FIB2090" s="2217"/>
      <c r="FIC2090" s="2217"/>
      <c r="FID2090" s="2217"/>
      <c r="FIE2090" s="2217"/>
      <c r="FIF2090" s="2217"/>
      <c r="FIG2090" s="2217"/>
      <c r="FIH2090" s="2217"/>
      <c r="FII2090" s="2217"/>
      <c r="FIJ2090" s="2217"/>
      <c r="FIK2090" s="2217"/>
      <c r="FIL2090" s="2217"/>
      <c r="FIM2090" s="2217"/>
      <c r="FIN2090" s="2217"/>
      <c r="FIO2090" s="2217"/>
      <c r="FIP2090" s="2217"/>
      <c r="FIQ2090" s="2217"/>
      <c r="FIR2090" s="2217"/>
      <c r="FIS2090" s="2217"/>
      <c r="FIT2090" s="2217"/>
      <c r="FIU2090" s="2217"/>
      <c r="FIV2090" s="2217"/>
      <c r="FIW2090" s="2217"/>
      <c r="FIX2090" s="2217"/>
      <c r="FIY2090" s="2217"/>
      <c r="FIZ2090" s="2217"/>
      <c r="FJA2090" s="2217"/>
      <c r="FJB2090" s="2217"/>
      <c r="FJC2090" s="2217"/>
      <c r="FJD2090" s="2217"/>
      <c r="FJE2090" s="2217"/>
      <c r="FJF2090" s="2217"/>
      <c r="FJG2090" s="2217"/>
      <c r="FJH2090" s="2217"/>
      <c r="FJI2090" s="2217"/>
      <c r="FJJ2090" s="2217"/>
      <c r="FJK2090" s="2217"/>
      <c r="FJL2090" s="2217"/>
      <c r="FJM2090" s="2217"/>
      <c r="FJN2090" s="2217"/>
      <c r="FJO2090" s="2217"/>
      <c r="FJP2090" s="2217"/>
      <c r="FJQ2090" s="2217"/>
      <c r="FJR2090" s="2217"/>
      <c r="FJS2090" s="2217"/>
      <c r="FJT2090" s="2217"/>
      <c r="FJU2090" s="2217"/>
      <c r="FJV2090" s="2217"/>
      <c r="FJW2090" s="2217"/>
      <c r="FJX2090" s="2217"/>
      <c r="FJY2090" s="2217"/>
      <c r="FJZ2090" s="2217"/>
      <c r="FKA2090" s="2217"/>
      <c r="FKB2090" s="2217"/>
      <c r="FKC2090" s="2217"/>
      <c r="FKD2090" s="2217"/>
      <c r="FKE2090" s="2217"/>
      <c r="FKF2090" s="2217"/>
      <c r="FKG2090" s="2217"/>
      <c r="FKH2090" s="2217"/>
      <c r="FKI2090" s="2217"/>
      <c r="FKJ2090" s="2217"/>
      <c r="FKK2090" s="2217"/>
      <c r="FKL2090" s="2217"/>
      <c r="FKM2090" s="2217"/>
      <c r="FKN2090" s="2217"/>
      <c r="FKO2090" s="2217"/>
      <c r="FKP2090" s="2217"/>
      <c r="FKQ2090" s="2217"/>
      <c r="FKR2090" s="2217"/>
      <c r="FKS2090" s="2217"/>
      <c r="FKT2090" s="2217"/>
      <c r="FKU2090" s="2217"/>
      <c r="FKV2090" s="2217"/>
      <c r="FKW2090" s="2217"/>
      <c r="FKX2090" s="2217"/>
      <c r="FKY2090" s="2217"/>
      <c r="FKZ2090" s="2217"/>
      <c r="FLA2090" s="2217"/>
      <c r="FLB2090" s="2217"/>
      <c r="FLC2090" s="2217"/>
      <c r="FLD2090" s="2217"/>
      <c r="FLE2090" s="2217"/>
      <c r="FLF2090" s="2217"/>
      <c r="FLG2090" s="2217"/>
      <c r="FLH2090" s="2217"/>
      <c r="FLI2090" s="2217"/>
      <c r="FLJ2090" s="2217"/>
      <c r="FLK2090" s="2217"/>
      <c r="FLL2090" s="2217"/>
      <c r="FLM2090" s="2217"/>
      <c r="FLN2090" s="2217"/>
      <c r="FLO2090" s="2217"/>
      <c r="FLP2090" s="2217"/>
      <c r="FLQ2090" s="2217"/>
      <c r="FLR2090" s="2217"/>
      <c r="FLS2090" s="2217"/>
      <c r="FLT2090" s="2217"/>
      <c r="FLU2090" s="2217"/>
      <c r="FLV2090" s="2217"/>
      <c r="FLW2090" s="2217"/>
      <c r="FLX2090" s="2217"/>
      <c r="FLY2090" s="2217"/>
      <c r="FLZ2090" s="2217"/>
      <c r="FMA2090" s="2217"/>
      <c r="FMB2090" s="2217"/>
      <c r="FMC2090" s="2217"/>
      <c r="FMD2090" s="2217"/>
      <c r="FME2090" s="2217"/>
      <c r="FMF2090" s="2217"/>
      <c r="FMG2090" s="2217"/>
      <c r="FMH2090" s="2217"/>
      <c r="FMI2090" s="2217"/>
      <c r="FMJ2090" s="2217"/>
      <c r="FMK2090" s="2217"/>
      <c r="FML2090" s="2217"/>
      <c r="FMM2090" s="2217"/>
      <c r="FMN2090" s="2217"/>
      <c r="FMO2090" s="2217"/>
      <c r="FMP2090" s="2217"/>
      <c r="FMQ2090" s="2217"/>
      <c r="FMR2090" s="2217"/>
      <c r="FMS2090" s="2217"/>
      <c r="FMT2090" s="2217"/>
      <c r="FMU2090" s="2217"/>
      <c r="FMV2090" s="2217"/>
      <c r="FMW2090" s="2217"/>
      <c r="FMX2090" s="2217"/>
      <c r="FMY2090" s="2217"/>
      <c r="FMZ2090" s="2217"/>
      <c r="FNA2090" s="2217"/>
      <c r="FNB2090" s="2217"/>
      <c r="FNC2090" s="2217"/>
      <c r="FND2090" s="2217"/>
      <c r="FNE2090" s="2217"/>
      <c r="FNF2090" s="2217"/>
      <c r="FNG2090" s="2217"/>
      <c r="FNH2090" s="2217"/>
      <c r="FNI2090" s="2217"/>
      <c r="FNJ2090" s="2217"/>
      <c r="FNK2090" s="2217"/>
      <c r="FNL2090" s="2217"/>
      <c r="FNM2090" s="2217"/>
      <c r="FNN2090" s="2217"/>
      <c r="FNO2090" s="2217"/>
      <c r="FNP2090" s="2217"/>
      <c r="FNQ2090" s="2217"/>
      <c r="FNR2090" s="2217"/>
      <c r="FNS2090" s="2217"/>
      <c r="FNT2090" s="2217"/>
      <c r="FNU2090" s="2217"/>
      <c r="FNV2090" s="2217"/>
      <c r="FNW2090" s="2217"/>
      <c r="FNX2090" s="2217"/>
      <c r="FNY2090" s="2217"/>
      <c r="FNZ2090" s="2217"/>
      <c r="FOA2090" s="2217"/>
      <c r="FOB2090" s="2217"/>
      <c r="FOC2090" s="2217"/>
      <c r="FOD2090" s="2217"/>
      <c r="FOE2090" s="2217"/>
      <c r="FOF2090" s="2217"/>
      <c r="FOG2090" s="2217"/>
      <c r="FOH2090" s="2217"/>
      <c r="FOI2090" s="2217"/>
      <c r="FOJ2090" s="2217"/>
      <c r="FOK2090" s="2217"/>
      <c r="FOL2090" s="2217"/>
      <c r="FOM2090" s="2217"/>
      <c r="FON2090" s="2217"/>
      <c r="FOO2090" s="2217"/>
      <c r="FOP2090" s="2217"/>
      <c r="FOQ2090" s="2217"/>
      <c r="FOR2090" s="2217"/>
      <c r="FOS2090" s="2217"/>
      <c r="FOT2090" s="2217"/>
      <c r="FOU2090" s="2217"/>
      <c r="FOV2090" s="2217"/>
      <c r="FOW2090" s="2217"/>
      <c r="FOX2090" s="2217"/>
      <c r="FOY2090" s="2217"/>
      <c r="FOZ2090" s="2217"/>
      <c r="FPA2090" s="2217"/>
      <c r="FPB2090" s="2217"/>
      <c r="FPC2090" s="2217"/>
      <c r="FPD2090" s="2217"/>
      <c r="FPE2090" s="2217"/>
      <c r="FPF2090" s="2217"/>
      <c r="FPG2090" s="2217"/>
      <c r="FPH2090" s="2217"/>
      <c r="FPI2090" s="2217"/>
      <c r="FPJ2090" s="2217"/>
      <c r="FPK2090" s="2217"/>
      <c r="FPL2090" s="2217"/>
      <c r="FPM2090" s="2217"/>
      <c r="FPN2090" s="2217"/>
      <c r="FPO2090" s="2217"/>
      <c r="FPP2090" s="2217"/>
      <c r="FPQ2090" s="2217"/>
      <c r="FPR2090" s="2217"/>
      <c r="FPS2090" s="2217"/>
      <c r="FPT2090" s="2217"/>
      <c r="FPU2090" s="2217"/>
      <c r="FPV2090" s="2217"/>
      <c r="FPW2090" s="2217"/>
      <c r="FPX2090" s="2217"/>
      <c r="FPY2090" s="2217"/>
      <c r="FPZ2090" s="2217"/>
      <c r="FQA2090" s="2217"/>
      <c r="FQB2090" s="2217"/>
      <c r="FQC2090" s="2217"/>
      <c r="FQD2090" s="2217"/>
      <c r="FQE2090" s="2217"/>
      <c r="FQF2090" s="2217"/>
      <c r="FQG2090" s="2217"/>
      <c r="FQH2090" s="2217"/>
      <c r="FQI2090" s="2217"/>
      <c r="FQJ2090" s="2217"/>
      <c r="FQK2090" s="2217"/>
      <c r="FQL2090" s="2217"/>
      <c r="FQM2090" s="2217"/>
      <c r="FQN2090" s="2217"/>
      <c r="FQO2090" s="2217"/>
      <c r="FQP2090" s="2217"/>
      <c r="FQQ2090" s="2217"/>
      <c r="FQR2090" s="2217"/>
      <c r="FQS2090" s="2217"/>
      <c r="FQT2090" s="2217"/>
      <c r="FQU2090" s="2217"/>
      <c r="FQV2090" s="2217"/>
      <c r="FQW2090" s="2217"/>
      <c r="FQX2090" s="2217"/>
      <c r="FQY2090" s="2217"/>
      <c r="FQZ2090" s="2217"/>
      <c r="FRA2090" s="2217"/>
      <c r="FRB2090" s="2217"/>
      <c r="FRC2090" s="2217"/>
      <c r="FRD2090" s="2217"/>
      <c r="FRE2090" s="2217"/>
      <c r="FRF2090" s="2217"/>
      <c r="FRG2090" s="2217"/>
      <c r="FRH2090" s="2217"/>
      <c r="FRI2090" s="2217"/>
      <c r="FRJ2090" s="2217"/>
      <c r="FRK2090" s="2217"/>
      <c r="FRL2090" s="2217"/>
      <c r="FRM2090" s="2217"/>
      <c r="FRN2090" s="2217"/>
      <c r="FRO2090" s="2217"/>
      <c r="FRP2090" s="2217"/>
      <c r="FRQ2090" s="2217"/>
      <c r="FRR2090" s="2217"/>
      <c r="FRS2090" s="2217"/>
      <c r="FRT2090" s="2217"/>
      <c r="FRU2090" s="2217"/>
      <c r="FRV2090" s="2217"/>
      <c r="FRW2090" s="2217"/>
      <c r="FRX2090" s="2217"/>
      <c r="FRY2090" s="2217"/>
      <c r="FRZ2090" s="2217"/>
      <c r="FSA2090" s="2217"/>
      <c r="FSB2090" s="2217"/>
      <c r="FSC2090" s="2217"/>
      <c r="FSD2090" s="2217"/>
      <c r="FSE2090" s="2217"/>
      <c r="FSF2090" s="2217"/>
      <c r="FSG2090" s="2217"/>
      <c r="FSH2090" s="2217"/>
      <c r="FSI2090" s="2217"/>
      <c r="FSJ2090" s="2217"/>
      <c r="FSK2090" s="2217"/>
      <c r="FSL2090" s="2217"/>
      <c r="FSM2090" s="2217"/>
      <c r="FSN2090" s="2217"/>
      <c r="FSO2090" s="2217"/>
      <c r="FSP2090" s="2217"/>
      <c r="FSQ2090" s="2217"/>
      <c r="FSR2090" s="2217"/>
      <c r="FSS2090" s="2217"/>
      <c r="FST2090" s="2217"/>
      <c r="FSU2090" s="2217"/>
      <c r="FSV2090" s="2217"/>
      <c r="FSW2090" s="2217"/>
      <c r="FSX2090" s="2217"/>
      <c r="FSY2090" s="2217"/>
      <c r="FSZ2090" s="2217"/>
      <c r="FTA2090" s="2217"/>
      <c r="FTB2090" s="2217"/>
      <c r="FTC2090" s="2217"/>
      <c r="FTD2090" s="2217"/>
      <c r="FTE2090" s="2217"/>
      <c r="FTF2090" s="2217"/>
      <c r="FTG2090" s="2217"/>
      <c r="FTH2090" s="2217"/>
      <c r="FTI2090" s="2217"/>
      <c r="FTJ2090" s="2217"/>
      <c r="FTK2090" s="2217"/>
      <c r="FTL2090" s="2217"/>
      <c r="FTM2090" s="2217"/>
      <c r="FTN2090" s="2217"/>
      <c r="FTO2090" s="2217"/>
      <c r="FTP2090" s="2217"/>
      <c r="FTQ2090" s="2217"/>
      <c r="FTR2090" s="2217"/>
      <c r="FTS2090" s="2217"/>
      <c r="FTT2090" s="2217"/>
      <c r="FTU2090" s="2217"/>
      <c r="FTV2090" s="2217"/>
      <c r="FTW2090" s="2217"/>
      <c r="FTX2090" s="2217"/>
      <c r="FTY2090" s="2217"/>
      <c r="FTZ2090" s="2217"/>
      <c r="FUA2090" s="2217"/>
      <c r="FUB2090" s="2217"/>
      <c r="FUC2090" s="2217"/>
      <c r="FUD2090" s="2217"/>
      <c r="FUE2090" s="2217"/>
      <c r="FUF2090" s="2217"/>
      <c r="FUG2090" s="2217"/>
      <c r="FUH2090" s="2217"/>
      <c r="FUI2090" s="2217"/>
      <c r="FUJ2090" s="2217"/>
      <c r="FUK2090" s="2217"/>
      <c r="FUL2090" s="2217"/>
      <c r="FUM2090" s="2217"/>
      <c r="FUN2090" s="2217"/>
      <c r="FUO2090" s="2217"/>
      <c r="FUP2090" s="2217"/>
      <c r="FUQ2090" s="2217"/>
      <c r="FUR2090" s="2217"/>
      <c r="FUS2090" s="2217"/>
      <c r="FUT2090" s="2217"/>
      <c r="FUU2090" s="2217"/>
      <c r="FUV2090" s="2217"/>
      <c r="FUW2090" s="2217"/>
      <c r="FUX2090" s="2217"/>
      <c r="FUY2090" s="2217"/>
      <c r="FUZ2090" s="2217"/>
      <c r="FVA2090" s="2217"/>
      <c r="FVB2090" s="2217"/>
      <c r="FVC2090" s="2217"/>
      <c r="FVD2090" s="2217"/>
      <c r="FVE2090" s="2217"/>
      <c r="FVF2090" s="2217"/>
      <c r="FVG2090" s="2217"/>
      <c r="FVH2090" s="2217"/>
      <c r="FVI2090" s="2217"/>
      <c r="FVJ2090" s="2217"/>
      <c r="FVK2090" s="2217"/>
      <c r="FVL2090" s="2217"/>
      <c r="FVM2090" s="2217"/>
      <c r="FVN2090" s="2217"/>
      <c r="FVO2090" s="2217"/>
      <c r="FVP2090" s="2217"/>
      <c r="FVQ2090" s="2217"/>
      <c r="FVR2090" s="2217"/>
      <c r="FVS2090" s="2217"/>
      <c r="FVT2090" s="2217"/>
      <c r="FVU2090" s="2217"/>
      <c r="FVV2090" s="2217"/>
      <c r="FVW2090" s="2217"/>
      <c r="FVX2090" s="2217"/>
      <c r="FVY2090" s="2217"/>
      <c r="FVZ2090" s="2217"/>
      <c r="FWA2090" s="2217"/>
      <c r="FWB2090" s="2217"/>
      <c r="FWC2090" s="2217"/>
      <c r="FWD2090" s="2217"/>
      <c r="FWE2090" s="2217"/>
      <c r="FWF2090" s="2217"/>
      <c r="FWG2090" s="2217"/>
      <c r="FWH2090" s="2217"/>
      <c r="FWI2090" s="2217"/>
      <c r="FWJ2090" s="2217"/>
      <c r="FWK2090" s="2217"/>
      <c r="FWL2090" s="2217"/>
      <c r="FWM2090" s="2217"/>
      <c r="FWN2090" s="2217"/>
      <c r="FWO2090" s="2217"/>
      <c r="FWP2090" s="2217"/>
      <c r="FWQ2090" s="2217"/>
      <c r="FWR2090" s="2217"/>
      <c r="FWS2090" s="2217"/>
      <c r="FWT2090" s="2217"/>
      <c r="FWU2090" s="2217"/>
      <c r="FWV2090" s="2217"/>
      <c r="FWW2090" s="2217"/>
      <c r="FWX2090" s="2217"/>
      <c r="FWY2090" s="2217"/>
      <c r="FWZ2090" s="2217"/>
      <c r="FXA2090" s="2217"/>
      <c r="FXB2090" s="2217"/>
      <c r="FXC2090" s="2217"/>
      <c r="FXD2090" s="2217"/>
      <c r="FXE2090" s="2217"/>
      <c r="FXF2090" s="2217"/>
      <c r="FXG2090" s="2217"/>
      <c r="FXH2090" s="2217"/>
      <c r="FXI2090" s="2217"/>
      <c r="FXJ2090" s="2217"/>
      <c r="FXK2090" s="2217"/>
      <c r="FXL2090" s="2217"/>
      <c r="FXM2090" s="2217"/>
      <c r="FXN2090" s="2217"/>
      <c r="FXO2090" s="2217"/>
      <c r="FXP2090" s="2217"/>
      <c r="FXQ2090" s="2217"/>
      <c r="FXR2090" s="2217"/>
      <c r="FXS2090" s="2217"/>
      <c r="FXT2090" s="2217"/>
      <c r="FXU2090" s="2217"/>
      <c r="FXV2090" s="2217"/>
      <c r="FXW2090" s="2217"/>
      <c r="FXX2090" s="2217"/>
      <c r="FXY2090" s="2217"/>
      <c r="FXZ2090" s="2217"/>
      <c r="FYA2090" s="2217"/>
      <c r="FYB2090" s="2217"/>
      <c r="FYC2090" s="2217"/>
      <c r="FYD2090" s="2217"/>
      <c r="FYE2090" s="2217"/>
      <c r="FYF2090" s="2217"/>
      <c r="FYG2090" s="2217"/>
      <c r="FYH2090" s="2217"/>
      <c r="FYI2090" s="2217"/>
      <c r="FYJ2090" s="2217"/>
      <c r="FYK2090" s="2217"/>
      <c r="FYL2090" s="2217"/>
      <c r="FYM2090" s="2217"/>
      <c r="FYN2090" s="2217"/>
      <c r="FYO2090" s="2217"/>
      <c r="FYP2090" s="2217"/>
      <c r="FYQ2090" s="2217"/>
      <c r="FYR2090" s="2217"/>
      <c r="FYS2090" s="2217"/>
      <c r="FYT2090" s="2217"/>
      <c r="FYU2090" s="2217"/>
      <c r="FYV2090" s="2217"/>
      <c r="FYW2090" s="2217"/>
      <c r="FYX2090" s="2217"/>
      <c r="FYY2090" s="2217"/>
      <c r="FYZ2090" s="2217"/>
      <c r="FZA2090" s="2217"/>
      <c r="FZB2090" s="2217"/>
      <c r="FZC2090" s="2217"/>
      <c r="FZD2090" s="2217"/>
      <c r="FZE2090" s="2217"/>
      <c r="FZF2090" s="2217"/>
      <c r="FZG2090" s="2217"/>
      <c r="FZH2090" s="2217"/>
      <c r="FZI2090" s="2217"/>
      <c r="FZJ2090" s="2217"/>
      <c r="FZK2090" s="2217"/>
      <c r="FZL2090" s="2217"/>
      <c r="FZM2090" s="2217"/>
      <c r="FZN2090" s="2217"/>
      <c r="FZO2090" s="2217"/>
      <c r="FZP2090" s="2217"/>
      <c r="FZQ2090" s="2217"/>
      <c r="FZR2090" s="2217"/>
      <c r="FZS2090" s="2217"/>
      <c r="FZT2090" s="2217"/>
      <c r="FZU2090" s="2217"/>
      <c r="FZV2090" s="2217"/>
      <c r="FZW2090" s="2217"/>
      <c r="FZX2090" s="2217"/>
      <c r="FZY2090" s="2217"/>
      <c r="FZZ2090" s="2217"/>
      <c r="GAA2090" s="2217"/>
      <c r="GAB2090" s="2217"/>
      <c r="GAC2090" s="2217"/>
      <c r="GAD2090" s="2217"/>
      <c r="GAE2090" s="2217"/>
      <c r="GAF2090" s="2217"/>
      <c r="GAG2090" s="2217"/>
      <c r="GAH2090" s="2217"/>
      <c r="GAI2090" s="2217"/>
      <c r="GAJ2090" s="2217"/>
      <c r="GAK2090" s="2217"/>
      <c r="GAL2090" s="2217"/>
      <c r="GAM2090" s="2217"/>
      <c r="GAN2090" s="2217"/>
      <c r="GAO2090" s="2217"/>
      <c r="GAP2090" s="2217"/>
      <c r="GAQ2090" s="2217"/>
      <c r="GAR2090" s="2217"/>
      <c r="GAS2090" s="2217"/>
      <c r="GAT2090" s="2217"/>
      <c r="GAU2090" s="2217"/>
      <c r="GAV2090" s="2217"/>
      <c r="GAW2090" s="2217"/>
      <c r="GAX2090" s="2217"/>
      <c r="GAY2090" s="2217"/>
      <c r="GAZ2090" s="2217"/>
      <c r="GBA2090" s="2217"/>
      <c r="GBB2090" s="2217"/>
      <c r="GBC2090" s="2217"/>
      <c r="GBD2090" s="2217"/>
      <c r="GBE2090" s="2217"/>
      <c r="GBF2090" s="2217"/>
      <c r="GBG2090" s="2217"/>
      <c r="GBH2090" s="2217"/>
      <c r="GBI2090" s="2217"/>
      <c r="GBJ2090" s="2217"/>
      <c r="GBK2090" s="2217"/>
      <c r="GBL2090" s="2217"/>
      <c r="GBM2090" s="2217"/>
      <c r="GBN2090" s="2217"/>
      <c r="GBO2090" s="2217"/>
      <c r="GBP2090" s="2217"/>
      <c r="GBQ2090" s="2217"/>
      <c r="GBR2090" s="2217"/>
      <c r="GBS2090" s="2217"/>
      <c r="GBT2090" s="2217"/>
      <c r="GBU2090" s="2217"/>
      <c r="GBV2090" s="2217"/>
      <c r="GBW2090" s="2217"/>
      <c r="GBX2090" s="2217"/>
      <c r="GBY2090" s="2217"/>
      <c r="GBZ2090" s="2217"/>
      <c r="GCA2090" s="2217"/>
      <c r="GCB2090" s="2217"/>
      <c r="GCC2090" s="2217"/>
      <c r="GCD2090" s="2217"/>
      <c r="GCE2090" s="2217"/>
      <c r="GCF2090" s="2217"/>
      <c r="GCG2090" s="2217"/>
      <c r="GCH2090" s="2217"/>
      <c r="GCI2090" s="2217"/>
      <c r="GCJ2090" s="2217"/>
      <c r="GCK2090" s="2217"/>
      <c r="GCL2090" s="2217"/>
      <c r="GCM2090" s="2217"/>
      <c r="GCN2090" s="2217"/>
      <c r="GCO2090" s="2217"/>
      <c r="GCP2090" s="2217"/>
      <c r="GCQ2090" s="2217"/>
      <c r="GCR2090" s="2217"/>
      <c r="GCS2090" s="2217"/>
      <c r="GCT2090" s="2217"/>
      <c r="GCU2090" s="2217"/>
      <c r="GCV2090" s="2217"/>
      <c r="GCW2090" s="2217"/>
      <c r="GCX2090" s="2217"/>
      <c r="GCY2090" s="2217"/>
      <c r="GCZ2090" s="2217"/>
      <c r="GDA2090" s="2217"/>
      <c r="GDB2090" s="2217"/>
      <c r="GDC2090" s="2217"/>
      <c r="GDD2090" s="2217"/>
      <c r="GDE2090" s="2217"/>
      <c r="GDF2090" s="2217"/>
      <c r="GDG2090" s="2217"/>
      <c r="GDH2090" s="2217"/>
      <c r="GDI2090" s="2217"/>
      <c r="GDJ2090" s="2217"/>
      <c r="GDK2090" s="2217"/>
      <c r="GDL2090" s="2217"/>
      <c r="GDM2090" s="2217"/>
      <c r="GDN2090" s="2217"/>
      <c r="GDO2090" s="2217"/>
      <c r="GDP2090" s="2217"/>
      <c r="GDQ2090" s="2217"/>
      <c r="GDR2090" s="2217"/>
      <c r="GDS2090" s="2217"/>
      <c r="GDT2090" s="2217"/>
      <c r="GDU2090" s="2217"/>
      <c r="GDV2090" s="2217"/>
      <c r="GDW2090" s="2217"/>
      <c r="GDX2090" s="2217"/>
      <c r="GDY2090" s="2217"/>
      <c r="GDZ2090" s="2217"/>
      <c r="GEA2090" s="2217"/>
      <c r="GEB2090" s="2217"/>
      <c r="GEC2090" s="2217"/>
      <c r="GED2090" s="2217"/>
      <c r="GEE2090" s="2217"/>
      <c r="GEF2090" s="2217"/>
      <c r="GEG2090" s="2217"/>
      <c r="GEH2090" s="2217"/>
      <c r="GEI2090" s="2217"/>
      <c r="GEJ2090" s="2217"/>
      <c r="GEK2090" s="2217"/>
      <c r="GEL2090" s="2217"/>
      <c r="GEM2090" s="2217"/>
      <c r="GEN2090" s="2217"/>
      <c r="GEO2090" s="2217"/>
      <c r="GEP2090" s="2217"/>
      <c r="GEQ2090" s="2217"/>
      <c r="GER2090" s="2217"/>
      <c r="GES2090" s="2217"/>
      <c r="GET2090" s="2217"/>
      <c r="GEU2090" s="2217"/>
      <c r="GEV2090" s="2217"/>
      <c r="GEW2090" s="2217"/>
      <c r="GEX2090" s="2217"/>
      <c r="GEY2090" s="2217"/>
      <c r="GEZ2090" s="2217"/>
      <c r="GFA2090" s="2217"/>
      <c r="GFB2090" s="2217"/>
      <c r="GFC2090" s="2217"/>
      <c r="GFD2090" s="2217"/>
      <c r="GFE2090" s="2217"/>
      <c r="GFF2090" s="2217"/>
      <c r="GFG2090" s="2217"/>
      <c r="GFH2090" s="2217"/>
      <c r="GFI2090" s="2217"/>
      <c r="GFJ2090" s="2217"/>
      <c r="GFK2090" s="2217"/>
      <c r="GFL2090" s="2217"/>
      <c r="GFM2090" s="2217"/>
      <c r="GFN2090" s="2217"/>
      <c r="GFO2090" s="2217"/>
      <c r="GFP2090" s="2217"/>
      <c r="GFQ2090" s="2217"/>
      <c r="GFR2090" s="2217"/>
      <c r="GFS2090" s="2217"/>
      <c r="GFT2090" s="2217"/>
      <c r="GFU2090" s="2217"/>
      <c r="GFV2090" s="2217"/>
      <c r="GFW2090" s="2217"/>
      <c r="GFX2090" s="2217"/>
      <c r="GFY2090" s="2217"/>
      <c r="GFZ2090" s="2217"/>
      <c r="GGA2090" s="2217"/>
      <c r="GGB2090" s="2217"/>
      <c r="GGC2090" s="2217"/>
      <c r="GGD2090" s="2217"/>
      <c r="GGE2090" s="2217"/>
      <c r="GGF2090" s="2217"/>
      <c r="GGG2090" s="2217"/>
      <c r="GGH2090" s="2217"/>
      <c r="GGI2090" s="2217"/>
      <c r="GGJ2090" s="2217"/>
      <c r="GGK2090" s="2217"/>
      <c r="GGL2090" s="2217"/>
      <c r="GGM2090" s="2217"/>
      <c r="GGN2090" s="2217"/>
      <c r="GGO2090" s="2217"/>
      <c r="GGP2090" s="2217"/>
      <c r="GGQ2090" s="2217"/>
      <c r="GGR2090" s="2217"/>
      <c r="GGS2090" s="2217"/>
      <c r="GGT2090" s="2217"/>
      <c r="GGU2090" s="2217"/>
      <c r="GGV2090" s="2217"/>
      <c r="GGW2090" s="2217"/>
      <c r="GGX2090" s="2217"/>
      <c r="GGY2090" s="2217"/>
      <c r="GGZ2090" s="2217"/>
      <c r="GHA2090" s="2217"/>
      <c r="GHB2090" s="2217"/>
      <c r="GHC2090" s="2217"/>
      <c r="GHD2090" s="2217"/>
      <c r="GHE2090" s="2217"/>
      <c r="GHF2090" s="2217"/>
      <c r="GHG2090" s="2217"/>
      <c r="GHH2090" s="2217"/>
      <c r="GHI2090" s="2217"/>
      <c r="GHJ2090" s="2217"/>
      <c r="GHK2090" s="2217"/>
      <c r="GHL2090" s="2217"/>
      <c r="GHM2090" s="2217"/>
      <c r="GHN2090" s="2217"/>
      <c r="GHO2090" s="2217"/>
      <c r="GHP2090" s="2217"/>
      <c r="GHQ2090" s="2217"/>
      <c r="GHR2090" s="2217"/>
      <c r="GHS2090" s="2217"/>
      <c r="GHT2090" s="2217"/>
      <c r="GHU2090" s="2217"/>
      <c r="GHV2090" s="2217"/>
      <c r="GHW2090" s="2217"/>
      <c r="GHX2090" s="2217"/>
      <c r="GHY2090" s="2217"/>
      <c r="GHZ2090" s="2217"/>
      <c r="GIA2090" s="2217"/>
      <c r="GIB2090" s="2217"/>
      <c r="GIC2090" s="2217"/>
      <c r="GID2090" s="2217"/>
      <c r="GIE2090" s="2217"/>
      <c r="GIF2090" s="2217"/>
      <c r="GIG2090" s="2217"/>
      <c r="GIH2090" s="2217"/>
      <c r="GII2090" s="2217"/>
      <c r="GIJ2090" s="2217"/>
      <c r="GIK2090" s="2217"/>
      <c r="GIL2090" s="2217"/>
      <c r="GIM2090" s="2217"/>
      <c r="GIN2090" s="2217"/>
      <c r="GIO2090" s="2217"/>
      <c r="GIP2090" s="2217"/>
      <c r="GIQ2090" s="2217"/>
      <c r="GIR2090" s="2217"/>
      <c r="GIS2090" s="2217"/>
      <c r="GIT2090" s="2217"/>
      <c r="GIU2090" s="2217"/>
      <c r="GIV2090" s="2217"/>
      <c r="GIW2090" s="2217"/>
      <c r="GIX2090" s="2217"/>
      <c r="GIY2090" s="2217"/>
      <c r="GIZ2090" s="2217"/>
      <c r="GJA2090" s="2217"/>
      <c r="GJB2090" s="2217"/>
      <c r="GJC2090" s="2217"/>
      <c r="GJD2090" s="2217"/>
      <c r="GJE2090" s="2217"/>
      <c r="GJF2090" s="2217"/>
      <c r="GJG2090" s="2217"/>
      <c r="GJH2090" s="2217"/>
      <c r="GJI2090" s="2217"/>
      <c r="GJJ2090" s="2217"/>
      <c r="GJK2090" s="2217"/>
      <c r="GJL2090" s="2217"/>
      <c r="GJM2090" s="2217"/>
      <c r="GJN2090" s="2217"/>
      <c r="GJO2090" s="2217"/>
      <c r="GJP2090" s="2217"/>
      <c r="GJQ2090" s="2217"/>
      <c r="GJR2090" s="2217"/>
      <c r="GJS2090" s="2217"/>
      <c r="GJT2090" s="2217"/>
      <c r="GJU2090" s="2217"/>
      <c r="GJV2090" s="2217"/>
      <c r="GJW2090" s="2217"/>
      <c r="GJX2090" s="2217"/>
      <c r="GJY2090" s="2217"/>
      <c r="GJZ2090" s="2217"/>
      <c r="GKA2090" s="2217"/>
      <c r="GKB2090" s="2217"/>
      <c r="GKC2090" s="2217"/>
      <c r="GKD2090" s="2217"/>
      <c r="GKE2090" s="2217"/>
      <c r="GKF2090" s="2217"/>
      <c r="GKG2090" s="2217"/>
      <c r="GKH2090" s="2217"/>
      <c r="GKI2090" s="2217"/>
      <c r="GKJ2090" s="2217"/>
      <c r="GKK2090" s="2217"/>
      <c r="GKL2090" s="2217"/>
      <c r="GKM2090" s="2217"/>
      <c r="GKN2090" s="2217"/>
      <c r="GKO2090" s="2217"/>
      <c r="GKP2090" s="2217"/>
      <c r="GKQ2090" s="2217"/>
      <c r="GKR2090" s="2217"/>
      <c r="GKS2090" s="2217"/>
      <c r="GKT2090" s="2217"/>
      <c r="GKU2090" s="2217"/>
      <c r="GKV2090" s="2217"/>
      <c r="GKW2090" s="2217"/>
      <c r="GKX2090" s="2217"/>
      <c r="GKY2090" s="2217"/>
      <c r="GKZ2090" s="2217"/>
      <c r="GLA2090" s="2217"/>
      <c r="GLB2090" s="2217"/>
      <c r="GLC2090" s="2217"/>
      <c r="GLD2090" s="2217"/>
      <c r="GLE2090" s="2217"/>
      <c r="GLF2090" s="2217"/>
      <c r="GLG2090" s="2217"/>
      <c r="GLH2090" s="2217"/>
      <c r="GLI2090" s="2217"/>
      <c r="GLJ2090" s="2217"/>
      <c r="GLK2090" s="2217"/>
      <c r="GLL2090" s="2217"/>
      <c r="GLM2090" s="2217"/>
      <c r="GLN2090" s="2217"/>
      <c r="GLO2090" s="2217"/>
      <c r="GLP2090" s="2217"/>
      <c r="GLQ2090" s="2217"/>
      <c r="GLR2090" s="2217"/>
      <c r="GLS2090" s="2217"/>
      <c r="GLT2090" s="2217"/>
      <c r="GLU2090" s="2217"/>
      <c r="GLV2090" s="2217"/>
      <c r="GLW2090" s="2217"/>
      <c r="GLX2090" s="2217"/>
      <c r="GLY2090" s="2217"/>
      <c r="GLZ2090" s="2217"/>
      <c r="GMA2090" s="2217"/>
      <c r="GMB2090" s="2217"/>
      <c r="GMC2090" s="2217"/>
      <c r="GMD2090" s="2217"/>
      <c r="GME2090" s="2217"/>
      <c r="GMF2090" s="2217"/>
      <c r="GMG2090" s="2217"/>
      <c r="GMH2090" s="2217"/>
      <c r="GMI2090" s="2217"/>
      <c r="GMJ2090" s="2217"/>
      <c r="GMK2090" s="2217"/>
      <c r="GML2090" s="2217"/>
      <c r="GMM2090" s="2217"/>
      <c r="GMN2090" s="2217"/>
      <c r="GMO2090" s="2217"/>
      <c r="GMP2090" s="2217"/>
      <c r="GMQ2090" s="2217"/>
      <c r="GMR2090" s="2217"/>
      <c r="GMS2090" s="2217"/>
      <c r="GMT2090" s="2217"/>
      <c r="GMU2090" s="2217"/>
      <c r="GMV2090" s="2217"/>
      <c r="GMW2090" s="2217"/>
      <c r="GMX2090" s="2217"/>
      <c r="GMY2090" s="2217"/>
      <c r="GMZ2090" s="2217"/>
      <c r="GNA2090" s="2217"/>
      <c r="GNB2090" s="2217"/>
      <c r="GNC2090" s="2217"/>
      <c r="GND2090" s="2217"/>
      <c r="GNE2090" s="2217"/>
      <c r="GNF2090" s="2217"/>
      <c r="GNG2090" s="2217"/>
      <c r="GNH2090" s="2217"/>
      <c r="GNI2090" s="2217"/>
      <c r="GNJ2090" s="2217"/>
      <c r="GNK2090" s="2217"/>
      <c r="GNL2090" s="2217"/>
      <c r="GNM2090" s="2217"/>
      <c r="GNN2090" s="2217"/>
      <c r="GNO2090" s="2217"/>
      <c r="GNP2090" s="2217"/>
      <c r="GNQ2090" s="2217"/>
      <c r="GNR2090" s="2217"/>
      <c r="GNS2090" s="2217"/>
      <c r="GNT2090" s="2217"/>
      <c r="GNU2090" s="2217"/>
      <c r="GNV2090" s="2217"/>
      <c r="GNW2090" s="2217"/>
      <c r="GNX2090" s="2217"/>
      <c r="GNY2090" s="2217"/>
      <c r="GNZ2090" s="2217"/>
      <c r="GOA2090" s="2217"/>
      <c r="GOB2090" s="2217"/>
      <c r="GOC2090" s="2217"/>
      <c r="GOD2090" s="2217"/>
      <c r="GOE2090" s="2217"/>
      <c r="GOF2090" s="2217"/>
      <c r="GOG2090" s="2217"/>
      <c r="GOH2090" s="2217"/>
      <c r="GOI2090" s="2217"/>
      <c r="GOJ2090" s="2217"/>
      <c r="GOK2090" s="2217"/>
      <c r="GOL2090" s="2217"/>
      <c r="GOM2090" s="2217"/>
      <c r="GON2090" s="2217"/>
      <c r="GOO2090" s="2217"/>
      <c r="GOP2090" s="2217"/>
      <c r="GOQ2090" s="2217"/>
      <c r="GOR2090" s="2217"/>
      <c r="GOS2090" s="2217"/>
      <c r="GOT2090" s="2217"/>
      <c r="GOU2090" s="2217"/>
      <c r="GOV2090" s="2217"/>
      <c r="GOW2090" s="2217"/>
      <c r="GOX2090" s="2217"/>
      <c r="GOY2090" s="2217"/>
      <c r="GOZ2090" s="2217"/>
      <c r="GPA2090" s="2217"/>
      <c r="GPB2090" s="2217"/>
      <c r="GPC2090" s="2217"/>
      <c r="GPD2090" s="2217"/>
      <c r="GPE2090" s="2217"/>
      <c r="GPF2090" s="2217"/>
      <c r="GPG2090" s="2217"/>
      <c r="GPH2090" s="2217"/>
      <c r="GPI2090" s="2217"/>
      <c r="GPJ2090" s="2217"/>
      <c r="GPK2090" s="2217"/>
      <c r="GPL2090" s="2217"/>
      <c r="GPM2090" s="2217"/>
      <c r="GPN2090" s="2217"/>
      <c r="GPO2090" s="2217"/>
      <c r="GPP2090" s="2217"/>
      <c r="GPQ2090" s="2217"/>
      <c r="GPR2090" s="2217"/>
      <c r="GPS2090" s="2217"/>
      <c r="GPT2090" s="2217"/>
      <c r="GPU2090" s="2217"/>
      <c r="GPV2090" s="2217"/>
      <c r="GPW2090" s="2217"/>
      <c r="GPX2090" s="2217"/>
      <c r="GPY2090" s="2217"/>
      <c r="GPZ2090" s="2217"/>
      <c r="GQA2090" s="2217"/>
      <c r="GQB2090" s="2217"/>
      <c r="GQC2090" s="2217"/>
      <c r="GQD2090" s="2217"/>
      <c r="GQE2090" s="2217"/>
      <c r="GQF2090" s="2217"/>
      <c r="GQG2090" s="2217"/>
      <c r="GQH2090" s="2217"/>
      <c r="GQI2090" s="2217"/>
      <c r="GQJ2090" s="2217"/>
      <c r="GQK2090" s="2217"/>
      <c r="GQL2090" s="2217"/>
      <c r="GQM2090" s="2217"/>
      <c r="GQN2090" s="2217"/>
      <c r="GQO2090" s="2217"/>
      <c r="GQP2090" s="2217"/>
      <c r="GQQ2090" s="2217"/>
      <c r="GQR2090" s="2217"/>
      <c r="GQS2090" s="2217"/>
      <c r="GQT2090" s="2217"/>
      <c r="GQU2090" s="2217"/>
      <c r="GQV2090" s="2217"/>
      <c r="GQW2090" s="2217"/>
      <c r="GQX2090" s="2217"/>
      <c r="GQY2090" s="2217"/>
      <c r="GQZ2090" s="2217"/>
      <c r="GRA2090" s="2217"/>
      <c r="GRB2090" s="2217"/>
      <c r="GRC2090" s="2217"/>
      <c r="GRD2090" s="2217"/>
      <c r="GRE2090" s="2217"/>
      <c r="GRF2090" s="2217"/>
      <c r="GRG2090" s="2217"/>
      <c r="GRH2090" s="2217"/>
      <c r="GRI2090" s="2217"/>
      <c r="GRJ2090" s="2217"/>
      <c r="GRK2090" s="2217"/>
      <c r="GRL2090" s="2217"/>
      <c r="GRM2090" s="2217"/>
      <c r="GRN2090" s="2217"/>
      <c r="GRO2090" s="2217"/>
      <c r="GRP2090" s="2217"/>
      <c r="GRQ2090" s="2217"/>
      <c r="GRR2090" s="2217"/>
      <c r="GRS2090" s="2217"/>
      <c r="GRT2090" s="2217"/>
      <c r="GRU2090" s="2217"/>
      <c r="GRV2090" s="2217"/>
      <c r="GRW2090" s="2217"/>
      <c r="GRX2090" s="2217"/>
      <c r="GRY2090" s="2217"/>
      <c r="GRZ2090" s="2217"/>
      <c r="GSA2090" s="2217"/>
      <c r="GSB2090" s="2217"/>
      <c r="GSC2090" s="2217"/>
      <c r="GSD2090" s="2217"/>
      <c r="GSE2090" s="2217"/>
      <c r="GSF2090" s="2217"/>
      <c r="GSG2090" s="2217"/>
      <c r="GSH2090" s="2217"/>
      <c r="GSI2090" s="2217"/>
      <c r="GSJ2090" s="2217"/>
      <c r="GSK2090" s="2217"/>
      <c r="GSL2090" s="2217"/>
      <c r="GSM2090" s="2217"/>
      <c r="GSN2090" s="2217"/>
      <c r="GSO2090" s="2217"/>
      <c r="GSP2090" s="2217"/>
      <c r="GSQ2090" s="2217"/>
      <c r="GSR2090" s="2217"/>
      <c r="GSS2090" s="2217"/>
      <c r="GST2090" s="2217"/>
      <c r="GSU2090" s="2217"/>
      <c r="GSV2090" s="2217"/>
      <c r="GSW2090" s="2217"/>
      <c r="GSX2090" s="2217"/>
      <c r="GSY2090" s="2217"/>
      <c r="GSZ2090" s="2217"/>
      <c r="GTA2090" s="2217"/>
      <c r="GTB2090" s="2217"/>
      <c r="GTC2090" s="2217"/>
      <c r="GTD2090" s="2217"/>
      <c r="GTE2090" s="2217"/>
      <c r="GTF2090" s="2217"/>
      <c r="GTG2090" s="2217"/>
      <c r="GTH2090" s="2217"/>
      <c r="GTI2090" s="2217"/>
      <c r="GTJ2090" s="2217"/>
      <c r="GTK2090" s="2217"/>
      <c r="GTL2090" s="2217"/>
      <c r="GTM2090" s="2217"/>
      <c r="GTN2090" s="2217"/>
      <c r="GTO2090" s="2217"/>
      <c r="GTP2090" s="2217"/>
      <c r="GTQ2090" s="2217"/>
      <c r="GTR2090" s="2217"/>
      <c r="GTS2090" s="2217"/>
      <c r="GTT2090" s="2217"/>
      <c r="GTU2090" s="2217"/>
      <c r="GTV2090" s="2217"/>
      <c r="GTW2090" s="2217"/>
      <c r="GTX2090" s="2217"/>
      <c r="GTY2090" s="2217"/>
      <c r="GTZ2090" s="2217"/>
      <c r="GUA2090" s="2217"/>
      <c r="GUB2090" s="2217"/>
      <c r="GUC2090" s="2217"/>
      <c r="GUD2090" s="2217"/>
      <c r="GUE2090" s="2217"/>
      <c r="GUF2090" s="2217"/>
      <c r="GUG2090" s="2217"/>
      <c r="GUH2090" s="2217"/>
      <c r="GUI2090" s="2217"/>
      <c r="GUJ2090" s="2217"/>
      <c r="GUK2090" s="2217"/>
      <c r="GUL2090" s="2217"/>
      <c r="GUM2090" s="2217"/>
      <c r="GUN2090" s="2217"/>
      <c r="GUO2090" s="2217"/>
      <c r="GUP2090" s="2217"/>
      <c r="GUQ2090" s="2217"/>
      <c r="GUR2090" s="2217"/>
      <c r="GUS2090" s="2217"/>
      <c r="GUT2090" s="2217"/>
      <c r="GUU2090" s="2217"/>
      <c r="GUV2090" s="2217"/>
      <c r="GUW2090" s="2217"/>
      <c r="GUX2090" s="2217"/>
      <c r="GUY2090" s="2217"/>
      <c r="GUZ2090" s="2217"/>
      <c r="GVA2090" s="2217"/>
      <c r="GVB2090" s="2217"/>
      <c r="GVC2090" s="2217"/>
      <c r="GVD2090" s="2217"/>
      <c r="GVE2090" s="2217"/>
      <c r="GVF2090" s="2217"/>
      <c r="GVG2090" s="2217"/>
      <c r="GVH2090" s="2217"/>
      <c r="GVI2090" s="2217"/>
      <c r="GVJ2090" s="2217"/>
      <c r="GVK2090" s="2217"/>
      <c r="GVL2090" s="2217"/>
      <c r="GVM2090" s="2217"/>
      <c r="GVN2090" s="2217"/>
      <c r="GVO2090" s="2217"/>
      <c r="GVP2090" s="2217"/>
      <c r="GVQ2090" s="2217"/>
      <c r="GVR2090" s="2217"/>
      <c r="GVS2090" s="2217"/>
      <c r="GVT2090" s="2217"/>
      <c r="GVU2090" s="2217"/>
      <c r="GVV2090" s="2217"/>
      <c r="GVW2090" s="2217"/>
      <c r="GVX2090" s="2217"/>
      <c r="GVY2090" s="2217"/>
      <c r="GVZ2090" s="2217"/>
      <c r="GWA2090" s="2217"/>
      <c r="GWB2090" s="2217"/>
      <c r="GWC2090" s="2217"/>
      <c r="GWD2090" s="2217"/>
      <c r="GWE2090" s="2217"/>
      <c r="GWF2090" s="2217"/>
      <c r="GWG2090" s="2217"/>
      <c r="GWH2090" s="2217"/>
      <c r="GWI2090" s="2217"/>
      <c r="GWJ2090" s="2217"/>
      <c r="GWK2090" s="2217"/>
      <c r="GWL2090" s="2217"/>
      <c r="GWM2090" s="2217"/>
      <c r="GWN2090" s="2217"/>
      <c r="GWO2090" s="2217"/>
      <c r="GWP2090" s="2217"/>
      <c r="GWQ2090" s="2217"/>
      <c r="GWR2090" s="2217"/>
      <c r="GWS2090" s="2217"/>
      <c r="GWT2090" s="2217"/>
      <c r="GWU2090" s="2217"/>
      <c r="GWV2090" s="2217"/>
      <c r="GWW2090" s="2217"/>
      <c r="GWX2090" s="2217"/>
      <c r="GWY2090" s="2217"/>
      <c r="GWZ2090" s="2217"/>
      <c r="GXA2090" s="2217"/>
      <c r="GXB2090" s="2217"/>
      <c r="GXC2090" s="2217"/>
      <c r="GXD2090" s="2217"/>
      <c r="GXE2090" s="2217"/>
      <c r="GXF2090" s="2217"/>
      <c r="GXG2090" s="2217"/>
      <c r="GXH2090" s="2217"/>
      <c r="GXI2090" s="2217"/>
      <c r="GXJ2090" s="2217"/>
      <c r="GXK2090" s="2217"/>
      <c r="GXL2090" s="2217"/>
      <c r="GXM2090" s="2217"/>
      <c r="GXN2090" s="2217"/>
      <c r="GXO2090" s="2217"/>
      <c r="GXP2090" s="2217"/>
      <c r="GXQ2090" s="2217"/>
      <c r="GXR2090" s="2217"/>
      <c r="GXS2090" s="2217"/>
      <c r="GXT2090" s="2217"/>
      <c r="GXU2090" s="2217"/>
      <c r="GXV2090" s="2217"/>
      <c r="GXW2090" s="2217"/>
      <c r="GXX2090" s="2217"/>
      <c r="GXY2090" s="2217"/>
      <c r="GXZ2090" s="2217"/>
      <c r="GYA2090" s="2217"/>
      <c r="GYB2090" s="2217"/>
      <c r="GYC2090" s="2217"/>
      <c r="GYD2090" s="2217"/>
      <c r="GYE2090" s="2217"/>
      <c r="GYF2090" s="2217"/>
      <c r="GYG2090" s="2217"/>
      <c r="GYH2090" s="2217"/>
      <c r="GYI2090" s="2217"/>
      <c r="GYJ2090" s="2217"/>
      <c r="GYK2090" s="2217"/>
      <c r="GYL2090" s="2217"/>
      <c r="GYM2090" s="2217"/>
      <c r="GYN2090" s="2217"/>
      <c r="GYO2090" s="2217"/>
      <c r="GYP2090" s="2217"/>
      <c r="GYQ2090" s="2217"/>
      <c r="GYR2090" s="2217"/>
      <c r="GYS2090" s="2217"/>
      <c r="GYT2090" s="2217"/>
      <c r="GYU2090" s="2217"/>
      <c r="GYV2090" s="2217"/>
      <c r="GYW2090" s="2217"/>
      <c r="GYX2090" s="2217"/>
      <c r="GYY2090" s="2217"/>
      <c r="GYZ2090" s="2217"/>
      <c r="GZA2090" s="2217"/>
      <c r="GZB2090" s="2217"/>
      <c r="GZC2090" s="2217"/>
      <c r="GZD2090" s="2217"/>
      <c r="GZE2090" s="2217"/>
      <c r="GZF2090" s="2217"/>
      <c r="GZG2090" s="2217"/>
      <c r="GZH2090" s="2217"/>
      <c r="GZI2090" s="2217"/>
      <c r="GZJ2090" s="2217"/>
      <c r="GZK2090" s="2217"/>
      <c r="GZL2090" s="2217"/>
      <c r="GZM2090" s="2217"/>
      <c r="GZN2090" s="2217"/>
      <c r="GZO2090" s="2217"/>
      <c r="GZP2090" s="2217"/>
      <c r="GZQ2090" s="2217"/>
      <c r="GZR2090" s="2217"/>
      <c r="GZS2090" s="2217"/>
      <c r="GZT2090" s="2217"/>
      <c r="GZU2090" s="2217"/>
      <c r="GZV2090" s="2217"/>
      <c r="GZW2090" s="2217"/>
      <c r="GZX2090" s="2217"/>
      <c r="GZY2090" s="2217"/>
      <c r="GZZ2090" s="2217"/>
      <c r="HAA2090" s="2217"/>
      <c r="HAB2090" s="2217"/>
      <c r="HAC2090" s="2217"/>
      <c r="HAD2090" s="2217"/>
      <c r="HAE2090" s="2217"/>
      <c r="HAF2090" s="2217"/>
      <c r="HAG2090" s="2217"/>
      <c r="HAH2090" s="2217"/>
      <c r="HAI2090" s="2217"/>
      <c r="HAJ2090" s="2217"/>
      <c r="HAK2090" s="2217"/>
      <c r="HAL2090" s="2217"/>
      <c r="HAM2090" s="2217"/>
      <c r="HAN2090" s="2217"/>
      <c r="HAO2090" s="2217"/>
      <c r="HAP2090" s="2217"/>
      <c r="HAQ2090" s="2217"/>
      <c r="HAR2090" s="2217"/>
      <c r="HAS2090" s="2217"/>
      <c r="HAT2090" s="2217"/>
      <c r="HAU2090" s="2217"/>
      <c r="HAV2090" s="2217"/>
      <c r="HAW2090" s="2217"/>
      <c r="HAX2090" s="2217"/>
      <c r="HAY2090" s="2217"/>
      <c r="HAZ2090" s="2217"/>
      <c r="HBA2090" s="2217"/>
      <c r="HBB2090" s="2217"/>
      <c r="HBC2090" s="2217"/>
      <c r="HBD2090" s="2217"/>
      <c r="HBE2090" s="2217"/>
      <c r="HBF2090" s="2217"/>
      <c r="HBG2090" s="2217"/>
      <c r="HBH2090" s="2217"/>
      <c r="HBI2090" s="2217"/>
      <c r="HBJ2090" s="2217"/>
      <c r="HBK2090" s="2217"/>
      <c r="HBL2090" s="2217"/>
      <c r="HBM2090" s="2217"/>
      <c r="HBN2090" s="2217"/>
      <c r="HBO2090" s="2217"/>
      <c r="HBP2090" s="2217"/>
      <c r="HBQ2090" s="2217"/>
      <c r="HBR2090" s="2217"/>
      <c r="HBS2090" s="2217"/>
      <c r="HBT2090" s="2217"/>
      <c r="HBU2090" s="2217"/>
      <c r="HBV2090" s="2217"/>
      <c r="HBW2090" s="2217"/>
      <c r="HBX2090" s="2217"/>
      <c r="HBY2090" s="2217"/>
      <c r="HBZ2090" s="2217"/>
      <c r="HCA2090" s="2217"/>
      <c r="HCB2090" s="2217"/>
      <c r="HCC2090" s="2217"/>
      <c r="HCD2090" s="2217"/>
      <c r="HCE2090" s="2217"/>
      <c r="HCF2090" s="2217"/>
      <c r="HCG2090" s="2217"/>
      <c r="HCH2090" s="2217"/>
      <c r="HCI2090" s="2217"/>
      <c r="HCJ2090" s="2217"/>
      <c r="HCK2090" s="2217"/>
      <c r="HCL2090" s="2217"/>
      <c r="HCM2090" s="2217"/>
      <c r="HCN2090" s="2217"/>
      <c r="HCO2090" s="2217"/>
      <c r="HCP2090" s="2217"/>
      <c r="HCQ2090" s="2217"/>
      <c r="HCR2090" s="2217"/>
      <c r="HCS2090" s="2217"/>
      <c r="HCT2090" s="2217"/>
      <c r="HCU2090" s="2217"/>
      <c r="HCV2090" s="2217"/>
      <c r="HCW2090" s="2217"/>
      <c r="HCX2090" s="2217"/>
      <c r="HCY2090" s="2217"/>
      <c r="HCZ2090" s="2217"/>
      <c r="HDA2090" s="2217"/>
      <c r="HDB2090" s="2217"/>
      <c r="HDC2090" s="2217"/>
      <c r="HDD2090" s="2217"/>
      <c r="HDE2090" s="2217"/>
      <c r="HDF2090" s="2217"/>
      <c r="HDG2090" s="2217"/>
      <c r="HDH2090" s="2217"/>
      <c r="HDI2090" s="2217"/>
      <c r="HDJ2090" s="2217"/>
      <c r="HDK2090" s="2217"/>
      <c r="HDL2090" s="2217"/>
      <c r="HDM2090" s="2217"/>
      <c r="HDN2090" s="2217"/>
      <c r="HDO2090" s="2217"/>
      <c r="HDP2090" s="2217"/>
      <c r="HDQ2090" s="2217"/>
      <c r="HDR2090" s="2217"/>
      <c r="HDS2090" s="2217"/>
      <c r="HDT2090" s="2217"/>
      <c r="HDU2090" s="2217"/>
      <c r="HDV2090" s="2217"/>
      <c r="HDW2090" s="2217"/>
      <c r="HDX2090" s="2217"/>
      <c r="HDY2090" s="2217"/>
      <c r="HDZ2090" s="2217"/>
      <c r="HEA2090" s="2217"/>
      <c r="HEB2090" s="2217"/>
      <c r="HEC2090" s="2217"/>
      <c r="HED2090" s="2217"/>
      <c r="HEE2090" s="2217"/>
      <c r="HEF2090" s="2217"/>
      <c r="HEG2090" s="2217"/>
      <c r="HEH2090" s="2217"/>
      <c r="HEI2090" s="2217"/>
      <c r="HEJ2090" s="2217"/>
      <c r="HEK2090" s="2217"/>
      <c r="HEL2090" s="2217"/>
      <c r="HEM2090" s="2217"/>
      <c r="HEN2090" s="2217"/>
      <c r="HEO2090" s="2217"/>
      <c r="HEP2090" s="2217"/>
      <c r="HEQ2090" s="2217"/>
      <c r="HER2090" s="2217"/>
      <c r="HES2090" s="2217"/>
      <c r="HET2090" s="2217"/>
      <c r="HEU2090" s="2217"/>
      <c r="HEV2090" s="2217"/>
      <c r="HEW2090" s="2217"/>
      <c r="HEX2090" s="2217"/>
      <c r="HEY2090" s="2217"/>
      <c r="HEZ2090" s="2217"/>
      <c r="HFA2090" s="2217"/>
      <c r="HFB2090" s="2217"/>
      <c r="HFC2090" s="2217"/>
      <c r="HFD2090" s="2217"/>
      <c r="HFE2090" s="2217"/>
      <c r="HFF2090" s="2217"/>
      <c r="HFG2090" s="2217"/>
      <c r="HFH2090" s="2217"/>
      <c r="HFI2090" s="2217"/>
      <c r="HFJ2090" s="2217"/>
      <c r="HFK2090" s="2217"/>
      <c r="HFL2090" s="2217"/>
      <c r="HFM2090" s="2217"/>
      <c r="HFN2090" s="2217"/>
      <c r="HFO2090" s="2217"/>
      <c r="HFP2090" s="2217"/>
      <c r="HFQ2090" s="2217"/>
      <c r="HFR2090" s="2217"/>
      <c r="HFS2090" s="2217"/>
      <c r="HFT2090" s="2217"/>
      <c r="HFU2090" s="2217"/>
      <c r="HFV2090" s="2217"/>
      <c r="HFW2090" s="2217"/>
      <c r="HFX2090" s="2217"/>
      <c r="HFY2090" s="2217"/>
      <c r="HFZ2090" s="2217"/>
      <c r="HGA2090" s="2217"/>
      <c r="HGB2090" s="2217"/>
      <c r="HGC2090" s="2217"/>
      <c r="HGD2090" s="2217"/>
      <c r="HGE2090" s="2217"/>
      <c r="HGF2090" s="2217"/>
      <c r="HGG2090" s="2217"/>
      <c r="HGH2090" s="2217"/>
      <c r="HGI2090" s="2217"/>
      <c r="HGJ2090" s="2217"/>
      <c r="HGK2090" s="2217"/>
      <c r="HGL2090" s="2217"/>
      <c r="HGM2090" s="2217"/>
      <c r="HGN2090" s="2217"/>
      <c r="HGO2090" s="2217"/>
      <c r="HGP2090" s="2217"/>
      <c r="HGQ2090" s="2217"/>
      <c r="HGR2090" s="2217"/>
      <c r="HGS2090" s="2217"/>
      <c r="HGT2090" s="2217"/>
      <c r="HGU2090" s="2217"/>
      <c r="HGV2090" s="2217"/>
      <c r="HGW2090" s="2217"/>
      <c r="HGX2090" s="2217"/>
      <c r="HGY2090" s="2217"/>
      <c r="HGZ2090" s="2217"/>
      <c r="HHA2090" s="2217"/>
      <c r="HHB2090" s="2217"/>
      <c r="HHC2090" s="2217"/>
      <c r="HHD2090" s="2217"/>
      <c r="HHE2090" s="2217"/>
      <c r="HHF2090" s="2217"/>
      <c r="HHG2090" s="2217"/>
      <c r="HHH2090" s="2217"/>
      <c r="HHI2090" s="2217"/>
      <c r="HHJ2090" s="2217"/>
      <c r="HHK2090" s="2217"/>
      <c r="HHL2090" s="2217"/>
      <c r="HHM2090" s="2217"/>
      <c r="HHN2090" s="2217"/>
      <c r="HHO2090" s="2217"/>
      <c r="HHP2090" s="2217"/>
      <c r="HHQ2090" s="2217"/>
      <c r="HHR2090" s="2217"/>
      <c r="HHS2090" s="2217"/>
      <c r="HHT2090" s="2217"/>
      <c r="HHU2090" s="2217"/>
      <c r="HHV2090" s="2217"/>
      <c r="HHW2090" s="2217"/>
      <c r="HHX2090" s="2217"/>
      <c r="HHY2090" s="2217"/>
      <c r="HHZ2090" s="2217"/>
      <c r="HIA2090" s="2217"/>
      <c r="HIB2090" s="2217"/>
      <c r="HIC2090" s="2217"/>
      <c r="HID2090" s="2217"/>
      <c r="HIE2090" s="2217"/>
      <c r="HIF2090" s="2217"/>
      <c r="HIG2090" s="2217"/>
      <c r="HIH2090" s="2217"/>
      <c r="HII2090" s="2217"/>
      <c r="HIJ2090" s="2217"/>
      <c r="HIK2090" s="2217"/>
      <c r="HIL2090" s="2217"/>
      <c r="HIM2090" s="2217"/>
      <c r="HIN2090" s="2217"/>
      <c r="HIO2090" s="2217"/>
      <c r="HIP2090" s="2217"/>
      <c r="HIQ2090" s="2217"/>
      <c r="HIR2090" s="2217"/>
      <c r="HIS2090" s="2217"/>
      <c r="HIT2090" s="2217"/>
      <c r="HIU2090" s="2217"/>
      <c r="HIV2090" s="2217"/>
      <c r="HIW2090" s="2217"/>
      <c r="HIX2090" s="2217"/>
      <c r="HIY2090" s="2217"/>
      <c r="HIZ2090" s="2217"/>
      <c r="HJA2090" s="2217"/>
      <c r="HJB2090" s="2217"/>
      <c r="HJC2090" s="2217"/>
      <c r="HJD2090" s="2217"/>
      <c r="HJE2090" s="2217"/>
      <c r="HJF2090" s="2217"/>
      <c r="HJG2090" s="2217"/>
      <c r="HJH2090" s="2217"/>
      <c r="HJI2090" s="2217"/>
      <c r="HJJ2090" s="2217"/>
      <c r="HJK2090" s="2217"/>
      <c r="HJL2090" s="2217"/>
      <c r="HJM2090" s="2217"/>
      <c r="HJN2090" s="2217"/>
      <c r="HJO2090" s="2217"/>
      <c r="HJP2090" s="2217"/>
      <c r="HJQ2090" s="2217"/>
      <c r="HJR2090" s="2217"/>
      <c r="HJS2090" s="2217"/>
      <c r="HJT2090" s="2217"/>
      <c r="HJU2090" s="2217"/>
      <c r="HJV2090" s="2217"/>
      <c r="HJW2090" s="2217"/>
      <c r="HJX2090" s="2217"/>
      <c r="HJY2090" s="2217"/>
      <c r="HJZ2090" s="2217"/>
      <c r="HKA2090" s="2217"/>
      <c r="HKB2090" s="2217"/>
      <c r="HKC2090" s="2217"/>
      <c r="HKD2090" s="2217"/>
      <c r="HKE2090" s="2217"/>
      <c r="HKF2090" s="2217"/>
      <c r="HKG2090" s="2217"/>
      <c r="HKH2090" s="2217"/>
      <c r="HKI2090" s="2217"/>
      <c r="HKJ2090" s="2217"/>
      <c r="HKK2090" s="2217"/>
      <c r="HKL2090" s="2217"/>
      <c r="HKM2090" s="2217"/>
      <c r="HKN2090" s="2217"/>
      <c r="HKO2090" s="2217"/>
      <c r="HKP2090" s="2217"/>
      <c r="HKQ2090" s="2217"/>
      <c r="HKR2090" s="2217"/>
      <c r="HKS2090" s="2217"/>
      <c r="HKT2090" s="2217"/>
      <c r="HKU2090" s="2217"/>
      <c r="HKV2090" s="2217"/>
      <c r="HKW2090" s="2217"/>
      <c r="HKX2090" s="2217"/>
      <c r="HKY2090" s="2217"/>
      <c r="HKZ2090" s="2217"/>
      <c r="HLA2090" s="2217"/>
      <c r="HLB2090" s="2217"/>
      <c r="HLC2090" s="2217"/>
      <c r="HLD2090" s="2217"/>
      <c r="HLE2090" s="2217"/>
      <c r="HLF2090" s="2217"/>
      <c r="HLG2090" s="2217"/>
      <c r="HLH2090" s="2217"/>
      <c r="HLI2090" s="2217"/>
      <c r="HLJ2090" s="2217"/>
      <c r="HLK2090" s="2217"/>
      <c r="HLL2090" s="2217"/>
      <c r="HLM2090" s="2217"/>
      <c r="HLN2090" s="2217"/>
      <c r="HLO2090" s="2217"/>
      <c r="HLP2090" s="2217"/>
      <c r="HLQ2090" s="2217"/>
      <c r="HLR2090" s="2217"/>
      <c r="HLS2090" s="2217"/>
      <c r="HLT2090" s="2217"/>
      <c r="HLU2090" s="2217"/>
      <c r="HLV2090" s="2217"/>
      <c r="HLW2090" s="2217"/>
      <c r="HLX2090" s="2217"/>
      <c r="HLY2090" s="2217"/>
      <c r="HLZ2090" s="2217"/>
      <c r="HMA2090" s="2217"/>
      <c r="HMB2090" s="2217"/>
      <c r="HMC2090" s="2217"/>
      <c r="HMD2090" s="2217"/>
      <c r="HME2090" s="2217"/>
      <c r="HMF2090" s="2217"/>
      <c r="HMG2090" s="2217"/>
      <c r="HMH2090" s="2217"/>
      <c r="HMI2090" s="2217"/>
      <c r="HMJ2090" s="2217"/>
      <c r="HMK2090" s="2217"/>
      <c r="HML2090" s="2217"/>
      <c r="HMM2090" s="2217"/>
      <c r="HMN2090" s="2217"/>
      <c r="HMO2090" s="2217"/>
      <c r="HMP2090" s="2217"/>
      <c r="HMQ2090" s="2217"/>
      <c r="HMR2090" s="2217"/>
      <c r="HMS2090" s="2217"/>
      <c r="HMT2090" s="2217"/>
      <c r="HMU2090" s="2217"/>
      <c r="HMV2090" s="2217"/>
      <c r="HMW2090" s="2217"/>
      <c r="HMX2090" s="2217"/>
      <c r="HMY2090" s="2217"/>
      <c r="HMZ2090" s="2217"/>
      <c r="HNA2090" s="2217"/>
      <c r="HNB2090" s="2217"/>
      <c r="HNC2090" s="2217"/>
      <c r="HND2090" s="2217"/>
      <c r="HNE2090" s="2217"/>
      <c r="HNF2090" s="2217"/>
      <c r="HNG2090" s="2217"/>
      <c r="HNH2090" s="2217"/>
      <c r="HNI2090" s="2217"/>
      <c r="HNJ2090" s="2217"/>
      <c r="HNK2090" s="2217"/>
      <c r="HNL2090" s="2217"/>
      <c r="HNM2090" s="2217"/>
      <c r="HNN2090" s="2217"/>
      <c r="HNO2090" s="2217"/>
      <c r="HNP2090" s="2217"/>
      <c r="HNQ2090" s="2217"/>
      <c r="HNR2090" s="2217"/>
      <c r="HNS2090" s="2217"/>
      <c r="HNT2090" s="2217"/>
      <c r="HNU2090" s="2217"/>
      <c r="HNV2090" s="2217"/>
      <c r="HNW2090" s="2217"/>
      <c r="HNX2090" s="2217"/>
      <c r="HNY2090" s="2217"/>
      <c r="HNZ2090" s="2217"/>
      <c r="HOA2090" s="2217"/>
      <c r="HOB2090" s="2217"/>
      <c r="HOC2090" s="2217"/>
      <c r="HOD2090" s="2217"/>
      <c r="HOE2090" s="2217"/>
      <c r="HOF2090" s="2217"/>
      <c r="HOG2090" s="2217"/>
      <c r="HOH2090" s="2217"/>
      <c r="HOI2090" s="2217"/>
      <c r="HOJ2090" s="2217"/>
      <c r="HOK2090" s="2217"/>
      <c r="HOL2090" s="2217"/>
      <c r="HOM2090" s="2217"/>
      <c r="HON2090" s="2217"/>
      <c r="HOO2090" s="2217"/>
      <c r="HOP2090" s="2217"/>
      <c r="HOQ2090" s="2217"/>
      <c r="HOR2090" s="2217"/>
      <c r="HOS2090" s="2217"/>
      <c r="HOT2090" s="2217"/>
      <c r="HOU2090" s="2217"/>
      <c r="HOV2090" s="2217"/>
      <c r="HOW2090" s="2217"/>
      <c r="HOX2090" s="2217"/>
      <c r="HOY2090" s="2217"/>
      <c r="HOZ2090" s="2217"/>
      <c r="HPA2090" s="2217"/>
      <c r="HPB2090" s="2217"/>
      <c r="HPC2090" s="2217"/>
      <c r="HPD2090" s="2217"/>
      <c r="HPE2090" s="2217"/>
      <c r="HPF2090" s="2217"/>
      <c r="HPG2090" s="2217"/>
      <c r="HPH2090" s="2217"/>
      <c r="HPI2090" s="2217"/>
      <c r="HPJ2090" s="2217"/>
      <c r="HPK2090" s="2217"/>
      <c r="HPL2090" s="2217"/>
      <c r="HPM2090" s="2217"/>
      <c r="HPN2090" s="2217"/>
      <c r="HPO2090" s="2217"/>
      <c r="HPP2090" s="2217"/>
      <c r="HPQ2090" s="2217"/>
      <c r="HPR2090" s="2217"/>
      <c r="HPS2090" s="2217"/>
      <c r="HPT2090" s="2217"/>
      <c r="HPU2090" s="2217"/>
      <c r="HPV2090" s="2217"/>
      <c r="HPW2090" s="2217"/>
      <c r="HPX2090" s="2217"/>
      <c r="HPY2090" s="2217"/>
      <c r="HPZ2090" s="2217"/>
      <c r="HQA2090" s="2217"/>
      <c r="HQB2090" s="2217"/>
      <c r="HQC2090" s="2217"/>
      <c r="HQD2090" s="2217"/>
      <c r="HQE2090" s="2217"/>
      <c r="HQF2090" s="2217"/>
      <c r="HQG2090" s="2217"/>
      <c r="HQH2090" s="2217"/>
      <c r="HQI2090" s="2217"/>
      <c r="HQJ2090" s="2217"/>
      <c r="HQK2090" s="2217"/>
      <c r="HQL2090" s="2217"/>
      <c r="HQM2090" s="2217"/>
      <c r="HQN2090" s="2217"/>
      <c r="HQO2090" s="2217"/>
      <c r="HQP2090" s="2217"/>
      <c r="HQQ2090" s="2217"/>
      <c r="HQR2090" s="2217"/>
      <c r="HQS2090" s="2217"/>
      <c r="HQT2090" s="2217"/>
      <c r="HQU2090" s="2217"/>
      <c r="HQV2090" s="2217"/>
      <c r="HQW2090" s="2217"/>
      <c r="HQX2090" s="2217"/>
      <c r="HQY2090" s="2217"/>
      <c r="HQZ2090" s="2217"/>
      <c r="HRA2090" s="2217"/>
      <c r="HRB2090" s="2217"/>
      <c r="HRC2090" s="2217"/>
      <c r="HRD2090" s="2217"/>
      <c r="HRE2090" s="2217"/>
      <c r="HRF2090" s="2217"/>
      <c r="HRG2090" s="2217"/>
      <c r="HRH2090" s="2217"/>
      <c r="HRI2090" s="2217"/>
      <c r="HRJ2090" s="2217"/>
      <c r="HRK2090" s="2217"/>
      <c r="HRL2090" s="2217"/>
      <c r="HRM2090" s="2217"/>
      <c r="HRN2090" s="2217"/>
      <c r="HRO2090" s="2217"/>
      <c r="HRP2090" s="2217"/>
      <c r="HRQ2090" s="2217"/>
      <c r="HRR2090" s="2217"/>
      <c r="HRS2090" s="2217"/>
      <c r="HRT2090" s="2217"/>
      <c r="HRU2090" s="2217"/>
      <c r="HRV2090" s="2217"/>
      <c r="HRW2090" s="2217"/>
      <c r="HRX2090" s="2217"/>
      <c r="HRY2090" s="2217"/>
      <c r="HRZ2090" s="2217"/>
      <c r="HSA2090" s="2217"/>
      <c r="HSB2090" s="2217"/>
      <c r="HSC2090" s="2217"/>
      <c r="HSD2090" s="2217"/>
      <c r="HSE2090" s="2217"/>
      <c r="HSF2090" s="2217"/>
      <c r="HSG2090" s="2217"/>
      <c r="HSH2090" s="2217"/>
      <c r="HSI2090" s="2217"/>
      <c r="HSJ2090" s="2217"/>
      <c r="HSK2090" s="2217"/>
      <c r="HSL2090" s="2217"/>
      <c r="HSM2090" s="2217"/>
      <c r="HSN2090" s="2217"/>
      <c r="HSO2090" s="2217"/>
      <c r="HSP2090" s="2217"/>
      <c r="HSQ2090" s="2217"/>
      <c r="HSR2090" s="2217"/>
      <c r="HSS2090" s="2217"/>
      <c r="HST2090" s="2217"/>
      <c r="HSU2090" s="2217"/>
      <c r="HSV2090" s="2217"/>
      <c r="HSW2090" s="2217"/>
      <c r="HSX2090" s="2217"/>
      <c r="HSY2090" s="2217"/>
      <c r="HSZ2090" s="2217"/>
      <c r="HTA2090" s="2217"/>
      <c r="HTB2090" s="2217"/>
      <c r="HTC2090" s="2217"/>
      <c r="HTD2090" s="2217"/>
      <c r="HTE2090" s="2217"/>
      <c r="HTF2090" s="2217"/>
      <c r="HTG2090" s="2217"/>
      <c r="HTH2090" s="2217"/>
      <c r="HTI2090" s="2217"/>
      <c r="HTJ2090" s="2217"/>
      <c r="HTK2090" s="2217"/>
      <c r="HTL2090" s="2217"/>
      <c r="HTM2090" s="2217"/>
      <c r="HTN2090" s="2217"/>
      <c r="HTO2090" s="2217"/>
      <c r="HTP2090" s="2217"/>
      <c r="HTQ2090" s="2217"/>
      <c r="HTR2090" s="2217"/>
      <c r="HTS2090" s="2217"/>
      <c r="HTT2090" s="2217"/>
      <c r="HTU2090" s="2217"/>
      <c r="HTV2090" s="2217"/>
      <c r="HTW2090" s="2217"/>
      <c r="HTX2090" s="2217"/>
      <c r="HTY2090" s="2217"/>
      <c r="HTZ2090" s="2217"/>
      <c r="HUA2090" s="2217"/>
      <c r="HUB2090" s="2217"/>
      <c r="HUC2090" s="2217"/>
      <c r="HUD2090" s="2217"/>
      <c r="HUE2090" s="2217"/>
      <c r="HUF2090" s="2217"/>
      <c r="HUG2090" s="2217"/>
      <c r="HUH2090" s="2217"/>
      <c r="HUI2090" s="2217"/>
      <c r="HUJ2090" s="2217"/>
      <c r="HUK2090" s="2217"/>
      <c r="HUL2090" s="2217"/>
      <c r="HUM2090" s="2217"/>
      <c r="HUN2090" s="2217"/>
      <c r="HUO2090" s="2217"/>
      <c r="HUP2090" s="2217"/>
      <c r="HUQ2090" s="2217"/>
      <c r="HUR2090" s="2217"/>
      <c r="HUS2090" s="2217"/>
      <c r="HUT2090" s="2217"/>
      <c r="HUU2090" s="2217"/>
      <c r="HUV2090" s="2217"/>
      <c r="HUW2090" s="2217"/>
      <c r="HUX2090" s="2217"/>
      <c r="HUY2090" s="2217"/>
      <c r="HUZ2090" s="2217"/>
      <c r="HVA2090" s="2217"/>
      <c r="HVB2090" s="2217"/>
      <c r="HVC2090" s="2217"/>
      <c r="HVD2090" s="2217"/>
      <c r="HVE2090" s="2217"/>
      <c r="HVF2090" s="2217"/>
      <c r="HVG2090" s="2217"/>
      <c r="HVH2090" s="2217"/>
      <c r="HVI2090" s="2217"/>
      <c r="HVJ2090" s="2217"/>
      <c r="HVK2090" s="2217"/>
      <c r="HVL2090" s="2217"/>
      <c r="HVM2090" s="2217"/>
      <c r="HVN2090" s="2217"/>
      <c r="HVO2090" s="2217"/>
      <c r="HVP2090" s="2217"/>
      <c r="HVQ2090" s="2217"/>
      <c r="HVR2090" s="2217"/>
      <c r="HVS2090" s="2217"/>
      <c r="HVT2090" s="2217"/>
      <c r="HVU2090" s="2217"/>
      <c r="HVV2090" s="2217"/>
      <c r="HVW2090" s="2217"/>
      <c r="HVX2090" s="2217"/>
      <c r="HVY2090" s="2217"/>
      <c r="HVZ2090" s="2217"/>
      <c r="HWA2090" s="2217"/>
      <c r="HWB2090" s="2217"/>
      <c r="HWC2090" s="2217"/>
      <c r="HWD2090" s="2217"/>
      <c r="HWE2090" s="2217"/>
      <c r="HWF2090" s="2217"/>
      <c r="HWG2090" s="2217"/>
      <c r="HWH2090" s="2217"/>
      <c r="HWI2090" s="2217"/>
      <c r="HWJ2090" s="2217"/>
      <c r="HWK2090" s="2217"/>
      <c r="HWL2090" s="2217"/>
      <c r="HWM2090" s="2217"/>
      <c r="HWN2090" s="2217"/>
      <c r="HWO2090" s="2217"/>
      <c r="HWP2090" s="2217"/>
      <c r="HWQ2090" s="2217"/>
      <c r="HWR2090" s="2217"/>
      <c r="HWS2090" s="2217"/>
      <c r="HWT2090" s="2217"/>
      <c r="HWU2090" s="2217"/>
      <c r="HWV2090" s="2217"/>
      <c r="HWW2090" s="2217"/>
      <c r="HWX2090" s="2217"/>
      <c r="HWY2090" s="2217"/>
      <c r="HWZ2090" s="2217"/>
      <c r="HXA2090" s="2217"/>
      <c r="HXB2090" s="2217"/>
      <c r="HXC2090" s="2217"/>
      <c r="HXD2090" s="2217"/>
      <c r="HXE2090" s="2217"/>
      <c r="HXF2090" s="2217"/>
      <c r="HXG2090" s="2217"/>
      <c r="HXH2090" s="2217"/>
      <c r="HXI2090" s="2217"/>
      <c r="HXJ2090" s="2217"/>
      <c r="HXK2090" s="2217"/>
      <c r="HXL2090" s="2217"/>
      <c r="HXM2090" s="2217"/>
      <c r="HXN2090" s="2217"/>
      <c r="HXO2090" s="2217"/>
      <c r="HXP2090" s="2217"/>
      <c r="HXQ2090" s="2217"/>
      <c r="HXR2090" s="2217"/>
      <c r="HXS2090" s="2217"/>
      <c r="HXT2090" s="2217"/>
      <c r="HXU2090" s="2217"/>
      <c r="HXV2090" s="2217"/>
      <c r="HXW2090" s="2217"/>
      <c r="HXX2090" s="2217"/>
      <c r="HXY2090" s="2217"/>
      <c r="HXZ2090" s="2217"/>
      <c r="HYA2090" s="2217"/>
      <c r="HYB2090" s="2217"/>
      <c r="HYC2090" s="2217"/>
      <c r="HYD2090" s="2217"/>
      <c r="HYE2090" s="2217"/>
      <c r="HYF2090" s="2217"/>
      <c r="HYG2090" s="2217"/>
      <c r="HYH2090" s="2217"/>
      <c r="HYI2090" s="2217"/>
      <c r="HYJ2090" s="2217"/>
      <c r="HYK2090" s="2217"/>
      <c r="HYL2090" s="2217"/>
      <c r="HYM2090" s="2217"/>
      <c r="HYN2090" s="2217"/>
      <c r="HYO2090" s="2217"/>
      <c r="HYP2090" s="2217"/>
      <c r="HYQ2090" s="2217"/>
      <c r="HYR2090" s="2217"/>
      <c r="HYS2090" s="2217"/>
      <c r="HYT2090" s="2217"/>
      <c r="HYU2090" s="2217"/>
      <c r="HYV2090" s="2217"/>
      <c r="HYW2090" s="2217"/>
      <c r="HYX2090" s="2217"/>
      <c r="HYY2090" s="2217"/>
      <c r="HYZ2090" s="2217"/>
      <c r="HZA2090" s="2217"/>
      <c r="HZB2090" s="2217"/>
      <c r="HZC2090" s="2217"/>
      <c r="HZD2090" s="2217"/>
      <c r="HZE2090" s="2217"/>
      <c r="HZF2090" s="2217"/>
      <c r="HZG2090" s="2217"/>
      <c r="HZH2090" s="2217"/>
      <c r="HZI2090" s="2217"/>
      <c r="HZJ2090" s="2217"/>
      <c r="HZK2090" s="2217"/>
      <c r="HZL2090" s="2217"/>
      <c r="HZM2090" s="2217"/>
      <c r="HZN2090" s="2217"/>
      <c r="HZO2090" s="2217"/>
      <c r="HZP2090" s="2217"/>
      <c r="HZQ2090" s="2217"/>
      <c r="HZR2090" s="2217"/>
      <c r="HZS2090" s="2217"/>
      <c r="HZT2090" s="2217"/>
      <c r="HZU2090" s="2217"/>
      <c r="HZV2090" s="2217"/>
      <c r="HZW2090" s="2217"/>
      <c r="HZX2090" s="2217"/>
      <c r="HZY2090" s="2217"/>
      <c r="HZZ2090" s="2217"/>
      <c r="IAA2090" s="2217"/>
      <c r="IAB2090" s="2217"/>
      <c r="IAC2090" s="2217"/>
      <c r="IAD2090" s="2217"/>
      <c r="IAE2090" s="2217"/>
      <c r="IAF2090" s="2217"/>
      <c r="IAG2090" s="2217"/>
      <c r="IAH2090" s="2217"/>
      <c r="IAI2090" s="2217"/>
      <c r="IAJ2090" s="2217"/>
      <c r="IAK2090" s="2217"/>
      <c r="IAL2090" s="2217"/>
      <c r="IAM2090" s="2217"/>
      <c r="IAN2090" s="2217"/>
      <c r="IAO2090" s="2217"/>
      <c r="IAP2090" s="2217"/>
      <c r="IAQ2090" s="2217"/>
      <c r="IAR2090" s="2217"/>
      <c r="IAS2090" s="2217"/>
      <c r="IAT2090" s="2217"/>
      <c r="IAU2090" s="2217"/>
      <c r="IAV2090" s="2217"/>
      <c r="IAW2090" s="2217"/>
      <c r="IAX2090" s="2217"/>
      <c r="IAY2090" s="2217"/>
      <c r="IAZ2090" s="2217"/>
      <c r="IBA2090" s="2217"/>
      <c r="IBB2090" s="2217"/>
      <c r="IBC2090" s="2217"/>
      <c r="IBD2090" s="2217"/>
      <c r="IBE2090" s="2217"/>
      <c r="IBF2090" s="2217"/>
      <c r="IBG2090" s="2217"/>
      <c r="IBH2090" s="2217"/>
      <c r="IBI2090" s="2217"/>
      <c r="IBJ2090" s="2217"/>
      <c r="IBK2090" s="2217"/>
      <c r="IBL2090" s="2217"/>
      <c r="IBM2090" s="2217"/>
      <c r="IBN2090" s="2217"/>
      <c r="IBO2090" s="2217"/>
      <c r="IBP2090" s="2217"/>
      <c r="IBQ2090" s="2217"/>
      <c r="IBR2090" s="2217"/>
      <c r="IBS2090" s="2217"/>
      <c r="IBT2090" s="2217"/>
      <c r="IBU2090" s="2217"/>
      <c r="IBV2090" s="2217"/>
      <c r="IBW2090" s="2217"/>
      <c r="IBX2090" s="2217"/>
      <c r="IBY2090" s="2217"/>
      <c r="IBZ2090" s="2217"/>
      <c r="ICA2090" s="2217"/>
      <c r="ICB2090" s="2217"/>
      <c r="ICC2090" s="2217"/>
      <c r="ICD2090" s="2217"/>
      <c r="ICE2090" s="2217"/>
      <c r="ICF2090" s="2217"/>
      <c r="ICG2090" s="2217"/>
      <c r="ICH2090" s="2217"/>
      <c r="ICI2090" s="2217"/>
      <c r="ICJ2090" s="2217"/>
      <c r="ICK2090" s="2217"/>
      <c r="ICL2090" s="2217"/>
      <c r="ICM2090" s="2217"/>
      <c r="ICN2090" s="2217"/>
      <c r="ICO2090" s="2217"/>
      <c r="ICP2090" s="2217"/>
      <c r="ICQ2090" s="2217"/>
      <c r="ICR2090" s="2217"/>
      <c r="ICS2090" s="2217"/>
      <c r="ICT2090" s="2217"/>
      <c r="ICU2090" s="2217"/>
      <c r="ICV2090" s="2217"/>
      <c r="ICW2090" s="2217"/>
      <c r="ICX2090" s="2217"/>
      <c r="ICY2090" s="2217"/>
      <c r="ICZ2090" s="2217"/>
      <c r="IDA2090" s="2217"/>
      <c r="IDB2090" s="2217"/>
      <c r="IDC2090" s="2217"/>
      <c r="IDD2090" s="2217"/>
      <c r="IDE2090" s="2217"/>
      <c r="IDF2090" s="2217"/>
      <c r="IDG2090" s="2217"/>
      <c r="IDH2090" s="2217"/>
      <c r="IDI2090" s="2217"/>
      <c r="IDJ2090" s="2217"/>
      <c r="IDK2090" s="2217"/>
      <c r="IDL2090" s="2217"/>
      <c r="IDM2090" s="2217"/>
      <c r="IDN2090" s="2217"/>
      <c r="IDO2090" s="2217"/>
      <c r="IDP2090" s="2217"/>
      <c r="IDQ2090" s="2217"/>
      <c r="IDR2090" s="2217"/>
      <c r="IDS2090" s="2217"/>
      <c r="IDT2090" s="2217"/>
      <c r="IDU2090" s="2217"/>
      <c r="IDV2090" s="2217"/>
      <c r="IDW2090" s="2217"/>
      <c r="IDX2090" s="2217"/>
      <c r="IDY2090" s="2217"/>
      <c r="IDZ2090" s="2217"/>
      <c r="IEA2090" s="2217"/>
      <c r="IEB2090" s="2217"/>
      <c r="IEC2090" s="2217"/>
      <c r="IED2090" s="2217"/>
      <c r="IEE2090" s="2217"/>
      <c r="IEF2090" s="2217"/>
      <c r="IEG2090" s="2217"/>
      <c r="IEH2090" s="2217"/>
      <c r="IEI2090" s="2217"/>
      <c r="IEJ2090" s="2217"/>
      <c r="IEK2090" s="2217"/>
      <c r="IEL2090" s="2217"/>
      <c r="IEM2090" s="2217"/>
      <c r="IEN2090" s="2217"/>
      <c r="IEO2090" s="2217"/>
      <c r="IEP2090" s="2217"/>
      <c r="IEQ2090" s="2217"/>
      <c r="IER2090" s="2217"/>
      <c r="IES2090" s="2217"/>
      <c r="IET2090" s="2217"/>
      <c r="IEU2090" s="2217"/>
      <c r="IEV2090" s="2217"/>
      <c r="IEW2090" s="2217"/>
      <c r="IEX2090" s="2217"/>
      <c r="IEY2090" s="2217"/>
      <c r="IEZ2090" s="2217"/>
      <c r="IFA2090" s="2217"/>
      <c r="IFB2090" s="2217"/>
      <c r="IFC2090" s="2217"/>
      <c r="IFD2090" s="2217"/>
      <c r="IFE2090" s="2217"/>
      <c r="IFF2090" s="2217"/>
      <c r="IFG2090" s="2217"/>
      <c r="IFH2090" s="2217"/>
      <c r="IFI2090" s="2217"/>
      <c r="IFJ2090" s="2217"/>
      <c r="IFK2090" s="2217"/>
      <c r="IFL2090" s="2217"/>
      <c r="IFM2090" s="2217"/>
      <c r="IFN2090" s="2217"/>
      <c r="IFO2090" s="2217"/>
      <c r="IFP2090" s="2217"/>
      <c r="IFQ2090" s="2217"/>
      <c r="IFR2090" s="2217"/>
      <c r="IFS2090" s="2217"/>
      <c r="IFT2090" s="2217"/>
      <c r="IFU2090" s="2217"/>
      <c r="IFV2090" s="2217"/>
      <c r="IFW2090" s="2217"/>
      <c r="IFX2090" s="2217"/>
      <c r="IFY2090" s="2217"/>
      <c r="IFZ2090" s="2217"/>
      <c r="IGA2090" s="2217"/>
      <c r="IGB2090" s="2217"/>
      <c r="IGC2090" s="2217"/>
      <c r="IGD2090" s="2217"/>
      <c r="IGE2090" s="2217"/>
      <c r="IGF2090" s="2217"/>
      <c r="IGG2090" s="2217"/>
      <c r="IGH2090" s="2217"/>
      <c r="IGI2090" s="2217"/>
      <c r="IGJ2090" s="2217"/>
      <c r="IGK2090" s="2217"/>
      <c r="IGL2090" s="2217"/>
      <c r="IGM2090" s="2217"/>
      <c r="IGN2090" s="2217"/>
      <c r="IGO2090" s="2217"/>
      <c r="IGP2090" s="2217"/>
      <c r="IGQ2090" s="2217"/>
      <c r="IGR2090" s="2217"/>
      <c r="IGS2090" s="2217"/>
      <c r="IGT2090" s="2217"/>
      <c r="IGU2090" s="2217"/>
      <c r="IGV2090" s="2217"/>
      <c r="IGW2090" s="2217"/>
      <c r="IGX2090" s="2217"/>
      <c r="IGY2090" s="2217"/>
      <c r="IGZ2090" s="2217"/>
      <c r="IHA2090" s="2217"/>
      <c r="IHB2090" s="2217"/>
      <c r="IHC2090" s="2217"/>
      <c r="IHD2090" s="2217"/>
      <c r="IHE2090" s="2217"/>
      <c r="IHF2090" s="2217"/>
      <c r="IHG2090" s="2217"/>
      <c r="IHH2090" s="2217"/>
      <c r="IHI2090" s="2217"/>
      <c r="IHJ2090" s="2217"/>
      <c r="IHK2090" s="2217"/>
      <c r="IHL2090" s="2217"/>
      <c r="IHM2090" s="2217"/>
      <c r="IHN2090" s="2217"/>
      <c r="IHO2090" s="2217"/>
      <c r="IHP2090" s="2217"/>
      <c r="IHQ2090" s="2217"/>
      <c r="IHR2090" s="2217"/>
      <c r="IHS2090" s="2217"/>
      <c r="IHT2090" s="2217"/>
      <c r="IHU2090" s="2217"/>
      <c r="IHV2090" s="2217"/>
      <c r="IHW2090" s="2217"/>
      <c r="IHX2090" s="2217"/>
      <c r="IHY2090" s="2217"/>
      <c r="IHZ2090" s="2217"/>
      <c r="IIA2090" s="2217"/>
      <c r="IIB2090" s="2217"/>
      <c r="IIC2090" s="2217"/>
      <c r="IID2090" s="2217"/>
      <c r="IIE2090" s="2217"/>
      <c r="IIF2090" s="2217"/>
      <c r="IIG2090" s="2217"/>
      <c r="IIH2090" s="2217"/>
      <c r="III2090" s="2217"/>
      <c r="IIJ2090" s="2217"/>
      <c r="IIK2090" s="2217"/>
      <c r="IIL2090" s="2217"/>
      <c r="IIM2090" s="2217"/>
      <c r="IIN2090" s="2217"/>
      <c r="IIO2090" s="2217"/>
      <c r="IIP2090" s="2217"/>
      <c r="IIQ2090" s="2217"/>
      <c r="IIR2090" s="2217"/>
      <c r="IIS2090" s="2217"/>
      <c r="IIT2090" s="2217"/>
      <c r="IIU2090" s="2217"/>
      <c r="IIV2090" s="2217"/>
      <c r="IIW2090" s="2217"/>
      <c r="IIX2090" s="2217"/>
      <c r="IIY2090" s="2217"/>
      <c r="IIZ2090" s="2217"/>
      <c r="IJA2090" s="2217"/>
      <c r="IJB2090" s="2217"/>
      <c r="IJC2090" s="2217"/>
      <c r="IJD2090" s="2217"/>
      <c r="IJE2090" s="2217"/>
      <c r="IJF2090" s="2217"/>
      <c r="IJG2090" s="2217"/>
      <c r="IJH2090" s="2217"/>
      <c r="IJI2090" s="2217"/>
      <c r="IJJ2090" s="2217"/>
      <c r="IJK2090" s="2217"/>
      <c r="IJL2090" s="2217"/>
      <c r="IJM2090" s="2217"/>
      <c r="IJN2090" s="2217"/>
      <c r="IJO2090" s="2217"/>
      <c r="IJP2090" s="2217"/>
      <c r="IJQ2090" s="2217"/>
      <c r="IJR2090" s="2217"/>
      <c r="IJS2090" s="2217"/>
      <c r="IJT2090" s="2217"/>
      <c r="IJU2090" s="2217"/>
      <c r="IJV2090" s="2217"/>
      <c r="IJW2090" s="2217"/>
      <c r="IJX2090" s="2217"/>
      <c r="IJY2090" s="2217"/>
      <c r="IJZ2090" s="2217"/>
      <c r="IKA2090" s="2217"/>
      <c r="IKB2090" s="2217"/>
      <c r="IKC2090" s="2217"/>
      <c r="IKD2090" s="2217"/>
      <c r="IKE2090" s="2217"/>
      <c r="IKF2090" s="2217"/>
      <c r="IKG2090" s="2217"/>
      <c r="IKH2090" s="2217"/>
      <c r="IKI2090" s="2217"/>
      <c r="IKJ2090" s="2217"/>
      <c r="IKK2090" s="2217"/>
      <c r="IKL2090" s="2217"/>
      <c r="IKM2090" s="2217"/>
      <c r="IKN2090" s="2217"/>
      <c r="IKO2090" s="2217"/>
      <c r="IKP2090" s="2217"/>
      <c r="IKQ2090" s="2217"/>
      <c r="IKR2090" s="2217"/>
      <c r="IKS2090" s="2217"/>
      <c r="IKT2090" s="2217"/>
      <c r="IKU2090" s="2217"/>
      <c r="IKV2090" s="2217"/>
      <c r="IKW2090" s="2217"/>
      <c r="IKX2090" s="2217"/>
      <c r="IKY2090" s="2217"/>
      <c r="IKZ2090" s="2217"/>
      <c r="ILA2090" s="2217"/>
      <c r="ILB2090" s="2217"/>
      <c r="ILC2090" s="2217"/>
      <c r="ILD2090" s="2217"/>
      <c r="ILE2090" s="2217"/>
      <c r="ILF2090" s="2217"/>
      <c r="ILG2090" s="2217"/>
      <c r="ILH2090" s="2217"/>
      <c r="ILI2090" s="2217"/>
      <c r="ILJ2090" s="2217"/>
      <c r="ILK2090" s="2217"/>
      <c r="ILL2090" s="2217"/>
      <c r="ILM2090" s="2217"/>
      <c r="ILN2090" s="2217"/>
      <c r="ILO2090" s="2217"/>
      <c r="ILP2090" s="2217"/>
      <c r="ILQ2090" s="2217"/>
      <c r="ILR2090" s="2217"/>
      <c r="ILS2090" s="2217"/>
      <c r="ILT2090" s="2217"/>
      <c r="ILU2090" s="2217"/>
      <c r="ILV2090" s="2217"/>
      <c r="ILW2090" s="2217"/>
      <c r="ILX2090" s="2217"/>
      <c r="ILY2090" s="2217"/>
      <c r="ILZ2090" s="2217"/>
      <c r="IMA2090" s="2217"/>
      <c r="IMB2090" s="2217"/>
      <c r="IMC2090" s="2217"/>
      <c r="IMD2090" s="2217"/>
      <c r="IME2090" s="2217"/>
      <c r="IMF2090" s="2217"/>
      <c r="IMG2090" s="2217"/>
      <c r="IMH2090" s="2217"/>
      <c r="IMI2090" s="2217"/>
      <c r="IMJ2090" s="2217"/>
      <c r="IMK2090" s="2217"/>
      <c r="IML2090" s="2217"/>
      <c r="IMM2090" s="2217"/>
      <c r="IMN2090" s="2217"/>
      <c r="IMO2090" s="2217"/>
      <c r="IMP2090" s="2217"/>
      <c r="IMQ2090" s="2217"/>
      <c r="IMR2090" s="2217"/>
      <c r="IMS2090" s="2217"/>
      <c r="IMT2090" s="2217"/>
      <c r="IMU2090" s="2217"/>
      <c r="IMV2090" s="2217"/>
      <c r="IMW2090" s="2217"/>
      <c r="IMX2090" s="2217"/>
      <c r="IMY2090" s="2217"/>
      <c r="IMZ2090" s="2217"/>
      <c r="INA2090" s="2217"/>
      <c r="INB2090" s="2217"/>
      <c r="INC2090" s="2217"/>
      <c r="IND2090" s="2217"/>
      <c r="INE2090" s="2217"/>
      <c r="INF2090" s="2217"/>
      <c r="ING2090" s="2217"/>
      <c r="INH2090" s="2217"/>
      <c r="INI2090" s="2217"/>
      <c r="INJ2090" s="2217"/>
      <c r="INK2090" s="2217"/>
      <c r="INL2090" s="2217"/>
      <c r="INM2090" s="2217"/>
      <c r="INN2090" s="2217"/>
      <c r="INO2090" s="2217"/>
      <c r="INP2090" s="2217"/>
      <c r="INQ2090" s="2217"/>
      <c r="INR2090" s="2217"/>
      <c r="INS2090" s="2217"/>
      <c r="INT2090" s="2217"/>
      <c r="INU2090" s="2217"/>
      <c r="INV2090" s="2217"/>
      <c r="INW2090" s="2217"/>
      <c r="INX2090" s="2217"/>
      <c r="INY2090" s="2217"/>
      <c r="INZ2090" s="2217"/>
      <c r="IOA2090" s="2217"/>
      <c r="IOB2090" s="2217"/>
      <c r="IOC2090" s="2217"/>
      <c r="IOD2090" s="2217"/>
      <c r="IOE2090" s="2217"/>
      <c r="IOF2090" s="2217"/>
      <c r="IOG2090" s="2217"/>
      <c r="IOH2090" s="2217"/>
      <c r="IOI2090" s="2217"/>
      <c r="IOJ2090" s="2217"/>
      <c r="IOK2090" s="2217"/>
      <c r="IOL2090" s="2217"/>
      <c r="IOM2090" s="2217"/>
      <c r="ION2090" s="2217"/>
      <c r="IOO2090" s="2217"/>
      <c r="IOP2090" s="2217"/>
      <c r="IOQ2090" s="2217"/>
      <c r="IOR2090" s="2217"/>
      <c r="IOS2090" s="2217"/>
      <c r="IOT2090" s="2217"/>
      <c r="IOU2090" s="2217"/>
      <c r="IOV2090" s="2217"/>
      <c r="IOW2090" s="2217"/>
      <c r="IOX2090" s="2217"/>
      <c r="IOY2090" s="2217"/>
      <c r="IOZ2090" s="2217"/>
      <c r="IPA2090" s="2217"/>
      <c r="IPB2090" s="2217"/>
      <c r="IPC2090" s="2217"/>
      <c r="IPD2090" s="2217"/>
      <c r="IPE2090" s="2217"/>
      <c r="IPF2090" s="2217"/>
      <c r="IPG2090" s="2217"/>
      <c r="IPH2090" s="2217"/>
      <c r="IPI2090" s="2217"/>
      <c r="IPJ2090" s="2217"/>
      <c r="IPK2090" s="2217"/>
      <c r="IPL2090" s="2217"/>
      <c r="IPM2090" s="2217"/>
      <c r="IPN2090" s="2217"/>
      <c r="IPO2090" s="2217"/>
      <c r="IPP2090" s="2217"/>
      <c r="IPQ2090" s="2217"/>
      <c r="IPR2090" s="2217"/>
      <c r="IPS2090" s="2217"/>
      <c r="IPT2090" s="2217"/>
      <c r="IPU2090" s="2217"/>
      <c r="IPV2090" s="2217"/>
      <c r="IPW2090" s="2217"/>
      <c r="IPX2090" s="2217"/>
      <c r="IPY2090" s="2217"/>
      <c r="IPZ2090" s="2217"/>
      <c r="IQA2090" s="2217"/>
      <c r="IQB2090" s="2217"/>
      <c r="IQC2090" s="2217"/>
      <c r="IQD2090" s="2217"/>
      <c r="IQE2090" s="2217"/>
      <c r="IQF2090" s="2217"/>
      <c r="IQG2090" s="2217"/>
      <c r="IQH2090" s="2217"/>
      <c r="IQI2090" s="2217"/>
      <c r="IQJ2090" s="2217"/>
      <c r="IQK2090" s="2217"/>
      <c r="IQL2090" s="2217"/>
      <c r="IQM2090" s="2217"/>
      <c r="IQN2090" s="2217"/>
      <c r="IQO2090" s="2217"/>
      <c r="IQP2090" s="2217"/>
      <c r="IQQ2090" s="2217"/>
      <c r="IQR2090" s="2217"/>
      <c r="IQS2090" s="2217"/>
      <c r="IQT2090" s="2217"/>
      <c r="IQU2090" s="2217"/>
      <c r="IQV2090" s="2217"/>
      <c r="IQW2090" s="2217"/>
      <c r="IQX2090" s="2217"/>
      <c r="IQY2090" s="2217"/>
      <c r="IQZ2090" s="2217"/>
      <c r="IRA2090" s="2217"/>
      <c r="IRB2090" s="2217"/>
      <c r="IRC2090" s="2217"/>
      <c r="IRD2090" s="2217"/>
      <c r="IRE2090" s="2217"/>
      <c r="IRF2090" s="2217"/>
      <c r="IRG2090" s="2217"/>
      <c r="IRH2090" s="2217"/>
      <c r="IRI2090" s="2217"/>
      <c r="IRJ2090" s="2217"/>
      <c r="IRK2090" s="2217"/>
      <c r="IRL2090" s="2217"/>
      <c r="IRM2090" s="2217"/>
      <c r="IRN2090" s="2217"/>
      <c r="IRO2090" s="2217"/>
      <c r="IRP2090" s="2217"/>
      <c r="IRQ2090" s="2217"/>
      <c r="IRR2090" s="2217"/>
      <c r="IRS2090" s="2217"/>
      <c r="IRT2090" s="2217"/>
      <c r="IRU2090" s="2217"/>
      <c r="IRV2090" s="2217"/>
      <c r="IRW2090" s="2217"/>
      <c r="IRX2090" s="2217"/>
      <c r="IRY2090" s="2217"/>
      <c r="IRZ2090" s="2217"/>
      <c r="ISA2090" s="2217"/>
      <c r="ISB2090" s="2217"/>
      <c r="ISC2090" s="2217"/>
      <c r="ISD2090" s="2217"/>
      <c r="ISE2090" s="2217"/>
      <c r="ISF2090" s="2217"/>
      <c r="ISG2090" s="2217"/>
      <c r="ISH2090" s="2217"/>
      <c r="ISI2090" s="2217"/>
      <c r="ISJ2090" s="2217"/>
      <c r="ISK2090" s="2217"/>
      <c r="ISL2090" s="2217"/>
      <c r="ISM2090" s="2217"/>
      <c r="ISN2090" s="2217"/>
      <c r="ISO2090" s="2217"/>
      <c r="ISP2090" s="2217"/>
      <c r="ISQ2090" s="2217"/>
      <c r="ISR2090" s="2217"/>
      <c r="ISS2090" s="2217"/>
      <c r="IST2090" s="2217"/>
      <c r="ISU2090" s="2217"/>
      <c r="ISV2090" s="2217"/>
      <c r="ISW2090" s="2217"/>
      <c r="ISX2090" s="2217"/>
      <c r="ISY2090" s="2217"/>
      <c r="ISZ2090" s="2217"/>
      <c r="ITA2090" s="2217"/>
      <c r="ITB2090" s="2217"/>
      <c r="ITC2090" s="2217"/>
      <c r="ITD2090" s="2217"/>
      <c r="ITE2090" s="2217"/>
      <c r="ITF2090" s="2217"/>
      <c r="ITG2090" s="2217"/>
      <c r="ITH2090" s="2217"/>
      <c r="ITI2090" s="2217"/>
      <c r="ITJ2090" s="2217"/>
      <c r="ITK2090" s="2217"/>
      <c r="ITL2090" s="2217"/>
      <c r="ITM2090" s="2217"/>
      <c r="ITN2090" s="2217"/>
      <c r="ITO2090" s="2217"/>
      <c r="ITP2090" s="2217"/>
      <c r="ITQ2090" s="2217"/>
      <c r="ITR2090" s="2217"/>
      <c r="ITS2090" s="2217"/>
      <c r="ITT2090" s="2217"/>
      <c r="ITU2090" s="2217"/>
      <c r="ITV2090" s="2217"/>
      <c r="ITW2090" s="2217"/>
      <c r="ITX2090" s="2217"/>
      <c r="ITY2090" s="2217"/>
      <c r="ITZ2090" s="2217"/>
      <c r="IUA2090" s="2217"/>
      <c r="IUB2090" s="2217"/>
      <c r="IUC2090" s="2217"/>
      <c r="IUD2090" s="2217"/>
      <c r="IUE2090" s="2217"/>
      <c r="IUF2090" s="2217"/>
      <c r="IUG2090" s="2217"/>
      <c r="IUH2090" s="2217"/>
      <c r="IUI2090" s="2217"/>
      <c r="IUJ2090" s="2217"/>
      <c r="IUK2090" s="2217"/>
      <c r="IUL2090" s="2217"/>
      <c r="IUM2090" s="2217"/>
      <c r="IUN2090" s="2217"/>
      <c r="IUO2090" s="2217"/>
      <c r="IUP2090" s="2217"/>
      <c r="IUQ2090" s="2217"/>
      <c r="IUR2090" s="2217"/>
      <c r="IUS2090" s="2217"/>
      <c r="IUT2090" s="2217"/>
      <c r="IUU2090" s="2217"/>
      <c r="IUV2090" s="2217"/>
      <c r="IUW2090" s="2217"/>
      <c r="IUX2090" s="2217"/>
      <c r="IUY2090" s="2217"/>
      <c r="IUZ2090" s="2217"/>
      <c r="IVA2090" s="2217"/>
      <c r="IVB2090" s="2217"/>
      <c r="IVC2090" s="2217"/>
      <c r="IVD2090" s="2217"/>
      <c r="IVE2090" s="2217"/>
      <c r="IVF2090" s="2217"/>
      <c r="IVG2090" s="2217"/>
      <c r="IVH2090" s="2217"/>
      <c r="IVI2090" s="2217"/>
      <c r="IVJ2090" s="2217"/>
      <c r="IVK2090" s="2217"/>
      <c r="IVL2090" s="2217"/>
      <c r="IVM2090" s="2217"/>
      <c r="IVN2090" s="2217"/>
      <c r="IVO2090" s="2217"/>
      <c r="IVP2090" s="2217"/>
      <c r="IVQ2090" s="2217"/>
      <c r="IVR2090" s="2217"/>
      <c r="IVS2090" s="2217"/>
      <c r="IVT2090" s="2217"/>
      <c r="IVU2090" s="2217"/>
      <c r="IVV2090" s="2217"/>
      <c r="IVW2090" s="2217"/>
      <c r="IVX2090" s="2217"/>
      <c r="IVY2090" s="2217"/>
      <c r="IVZ2090" s="2217"/>
      <c r="IWA2090" s="2217"/>
      <c r="IWB2090" s="2217"/>
      <c r="IWC2090" s="2217"/>
      <c r="IWD2090" s="2217"/>
      <c r="IWE2090" s="2217"/>
      <c r="IWF2090" s="2217"/>
      <c r="IWG2090" s="2217"/>
      <c r="IWH2090" s="2217"/>
      <c r="IWI2090" s="2217"/>
      <c r="IWJ2090" s="2217"/>
      <c r="IWK2090" s="2217"/>
      <c r="IWL2090" s="2217"/>
      <c r="IWM2090" s="2217"/>
      <c r="IWN2090" s="2217"/>
      <c r="IWO2090" s="2217"/>
      <c r="IWP2090" s="2217"/>
      <c r="IWQ2090" s="2217"/>
      <c r="IWR2090" s="2217"/>
      <c r="IWS2090" s="2217"/>
      <c r="IWT2090" s="2217"/>
      <c r="IWU2090" s="2217"/>
      <c r="IWV2090" s="2217"/>
      <c r="IWW2090" s="2217"/>
      <c r="IWX2090" s="2217"/>
      <c r="IWY2090" s="2217"/>
      <c r="IWZ2090" s="2217"/>
      <c r="IXA2090" s="2217"/>
      <c r="IXB2090" s="2217"/>
      <c r="IXC2090" s="2217"/>
      <c r="IXD2090" s="2217"/>
      <c r="IXE2090" s="2217"/>
      <c r="IXF2090" s="2217"/>
      <c r="IXG2090" s="2217"/>
      <c r="IXH2090" s="2217"/>
      <c r="IXI2090" s="2217"/>
      <c r="IXJ2090" s="2217"/>
      <c r="IXK2090" s="2217"/>
      <c r="IXL2090" s="2217"/>
      <c r="IXM2090" s="2217"/>
      <c r="IXN2090" s="2217"/>
      <c r="IXO2090" s="2217"/>
      <c r="IXP2090" s="2217"/>
      <c r="IXQ2090" s="2217"/>
      <c r="IXR2090" s="2217"/>
      <c r="IXS2090" s="2217"/>
      <c r="IXT2090" s="2217"/>
      <c r="IXU2090" s="2217"/>
      <c r="IXV2090" s="2217"/>
      <c r="IXW2090" s="2217"/>
      <c r="IXX2090" s="2217"/>
      <c r="IXY2090" s="2217"/>
      <c r="IXZ2090" s="2217"/>
      <c r="IYA2090" s="2217"/>
      <c r="IYB2090" s="2217"/>
      <c r="IYC2090" s="2217"/>
      <c r="IYD2090" s="2217"/>
      <c r="IYE2090" s="2217"/>
      <c r="IYF2090" s="2217"/>
      <c r="IYG2090" s="2217"/>
      <c r="IYH2090" s="2217"/>
      <c r="IYI2090" s="2217"/>
      <c r="IYJ2090" s="2217"/>
      <c r="IYK2090" s="2217"/>
      <c r="IYL2090" s="2217"/>
      <c r="IYM2090" s="2217"/>
      <c r="IYN2090" s="2217"/>
      <c r="IYO2090" s="2217"/>
      <c r="IYP2090" s="2217"/>
      <c r="IYQ2090" s="2217"/>
      <c r="IYR2090" s="2217"/>
      <c r="IYS2090" s="2217"/>
      <c r="IYT2090" s="2217"/>
      <c r="IYU2090" s="2217"/>
      <c r="IYV2090" s="2217"/>
      <c r="IYW2090" s="2217"/>
      <c r="IYX2090" s="2217"/>
      <c r="IYY2090" s="2217"/>
      <c r="IYZ2090" s="2217"/>
      <c r="IZA2090" s="2217"/>
      <c r="IZB2090" s="2217"/>
      <c r="IZC2090" s="2217"/>
      <c r="IZD2090" s="2217"/>
      <c r="IZE2090" s="2217"/>
      <c r="IZF2090" s="2217"/>
      <c r="IZG2090" s="2217"/>
      <c r="IZH2090" s="2217"/>
      <c r="IZI2090" s="2217"/>
      <c r="IZJ2090" s="2217"/>
      <c r="IZK2090" s="2217"/>
      <c r="IZL2090" s="2217"/>
      <c r="IZM2090" s="2217"/>
      <c r="IZN2090" s="2217"/>
      <c r="IZO2090" s="2217"/>
      <c r="IZP2090" s="2217"/>
      <c r="IZQ2090" s="2217"/>
      <c r="IZR2090" s="2217"/>
      <c r="IZS2090" s="2217"/>
      <c r="IZT2090" s="2217"/>
      <c r="IZU2090" s="2217"/>
      <c r="IZV2090" s="2217"/>
      <c r="IZW2090" s="2217"/>
      <c r="IZX2090" s="2217"/>
      <c r="IZY2090" s="2217"/>
      <c r="IZZ2090" s="2217"/>
      <c r="JAA2090" s="2217"/>
      <c r="JAB2090" s="2217"/>
      <c r="JAC2090" s="2217"/>
      <c r="JAD2090" s="2217"/>
      <c r="JAE2090" s="2217"/>
      <c r="JAF2090" s="2217"/>
      <c r="JAG2090" s="2217"/>
      <c r="JAH2090" s="2217"/>
      <c r="JAI2090" s="2217"/>
      <c r="JAJ2090" s="2217"/>
      <c r="JAK2090" s="2217"/>
      <c r="JAL2090" s="2217"/>
      <c r="JAM2090" s="2217"/>
      <c r="JAN2090" s="2217"/>
      <c r="JAO2090" s="2217"/>
      <c r="JAP2090" s="2217"/>
      <c r="JAQ2090" s="2217"/>
      <c r="JAR2090" s="2217"/>
      <c r="JAS2090" s="2217"/>
      <c r="JAT2090" s="2217"/>
      <c r="JAU2090" s="2217"/>
      <c r="JAV2090" s="2217"/>
      <c r="JAW2090" s="2217"/>
      <c r="JAX2090" s="2217"/>
      <c r="JAY2090" s="2217"/>
      <c r="JAZ2090" s="2217"/>
      <c r="JBA2090" s="2217"/>
      <c r="JBB2090" s="2217"/>
      <c r="JBC2090" s="2217"/>
      <c r="JBD2090" s="2217"/>
      <c r="JBE2090" s="2217"/>
      <c r="JBF2090" s="2217"/>
      <c r="JBG2090" s="2217"/>
      <c r="JBH2090" s="2217"/>
      <c r="JBI2090" s="2217"/>
      <c r="JBJ2090" s="2217"/>
      <c r="JBK2090" s="2217"/>
      <c r="JBL2090" s="2217"/>
      <c r="JBM2090" s="2217"/>
      <c r="JBN2090" s="2217"/>
      <c r="JBO2090" s="2217"/>
      <c r="JBP2090" s="2217"/>
      <c r="JBQ2090" s="2217"/>
      <c r="JBR2090" s="2217"/>
      <c r="JBS2090" s="2217"/>
      <c r="JBT2090" s="2217"/>
      <c r="JBU2090" s="2217"/>
      <c r="JBV2090" s="2217"/>
      <c r="JBW2090" s="2217"/>
      <c r="JBX2090" s="2217"/>
      <c r="JBY2090" s="2217"/>
      <c r="JBZ2090" s="2217"/>
      <c r="JCA2090" s="2217"/>
      <c r="JCB2090" s="2217"/>
      <c r="JCC2090" s="2217"/>
      <c r="JCD2090" s="2217"/>
      <c r="JCE2090" s="2217"/>
      <c r="JCF2090" s="2217"/>
      <c r="JCG2090" s="2217"/>
      <c r="JCH2090" s="2217"/>
      <c r="JCI2090" s="2217"/>
      <c r="JCJ2090" s="2217"/>
      <c r="JCK2090" s="2217"/>
      <c r="JCL2090" s="2217"/>
      <c r="JCM2090" s="2217"/>
      <c r="JCN2090" s="2217"/>
      <c r="JCO2090" s="2217"/>
      <c r="JCP2090" s="2217"/>
      <c r="JCQ2090" s="2217"/>
      <c r="JCR2090" s="2217"/>
      <c r="JCS2090" s="2217"/>
      <c r="JCT2090" s="2217"/>
      <c r="JCU2090" s="2217"/>
      <c r="JCV2090" s="2217"/>
      <c r="JCW2090" s="2217"/>
      <c r="JCX2090" s="2217"/>
      <c r="JCY2090" s="2217"/>
      <c r="JCZ2090" s="2217"/>
      <c r="JDA2090" s="2217"/>
      <c r="JDB2090" s="2217"/>
      <c r="JDC2090" s="2217"/>
      <c r="JDD2090" s="2217"/>
      <c r="JDE2090" s="2217"/>
      <c r="JDF2090" s="2217"/>
      <c r="JDG2090" s="2217"/>
      <c r="JDH2090" s="2217"/>
      <c r="JDI2090" s="2217"/>
      <c r="JDJ2090" s="2217"/>
      <c r="JDK2090" s="2217"/>
      <c r="JDL2090" s="2217"/>
      <c r="JDM2090" s="2217"/>
      <c r="JDN2090" s="2217"/>
      <c r="JDO2090" s="2217"/>
      <c r="JDP2090" s="2217"/>
      <c r="JDQ2090" s="2217"/>
      <c r="JDR2090" s="2217"/>
      <c r="JDS2090" s="2217"/>
      <c r="JDT2090" s="2217"/>
      <c r="JDU2090" s="2217"/>
      <c r="JDV2090" s="2217"/>
      <c r="JDW2090" s="2217"/>
      <c r="JDX2090" s="2217"/>
      <c r="JDY2090" s="2217"/>
      <c r="JDZ2090" s="2217"/>
      <c r="JEA2090" s="2217"/>
      <c r="JEB2090" s="2217"/>
      <c r="JEC2090" s="2217"/>
      <c r="JED2090" s="2217"/>
      <c r="JEE2090" s="2217"/>
      <c r="JEF2090" s="2217"/>
      <c r="JEG2090" s="2217"/>
      <c r="JEH2090" s="2217"/>
      <c r="JEI2090" s="2217"/>
      <c r="JEJ2090" s="2217"/>
      <c r="JEK2090" s="2217"/>
      <c r="JEL2090" s="2217"/>
      <c r="JEM2090" s="2217"/>
      <c r="JEN2090" s="2217"/>
      <c r="JEO2090" s="2217"/>
      <c r="JEP2090" s="2217"/>
      <c r="JEQ2090" s="2217"/>
      <c r="JER2090" s="2217"/>
      <c r="JES2090" s="2217"/>
      <c r="JET2090" s="2217"/>
      <c r="JEU2090" s="2217"/>
      <c r="JEV2090" s="2217"/>
      <c r="JEW2090" s="2217"/>
      <c r="JEX2090" s="2217"/>
      <c r="JEY2090" s="2217"/>
      <c r="JEZ2090" s="2217"/>
      <c r="JFA2090" s="2217"/>
      <c r="JFB2090" s="2217"/>
      <c r="JFC2090" s="2217"/>
      <c r="JFD2090" s="2217"/>
      <c r="JFE2090" s="2217"/>
      <c r="JFF2090" s="2217"/>
      <c r="JFG2090" s="2217"/>
      <c r="JFH2090" s="2217"/>
      <c r="JFI2090" s="2217"/>
      <c r="JFJ2090" s="2217"/>
      <c r="JFK2090" s="2217"/>
      <c r="JFL2090" s="2217"/>
      <c r="JFM2090" s="2217"/>
      <c r="JFN2090" s="2217"/>
      <c r="JFO2090" s="2217"/>
      <c r="JFP2090" s="2217"/>
      <c r="JFQ2090" s="2217"/>
      <c r="JFR2090" s="2217"/>
      <c r="JFS2090" s="2217"/>
      <c r="JFT2090" s="2217"/>
      <c r="JFU2090" s="2217"/>
      <c r="JFV2090" s="2217"/>
      <c r="JFW2090" s="2217"/>
      <c r="JFX2090" s="2217"/>
      <c r="JFY2090" s="2217"/>
      <c r="JFZ2090" s="2217"/>
      <c r="JGA2090" s="2217"/>
      <c r="JGB2090" s="2217"/>
      <c r="JGC2090" s="2217"/>
      <c r="JGD2090" s="2217"/>
      <c r="JGE2090" s="2217"/>
      <c r="JGF2090" s="2217"/>
      <c r="JGG2090" s="2217"/>
      <c r="JGH2090" s="2217"/>
      <c r="JGI2090" s="2217"/>
      <c r="JGJ2090" s="2217"/>
      <c r="JGK2090" s="2217"/>
      <c r="JGL2090" s="2217"/>
      <c r="JGM2090" s="2217"/>
      <c r="JGN2090" s="2217"/>
      <c r="JGO2090" s="2217"/>
      <c r="JGP2090" s="2217"/>
      <c r="JGQ2090" s="2217"/>
      <c r="JGR2090" s="2217"/>
      <c r="JGS2090" s="2217"/>
      <c r="JGT2090" s="2217"/>
      <c r="JGU2090" s="2217"/>
      <c r="JGV2090" s="2217"/>
      <c r="JGW2090" s="2217"/>
      <c r="JGX2090" s="2217"/>
      <c r="JGY2090" s="2217"/>
      <c r="JGZ2090" s="2217"/>
      <c r="JHA2090" s="2217"/>
      <c r="JHB2090" s="2217"/>
      <c r="JHC2090" s="2217"/>
      <c r="JHD2090" s="2217"/>
      <c r="JHE2090" s="2217"/>
      <c r="JHF2090" s="2217"/>
      <c r="JHG2090" s="2217"/>
      <c r="JHH2090" s="2217"/>
      <c r="JHI2090" s="2217"/>
      <c r="JHJ2090" s="2217"/>
      <c r="JHK2090" s="2217"/>
      <c r="JHL2090" s="2217"/>
      <c r="JHM2090" s="2217"/>
      <c r="JHN2090" s="2217"/>
      <c r="JHO2090" s="2217"/>
      <c r="JHP2090" s="2217"/>
      <c r="JHQ2090" s="2217"/>
      <c r="JHR2090" s="2217"/>
      <c r="JHS2090" s="2217"/>
      <c r="JHT2090" s="2217"/>
      <c r="JHU2090" s="2217"/>
      <c r="JHV2090" s="2217"/>
      <c r="JHW2090" s="2217"/>
      <c r="JHX2090" s="2217"/>
      <c r="JHY2090" s="2217"/>
      <c r="JHZ2090" s="2217"/>
      <c r="JIA2090" s="2217"/>
      <c r="JIB2090" s="2217"/>
      <c r="JIC2090" s="2217"/>
      <c r="JID2090" s="2217"/>
      <c r="JIE2090" s="2217"/>
      <c r="JIF2090" s="2217"/>
      <c r="JIG2090" s="2217"/>
      <c r="JIH2090" s="2217"/>
      <c r="JII2090" s="2217"/>
      <c r="JIJ2090" s="2217"/>
      <c r="JIK2090" s="2217"/>
      <c r="JIL2090" s="2217"/>
      <c r="JIM2090" s="2217"/>
      <c r="JIN2090" s="2217"/>
      <c r="JIO2090" s="2217"/>
      <c r="JIP2090" s="2217"/>
      <c r="JIQ2090" s="2217"/>
      <c r="JIR2090" s="2217"/>
      <c r="JIS2090" s="2217"/>
      <c r="JIT2090" s="2217"/>
      <c r="JIU2090" s="2217"/>
      <c r="JIV2090" s="2217"/>
      <c r="JIW2090" s="2217"/>
      <c r="JIX2090" s="2217"/>
      <c r="JIY2090" s="2217"/>
      <c r="JIZ2090" s="2217"/>
      <c r="JJA2090" s="2217"/>
      <c r="JJB2090" s="2217"/>
      <c r="JJC2090" s="2217"/>
      <c r="JJD2090" s="2217"/>
      <c r="JJE2090" s="2217"/>
      <c r="JJF2090" s="2217"/>
      <c r="JJG2090" s="2217"/>
      <c r="JJH2090" s="2217"/>
      <c r="JJI2090" s="2217"/>
      <c r="JJJ2090" s="2217"/>
      <c r="JJK2090" s="2217"/>
      <c r="JJL2090" s="2217"/>
      <c r="JJM2090" s="2217"/>
      <c r="JJN2090" s="2217"/>
      <c r="JJO2090" s="2217"/>
      <c r="JJP2090" s="2217"/>
      <c r="JJQ2090" s="2217"/>
      <c r="JJR2090" s="2217"/>
      <c r="JJS2090" s="2217"/>
      <c r="JJT2090" s="2217"/>
      <c r="JJU2090" s="2217"/>
      <c r="JJV2090" s="2217"/>
      <c r="JJW2090" s="2217"/>
      <c r="JJX2090" s="2217"/>
      <c r="JJY2090" s="2217"/>
      <c r="JJZ2090" s="2217"/>
      <c r="JKA2090" s="2217"/>
      <c r="JKB2090" s="2217"/>
      <c r="JKC2090" s="2217"/>
      <c r="JKD2090" s="2217"/>
      <c r="JKE2090" s="2217"/>
      <c r="JKF2090" s="2217"/>
      <c r="JKG2090" s="2217"/>
      <c r="JKH2090" s="2217"/>
      <c r="JKI2090" s="2217"/>
      <c r="JKJ2090" s="2217"/>
      <c r="JKK2090" s="2217"/>
      <c r="JKL2090" s="2217"/>
      <c r="JKM2090" s="2217"/>
      <c r="JKN2090" s="2217"/>
      <c r="JKO2090" s="2217"/>
      <c r="JKP2090" s="2217"/>
      <c r="JKQ2090" s="2217"/>
      <c r="JKR2090" s="2217"/>
      <c r="JKS2090" s="2217"/>
      <c r="JKT2090" s="2217"/>
      <c r="JKU2090" s="2217"/>
      <c r="JKV2090" s="2217"/>
      <c r="JKW2090" s="2217"/>
      <c r="JKX2090" s="2217"/>
      <c r="JKY2090" s="2217"/>
      <c r="JKZ2090" s="2217"/>
      <c r="JLA2090" s="2217"/>
      <c r="JLB2090" s="2217"/>
      <c r="JLC2090" s="2217"/>
      <c r="JLD2090" s="2217"/>
      <c r="JLE2090" s="2217"/>
      <c r="JLF2090" s="2217"/>
      <c r="JLG2090" s="2217"/>
      <c r="JLH2090" s="2217"/>
      <c r="JLI2090" s="2217"/>
      <c r="JLJ2090" s="2217"/>
      <c r="JLK2090" s="2217"/>
      <c r="JLL2090" s="2217"/>
      <c r="JLM2090" s="2217"/>
      <c r="JLN2090" s="2217"/>
      <c r="JLO2090" s="2217"/>
      <c r="JLP2090" s="2217"/>
      <c r="JLQ2090" s="2217"/>
      <c r="JLR2090" s="2217"/>
      <c r="JLS2090" s="2217"/>
      <c r="JLT2090" s="2217"/>
      <c r="JLU2090" s="2217"/>
      <c r="JLV2090" s="2217"/>
      <c r="JLW2090" s="2217"/>
      <c r="JLX2090" s="2217"/>
      <c r="JLY2090" s="2217"/>
      <c r="JLZ2090" s="2217"/>
      <c r="JMA2090" s="2217"/>
      <c r="JMB2090" s="2217"/>
      <c r="JMC2090" s="2217"/>
      <c r="JMD2090" s="2217"/>
      <c r="JME2090" s="2217"/>
      <c r="JMF2090" s="2217"/>
      <c r="JMG2090" s="2217"/>
      <c r="JMH2090" s="2217"/>
      <c r="JMI2090" s="2217"/>
      <c r="JMJ2090" s="2217"/>
      <c r="JMK2090" s="2217"/>
      <c r="JML2090" s="2217"/>
      <c r="JMM2090" s="2217"/>
      <c r="JMN2090" s="2217"/>
      <c r="JMO2090" s="2217"/>
      <c r="JMP2090" s="2217"/>
      <c r="JMQ2090" s="2217"/>
      <c r="JMR2090" s="2217"/>
      <c r="JMS2090" s="2217"/>
      <c r="JMT2090" s="2217"/>
      <c r="JMU2090" s="2217"/>
      <c r="JMV2090" s="2217"/>
      <c r="JMW2090" s="2217"/>
      <c r="JMX2090" s="2217"/>
      <c r="JMY2090" s="2217"/>
      <c r="JMZ2090" s="2217"/>
      <c r="JNA2090" s="2217"/>
      <c r="JNB2090" s="2217"/>
      <c r="JNC2090" s="2217"/>
      <c r="JND2090" s="2217"/>
      <c r="JNE2090" s="2217"/>
      <c r="JNF2090" s="2217"/>
      <c r="JNG2090" s="2217"/>
      <c r="JNH2090" s="2217"/>
      <c r="JNI2090" s="2217"/>
      <c r="JNJ2090" s="2217"/>
      <c r="JNK2090" s="2217"/>
      <c r="JNL2090" s="2217"/>
      <c r="JNM2090" s="2217"/>
      <c r="JNN2090" s="2217"/>
      <c r="JNO2090" s="2217"/>
      <c r="JNP2090" s="2217"/>
      <c r="JNQ2090" s="2217"/>
      <c r="JNR2090" s="2217"/>
      <c r="JNS2090" s="2217"/>
      <c r="JNT2090" s="2217"/>
      <c r="JNU2090" s="2217"/>
      <c r="JNV2090" s="2217"/>
      <c r="JNW2090" s="2217"/>
      <c r="JNX2090" s="2217"/>
      <c r="JNY2090" s="2217"/>
      <c r="JNZ2090" s="2217"/>
      <c r="JOA2090" s="2217"/>
      <c r="JOB2090" s="2217"/>
      <c r="JOC2090" s="2217"/>
      <c r="JOD2090" s="2217"/>
      <c r="JOE2090" s="2217"/>
      <c r="JOF2090" s="2217"/>
      <c r="JOG2090" s="2217"/>
      <c r="JOH2090" s="2217"/>
      <c r="JOI2090" s="2217"/>
      <c r="JOJ2090" s="2217"/>
      <c r="JOK2090" s="2217"/>
      <c r="JOL2090" s="2217"/>
      <c r="JOM2090" s="2217"/>
      <c r="JON2090" s="2217"/>
      <c r="JOO2090" s="2217"/>
      <c r="JOP2090" s="2217"/>
      <c r="JOQ2090" s="2217"/>
      <c r="JOR2090" s="2217"/>
      <c r="JOS2090" s="2217"/>
      <c r="JOT2090" s="2217"/>
      <c r="JOU2090" s="2217"/>
      <c r="JOV2090" s="2217"/>
      <c r="JOW2090" s="2217"/>
      <c r="JOX2090" s="2217"/>
      <c r="JOY2090" s="2217"/>
      <c r="JOZ2090" s="2217"/>
      <c r="JPA2090" s="2217"/>
      <c r="JPB2090" s="2217"/>
      <c r="JPC2090" s="2217"/>
      <c r="JPD2090" s="2217"/>
      <c r="JPE2090" s="2217"/>
      <c r="JPF2090" s="2217"/>
      <c r="JPG2090" s="2217"/>
      <c r="JPH2090" s="2217"/>
      <c r="JPI2090" s="2217"/>
      <c r="JPJ2090" s="2217"/>
      <c r="JPK2090" s="2217"/>
      <c r="JPL2090" s="2217"/>
      <c r="JPM2090" s="2217"/>
      <c r="JPN2090" s="2217"/>
      <c r="JPO2090" s="2217"/>
      <c r="JPP2090" s="2217"/>
      <c r="JPQ2090" s="2217"/>
      <c r="JPR2090" s="2217"/>
      <c r="JPS2090" s="2217"/>
      <c r="JPT2090" s="2217"/>
      <c r="JPU2090" s="2217"/>
      <c r="JPV2090" s="2217"/>
      <c r="JPW2090" s="2217"/>
      <c r="JPX2090" s="2217"/>
      <c r="JPY2090" s="2217"/>
      <c r="JPZ2090" s="2217"/>
      <c r="JQA2090" s="2217"/>
      <c r="JQB2090" s="2217"/>
      <c r="JQC2090" s="2217"/>
      <c r="JQD2090" s="2217"/>
      <c r="JQE2090" s="2217"/>
      <c r="JQF2090" s="2217"/>
      <c r="JQG2090" s="2217"/>
      <c r="JQH2090" s="2217"/>
      <c r="JQI2090" s="2217"/>
      <c r="JQJ2090" s="2217"/>
      <c r="JQK2090" s="2217"/>
      <c r="JQL2090" s="2217"/>
      <c r="JQM2090" s="2217"/>
      <c r="JQN2090" s="2217"/>
      <c r="JQO2090" s="2217"/>
      <c r="JQP2090" s="2217"/>
      <c r="JQQ2090" s="2217"/>
      <c r="JQR2090" s="2217"/>
      <c r="JQS2090" s="2217"/>
      <c r="JQT2090" s="2217"/>
      <c r="JQU2090" s="2217"/>
      <c r="JQV2090" s="2217"/>
      <c r="JQW2090" s="2217"/>
      <c r="JQX2090" s="2217"/>
      <c r="JQY2090" s="2217"/>
      <c r="JQZ2090" s="2217"/>
      <c r="JRA2090" s="2217"/>
      <c r="JRB2090" s="2217"/>
      <c r="JRC2090" s="2217"/>
      <c r="JRD2090" s="2217"/>
      <c r="JRE2090" s="2217"/>
      <c r="JRF2090" s="2217"/>
      <c r="JRG2090" s="2217"/>
      <c r="JRH2090" s="2217"/>
      <c r="JRI2090" s="2217"/>
      <c r="JRJ2090" s="2217"/>
      <c r="JRK2090" s="2217"/>
      <c r="JRL2090" s="2217"/>
      <c r="JRM2090" s="2217"/>
      <c r="JRN2090" s="2217"/>
      <c r="JRO2090" s="2217"/>
      <c r="JRP2090" s="2217"/>
      <c r="JRQ2090" s="2217"/>
      <c r="JRR2090" s="2217"/>
      <c r="JRS2090" s="2217"/>
      <c r="JRT2090" s="2217"/>
      <c r="JRU2090" s="2217"/>
      <c r="JRV2090" s="2217"/>
      <c r="JRW2090" s="2217"/>
      <c r="JRX2090" s="2217"/>
      <c r="JRY2090" s="2217"/>
      <c r="JRZ2090" s="2217"/>
      <c r="JSA2090" s="2217"/>
      <c r="JSB2090" s="2217"/>
      <c r="JSC2090" s="2217"/>
      <c r="JSD2090" s="2217"/>
      <c r="JSE2090" s="2217"/>
      <c r="JSF2090" s="2217"/>
      <c r="JSG2090" s="2217"/>
      <c r="JSH2090" s="2217"/>
      <c r="JSI2090" s="2217"/>
      <c r="JSJ2090" s="2217"/>
      <c r="JSK2090" s="2217"/>
      <c r="JSL2090" s="2217"/>
      <c r="JSM2090" s="2217"/>
      <c r="JSN2090" s="2217"/>
      <c r="JSO2090" s="2217"/>
      <c r="JSP2090" s="2217"/>
      <c r="JSQ2090" s="2217"/>
      <c r="JSR2090" s="2217"/>
      <c r="JSS2090" s="2217"/>
      <c r="JST2090" s="2217"/>
      <c r="JSU2090" s="2217"/>
      <c r="JSV2090" s="2217"/>
      <c r="JSW2090" s="2217"/>
      <c r="JSX2090" s="2217"/>
      <c r="JSY2090" s="2217"/>
      <c r="JSZ2090" s="2217"/>
      <c r="JTA2090" s="2217"/>
      <c r="JTB2090" s="2217"/>
      <c r="JTC2090" s="2217"/>
      <c r="JTD2090" s="2217"/>
      <c r="JTE2090" s="2217"/>
      <c r="JTF2090" s="2217"/>
      <c r="JTG2090" s="2217"/>
      <c r="JTH2090" s="2217"/>
      <c r="JTI2090" s="2217"/>
      <c r="JTJ2090" s="2217"/>
      <c r="JTK2090" s="2217"/>
      <c r="JTL2090" s="2217"/>
      <c r="JTM2090" s="2217"/>
      <c r="JTN2090" s="2217"/>
      <c r="JTO2090" s="2217"/>
      <c r="JTP2090" s="2217"/>
      <c r="JTQ2090" s="2217"/>
      <c r="JTR2090" s="2217"/>
      <c r="JTS2090" s="2217"/>
      <c r="JTT2090" s="2217"/>
      <c r="JTU2090" s="2217"/>
      <c r="JTV2090" s="2217"/>
      <c r="JTW2090" s="2217"/>
      <c r="JTX2090" s="2217"/>
      <c r="JTY2090" s="2217"/>
      <c r="JTZ2090" s="2217"/>
      <c r="JUA2090" s="2217"/>
      <c r="JUB2090" s="2217"/>
      <c r="JUC2090" s="2217"/>
      <c r="JUD2090" s="2217"/>
      <c r="JUE2090" s="2217"/>
      <c r="JUF2090" s="2217"/>
      <c r="JUG2090" s="2217"/>
      <c r="JUH2090" s="2217"/>
      <c r="JUI2090" s="2217"/>
      <c r="JUJ2090" s="2217"/>
      <c r="JUK2090" s="2217"/>
      <c r="JUL2090" s="2217"/>
      <c r="JUM2090" s="2217"/>
      <c r="JUN2090" s="2217"/>
      <c r="JUO2090" s="2217"/>
      <c r="JUP2090" s="2217"/>
      <c r="JUQ2090" s="2217"/>
      <c r="JUR2090" s="2217"/>
      <c r="JUS2090" s="2217"/>
      <c r="JUT2090" s="2217"/>
      <c r="JUU2090" s="2217"/>
      <c r="JUV2090" s="2217"/>
      <c r="JUW2090" s="2217"/>
      <c r="JUX2090" s="2217"/>
      <c r="JUY2090" s="2217"/>
      <c r="JUZ2090" s="2217"/>
      <c r="JVA2090" s="2217"/>
      <c r="JVB2090" s="2217"/>
      <c r="JVC2090" s="2217"/>
      <c r="JVD2090" s="2217"/>
      <c r="JVE2090" s="2217"/>
      <c r="JVF2090" s="2217"/>
      <c r="JVG2090" s="2217"/>
      <c r="JVH2090" s="2217"/>
      <c r="JVI2090" s="2217"/>
      <c r="JVJ2090" s="2217"/>
      <c r="JVK2090" s="2217"/>
      <c r="JVL2090" s="2217"/>
      <c r="JVM2090" s="2217"/>
      <c r="JVN2090" s="2217"/>
      <c r="JVO2090" s="2217"/>
      <c r="JVP2090" s="2217"/>
      <c r="JVQ2090" s="2217"/>
      <c r="JVR2090" s="2217"/>
      <c r="JVS2090" s="2217"/>
      <c r="JVT2090" s="2217"/>
      <c r="JVU2090" s="2217"/>
      <c r="JVV2090" s="2217"/>
      <c r="JVW2090" s="2217"/>
      <c r="JVX2090" s="2217"/>
      <c r="JVY2090" s="2217"/>
      <c r="JVZ2090" s="2217"/>
      <c r="JWA2090" s="2217"/>
      <c r="JWB2090" s="2217"/>
      <c r="JWC2090" s="2217"/>
      <c r="JWD2090" s="2217"/>
      <c r="JWE2090" s="2217"/>
      <c r="JWF2090" s="2217"/>
      <c r="JWG2090" s="2217"/>
      <c r="JWH2090" s="2217"/>
      <c r="JWI2090" s="2217"/>
      <c r="JWJ2090" s="2217"/>
      <c r="JWK2090" s="2217"/>
      <c r="JWL2090" s="2217"/>
      <c r="JWM2090" s="2217"/>
      <c r="JWN2090" s="2217"/>
      <c r="JWO2090" s="2217"/>
      <c r="JWP2090" s="2217"/>
      <c r="JWQ2090" s="2217"/>
      <c r="JWR2090" s="2217"/>
      <c r="JWS2090" s="2217"/>
      <c r="JWT2090" s="2217"/>
      <c r="JWU2090" s="2217"/>
      <c r="JWV2090" s="2217"/>
      <c r="JWW2090" s="2217"/>
      <c r="JWX2090" s="2217"/>
      <c r="JWY2090" s="2217"/>
      <c r="JWZ2090" s="2217"/>
      <c r="JXA2090" s="2217"/>
      <c r="JXB2090" s="2217"/>
      <c r="JXC2090" s="2217"/>
      <c r="JXD2090" s="2217"/>
      <c r="JXE2090" s="2217"/>
      <c r="JXF2090" s="2217"/>
      <c r="JXG2090" s="2217"/>
      <c r="JXH2090" s="2217"/>
      <c r="JXI2090" s="2217"/>
      <c r="JXJ2090" s="2217"/>
      <c r="JXK2090" s="2217"/>
      <c r="JXL2090" s="2217"/>
      <c r="JXM2090" s="2217"/>
      <c r="JXN2090" s="2217"/>
      <c r="JXO2090" s="2217"/>
      <c r="JXP2090" s="2217"/>
      <c r="JXQ2090" s="2217"/>
      <c r="JXR2090" s="2217"/>
      <c r="JXS2090" s="2217"/>
      <c r="JXT2090" s="2217"/>
      <c r="JXU2090" s="2217"/>
      <c r="JXV2090" s="2217"/>
      <c r="JXW2090" s="2217"/>
      <c r="JXX2090" s="2217"/>
      <c r="JXY2090" s="2217"/>
      <c r="JXZ2090" s="2217"/>
      <c r="JYA2090" s="2217"/>
      <c r="JYB2090" s="2217"/>
      <c r="JYC2090" s="2217"/>
      <c r="JYD2090" s="2217"/>
      <c r="JYE2090" s="2217"/>
      <c r="JYF2090" s="2217"/>
      <c r="JYG2090" s="2217"/>
      <c r="JYH2090" s="2217"/>
      <c r="JYI2090" s="2217"/>
      <c r="JYJ2090" s="2217"/>
      <c r="JYK2090" s="2217"/>
      <c r="JYL2090" s="2217"/>
      <c r="JYM2090" s="2217"/>
      <c r="JYN2090" s="2217"/>
      <c r="JYO2090" s="2217"/>
      <c r="JYP2090" s="2217"/>
      <c r="JYQ2090" s="2217"/>
      <c r="JYR2090" s="2217"/>
      <c r="JYS2090" s="2217"/>
      <c r="JYT2090" s="2217"/>
      <c r="JYU2090" s="2217"/>
      <c r="JYV2090" s="2217"/>
      <c r="JYW2090" s="2217"/>
      <c r="JYX2090" s="2217"/>
      <c r="JYY2090" s="2217"/>
      <c r="JYZ2090" s="2217"/>
      <c r="JZA2090" s="2217"/>
      <c r="JZB2090" s="2217"/>
      <c r="JZC2090" s="2217"/>
      <c r="JZD2090" s="2217"/>
      <c r="JZE2090" s="2217"/>
      <c r="JZF2090" s="2217"/>
      <c r="JZG2090" s="2217"/>
      <c r="JZH2090" s="2217"/>
      <c r="JZI2090" s="2217"/>
      <c r="JZJ2090" s="2217"/>
      <c r="JZK2090" s="2217"/>
      <c r="JZL2090" s="2217"/>
      <c r="JZM2090" s="2217"/>
      <c r="JZN2090" s="2217"/>
      <c r="JZO2090" s="2217"/>
      <c r="JZP2090" s="2217"/>
      <c r="JZQ2090" s="2217"/>
      <c r="JZR2090" s="2217"/>
      <c r="JZS2090" s="2217"/>
      <c r="JZT2090" s="2217"/>
      <c r="JZU2090" s="2217"/>
      <c r="JZV2090" s="2217"/>
      <c r="JZW2090" s="2217"/>
      <c r="JZX2090" s="2217"/>
      <c r="JZY2090" s="2217"/>
      <c r="JZZ2090" s="2217"/>
      <c r="KAA2090" s="2217"/>
      <c r="KAB2090" s="2217"/>
      <c r="KAC2090" s="2217"/>
      <c r="KAD2090" s="2217"/>
      <c r="KAE2090" s="2217"/>
      <c r="KAF2090" s="2217"/>
      <c r="KAG2090" s="2217"/>
      <c r="KAH2090" s="2217"/>
      <c r="KAI2090" s="2217"/>
      <c r="KAJ2090" s="2217"/>
      <c r="KAK2090" s="2217"/>
      <c r="KAL2090" s="2217"/>
      <c r="KAM2090" s="2217"/>
      <c r="KAN2090" s="2217"/>
      <c r="KAO2090" s="2217"/>
      <c r="KAP2090" s="2217"/>
      <c r="KAQ2090" s="2217"/>
      <c r="KAR2090" s="2217"/>
      <c r="KAS2090" s="2217"/>
      <c r="KAT2090" s="2217"/>
      <c r="KAU2090" s="2217"/>
      <c r="KAV2090" s="2217"/>
      <c r="KAW2090" s="2217"/>
      <c r="KAX2090" s="2217"/>
      <c r="KAY2090" s="2217"/>
      <c r="KAZ2090" s="2217"/>
      <c r="KBA2090" s="2217"/>
      <c r="KBB2090" s="2217"/>
      <c r="KBC2090" s="2217"/>
      <c r="KBD2090" s="2217"/>
      <c r="KBE2090" s="2217"/>
      <c r="KBF2090" s="2217"/>
      <c r="KBG2090" s="2217"/>
      <c r="KBH2090" s="2217"/>
      <c r="KBI2090" s="2217"/>
      <c r="KBJ2090" s="2217"/>
      <c r="KBK2090" s="2217"/>
      <c r="KBL2090" s="2217"/>
      <c r="KBM2090" s="2217"/>
      <c r="KBN2090" s="2217"/>
      <c r="KBO2090" s="2217"/>
      <c r="KBP2090" s="2217"/>
      <c r="KBQ2090" s="2217"/>
      <c r="KBR2090" s="2217"/>
      <c r="KBS2090" s="2217"/>
      <c r="KBT2090" s="2217"/>
      <c r="KBU2090" s="2217"/>
      <c r="KBV2090" s="2217"/>
      <c r="KBW2090" s="2217"/>
      <c r="KBX2090" s="2217"/>
      <c r="KBY2090" s="2217"/>
      <c r="KBZ2090" s="2217"/>
      <c r="KCA2090" s="2217"/>
      <c r="KCB2090" s="2217"/>
      <c r="KCC2090" s="2217"/>
      <c r="KCD2090" s="2217"/>
      <c r="KCE2090" s="2217"/>
      <c r="KCF2090" s="2217"/>
      <c r="KCG2090" s="2217"/>
      <c r="KCH2090" s="2217"/>
      <c r="KCI2090" s="2217"/>
      <c r="KCJ2090" s="2217"/>
      <c r="KCK2090" s="2217"/>
      <c r="KCL2090" s="2217"/>
      <c r="KCM2090" s="2217"/>
      <c r="KCN2090" s="2217"/>
      <c r="KCO2090" s="2217"/>
      <c r="KCP2090" s="2217"/>
      <c r="KCQ2090" s="2217"/>
      <c r="KCR2090" s="2217"/>
      <c r="KCS2090" s="2217"/>
      <c r="KCT2090" s="2217"/>
      <c r="KCU2090" s="2217"/>
      <c r="KCV2090" s="2217"/>
      <c r="KCW2090" s="2217"/>
      <c r="KCX2090" s="2217"/>
      <c r="KCY2090" s="2217"/>
      <c r="KCZ2090" s="2217"/>
      <c r="KDA2090" s="2217"/>
      <c r="KDB2090" s="2217"/>
      <c r="KDC2090" s="2217"/>
      <c r="KDD2090" s="2217"/>
      <c r="KDE2090" s="2217"/>
      <c r="KDF2090" s="2217"/>
      <c r="KDG2090" s="2217"/>
      <c r="KDH2090" s="2217"/>
      <c r="KDI2090" s="2217"/>
      <c r="KDJ2090" s="2217"/>
      <c r="KDK2090" s="2217"/>
      <c r="KDL2090" s="2217"/>
      <c r="KDM2090" s="2217"/>
      <c r="KDN2090" s="2217"/>
      <c r="KDO2090" s="2217"/>
      <c r="KDP2090" s="2217"/>
      <c r="KDQ2090" s="2217"/>
      <c r="KDR2090" s="2217"/>
      <c r="KDS2090" s="2217"/>
      <c r="KDT2090" s="2217"/>
      <c r="KDU2090" s="2217"/>
      <c r="KDV2090" s="2217"/>
      <c r="KDW2090" s="2217"/>
      <c r="KDX2090" s="2217"/>
      <c r="KDY2090" s="2217"/>
      <c r="KDZ2090" s="2217"/>
      <c r="KEA2090" s="2217"/>
      <c r="KEB2090" s="2217"/>
      <c r="KEC2090" s="2217"/>
      <c r="KED2090" s="2217"/>
      <c r="KEE2090" s="2217"/>
      <c r="KEF2090" s="2217"/>
      <c r="KEG2090" s="2217"/>
      <c r="KEH2090" s="2217"/>
      <c r="KEI2090" s="2217"/>
      <c r="KEJ2090" s="2217"/>
      <c r="KEK2090" s="2217"/>
      <c r="KEL2090" s="2217"/>
      <c r="KEM2090" s="2217"/>
      <c r="KEN2090" s="2217"/>
      <c r="KEO2090" s="2217"/>
      <c r="KEP2090" s="2217"/>
      <c r="KEQ2090" s="2217"/>
      <c r="KER2090" s="2217"/>
      <c r="KES2090" s="2217"/>
      <c r="KET2090" s="2217"/>
      <c r="KEU2090" s="2217"/>
      <c r="KEV2090" s="2217"/>
      <c r="KEW2090" s="2217"/>
      <c r="KEX2090" s="2217"/>
      <c r="KEY2090" s="2217"/>
      <c r="KEZ2090" s="2217"/>
      <c r="KFA2090" s="2217"/>
      <c r="KFB2090" s="2217"/>
      <c r="KFC2090" s="2217"/>
      <c r="KFD2090" s="2217"/>
      <c r="KFE2090" s="2217"/>
      <c r="KFF2090" s="2217"/>
      <c r="KFG2090" s="2217"/>
      <c r="KFH2090" s="2217"/>
      <c r="KFI2090" s="2217"/>
      <c r="KFJ2090" s="2217"/>
      <c r="KFK2090" s="2217"/>
      <c r="KFL2090" s="2217"/>
      <c r="KFM2090" s="2217"/>
      <c r="KFN2090" s="2217"/>
      <c r="KFO2090" s="2217"/>
      <c r="KFP2090" s="2217"/>
      <c r="KFQ2090" s="2217"/>
      <c r="KFR2090" s="2217"/>
      <c r="KFS2090" s="2217"/>
      <c r="KFT2090" s="2217"/>
      <c r="KFU2090" s="2217"/>
      <c r="KFV2090" s="2217"/>
      <c r="KFW2090" s="2217"/>
      <c r="KFX2090" s="2217"/>
      <c r="KFY2090" s="2217"/>
      <c r="KFZ2090" s="2217"/>
      <c r="KGA2090" s="2217"/>
      <c r="KGB2090" s="2217"/>
      <c r="KGC2090" s="2217"/>
      <c r="KGD2090" s="2217"/>
      <c r="KGE2090" s="2217"/>
      <c r="KGF2090" s="2217"/>
      <c r="KGG2090" s="2217"/>
      <c r="KGH2090" s="2217"/>
      <c r="KGI2090" s="2217"/>
      <c r="KGJ2090" s="2217"/>
      <c r="KGK2090" s="2217"/>
      <c r="KGL2090" s="2217"/>
      <c r="KGM2090" s="2217"/>
      <c r="KGN2090" s="2217"/>
      <c r="KGO2090" s="2217"/>
      <c r="KGP2090" s="2217"/>
      <c r="KGQ2090" s="2217"/>
      <c r="KGR2090" s="2217"/>
      <c r="KGS2090" s="2217"/>
      <c r="KGT2090" s="2217"/>
      <c r="KGU2090" s="2217"/>
      <c r="KGV2090" s="2217"/>
      <c r="KGW2090" s="2217"/>
      <c r="KGX2090" s="2217"/>
      <c r="KGY2090" s="2217"/>
      <c r="KGZ2090" s="2217"/>
      <c r="KHA2090" s="2217"/>
      <c r="KHB2090" s="2217"/>
      <c r="KHC2090" s="2217"/>
      <c r="KHD2090" s="2217"/>
      <c r="KHE2090" s="2217"/>
      <c r="KHF2090" s="2217"/>
      <c r="KHG2090" s="2217"/>
      <c r="KHH2090" s="2217"/>
      <c r="KHI2090" s="2217"/>
      <c r="KHJ2090" s="2217"/>
      <c r="KHK2090" s="2217"/>
      <c r="KHL2090" s="2217"/>
      <c r="KHM2090" s="2217"/>
      <c r="KHN2090" s="2217"/>
      <c r="KHO2090" s="2217"/>
      <c r="KHP2090" s="2217"/>
      <c r="KHQ2090" s="2217"/>
      <c r="KHR2090" s="2217"/>
      <c r="KHS2090" s="2217"/>
      <c r="KHT2090" s="2217"/>
      <c r="KHU2090" s="2217"/>
      <c r="KHV2090" s="2217"/>
      <c r="KHW2090" s="2217"/>
      <c r="KHX2090" s="2217"/>
      <c r="KHY2090" s="2217"/>
      <c r="KHZ2090" s="2217"/>
      <c r="KIA2090" s="2217"/>
      <c r="KIB2090" s="2217"/>
      <c r="KIC2090" s="2217"/>
      <c r="KID2090" s="2217"/>
      <c r="KIE2090" s="2217"/>
      <c r="KIF2090" s="2217"/>
      <c r="KIG2090" s="2217"/>
      <c r="KIH2090" s="2217"/>
      <c r="KII2090" s="2217"/>
      <c r="KIJ2090" s="2217"/>
      <c r="KIK2090" s="2217"/>
      <c r="KIL2090" s="2217"/>
      <c r="KIM2090" s="2217"/>
      <c r="KIN2090" s="2217"/>
      <c r="KIO2090" s="2217"/>
      <c r="KIP2090" s="2217"/>
      <c r="KIQ2090" s="2217"/>
      <c r="KIR2090" s="2217"/>
      <c r="KIS2090" s="2217"/>
      <c r="KIT2090" s="2217"/>
      <c r="KIU2090" s="2217"/>
      <c r="KIV2090" s="2217"/>
      <c r="KIW2090" s="2217"/>
      <c r="KIX2090" s="2217"/>
      <c r="KIY2090" s="2217"/>
      <c r="KIZ2090" s="2217"/>
      <c r="KJA2090" s="2217"/>
      <c r="KJB2090" s="2217"/>
      <c r="KJC2090" s="2217"/>
      <c r="KJD2090" s="2217"/>
      <c r="KJE2090" s="2217"/>
      <c r="KJF2090" s="2217"/>
      <c r="KJG2090" s="2217"/>
      <c r="KJH2090" s="2217"/>
      <c r="KJI2090" s="2217"/>
      <c r="KJJ2090" s="2217"/>
      <c r="KJK2090" s="2217"/>
      <c r="KJL2090" s="2217"/>
      <c r="KJM2090" s="2217"/>
      <c r="KJN2090" s="2217"/>
      <c r="KJO2090" s="2217"/>
      <c r="KJP2090" s="2217"/>
      <c r="KJQ2090" s="2217"/>
      <c r="KJR2090" s="2217"/>
      <c r="KJS2090" s="2217"/>
      <c r="KJT2090" s="2217"/>
      <c r="KJU2090" s="2217"/>
      <c r="KJV2090" s="2217"/>
      <c r="KJW2090" s="2217"/>
      <c r="KJX2090" s="2217"/>
      <c r="KJY2090" s="2217"/>
      <c r="KJZ2090" s="2217"/>
      <c r="KKA2090" s="2217"/>
      <c r="KKB2090" s="2217"/>
      <c r="KKC2090" s="2217"/>
      <c r="KKD2090" s="2217"/>
      <c r="KKE2090" s="2217"/>
      <c r="KKF2090" s="2217"/>
      <c r="KKG2090" s="2217"/>
      <c r="KKH2090" s="2217"/>
      <c r="KKI2090" s="2217"/>
      <c r="KKJ2090" s="2217"/>
      <c r="KKK2090" s="2217"/>
      <c r="KKL2090" s="2217"/>
      <c r="KKM2090" s="2217"/>
      <c r="KKN2090" s="2217"/>
      <c r="KKO2090" s="2217"/>
      <c r="KKP2090" s="2217"/>
      <c r="KKQ2090" s="2217"/>
      <c r="KKR2090" s="2217"/>
      <c r="KKS2090" s="2217"/>
      <c r="KKT2090" s="2217"/>
      <c r="KKU2090" s="2217"/>
      <c r="KKV2090" s="2217"/>
      <c r="KKW2090" s="2217"/>
      <c r="KKX2090" s="2217"/>
      <c r="KKY2090" s="2217"/>
      <c r="KKZ2090" s="2217"/>
      <c r="KLA2090" s="2217"/>
      <c r="KLB2090" s="2217"/>
      <c r="KLC2090" s="2217"/>
      <c r="KLD2090" s="2217"/>
      <c r="KLE2090" s="2217"/>
      <c r="KLF2090" s="2217"/>
      <c r="KLG2090" s="2217"/>
      <c r="KLH2090" s="2217"/>
      <c r="KLI2090" s="2217"/>
      <c r="KLJ2090" s="2217"/>
      <c r="KLK2090" s="2217"/>
      <c r="KLL2090" s="2217"/>
      <c r="KLM2090" s="2217"/>
      <c r="KLN2090" s="2217"/>
      <c r="KLO2090" s="2217"/>
      <c r="KLP2090" s="2217"/>
      <c r="KLQ2090" s="2217"/>
      <c r="KLR2090" s="2217"/>
      <c r="KLS2090" s="2217"/>
      <c r="KLT2090" s="2217"/>
      <c r="KLU2090" s="2217"/>
      <c r="KLV2090" s="2217"/>
      <c r="KLW2090" s="2217"/>
      <c r="KLX2090" s="2217"/>
      <c r="KLY2090" s="2217"/>
      <c r="KLZ2090" s="2217"/>
      <c r="KMA2090" s="2217"/>
      <c r="KMB2090" s="2217"/>
      <c r="KMC2090" s="2217"/>
      <c r="KMD2090" s="2217"/>
      <c r="KME2090" s="2217"/>
      <c r="KMF2090" s="2217"/>
      <c r="KMG2090" s="2217"/>
      <c r="KMH2090" s="2217"/>
      <c r="KMI2090" s="2217"/>
      <c r="KMJ2090" s="2217"/>
      <c r="KMK2090" s="2217"/>
      <c r="KML2090" s="2217"/>
      <c r="KMM2090" s="2217"/>
      <c r="KMN2090" s="2217"/>
      <c r="KMO2090" s="2217"/>
      <c r="KMP2090" s="2217"/>
      <c r="KMQ2090" s="2217"/>
      <c r="KMR2090" s="2217"/>
      <c r="KMS2090" s="2217"/>
      <c r="KMT2090" s="2217"/>
      <c r="KMU2090" s="2217"/>
      <c r="KMV2090" s="2217"/>
      <c r="KMW2090" s="2217"/>
      <c r="KMX2090" s="2217"/>
      <c r="KMY2090" s="2217"/>
      <c r="KMZ2090" s="2217"/>
      <c r="KNA2090" s="2217"/>
      <c r="KNB2090" s="2217"/>
      <c r="KNC2090" s="2217"/>
      <c r="KND2090" s="2217"/>
      <c r="KNE2090" s="2217"/>
      <c r="KNF2090" s="2217"/>
      <c r="KNG2090" s="2217"/>
      <c r="KNH2090" s="2217"/>
      <c r="KNI2090" s="2217"/>
      <c r="KNJ2090" s="2217"/>
      <c r="KNK2090" s="2217"/>
      <c r="KNL2090" s="2217"/>
      <c r="KNM2090" s="2217"/>
      <c r="KNN2090" s="2217"/>
      <c r="KNO2090" s="2217"/>
      <c r="KNP2090" s="2217"/>
      <c r="KNQ2090" s="2217"/>
      <c r="KNR2090" s="2217"/>
      <c r="KNS2090" s="2217"/>
      <c r="KNT2090" s="2217"/>
      <c r="KNU2090" s="2217"/>
      <c r="KNV2090" s="2217"/>
      <c r="KNW2090" s="2217"/>
      <c r="KNX2090" s="2217"/>
      <c r="KNY2090" s="2217"/>
      <c r="KNZ2090" s="2217"/>
      <c r="KOA2090" s="2217"/>
      <c r="KOB2090" s="2217"/>
      <c r="KOC2090" s="2217"/>
      <c r="KOD2090" s="2217"/>
      <c r="KOE2090" s="2217"/>
      <c r="KOF2090" s="2217"/>
      <c r="KOG2090" s="2217"/>
      <c r="KOH2090" s="2217"/>
      <c r="KOI2090" s="2217"/>
      <c r="KOJ2090" s="2217"/>
      <c r="KOK2090" s="2217"/>
      <c r="KOL2090" s="2217"/>
      <c r="KOM2090" s="2217"/>
      <c r="KON2090" s="2217"/>
      <c r="KOO2090" s="2217"/>
      <c r="KOP2090" s="2217"/>
      <c r="KOQ2090" s="2217"/>
      <c r="KOR2090" s="2217"/>
      <c r="KOS2090" s="2217"/>
      <c r="KOT2090" s="2217"/>
      <c r="KOU2090" s="2217"/>
      <c r="KOV2090" s="2217"/>
      <c r="KOW2090" s="2217"/>
      <c r="KOX2090" s="2217"/>
      <c r="KOY2090" s="2217"/>
      <c r="KOZ2090" s="2217"/>
      <c r="KPA2090" s="2217"/>
      <c r="KPB2090" s="2217"/>
      <c r="KPC2090" s="2217"/>
      <c r="KPD2090" s="2217"/>
      <c r="KPE2090" s="2217"/>
      <c r="KPF2090" s="2217"/>
      <c r="KPG2090" s="2217"/>
      <c r="KPH2090" s="2217"/>
      <c r="KPI2090" s="2217"/>
      <c r="KPJ2090" s="2217"/>
      <c r="KPK2090" s="2217"/>
      <c r="KPL2090" s="2217"/>
      <c r="KPM2090" s="2217"/>
      <c r="KPN2090" s="2217"/>
      <c r="KPO2090" s="2217"/>
      <c r="KPP2090" s="2217"/>
      <c r="KPQ2090" s="2217"/>
      <c r="KPR2090" s="2217"/>
      <c r="KPS2090" s="2217"/>
      <c r="KPT2090" s="2217"/>
      <c r="KPU2090" s="2217"/>
      <c r="KPV2090" s="2217"/>
      <c r="KPW2090" s="2217"/>
      <c r="KPX2090" s="2217"/>
      <c r="KPY2090" s="2217"/>
      <c r="KPZ2090" s="2217"/>
      <c r="KQA2090" s="2217"/>
      <c r="KQB2090" s="2217"/>
      <c r="KQC2090" s="2217"/>
      <c r="KQD2090" s="2217"/>
      <c r="KQE2090" s="2217"/>
      <c r="KQF2090" s="2217"/>
      <c r="KQG2090" s="2217"/>
      <c r="KQH2090" s="2217"/>
      <c r="KQI2090" s="2217"/>
      <c r="KQJ2090" s="2217"/>
      <c r="KQK2090" s="2217"/>
      <c r="KQL2090" s="2217"/>
      <c r="KQM2090" s="2217"/>
      <c r="KQN2090" s="2217"/>
      <c r="KQO2090" s="2217"/>
      <c r="KQP2090" s="2217"/>
      <c r="KQQ2090" s="2217"/>
      <c r="KQR2090" s="2217"/>
      <c r="KQS2090" s="2217"/>
      <c r="KQT2090" s="2217"/>
      <c r="KQU2090" s="2217"/>
      <c r="KQV2090" s="2217"/>
      <c r="KQW2090" s="2217"/>
      <c r="KQX2090" s="2217"/>
      <c r="KQY2090" s="2217"/>
      <c r="KQZ2090" s="2217"/>
      <c r="KRA2090" s="2217"/>
      <c r="KRB2090" s="2217"/>
      <c r="KRC2090" s="2217"/>
      <c r="KRD2090" s="2217"/>
      <c r="KRE2090" s="2217"/>
      <c r="KRF2090" s="2217"/>
      <c r="KRG2090" s="2217"/>
      <c r="KRH2090" s="2217"/>
      <c r="KRI2090" s="2217"/>
      <c r="KRJ2090" s="2217"/>
      <c r="KRK2090" s="2217"/>
      <c r="KRL2090" s="2217"/>
      <c r="KRM2090" s="2217"/>
      <c r="KRN2090" s="2217"/>
      <c r="KRO2090" s="2217"/>
      <c r="KRP2090" s="2217"/>
      <c r="KRQ2090" s="2217"/>
      <c r="KRR2090" s="2217"/>
      <c r="KRS2090" s="2217"/>
      <c r="KRT2090" s="2217"/>
      <c r="KRU2090" s="2217"/>
      <c r="KRV2090" s="2217"/>
      <c r="KRW2090" s="2217"/>
      <c r="KRX2090" s="2217"/>
      <c r="KRY2090" s="2217"/>
      <c r="KRZ2090" s="2217"/>
      <c r="KSA2090" s="2217"/>
      <c r="KSB2090" s="2217"/>
      <c r="KSC2090" s="2217"/>
      <c r="KSD2090" s="2217"/>
      <c r="KSE2090" s="2217"/>
      <c r="KSF2090" s="2217"/>
      <c r="KSG2090" s="2217"/>
      <c r="KSH2090" s="2217"/>
      <c r="KSI2090" s="2217"/>
      <c r="KSJ2090" s="2217"/>
      <c r="KSK2090" s="2217"/>
      <c r="KSL2090" s="2217"/>
      <c r="KSM2090" s="2217"/>
      <c r="KSN2090" s="2217"/>
      <c r="KSO2090" s="2217"/>
      <c r="KSP2090" s="2217"/>
      <c r="KSQ2090" s="2217"/>
      <c r="KSR2090" s="2217"/>
      <c r="KSS2090" s="2217"/>
      <c r="KST2090" s="2217"/>
      <c r="KSU2090" s="2217"/>
      <c r="KSV2090" s="2217"/>
      <c r="KSW2090" s="2217"/>
      <c r="KSX2090" s="2217"/>
      <c r="KSY2090" s="2217"/>
      <c r="KSZ2090" s="2217"/>
      <c r="KTA2090" s="2217"/>
      <c r="KTB2090" s="2217"/>
      <c r="KTC2090" s="2217"/>
      <c r="KTD2090" s="2217"/>
      <c r="KTE2090" s="2217"/>
      <c r="KTF2090" s="2217"/>
      <c r="KTG2090" s="2217"/>
      <c r="KTH2090" s="2217"/>
      <c r="KTI2090" s="2217"/>
      <c r="KTJ2090" s="2217"/>
      <c r="KTK2090" s="2217"/>
      <c r="KTL2090" s="2217"/>
      <c r="KTM2090" s="2217"/>
      <c r="KTN2090" s="2217"/>
      <c r="KTO2090" s="2217"/>
      <c r="KTP2090" s="2217"/>
      <c r="KTQ2090" s="2217"/>
      <c r="KTR2090" s="2217"/>
      <c r="KTS2090" s="2217"/>
      <c r="KTT2090" s="2217"/>
      <c r="KTU2090" s="2217"/>
      <c r="KTV2090" s="2217"/>
      <c r="KTW2090" s="2217"/>
      <c r="KTX2090" s="2217"/>
      <c r="KTY2090" s="2217"/>
      <c r="KTZ2090" s="2217"/>
      <c r="KUA2090" s="2217"/>
      <c r="KUB2090" s="2217"/>
      <c r="KUC2090" s="2217"/>
      <c r="KUD2090" s="2217"/>
      <c r="KUE2090" s="2217"/>
      <c r="KUF2090" s="2217"/>
      <c r="KUG2090" s="2217"/>
      <c r="KUH2090" s="2217"/>
      <c r="KUI2090" s="2217"/>
      <c r="KUJ2090" s="2217"/>
      <c r="KUK2090" s="2217"/>
      <c r="KUL2090" s="2217"/>
      <c r="KUM2090" s="2217"/>
      <c r="KUN2090" s="2217"/>
      <c r="KUO2090" s="2217"/>
      <c r="KUP2090" s="2217"/>
      <c r="KUQ2090" s="2217"/>
      <c r="KUR2090" s="2217"/>
      <c r="KUS2090" s="2217"/>
      <c r="KUT2090" s="2217"/>
      <c r="KUU2090" s="2217"/>
      <c r="KUV2090" s="2217"/>
      <c r="KUW2090" s="2217"/>
      <c r="KUX2090" s="2217"/>
      <c r="KUY2090" s="2217"/>
      <c r="KUZ2090" s="2217"/>
      <c r="KVA2090" s="2217"/>
      <c r="KVB2090" s="2217"/>
      <c r="KVC2090" s="2217"/>
      <c r="KVD2090" s="2217"/>
      <c r="KVE2090" s="2217"/>
      <c r="KVF2090" s="2217"/>
      <c r="KVG2090" s="2217"/>
      <c r="KVH2090" s="2217"/>
      <c r="KVI2090" s="2217"/>
      <c r="KVJ2090" s="2217"/>
      <c r="KVK2090" s="2217"/>
      <c r="KVL2090" s="2217"/>
      <c r="KVM2090" s="2217"/>
      <c r="KVN2090" s="2217"/>
      <c r="KVO2090" s="2217"/>
      <c r="KVP2090" s="2217"/>
      <c r="KVQ2090" s="2217"/>
      <c r="KVR2090" s="2217"/>
      <c r="KVS2090" s="2217"/>
      <c r="KVT2090" s="2217"/>
      <c r="KVU2090" s="2217"/>
      <c r="KVV2090" s="2217"/>
      <c r="KVW2090" s="2217"/>
      <c r="KVX2090" s="2217"/>
      <c r="KVY2090" s="2217"/>
      <c r="KVZ2090" s="2217"/>
      <c r="KWA2090" s="2217"/>
      <c r="KWB2090" s="2217"/>
      <c r="KWC2090" s="2217"/>
      <c r="KWD2090" s="2217"/>
      <c r="KWE2090" s="2217"/>
      <c r="KWF2090" s="2217"/>
      <c r="KWG2090" s="2217"/>
      <c r="KWH2090" s="2217"/>
      <c r="KWI2090" s="2217"/>
      <c r="KWJ2090" s="2217"/>
      <c r="KWK2090" s="2217"/>
      <c r="KWL2090" s="2217"/>
      <c r="KWM2090" s="2217"/>
      <c r="KWN2090" s="2217"/>
      <c r="KWO2090" s="2217"/>
      <c r="KWP2090" s="2217"/>
      <c r="KWQ2090" s="2217"/>
      <c r="KWR2090" s="2217"/>
      <c r="KWS2090" s="2217"/>
      <c r="KWT2090" s="2217"/>
      <c r="KWU2090" s="2217"/>
      <c r="KWV2090" s="2217"/>
      <c r="KWW2090" s="2217"/>
      <c r="KWX2090" s="2217"/>
      <c r="KWY2090" s="2217"/>
      <c r="KWZ2090" s="2217"/>
      <c r="KXA2090" s="2217"/>
      <c r="KXB2090" s="2217"/>
      <c r="KXC2090" s="2217"/>
      <c r="KXD2090" s="2217"/>
      <c r="KXE2090" s="2217"/>
      <c r="KXF2090" s="2217"/>
      <c r="KXG2090" s="2217"/>
      <c r="KXH2090" s="2217"/>
      <c r="KXI2090" s="2217"/>
      <c r="KXJ2090" s="2217"/>
      <c r="KXK2090" s="2217"/>
      <c r="KXL2090" s="2217"/>
      <c r="KXM2090" s="2217"/>
      <c r="KXN2090" s="2217"/>
      <c r="KXO2090" s="2217"/>
      <c r="KXP2090" s="2217"/>
      <c r="KXQ2090" s="2217"/>
      <c r="KXR2090" s="2217"/>
      <c r="KXS2090" s="2217"/>
      <c r="KXT2090" s="2217"/>
      <c r="KXU2090" s="2217"/>
      <c r="KXV2090" s="2217"/>
      <c r="KXW2090" s="2217"/>
      <c r="KXX2090" s="2217"/>
      <c r="KXY2090" s="2217"/>
      <c r="KXZ2090" s="2217"/>
      <c r="KYA2090" s="2217"/>
      <c r="KYB2090" s="2217"/>
      <c r="KYC2090" s="2217"/>
      <c r="KYD2090" s="2217"/>
      <c r="KYE2090" s="2217"/>
      <c r="KYF2090" s="2217"/>
      <c r="KYG2090" s="2217"/>
      <c r="KYH2090" s="2217"/>
      <c r="KYI2090" s="2217"/>
      <c r="KYJ2090" s="2217"/>
      <c r="KYK2090" s="2217"/>
      <c r="KYL2090" s="2217"/>
      <c r="KYM2090" s="2217"/>
      <c r="KYN2090" s="2217"/>
      <c r="KYO2090" s="2217"/>
      <c r="KYP2090" s="2217"/>
      <c r="KYQ2090" s="2217"/>
      <c r="KYR2090" s="2217"/>
      <c r="KYS2090" s="2217"/>
      <c r="KYT2090" s="2217"/>
      <c r="KYU2090" s="2217"/>
      <c r="KYV2090" s="2217"/>
      <c r="KYW2090" s="2217"/>
      <c r="KYX2090" s="2217"/>
      <c r="KYY2090" s="2217"/>
      <c r="KYZ2090" s="2217"/>
      <c r="KZA2090" s="2217"/>
      <c r="KZB2090" s="2217"/>
      <c r="KZC2090" s="2217"/>
      <c r="KZD2090" s="2217"/>
      <c r="KZE2090" s="2217"/>
      <c r="KZF2090" s="2217"/>
      <c r="KZG2090" s="2217"/>
      <c r="KZH2090" s="2217"/>
      <c r="KZI2090" s="2217"/>
      <c r="KZJ2090" s="2217"/>
      <c r="KZK2090" s="2217"/>
      <c r="KZL2090" s="2217"/>
      <c r="KZM2090" s="2217"/>
      <c r="KZN2090" s="2217"/>
      <c r="KZO2090" s="2217"/>
      <c r="KZP2090" s="2217"/>
      <c r="KZQ2090" s="2217"/>
      <c r="KZR2090" s="2217"/>
      <c r="KZS2090" s="2217"/>
      <c r="KZT2090" s="2217"/>
      <c r="KZU2090" s="2217"/>
      <c r="KZV2090" s="2217"/>
      <c r="KZW2090" s="2217"/>
      <c r="KZX2090" s="2217"/>
      <c r="KZY2090" s="2217"/>
      <c r="KZZ2090" s="2217"/>
      <c r="LAA2090" s="2217"/>
      <c r="LAB2090" s="2217"/>
      <c r="LAC2090" s="2217"/>
      <c r="LAD2090" s="2217"/>
      <c r="LAE2090" s="2217"/>
      <c r="LAF2090" s="2217"/>
      <c r="LAG2090" s="2217"/>
      <c r="LAH2090" s="2217"/>
      <c r="LAI2090" s="2217"/>
      <c r="LAJ2090" s="2217"/>
      <c r="LAK2090" s="2217"/>
      <c r="LAL2090" s="2217"/>
      <c r="LAM2090" s="2217"/>
      <c r="LAN2090" s="2217"/>
      <c r="LAO2090" s="2217"/>
      <c r="LAP2090" s="2217"/>
      <c r="LAQ2090" s="2217"/>
      <c r="LAR2090" s="2217"/>
      <c r="LAS2090" s="2217"/>
      <c r="LAT2090" s="2217"/>
      <c r="LAU2090" s="2217"/>
      <c r="LAV2090" s="2217"/>
      <c r="LAW2090" s="2217"/>
      <c r="LAX2090" s="2217"/>
      <c r="LAY2090" s="2217"/>
      <c r="LAZ2090" s="2217"/>
      <c r="LBA2090" s="2217"/>
      <c r="LBB2090" s="2217"/>
      <c r="LBC2090" s="2217"/>
      <c r="LBD2090" s="2217"/>
      <c r="LBE2090" s="2217"/>
      <c r="LBF2090" s="2217"/>
      <c r="LBG2090" s="2217"/>
      <c r="LBH2090" s="2217"/>
      <c r="LBI2090" s="2217"/>
      <c r="LBJ2090" s="2217"/>
      <c r="LBK2090" s="2217"/>
      <c r="LBL2090" s="2217"/>
      <c r="LBM2090" s="2217"/>
      <c r="LBN2090" s="2217"/>
      <c r="LBO2090" s="2217"/>
      <c r="LBP2090" s="2217"/>
      <c r="LBQ2090" s="2217"/>
      <c r="LBR2090" s="2217"/>
      <c r="LBS2090" s="2217"/>
      <c r="LBT2090" s="2217"/>
      <c r="LBU2090" s="2217"/>
      <c r="LBV2090" s="2217"/>
      <c r="LBW2090" s="2217"/>
      <c r="LBX2090" s="2217"/>
      <c r="LBY2090" s="2217"/>
      <c r="LBZ2090" s="2217"/>
      <c r="LCA2090" s="2217"/>
      <c r="LCB2090" s="2217"/>
      <c r="LCC2090" s="2217"/>
      <c r="LCD2090" s="2217"/>
      <c r="LCE2090" s="2217"/>
      <c r="LCF2090" s="2217"/>
      <c r="LCG2090" s="2217"/>
      <c r="LCH2090" s="2217"/>
      <c r="LCI2090" s="2217"/>
      <c r="LCJ2090" s="2217"/>
      <c r="LCK2090" s="2217"/>
      <c r="LCL2090" s="2217"/>
      <c r="LCM2090" s="2217"/>
      <c r="LCN2090" s="2217"/>
      <c r="LCO2090" s="2217"/>
      <c r="LCP2090" s="2217"/>
      <c r="LCQ2090" s="2217"/>
      <c r="LCR2090" s="2217"/>
      <c r="LCS2090" s="2217"/>
      <c r="LCT2090" s="2217"/>
      <c r="LCU2090" s="2217"/>
      <c r="LCV2090" s="2217"/>
      <c r="LCW2090" s="2217"/>
      <c r="LCX2090" s="2217"/>
      <c r="LCY2090" s="2217"/>
      <c r="LCZ2090" s="2217"/>
      <c r="LDA2090" s="2217"/>
      <c r="LDB2090" s="2217"/>
      <c r="LDC2090" s="2217"/>
      <c r="LDD2090" s="2217"/>
      <c r="LDE2090" s="2217"/>
      <c r="LDF2090" s="2217"/>
      <c r="LDG2090" s="2217"/>
      <c r="LDH2090" s="2217"/>
      <c r="LDI2090" s="2217"/>
      <c r="LDJ2090" s="2217"/>
      <c r="LDK2090" s="2217"/>
      <c r="LDL2090" s="2217"/>
      <c r="LDM2090" s="2217"/>
      <c r="LDN2090" s="2217"/>
      <c r="LDO2090" s="2217"/>
      <c r="LDP2090" s="2217"/>
      <c r="LDQ2090" s="2217"/>
      <c r="LDR2090" s="2217"/>
      <c r="LDS2090" s="2217"/>
      <c r="LDT2090" s="2217"/>
      <c r="LDU2090" s="2217"/>
      <c r="LDV2090" s="2217"/>
      <c r="LDW2090" s="2217"/>
      <c r="LDX2090" s="2217"/>
      <c r="LDY2090" s="2217"/>
      <c r="LDZ2090" s="2217"/>
      <c r="LEA2090" s="2217"/>
      <c r="LEB2090" s="2217"/>
      <c r="LEC2090" s="2217"/>
      <c r="LED2090" s="2217"/>
      <c r="LEE2090" s="2217"/>
      <c r="LEF2090" s="2217"/>
      <c r="LEG2090" s="2217"/>
      <c r="LEH2090" s="2217"/>
      <c r="LEI2090" s="2217"/>
      <c r="LEJ2090" s="2217"/>
      <c r="LEK2090" s="2217"/>
      <c r="LEL2090" s="2217"/>
      <c r="LEM2090" s="2217"/>
      <c r="LEN2090" s="2217"/>
      <c r="LEO2090" s="2217"/>
      <c r="LEP2090" s="2217"/>
      <c r="LEQ2090" s="2217"/>
      <c r="LER2090" s="2217"/>
      <c r="LES2090" s="2217"/>
      <c r="LET2090" s="2217"/>
      <c r="LEU2090" s="2217"/>
      <c r="LEV2090" s="2217"/>
      <c r="LEW2090" s="2217"/>
      <c r="LEX2090" s="2217"/>
      <c r="LEY2090" s="2217"/>
      <c r="LEZ2090" s="2217"/>
      <c r="LFA2090" s="2217"/>
      <c r="LFB2090" s="2217"/>
      <c r="LFC2090" s="2217"/>
      <c r="LFD2090" s="2217"/>
      <c r="LFE2090" s="2217"/>
      <c r="LFF2090" s="2217"/>
      <c r="LFG2090" s="2217"/>
      <c r="LFH2090" s="2217"/>
      <c r="LFI2090" s="2217"/>
      <c r="LFJ2090" s="2217"/>
      <c r="LFK2090" s="2217"/>
      <c r="LFL2090" s="2217"/>
      <c r="LFM2090" s="2217"/>
      <c r="LFN2090" s="2217"/>
      <c r="LFO2090" s="2217"/>
      <c r="LFP2090" s="2217"/>
      <c r="LFQ2090" s="2217"/>
      <c r="LFR2090" s="2217"/>
      <c r="LFS2090" s="2217"/>
      <c r="LFT2090" s="2217"/>
      <c r="LFU2090" s="2217"/>
      <c r="LFV2090" s="2217"/>
      <c r="LFW2090" s="2217"/>
      <c r="LFX2090" s="2217"/>
      <c r="LFY2090" s="2217"/>
      <c r="LFZ2090" s="2217"/>
      <c r="LGA2090" s="2217"/>
      <c r="LGB2090" s="2217"/>
      <c r="LGC2090" s="2217"/>
      <c r="LGD2090" s="2217"/>
      <c r="LGE2090" s="2217"/>
      <c r="LGF2090" s="2217"/>
      <c r="LGG2090" s="2217"/>
      <c r="LGH2090" s="2217"/>
      <c r="LGI2090" s="2217"/>
      <c r="LGJ2090" s="2217"/>
      <c r="LGK2090" s="2217"/>
      <c r="LGL2090" s="2217"/>
      <c r="LGM2090" s="2217"/>
      <c r="LGN2090" s="2217"/>
      <c r="LGO2090" s="2217"/>
      <c r="LGP2090" s="2217"/>
      <c r="LGQ2090" s="2217"/>
      <c r="LGR2090" s="2217"/>
      <c r="LGS2090" s="2217"/>
      <c r="LGT2090" s="2217"/>
      <c r="LGU2090" s="2217"/>
      <c r="LGV2090" s="2217"/>
      <c r="LGW2090" s="2217"/>
      <c r="LGX2090" s="2217"/>
      <c r="LGY2090" s="2217"/>
      <c r="LGZ2090" s="2217"/>
      <c r="LHA2090" s="2217"/>
      <c r="LHB2090" s="2217"/>
      <c r="LHC2090" s="2217"/>
      <c r="LHD2090" s="2217"/>
      <c r="LHE2090" s="2217"/>
      <c r="LHF2090" s="2217"/>
      <c r="LHG2090" s="2217"/>
      <c r="LHH2090" s="2217"/>
      <c r="LHI2090" s="2217"/>
      <c r="LHJ2090" s="2217"/>
      <c r="LHK2090" s="2217"/>
      <c r="LHL2090" s="2217"/>
      <c r="LHM2090" s="2217"/>
      <c r="LHN2090" s="2217"/>
      <c r="LHO2090" s="2217"/>
      <c r="LHP2090" s="2217"/>
      <c r="LHQ2090" s="2217"/>
      <c r="LHR2090" s="2217"/>
      <c r="LHS2090" s="2217"/>
      <c r="LHT2090" s="2217"/>
      <c r="LHU2090" s="2217"/>
      <c r="LHV2090" s="2217"/>
      <c r="LHW2090" s="2217"/>
      <c r="LHX2090" s="2217"/>
      <c r="LHY2090" s="2217"/>
      <c r="LHZ2090" s="2217"/>
      <c r="LIA2090" s="2217"/>
      <c r="LIB2090" s="2217"/>
      <c r="LIC2090" s="2217"/>
      <c r="LID2090" s="2217"/>
      <c r="LIE2090" s="2217"/>
      <c r="LIF2090" s="2217"/>
      <c r="LIG2090" s="2217"/>
      <c r="LIH2090" s="2217"/>
      <c r="LII2090" s="2217"/>
      <c r="LIJ2090" s="2217"/>
      <c r="LIK2090" s="2217"/>
      <c r="LIL2090" s="2217"/>
      <c r="LIM2090" s="2217"/>
      <c r="LIN2090" s="2217"/>
      <c r="LIO2090" s="2217"/>
      <c r="LIP2090" s="2217"/>
      <c r="LIQ2090" s="2217"/>
      <c r="LIR2090" s="2217"/>
      <c r="LIS2090" s="2217"/>
      <c r="LIT2090" s="2217"/>
      <c r="LIU2090" s="2217"/>
      <c r="LIV2090" s="2217"/>
      <c r="LIW2090" s="2217"/>
      <c r="LIX2090" s="2217"/>
      <c r="LIY2090" s="2217"/>
      <c r="LIZ2090" s="2217"/>
      <c r="LJA2090" s="2217"/>
      <c r="LJB2090" s="2217"/>
      <c r="LJC2090" s="2217"/>
      <c r="LJD2090" s="2217"/>
      <c r="LJE2090" s="2217"/>
      <c r="LJF2090" s="2217"/>
      <c r="LJG2090" s="2217"/>
      <c r="LJH2090" s="2217"/>
      <c r="LJI2090" s="2217"/>
      <c r="LJJ2090" s="2217"/>
      <c r="LJK2090" s="2217"/>
      <c r="LJL2090" s="2217"/>
      <c r="LJM2090" s="2217"/>
      <c r="LJN2090" s="2217"/>
      <c r="LJO2090" s="2217"/>
      <c r="LJP2090" s="2217"/>
      <c r="LJQ2090" s="2217"/>
      <c r="LJR2090" s="2217"/>
      <c r="LJS2090" s="2217"/>
      <c r="LJT2090" s="2217"/>
      <c r="LJU2090" s="2217"/>
      <c r="LJV2090" s="2217"/>
      <c r="LJW2090" s="2217"/>
      <c r="LJX2090" s="2217"/>
      <c r="LJY2090" s="2217"/>
      <c r="LJZ2090" s="2217"/>
      <c r="LKA2090" s="2217"/>
      <c r="LKB2090" s="2217"/>
      <c r="LKC2090" s="2217"/>
      <c r="LKD2090" s="2217"/>
      <c r="LKE2090" s="2217"/>
      <c r="LKF2090" s="2217"/>
      <c r="LKG2090" s="2217"/>
      <c r="LKH2090" s="2217"/>
      <c r="LKI2090" s="2217"/>
      <c r="LKJ2090" s="2217"/>
      <c r="LKK2090" s="2217"/>
      <c r="LKL2090" s="2217"/>
      <c r="LKM2090" s="2217"/>
      <c r="LKN2090" s="2217"/>
      <c r="LKO2090" s="2217"/>
      <c r="LKP2090" s="2217"/>
      <c r="LKQ2090" s="2217"/>
      <c r="LKR2090" s="2217"/>
      <c r="LKS2090" s="2217"/>
      <c r="LKT2090" s="2217"/>
      <c r="LKU2090" s="2217"/>
      <c r="LKV2090" s="2217"/>
      <c r="LKW2090" s="2217"/>
      <c r="LKX2090" s="2217"/>
      <c r="LKY2090" s="2217"/>
      <c r="LKZ2090" s="2217"/>
      <c r="LLA2090" s="2217"/>
      <c r="LLB2090" s="2217"/>
      <c r="LLC2090" s="2217"/>
      <c r="LLD2090" s="2217"/>
      <c r="LLE2090" s="2217"/>
      <c r="LLF2090" s="2217"/>
      <c r="LLG2090" s="2217"/>
      <c r="LLH2090" s="2217"/>
      <c r="LLI2090" s="2217"/>
      <c r="LLJ2090" s="2217"/>
      <c r="LLK2090" s="2217"/>
      <c r="LLL2090" s="2217"/>
      <c r="LLM2090" s="2217"/>
      <c r="LLN2090" s="2217"/>
      <c r="LLO2090" s="2217"/>
      <c r="LLP2090" s="2217"/>
      <c r="LLQ2090" s="2217"/>
      <c r="LLR2090" s="2217"/>
      <c r="LLS2090" s="2217"/>
      <c r="LLT2090" s="2217"/>
      <c r="LLU2090" s="2217"/>
      <c r="LLV2090" s="2217"/>
      <c r="LLW2090" s="2217"/>
      <c r="LLX2090" s="2217"/>
      <c r="LLY2090" s="2217"/>
      <c r="LLZ2090" s="2217"/>
      <c r="LMA2090" s="2217"/>
      <c r="LMB2090" s="2217"/>
      <c r="LMC2090" s="2217"/>
      <c r="LMD2090" s="2217"/>
      <c r="LME2090" s="2217"/>
      <c r="LMF2090" s="2217"/>
      <c r="LMG2090" s="2217"/>
      <c r="LMH2090" s="2217"/>
      <c r="LMI2090" s="2217"/>
      <c r="LMJ2090" s="2217"/>
      <c r="LMK2090" s="2217"/>
      <c r="LML2090" s="2217"/>
      <c r="LMM2090" s="2217"/>
      <c r="LMN2090" s="2217"/>
      <c r="LMO2090" s="2217"/>
      <c r="LMP2090" s="2217"/>
      <c r="LMQ2090" s="2217"/>
      <c r="LMR2090" s="2217"/>
      <c r="LMS2090" s="2217"/>
      <c r="LMT2090" s="2217"/>
      <c r="LMU2090" s="2217"/>
      <c r="LMV2090" s="2217"/>
      <c r="LMW2090" s="2217"/>
      <c r="LMX2090" s="2217"/>
      <c r="LMY2090" s="2217"/>
      <c r="LMZ2090" s="2217"/>
      <c r="LNA2090" s="2217"/>
      <c r="LNB2090" s="2217"/>
      <c r="LNC2090" s="2217"/>
      <c r="LND2090" s="2217"/>
      <c r="LNE2090" s="2217"/>
      <c r="LNF2090" s="2217"/>
      <c r="LNG2090" s="2217"/>
      <c r="LNH2090" s="2217"/>
      <c r="LNI2090" s="2217"/>
      <c r="LNJ2090" s="2217"/>
      <c r="LNK2090" s="2217"/>
      <c r="LNL2090" s="2217"/>
      <c r="LNM2090" s="2217"/>
      <c r="LNN2090" s="2217"/>
      <c r="LNO2090" s="2217"/>
      <c r="LNP2090" s="2217"/>
      <c r="LNQ2090" s="2217"/>
      <c r="LNR2090" s="2217"/>
      <c r="LNS2090" s="2217"/>
      <c r="LNT2090" s="2217"/>
      <c r="LNU2090" s="2217"/>
      <c r="LNV2090" s="2217"/>
      <c r="LNW2090" s="2217"/>
      <c r="LNX2090" s="2217"/>
      <c r="LNY2090" s="2217"/>
      <c r="LNZ2090" s="2217"/>
      <c r="LOA2090" s="2217"/>
      <c r="LOB2090" s="2217"/>
      <c r="LOC2090" s="2217"/>
      <c r="LOD2090" s="2217"/>
      <c r="LOE2090" s="2217"/>
      <c r="LOF2090" s="2217"/>
      <c r="LOG2090" s="2217"/>
      <c r="LOH2090" s="2217"/>
      <c r="LOI2090" s="2217"/>
      <c r="LOJ2090" s="2217"/>
      <c r="LOK2090" s="2217"/>
      <c r="LOL2090" s="2217"/>
      <c r="LOM2090" s="2217"/>
      <c r="LON2090" s="2217"/>
      <c r="LOO2090" s="2217"/>
      <c r="LOP2090" s="2217"/>
      <c r="LOQ2090" s="2217"/>
      <c r="LOR2090" s="2217"/>
      <c r="LOS2090" s="2217"/>
      <c r="LOT2090" s="2217"/>
      <c r="LOU2090" s="2217"/>
      <c r="LOV2090" s="2217"/>
      <c r="LOW2090" s="2217"/>
      <c r="LOX2090" s="2217"/>
      <c r="LOY2090" s="2217"/>
      <c r="LOZ2090" s="2217"/>
      <c r="LPA2090" s="2217"/>
      <c r="LPB2090" s="2217"/>
      <c r="LPC2090" s="2217"/>
      <c r="LPD2090" s="2217"/>
      <c r="LPE2090" s="2217"/>
      <c r="LPF2090" s="2217"/>
      <c r="LPG2090" s="2217"/>
      <c r="LPH2090" s="2217"/>
      <c r="LPI2090" s="2217"/>
      <c r="LPJ2090" s="2217"/>
      <c r="LPK2090" s="2217"/>
      <c r="LPL2090" s="2217"/>
      <c r="LPM2090" s="2217"/>
      <c r="LPN2090" s="2217"/>
      <c r="LPO2090" s="2217"/>
      <c r="LPP2090" s="2217"/>
      <c r="LPQ2090" s="2217"/>
      <c r="LPR2090" s="2217"/>
      <c r="LPS2090" s="2217"/>
      <c r="LPT2090" s="2217"/>
      <c r="LPU2090" s="2217"/>
      <c r="LPV2090" s="2217"/>
      <c r="LPW2090" s="2217"/>
      <c r="LPX2090" s="2217"/>
      <c r="LPY2090" s="2217"/>
      <c r="LPZ2090" s="2217"/>
      <c r="LQA2090" s="2217"/>
      <c r="LQB2090" s="2217"/>
      <c r="LQC2090" s="2217"/>
      <c r="LQD2090" s="2217"/>
      <c r="LQE2090" s="2217"/>
      <c r="LQF2090" s="2217"/>
      <c r="LQG2090" s="2217"/>
      <c r="LQH2090" s="2217"/>
      <c r="LQI2090" s="2217"/>
      <c r="LQJ2090" s="2217"/>
      <c r="LQK2090" s="2217"/>
      <c r="LQL2090" s="2217"/>
      <c r="LQM2090" s="2217"/>
      <c r="LQN2090" s="2217"/>
      <c r="LQO2090" s="2217"/>
      <c r="LQP2090" s="2217"/>
      <c r="LQQ2090" s="2217"/>
      <c r="LQR2090" s="2217"/>
      <c r="LQS2090" s="2217"/>
      <c r="LQT2090" s="2217"/>
      <c r="LQU2090" s="2217"/>
      <c r="LQV2090" s="2217"/>
      <c r="LQW2090" s="2217"/>
      <c r="LQX2090" s="2217"/>
      <c r="LQY2090" s="2217"/>
      <c r="LQZ2090" s="2217"/>
      <c r="LRA2090" s="2217"/>
      <c r="LRB2090" s="2217"/>
      <c r="LRC2090" s="2217"/>
      <c r="LRD2090" s="2217"/>
      <c r="LRE2090" s="2217"/>
      <c r="LRF2090" s="2217"/>
      <c r="LRG2090" s="2217"/>
      <c r="LRH2090" s="2217"/>
      <c r="LRI2090" s="2217"/>
      <c r="LRJ2090" s="2217"/>
      <c r="LRK2090" s="2217"/>
      <c r="LRL2090" s="2217"/>
      <c r="LRM2090" s="2217"/>
      <c r="LRN2090" s="2217"/>
      <c r="LRO2090" s="2217"/>
      <c r="LRP2090" s="2217"/>
      <c r="LRQ2090" s="2217"/>
      <c r="LRR2090" s="2217"/>
      <c r="LRS2090" s="2217"/>
      <c r="LRT2090" s="2217"/>
      <c r="LRU2090" s="2217"/>
      <c r="LRV2090" s="2217"/>
      <c r="LRW2090" s="2217"/>
      <c r="LRX2090" s="2217"/>
      <c r="LRY2090" s="2217"/>
      <c r="LRZ2090" s="2217"/>
      <c r="LSA2090" s="2217"/>
      <c r="LSB2090" s="2217"/>
      <c r="LSC2090" s="2217"/>
      <c r="LSD2090" s="2217"/>
      <c r="LSE2090" s="2217"/>
      <c r="LSF2090" s="2217"/>
      <c r="LSG2090" s="2217"/>
      <c r="LSH2090" s="2217"/>
      <c r="LSI2090" s="2217"/>
      <c r="LSJ2090" s="2217"/>
      <c r="LSK2090" s="2217"/>
      <c r="LSL2090" s="2217"/>
      <c r="LSM2090" s="2217"/>
      <c r="LSN2090" s="2217"/>
      <c r="LSO2090" s="2217"/>
      <c r="LSP2090" s="2217"/>
      <c r="LSQ2090" s="2217"/>
      <c r="LSR2090" s="2217"/>
      <c r="LSS2090" s="2217"/>
      <c r="LST2090" s="2217"/>
      <c r="LSU2090" s="2217"/>
      <c r="LSV2090" s="2217"/>
      <c r="LSW2090" s="2217"/>
      <c r="LSX2090" s="2217"/>
      <c r="LSY2090" s="2217"/>
      <c r="LSZ2090" s="2217"/>
      <c r="LTA2090" s="2217"/>
      <c r="LTB2090" s="2217"/>
      <c r="LTC2090" s="2217"/>
      <c r="LTD2090" s="2217"/>
      <c r="LTE2090" s="2217"/>
      <c r="LTF2090" s="2217"/>
      <c r="LTG2090" s="2217"/>
      <c r="LTH2090" s="2217"/>
      <c r="LTI2090" s="2217"/>
      <c r="LTJ2090" s="2217"/>
      <c r="LTK2090" s="2217"/>
      <c r="LTL2090" s="2217"/>
      <c r="LTM2090" s="2217"/>
      <c r="LTN2090" s="2217"/>
      <c r="LTO2090" s="2217"/>
      <c r="LTP2090" s="2217"/>
      <c r="LTQ2090" s="2217"/>
      <c r="LTR2090" s="2217"/>
      <c r="LTS2090" s="2217"/>
      <c r="LTT2090" s="2217"/>
      <c r="LTU2090" s="2217"/>
      <c r="LTV2090" s="2217"/>
      <c r="LTW2090" s="2217"/>
      <c r="LTX2090" s="2217"/>
      <c r="LTY2090" s="2217"/>
      <c r="LTZ2090" s="2217"/>
      <c r="LUA2090" s="2217"/>
      <c r="LUB2090" s="2217"/>
      <c r="LUC2090" s="2217"/>
      <c r="LUD2090" s="2217"/>
      <c r="LUE2090" s="2217"/>
      <c r="LUF2090" s="2217"/>
      <c r="LUG2090" s="2217"/>
      <c r="LUH2090" s="2217"/>
      <c r="LUI2090" s="2217"/>
      <c r="LUJ2090" s="2217"/>
      <c r="LUK2090" s="2217"/>
      <c r="LUL2090" s="2217"/>
      <c r="LUM2090" s="2217"/>
      <c r="LUN2090" s="2217"/>
      <c r="LUO2090" s="2217"/>
      <c r="LUP2090" s="2217"/>
      <c r="LUQ2090" s="2217"/>
      <c r="LUR2090" s="2217"/>
      <c r="LUS2090" s="2217"/>
      <c r="LUT2090" s="2217"/>
      <c r="LUU2090" s="2217"/>
      <c r="LUV2090" s="2217"/>
      <c r="LUW2090" s="2217"/>
      <c r="LUX2090" s="2217"/>
      <c r="LUY2090" s="2217"/>
      <c r="LUZ2090" s="2217"/>
      <c r="LVA2090" s="2217"/>
      <c r="LVB2090" s="2217"/>
      <c r="LVC2090" s="2217"/>
      <c r="LVD2090" s="2217"/>
      <c r="LVE2090" s="2217"/>
      <c r="LVF2090" s="2217"/>
      <c r="LVG2090" s="2217"/>
      <c r="LVH2090" s="2217"/>
      <c r="LVI2090" s="2217"/>
      <c r="LVJ2090" s="2217"/>
      <c r="LVK2090" s="2217"/>
      <c r="LVL2090" s="2217"/>
      <c r="LVM2090" s="2217"/>
      <c r="LVN2090" s="2217"/>
      <c r="LVO2090" s="2217"/>
      <c r="LVP2090" s="2217"/>
      <c r="LVQ2090" s="2217"/>
      <c r="LVR2090" s="2217"/>
      <c r="LVS2090" s="2217"/>
      <c r="LVT2090" s="2217"/>
      <c r="LVU2090" s="2217"/>
      <c r="LVV2090" s="2217"/>
      <c r="LVW2090" s="2217"/>
      <c r="LVX2090" s="2217"/>
      <c r="LVY2090" s="2217"/>
      <c r="LVZ2090" s="2217"/>
      <c r="LWA2090" s="2217"/>
      <c r="LWB2090" s="2217"/>
      <c r="LWC2090" s="2217"/>
      <c r="LWD2090" s="2217"/>
      <c r="LWE2090" s="2217"/>
      <c r="LWF2090" s="2217"/>
      <c r="LWG2090" s="2217"/>
      <c r="LWH2090" s="2217"/>
      <c r="LWI2090" s="2217"/>
      <c r="LWJ2090" s="2217"/>
      <c r="LWK2090" s="2217"/>
      <c r="LWL2090" s="2217"/>
      <c r="LWM2090" s="2217"/>
      <c r="LWN2090" s="2217"/>
      <c r="LWO2090" s="2217"/>
      <c r="LWP2090" s="2217"/>
      <c r="LWQ2090" s="2217"/>
      <c r="LWR2090" s="2217"/>
      <c r="LWS2090" s="2217"/>
      <c r="LWT2090" s="2217"/>
      <c r="LWU2090" s="2217"/>
      <c r="LWV2090" s="2217"/>
      <c r="LWW2090" s="2217"/>
      <c r="LWX2090" s="2217"/>
      <c r="LWY2090" s="2217"/>
      <c r="LWZ2090" s="2217"/>
      <c r="LXA2090" s="2217"/>
      <c r="LXB2090" s="2217"/>
      <c r="LXC2090" s="2217"/>
      <c r="LXD2090" s="2217"/>
      <c r="LXE2090" s="2217"/>
      <c r="LXF2090" s="2217"/>
      <c r="LXG2090" s="2217"/>
      <c r="LXH2090" s="2217"/>
      <c r="LXI2090" s="2217"/>
      <c r="LXJ2090" s="2217"/>
      <c r="LXK2090" s="2217"/>
      <c r="LXL2090" s="2217"/>
      <c r="LXM2090" s="2217"/>
      <c r="LXN2090" s="2217"/>
      <c r="LXO2090" s="2217"/>
      <c r="LXP2090" s="2217"/>
      <c r="LXQ2090" s="2217"/>
      <c r="LXR2090" s="2217"/>
      <c r="LXS2090" s="2217"/>
      <c r="LXT2090" s="2217"/>
      <c r="LXU2090" s="2217"/>
      <c r="LXV2090" s="2217"/>
      <c r="LXW2090" s="2217"/>
      <c r="LXX2090" s="2217"/>
      <c r="LXY2090" s="2217"/>
      <c r="LXZ2090" s="2217"/>
      <c r="LYA2090" s="2217"/>
      <c r="LYB2090" s="2217"/>
      <c r="LYC2090" s="2217"/>
      <c r="LYD2090" s="2217"/>
      <c r="LYE2090" s="2217"/>
      <c r="LYF2090" s="2217"/>
      <c r="LYG2090" s="2217"/>
      <c r="LYH2090" s="2217"/>
      <c r="LYI2090" s="2217"/>
      <c r="LYJ2090" s="2217"/>
      <c r="LYK2090" s="2217"/>
      <c r="LYL2090" s="2217"/>
      <c r="LYM2090" s="2217"/>
      <c r="LYN2090" s="2217"/>
      <c r="LYO2090" s="2217"/>
      <c r="LYP2090" s="2217"/>
      <c r="LYQ2090" s="2217"/>
      <c r="LYR2090" s="2217"/>
      <c r="LYS2090" s="2217"/>
      <c r="LYT2090" s="2217"/>
      <c r="LYU2090" s="2217"/>
      <c r="LYV2090" s="2217"/>
      <c r="LYW2090" s="2217"/>
      <c r="LYX2090" s="2217"/>
      <c r="LYY2090" s="2217"/>
      <c r="LYZ2090" s="2217"/>
      <c r="LZA2090" s="2217"/>
      <c r="LZB2090" s="2217"/>
      <c r="LZC2090" s="2217"/>
      <c r="LZD2090" s="2217"/>
      <c r="LZE2090" s="2217"/>
      <c r="LZF2090" s="2217"/>
      <c r="LZG2090" s="2217"/>
      <c r="LZH2090" s="2217"/>
      <c r="LZI2090" s="2217"/>
      <c r="LZJ2090" s="2217"/>
      <c r="LZK2090" s="2217"/>
      <c r="LZL2090" s="2217"/>
      <c r="LZM2090" s="2217"/>
      <c r="LZN2090" s="2217"/>
      <c r="LZO2090" s="2217"/>
      <c r="LZP2090" s="2217"/>
      <c r="LZQ2090" s="2217"/>
      <c r="LZR2090" s="2217"/>
      <c r="LZS2090" s="2217"/>
      <c r="LZT2090" s="2217"/>
      <c r="LZU2090" s="2217"/>
      <c r="LZV2090" s="2217"/>
      <c r="LZW2090" s="2217"/>
      <c r="LZX2090" s="2217"/>
      <c r="LZY2090" s="2217"/>
      <c r="LZZ2090" s="2217"/>
      <c r="MAA2090" s="2217"/>
      <c r="MAB2090" s="2217"/>
      <c r="MAC2090" s="2217"/>
      <c r="MAD2090" s="2217"/>
      <c r="MAE2090" s="2217"/>
      <c r="MAF2090" s="2217"/>
      <c r="MAG2090" s="2217"/>
      <c r="MAH2090" s="2217"/>
      <c r="MAI2090" s="2217"/>
      <c r="MAJ2090" s="2217"/>
      <c r="MAK2090" s="2217"/>
      <c r="MAL2090" s="2217"/>
      <c r="MAM2090" s="2217"/>
      <c r="MAN2090" s="2217"/>
      <c r="MAO2090" s="2217"/>
      <c r="MAP2090" s="2217"/>
      <c r="MAQ2090" s="2217"/>
      <c r="MAR2090" s="2217"/>
      <c r="MAS2090" s="2217"/>
      <c r="MAT2090" s="2217"/>
      <c r="MAU2090" s="2217"/>
      <c r="MAV2090" s="2217"/>
      <c r="MAW2090" s="2217"/>
      <c r="MAX2090" s="2217"/>
      <c r="MAY2090" s="2217"/>
      <c r="MAZ2090" s="2217"/>
      <c r="MBA2090" s="2217"/>
      <c r="MBB2090" s="2217"/>
      <c r="MBC2090" s="2217"/>
      <c r="MBD2090" s="2217"/>
      <c r="MBE2090" s="2217"/>
      <c r="MBF2090" s="2217"/>
      <c r="MBG2090" s="2217"/>
      <c r="MBH2090" s="2217"/>
      <c r="MBI2090" s="2217"/>
      <c r="MBJ2090" s="2217"/>
      <c r="MBK2090" s="2217"/>
      <c r="MBL2090" s="2217"/>
      <c r="MBM2090" s="2217"/>
      <c r="MBN2090" s="2217"/>
      <c r="MBO2090" s="2217"/>
      <c r="MBP2090" s="2217"/>
      <c r="MBQ2090" s="2217"/>
      <c r="MBR2090" s="2217"/>
      <c r="MBS2090" s="2217"/>
      <c r="MBT2090" s="2217"/>
      <c r="MBU2090" s="2217"/>
      <c r="MBV2090" s="2217"/>
      <c r="MBW2090" s="2217"/>
      <c r="MBX2090" s="2217"/>
      <c r="MBY2090" s="2217"/>
      <c r="MBZ2090" s="2217"/>
      <c r="MCA2090" s="2217"/>
      <c r="MCB2090" s="2217"/>
      <c r="MCC2090" s="2217"/>
      <c r="MCD2090" s="2217"/>
      <c r="MCE2090" s="2217"/>
      <c r="MCF2090" s="2217"/>
      <c r="MCG2090" s="2217"/>
      <c r="MCH2090" s="2217"/>
      <c r="MCI2090" s="2217"/>
      <c r="MCJ2090" s="2217"/>
      <c r="MCK2090" s="2217"/>
      <c r="MCL2090" s="2217"/>
      <c r="MCM2090" s="2217"/>
      <c r="MCN2090" s="2217"/>
      <c r="MCO2090" s="2217"/>
      <c r="MCP2090" s="2217"/>
      <c r="MCQ2090" s="2217"/>
      <c r="MCR2090" s="2217"/>
      <c r="MCS2090" s="2217"/>
      <c r="MCT2090" s="2217"/>
      <c r="MCU2090" s="2217"/>
      <c r="MCV2090" s="2217"/>
      <c r="MCW2090" s="2217"/>
      <c r="MCX2090" s="2217"/>
      <c r="MCY2090" s="2217"/>
      <c r="MCZ2090" s="2217"/>
      <c r="MDA2090" s="2217"/>
      <c r="MDB2090" s="2217"/>
      <c r="MDC2090" s="2217"/>
      <c r="MDD2090" s="2217"/>
      <c r="MDE2090" s="2217"/>
      <c r="MDF2090" s="2217"/>
      <c r="MDG2090" s="2217"/>
      <c r="MDH2090" s="2217"/>
      <c r="MDI2090" s="2217"/>
      <c r="MDJ2090" s="2217"/>
      <c r="MDK2090" s="2217"/>
      <c r="MDL2090" s="2217"/>
      <c r="MDM2090" s="2217"/>
      <c r="MDN2090" s="2217"/>
      <c r="MDO2090" s="2217"/>
      <c r="MDP2090" s="2217"/>
      <c r="MDQ2090" s="2217"/>
      <c r="MDR2090" s="2217"/>
      <c r="MDS2090" s="2217"/>
      <c r="MDT2090" s="2217"/>
      <c r="MDU2090" s="2217"/>
      <c r="MDV2090" s="2217"/>
      <c r="MDW2090" s="2217"/>
      <c r="MDX2090" s="2217"/>
      <c r="MDY2090" s="2217"/>
      <c r="MDZ2090" s="2217"/>
      <c r="MEA2090" s="2217"/>
      <c r="MEB2090" s="2217"/>
      <c r="MEC2090" s="2217"/>
      <c r="MED2090" s="2217"/>
      <c r="MEE2090" s="2217"/>
      <c r="MEF2090" s="2217"/>
      <c r="MEG2090" s="2217"/>
      <c r="MEH2090" s="2217"/>
      <c r="MEI2090" s="2217"/>
      <c r="MEJ2090" s="2217"/>
      <c r="MEK2090" s="2217"/>
      <c r="MEL2090" s="2217"/>
      <c r="MEM2090" s="2217"/>
      <c r="MEN2090" s="2217"/>
      <c r="MEO2090" s="2217"/>
      <c r="MEP2090" s="2217"/>
      <c r="MEQ2090" s="2217"/>
      <c r="MER2090" s="2217"/>
      <c r="MES2090" s="2217"/>
      <c r="MET2090" s="2217"/>
      <c r="MEU2090" s="2217"/>
      <c r="MEV2090" s="2217"/>
      <c r="MEW2090" s="2217"/>
      <c r="MEX2090" s="2217"/>
      <c r="MEY2090" s="2217"/>
      <c r="MEZ2090" s="2217"/>
      <c r="MFA2090" s="2217"/>
      <c r="MFB2090" s="2217"/>
      <c r="MFC2090" s="2217"/>
      <c r="MFD2090" s="2217"/>
      <c r="MFE2090" s="2217"/>
      <c r="MFF2090" s="2217"/>
      <c r="MFG2090" s="2217"/>
      <c r="MFH2090" s="2217"/>
      <c r="MFI2090" s="2217"/>
      <c r="MFJ2090" s="2217"/>
      <c r="MFK2090" s="2217"/>
      <c r="MFL2090" s="2217"/>
      <c r="MFM2090" s="2217"/>
      <c r="MFN2090" s="2217"/>
      <c r="MFO2090" s="2217"/>
      <c r="MFP2090" s="2217"/>
      <c r="MFQ2090" s="2217"/>
      <c r="MFR2090" s="2217"/>
      <c r="MFS2090" s="2217"/>
      <c r="MFT2090" s="2217"/>
      <c r="MFU2090" s="2217"/>
      <c r="MFV2090" s="2217"/>
      <c r="MFW2090" s="2217"/>
      <c r="MFX2090" s="2217"/>
      <c r="MFY2090" s="2217"/>
      <c r="MFZ2090" s="2217"/>
      <c r="MGA2090" s="2217"/>
      <c r="MGB2090" s="2217"/>
      <c r="MGC2090" s="2217"/>
      <c r="MGD2090" s="2217"/>
      <c r="MGE2090" s="2217"/>
      <c r="MGF2090" s="2217"/>
      <c r="MGG2090" s="2217"/>
      <c r="MGH2090" s="2217"/>
      <c r="MGI2090" s="2217"/>
      <c r="MGJ2090" s="2217"/>
      <c r="MGK2090" s="2217"/>
      <c r="MGL2090" s="2217"/>
      <c r="MGM2090" s="2217"/>
      <c r="MGN2090" s="2217"/>
      <c r="MGO2090" s="2217"/>
      <c r="MGP2090" s="2217"/>
      <c r="MGQ2090" s="2217"/>
      <c r="MGR2090" s="2217"/>
      <c r="MGS2090" s="2217"/>
      <c r="MGT2090" s="2217"/>
      <c r="MGU2090" s="2217"/>
      <c r="MGV2090" s="2217"/>
      <c r="MGW2090" s="2217"/>
      <c r="MGX2090" s="2217"/>
      <c r="MGY2090" s="2217"/>
      <c r="MGZ2090" s="2217"/>
      <c r="MHA2090" s="2217"/>
      <c r="MHB2090" s="2217"/>
      <c r="MHC2090" s="2217"/>
      <c r="MHD2090" s="2217"/>
      <c r="MHE2090" s="2217"/>
      <c r="MHF2090" s="2217"/>
      <c r="MHG2090" s="2217"/>
      <c r="MHH2090" s="2217"/>
      <c r="MHI2090" s="2217"/>
      <c r="MHJ2090" s="2217"/>
      <c r="MHK2090" s="2217"/>
      <c r="MHL2090" s="2217"/>
      <c r="MHM2090" s="2217"/>
      <c r="MHN2090" s="2217"/>
      <c r="MHO2090" s="2217"/>
      <c r="MHP2090" s="2217"/>
      <c r="MHQ2090" s="2217"/>
      <c r="MHR2090" s="2217"/>
      <c r="MHS2090" s="2217"/>
      <c r="MHT2090" s="2217"/>
      <c r="MHU2090" s="2217"/>
      <c r="MHV2090" s="2217"/>
      <c r="MHW2090" s="2217"/>
      <c r="MHX2090" s="2217"/>
      <c r="MHY2090" s="2217"/>
      <c r="MHZ2090" s="2217"/>
      <c r="MIA2090" s="2217"/>
      <c r="MIB2090" s="2217"/>
      <c r="MIC2090" s="2217"/>
      <c r="MID2090" s="2217"/>
      <c r="MIE2090" s="2217"/>
      <c r="MIF2090" s="2217"/>
      <c r="MIG2090" s="2217"/>
      <c r="MIH2090" s="2217"/>
      <c r="MII2090" s="2217"/>
      <c r="MIJ2090" s="2217"/>
      <c r="MIK2090" s="2217"/>
      <c r="MIL2090" s="2217"/>
      <c r="MIM2090" s="2217"/>
      <c r="MIN2090" s="2217"/>
      <c r="MIO2090" s="2217"/>
      <c r="MIP2090" s="2217"/>
      <c r="MIQ2090" s="2217"/>
      <c r="MIR2090" s="2217"/>
      <c r="MIS2090" s="2217"/>
      <c r="MIT2090" s="2217"/>
      <c r="MIU2090" s="2217"/>
      <c r="MIV2090" s="2217"/>
      <c r="MIW2090" s="2217"/>
      <c r="MIX2090" s="2217"/>
      <c r="MIY2090" s="2217"/>
      <c r="MIZ2090" s="2217"/>
      <c r="MJA2090" s="2217"/>
      <c r="MJB2090" s="2217"/>
      <c r="MJC2090" s="2217"/>
      <c r="MJD2090" s="2217"/>
      <c r="MJE2090" s="2217"/>
      <c r="MJF2090" s="2217"/>
      <c r="MJG2090" s="2217"/>
      <c r="MJH2090" s="2217"/>
      <c r="MJI2090" s="2217"/>
      <c r="MJJ2090" s="2217"/>
      <c r="MJK2090" s="2217"/>
      <c r="MJL2090" s="2217"/>
      <c r="MJM2090" s="2217"/>
      <c r="MJN2090" s="2217"/>
      <c r="MJO2090" s="2217"/>
      <c r="MJP2090" s="2217"/>
      <c r="MJQ2090" s="2217"/>
      <c r="MJR2090" s="2217"/>
      <c r="MJS2090" s="2217"/>
      <c r="MJT2090" s="2217"/>
      <c r="MJU2090" s="2217"/>
      <c r="MJV2090" s="2217"/>
      <c r="MJW2090" s="2217"/>
      <c r="MJX2090" s="2217"/>
      <c r="MJY2090" s="2217"/>
      <c r="MJZ2090" s="2217"/>
      <c r="MKA2090" s="2217"/>
      <c r="MKB2090" s="2217"/>
      <c r="MKC2090" s="2217"/>
      <c r="MKD2090" s="2217"/>
      <c r="MKE2090" s="2217"/>
      <c r="MKF2090" s="2217"/>
      <c r="MKG2090" s="2217"/>
      <c r="MKH2090" s="2217"/>
      <c r="MKI2090" s="2217"/>
      <c r="MKJ2090" s="2217"/>
      <c r="MKK2090" s="2217"/>
      <c r="MKL2090" s="2217"/>
      <c r="MKM2090" s="2217"/>
      <c r="MKN2090" s="2217"/>
      <c r="MKO2090" s="2217"/>
      <c r="MKP2090" s="2217"/>
      <c r="MKQ2090" s="2217"/>
      <c r="MKR2090" s="2217"/>
      <c r="MKS2090" s="2217"/>
      <c r="MKT2090" s="2217"/>
      <c r="MKU2090" s="2217"/>
      <c r="MKV2090" s="2217"/>
      <c r="MKW2090" s="2217"/>
      <c r="MKX2090" s="2217"/>
      <c r="MKY2090" s="2217"/>
      <c r="MKZ2090" s="2217"/>
      <c r="MLA2090" s="2217"/>
      <c r="MLB2090" s="2217"/>
      <c r="MLC2090" s="2217"/>
      <c r="MLD2090" s="2217"/>
      <c r="MLE2090" s="2217"/>
      <c r="MLF2090" s="2217"/>
      <c r="MLG2090" s="2217"/>
      <c r="MLH2090" s="2217"/>
      <c r="MLI2090" s="2217"/>
      <c r="MLJ2090" s="2217"/>
      <c r="MLK2090" s="2217"/>
      <c r="MLL2090" s="2217"/>
      <c r="MLM2090" s="2217"/>
      <c r="MLN2090" s="2217"/>
      <c r="MLO2090" s="2217"/>
      <c r="MLP2090" s="2217"/>
      <c r="MLQ2090" s="2217"/>
      <c r="MLR2090" s="2217"/>
      <c r="MLS2090" s="2217"/>
      <c r="MLT2090" s="2217"/>
      <c r="MLU2090" s="2217"/>
      <c r="MLV2090" s="2217"/>
      <c r="MLW2090" s="2217"/>
      <c r="MLX2090" s="2217"/>
      <c r="MLY2090" s="2217"/>
      <c r="MLZ2090" s="2217"/>
      <c r="MMA2090" s="2217"/>
      <c r="MMB2090" s="2217"/>
      <c r="MMC2090" s="2217"/>
      <c r="MMD2090" s="2217"/>
      <c r="MME2090" s="2217"/>
      <c r="MMF2090" s="2217"/>
      <c r="MMG2090" s="2217"/>
      <c r="MMH2090" s="2217"/>
      <c r="MMI2090" s="2217"/>
      <c r="MMJ2090" s="2217"/>
      <c r="MMK2090" s="2217"/>
      <c r="MML2090" s="2217"/>
      <c r="MMM2090" s="2217"/>
      <c r="MMN2090" s="2217"/>
      <c r="MMO2090" s="2217"/>
      <c r="MMP2090" s="2217"/>
      <c r="MMQ2090" s="2217"/>
      <c r="MMR2090" s="2217"/>
      <c r="MMS2090" s="2217"/>
      <c r="MMT2090" s="2217"/>
      <c r="MMU2090" s="2217"/>
      <c r="MMV2090" s="2217"/>
      <c r="MMW2090" s="2217"/>
      <c r="MMX2090" s="2217"/>
      <c r="MMY2090" s="2217"/>
      <c r="MMZ2090" s="2217"/>
      <c r="MNA2090" s="2217"/>
      <c r="MNB2090" s="2217"/>
      <c r="MNC2090" s="2217"/>
      <c r="MND2090" s="2217"/>
      <c r="MNE2090" s="2217"/>
      <c r="MNF2090" s="2217"/>
      <c r="MNG2090" s="2217"/>
      <c r="MNH2090" s="2217"/>
      <c r="MNI2090" s="2217"/>
      <c r="MNJ2090" s="2217"/>
      <c r="MNK2090" s="2217"/>
      <c r="MNL2090" s="2217"/>
      <c r="MNM2090" s="2217"/>
      <c r="MNN2090" s="2217"/>
      <c r="MNO2090" s="2217"/>
      <c r="MNP2090" s="2217"/>
      <c r="MNQ2090" s="2217"/>
      <c r="MNR2090" s="2217"/>
      <c r="MNS2090" s="2217"/>
      <c r="MNT2090" s="2217"/>
      <c r="MNU2090" s="2217"/>
      <c r="MNV2090" s="2217"/>
      <c r="MNW2090" s="2217"/>
      <c r="MNX2090" s="2217"/>
      <c r="MNY2090" s="2217"/>
      <c r="MNZ2090" s="2217"/>
      <c r="MOA2090" s="2217"/>
      <c r="MOB2090" s="2217"/>
      <c r="MOC2090" s="2217"/>
      <c r="MOD2090" s="2217"/>
      <c r="MOE2090" s="2217"/>
      <c r="MOF2090" s="2217"/>
      <c r="MOG2090" s="2217"/>
      <c r="MOH2090" s="2217"/>
      <c r="MOI2090" s="2217"/>
      <c r="MOJ2090" s="2217"/>
      <c r="MOK2090" s="2217"/>
      <c r="MOL2090" s="2217"/>
      <c r="MOM2090" s="2217"/>
      <c r="MON2090" s="2217"/>
      <c r="MOO2090" s="2217"/>
      <c r="MOP2090" s="2217"/>
      <c r="MOQ2090" s="2217"/>
      <c r="MOR2090" s="2217"/>
      <c r="MOS2090" s="2217"/>
      <c r="MOT2090" s="2217"/>
      <c r="MOU2090" s="2217"/>
      <c r="MOV2090" s="2217"/>
      <c r="MOW2090" s="2217"/>
      <c r="MOX2090" s="2217"/>
      <c r="MOY2090" s="2217"/>
      <c r="MOZ2090" s="2217"/>
      <c r="MPA2090" s="2217"/>
      <c r="MPB2090" s="2217"/>
      <c r="MPC2090" s="2217"/>
      <c r="MPD2090" s="2217"/>
      <c r="MPE2090" s="2217"/>
      <c r="MPF2090" s="2217"/>
      <c r="MPG2090" s="2217"/>
      <c r="MPH2090" s="2217"/>
      <c r="MPI2090" s="2217"/>
      <c r="MPJ2090" s="2217"/>
      <c r="MPK2090" s="2217"/>
      <c r="MPL2090" s="2217"/>
      <c r="MPM2090" s="2217"/>
      <c r="MPN2090" s="2217"/>
      <c r="MPO2090" s="2217"/>
      <c r="MPP2090" s="2217"/>
      <c r="MPQ2090" s="2217"/>
      <c r="MPR2090" s="2217"/>
      <c r="MPS2090" s="2217"/>
      <c r="MPT2090" s="2217"/>
      <c r="MPU2090" s="2217"/>
      <c r="MPV2090" s="2217"/>
      <c r="MPW2090" s="2217"/>
      <c r="MPX2090" s="2217"/>
      <c r="MPY2090" s="2217"/>
      <c r="MPZ2090" s="2217"/>
      <c r="MQA2090" s="2217"/>
      <c r="MQB2090" s="2217"/>
      <c r="MQC2090" s="2217"/>
      <c r="MQD2090" s="2217"/>
      <c r="MQE2090" s="2217"/>
      <c r="MQF2090" s="2217"/>
      <c r="MQG2090" s="2217"/>
      <c r="MQH2090" s="2217"/>
      <c r="MQI2090" s="2217"/>
      <c r="MQJ2090" s="2217"/>
      <c r="MQK2090" s="2217"/>
      <c r="MQL2090" s="2217"/>
      <c r="MQM2090" s="2217"/>
      <c r="MQN2090" s="2217"/>
      <c r="MQO2090" s="2217"/>
      <c r="MQP2090" s="2217"/>
      <c r="MQQ2090" s="2217"/>
      <c r="MQR2090" s="2217"/>
      <c r="MQS2090" s="2217"/>
      <c r="MQT2090" s="2217"/>
      <c r="MQU2090" s="2217"/>
      <c r="MQV2090" s="2217"/>
      <c r="MQW2090" s="2217"/>
      <c r="MQX2090" s="2217"/>
      <c r="MQY2090" s="2217"/>
      <c r="MQZ2090" s="2217"/>
      <c r="MRA2090" s="2217"/>
      <c r="MRB2090" s="2217"/>
      <c r="MRC2090" s="2217"/>
      <c r="MRD2090" s="2217"/>
      <c r="MRE2090" s="2217"/>
      <c r="MRF2090" s="2217"/>
      <c r="MRG2090" s="2217"/>
      <c r="MRH2090" s="2217"/>
      <c r="MRI2090" s="2217"/>
      <c r="MRJ2090" s="2217"/>
      <c r="MRK2090" s="2217"/>
      <c r="MRL2090" s="2217"/>
      <c r="MRM2090" s="2217"/>
      <c r="MRN2090" s="2217"/>
      <c r="MRO2090" s="2217"/>
      <c r="MRP2090" s="2217"/>
      <c r="MRQ2090" s="2217"/>
      <c r="MRR2090" s="2217"/>
      <c r="MRS2090" s="2217"/>
      <c r="MRT2090" s="2217"/>
      <c r="MRU2090" s="2217"/>
      <c r="MRV2090" s="2217"/>
      <c r="MRW2090" s="2217"/>
      <c r="MRX2090" s="2217"/>
      <c r="MRY2090" s="2217"/>
      <c r="MRZ2090" s="2217"/>
      <c r="MSA2090" s="2217"/>
      <c r="MSB2090" s="2217"/>
      <c r="MSC2090" s="2217"/>
      <c r="MSD2090" s="2217"/>
      <c r="MSE2090" s="2217"/>
      <c r="MSF2090" s="2217"/>
      <c r="MSG2090" s="2217"/>
      <c r="MSH2090" s="2217"/>
      <c r="MSI2090" s="2217"/>
      <c r="MSJ2090" s="2217"/>
      <c r="MSK2090" s="2217"/>
      <c r="MSL2090" s="2217"/>
      <c r="MSM2090" s="2217"/>
      <c r="MSN2090" s="2217"/>
      <c r="MSO2090" s="2217"/>
      <c r="MSP2090" s="2217"/>
      <c r="MSQ2090" s="2217"/>
      <c r="MSR2090" s="2217"/>
      <c r="MSS2090" s="2217"/>
      <c r="MST2090" s="2217"/>
      <c r="MSU2090" s="2217"/>
      <c r="MSV2090" s="2217"/>
      <c r="MSW2090" s="2217"/>
      <c r="MSX2090" s="2217"/>
      <c r="MSY2090" s="2217"/>
      <c r="MSZ2090" s="2217"/>
      <c r="MTA2090" s="2217"/>
      <c r="MTB2090" s="2217"/>
      <c r="MTC2090" s="2217"/>
      <c r="MTD2090" s="2217"/>
      <c r="MTE2090" s="2217"/>
      <c r="MTF2090" s="2217"/>
      <c r="MTG2090" s="2217"/>
      <c r="MTH2090" s="2217"/>
      <c r="MTI2090" s="2217"/>
      <c r="MTJ2090" s="2217"/>
      <c r="MTK2090" s="2217"/>
      <c r="MTL2090" s="2217"/>
      <c r="MTM2090" s="2217"/>
      <c r="MTN2090" s="2217"/>
      <c r="MTO2090" s="2217"/>
      <c r="MTP2090" s="2217"/>
      <c r="MTQ2090" s="2217"/>
      <c r="MTR2090" s="2217"/>
      <c r="MTS2090" s="2217"/>
      <c r="MTT2090" s="2217"/>
      <c r="MTU2090" s="2217"/>
      <c r="MTV2090" s="2217"/>
      <c r="MTW2090" s="2217"/>
      <c r="MTX2090" s="2217"/>
      <c r="MTY2090" s="2217"/>
      <c r="MTZ2090" s="2217"/>
      <c r="MUA2090" s="2217"/>
      <c r="MUB2090" s="2217"/>
      <c r="MUC2090" s="2217"/>
      <c r="MUD2090" s="2217"/>
      <c r="MUE2090" s="2217"/>
      <c r="MUF2090" s="2217"/>
      <c r="MUG2090" s="2217"/>
      <c r="MUH2090" s="2217"/>
      <c r="MUI2090" s="2217"/>
      <c r="MUJ2090" s="2217"/>
      <c r="MUK2090" s="2217"/>
      <c r="MUL2090" s="2217"/>
      <c r="MUM2090" s="2217"/>
      <c r="MUN2090" s="2217"/>
      <c r="MUO2090" s="2217"/>
      <c r="MUP2090" s="2217"/>
      <c r="MUQ2090" s="2217"/>
      <c r="MUR2090" s="2217"/>
      <c r="MUS2090" s="2217"/>
      <c r="MUT2090" s="2217"/>
      <c r="MUU2090" s="2217"/>
      <c r="MUV2090" s="2217"/>
      <c r="MUW2090" s="2217"/>
      <c r="MUX2090" s="2217"/>
      <c r="MUY2090" s="2217"/>
      <c r="MUZ2090" s="2217"/>
      <c r="MVA2090" s="2217"/>
      <c r="MVB2090" s="2217"/>
      <c r="MVC2090" s="2217"/>
      <c r="MVD2090" s="2217"/>
      <c r="MVE2090" s="2217"/>
      <c r="MVF2090" s="2217"/>
      <c r="MVG2090" s="2217"/>
      <c r="MVH2090" s="2217"/>
      <c r="MVI2090" s="2217"/>
      <c r="MVJ2090" s="2217"/>
      <c r="MVK2090" s="2217"/>
      <c r="MVL2090" s="2217"/>
      <c r="MVM2090" s="2217"/>
      <c r="MVN2090" s="2217"/>
      <c r="MVO2090" s="2217"/>
      <c r="MVP2090" s="2217"/>
      <c r="MVQ2090" s="2217"/>
      <c r="MVR2090" s="2217"/>
      <c r="MVS2090" s="2217"/>
      <c r="MVT2090" s="2217"/>
      <c r="MVU2090" s="2217"/>
      <c r="MVV2090" s="2217"/>
      <c r="MVW2090" s="2217"/>
      <c r="MVX2090" s="2217"/>
      <c r="MVY2090" s="2217"/>
      <c r="MVZ2090" s="2217"/>
      <c r="MWA2090" s="2217"/>
      <c r="MWB2090" s="2217"/>
      <c r="MWC2090" s="2217"/>
      <c r="MWD2090" s="2217"/>
      <c r="MWE2090" s="2217"/>
      <c r="MWF2090" s="2217"/>
      <c r="MWG2090" s="2217"/>
      <c r="MWH2090" s="2217"/>
      <c r="MWI2090" s="2217"/>
      <c r="MWJ2090" s="2217"/>
      <c r="MWK2090" s="2217"/>
      <c r="MWL2090" s="2217"/>
      <c r="MWM2090" s="2217"/>
      <c r="MWN2090" s="2217"/>
      <c r="MWO2090" s="2217"/>
      <c r="MWP2090" s="2217"/>
      <c r="MWQ2090" s="2217"/>
      <c r="MWR2090" s="2217"/>
      <c r="MWS2090" s="2217"/>
      <c r="MWT2090" s="2217"/>
      <c r="MWU2090" s="2217"/>
      <c r="MWV2090" s="2217"/>
      <c r="MWW2090" s="2217"/>
      <c r="MWX2090" s="2217"/>
      <c r="MWY2090" s="2217"/>
      <c r="MWZ2090" s="2217"/>
      <c r="MXA2090" s="2217"/>
      <c r="MXB2090" s="2217"/>
      <c r="MXC2090" s="2217"/>
      <c r="MXD2090" s="2217"/>
      <c r="MXE2090" s="2217"/>
      <c r="MXF2090" s="2217"/>
      <c r="MXG2090" s="2217"/>
      <c r="MXH2090" s="2217"/>
      <c r="MXI2090" s="2217"/>
      <c r="MXJ2090" s="2217"/>
      <c r="MXK2090" s="2217"/>
      <c r="MXL2090" s="2217"/>
      <c r="MXM2090" s="2217"/>
      <c r="MXN2090" s="2217"/>
      <c r="MXO2090" s="2217"/>
      <c r="MXP2090" s="2217"/>
      <c r="MXQ2090" s="2217"/>
      <c r="MXR2090" s="2217"/>
      <c r="MXS2090" s="2217"/>
      <c r="MXT2090" s="2217"/>
      <c r="MXU2090" s="2217"/>
      <c r="MXV2090" s="2217"/>
      <c r="MXW2090" s="2217"/>
      <c r="MXX2090" s="2217"/>
      <c r="MXY2090" s="2217"/>
      <c r="MXZ2090" s="2217"/>
      <c r="MYA2090" s="2217"/>
      <c r="MYB2090" s="2217"/>
      <c r="MYC2090" s="2217"/>
      <c r="MYD2090" s="2217"/>
      <c r="MYE2090" s="2217"/>
      <c r="MYF2090" s="2217"/>
      <c r="MYG2090" s="2217"/>
      <c r="MYH2090" s="2217"/>
      <c r="MYI2090" s="2217"/>
      <c r="MYJ2090" s="2217"/>
      <c r="MYK2090" s="2217"/>
      <c r="MYL2090" s="2217"/>
      <c r="MYM2090" s="2217"/>
      <c r="MYN2090" s="2217"/>
      <c r="MYO2090" s="2217"/>
      <c r="MYP2090" s="2217"/>
      <c r="MYQ2090" s="2217"/>
      <c r="MYR2090" s="2217"/>
      <c r="MYS2090" s="2217"/>
      <c r="MYT2090" s="2217"/>
      <c r="MYU2090" s="2217"/>
      <c r="MYV2090" s="2217"/>
      <c r="MYW2090" s="2217"/>
      <c r="MYX2090" s="2217"/>
      <c r="MYY2090" s="2217"/>
      <c r="MYZ2090" s="2217"/>
      <c r="MZA2090" s="2217"/>
      <c r="MZB2090" s="2217"/>
      <c r="MZC2090" s="2217"/>
      <c r="MZD2090" s="2217"/>
      <c r="MZE2090" s="2217"/>
      <c r="MZF2090" s="2217"/>
      <c r="MZG2090" s="2217"/>
      <c r="MZH2090" s="2217"/>
      <c r="MZI2090" s="2217"/>
      <c r="MZJ2090" s="2217"/>
      <c r="MZK2090" s="2217"/>
      <c r="MZL2090" s="2217"/>
      <c r="MZM2090" s="2217"/>
      <c r="MZN2090" s="2217"/>
      <c r="MZO2090" s="2217"/>
      <c r="MZP2090" s="2217"/>
      <c r="MZQ2090" s="2217"/>
      <c r="MZR2090" s="2217"/>
      <c r="MZS2090" s="2217"/>
      <c r="MZT2090" s="2217"/>
      <c r="MZU2090" s="2217"/>
      <c r="MZV2090" s="2217"/>
      <c r="MZW2090" s="2217"/>
      <c r="MZX2090" s="2217"/>
      <c r="MZY2090" s="2217"/>
      <c r="MZZ2090" s="2217"/>
      <c r="NAA2090" s="2217"/>
      <c r="NAB2090" s="2217"/>
      <c r="NAC2090" s="2217"/>
      <c r="NAD2090" s="2217"/>
      <c r="NAE2090" s="2217"/>
      <c r="NAF2090" s="2217"/>
      <c r="NAG2090" s="2217"/>
      <c r="NAH2090" s="2217"/>
      <c r="NAI2090" s="2217"/>
      <c r="NAJ2090" s="2217"/>
      <c r="NAK2090" s="2217"/>
      <c r="NAL2090" s="2217"/>
      <c r="NAM2090" s="2217"/>
      <c r="NAN2090" s="2217"/>
      <c r="NAO2090" s="2217"/>
      <c r="NAP2090" s="2217"/>
      <c r="NAQ2090" s="2217"/>
      <c r="NAR2090" s="2217"/>
      <c r="NAS2090" s="2217"/>
      <c r="NAT2090" s="2217"/>
      <c r="NAU2090" s="2217"/>
      <c r="NAV2090" s="2217"/>
      <c r="NAW2090" s="2217"/>
      <c r="NAX2090" s="2217"/>
      <c r="NAY2090" s="2217"/>
      <c r="NAZ2090" s="2217"/>
      <c r="NBA2090" s="2217"/>
      <c r="NBB2090" s="2217"/>
      <c r="NBC2090" s="2217"/>
      <c r="NBD2090" s="2217"/>
      <c r="NBE2090" s="2217"/>
      <c r="NBF2090" s="2217"/>
      <c r="NBG2090" s="2217"/>
      <c r="NBH2090" s="2217"/>
      <c r="NBI2090" s="2217"/>
      <c r="NBJ2090" s="2217"/>
      <c r="NBK2090" s="2217"/>
      <c r="NBL2090" s="2217"/>
      <c r="NBM2090" s="2217"/>
      <c r="NBN2090" s="2217"/>
      <c r="NBO2090" s="2217"/>
      <c r="NBP2090" s="2217"/>
      <c r="NBQ2090" s="2217"/>
      <c r="NBR2090" s="2217"/>
      <c r="NBS2090" s="2217"/>
      <c r="NBT2090" s="2217"/>
      <c r="NBU2090" s="2217"/>
      <c r="NBV2090" s="2217"/>
      <c r="NBW2090" s="2217"/>
      <c r="NBX2090" s="2217"/>
      <c r="NBY2090" s="2217"/>
      <c r="NBZ2090" s="2217"/>
      <c r="NCA2090" s="2217"/>
      <c r="NCB2090" s="2217"/>
      <c r="NCC2090" s="2217"/>
      <c r="NCD2090" s="2217"/>
      <c r="NCE2090" s="2217"/>
      <c r="NCF2090" s="2217"/>
      <c r="NCG2090" s="2217"/>
      <c r="NCH2090" s="2217"/>
      <c r="NCI2090" s="2217"/>
      <c r="NCJ2090" s="2217"/>
      <c r="NCK2090" s="2217"/>
      <c r="NCL2090" s="2217"/>
      <c r="NCM2090" s="2217"/>
      <c r="NCN2090" s="2217"/>
      <c r="NCO2090" s="2217"/>
      <c r="NCP2090" s="2217"/>
      <c r="NCQ2090" s="2217"/>
      <c r="NCR2090" s="2217"/>
      <c r="NCS2090" s="2217"/>
      <c r="NCT2090" s="2217"/>
      <c r="NCU2090" s="2217"/>
      <c r="NCV2090" s="2217"/>
      <c r="NCW2090" s="2217"/>
      <c r="NCX2090" s="2217"/>
      <c r="NCY2090" s="2217"/>
      <c r="NCZ2090" s="2217"/>
      <c r="NDA2090" s="2217"/>
      <c r="NDB2090" s="2217"/>
      <c r="NDC2090" s="2217"/>
      <c r="NDD2090" s="2217"/>
      <c r="NDE2090" s="2217"/>
      <c r="NDF2090" s="2217"/>
      <c r="NDG2090" s="2217"/>
      <c r="NDH2090" s="2217"/>
      <c r="NDI2090" s="2217"/>
      <c r="NDJ2090" s="2217"/>
      <c r="NDK2090" s="2217"/>
      <c r="NDL2090" s="2217"/>
      <c r="NDM2090" s="2217"/>
      <c r="NDN2090" s="2217"/>
      <c r="NDO2090" s="2217"/>
      <c r="NDP2090" s="2217"/>
      <c r="NDQ2090" s="2217"/>
      <c r="NDR2090" s="2217"/>
      <c r="NDS2090" s="2217"/>
      <c r="NDT2090" s="2217"/>
      <c r="NDU2090" s="2217"/>
      <c r="NDV2090" s="2217"/>
      <c r="NDW2090" s="2217"/>
      <c r="NDX2090" s="2217"/>
      <c r="NDY2090" s="2217"/>
      <c r="NDZ2090" s="2217"/>
      <c r="NEA2090" s="2217"/>
      <c r="NEB2090" s="2217"/>
      <c r="NEC2090" s="2217"/>
      <c r="NED2090" s="2217"/>
      <c r="NEE2090" s="2217"/>
      <c r="NEF2090" s="2217"/>
      <c r="NEG2090" s="2217"/>
      <c r="NEH2090" s="2217"/>
      <c r="NEI2090" s="2217"/>
      <c r="NEJ2090" s="2217"/>
      <c r="NEK2090" s="2217"/>
      <c r="NEL2090" s="2217"/>
      <c r="NEM2090" s="2217"/>
      <c r="NEN2090" s="2217"/>
      <c r="NEO2090" s="2217"/>
      <c r="NEP2090" s="2217"/>
      <c r="NEQ2090" s="2217"/>
      <c r="NER2090" s="2217"/>
      <c r="NES2090" s="2217"/>
      <c r="NET2090" s="2217"/>
      <c r="NEU2090" s="2217"/>
      <c r="NEV2090" s="2217"/>
      <c r="NEW2090" s="2217"/>
      <c r="NEX2090" s="2217"/>
      <c r="NEY2090" s="2217"/>
      <c r="NEZ2090" s="2217"/>
      <c r="NFA2090" s="2217"/>
      <c r="NFB2090" s="2217"/>
      <c r="NFC2090" s="2217"/>
      <c r="NFD2090" s="2217"/>
      <c r="NFE2090" s="2217"/>
      <c r="NFF2090" s="2217"/>
      <c r="NFG2090" s="2217"/>
      <c r="NFH2090" s="2217"/>
      <c r="NFI2090" s="2217"/>
      <c r="NFJ2090" s="2217"/>
      <c r="NFK2090" s="2217"/>
      <c r="NFL2090" s="2217"/>
      <c r="NFM2090" s="2217"/>
      <c r="NFN2090" s="2217"/>
      <c r="NFO2090" s="2217"/>
      <c r="NFP2090" s="2217"/>
      <c r="NFQ2090" s="2217"/>
      <c r="NFR2090" s="2217"/>
      <c r="NFS2090" s="2217"/>
      <c r="NFT2090" s="2217"/>
      <c r="NFU2090" s="2217"/>
      <c r="NFV2090" s="2217"/>
      <c r="NFW2090" s="2217"/>
      <c r="NFX2090" s="2217"/>
      <c r="NFY2090" s="2217"/>
      <c r="NFZ2090" s="2217"/>
      <c r="NGA2090" s="2217"/>
      <c r="NGB2090" s="2217"/>
      <c r="NGC2090" s="2217"/>
      <c r="NGD2090" s="2217"/>
      <c r="NGE2090" s="2217"/>
      <c r="NGF2090" s="2217"/>
      <c r="NGG2090" s="2217"/>
      <c r="NGH2090" s="2217"/>
      <c r="NGI2090" s="2217"/>
      <c r="NGJ2090" s="2217"/>
      <c r="NGK2090" s="2217"/>
      <c r="NGL2090" s="2217"/>
      <c r="NGM2090" s="2217"/>
      <c r="NGN2090" s="2217"/>
      <c r="NGO2090" s="2217"/>
      <c r="NGP2090" s="2217"/>
      <c r="NGQ2090" s="2217"/>
      <c r="NGR2090" s="2217"/>
      <c r="NGS2090" s="2217"/>
      <c r="NGT2090" s="2217"/>
      <c r="NGU2090" s="2217"/>
      <c r="NGV2090" s="2217"/>
      <c r="NGW2090" s="2217"/>
      <c r="NGX2090" s="2217"/>
      <c r="NGY2090" s="2217"/>
      <c r="NGZ2090" s="2217"/>
      <c r="NHA2090" s="2217"/>
      <c r="NHB2090" s="2217"/>
      <c r="NHC2090" s="2217"/>
      <c r="NHD2090" s="2217"/>
      <c r="NHE2090" s="2217"/>
      <c r="NHF2090" s="2217"/>
      <c r="NHG2090" s="2217"/>
      <c r="NHH2090" s="2217"/>
      <c r="NHI2090" s="2217"/>
      <c r="NHJ2090" s="2217"/>
      <c r="NHK2090" s="2217"/>
      <c r="NHL2090" s="2217"/>
      <c r="NHM2090" s="2217"/>
      <c r="NHN2090" s="2217"/>
      <c r="NHO2090" s="2217"/>
      <c r="NHP2090" s="2217"/>
      <c r="NHQ2090" s="2217"/>
      <c r="NHR2090" s="2217"/>
      <c r="NHS2090" s="2217"/>
      <c r="NHT2090" s="2217"/>
      <c r="NHU2090" s="2217"/>
      <c r="NHV2090" s="2217"/>
      <c r="NHW2090" s="2217"/>
      <c r="NHX2090" s="2217"/>
      <c r="NHY2090" s="2217"/>
      <c r="NHZ2090" s="2217"/>
      <c r="NIA2090" s="2217"/>
      <c r="NIB2090" s="2217"/>
      <c r="NIC2090" s="2217"/>
      <c r="NID2090" s="2217"/>
      <c r="NIE2090" s="2217"/>
      <c r="NIF2090" s="2217"/>
      <c r="NIG2090" s="2217"/>
      <c r="NIH2090" s="2217"/>
      <c r="NII2090" s="2217"/>
      <c r="NIJ2090" s="2217"/>
      <c r="NIK2090" s="2217"/>
      <c r="NIL2090" s="2217"/>
      <c r="NIM2090" s="2217"/>
      <c r="NIN2090" s="2217"/>
      <c r="NIO2090" s="2217"/>
      <c r="NIP2090" s="2217"/>
      <c r="NIQ2090" s="2217"/>
      <c r="NIR2090" s="2217"/>
      <c r="NIS2090" s="2217"/>
      <c r="NIT2090" s="2217"/>
      <c r="NIU2090" s="2217"/>
      <c r="NIV2090" s="2217"/>
      <c r="NIW2090" s="2217"/>
      <c r="NIX2090" s="2217"/>
      <c r="NIY2090" s="2217"/>
      <c r="NIZ2090" s="2217"/>
      <c r="NJA2090" s="2217"/>
      <c r="NJB2090" s="2217"/>
      <c r="NJC2090" s="2217"/>
      <c r="NJD2090" s="2217"/>
      <c r="NJE2090" s="2217"/>
      <c r="NJF2090" s="2217"/>
      <c r="NJG2090" s="2217"/>
      <c r="NJH2090" s="2217"/>
      <c r="NJI2090" s="2217"/>
      <c r="NJJ2090" s="2217"/>
      <c r="NJK2090" s="2217"/>
      <c r="NJL2090" s="2217"/>
      <c r="NJM2090" s="2217"/>
      <c r="NJN2090" s="2217"/>
      <c r="NJO2090" s="2217"/>
      <c r="NJP2090" s="2217"/>
      <c r="NJQ2090" s="2217"/>
      <c r="NJR2090" s="2217"/>
      <c r="NJS2090" s="2217"/>
      <c r="NJT2090" s="2217"/>
      <c r="NJU2090" s="2217"/>
      <c r="NJV2090" s="2217"/>
      <c r="NJW2090" s="2217"/>
      <c r="NJX2090" s="2217"/>
      <c r="NJY2090" s="2217"/>
      <c r="NJZ2090" s="2217"/>
      <c r="NKA2090" s="2217"/>
      <c r="NKB2090" s="2217"/>
      <c r="NKC2090" s="2217"/>
      <c r="NKD2090" s="2217"/>
      <c r="NKE2090" s="2217"/>
      <c r="NKF2090" s="2217"/>
      <c r="NKG2090" s="2217"/>
      <c r="NKH2090" s="2217"/>
      <c r="NKI2090" s="2217"/>
      <c r="NKJ2090" s="2217"/>
      <c r="NKK2090" s="2217"/>
      <c r="NKL2090" s="2217"/>
      <c r="NKM2090" s="2217"/>
      <c r="NKN2090" s="2217"/>
      <c r="NKO2090" s="2217"/>
      <c r="NKP2090" s="2217"/>
      <c r="NKQ2090" s="2217"/>
      <c r="NKR2090" s="2217"/>
      <c r="NKS2090" s="2217"/>
      <c r="NKT2090" s="2217"/>
      <c r="NKU2090" s="2217"/>
      <c r="NKV2090" s="2217"/>
      <c r="NKW2090" s="2217"/>
      <c r="NKX2090" s="2217"/>
      <c r="NKY2090" s="2217"/>
      <c r="NKZ2090" s="2217"/>
      <c r="NLA2090" s="2217"/>
      <c r="NLB2090" s="2217"/>
      <c r="NLC2090" s="2217"/>
      <c r="NLD2090" s="2217"/>
      <c r="NLE2090" s="2217"/>
      <c r="NLF2090" s="2217"/>
      <c r="NLG2090" s="2217"/>
      <c r="NLH2090" s="2217"/>
      <c r="NLI2090" s="2217"/>
      <c r="NLJ2090" s="2217"/>
      <c r="NLK2090" s="2217"/>
      <c r="NLL2090" s="2217"/>
      <c r="NLM2090" s="2217"/>
      <c r="NLN2090" s="2217"/>
      <c r="NLO2090" s="2217"/>
      <c r="NLP2090" s="2217"/>
      <c r="NLQ2090" s="2217"/>
      <c r="NLR2090" s="2217"/>
      <c r="NLS2090" s="2217"/>
      <c r="NLT2090" s="2217"/>
      <c r="NLU2090" s="2217"/>
      <c r="NLV2090" s="2217"/>
      <c r="NLW2090" s="2217"/>
      <c r="NLX2090" s="2217"/>
      <c r="NLY2090" s="2217"/>
      <c r="NLZ2090" s="2217"/>
      <c r="NMA2090" s="2217"/>
      <c r="NMB2090" s="2217"/>
      <c r="NMC2090" s="2217"/>
      <c r="NMD2090" s="2217"/>
      <c r="NME2090" s="2217"/>
      <c r="NMF2090" s="2217"/>
      <c r="NMG2090" s="2217"/>
      <c r="NMH2090" s="2217"/>
      <c r="NMI2090" s="2217"/>
      <c r="NMJ2090" s="2217"/>
      <c r="NMK2090" s="2217"/>
      <c r="NML2090" s="2217"/>
      <c r="NMM2090" s="2217"/>
      <c r="NMN2090" s="2217"/>
      <c r="NMO2090" s="2217"/>
      <c r="NMP2090" s="2217"/>
      <c r="NMQ2090" s="2217"/>
      <c r="NMR2090" s="2217"/>
      <c r="NMS2090" s="2217"/>
      <c r="NMT2090" s="2217"/>
      <c r="NMU2090" s="2217"/>
      <c r="NMV2090" s="2217"/>
      <c r="NMW2090" s="2217"/>
      <c r="NMX2090" s="2217"/>
      <c r="NMY2090" s="2217"/>
      <c r="NMZ2090" s="2217"/>
      <c r="NNA2090" s="2217"/>
      <c r="NNB2090" s="2217"/>
      <c r="NNC2090" s="2217"/>
      <c r="NND2090" s="2217"/>
      <c r="NNE2090" s="2217"/>
      <c r="NNF2090" s="2217"/>
      <c r="NNG2090" s="2217"/>
      <c r="NNH2090" s="2217"/>
      <c r="NNI2090" s="2217"/>
      <c r="NNJ2090" s="2217"/>
      <c r="NNK2090" s="2217"/>
      <c r="NNL2090" s="2217"/>
      <c r="NNM2090" s="2217"/>
      <c r="NNN2090" s="2217"/>
      <c r="NNO2090" s="2217"/>
      <c r="NNP2090" s="2217"/>
      <c r="NNQ2090" s="2217"/>
      <c r="NNR2090" s="2217"/>
      <c r="NNS2090" s="2217"/>
      <c r="NNT2090" s="2217"/>
      <c r="NNU2090" s="2217"/>
      <c r="NNV2090" s="2217"/>
      <c r="NNW2090" s="2217"/>
      <c r="NNX2090" s="2217"/>
      <c r="NNY2090" s="2217"/>
      <c r="NNZ2090" s="2217"/>
      <c r="NOA2090" s="2217"/>
      <c r="NOB2090" s="2217"/>
      <c r="NOC2090" s="2217"/>
      <c r="NOD2090" s="2217"/>
      <c r="NOE2090" s="2217"/>
      <c r="NOF2090" s="2217"/>
      <c r="NOG2090" s="2217"/>
      <c r="NOH2090" s="2217"/>
      <c r="NOI2090" s="2217"/>
      <c r="NOJ2090" s="2217"/>
      <c r="NOK2090" s="2217"/>
      <c r="NOL2090" s="2217"/>
      <c r="NOM2090" s="2217"/>
      <c r="NON2090" s="2217"/>
      <c r="NOO2090" s="2217"/>
      <c r="NOP2090" s="2217"/>
      <c r="NOQ2090" s="2217"/>
      <c r="NOR2090" s="2217"/>
      <c r="NOS2090" s="2217"/>
      <c r="NOT2090" s="2217"/>
      <c r="NOU2090" s="2217"/>
      <c r="NOV2090" s="2217"/>
      <c r="NOW2090" s="2217"/>
      <c r="NOX2090" s="2217"/>
      <c r="NOY2090" s="2217"/>
      <c r="NOZ2090" s="2217"/>
      <c r="NPA2090" s="2217"/>
      <c r="NPB2090" s="2217"/>
      <c r="NPC2090" s="2217"/>
      <c r="NPD2090" s="2217"/>
      <c r="NPE2090" s="2217"/>
      <c r="NPF2090" s="2217"/>
      <c r="NPG2090" s="2217"/>
      <c r="NPH2090" s="2217"/>
      <c r="NPI2090" s="2217"/>
      <c r="NPJ2090" s="2217"/>
      <c r="NPK2090" s="2217"/>
      <c r="NPL2090" s="2217"/>
      <c r="NPM2090" s="2217"/>
      <c r="NPN2090" s="2217"/>
      <c r="NPO2090" s="2217"/>
      <c r="NPP2090" s="2217"/>
      <c r="NPQ2090" s="2217"/>
      <c r="NPR2090" s="2217"/>
      <c r="NPS2090" s="2217"/>
      <c r="NPT2090" s="2217"/>
      <c r="NPU2090" s="2217"/>
      <c r="NPV2090" s="2217"/>
      <c r="NPW2090" s="2217"/>
      <c r="NPX2090" s="2217"/>
      <c r="NPY2090" s="2217"/>
      <c r="NPZ2090" s="2217"/>
      <c r="NQA2090" s="2217"/>
      <c r="NQB2090" s="2217"/>
      <c r="NQC2090" s="2217"/>
      <c r="NQD2090" s="2217"/>
      <c r="NQE2090" s="2217"/>
      <c r="NQF2090" s="2217"/>
      <c r="NQG2090" s="2217"/>
      <c r="NQH2090" s="2217"/>
      <c r="NQI2090" s="2217"/>
      <c r="NQJ2090" s="2217"/>
      <c r="NQK2090" s="2217"/>
      <c r="NQL2090" s="2217"/>
      <c r="NQM2090" s="2217"/>
      <c r="NQN2090" s="2217"/>
      <c r="NQO2090" s="2217"/>
      <c r="NQP2090" s="2217"/>
      <c r="NQQ2090" s="2217"/>
      <c r="NQR2090" s="2217"/>
      <c r="NQS2090" s="2217"/>
      <c r="NQT2090" s="2217"/>
      <c r="NQU2090" s="2217"/>
      <c r="NQV2090" s="2217"/>
      <c r="NQW2090" s="2217"/>
      <c r="NQX2090" s="2217"/>
      <c r="NQY2090" s="2217"/>
      <c r="NQZ2090" s="2217"/>
      <c r="NRA2090" s="2217"/>
      <c r="NRB2090" s="2217"/>
      <c r="NRC2090" s="2217"/>
      <c r="NRD2090" s="2217"/>
      <c r="NRE2090" s="2217"/>
      <c r="NRF2090" s="2217"/>
      <c r="NRG2090" s="2217"/>
      <c r="NRH2090" s="2217"/>
      <c r="NRI2090" s="2217"/>
      <c r="NRJ2090" s="2217"/>
      <c r="NRK2090" s="2217"/>
      <c r="NRL2090" s="2217"/>
      <c r="NRM2090" s="2217"/>
      <c r="NRN2090" s="2217"/>
      <c r="NRO2090" s="2217"/>
      <c r="NRP2090" s="2217"/>
      <c r="NRQ2090" s="2217"/>
      <c r="NRR2090" s="2217"/>
      <c r="NRS2090" s="2217"/>
      <c r="NRT2090" s="2217"/>
      <c r="NRU2090" s="2217"/>
      <c r="NRV2090" s="2217"/>
      <c r="NRW2090" s="2217"/>
      <c r="NRX2090" s="2217"/>
      <c r="NRY2090" s="2217"/>
      <c r="NRZ2090" s="2217"/>
      <c r="NSA2090" s="2217"/>
      <c r="NSB2090" s="2217"/>
      <c r="NSC2090" s="2217"/>
      <c r="NSD2090" s="2217"/>
      <c r="NSE2090" s="2217"/>
      <c r="NSF2090" s="2217"/>
      <c r="NSG2090" s="2217"/>
      <c r="NSH2090" s="2217"/>
      <c r="NSI2090" s="2217"/>
      <c r="NSJ2090" s="2217"/>
      <c r="NSK2090" s="2217"/>
      <c r="NSL2090" s="2217"/>
      <c r="NSM2090" s="2217"/>
      <c r="NSN2090" s="2217"/>
      <c r="NSO2090" s="2217"/>
      <c r="NSP2090" s="2217"/>
      <c r="NSQ2090" s="2217"/>
      <c r="NSR2090" s="2217"/>
      <c r="NSS2090" s="2217"/>
      <c r="NST2090" s="2217"/>
      <c r="NSU2090" s="2217"/>
      <c r="NSV2090" s="2217"/>
      <c r="NSW2090" s="2217"/>
      <c r="NSX2090" s="2217"/>
      <c r="NSY2090" s="2217"/>
      <c r="NSZ2090" s="2217"/>
      <c r="NTA2090" s="2217"/>
      <c r="NTB2090" s="2217"/>
      <c r="NTC2090" s="2217"/>
      <c r="NTD2090" s="2217"/>
      <c r="NTE2090" s="2217"/>
      <c r="NTF2090" s="2217"/>
      <c r="NTG2090" s="2217"/>
      <c r="NTH2090" s="2217"/>
      <c r="NTI2090" s="2217"/>
      <c r="NTJ2090" s="2217"/>
      <c r="NTK2090" s="2217"/>
      <c r="NTL2090" s="2217"/>
      <c r="NTM2090" s="2217"/>
      <c r="NTN2090" s="2217"/>
      <c r="NTO2090" s="2217"/>
      <c r="NTP2090" s="2217"/>
      <c r="NTQ2090" s="2217"/>
      <c r="NTR2090" s="2217"/>
      <c r="NTS2090" s="2217"/>
      <c r="NTT2090" s="2217"/>
      <c r="NTU2090" s="2217"/>
      <c r="NTV2090" s="2217"/>
      <c r="NTW2090" s="2217"/>
      <c r="NTX2090" s="2217"/>
      <c r="NTY2090" s="2217"/>
      <c r="NTZ2090" s="2217"/>
      <c r="NUA2090" s="2217"/>
      <c r="NUB2090" s="2217"/>
      <c r="NUC2090" s="2217"/>
      <c r="NUD2090" s="2217"/>
      <c r="NUE2090" s="2217"/>
      <c r="NUF2090" s="2217"/>
      <c r="NUG2090" s="2217"/>
      <c r="NUH2090" s="2217"/>
      <c r="NUI2090" s="2217"/>
      <c r="NUJ2090" s="2217"/>
      <c r="NUK2090" s="2217"/>
      <c r="NUL2090" s="2217"/>
      <c r="NUM2090" s="2217"/>
      <c r="NUN2090" s="2217"/>
      <c r="NUO2090" s="2217"/>
      <c r="NUP2090" s="2217"/>
      <c r="NUQ2090" s="2217"/>
      <c r="NUR2090" s="2217"/>
      <c r="NUS2090" s="2217"/>
      <c r="NUT2090" s="2217"/>
      <c r="NUU2090" s="2217"/>
      <c r="NUV2090" s="2217"/>
      <c r="NUW2090" s="2217"/>
      <c r="NUX2090" s="2217"/>
      <c r="NUY2090" s="2217"/>
      <c r="NUZ2090" s="2217"/>
      <c r="NVA2090" s="2217"/>
      <c r="NVB2090" s="2217"/>
      <c r="NVC2090" s="2217"/>
      <c r="NVD2090" s="2217"/>
      <c r="NVE2090" s="2217"/>
      <c r="NVF2090" s="2217"/>
      <c r="NVG2090" s="2217"/>
      <c r="NVH2090" s="2217"/>
      <c r="NVI2090" s="2217"/>
      <c r="NVJ2090" s="2217"/>
      <c r="NVK2090" s="2217"/>
      <c r="NVL2090" s="2217"/>
      <c r="NVM2090" s="2217"/>
      <c r="NVN2090" s="2217"/>
      <c r="NVO2090" s="2217"/>
      <c r="NVP2090" s="2217"/>
      <c r="NVQ2090" s="2217"/>
      <c r="NVR2090" s="2217"/>
      <c r="NVS2090" s="2217"/>
      <c r="NVT2090" s="2217"/>
      <c r="NVU2090" s="2217"/>
      <c r="NVV2090" s="2217"/>
      <c r="NVW2090" s="2217"/>
      <c r="NVX2090" s="2217"/>
      <c r="NVY2090" s="2217"/>
      <c r="NVZ2090" s="2217"/>
      <c r="NWA2090" s="2217"/>
      <c r="NWB2090" s="2217"/>
      <c r="NWC2090" s="2217"/>
      <c r="NWD2090" s="2217"/>
      <c r="NWE2090" s="2217"/>
      <c r="NWF2090" s="2217"/>
      <c r="NWG2090" s="2217"/>
      <c r="NWH2090" s="2217"/>
      <c r="NWI2090" s="2217"/>
      <c r="NWJ2090" s="2217"/>
      <c r="NWK2090" s="2217"/>
      <c r="NWL2090" s="2217"/>
      <c r="NWM2090" s="2217"/>
      <c r="NWN2090" s="2217"/>
      <c r="NWO2090" s="2217"/>
      <c r="NWP2090" s="2217"/>
      <c r="NWQ2090" s="2217"/>
      <c r="NWR2090" s="2217"/>
      <c r="NWS2090" s="2217"/>
      <c r="NWT2090" s="2217"/>
      <c r="NWU2090" s="2217"/>
      <c r="NWV2090" s="2217"/>
      <c r="NWW2090" s="2217"/>
      <c r="NWX2090" s="2217"/>
      <c r="NWY2090" s="2217"/>
      <c r="NWZ2090" s="2217"/>
      <c r="NXA2090" s="2217"/>
      <c r="NXB2090" s="2217"/>
      <c r="NXC2090" s="2217"/>
      <c r="NXD2090" s="2217"/>
      <c r="NXE2090" s="2217"/>
      <c r="NXF2090" s="2217"/>
      <c r="NXG2090" s="2217"/>
      <c r="NXH2090" s="2217"/>
      <c r="NXI2090" s="2217"/>
      <c r="NXJ2090" s="2217"/>
      <c r="NXK2090" s="2217"/>
      <c r="NXL2090" s="2217"/>
      <c r="NXM2090" s="2217"/>
      <c r="NXN2090" s="2217"/>
      <c r="NXO2090" s="2217"/>
      <c r="NXP2090" s="2217"/>
      <c r="NXQ2090" s="2217"/>
      <c r="NXR2090" s="2217"/>
      <c r="NXS2090" s="2217"/>
      <c r="NXT2090" s="2217"/>
      <c r="NXU2090" s="2217"/>
      <c r="NXV2090" s="2217"/>
      <c r="NXW2090" s="2217"/>
      <c r="NXX2090" s="2217"/>
      <c r="NXY2090" s="2217"/>
      <c r="NXZ2090" s="2217"/>
      <c r="NYA2090" s="2217"/>
      <c r="NYB2090" s="2217"/>
      <c r="NYC2090" s="2217"/>
      <c r="NYD2090" s="2217"/>
      <c r="NYE2090" s="2217"/>
      <c r="NYF2090" s="2217"/>
      <c r="NYG2090" s="2217"/>
      <c r="NYH2090" s="2217"/>
      <c r="NYI2090" s="2217"/>
      <c r="NYJ2090" s="2217"/>
      <c r="NYK2090" s="2217"/>
      <c r="NYL2090" s="2217"/>
      <c r="NYM2090" s="2217"/>
      <c r="NYN2090" s="2217"/>
      <c r="NYO2090" s="2217"/>
      <c r="NYP2090" s="2217"/>
      <c r="NYQ2090" s="2217"/>
      <c r="NYR2090" s="2217"/>
      <c r="NYS2090" s="2217"/>
      <c r="NYT2090" s="2217"/>
      <c r="NYU2090" s="2217"/>
      <c r="NYV2090" s="2217"/>
      <c r="NYW2090" s="2217"/>
      <c r="NYX2090" s="2217"/>
      <c r="NYY2090" s="2217"/>
      <c r="NYZ2090" s="2217"/>
      <c r="NZA2090" s="2217"/>
      <c r="NZB2090" s="2217"/>
      <c r="NZC2090" s="2217"/>
      <c r="NZD2090" s="2217"/>
      <c r="NZE2090" s="2217"/>
      <c r="NZF2090" s="2217"/>
      <c r="NZG2090" s="2217"/>
      <c r="NZH2090" s="2217"/>
      <c r="NZI2090" s="2217"/>
      <c r="NZJ2090" s="2217"/>
      <c r="NZK2090" s="2217"/>
      <c r="NZL2090" s="2217"/>
      <c r="NZM2090" s="2217"/>
      <c r="NZN2090" s="2217"/>
      <c r="NZO2090" s="2217"/>
      <c r="NZP2090" s="2217"/>
      <c r="NZQ2090" s="2217"/>
      <c r="NZR2090" s="2217"/>
      <c r="NZS2090" s="2217"/>
      <c r="NZT2090" s="2217"/>
      <c r="NZU2090" s="2217"/>
      <c r="NZV2090" s="2217"/>
      <c r="NZW2090" s="2217"/>
      <c r="NZX2090" s="2217"/>
      <c r="NZY2090" s="2217"/>
      <c r="NZZ2090" s="2217"/>
      <c r="OAA2090" s="2217"/>
      <c r="OAB2090" s="2217"/>
      <c r="OAC2090" s="2217"/>
      <c r="OAD2090" s="2217"/>
      <c r="OAE2090" s="2217"/>
      <c r="OAF2090" s="2217"/>
      <c r="OAG2090" s="2217"/>
      <c r="OAH2090" s="2217"/>
      <c r="OAI2090" s="2217"/>
      <c r="OAJ2090" s="2217"/>
      <c r="OAK2090" s="2217"/>
      <c r="OAL2090" s="2217"/>
      <c r="OAM2090" s="2217"/>
      <c r="OAN2090" s="2217"/>
      <c r="OAO2090" s="2217"/>
      <c r="OAP2090" s="2217"/>
      <c r="OAQ2090" s="2217"/>
      <c r="OAR2090" s="2217"/>
      <c r="OAS2090" s="2217"/>
      <c r="OAT2090" s="2217"/>
      <c r="OAU2090" s="2217"/>
      <c r="OAV2090" s="2217"/>
      <c r="OAW2090" s="2217"/>
      <c r="OAX2090" s="2217"/>
      <c r="OAY2090" s="2217"/>
      <c r="OAZ2090" s="2217"/>
      <c r="OBA2090" s="2217"/>
      <c r="OBB2090" s="2217"/>
      <c r="OBC2090" s="2217"/>
      <c r="OBD2090" s="2217"/>
      <c r="OBE2090" s="2217"/>
      <c r="OBF2090" s="2217"/>
      <c r="OBG2090" s="2217"/>
      <c r="OBH2090" s="2217"/>
      <c r="OBI2090" s="2217"/>
      <c r="OBJ2090" s="2217"/>
      <c r="OBK2090" s="2217"/>
      <c r="OBL2090" s="2217"/>
      <c r="OBM2090" s="2217"/>
      <c r="OBN2090" s="2217"/>
      <c r="OBO2090" s="2217"/>
      <c r="OBP2090" s="2217"/>
      <c r="OBQ2090" s="2217"/>
      <c r="OBR2090" s="2217"/>
      <c r="OBS2090" s="2217"/>
      <c r="OBT2090" s="2217"/>
      <c r="OBU2090" s="2217"/>
      <c r="OBV2090" s="2217"/>
      <c r="OBW2090" s="2217"/>
      <c r="OBX2090" s="2217"/>
      <c r="OBY2090" s="2217"/>
      <c r="OBZ2090" s="2217"/>
      <c r="OCA2090" s="2217"/>
      <c r="OCB2090" s="2217"/>
      <c r="OCC2090" s="2217"/>
      <c r="OCD2090" s="2217"/>
      <c r="OCE2090" s="2217"/>
      <c r="OCF2090" s="2217"/>
      <c r="OCG2090" s="2217"/>
      <c r="OCH2090" s="2217"/>
      <c r="OCI2090" s="2217"/>
      <c r="OCJ2090" s="2217"/>
      <c r="OCK2090" s="2217"/>
      <c r="OCL2090" s="2217"/>
      <c r="OCM2090" s="2217"/>
      <c r="OCN2090" s="2217"/>
      <c r="OCO2090" s="2217"/>
      <c r="OCP2090" s="2217"/>
      <c r="OCQ2090" s="2217"/>
      <c r="OCR2090" s="2217"/>
      <c r="OCS2090" s="2217"/>
      <c r="OCT2090" s="2217"/>
      <c r="OCU2090" s="2217"/>
      <c r="OCV2090" s="2217"/>
      <c r="OCW2090" s="2217"/>
      <c r="OCX2090" s="2217"/>
      <c r="OCY2090" s="2217"/>
      <c r="OCZ2090" s="2217"/>
      <c r="ODA2090" s="2217"/>
      <c r="ODB2090" s="2217"/>
      <c r="ODC2090" s="2217"/>
      <c r="ODD2090" s="2217"/>
      <c r="ODE2090" s="2217"/>
      <c r="ODF2090" s="2217"/>
      <c r="ODG2090" s="2217"/>
      <c r="ODH2090" s="2217"/>
      <c r="ODI2090" s="2217"/>
      <c r="ODJ2090" s="2217"/>
      <c r="ODK2090" s="2217"/>
      <c r="ODL2090" s="2217"/>
      <c r="ODM2090" s="2217"/>
      <c r="ODN2090" s="2217"/>
      <c r="ODO2090" s="2217"/>
      <c r="ODP2090" s="2217"/>
      <c r="ODQ2090" s="2217"/>
      <c r="ODR2090" s="2217"/>
      <c r="ODS2090" s="2217"/>
      <c r="ODT2090" s="2217"/>
      <c r="ODU2090" s="2217"/>
      <c r="ODV2090" s="2217"/>
      <c r="ODW2090" s="2217"/>
      <c r="ODX2090" s="2217"/>
      <c r="ODY2090" s="2217"/>
      <c r="ODZ2090" s="2217"/>
      <c r="OEA2090" s="2217"/>
      <c r="OEB2090" s="2217"/>
      <c r="OEC2090" s="2217"/>
      <c r="OED2090" s="2217"/>
      <c r="OEE2090" s="2217"/>
      <c r="OEF2090" s="2217"/>
      <c r="OEG2090" s="2217"/>
      <c r="OEH2090" s="2217"/>
      <c r="OEI2090" s="2217"/>
      <c r="OEJ2090" s="2217"/>
      <c r="OEK2090" s="2217"/>
      <c r="OEL2090" s="2217"/>
      <c r="OEM2090" s="2217"/>
      <c r="OEN2090" s="2217"/>
      <c r="OEO2090" s="2217"/>
      <c r="OEP2090" s="2217"/>
      <c r="OEQ2090" s="2217"/>
      <c r="OER2090" s="2217"/>
      <c r="OES2090" s="2217"/>
      <c r="OET2090" s="2217"/>
      <c r="OEU2090" s="2217"/>
      <c r="OEV2090" s="2217"/>
      <c r="OEW2090" s="2217"/>
      <c r="OEX2090" s="2217"/>
      <c r="OEY2090" s="2217"/>
      <c r="OEZ2090" s="2217"/>
      <c r="OFA2090" s="2217"/>
      <c r="OFB2090" s="2217"/>
      <c r="OFC2090" s="2217"/>
      <c r="OFD2090" s="2217"/>
      <c r="OFE2090" s="2217"/>
      <c r="OFF2090" s="2217"/>
      <c r="OFG2090" s="2217"/>
      <c r="OFH2090" s="2217"/>
      <c r="OFI2090" s="2217"/>
      <c r="OFJ2090" s="2217"/>
      <c r="OFK2090" s="2217"/>
      <c r="OFL2090" s="2217"/>
      <c r="OFM2090" s="2217"/>
      <c r="OFN2090" s="2217"/>
      <c r="OFO2090" s="2217"/>
      <c r="OFP2090" s="2217"/>
      <c r="OFQ2090" s="2217"/>
      <c r="OFR2090" s="2217"/>
      <c r="OFS2090" s="2217"/>
      <c r="OFT2090" s="2217"/>
      <c r="OFU2090" s="2217"/>
      <c r="OFV2090" s="2217"/>
      <c r="OFW2090" s="2217"/>
      <c r="OFX2090" s="2217"/>
      <c r="OFY2090" s="2217"/>
      <c r="OFZ2090" s="2217"/>
      <c r="OGA2090" s="2217"/>
      <c r="OGB2090" s="2217"/>
      <c r="OGC2090" s="2217"/>
      <c r="OGD2090" s="2217"/>
      <c r="OGE2090" s="2217"/>
      <c r="OGF2090" s="2217"/>
      <c r="OGG2090" s="2217"/>
      <c r="OGH2090" s="2217"/>
      <c r="OGI2090" s="2217"/>
      <c r="OGJ2090" s="2217"/>
      <c r="OGK2090" s="2217"/>
      <c r="OGL2090" s="2217"/>
      <c r="OGM2090" s="2217"/>
      <c r="OGN2090" s="2217"/>
      <c r="OGO2090" s="2217"/>
      <c r="OGP2090" s="2217"/>
      <c r="OGQ2090" s="2217"/>
      <c r="OGR2090" s="2217"/>
      <c r="OGS2090" s="2217"/>
      <c r="OGT2090" s="2217"/>
      <c r="OGU2090" s="2217"/>
      <c r="OGV2090" s="2217"/>
      <c r="OGW2090" s="2217"/>
      <c r="OGX2090" s="2217"/>
      <c r="OGY2090" s="2217"/>
      <c r="OGZ2090" s="2217"/>
      <c r="OHA2090" s="2217"/>
      <c r="OHB2090" s="2217"/>
      <c r="OHC2090" s="2217"/>
      <c r="OHD2090" s="2217"/>
      <c r="OHE2090" s="2217"/>
      <c r="OHF2090" s="2217"/>
      <c r="OHG2090" s="2217"/>
      <c r="OHH2090" s="2217"/>
      <c r="OHI2090" s="2217"/>
      <c r="OHJ2090" s="2217"/>
      <c r="OHK2090" s="2217"/>
      <c r="OHL2090" s="2217"/>
      <c r="OHM2090" s="2217"/>
      <c r="OHN2090" s="2217"/>
      <c r="OHO2090" s="2217"/>
      <c r="OHP2090" s="2217"/>
      <c r="OHQ2090" s="2217"/>
      <c r="OHR2090" s="2217"/>
      <c r="OHS2090" s="2217"/>
      <c r="OHT2090" s="2217"/>
      <c r="OHU2090" s="2217"/>
      <c r="OHV2090" s="2217"/>
      <c r="OHW2090" s="2217"/>
      <c r="OHX2090" s="2217"/>
      <c r="OHY2090" s="2217"/>
      <c r="OHZ2090" s="2217"/>
      <c r="OIA2090" s="2217"/>
      <c r="OIB2090" s="2217"/>
      <c r="OIC2090" s="2217"/>
      <c r="OID2090" s="2217"/>
      <c r="OIE2090" s="2217"/>
      <c r="OIF2090" s="2217"/>
      <c r="OIG2090" s="2217"/>
      <c r="OIH2090" s="2217"/>
      <c r="OII2090" s="2217"/>
      <c r="OIJ2090" s="2217"/>
      <c r="OIK2090" s="2217"/>
      <c r="OIL2090" s="2217"/>
      <c r="OIM2090" s="2217"/>
      <c r="OIN2090" s="2217"/>
      <c r="OIO2090" s="2217"/>
      <c r="OIP2090" s="2217"/>
      <c r="OIQ2090" s="2217"/>
      <c r="OIR2090" s="2217"/>
      <c r="OIS2090" s="2217"/>
      <c r="OIT2090" s="2217"/>
      <c r="OIU2090" s="2217"/>
      <c r="OIV2090" s="2217"/>
      <c r="OIW2090" s="2217"/>
      <c r="OIX2090" s="2217"/>
      <c r="OIY2090" s="2217"/>
      <c r="OIZ2090" s="2217"/>
      <c r="OJA2090" s="2217"/>
      <c r="OJB2090" s="2217"/>
      <c r="OJC2090" s="2217"/>
      <c r="OJD2090" s="2217"/>
      <c r="OJE2090" s="2217"/>
      <c r="OJF2090" s="2217"/>
      <c r="OJG2090" s="2217"/>
      <c r="OJH2090" s="2217"/>
      <c r="OJI2090" s="2217"/>
      <c r="OJJ2090" s="2217"/>
      <c r="OJK2090" s="2217"/>
      <c r="OJL2090" s="2217"/>
      <c r="OJM2090" s="2217"/>
      <c r="OJN2090" s="2217"/>
      <c r="OJO2090" s="2217"/>
      <c r="OJP2090" s="2217"/>
      <c r="OJQ2090" s="2217"/>
      <c r="OJR2090" s="2217"/>
      <c r="OJS2090" s="2217"/>
      <c r="OJT2090" s="2217"/>
      <c r="OJU2090" s="2217"/>
      <c r="OJV2090" s="2217"/>
      <c r="OJW2090" s="2217"/>
      <c r="OJX2090" s="2217"/>
      <c r="OJY2090" s="2217"/>
      <c r="OJZ2090" s="2217"/>
      <c r="OKA2090" s="2217"/>
      <c r="OKB2090" s="2217"/>
      <c r="OKC2090" s="2217"/>
      <c r="OKD2090" s="2217"/>
      <c r="OKE2090" s="2217"/>
      <c r="OKF2090" s="2217"/>
      <c r="OKG2090" s="2217"/>
      <c r="OKH2090" s="2217"/>
      <c r="OKI2090" s="2217"/>
      <c r="OKJ2090" s="2217"/>
      <c r="OKK2090" s="2217"/>
      <c r="OKL2090" s="2217"/>
      <c r="OKM2090" s="2217"/>
      <c r="OKN2090" s="2217"/>
      <c r="OKO2090" s="2217"/>
      <c r="OKP2090" s="2217"/>
      <c r="OKQ2090" s="2217"/>
      <c r="OKR2090" s="2217"/>
      <c r="OKS2090" s="2217"/>
      <c r="OKT2090" s="2217"/>
      <c r="OKU2090" s="2217"/>
      <c r="OKV2090" s="2217"/>
      <c r="OKW2090" s="2217"/>
      <c r="OKX2090" s="2217"/>
      <c r="OKY2090" s="2217"/>
      <c r="OKZ2090" s="2217"/>
      <c r="OLA2090" s="2217"/>
      <c r="OLB2090" s="2217"/>
      <c r="OLC2090" s="2217"/>
      <c r="OLD2090" s="2217"/>
      <c r="OLE2090" s="2217"/>
      <c r="OLF2090" s="2217"/>
      <c r="OLG2090" s="2217"/>
      <c r="OLH2090" s="2217"/>
      <c r="OLI2090" s="2217"/>
      <c r="OLJ2090" s="2217"/>
      <c r="OLK2090" s="2217"/>
      <c r="OLL2090" s="2217"/>
      <c r="OLM2090" s="2217"/>
      <c r="OLN2090" s="2217"/>
      <c r="OLO2090" s="2217"/>
      <c r="OLP2090" s="2217"/>
      <c r="OLQ2090" s="2217"/>
      <c r="OLR2090" s="2217"/>
      <c r="OLS2090" s="2217"/>
      <c r="OLT2090" s="2217"/>
      <c r="OLU2090" s="2217"/>
      <c r="OLV2090" s="2217"/>
      <c r="OLW2090" s="2217"/>
      <c r="OLX2090" s="2217"/>
      <c r="OLY2090" s="2217"/>
      <c r="OLZ2090" s="2217"/>
      <c r="OMA2090" s="2217"/>
      <c r="OMB2090" s="2217"/>
      <c r="OMC2090" s="2217"/>
      <c r="OMD2090" s="2217"/>
      <c r="OME2090" s="2217"/>
      <c r="OMF2090" s="2217"/>
      <c r="OMG2090" s="2217"/>
      <c r="OMH2090" s="2217"/>
      <c r="OMI2090" s="2217"/>
      <c r="OMJ2090" s="2217"/>
      <c r="OMK2090" s="2217"/>
      <c r="OML2090" s="2217"/>
      <c r="OMM2090" s="2217"/>
      <c r="OMN2090" s="2217"/>
      <c r="OMO2090" s="2217"/>
      <c r="OMP2090" s="2217"/>
      <c r="OMQ2090" s="2217"/>
      <c r="OMR2090" s="2217"/>
      <c r="OMS2090" s="2217"/>
      <c r="OMT2090" s="2217"/>
      <c r="OMU2090" s="2217"/>
      <c r="OMV2090" s="2217"/>
      <c r="OMW2090" s="2217"/>
      <c r="OMX2090" s="2217"/>
      <c r="OMY2090" s="2217"/>
      <c r="OMZ2090" s="2217"/>
      <c r="ONA2090" s="2217"/>
      <c r="ONB2090" s="2217"/>
      <c r="ONC2090" s="2217"/>
      <c r="OND2090" s="2217"/>
      <c r="ONE2090" s="2217"/>
      <c r="ONF2090" s="2217"/>
      <c r="ONG2090" s="2217"/>
      <c r="ONH2090" s="2217"/>
      <c r="ONI2090" s="2217"/>
      <c r="ONJ2090" s="2217"/>
      <c r="ONK2090" s="2217"/>
      <c r="ONL2090" s="2217"/>
      <c r="ONM2090" s="2217"/>
      <c r="ONN2090" s="2217"/>
      <c r="ONO2090" s="2217"/>
      <c r="ONP2090" s="2217"/>
      <c r="ONQ2090" s="2217"/>
      <c r="ONR2090" s="2217"/>
      <c r="ONS2090" s="2217"/>
      <c r="ONT2090" s="2217"/>
      <c r="ONU2090" s="2217"/>
      <c r="ONV2090" s="2217"/>
      <c r="ONW2090" s="2217"/>
      <c r="ONX2090" s="2217"/>
      <c r="ONY2090" s="2217"/>
      <c r="ONZ2090" s="2217"/>
      <c r="OOA2090" s="2217"/>
      <c r="OOB2090" s="2217"/>
      <c r="OOC2090" s="2217"/>
      <c r="OOD2090" s="2217"/>
      <c r="OOE2090" s="2217"/>
      <c r="OOF2090" s="2217"/>
      <c r="OOG2090" s="2217"/>
      <c r="OOH2090" s="2217"/>
      <c r="OOI2090" s="2217"/>
      <c r="OOJ2090" s="2217"/>
      <c r="OOK2090" s="2217"/>
      <c r="OOL2090" s="2217"/>
      <c r="OOM2090" s="2217"/>
      <c r="OON2090" s="2217"/>
      <c r="OOO2090" s="2217"/>
      <c r="OOP2090" s="2217"/>
      <c r="OOQ2090" s="2217"/>
      <c r="OOR2090" s="2217"/>
      <c r="OOS2090" s="2217"/>
      <c r="OOT2090" s="2217"/>
      <c r="OOU2090" s="2217"/>
      <c r="OOV2090" s="2217"/>
      <c r="OOW2090" s="2217"/>
      <c r="OOX2090" s="2217"/>
      <c r="OOY2090" s="2217"/>
      <c r="OOZ2090" s="2217"/>
      <c r="OPA2090" s="2217"/>
      <c r="OPB2090" s="2217"/>
      <c r="OPC2090" s="2217"/>
      <c r="OPD2090" s="2217"/>
      <c r="OPE2090" s="2217"/>
      <c r="OPF2090" s="2217"/>
      <c r="OPG2090" s="2217"/>
      <c r="OPH2090" s="2217"/>
      <c r="OPI2090" s="2217"/>
      <c r="OPJ2090" s="2217"/>
      <c r="OPK2090" s="2217"/>
      <c r="OPL2090" s="2217"/>
      <c r="OPM2090" s="2217"/>
      <c r="OPN2090" s="2217"/>
      <c r="OPO2090" s="2217"/>
      <c r="OPP2090" s="2217"/>
      <c r="OPQ2090" s="2217"/>
      <c r="OPR2090" s="2217"/>
      <c r="OPS2090" s="2217"/>
      <c r="OPT2090" s="2217"/>
      <c r="OPU2090" s="2217"/>
      <c r="OPV2090" s="2217"/>
      <c r="OPW2090" s="2217"/>
      <c r="OPX2090" s="2217"/>
      <c r="OPY2090" s="2217"/>
      <c r="OPZ2090" s="2217"/>
      <c r="OQA2090" s="2217"/>
      <c r="OQB2090" s="2217"/>
      <c r="OQC2090" s="2217"/>
      <c r="OQD2090" s="2217"/>
      <c r="OQE2090" s="2217"/>
      <c r="OQF2090" s="2217"/>
      <c r="OQG2090" s="2217"/>
      <c r="OQH2090" s="2217"/>
      <c r="OQI2090" s="2217"/>
      <c r="OQJ2090" s="2217"/>
      <c r="OQK2090" s="2217"/>
      <c r="OQL2090" s="2217"/>
      <c r="OQM2090" s="2217"/>
      <c r="OQN2090" s="2217"/>
      <c r="OQO2090" s="2217"/>
      <c r="OQP2090" s="2217"/>
      <c r="OQQ2090" s="2217"/>
      <c r="OQR2090" s="2217"/>
      <c r="OQS2090" s="2217"/>
      <c r="OQT2090" s="2217"/>
      <c r="OQU2090" s="2217"/>
      <c r="OQV2090" s="2217"/>
      <c r="OQW2090" s="2217"/>
      <c r="OQX2090" s="2217"/>
      <c r="OQY2090" s="2217"/>
      <c r="OQZ2090" s="2217"/>
      <c r="ORA2090" s="2217"/>
      <c r="ORB2090" s="2217"/>
      <c r="ORC2090" s="2217"/>
      <c r="ORD2090" s="2217"/>
      <c r="ORE2090" s="2217"/>
      <c r="ORF2090" s="2217"/>
      <c r="ORG2090" s="2217"/>
      <c r="ORH2090" s="2217"/>
      <c r="ORI2090" s="2217"/>
      <c r="ORJ2090" s="2217"/>
      <c r="ORK2090" s="2217"/>
      <c r="ORL2090" s="2217"/>
      <c r="ORM2090" s="2217"/>
      <c r="ORN2090" s="2217"/>
      <c r="ORO2090" s="2217"/>
      <c r="ORP2090" s="2217"/>
      <c r="ORQ2090" s="2217"/>
      <c r="ORR2090" s="2217"/>
      <c r="ORS2090" s="2217"/>
      <c r="ORT2090" s="2217"/>
      <c r="ORU2090" s="2217"/>
      <c r="ORV2090" s="2217"/>
      <c r="ORW2090" s="2217"/>
      <c r="ORX2090" s="2217"/>
      <c r="ORY2090" s="2217"/>
      <c r="ORZ2090" s="2217"/>
      <c r="OSA2090" s="2217"/>
      <c r="OSB2090" s="2217"/>
      <c r="OSC2090" s="2217"/>
      <c r="OSD2090" s="2217"/>
      <c r="OSE2090" s="2217"/>
      <c r="OSF2090" s="2217"/>
      <c r="OSG2090" s="2217"/>
      <c r="OSH2090" s="2217"/>
      <c r="OSI2090" s="2217"/>
      <c r="OSJ2090" s="2217"/>
      <c r="OSK2090" s="2217"/>
      <c r="OSL2090" s="2217"/>
      <c r="OSM2090" s="2217"/>
      <c r="OSN2090" s="2217"/>
      <c r="OSO2090" s="2217"/>
      <c r="OSP2090" s="2217"/>
      <c r="OSQ2090" s="2217"/>
      <c r="OSR2090" s="2217"/>
      <c r="OSS2090" s="2217"/>
      <c r="OST2090" s="2217"/>
      <c r="OSU2090" s="2217"/>
      <c r="OSV2090" s="2217"/>
      <c r="OSW2090" s="2217"/>
      <c r="OSX2090" s="2217"/>
      <c r="OSY2090" s="2217"/>
      <c r="OSZ2090" s="2217"/>
      <c r="OTA2090" s="2217"/>
      <c r="OTB2090" s="2217"/>
      <c r="OTC2090" s="2217"/>
      <c r="OTD2090" s="2217"/>
      <c r="OTE2090" s="2217"/>
      <c r="OTF2090" s="2217"/>
      <c r="OTG2090" s="2217"/>
      <c r="OTH2090" s="2217"/>
      <c r="OTI2090" s="2217"/>
      <c r="OTJ2090" s="2217"/>
      <c r="OTK2090" s="2217"/>
      <c r="OTL2090" s="2217"/>
      <c r="OTM2090" s="2217"/>
      <c r="OTN2090" s="2217"/>
      <c r="OTO2090" s="2217"/>
      <c r="OTP2090" s="2217"/>
      <c r="OTQ2090" s="2217"/>
      <c r="OTR2090" s="2217"/>
      <c r="OTS2090" s="2217"/>
      <c r="OTT2090" s="2217"/>
      <c r="OTU2090" s="2217"/>
      <c r="OTV2090" s="2217"/>
      <c r="OTW2090" s="2217"/>
      <c r="OTX2090" s="2217"/>
      <c r="OTY2090" s="2217"/>
      <c r="OTZ2090" s="2217"/>
      <c r="OUA2090" s="2217"/>
      <c r="OUB2090" s="2217"/>
      <c r="OUC2090" s="2217"/>
      <c r="OUD2090" s="2217"/>
      <c r="OUE2090" s="2217"/>
      <c r="OUF2090" s="2217"/>
      <c r="OUG2090" s="2217"/>
      <c r="OUH2090" s="2217"/>
      <c r="OUI2090" s="2217"/>
      <c r="OUJ2090" s="2217"/>
      <c r="OUK2090" s="2217"/>
      <c r="OUL2090" s="2217"/>
      <c r="OUM2090" s="2217"/>
      <c r="OUN2090" s="2217"/>
      <c r="OUO2090" s="2217"/>
      <c r="OUP2090" s="2217"/>
      <c r="OUQ2090" s="2217"/>
      <c r="OUR2090" s="2217"/>
      <c r="OUS2090" s="2217"/>
      <c r="OUT2090" s="2217"/>
      <c r="OUU2090" s="2217"/>
      <c r="OUV2090" s="2217"/>
      <c r="OUW2090" s="2217"/>
      <c r="OUX2090" s="2217"/>
      <c r="OUY2090" s="2217"/>
      <c r="OUZ2090" s="2217"/>
      <c r="OVA2090" s="2217"/>
      <c r="OVB2090" s="2217"/>
      <c r="OVC2090" s="2217"/>
      <c r="OVD2090" s="2217"/>
      <c r="OVE2090" s="2217"/>
      <c r="OVF2090" s="2217"/>
      <c r="OVG2090" s="2217"/>
      <c r="OVH2090" s="2217"/>
      <c r="OVI2090" s="2217"/>
      <c r="OVJ2090" s="2217"/>
      <c r="OVK2090" s="2217"/>
      <c r="OVL2090" s="2217"/>
      <c r="OVM2090" s="2217"/>
      <c r="OVN2090" s="2217"/>
      <c r="OVO2090" s="2217"/>
      <c r="OVP2090" s="2217"/>
      <c r="OVQ2090" s="2217"/>
      <c r="OVR2090" s="2217"/>
      <c r="OVS2090" s="2217"/>
      <c r="OVT2090" s="2217"/>
      <c r="OVU2090" s="2217"/>
      <c r="OVV2090" s="2217"/>
      <c r="OVW2090" s="2217"/>
      <c r="OVX2090" s="2217"/>
      <c r="OVY2090" s="2217"/>
      <c r="OVZ2090" s="2217"/>
      <c r="OWA2090" s="2217"/>
      <c r="OWB2090" s="2217"/>
      <c r="OWC2090" s="2217"/>
      <c r="OWD2090" s="2217"/>
      <c r="OWE2090" s="2217"/>
      <c r="OWF2090" s="2217"/>
      <c r="OWG2090" s="2217"/>
      <c r="OWH2090" s="2217"/>
      <c r="OWI2090" s="2217"/>
      <c r="OWJ2090" s="2217"/>
      <c r="OWK2090" s="2217"/>
      <c r="OWL2090" s="2217"/>
      <c r="OWM2090" s="2217"/>
      <c r="OWN2090" s="2217"/>
      <c r="OWO2090" s="2217"/>
      <c r="OWP2090" s="2217"/>
      <c r="OWQ2090" s="2217"/>
      <c r="OWR2090" s="2217"/>
      <c r="OWS2090" s="2217"/>
      <c r="OWT2090" s="2217"/>
      <c r="OWU2090" s="2217"/>
      <c r="OWV2090" s="2217"/>
      <c r="OWW2090" s="2217"/>
      <c r="OWX2090" s="2217"/>
      <c r="OWY2090" s="2217"/>
      <c r="OWZ2090" s="2217"/>
      <c r="OXA2090" s="2217"/>
      <c r="OXB2090" s="2217"/>
      <c r="OXC2090" s="2217"/>
      <c r="OXD2090" s="2217"/>
      <c r="OXE2090" s="2217"/>
      <c r="OXF2090" s="2217"/>
      <c r="OXG2090" s="2217"/>
      <c r="OXH2090" s="2217"/>
      <c r="OXI2090" s="2217"/>
      <c r="OXJ2090" s="2217"/>
      <c r="OXK2090" s="2217"/>
      <c r="OXL2090" s="2217"/>
      <c r="OXM2090" s="2217"/>
      <c r="OXN2090" s="2217"/>
      <c r="OXO2090" s="2217"/>
      <c r="OXP2090" s="2217"/>
      <c r="OXQ2090" s="2217"/>
      <c r="OXR2090" s="2217"/>
      <c r="OXS2090" s="2217"/>
      <c r="OXT2090" s="2217"/>
      <c r="OXU2090" s="2217"/>
      <c r="OXV2090" s="2217"/>
      <c r="OXW2090" s="2217"/>
      <c r="OXX2090" s="2217"/>
      <c r="OXY2090" s="2217"/>
      <c r="OXZ2090" s="2217"/>
      <c r="OYA2090" s="2217"/>
      <c r="OYB2090" s="2217"/>
      <c r="OYC2090" s="2217"/>
      <c r="OYD2090" s="2217"/>
      <c r="OYE2090" s="2217"/>
      <c r="OYF2090" s="2217"/>
      <c r="OYG2090" s="2217"/>
      <c r="OYH2090" s="2217"/>
      <c r="OYI2090" s="2217"/>
      <c r="OYJ2090" s="2217"/>
      <c r="OYK2090" s="2217"/>
      <c r="OYL2090" s="2217"/>
      <c r="OYM2090" s="2217"/>
      <c r="OYN2090" s="2217"/>
      <c r="OYO2090" s="2217"/>
      <c r="OYP2090" s="2217"/>
      <c r="OYQ2090" s="2217"/>
      <c r="OYR2090" s="2217"/>
      <c r="OYS2090" s="2217"/>
      <c r="OYT2090" s="2217"/>
      <c r="OYU2090" s="2217"/>
      <c r="OYV2090" s="2217"/>
      <c r="OYW2090" s="2217"/>
      <c r="OYX2090" s="2217"/>
      <c r="OYY2090" s="2217"/>
      <c r="OYZ2090" s="2217"/>
      <c r="OZA2090" s="2217"/>
      <c r="OZB2090" s="2217"/>
      <c r="OZC2090" s="2217"/>
      <c r="OZD2090" s="2217"/>
      <c r="OZE2090" s="2217"/>
      <c r="OZF2090" s="2217"/>
      <c r="OZG2090" s="2217"/>
      <c r="OZH2090" s="2217"/>
      <c r="OZI2090" s="2217"/>
      <c r="OZJ2090" s="2217"/>
      <c r="OZK2090" s="2217"/>
      <c r="OZL2090" s="2217"/>
      <c r="OZM2090" s="2217"/>
      <c r="OZN2090" s="2217"/>
      <c r="OZO2090" s="2217"/>
      <c r="OZP2090" s="2217"/>
      <c r="OZQ2090" s="2217"/>
      <c r="OZR2090" s="2217"/>
      <c r="OZS2090" s="2217"/>
      <c r="OZT2090" s="2217"/>
      <c r="OZU2090" s="2217"/>
      <c r="OZV2090" s="2217"/>
      <c r="OZW2090" s="2217"/>
      <c r="OZX2090" s="2217"/>
      <c r="OZY2090" s="2217"/>
      <c r="OZZ2090" s="2217"/>
      <c r="PAA2090" s="2217"/>
      <c r="PAB2090" s="2217"/>
      <c r="PAC2090" s="2217"/>
      <c r="PAD2090" s="2217"/>
      <c r="PAE2090" s="2217"/>
      <c r="PAF2090" s="2217"/>
      <c r="PAG2090" s="2217"/>
      <c r="PAH2090" s="2217"/>
      <c r="PAI2090" s="2217"/>
      <c r="PAJ2090" s="2217"/>
      <c r="PAK2090" s="2217"/>
      <c r="PAL2090" s="2217"/>
      <c r="PAM2090" s="2217"/>
      <c r="PAN2090" s="2217"/>
      <c r="PAO2090" s="2217"/>
      <c r="PAP2090" s="2217"/>
      <c r="PAQ2090" s="2217"/>
      <c r="PAR2090" s="2217"/>
      <c r="PAS2090" s="2217"/>
      <c r="PAT2090" s="2217"/>
      <c r="PAU2090" s="2217"/>
      <c r="PAV2090" s="2217"/>
      <c r="PAW2090" s="2217"/>
      <c r="PAX2090" s="2217"/>
      <c r="PAY2090" s="2217"/>
      <c r="PAZ2090" s="2217"/>
      <c r="PBA2090" s="2217"/>
      <c r="PBB2090" s="2217"/>
      <c r="PBC2090" s="2217"/>
      <c r="PBD2090" s="2217"/>
      <c r="PBE2090" s="2217"/>
      <c r="PBF2090" s="2217"/>
      <c r="PBG2090" s="2217"/>
      <c r="PBH2090" s="2217"/>
      <c r="PBI2090" s="2217"/>
      <c r="PBJ2090" s="2217"/>
      <c r="PBK2090" s="2217"/>
      <c r="PBL2090" s="2217"/>
      <c r="PBM2090" s="2217"/>
      <c r="PBN2090" s="2217"/>
      <c r="PBO2090" s="2217"/>
      <c r="PBP2090" s="2217"/>
      <c r="PBQ2090" s="2217"/>
      <c r="PBR2090" s="2217"/>
      <c r="PBS2090" s="2217"/>
      <c r="PBT2090" s="2217"/>
      <c r="PBU2090" s="2217"/>
      <c r="PBV2090" s="2217"/>
      <c r="PBW2090" s="2217"/>
      <c r="PBX2090" s="2217"/>
      <c r="PBY2090" s="2217"/>
      <c r="PBZ2090" s="2217"/>
      <c r="PCA2090" s="2217"/>
      <c r="PCB2090" s="2217"/>
      <c r="PCC2090" s="2217"/>
      <c r="PCD2090" s="2217"/>
      <c r="PCE2090" s="2217"/>
      <c r="PCF2090" s="2217"/>
      <c r="PCG2090" s="2217"/>
      <c r="PCH2090" s="2217"/>
      <c r="PCI2090" s="2217"/>
      <c r="PCJ2090" s="2217"/>
      <c r="PCK2090" s="2217"/>
      <c r="PCL2090" s="2217"/>
      <c r="PCM2090" s="2217"/>
      <c r="PCN2090" s="2217"/>
      <c r="PCO2090" s="2217"/>
      <c r="PCP2090" s="2217"/>
      <c r="PCQ2090" s="2217"/>
      <c r="PCR2090" s="2217"/>
      <c r="PCS2090" s="2217"/>
      <c r="PCT2090" s="2217"/>
      <c r="PCU2090" s="2217"/>
      <c r="PCV2090" s="2217"/>
      <c r="PCW2090" s="2217"/>
      <c r="PCX2090" s="2217"/>
      <c r="PCY2090" s="2217"/>
      <c r="PCZ2090" s="2217"/>
      <c r="PDA2090" s="2217"/>
      <c r="PDB2090" s="2217"/>
      <c r="PDC2090" s="2217"/>
      <c r="PDD2090" s="2217"/>
      <c r="PDE2090" s="2217"/>
      <c r="PDF2090" s="2217"/>
      <c r="PDG2090" s="2217"/>
      <c r="PDH2090" s="2217"/>
      <c r="PDI2090" s="2217"/>
      <c r="PDJ2090" s="2217"/>
      <c r="PDK2090" s="2217"/>
      <c r="PDL2090" s="2217"/>
      <c r="PDM2090" s="2217"/>
      <c r="PDN2090" s="2217"/>
      <c r="PDO2090" s="2217"/>
      <c r="PDP2090" s="2217"/>
      <c r="PDQ2090" s="2217"/>
      <c r="PDR2090" s="2217"/>
      <c r="PDS2090" s="2217"/>
      <c r="PDT2090" s="2217"/>
      <c r="PDU2090" s="2217"/>
      <c r="PDV2090" s="2217"/>
      <c r="PDW2090" s="2217"/>
      <c r="PDX2090" s="2217"/>
      <c r="PDY2090" s="2217"/>
      <c r="PDZ2090" s="2217"/>
      <c r="PEA2090" s="2217"/>
      <c r="PEB2090" s="2217"/>
      <c r="PEC2090" s="2217"/>
      <c r="PED2090" s="2217"/>
      <c r="PEE2090" s="2217"/>
      <c r="PEF2090" s="2217"/>
      <c r="PEG2090" s="2217"/>
      <c r="PEH2090" s="2217"/>
      <c r="PEI2090" s="2217"/>
      <c r="PEJ2090" s="2217"/>
      <c r="PEK2090" s="2217"/>
      <c r="PEL2090" s="2217"/>
      <c r="PEM2090" s="2217"/>
      <c r="PEN2090" s="2217"/>
      <c r="PEO2090" s="2217"/>
      <c r="PEP2090" s="2217"/>
      <c r="PEQ2090" s="2217"/>
      <c r="PER2090" s="2217"/>
      <c r="PES2090" s="2217"/>
      <c r="PET2090" s="2217"/>
      <c r="PEU2090" s="2217"/>
      <c r="PEV2090" s="2217"/>
      <c r="PEW2090" s="2217"/>
      <c r="PEX2090" s="2217"/>
      <c r="PEY2090" s="2217"/>
      <c r="PEZ2090" s="2217"/>
      <c r="PFA2090" s="2217"/>
      <c r="PFB2090" s="2217"/>
      <c r="PFC2090" s="2217"/>
      <c r="PFD2090" s="2217"/>
      <c r="PFE2090" s="2217"/>
      <c r="PFF2090" s="2217"/>
      <c r="PFG2090" s="2217"/>
      <c r="PFH2090" s="2217"/>
      <c r="PFI2090" s="2217"/>
      <c r="PFJ2090" s="2217"/>
      <c r="PFK2090" s="2217"/>
      <c r="PFL2090" s="2217"/>
      <c r="PFM2090" s="2217"/>
      <c r="PFN2090" s="2217"/>
      <c r="PFO2090" s="2217"/>
      <c r="PFP2090" s="2217"/>
      <c r="PFQ2090" s="2217"/>
      <c r="PFR2090" s="2217"/>
      <c r="PFS2090" s="2217"/>
      <c r="PFT2090" s="2217"/>
      <c r="PFU2090" s="2217"/>
      <c r="PFV2090" s="2217"/>
      <c r="PFW2090" s="2217"/>
      <c r="PFX2090" s="2217"/>
      <c r="PFY2090" s="2217"/>
      <c r="PFZ2090" s="2217"/>
      <c r="PGA2090" s="2217"/>
      <c r="PGB2090" s="2217"/>
      <c r="PGC2090" s="2217"/>
      <c r="PGD2090" s="2217"/>
      <c r="PGE2090" s="2217"/>
      <c r="PGF2090" s="2217"/>
      <c r="PGG2090" s="2217"/>
      <c r="PGH2090" s="2217"/>
      <c r="PGI2090" s="2217"/>
      <c r="PGJ2090" s="2217"/>
      <c r="PGK2090" s="2217"/>
      <c r="PGL2090" s="2217"/>
      <c r="PGM2090" s="2217"/>
      <c r="PGN2090" s="2217"/>
      <c r="PGO2090" s="2217"/>
      <c r="PGP2090" s="2217"/>
      <c r="PGQ2090" s="2217"/>
      <c r="PGR2090" s="2217"/>
      <c r="PGS2090" s="2217"/>
      <c r="PGT2090" s="2217"/>
      <c r="PGU2090" s="2217"/>
      <c r="PGV2090" s="2217"/>
      <c r="PGW2090" s="2217"/>
      <c r="PGX2090" s="2217"/>
      <c r="PGY2090" s="2217"/>
      <c r="PGZ2090" s="2217"/>
      <c r="PHA2090" s="2217"/>
      <c r="PHB2090" s="2217"/>
      <c r="PHC2090" s="2217"/>
      <c r="PHD2090" s="2217"/>
      <c r="PHE2090" s="2217"/>
      <c r="PHF2090" s="2217"/>
      <c r="PHG2090" s="2217"/>
      <c r="PHH2090" s="2217"/>
      <c r="PHI2090" s="2217"/>
      <c r="PHJ2090" s="2217"/>
      <c r="PHK2090" s="2217"/>
      <c r="PHL2090" s="2217"/>
      <c r="PHM2090" s="2217"/>
      <c r="PHN2090" s="2217"/>
      <c r="PHO2090" s="2217"/>
      <c r="PHP2090" s="2217"/>
      <c r="PHQ2090" s="2217"/>
      <c r="PHR2090" s="2217"/>
      <c r="PHS2090" s="2217"/>
      <c r="PHT2090" s="2217"/>
      <c r="PHU2090" s="2217"/>
      <c r="PHV2090" s="2217"/>
      <c r="PHW2090" s="2217"/>
      <c r="PHX2090" s="2217"/>
      <c r="PHY2090" s="2217"/>
      <c r="PHZ2090" s="2217"/>
      <c r="PIA2090" s="2217"/>
      <c r="PIB2090" s="2217"/>
      <c r="PIC2090" s="2217"/>
      <c r="PID2090" s="2217"/>
      <c r="PIE2090" s="2217"/>
      <c r="PIF2090" s="2217"/>
      <c r="PIG2090" s="2217"/>
      <c r="PIH2090" s="2217"/>
      <c r="PII2090" s="2217"/>
      <c r="PIJ2090" s="2217"/>
      <c r="PIK2090" s="2217"/>
      <c r="PIL2090" s="2217"/>
      <c r="PIM2090" s="2217"/>
      <c r="PIN2090" s="2217"/>
      <c r="PIO2090" s="2217"/>
      <c r="PIP2090" s="2217"/>
      <c r="PIQ2090" s="2217"/>
      <c r="PIR2090" s="2217"/>
      <c r="PIS2090" s="2217"/>
      <c r="PIT2090" s="2217"/>
      <c r="PIU2090" s="2217"/>
      <c r="PIV2090" s="2217"/>
      <c r="PIW2090" s="2217"/>
      <c r="PIX2090" s="2217"/>
      <c r="PIY2090" s="2217"/>
      <c r="PIZ2090" s="2217"/>
      <c r="PJA2090" s="2217"/>
      <c r="PJB2090" s="2217"/>
      <c r="PJC2090" s="2217"/>
      <c r="PJD2090" s="2217"/>
      <c r="PJE2090" s="2217"/>
      <c r="PJF2090" s="2217"/>
      <c r="PJG2090" s="2217"/>
      <c r="PJH2090" s="2217"/>
      <c r="PJI2090" s="2217"/>
      <c r="PJJ2090" s="2217"/>
      <c r="PJK2090" s="2217"/>
      <c r="PJL2090" s="2217"/>
      <c r="PJM2090" s="2217"/>
      <c r="PJN2090" s="2217"/>
      <c r="PJO2090" s="2217"/>
      <c r="PJP2090" s="2217"/>
      <c r="PJQ2090" s="2217"/>
      <c r="PJR2090" s="2217"/>
      <c r="PJS2090" s="2217"/>
      <c r="PJT2090" s="2217"/>
      <c r="PJU2090" s="2217"/>
      <c r="PJV2090" s="2217"/>
      <c r="PJW2090" s="2217"/>
      <c r="PJX2090" s="2217"/>
      <c r="PJY2090" s="2217"/>
      <c r="PJZ2090" s="2217"/>
      <c r="PKA2090" s="2217"/>
      <c r="PKB2090" s="2217"/>
      <c r="PKC2090" s="2217"/>
      <c r="PKD2090" s="2217"/>
      <c r="PKE2090" s="2217"/>
      <c r="PKF2090" s="2217"/>
      <c r="PKG2090" s="2217"/>
      <c r="PKH2090" s="2217"/>
      <c r="PKI2090" s="2217"/>
      <c r="PKJ2090" s="2217"/>
      <c r="PKK2090" s="2217"/>
      <c r="PKL2090" s="2217"/>
      <c r="PKM2090" s="2217"/>
      <c r="PKN2090" s="2217"/>
      <c r="PKO2090" s="2217"/>
      <c r="PKP2090" s="2217"/>
      <c r="PKQ2090" s="2217"/>
      <c r="PKR2090" s="2217"/>
      <c r="PKS2090" s="2217"/>
      <c r="PKT2090" s="2217"/>
      <c r="PKU2090" s="2217"/>
      <c r="PKV2090" s="2217"/>
      <c r="PKW2090" s="2217"/>
      <c r="PKX2090" s="2217"/>
      <c r="PKY2090" s="2217"/>
      <c r="PKZ2090" s="2217"/>
      <c r="PLA2090" s="2217"/>
      <c r="PLB2090" s="2217"/>
      <c r="PLC2090" s="2217"/>
      <c r="PLD2090" s="2217"/>
      <c r="PLE2090" s="2217"/>
      <c r="PLF2090" s="2217"/>
      <c r="PLG2090" s="2217"/>
      <c r="PLH2090" s="2217"/>
      <c r="PLI2090" s="2217"/>
      <c r="PLJ2090" s="2217"/>
      <c r="PLK2090" s="2217"/>
      <c r="PLL2090" s="2217"/>
      <c r="PLM2090" s="2217"/>
      <c r="PLN2090" s="2217"/>
      <c r="PLO2090" s="2217"/>
      <c r="PLP2090" s="2217"/>
      <c r="PLQ2090" s="2217"/>
      <c r="PLR2090" s="2217"/>
      <c r="PLS2090" s="2217"/>
      <c r="PLT2090" s="2217"/>
      <c r="PLU2090" s="2217"/>
      <c r="PLV2090" s="2217"/>
      <c r="PLW2090" s="2217"/>
      <c r="PLX2090" s="2217"/>
      <c r="PLY2090" s="2217"/>
      <c r="PLZ2090" s="2217"/>
      <c r="PMA2090" s="2217"/>
      <c r="PMB2090" s="2217"/>
      <c r="PMC2090" s="2217"/>
      <c r="PMD2090" s="2217"/>
      <c r="PME2090" s="2217"/>
      <c r="PMF2090" s="2217"/>
      <c r="PMG2090" s="2217"/>
      <c r="PMH2090" s="2217"/>
      <c r="PMI2090" s="2217"/>
      <c r="PMJ2090" s="2217"/>
      <c r="PMK2090" s="2217"/>
      <c r="PML2090" s="2217"/>
      <c r="PMM2090" s="2217"/>
      <c r="PMN2090" s="2217"/>
      <c r="PMO2090" s="2217"/>
      <c r="PMP2090" s="2217"/>
      <c r="PMQ2090" s="2217"/>
      <c r="PMR2090" s="2217"/>
      <c r="PMS2090" s="2217"/>
      <c r="PMT2090" s="2217"/>
      <c r="PMU2090" s="2217"/>
      <c r="PMV2090" s="2217"/>
      <c r="PMW2090" s="2217"/>
      <c r="PMX2090" s="2217"/>
      <c r="PMY2090" s="2217"/>
      <c r="PMZ2090" s="2217"/>
      <c r="PNA2090" s="2217"/>
      <c r="PNB2090" s="2217"/>
      <c r="PNC2090" s="2217"/>
      <c r="PND2090" s="2217"/>
      <c r="PNE2090" s="2217"/>
      <c r="PNF2090" s="2217"/>
      <c r="PNG2090" s="2217"/>
      <c r="PNH2090" s="2217"/>
      <c r="PNI2090" s="2217"/>
      <c r="PNJ2090" s="2217"/>
      <c r="PNK2090" s="2217"/>
      <c r="PNL2090" s="2217"/>
      <c r="PNM2090" s="2217"/>
      <c r="PNN2090" s="2217"/>
      <c r="PNO2090" s="2217"/>
      <c r="PNP2090" s="2217"/>
      <c r="PNQ2090" s="2217"/>
      <c r="PNR2090" s="2217"/>
      <c r="PNS2090" s="2217"/>
      <c r="PNT2090" s="2217"/>
      <c r="PNU2090" s="2217"/>
      <c r="PNV2090" s="2217"/>
      <c r="PNW2090" s="2217"/>
      <c r="PNX2090" s="2217"/>
      <c r="PNY2090" s="2217"/>
      <c r="PNZ2090" s="2217"/>
      <c r="POA2090" s="2217"/>
      <c r="POB2090" s="2217"/>
      <c r="POC2090" s="2217"/>
      <c r="POD2090" s="2217"/>
      <c r="POE2090" s="2217"/>
      <c r="POF2090" s="2217"/>
      <c r="POG2090" s="2217"/>
      <c r="POH2090" s="2217"/>
      <c r="POI2090" s="2217"/>
      <c r="POJ2090" s="2217"/>
      <c r="POK2090" s="2217"/>
      <c r="POL2090" s="2217"/>
      <c r="POM2090" s="2217"/>
      <c r="PON2090" s="2217"/>
      <c r="POO2090" s="2217"/>
      <c r="POP2090" s="2217"/>
      <c r="POQ2090" s="2217"/>
      <c r="POR2090" s="2217"/>
      <c r="POS2090" s="2217"/>
      <c r="POT2090" s="2217"/>
      <c r="POU2090" s="2217"/>
      <c r="POV2090" s="2217"/>
      <c r="POW2090" s="2217"/>
      <c r="POX2090" s="2217"/>
      <c r="POY2090" s="2217"/>
      <c r="POZ2090" s="2217"/>
      <c r="PPA2090" s="2217"/>
      <c r="PPB2090" s="2217"/>
      <c r="PPC2090" s="2217"/>
      <c r="PPD2090" s="2217"/>
      <c r="PPE2090" s="2217"/>
      <c r="PPF2090" s="2217"/>
      <c r="PPG2090" s="2217"/>
      <c r="PPH2090" s="2217"/>
      <c r="PPI2090" s="2217"/>
      <c r="PPJ2090" s="2217"/>
      <c r="PPK2090" s="2217"/>
      <c r="PPL2090" s="2217"/>
      <c r="PPM2090" s="2217"/>
      <c r="PPN2090" s="2217"/>
      <c r="PPO2090" s="2217"/>
      <c r="PPP2090" s="2217"/>
      <c r="PPQ2090" s="2217"/>
      <c r="PPR2090" s="2217"/>
      <c r="PPS2090" s="2217"/>
      <c r="PPT2090" s="2217"/>
      <c r="PPU2090" s="2217"/>
      <c r="PPV2090" s="2217"/>
      <c r="PPW2090" s="2217"/>
      <c r="PPX2090" s="2217"/>
      <c r="PPY2090" s="2217"/>
      <c r="PPZ2090" s="2217"/>
      <c r="PQA2090" s="2217"/>
      <c r="PQB2090" s="2217"/>
      <c r="PQC2090" s="2217"/>
      <c r="PQD2090" s="2217"/>
      <c r="PQE2090" s="2217"/>
      <c r="PQF2090" s="2217"/>
      <c r="PQG2090" s="2217"/>
      <c r="PQH2090" s="2217"/>
      <c r="PQI2090" s="2217"/>
      <c r="PQJ2090" s="2217"/>
      <c r="PQK2090" s="2217"/>
      <c r="PQL2090" s="2217"/>
      <c r="PQM2090" s="2217"/>
      <c r="PQN2090" s="2217"/>
      <c r="PQO2090" s="2217"/>
      <c r="PQP2090" s="2217"/>
      <c r="PQQ2090" s="2217"/>
      <c r="PQR2090" s="2217"/>
      <c r="PQS2090" s="2217"/>
      <c r="PQT2090" s="2217"/>
      <c r="PQU2090" s="2217"/>
      <c r="PQV2090" s="2217"/>
      <c r="PQW2090" s="2217"/>
      <c r="PQX2090" s="2217"/>
      <c r="PQY2090" s="2217"/>
      <c r="PQZ2090" s="2217"/>
      <c r="PRA2090" s="2217"/>
      <c r="PRB2090" s="2217"/>
      <c r="PRC2090" s="2217"/>
      <c r="PRD2090" s="2217"/>
      <c r="PRE2090" s="2217"/>
      <c r="PRF2090" s="2217"/>
      <c r="PRG2090" s="2217"/>
      <c r="PRH2090" s="2217"/>
      <c r="PRI2090" s="2217"/>
      <c r="PRJ2090" s="2217"/>
      <c r="PRK2090" s="2217"/>
      <c r="PRL2090" s="2217"/>
      <c r="PRM2090" s="2217"/>
      <c r="PRN2090" s="2217"/>
      <c r="PRO2090" s="2217"/>
      <c r="PRP2090" s="2217"/>
      <c r="PRQ2090" s="2217"/>
      <c r="PRR2090" s="2217"/>
      <c r="PRS2090" s="2217"/>
      <c r="PRT2090" s="2217"/>
      <c r="PRU2090" s="2217"/>
      <c r="PRV2090" s="2217"/>
      <c r="PRW2090" s="2217"/>
      <c r="PRX2090" s="2217"/>
      <c r="PRY2090" s="2217"/>
      <c r="PRZ2090" s="2217"/>
      <c r="PSA2090" s="2217"/>
      <c r="PSB2090" s="2217"/>
      <c r="PSC2090" s="2217"/>
      <c r="PSD2090" s="2217"/>
      <c r="PSE2090" s="2217"/>
      <c r="PSF2090" s="2217"/>
      <c r="PSG2090" s="2217"/>
      <c r="PSH2090" s="2217"/>
      <c r="PSI2090" s="2217"/>
      <c r="PSJ2090" s="2217"/>
      <c r="PSK2090" s="2217"/>
      <c r="PSL2090" s="2217"/>
      <c r="PSM2090" s="2217"/>
      <c r="PSN2090" s="2217"/>
      <c r="PSO2090" s="2217"/>
      <c r="PSP2090" s="2217"/>
      <c r="PSQ2090" s="2217"/>
      <c r="PSR2090" s="2217"/>
      <c r="PSS2090" s="2217"/>
      <c r="PST2090" s="2217"/>
      <c r="PSU2090" s="2217"/>
      <c r="PSV2090" s="2217"/>
      <c r="PSW2090" s="2217"/>
      <c r="PSX2090" s="2217"/>
      <c r="PSY2090" s="2217"/>
      <c r="PSZ2090" s="2217"/>
      <c r="PTA2090" s="2217"/>
      <c r="PTB2090" s="2217"/>
      <c r="PTC2090" s="2217"/>
      <c r="PTD2090" s="2217"/>
      <c r="PTE2090" s="2217"/>
      <c r="PTF2090" s="2217"/>
      <c r="PTG2090" s="2217"/>
      <c r="PTH2090" s="2217"/>
      <c r="PTI2090" s="2217"/>
      <c r="PTJ2090" s="2217"/>
      <c r="PTK2090" s="2217"/>
      <c r="PTL2090" s="2217"/>
      <c r="PTM2090" s="2217"/>
      <c r="PTN2090" s="2217"/>
      <c r="PTO2090" s="2217"/>
      <c r="PTP2090" s="2217"/>
      <c r="PTQ2090" s="2217"/>
      <c r="PTR2090" s="2217"/>
      <c r="PTS2090" s="2217"/>
      <c r="PTT2090" s="2217"/>
      <c r="PTU2090" s="2217"/>
      <c r="PTV2090" s="2217"/>
      <c r="PTW2090" s="2217"/>
      <c r="PTX2090" s="2217"/>
      <c r="PTY2090" s="2217"/>
      <c r="PTZ2090" s="2217"/>
      <c r="PUA2090" s="2217"/>
      <c r="PUB2090" s="2217"/>
      <c r="PUC2090" s="2217"/>
      <c r="PUD2090" s="2217"/>
      <c r="PUE2090" s="2217"/>
      <c r="PUF2090" s="2217"/>
      <c r="PUG2090" s="2217"/>
      <c r="PUH2090" s="2217"/>
      <c r="PUI2090" s="2217"/>
      <c r="PUJ2090" s="2217"/>
      <c r="PUK2090" s="2217"/>
      <c r="PUL2090" s="2217"/>
      <c r="PUM2090" s="2217"/>
      <c r="PUN2090" s="2217"/>
      <c r="PUO2090" s="2217"/>
      <c r="PUP2090" s="2217"/>
      <c r="PUQ2090" s="2217"/>
      <c r="PUR2090" s="2217"/>
      <c r="PUS2090" s="2217"/>
      <c r="PUT2090" s="2217"/>
      <c r="PUU2090" s="2217"/>
      <c r="PUV2090" s="2217"/>
      <c r="PUW2090" s="2217"/>
      <c r="PUX2090" s="2217"/>
      <c r="PUY2090" s="2217"/>
      <c r="PUZ2090" s="2217"/>
      <c r="PVA2090" s="2217"/>
      <c r="PVB2090" s="2217"/>
      <c r="PVC2090" s="2217"/>
      <c r="PVD2090" s="2217"/>
      <c r="PVE2090" s="2217"/>
      <c r="PVF2090" s="2217"/>
      <c r="PVG2090" s="2217"/>
      <c r="PVH2090" s="2217"/>
      <c r="PVI2090" s="2217"/>
      <c r="PVJ2090" s="2217"/>
      <c r="PVK2090" s="2217"/>
      <c r="PVL2090" s="2217"/>
      <c r="PVM2090" s="2217"/>
      <c r="PVN2090" s="2217"/>
      <c r="PVO2090" s="2217"/>
      <c r="PVP2090" s="2217"/>
      <c r="PVQ2090" s="2217"/>
      <c r="PVR2090" s="2217"/>
      <c r="PVS2090" s="2217"/>
      <c r="PVT2090" s="2217"/>
      <c r="PVU2090" s="2217"/>
      <c r="PVV2090" s="2217"/>
      <c r="PVW2090" s="2217"/>
      <c r="PVX2090" s="2217"/>
      <c r="PVY2090" s="2217"/>
      <c r="PVZ2090" s="2217"/>
      <c r="PWA2090" s="2217"/>
      <c r="PWB2090" s="2217"/>
      <c r="PWC2090" s="2217"/>
      <c r="PWD2090" s="2217"/>
      <c r="PWE2090" s="2217"/>
      <c r="PWF2090" s="2217"/>
      <c r="PWG2090" s="2217"/>
      <c r="PWH2090" s="2217"/>
      <c r="PWI2090" s="2217"/>
      <c r="PWJ2090" s="2217"/>
      <c r="PWK2090" s="2217"/>
      <c r="PWL2090" s="2217"/>
      <c r="PWM2090" s="2217"/>
      <c r="PWN2090" s="2217"/>
      <c r="PWO2090" s="2217"/>
      <c r="PWP2090" s="2217"/>
      <c r="PWQ2090" s="2217"/>
      <c r="PWR2090" s="2217"/>
      <c r="PWS2090" s="2217"/>
      <c r="PWT2090" s="2217"/>
      <c r="PWU2090" s="2217"/>
      <c r="PWV2090" s="2217"/>
      <c r="PWW2090" s="2217"/>
      <c r="PWX2090" s="2217"/>
      <c r="PWY2090" s="2217"/>
      <c r="PWZ2090" s="2217"/>
      <c r="PXA2090" s="2217"/>
      <c r="PXB2090" s="2217"/>
      <c r="PXC2090" s="2217"/>
      <c r="PXD2090" s="2217"/>
      <c r="PXE2090" s="2217"/>
      <c r="PXF2090" s="2217"/>
      <c r="PXG2090" s="2217"/>
      <c r="PXH2090" s="2217"/>
      <c r="PXI2090" s="2217"/>
      <c r="PXJ2090" s="2217"/>
      <c r="PXK2090" s="2217"/>
      <c r="PXL2090" s="2217"/>
      <c r="PXM2090" s="2217"/>
      <c r="PXN2090" s="2217"/>
      <c r="PXO2090" s="2217"/>
      <c r="PXP2090" s="2217"/>
      <c r="PXQ2090" s="2217"/>
      <c r="PXR2090" s="2217"/>
      <c r="PXS2090" s="2217"/>
      <c r="PXT2090" s="2217"/>
      <c r="PXU2090" s="2217"/>
      <c r="PXV2090" s="2217"/>
      <c r="PXW2090" s="2217"/>
      <c r="PXX2090" s="2217"/>
      <c r="PXY2090" s="2217"/>
      <c r="PXZ2090" s="2217"/>
      <c r="PYA2090" s="2217"/>
      <c r="PYB2090" s="2217"/>
      <c r="PYC2090" s="2217"/>
      <c r="PYD2090" s="2217"/>
      <c r="PYE2090" s="2217"/>
      <c r="PYF2090" s="2217"/>
      <c r="PYG2090" s="2217"/>
      <c r="PYH2090" s="2217"/>
      <c r="PYI2090" s="2217"/>
      <c r="PYJ2090" s="2217"/>
      <c r="PYK2090" s="2217"/>
      <c r="PYL2090" s="2217"/>
      <c r="PYM2090" s="2217"/>
      <c r="PYN2090" s="2217"/>
      <c r="PYO2090" s="2217"/>
      <c r="PYP2090" s="2217"/>
      <c r="PYQ2090" s="2217"/>
      <c r="PYR2090" s="2217"/>
      <c r="PYS2090" s="2217"/>
      <c r="PYT2090" s="2217"/>
      <c r="PYU2090" s="2217"/>
      <c r="PYV2090" s="2217"/>
      <c r="PYW2090" s="2217"/>
      <c r="PYX2090" s="2217"/>
      <c r="PYY2090" s="2217"/>
      <c r="PYZ2090" s="2217"/>
      <c r="PZA2090" s="2217"/>
      <c r="PZB2090" s="2217"/>
      <c r="PZC2090" s="2217"/>
      <c r="PZD2090" s="2217"/>
      <c r="PZE2090" s="2217"/>
      <c r="PZF2090" s="2217"/>
      <c r="PZG2090" s="2217"/>
      <c r="PZH2090" s="2217"/>
      <c r="PZI2090" s="2217"/>
      <c r="PZJ2090" s="2217"/>
      <c r="PZK2090" s="2217"/>
      <c r="PZL2090" s="2217"/>
      <c r="PZM2090" s="2217"/>
      <c r="PZN2090" s="2217"/>
      <c r="PZO2090" s="2217"/>
      <c r="PZP2090" s="2217"/>
      <c r="PZQ2090" s="2217"/>
      <c r="PZR2090" s="2217"/>
      <c r="PZS2090" s="2217"/>
      <c r="PZT2090" s="2217"/>
      <c r="PZU2090" s="2217"/>
      <c r="PZV2090" s="2217"/>
      <c r="PZW2090" s="2217"/>
      <c r="PZX2090" s="2217"/>
      <c r="PZY2090" s="2217"/>
      <c r="PZZ2090" s="2217"/>
      <c r="QAA2090" s="2217"/>
      <c r="QAB2090" s="2217"/>
      <c r="QAC2090" s="2217"/>
      <c r="QAD2090" s="2217"/>
      <c r="QAE2090" s="2217"/>
      <c r="QAF2090" s="2217"/>
      <c r="QAG2090" s="2217"/>
      <c r="QAH2090" s="2217"/>
      <c r="QAI2090" s="2217"/>
      <c r="QAJ2090" s="2217"/>
      <c r="QAK2090" s="2217"/>
      <c r="QAL2090" s="2217"/>
      <c r="QAM2090" s="2217"/>
      <c r="QAN2090" s="2217"/>
      <c r="QAO2090" s="2217"/>
      <c r="QAP2090" s="2217"/>
      <c r="QAQ2090" s="2217"/>
      <c r="QAR2090" s="2217"/>
      <c r="QAS2090" s="2217"/>
      <c r="QAT2090" s="2217"/>
      <c r="QAU2090" s="2217"/>
      <c r="QAV2090" s="2217"/>
      <c r="QAW2090" s="2217"/>
      <c r="QAX2090" s="2217"/>
      <c r="QAY2090" s="2217"/>
      <c r="QAZ2090" s="2217"/>
      <c r="QBA2090" s="2217"/>
      <c r="QBB2090" s="2217"/>
      <c r="QBC2090" s="2217"/>
      <c r="QBD2090" s="2217"/>
      <c r="QBE2090" s="2217"/>
      <c r="QBF2090" s="2217"/>
      <c r="QBG2090" s="2217"/>
      <c r="QBH2090" s="2217"/>
      <c r="QBI2090" s="2217"/>
      <c r="QBJ2090" s="2217"/>
      <c r="QBK2090" s="2217"/>
      <c r="QBL2090" s="2217"/>
      <c r="QBM2090" s="2217"/>
      <c r="QBN2090" s="2217"/>
      <c r="QBO2090" s="2217"/>
      <c r="QBP2090" s="2217"/>
      <c r="QBQ2090" s="2217"/>
      <c r="QBR2090" s="2217"/>
      <c r="QBS2090" s="2217"/>
      <c r="QBT2090" s="2217"/>
      <c r="QBU2090" s="2217"/>
      <c r="QBV2090" s="2217"/>
      <c r="QBW2090" s="2217"/>
      <c r="QBX2090" s="2217"/>
      <c r="QBY2090" s="2217"/>
      <c r="QBZ2090" s="2217"/>
      <c r="QCA2090" s="2217"/>
      <c r="QCB2090" s="2217"/>
      <c r="QCC2090" s="2217"/>
      <c r="QCD2090" s="2217"/>
      <c r="QCE2090" s="2217"/>
      <c r="QCF2090" s="2217"/>
      <c r="QCG2090" s="2217"/>
      <c r="QCH2090" s="2217"/>
      <c r="QCI2090" s="2217"/>
      <c r="QCJ2090" s="2217"/>
      <c r="QCK2090" s="2217"/>
      <c r="QCL2090" s="2217"/>
      <c r="QCM2090" s="2217"/>
      <c r="QCN2090" s="2217"/>
      <c r="QCO2090" s="2217"/>
      <c r="QCP2090" s="2217"/>
      <c r="QCQ2090" s="2217"/>
      <c r="QCR2090" s="2217"/>
      <c r="QCS2090" s="2217"/>
      <c r="QCT2090" s="2217"/>
      <c r="QCU2090" s="2217"/>
      <c r="QCV2090" s="2217"/>
      <c r="QCW2090" s="2217"/>
      <c r="QCX2090" s="2217"/>
      <c r="QCY2090" s="2217"/>
      <c r="QCZ2090" s="2217"/>
      <c r="QDA2090" s="2217"/>
      <c r="QDB2090" s="2217"/>
      <c r="QDC2090" s="2217"/>
      <c r="QDD2090" s="2217"/>
      <c r="QDE2090" s="2217"/>
      <c r="QDF2090" s="2217"/>
      <c r="QDG2090" s="2217"/>
      <c r="QDH2090" s="2217"/>
      <c r="QDI2090" s="2217"/>
      <c r="QDJ2090" s="2217"/>
      <c r="QDK2090" s="2217"/>
      <c r="QDL2090" s="2217"/>
      <c r="QDM2090" s="2217"/>
      <c r="QDN2090" s="2217"/>
      <c r="QDO2090" s="2217"/>
      <c r="QDP2090" s="2217"/>
      <c r="QDQ2090" s="2217"/>
      <c r="QDR2090" s="2217"/>
      <c r="QDS2090" s="2217"/>
      <c r="QDT2090" s="2217"/>
      <c r="QDU2090" s="2217"/>
      <c r="QDV2090" s="2217"/>
      <c r="QDW2090" s="2217"/>
      <c r="QDX2090" s="2217"/>
      <c r="QDY2090" s="2217"/>
      <c r="QDZ2090" s="2217"/>
      <c r="QEA2090" s="2217"/>
      <c r="QEB2090" s="2217"/>
      <c r="QEC2090" s="2217"/>
      <c r="QED2090" s="2217"/>
      <c r="QEE2090" s="2217"/>
      <c r="QEF2090" s="2217"/>
      <c r="QEG2090" s="2217"/>
      <c r="QEH2090" s="2217"/>
      <c r="QEI2090" s="2217"/>
      <c r="QEJ2090" s="2217"/>
      <c r="QEK2090" s="2217"/>
      <c r="QEL2090" s="2217"/>
      <c r="QEM2090" s="2217"/>
      <c r="QEN2090" s="2217"/>
      <c r="QEO2090" s="2217"/>
      <c r="QEP2090" s="2217"/>
      <c r="QEQ2090" s="2217"/>
      <c r="QER2090" s="2217"/>
      <c r="QES2090" s="2217"/>
      <c r="QET2090" s="2217"/>
      <c r="QEU2090" s="2217"/>
      <c r="QEV2090" s="2217"/>
      <c r="QEW2090" s="2217"/>
      <c r="QEX2090" s="2217"/>
      <c r="QEY2090" s="2217"/>
      <c r="QEZ2090" s="2217"/>
      <c r="QFA2090" s="2217"/>
      <c r="QFB2090" s="2217"/>
      <c r="QFC2090" s="2217"/>
      <c r="QFD2090" s="2217"/>
      <c r="QFE2090" s="2217"/>
      <c r="QFF2090" s="2217"/>
      <c r="QFG2090" s="2217"/>
      <c r="QFH2090" s="2217"/>
      <c r="QFI2090" s="2217"/>
      <c r="QFJ2090" s="2217"/>
      <c r="QFK2090" s="2217"/>
      <c r="QFL2090" s="2217"/>
      <c r="QFM2090" s="2217"/>
      <c r="QFN2090" s="2217"/>
      <c r="QFO2090" s="2217"/>
      <c r="QFP2090" s="2217"/>
      <c r="QFQ2090" s="2217"/>
      <c r="QFR2090" s="2217"/>
      <c r="QFS2090" s="2217"/>
      <c r="QFT2090" s="2217"/>
      <c r="QFU2090" s="2217"/>
      <c r="QFV2090" s="2217"/>
      <c r="QFW2090" s="2217"/>
      <c r="QFX2090" s="2217"/>
      <c r="QFY2090" s="2217"/>
      <c r="QFZ2090" s="2217"/>
      <c r="QGA2090" s="2217"/>
      <c r="QGB2090" s="2217"/>
      <c r="QGC2090" s="2217"/>
      <c r="QGD2090" s="2217"/>
      <c r="QGE2090" s="2217"/>
      <c r="QGF2090" s="2217"/>
      <c r="QGG2090" s="2217"/>
      <c r="QGH2090" s="2217"/>
      <c r="QGI2090" s="2217"/>
      <c r="QGJ2090" s="2217"/>
      <c r="QGK2090" s="2217"/>
      <c r="QGL2090" s="2217"/>
      <c r="QGM2090" s="2217"/>
      <c r="QGN2090" s="2217"/>
      <c r="QGO2090" s="2217"/>
      <c r="QGP2090" s="2217"/>
      <c r="QGQ2090" s="2217"/>
      <c r="QGR2090" s="2217"/>
      <c r="QGS2090" s="2217"/>
      <c r="QGT2090" s="2217"/>
      <c r="QGU2090" s="2217"/>
      <c r="QGV2090" s="2217"/>
      <c r="QGW2090" s="2217"/>
      <c r="QGX2090" s="2217"/>
      <c r="QGY2090" s="2217"/>
      <c r="QGZ2090" s="2217"/>
      <c r="QHA2090" s="2217"/>
      <c r="QHB2090" s="2217"/>
      <c r="QHC2090" s="2217"/>
      <c r="QHD2090" s="2217"/>
      <c r="QHE2090" s="2217"/>
      <c r="QHF2090" s="2217"/>
      <c r="QHG2090" s="2217"/>
      <c r="QHH2090" s="2217"/>
      <c r="QHI2090" s="2217"/>
      <c r="QHJ2090" s="2217"/>
      <c r="QHK2090" s="2217"/>
      <c r="QHL2090" s="2217"/>
      <c r="QHM2090" s="2217"/>
      <c r="QHN2090" s="2217"/>
      <c r="QHO2090" s="2217"/>
      <c r="QHP2090" s="2217"/>
      <c r="QHQ2090" s="2217"/>
      <c r="QHR2090" s="2217"/>
      <c r="QHS2090" s="2217"/>
      <c r="QHT2090" s="2217"/>
      <c r="QHU2090" s="2217"/>
      <c r="QHV2090" s="2217"/>
      <c r="QHW2090" s="2217"/>
      <c r="QHX2090" s="2217"/>
      <c r="QHY2090" s="2217"/>
      <c r="QHZ2090" s="2217"/>
      <c r="QIA2090" s="2217"/>
      <c r="QIB2090" s="2217"/>
      <c r="QIC2090" s="2217"/>
      <c r="QID2090" s="2217"/>
      <c r="QIE2090" s="2217"/>
      <c r="QIF2090" s="2217"/>
      <c r="QIG2090" s="2217"/>
      <c r="QIH2090" s="2217"/>
      <c r="QII2090" s="2217"/>
      <c r="QIJ2090" s="2217"/>
      <c r="QIK2090" s="2217"/>
      <c r="QIL2090" s="2217"/>
      <c r="QIM2090" s="2217"/>
      <c r="QIN2090" s="2217"/>
      <c r="QIO2090" s="2217"/>
      <c r="QIP2090" s="2217"/>
      <c r="QIQ2090" s="2217"/>
      <c r="QIR2090" s="2217"/>
      <c r="QIS2090" s="2217"/>
      <c r="QIT2090" s="2217"/>
      <c r="QIU2090" s="2217"/>
      <c r="QIV2090" s="2217"/>
      <c r="QIW2090" s="2217"/>
      <c r="QIX2090" s="2217"/>
      <c r="QIY2090" s="2217"/>
      <c r="QIZ2090" s="2217"/>
      <c r="QJA2090" s="2217"/>
      <c r="QJB2090" s="2217"/>
      <c r="QJC2090" s="2217"/>
      <c r="QJD2090" s="2217"/>
      <c r="QJE2090" s="2217"/>
      <c r="QJF2090" s="2217"/>
      <c r="QJG2090" s="2217"/>
      <c r="QJH2090" s="2217"/>
      <c r="QJI2090" s="2217"/>
      <c r="QJJ2090" s="2217"/>
      <c r="QJK2090" s="2217"/>
      <c r="QJL2090" s="2217"/>
      <c r="QJM2090" s="2217"/>
      <c r="QJN2090" s="2217"/>
      <c r="QJO2090" s="2217"/>
      <c r="QJP2090" s="2217"/>
      <c r="QJQ2090" s="2217"/>
      <c r="QJR2090" s="2217"/>
      <c r="QJS2090" s="2217"/>
      <c r="QJT2090" s="2217"/>
      <c r="QJU2090" s="2217"/>
      <c r="QJV2090" s="2217"/>
      <c r="QJW2090" s="2217"/>
      <c r="QJX2090" s="2217"/>
      <c r="QJY2090" s="2217"/>
      <c r="QJZ2090" s="2217"/>
      <c r="QKA2090" s="2217"/>
      <c r="QKB2090" s="2217"/>
      <c r="QKC2090" s="2217"/>
      <c r="QKD2090" s="2217"/>
      <c r="QKE2090" s="2217"/>
      <c r="QKF2090" s="2217"/>
      <c r="QKG2090" s="2217"/>
      <c r="QKH2090" s="2217"/>
      <c r="QKI2090" s="2217"/>
      <c r="QKJ2090" s="2217"/>
      <c r="QKK2090" s="2217"/>
      <c r="QKL2090" s="2217"/>
      <c r="QKM2090" s="2217"/>
      <c r="QKN2090" s="2217"/>
      <c r="QKO2090" s="2217"/>
      <c r="QKP2090" s="2217"/>
      <c r="QKQ2090" s="2217"/>
      <c r="QKR2090" s="2217"/>
      <c r="QKS2090" s="2217"/>
      <c r="QKT2090" s="2217"/>
      <c r="QKU2090" s="2217"/>
      <c r="QKV2090" s="2217"/>
      <c r="QKW2090" s="2217"/>
      <c r="QKX2090" s="2217"/>
      <c r="QKY2090" s="2217"/>
      <c r="QKZ2090" s="2217"/>
      <c r="QLA2090" s="2217"/>
      <c r="QLB2090" s="2217"/>
      <c r="QLC2090" s="2217"/>
      <c r="QLD2090" s="2217"/>
      <c r="QLE2090" s="2217"/>
      <c r="QLF2090" s="2217"/>
      <c r="QLG2090" s="2217"/>
      <c r="QLH2090" s="2217"/>
      <c r="QLI2090" s="2217"/>
      <c r="QLJ2090" s="2217"/>
      <c r="QLK2090" s="2217"/>
      <c r="QLL2090" s="2217"/>
      <c r="QLM2090" s="2217"/>
      <c r="QLN2090" s="2217"/>
      <c r="QLO2090" s="2217"/>
      <c r="QLP2090" s="2217"/>
      <c r="QLQ2090" s="2217"/>
      <c r="QLR2090" s="2217"/>
      <c r="QLS2090" s="2217"/>
      <c r="QLT2090" s="2217"/>
      <c r="QLU2090" s="2217"/>
      <c r="QLV2090" s="2217"/>
      <c r="QLW2090" s="2217"/>
      <c r="QLX2090" s="2217"/>
      <c r="QLY2090" s="2217"/>
      <c r="QLZ2090" s="2217"/>
      <c r="QMA2090" s="2217"/>
      <c r="QMB2090" s="2217"/>
      <c r="QMC2090" s="2217"/>
      <c r="QMD2090" s="2217"/>
      <c r="QME2090" s="2217"/>
      <c r="QMF2090" s="2217"/>
      <c r="QMG2090" s="2217"/>
      <c r="QMH2090" s="2217"/>
      <c r="QMI2090" s="2217"/>
      <c r="QMJ2090" s="2217"/>
      <c r="QMK2090" s="2217"/>
      <c r="QML2090" s="2217"/>
      <c r="QMM2090" s="2217"/>
      <c r="QMN2090" s="2217"/>
      <c r="QMO2090" s="2217"/>
      <c r="QMP2090" s="2217"/>
      <c r="QMQ2090" s="2217"/>
      <c r="QMR2090" s="2217"/>
      <c r="QMS2090" s="2217"/>
      <c r="QMT2090" s="2217"/>
      <c r="QMU2090" s="2217"/>
      <c r="QMV2090" s="2217"/>
      <c r="QMW2090" s="2217"/>
      <c r="QMX2090" s="2217"/>
      <c r="QMY2090" s="2217"/>
      <c r="QMZ2090" s="2217"/>
      <c r="QNA2090" s="2217"/>
      <c r="QNB2090" s="2217"/>
      <c r="QNC2090" s="2217"/>
      <c r="QND2090" s="2217"/>
      <c r="QNE2090" s="2217"/>
      <c r="QNF2090" s="2217"/>
      <c r="QNG2090" s="2217"/>
      <c r="QNH2090" s="2217"/>
      <c r="QNI2090" s="2217"/>
      <c r="QNJ2090" s="2217"/>
      <c r="QNK2090" s="2217"/>
      <c r="QNL2090" s="2217"/>
      <c r="QNM2090" s="2217"/>
      <c r="QNN2090" s="2217"/>
      <c r="QNO2090" s="2217"/>
      <c r="QNP2090" s="2217"/>
      <c r="QNQ2090" s="2217"/>
      <c r="QNR2090" s="2217"/>
      <c r="QNS2090" s="2217"/>
      <c r="QNT2090" s="2217"/>
      <c r="QNU2090" s="2217"/>
      <c r="QNV2090" s="2217"/>
      <c r="QNW2090" s="2217"/>
      <c r="QNX2090" s="2217"/>
      <c r="QNY2090" s="2217"/>
      <c r="QNZ2090" s="2217"/>
      <c r="QOA2090" s="2217"/>
      <c r="QOB2090" s="2217"/>
      <c r="QOC2090" s="2217"/>
      <c r="QOD2090" s="2217"/>
      <c r="QOE2090" s="2217"/>
      <c r="QOF2090" s="2217"/>
      <c r="QOG2090" s="2217"/>
      <c r="QOH2090" s="2217"/>
      <c r="QOI2090" s="2217"/>
      <c r="QOJ2090" s="2217"/>
      <c r="QOK2090" s="2217"/>
      <c r="QOL2090" s="2217"/>
      <c r="QOM2090" s="2217"/>
      <c r="QON2090" s="2217"/>
      <c r="QOO2090" s="2217"/>
      <c r="QOP2090" s="2217"/>
      <c r="QOQ2090" s="2217"/>
      <c r="QOR2090" s="2217"/>
      <c r="QOS2090" s="2217"/>
      <c r="QOT2090" s="2217"/>
      <c r="QOU2090" s="2217"/>
      <c r="QOV2090" s="2217"/>
      <c r="QOW2090" s="2217"/>
      <c r="QOX2090" s="2217"/>
      <c r="QOY2090" s="2217"/>
      <c r="QOZ2090" s="2217"/>
      <c r="QPA2090" s="2217"/>
      <c r="QPB2090" s="2217"/>
      <c r="QPC2090" s="2217"/>
      <c r="QPD2090" s="2217"/>
      <c r="QPE2090" s="2217"/>
      <c r="QPF2090" s="2217"/>
      <c r="QPG2090" s="2217"/>
      <c r="QPH2090" s="2217"/>
      <c r="QPI2090" s="2217"/>
      <c r="QPJ2090" s="2217"/>
      <c r="QPK2090" s="2217"/>
      <c r="QPL2090" s="2217"/>
      <c r="QPM2090" s="2217"/>
      <c r="QPN2090" s="2217"/>
      <c r="QPO2090" s="2217"/>
      <c r="QPP2090" s="2217"/>
      <c r="QPQ2090" s="2217"/>
      <c r="QPR2090" s="2217"/>
      <c r="QPS2090" s="2217"/>
      <c r="QPT2090" s="2217"/>
      <c r="QPU2090" s="2217"/>
      <c r="QPV2090" s="2217"/>
      <c r="QPW2090" s="2217"/>
      <c r="QPX2090" s="2217"/>
      <c r="QPY2090" s="2217"/>
      <c r="QPZ2090" s="2217"/>
      <c r="QQA2090" s="2217"/>
      <c r="QQB2090" s="2217"/>
      <c r="QQC2090" s="2217"/>
      <c r="QQD2090" s="2217"/>
      <c r="QQE2090" s="2217"/>
      <c r="QQF2090" s="2217"/>
      <c r="QQG2090" s="2217"/>
      <c r="QQH2090" s="2217"/>
      <c r="QQI2090" s="2217"/>
      <c r="QQJ2090" s="2217"/>
      <c r="QQK2090" s="2217"/>
      <c r="QQL2090" s="2217"/>
      <c r="QQM2090" s="2217"/>
      <c r="QQN2090" s="2217"/>
      <c r="QQO2090" s="2217"/>
      <c r="QQP2090" s="2217"/>
      <c r="QQQ2090" s="2217"/>
      <c r="QQR2090" s="2217"/>
      <c r="QQS2090" s="2217"/>
      <c r="QQT2090" s="2217"/>
      <c r="QQU2090" s="2217"/>
      <c r="QQV2090" s="2217"/>
      <c r="QQW2090" s="2217"/>
      <c r="QQX2090" s="2217"/>
      <c r="QQY2090" s="2217"/>
      <c r="QQZ2090" s="2217"/>
      <c r="QRA2090" s="2217"/>
      <c r="QRB2090" s="2217"/>
      <c r="QRC2090" s="2217"/>
      <c r="QRD2090" s="2217"/>
      <c r="QRE2090" s="2217"/>
      <c r="QRF2090" s="2217"/>
      <c r="QRG2090" s="2217"/>
      <c r="QRH2090" s="2217"/>
      <c r="QRI2090" s="2217"/>
      <c r="QRJ2090" s="2217"/>
      <c r="QRK2090" s="2217"/>
      <c r="QRL2090" s="2217"/>
      <c r="QRM2090" s="2217"/>
      <c r="QRN2090" s="2217"/>
      <c r="QRO2090" s="2217"/>
      <c r="QRP2090" s="2217"/>
      <c r="QRQ2090" s="2217"/>
      <c r="QRR2090" s="2217"/>
      <c r="QRS2090" s="2217"/>
      <c r="QRT2090" s="2217"/>
      <c r="QRU2090" s="2217"/>
      <c r="QRV2090" s="2217"/>
      <c r="QRW2090" s="2217"/>
      <c r="QRX2090" s="2217"/>
      <c r="QRY2090" s="2217"/>
      <c r="QRZ2090" s="2217"/>
      <c r="QSA2090" s="2217"/>
      <c r="QSB2090" s="2217"/>
      <c r="QSC2090" s="2217"/>
      <c r="QSD2090" s="2217"/>
      <c r="QSE2090" s="2217"/>
      <c r="QSF2090" s="2217"/>
      <c r="QSG2090" s="2217"/>
      <c r="QSH2090" s="2217"/>
      <c r="QSI2090" s="2217"/>
      <c r="QSJ2090" s="2217"/>
      <c r="QSK2090" s="2217"/>
      <c r="QSL2090" s="2217"/>
      <c r="QSM2090" s="2217"/>
      <c r="QSN2090" s="2217"/>
      <c r="QSO2090" s="2217"/>
      <c r="QSP2090" s="2217"/>
      <c r="QSQ2090" s="2217"/>
      <c r="QSR2090" s="2217"/>
      <c r="QSS2090" s="2217"/>
      <c r="QST2090" s="2217"/>
      <c r="QSU2090" s="2217"/>
      <c r="QSV2090" s="2217"/>
      <c r="QSW2090" s="2217"/>
      <c r="QSX2090" s="2217"/>
      <c r="QSY2090" s="2217"/>
      <c r="QSZ2090" s="2217"/>
      <c r="QTA2090" s="2217"/>
      <c r="QTB2090" s="2217"/>
      <c r="QTC2090" s="2217"/>
      <c r="QTD2090" s="2217"/>
      <c r="QTE2090" s="2217"/>
      <c r="QTF2090" s="2217"/>
      <c r="QTG2090" s="2217"/>
      <c r="QTH2090" s="2217"/>
      <c r="QTI2090" s="2217"/>
      <c r="QTJ2090" s="2217"/>
      <c r="QTK2090" s="2217"/>
      <c r="QTL2090" s="2217"/>
      <c r="QTM2090" s="2217"/>
      <c r="QTN2090" s="2217"/>
      <c r="QTO2090" s="2217"/>
      <c r="QTP2090" s="2217"/>
      <c r="QTQ2090" s="2217"/>
      <c r="QTR2090" s="2217"/>
      <c r="QTS2090" s="2217"/>
      <c r="QTT2090" s="2217"/>
      <c r="QTU2090" s="2217"/>
      <c r="QTV2090" s="2217"/>
      <c r="QTW2090" s="2217"/>
      <c r="QTX2090" s="2217"/>
      <c r="QTY2090" s="2217"/>
      <c r="QTZ2090" s="2217"/>
      <c r="QUA2090" s="2217"/>
      <c r="QUB2090" s="2217"/>
      <c r="QUC2090" s="2217"/>
      <c r="QUD2090" s="2217"/>
      <c r="QUE2090" s="2217"/>
      <c r="QUF2090" s="2217"/>
      <c r="QUG2090" s="2217"/>
      <c r="QUH2090" s="2217"/>
      <c r="QUI2090" s="2217"/>
      <c r="QUJ2090" s="2217"/>
      <c r="QUK2090" s="2217"/>
      <c r="QUL2090" s="2217"/>
      <c r="QUM2090" s="2217"/>
      <c r="QUN2090" s="2217"/>
      <c r="QUO2090" s="2217"/>
      <c r="QUP2090" s="2217"/>
      <c r="QUQ2090" s="2217"/>
      <c r="QUR2090" s="2217"/>
      <c r="QUS2090" s="2217"/>
      <c r="QUT2090" s="2217"/>
      <c r="QUU2090" s="2217"/>
      <c r="QUV2090" s="2217"/>
      <c r="QUW2090" s="2217"/>
      <c r="QUX2090" s="2217"/>
      <c r="QUY2090" s="2217"/>
      <c r="QUZ2090" s="2217"/>
      <c r="QVA2090" s="2217"/>
      <c r="QVB2090" s="2217"/>
      <c r="QVC2090" s="2217"/>
      <c r="QVD2090" s="2217"/>
      <c r="QVE2090" s="2217"/>
      <c r="QVF2090" s="2217"/>
      <c r="QVG2090" s="2217"/>
      <c r="QVH2090" s="2217"/>
      <c r="QVI2090" s="2217"/>
      <c r="QVJ2090" s="2217"/>
      <c r="QVK2090" s="2217"/>
      <c r="QVL2090" s="2217"/>
      <c r="QVM2090" s="2217"/>
      <c r="QVN2090" s="2217"/>
      <c r="QVO2090" s="2217"/>
      <c r="QVP2090" s="2217"/>
      <c r="QVQ2090" s="2217"/>
      <c r="QVR2090" s="2217"/>
      <c r="QVS2090" s="2217"/>
      <c r="QVT2090" s="2217"/>
      <c r="QVU2090" s="2217"/>
      <c r="QVV2090" s="2217"/>
      <c r="QVW2090" s="2217"/>
      <c r="QVX2090" s="2217"/>
      <c r="QVY2090" s="2217"/>
      <c r="QVZ2090" s="2217"/>
      <c r="QWA2090" s="2217"/>
      <c r="QWB2090" s="2217"/>
      <c r="QWC2090" s="2217"/>
      <c r="QWD2090" s="2217"/>
      <c r="QWE2090" s="2217"/>
      <c r="QWF2090" s="2217"/>
      <c r="QWG2090" s="2217"/>
      <c r="QWH2090" s="2217"/>
      <c r="QWI2090" s="2217"/>
      <c r="QWJ2090" s="2217"/>
      <c r="QWK2090" s="2217"/>
      <c r="QWL2090" s="2217"/>
      <c r="QWM2090" s="2217"/>
      <c r="QWN2090" s="2217"/>
      <c r="QWO2090" s="2217"/>
      <c r="QWP2090" s="2217"/>
      <c r="QWQ2090" s="2217"/>
      <c r="QWR2090" s="2217"/>
      <c r="QWS2090" s="2217"/>
      <c r="QWT2090" s="2217"/>
      <c r="QWU2090" s="2217"/>
      <c r="QWV2090" s="2217"/>
      <c r="QWW2090" s="2217"/>
      <c r="QWX2090" s="2217"/>
      <c r="QWY2090" s="2217"/>
      <c r="QWZ2090" s="2217"/>
      <c r="QXA2090" s="2217"/>
      <c r="QXB2090" s="2217"/>
      <c r="QXC2090" s="2217"/>
      <c r="QXD2090" s="2217"/>
      <c r="QXE2090" s="2217"/>
      <c r="QXF2090" s="2217"/>
      <c r="QXG2090" s="2217"/>
      <c r="QXH2090" s="2217"/>
      <c r="QXI2090" s="2217"/>
      <c r="QXJ2090" s="2217"/>
      <c r="QXK2090" s="2217"/>
      <c r="QXL2090" s="2217"/>
      <c r="QXM2090" s="2217"/>
      <c r="QXN2090" s="2217"/>
      <c r="QXO2090" s="2217"/>
      <c r="QXP2090" s="2217"/>
      <c r="QXQ2090" s="2217"/>
      <c r="QXR2090" s="2217"/>
      <c r="QXS2090" s="2217"/>
      <c r="QXT2090" s="2217"/>
      <c r="QXU2090" s="2217"/>
      <c r="QXV2090" s="2217"/>
      <c r="QXW2090" s="2217"/>
      <c r="QXX2090" s="2217"/>
      <c r="QXY2090" s="2217"/>
      <c r="QXZ2090" s="2217"/>
      <c r="QYA2090" s="2217"/>
      <c r="QYB2090" s="2217"/>
      <c r="QYC2090" s="2217"/>
      <c r="QYD2090" s="2217"/>
      <c r="QYE2090" s="2217"/>
      <c r="QYF2090" s="2217"/>
      <c r="QYG2090" s="2217"/>
      <c r="QYH2090" s="2217"/>
      <c r="QYI2090" s="2217"/>
      <c r="QYJ2090" s="2217"/>
      <c r="QYK2090" s="2217"/>
      <c r="QYL2090" s="2217"/>
      <c r="QYM2090" s="2217"/>
      <c r="QYN2090" s="2217"/>
      <c r="QYO2090" s="2217"/>
      <c r="QYP2090" s="2217"/>
      <c r="QYQ2090" s="2217"/>
      <c r="QYR2090" s="2217"/>
      <c r="QYS2090" s="2217"/>
      <c r="QYT2090" s="2217"/>
      <c r="QYU2090" s="2217"/>
      <c r="QYV2090" s="2217"/>
      <c r="QYW2090" s="2217"/>
      <c r="QYX2090" s="2217"/>
      <c r="QYY2090" s="2217"/>
      <c r="QYZ2090" s="2217"/>
      <c r="QZA2090" s="2217"/>
      <c r="QZB2090" s="2217"/>
      <c r="QZC2090" s="2217"/>
      <c r="QZD2090" s="2217"/>
      <c r="QZE2090" s="2217"/>
      <c r="QZF2090" s="2217"/>
      <c r="QZG2090" s="2217"/>
      <c r="QZH2090" s="2217"/>
      <c r="QZI2090" s="2217"/>
      <c r="QZJ2090" s="2217"/>
      <c r="QZK2090" s="2217"/>
      <c r="QZL2090" s="2217"/>
      <c r="QZM2090" s="2217"/>
      <c r="QZN2090" s="2217"/>
      <c r="QZO2090" s="2217"/>
      <c r="QZP2090" s="2217"/>
      <c r="QZQ2090" s="2217"/>
      <c r="QZR2090" s="2217"/>
      <c r="QZS2090" s="2217"/>
      <c r="QZT2090" s="2217"/>
      <c r="QZU2090" s="2217"/>
      <c r="QZV2090" s="2217"/>
      <c r="QZW2090" s="2217"/>
      <c r="QZX2090" s="2217"/>
      <c r="QZY2090" s="2217"/>
      <c r="QZZ2090" s="2217"/>
      <c r="RAA2090" s="2217"/>
      <c r="RAB2090" s="2217"/>
      <c r="RAC2090" s="2217"/>
      <c r="RAD2090" s="2217"/>
      <c r="RAE2090" s="2217"/>
      <c r="RAF2090" s="2217"/>
      <c r="RAG2090" s="2217"/>
      <c r="RAH2090" s="2217"/>
      <c r="RAI2090" s="2217"/>
      <c r="RAJ2090" s="2217"/>
      <c r="RAK2090" s="2217"/>
      <c r="RAL2090" s="2217"/>
      <c r="RAM2090" s="2217"/>
      <c r="RAN2090" s="2217"/>
      <c r="RAO2090" s="2217"/>
      <c r="RAP2090" s="2217"/>
      <c r="RAQ2090" s="2217"/>
      <c r="RAR2090" s="2217"/>
      <c r="RAS2090" s="2217"/>
      <c r="RAT2090" s="2217"/>
      <c r="RAU2090" s="2217"/>
      <c r="RAV2090" s="2217"/>
      <c r="RAW2090" s="2217"/>
      <c r="RAX2090" s="2217"/>
      <c r="RAY2090" s="2217"/>
      <c r="RAZ2090" s="2217"/>
      <c r="RBA2090" s="2217"/>
      <c r="RBB2090" s="2217"/>
      <c r="RBC2090" s="2217"/>
      <c r="RBD2090" s="2217"/>
      <c r="RBE2090" s="2217"/>
      <c r="RBF2090" s="2217"/>
      <c r="RBG2090" s="2217"/>
      <c r="RBH2090" s="2217"/>
      <c r="RBI2090" s="2217"/>
      <c r="RBJ2090" s="2217"/>
      <c r="RBK2090" s="2217"/>
      <c r="RBL2090" s="2217"/>
      <c r="RBM2090" s="2217"/>
      <c r="RBN2090" s="2217"/>
      <c r="RBO2090" s="2217"/>
      <c r="RBP2090" s="2217"/>
      <c r="RBQ2090" s="2217"/>
      <c r="RBR2090" s="2217"/>
      <c r="RBS2090" s="2217"/>
      <c r="RBT2090" s="2217"/>
      <c r="RBU2090" s="2217"/>
      <c r="RBV2090" s="2217"/>
      <c r="RBW2090" s="2217"/>
      <c r="RBX2090" s="2217"/>
      <c r="RBY2090" s="2217"/>
      <c r="RBZ2090" s="2217"/>
      <c r="RCA2090" s="2217"/>
      <c r="RCB2090" s="2217"/>
      <c r="RCC2090" s="2217"/>
      <c r="RCD2090" s="2217"/>
      <c r="RCE2090" s="2217"/>
      <c r="RCF2090" s="2217"/>
      <c r="RCG2090" s="2217"/>
      <c r="RCH2090" s="2217"/>
      <c r="RCI2090" s="2217"/>
      <c r="RCJ2090" s="2217"/>
      <c r="RCK2090" s="2217"/>
      <c r="RCL2090" s="2217"/>
      <c r="RCM2090" s="2217"/>
      <c r="RCN2090" s="2217"/>
      <c r="RCO2090" s="2217"/>
      <c r="RCP2090" s="2217"/>
      <c r="RCQ2090" s="2217"/>
      <c r="RCR2090" s="2217"/>
      <c r="RCS2090" s="2217"/>
      <c r="RCT2090" s="2217"/>
      <c r="RCU2090" s="2217"/>
      <c r="RCV2090" s="2217"/>
      <c r="RCW2090" s="2217"/>
      <c r="RCX2090" s="2217"/>
      <c r="RCY2090" s="2217"/>
      <c r="RCZ2090" s="2217"/>
      <c r="RDA2090" s="2217"/>
      <c r="RDB2090" s="2217"/>
      <c r="RDC2090" s="2217"/>
      <c r="RDD2090" s="2217"/>
      <c r="RDE2090" s="2217"/>
      <c r="RDF2090" s="2217"/>
      <c r="RDG2090" s="2217"/>
      <c r="RDH2090" s="2217"/>
      <c r="RDI2090" s="2217"/>
      <c r="RDJ2090" s="2217"/>
      <c r="RDK2090" s="2217"/>
      <c r="RDL2090" s="2217"/>
      <c r="RDM2090" s="2217"/>
      <c r="RDN2090" s="2217"/>
      <c r="RDO2090" s="2217"/>
      <c r="RDP2090" s="2217"/>
      <c r="RDQ2090" s="2217"/>
      <c r="RDR2090" s="2217"/>
      <c r="RDS2090" s="2217"/>
      <c r="RDT2090" s="2217"/>
      <c r="RDU2090" s="2217"/>
      <c r="RDV2090" s="2217"/>
      <c r="RDW2090" s="2217"/>
      <c r="RDX2090" s="2217"/>
      <c r="RDY2090" s="2217"/>
      <c r="RDZ2090" s="2217"/>
      <c r="REA2090" s="2217"/>
      <c r="REB2090" s="2217"/>
      <c r="REC2090" s="2217"/>
      <c r="RED2090" s="2217"/>
      <c r="REE2090" s="2217"/>
      <c r="REF2090" s="2217"/>
      <c r="REG2090" s="2217"/>
      <c r="REH2090" s="2217"/>
      <c r="REI2090" s="2217"/>
      <c r="REJ2090" s="2217"/>
      <c r="REK2090" s="2217"/>
      <c r="REL2090" s="2217"/>
      <c r="REM2090" s="2217"/>
      <c r="REN2090" s="2217"/>
      <c r="REO2090" s="2217"/>
      <c r="REP2090" s="2217"/>
      <c r="REQ2090" s="2217"/>
      <c r="RER2090" s="2217"/>
      <c r="RES2090" s="2217"/>
      <c r="RET2090" s="2217"/>
      <c r="REU2090" s="2217"/>
      <c r="REV2090" s="2217"/>
      <c r="REW2090" s="2217"/>
      <c r="REX2090" s="2217"/>
      <c r="REY2090" s="2217"/>
      <c r="REZ2090" s="2217"/>
      <c r="RFA2090" s="2217"/>
      <c r="RFB2090" s="2217"/>
      <c r="RFC2090" s="2217"/>
      <c r="RFD2090" s="2217"/>
      <c r="RFE2090" s="2217"/>
      <c r="RFF2090" s="2217"/>
      <c r="RFG2090" s="2217"/>
      <c r="RFH2090" s="2217"/>
      <c r="RFI2090" s="2217"/>
      <c r="RFJ2090" s="2217"/>
      <c r="RFK2090" s="2217"/>
      <c r="RFL2090" s="2217"/>
      <c r="RFM2090" s="2217"/>
      <c r="RFN2090" s="2217"/>
      <c r="RFO2090" s="2217"/>
      <c r="RFP2090" s="2217"/>
      <c r="RFQ2090" s="2217"/>
      <c r="RFR2090" s="2217"/>
      <c r="RFS2090" s="2217"/>
      <c r="RFT2090" s="2217"/>
      <c r="RFU2090" s="2217"/>
      <c r="RFV2090" s="2217"/>
      <c r="RFW2090" s="2217"/>
      <c r="RFX2090" s="2217"/>
      <c r="RFY2090" s="2217"/>
      <c r="RFZ2090" s="2217"/>
      <c r="RGA2090" s="2217"/>
      <c r="RGB2090" s="2217"/>
      <c r="RGC2090" s="2217"/>
      <c r="RGD2090" s="2217"/>
      <c r="RGE2090" s="2217"/>
      <c r="RGF2090" s="2217"/>
      <c r="RGG2090" s="2217"/>
      <c r="RGH2090" s="2217"/>
      <c r="RGI2090" s="2217"/>
      <c r="RGJ2090" s="2217"/>
      <c r="RGK2090" s="2217"/>
      <c r="RGL2090" s="2217"/>
      <c r="RGM2090" s="2217"/>
      <c r="RGN2090" s="2217"/>
      <c r="RGO2090" s="2217"/>
      <c r="RGP2090" s="2217"/>
      <c r="RGQ2090" s="2217"/>
      <c r="RGR2090" s="2217"/>
      <c r="RGS2090" s="2217"/>
      <c r="RGT2090" s="2217"/>
      <c r="RGU2090" s="2217"/>
      <c r="RGV2090" s="2217"/>
      <c r="RGW2090" s="2217"/>
      <c r="RGX2090" s="2217"/>
      <c r="RGY2090" s="2217"/>
      <c r="RGZ2090" s="2217"/>
      <c r="RHA2090" s="2217"/>
      <c r="RHB2090" s="2217"/>
      <c r="RHC2090" s="2217"/>
      <c r="RHD2090" s="2217"/>
      <c r="RHE2090" s="2217"/>
      <c r="RHF2090" s="2217"/>
      <c r="RHG2090" s="2217"/>
      <c r="RHH2090" s="2217"/>
      <c r="RHI2090" s="2217"/>
      <c r="RHJ2090" s="2217"/>
      <c r="RHK2090" s="2217"/>
      <c r="RHL2090" s="2217"/>
      <c r="RHM2090" s="2217"/>
      <c r="RHN2090" s="2217"/>
      <c r="RHO2090" s="2217"/>
      <c r="RHP2090" s="2217"/>
      <c r="RHQ2090" s="2217"/>
      <c r="RHR2090" s="2217"/>
      <c r="RHS2090" s="2217"/>
      <c r="RHT2090" s="2217"/>
      <c r="RHU2090" s="2217"/>
      <c r="RHV2090" s="2217"/>
      <c r="RHW2090" s="2217"/>
      <c r="RHX2090" s="2217"/>
      <c r="RHY2090" s="2217"/>
      <c r="RHZ2090" s="2217"/>
      <c r="RIA2090" s="2217"/>
      <c r="RIB2090" s="2217"/>
      <c r="RIC2090" s="2217"/>
      <c r="RID2090" s="2217"/>
      <c r="RIE2090" s="2217"/>
      <c r="RIF2090" s="2217"/>
      <c r="RIG2090" s="2217"/>
      <c r="RIH2090" s="2217"/>
      <c r="RII2090" s="2217"/>
      <c r="RIJ2090" s="2217"/>
      <c r="RIK2090" s="2217"/>
      <c r="RIL2090" s="2217"/>
      <c r="RIM2090" s="2217"/>
      <c r="RIN2090" s="2217"/>
      <c r="RIO2090" s="2217"/>
      <c r="RIP2090" s="2217"/>
      <c r="RIQ2090" s="2217"/>
      <c r="RIR2090" s="2217"/>
      <c r="RIS2090" s="2217"/>
      <c r="RIT2090" s="2217"/>
      <c r="RIU2090" s="2217"/>
      <c r="RIV2090" s="2217"/>
      <c r="RIW2090" s="2217"/>
      <c r="RIX2090" s="2217"/>
      <c r="RIY2090" s="2217"/>
      <c r="RIZ2090" s="2217"/>
      <c r="RJA2090" s="2217"/>
      <c r="RJB2090" s="2217"/>
      <c r="RJC2090" s="2217"/>
      <c r="RJD2090" s="2217"/>
      <c r="RJE2090" s="2217"/>
      <c r="RJF2090" s="2217"/>
      <c r="RJG2090" s="2217"/>
      <c r="RJH2090" s="2217"/>
      <c r="RJI2090" s="2217"/>
      <c r="RJJ2090" s="2217"/>
      <c r="RJK2090" s="2217"/>
      <c r="RJL2090" s="2217"/>
      <c r="RJM2090" s="2217"/>
      <c r="RJN2090" s="2217"/>
      <c r="RJO2090" s="2217"/>
      <c r="RJP2090" s="2217"/>
      <c r="RJQ2090" s="2217"/>
      <c r="RJR2090" s="2217"/>
      <c r="RJS2090" s="2217"/>
      <c r="RJT2090" s="2217"/>
      <c r="RJU2090" s="2217"/>
      <c r="RJV2090" s="2217"/>
      <c r="RJW2090" s="2217"/>
      <c r="RJX2090" s="2217"/>
      <c r="RJY2090" s="2217"/>
      <c r="RJZ2090" s="2217"/>
      <c r="RKA2090" s="2217"/>
      <c r="RKB2090" s="2217"/>
      <c r="RKC2090" s="2217"/>
      <c r="RKD2090" s="2217"/>
      <c r="RKE2090" s="2217"/>
      <c r="RKF2090" s="2217"/>
      <c r="RKG2090" s="2217"/>
      <c r="RKH2090" s="2217"/>
      <c r="RKI2090" s="2217"/>
      <c r="RKJ2090" s="2217"/>
      <c r="RKK2090" s="2217"/>
      <c r="RKL2090" s="2217"/>
      <c r="RKM2090" s="2217"/>
      <c r="RKN2090" s="2217"/>
      <c r="RKO2090" s="2217"/>
      <c r="RKP2090" s="2217"/>
      <c r="RKQ2090" s="2217"/>
      <c r="RKR2090" s="2217"/>
      <c r="RKS2090" s="2217"/>
      <c r="RKT2090" s="2217"/>
      <c r="RKU2090" s="2217"/>
      <c r="RKV2090" s="2217"/>
      <c r="RKW2090" s="2217"/>
      <c r="RKX2090" s="2217"/>
      <c r="RKY2090" s="2217"/>
      <c r="RKZ2090" s="2217"/>
      <c r="RLA2090" s="2217"/>
      <c r="RLB2090" s="2217"/>
      <c r="RLC2090" s="2217"/>
      <c r="RLD2090" s="2217"/>
      <c r="RLE2090" s="2217"/>
      <c r="RLF2090" s="2217"/>
      <c r="RLG2090" s="2217"/>
      <c r="RLH2090" s="2217"/>
      <c r="RLI2090" s="2217"/>
      <c r="RLJ2090" s="2217"/>
      <c r="RLK2090" s="2217"/>
      <c r="RLL2090" s="2217"/>
      <c r="RLM2090" s="2217"/>
      <c r="RLN2090" s="2217"/>
      <c r="RLO2090" s="2217"/>
      <c r="RLP2090" s="2217"/>
      <c r="RLQ2090" s="2217"/>
      <c r="RLR2090" s="2217"/>
      <c r="RLS2090" s="2217"/>
      <c r="RLT2090" s="2217"/>
      <c r="RLU2090" s="2217"/>
      <c r="RLV2090" s="2217"/>
      <c r="RLW2090" s="2217"/>
      <c r="RLX2090" s="2217"/>
      <c r="RLY2090" s="2217"/>
      <c r="RLZ2090" s="2217"/>
      <c r="RMA2090" s="2217"/>
      <c r="RMB2090" s="2217"/>
      <c r="RMC2090" s="2217"/>
      <c r="RMD2090" s="2217"/>
      <c r="RME2090" s="2217"/>
      <c r="RMF2090" s="2217"/>
      <c r="RMG2090" s="2217"/>
      <c r="RMH2090" s="2217"/>
      <c r="RMI2090" s="2217"/>
      <c r="RMJ2090" s="2217"/>
      <c r="RMK2090" s="2217"/>
      <c r="RML2090" s="2217"/>
      <c r="RMM2090" s="2217"/>
      <c r="RMN2090" s="2217"/>
      <c r="RMO2090" s="2217"/>
      <c r="RMP2090" s="2217"/>
      <c r="RMQ2090" s="2217"/>
      <c r="RMR2090" s="2217"/>
      <c r="RMS2090" s="2217"/>
      <c r="RMT2090" s="2217"/>
      <c r="RMU2090" s="2217"/>
      <c r="RMV2090" s="2217"/>
      <c r="RMW2090" s="2217"/>
      <c r="RMX2090" s="2217"/>
      <c r="RMY2090" s="2217"/>
      <c r="RMZ2090" s="2217"/>
      <c r="RNA2090" s="2217"/>
      <c r="RNB2090" s="2217"/>
      <c r="RNC2090" s="2217"/>
      <c r="RND2090" s="2217"/>
      <c r="RNE2090" s="2217"/>
      <c r="RNF2090" s="2217"/>
      <c r="RNG2090" s="2217"/>
      <c r="RNH2090" s="2217"/>
      <c r="RNI2090" s="2217"/>
      <c r="RNJ2090" s="2217"/>
      <c r="RNK2090" s="2217"/>
      <c r="RNL2090" s="2217"/>
      <c r="RNM2090" s="2217"/>
      <c r="RNN2090" s="2217"/>
      <c r="RNO2090" s="2217"/>
      <c r="RNP2090" s="2217"/>
      <c r="RNQ2090" s="2217"/>
      <c r="RNR2090" s="2217"/>
      <c r="RNS2090" s="2217"/>
      <c r="RNT2090" s="2217"/>
      <c r="RNU2090" s="2217"/>
      <c r="RNV2090" s="2217"/>
      <c r="RNW2090" s="2217"/>
      <c r="RNX2090" s="2217"/>
      <c r="RNY2090" s="2217"/>
      <c r="RNZ2090" s="2217"/>
      <c r="ROA2090" s="2217"/>
      <c r="ROB2090" s="2217"/>
      <c r="ROC2090" s="2217"/>
      <c r="ROD2090" s="2217"/>
      <c r="ROE2090" s="2217"/>
      <c r="ROF2090" s="2217"/>
      <c r="ROG2090" s="2217"/>
      <c r="ROH2090" s="2217"/>
      <c r="ROI2090" s="2217"/>
      <c r="ROJ2090" s="2217"/>
      <c r="ROK2090" s="2217"/>
      <c r="ROL2090" s="2217"/>
      <c r="ROM2090" s="2217"/>
      <c r="RON2090" s="2217"/>
      <c r="ROO2090" s="2217"/>
      <c r="ROP2090" s="2217"/>
      <c r="ROQ2090" s="2217"/>
      <c r="ROR2090" s="2217"/>
      <c r="ROS2090" s="2217"/>
      <c r="ROT2090" s="2217"/>
      <c r="ROU2090" s="2217"/>
      <c r="ROV2090" s="2217"/>
      <c r="ROW2090" s="2217"/>
      <c r="ROX2090" s="2217"/>
      <c r="ROY2090" s="2217"/>
      <c r="ROZ2090" s="2217"/>
      <c r="RPA2090" s="2217"/>
      <c r="RPB2090" s="2217"/>
      <c r="RPC2090" s="2217"/>
      <c r="RPD2090" s="2217"/>
      <c r="RPE2090" s="2217"/>
      <c r="RPF2090" s="2217"/>
      <c r="RPG2090" s="2217"/>
      <c r="RPH2090" s="2217"/>
      <c r="RPI2090" s="2217"/>
      <c r="RPJ2090" s="2217"/>
      <c r="RPK2090" s="2217"/>
      <c r="RPL2090" s="2217"/>
      <c r="RPM2090" s="2217"/>
      <c r="RPN2090" s="2217"/>
      <c r="RPO2090" s="2217"/>
      <c r="RPP2090" s="2217"/>
      <c r="RPQ2090" s="2217"/>
      <c r="RPR2090" s="2217"/>
      <c r="RPS2090" s="2217"/>
      <c r="RPT2090" s="2217"/>
      <c r="RPU2090" s="2217"/>
      <c r="RPV2090" s="2217"/>
      <c r="RPW2090" s="2217"/>
      <c r="RPX2090" s="2217"/>
      <c r="RPY2090" s="2217"/>
      <c r="RPZ2090" s="2217"/>
      <c r="RQA2090" s="2217"/>
      <c r="RQB2090" s="2217"/>
      <c r="RQC2090" s="2217"/>
      <c r="RQD2090" s="2217"/>
      <c r="RQE2090" s="2217"/>
      <c r="RQF2090" s="2217"/>
      <c r="RQG2090" s="2217"/>
      <c r="RQH2090" s="2217"/>
      <c r="RQI2090" s="2217"/>
      <c r="RQJ2090" s="2217"/>
      <c r="RQK2090" s="2217"/>
      <c r="RQL2090" s="2217"/>
      <c r="RQM2090" s="2217"/>
      <c r="RQN2090" s="2217"/>
      <c r="RQO2090" s="2217"/>
      <c r="RQP2090" s="2217"/>
      <c r="RQQ2090" s="2217"/>
      <c r="RQR2090" s="2217"/>
      <c r="RQS2090" s="2217"/>
      <c r="RQT2090" s="2217"/>
      <c r="RQU2090" s="2217"/>
      <c r="RQV2090" s="2217"/>
      <c r="RQW2090" s="2217"/>
      <c r="RQX2090" s="2217"/>
      <c r="RQY2090" s="2217"/>
      <c r="RQZ2090" s="2217"/>
      <c r="RRA2090" s="2217"/>
      <c r="RRB2090" s="2217"/>
      <c r="RRC2090" s="2217"/>
      <c r="RRD2090" s="2217"/>
      <c r="RRE2090" s="2217"/>
      <c r="RRF2090" s="2217"/>
      <c r="RRG2090" s="2217"/>
      <c r="RRH2090" s="2217"/>
      <c r="RRI2090" s="2217"/>
      <c r="RRJ2090" s="2217"/>
      <c r="RRK2090" s="2217"/>
      <c r="RRL2090" s="2217"/>
      <c r="RRM2090" s="2217"/>
      <c r="RRN2090" s="2217"/>
      <c r="RRO2090" s="2217"/>
      <c r="RRP2090" s="2217"/>
      <c r="RRQ2090" s="2217"/>
      <c r="RRR2090" s="2217"/>
      <c r="RRS2090" s="2217"/>
      <c r="RRT2090" s="2217"/>
      <c r="RRU2090" s="2217"/>
      <c r="RRV2090" s="2217"/>
      <c r="RRW2090" s="2217"/>
      <c r="RRX2090" s="2217"/>
      <c r="RRY2090" s="2217"/>
      <c r="RRZ2090" s="2217"/>
      <c r="RSA2090" s="2217"/>
      <c r="RSB2090" s="2217"/>
      <c r="RSC2090" s="2217"/>
      <c r="RSD2090" s="2217"/>
      <c r="RSE2090" s="2217"/>
      <c r="RSF2090" s="2217"/>
      <c r="RSG2090" s="2217"/>
      <c r="RSH2090" s="2217"/>
      <c r="RSI2090" s="2217"/>
      <c r="RSJ2090" s="2217"/>
      <c r="RSK2090" s="2217"/>
      <c r="RSL2090" s="2217"/>
      <c r="RSM2090" s="2217"/>
      <c r="RSN2090" s="2217"/>
      <c r="RSO2090" s="2217"/>
      <c r="RSP2090" s="2217"/>
      <c r="RSQ2090" s="2217"/>
      <c r="RSR2090" s="2217"/>
      <c r="RSS2090" s="2217"/>
      <c r="RST2090" s="2217"/>
      <c r="RSU2090" s="2217"/>
      <c r="RSV2090" s="2217"/>
      <c r="RSW2090" s="2217"/>
      <c r="RSX2090" s="2217"/>
      <c r="RSY2090" s="2217"/>
      <c r="RSZ2090" s="2217"/>
      <c r="RTA2090" s="2217"/>
      <c r="RTB2090" s="2217"/>
      <c r="RTC2090" s="2217"/>
      <c r="RTD2090" s="2217"/>
      <c r="RTE2090" s="2217"/>
      <c r="RTF2090" s="2217"/>
      <c r="RTG2090" s="2217"/>
      <c r="RTH2090" s="2217"/>
      <c r="RTI2090" s="2217"/>
      <c r="RTJ2090" s="2217"/>
      <c r="RTK2090" s="2217"/>
      <c r="RTL2090" s="2217"/>
      <c r="RTM2090" s="2217"/>
      <c r="RTN2090" s="2217"/>
      <c r="RTO2090" s="2217"/>
      <c r="RTP2090" s="2217"/>
      <c r="RTQ2090" s="2217"/>
      <c r="RTR2090" s="2217"/>
      <c r="RTS2090" s="2217"/>
      <c r="RTT2090" s="2217"/>
      <c r="RTU2090" s="2217"/>
      <c r="RTV2090" s="2217"/>
      <c r="RTW2090" s="2217"/>
      <c r="RTX2090" s="2217"/>
      <c r="RTY2090" s="2217"/>
      <c r="RTZ2090" s="2217"/>
      <c r="RUA2090" s="2217"/>
      <c r="RUB2090" s="2217"/>
      <c r="RUC2090" s="2217"/>
      <c r="RUD2090" s="2217"/>
      <c r="RUE2090" s="2217"/>
      <c r="RUF2090" s="2217"/>
      <c r="RUG2090" s="2217"/>
      <c r="RUH2090" s="2217"/>
      <c r="RUI2090" s="2217"/>
      <c r="RUJ2090" s="2217"/>
      <c r="RUK2090" s="2217"/>
      <c r="RUL2090" s="2217"/>
      <c r="RUM2090" s="2217"/>
      <c r="RUN2090" s="2217"/>
      <c r="RUO2090" s="2217"/>
      <c r="RUP2090" s="2217"/>
      <c r="RUQ2090" s="2217"/>
      <c r="RUR2090" s="2217"/>
      <c r="RUS2090" s="2217"/>
      <c r="RUT2090" s="2217"/>
      <c r="RUU2090" s="2217"/>
      <c r="RUV2090" s="2217"/>
      <c r="RUW2090" s="2217"/>
      <c r="RUX2090" s="2217"/>
      <c r="RUY2090" s="2217"/>
      <c r="RUZ2090" s="2217"/>
      <c r="RVA2090" s="2217"/>
      <c r="RVB2090" s="2217"/>
      <c r="RVC2090" s="2217"/>
      <c r="RVD2090" s="2217"/>
      <c r="RVE2090" s="2217"/>
      <c r="RVF2090" s="2217"/>
      <c r="RVG2090" s="2217"/>
      <c r="RVH2090" s="2217"/>
      <c r="RVI2090" s="2217"/>
      <c r="RVJ2090" s="2217"/>
      <c r="RVK2090" s="2217"/>
      <c r="RVL2090" s="2217"/>
      <c r="RVM2090" s="2217"/>
      <c r="RVN2090" s="2217"/>
      <c r="RVO2090" s="2217"/>
      <c r="RVP2090" s="2217"/>
      <c r="RVQ2090" s="2217"/>
      <c r="RVR2090" s="2217"/>
      <c r="RVS2090" s="2217"/>
      <c r="RVT2090" s="2217"/>
      <c r="RVU2090" s="2217"/>
      <c r="RVV2090" s="2217"/>
      <c r="RVW2090" s="2217"/>
      <c r="RVX2090" s="2217"/>
      <c r="RVY2090" s="2217"/>
      <c r="RVZ2090" s="2217"/>
      <c r="RWA2090" s="2217"/>
      <c r="RWB2090" s="2217"/>
      <c r="RWC2090" s="2217"/>
      <c r="RWD2090" s="2217"/>
      <c r="RWE2090" s="2217"/>
      <c r="RWF2090" s="2217"/>
      <c r="RWG2090" s="2217"/>
      <c r="RWH2090" s="2217"/>
      <c r="RWI2090" s="2217"/>
      <c r="RWJ2090" s="2217"/>
      <c r="RWK2090" s="2217"/>
      <c r="RWL2090" s="2217"/>
      <c r="RWM2090" s="2217"/>
      <c r="RWN2090" s="2217"/>
      <c r="RWO2090" s="2217"/>
      <c r="RWP2090" s="2217"/>
      <c r="RWQ2090" s="2217"/>
      <c r="RWR2090" s="2217"/>
      <c r="RWS2090" s="2217"/>
      <c r="RWT2090" s="2217"/>
      <c r="RWU2090" s="2217"/>
      <c r="RWV2090" s="2217"/>
      <c r="RWW2090" s="2217"/>
      <c r="RWX2090" s="2217"/>
      <c r="RWY2090" s="2217"/>
      <c r="RWZ2090" s="2217"/>
      <c r="RXA2090" s="2217"/>
      <c r="RXB2090" s="2217"/>
      <c r="RXC2090" s="2217"/>
      <c r="RXD2090" s="2217"/>
      <c r="RXE2090" s="2217"/>
      <c r="RXF2090" s="2217"/>
      <c r="RXG2090" s="2217"/>
      <c r="RXH2090" s="2217"/>
      <c r="RXI2090" s="2217"/>
      <c r="RXJ2090" s="2217"/>
      <c r="RXK2090" s="2217"/>
      <c r="RXL2090" s="2217"/>
      <c r="RXM2090" s="2217"/>
      <c r="RXN2090" s="2217"/>
      <c r="RXO2090" s="2217"/>
      <c r="RXP2090" s="2217"/>
      <c r="RXQ2090" s="2217"/>
      <c r="RXR2090" s="2217"/>
      <c r="RXS2090" s="2217"/>
      <c r="RXT2090" s="2217"/>
      <c r="RXU2090" s="2217"/>
      <c r="RXV2090" s="2217"/>
      <c r="RXW2090" s="2217"/>
      <c r="RXX2090" s="2217"/>
      <c r="RXY2090" s="2217"/>
      <c r="RXZ2090" s="2217"/>
      <c r="RYA2090" s="2217"/>
      <c r="RYB2090" s="2217"/>
      <c r="RYC2090" s="2217"/>
      <c r="RYD2090" s="2217"/>
      <c r="RYE2090" s="2217"/>
      <c r="RYF2090" s="2217"/>
      <c r="RYG2090" s="2217"/>
      <c r="RYH2090" s="2217"/>
      <c r="RYI2090" s="2217"/>
      <c r="RYJ2090" s="2217"/>
      <c r="RYK2090" s="2217"/>
      <c r="RYL2090" s="2217"/>
      <c r="RYM2090" s="2217"/>
      <c r="RYN2090" s="2217"/>
      <c r="RYO2090" s="2217"/>
      <c r="RYP2090" s="2217"/>
      <c r="RYQ2090" s="2217"/>
      <c r="RYR2090" s="2217"/>
      <c r="RYS2090" s="2217"/>
      <c r="RYT2090" s="2217"/>
      <c r="RYU2090" s="2217"/>
      <c r="RYV2090" s="2217"/>
      <c r="RYW2090" s="2217"/>
      <c r="RYX2090" s="2217"/>
      <c r="RYY2090" s="2217"/>
      <c r="RYZ2090" s="2217"/>
      <c r="RZA2090" s="2217"/>
      <c r="RZB2090" s="2217"/>
      <c r="RZC2090" s="2217"/>
      <c r="RZD2090" s="2217"/>
      <c r="RZE2090" s="2217"/>
      <c r="RZF2090" s="2217"/>
      <c r="RZG2090" s="2217"/>
      <c r="RZH2090" s="2217"/>
      <c r="RZI2090" s="2217"/>
      <c r="RZJ2090" s="2217"/>
      <c r="RZK2090" s="2217"/>
      <c r="RZL2090" s="2217"/>
      <c r="RZM2090" s="2217"/>
      <c r="RZN2090" s="2217"/>
      <c r="RZO2090" s="2217"/>
      <c r="RZP2090" s="2217"/>
      <c r="RZQ2090" s="2217"/>
      <c r="RZR2090" s="2217"/>
      <c r="RZS2090" s="2217"/>
      <c r="RZT2090" s="2217"/>
      <c r="RZU2090" s="2217"/>
      <c r="RZV2090" s="2217"/>
      <c r="RZW2090" s="2217"/>
      <c r="RZX2090" s="2217"/>
      <c r="RZY2090" s="2217"/>
      <c r="RZZ2090" s="2217"/>
      <c r="SAA2090" s="2217"/>
      <c r="SAB2090" s="2217"/>
      <c r="SAC2090" s="2217"/>
      <c r="SAD2090" s="2217"/>
      <c r="SAE2090" s="2217"/>
      <c r="SAF2090" s="2217"/>
      <c r="SAG2090" s="2217"/>
      <c r="SAH2090" s="2217"/>
      <c r="SAI2090" s="2217"/>
      <c r="SAJ2090" s="2217"/>
      <c r="SAK2090" s="2217"/>
      <c r="SAL2090" s="2217"/>
      <c r="SAM2090" s="2217"/>
      <c r="SAN2090" s="2217"/>
      <c r="SAO2090" s="2217"/>
      <c r="SAP2090" s="2217"/>
      <c r="SAQ2090" s="2217"/>
      <c r="SAR2090" s="2217"/>
      <c r="SAS2090" s="2217"/>
      <c r="SAT2090" s="2217"/>
      <c r="SAU2090" s="2217"/>
      <c r="SAV2090" s="2217"/>
      <c r="SAW2090" s="2217"/>
      <c r="SAX2090" s="2217"/>
      <c r="SAY2090" s="2217"/>
      <c r="SAZ2090" s="2217"/>
      <c r="SBA2090" s="2217"/>
      <c r="SBB2090" s="2217"/>
      <c r="SBC2090" s="2217"/>
      <c r="SBD2090" s="2217"/>
      <c r="SBE2090" s="2217"/>
      <c r="SBF2090" s="2217"/>
      <c r="SBG2090" s="2217"/>
      <c r="SBH2090" s="2217"/>
      <c r="SBI2090" s="2217"/>
      <c r="SBJ2090" s="2217"/>
      <c r="SBK2090" s="2217"/>
      <c r="SBL2090" s="2217"/>
      <c r="SBM2090" s="2217"/>
      <c r="SBN2090" s="2217"/>
      <c r="SBO2090" s="2217"/>
      <c r="SBP2090" s="2217"/>
      <c r="SBQ2090" s="2217"/>
      <c r="SBR2090" s="2217"/>
      <c r="SBS2090" s="2217"/>
      <c r="SBT2090" s="2217"/>
      <c r="SBU2090" s="2217"/>
      <c r="SBV2090" s="2217"/>
      <c r="SBW2090" s="2217"/>
      <c r="SBX2090" s="2217"/>
      <c r="SBY2090" s="2217"/>
      <c r="SBZ2090" s="2217"/>
      <c r="SCA2090" s="2217"/>
      <c r="SCB2090" s="2217"/>
      <c r="SCC2090" s="2217"/>
      <c r="SCD2090" s="2217"/>
      <c r="SCE2090" s="2217"/>
      <c r="SCF2090" s="2217"/>
      <c r="SCG2090" s="2217"/>
      <c r="SCH2090" s="2217"/>
      <c r="SCI2090" s="2217"/>
      <c r="SCJ2090" s="2217"/>
      <c r="SCK2090" s="2217"/>
      <c r="SCL2090" s="2217"/>
      <c r="SCM2090" s="2217"/>
      <c r="SCN2090" s="2217"/>
      <c r="SCO2090" s="2217"/>
      <c r="SCP2090" s="2217"/>
      <c r="SCQ2090" s="2217"/>
      <c r="SCR2090" s="2217"/>
      <c r="SCS2090" s="2217"/>
      <c r="SCT2090" s="2217"/>
      <c r="SCU2090" s="2217"/>
      <c r="SCV2090" s="2217"/>
      <c r="SCW2090" s="2217"/>
      <c r="SCX2090" s="2217"/>
      <c r="SCY2090" s="2217"/>
      <c r="SCZ2090" s="2217"/>
      <c r="SDA2090" s="2217"/>
      <c r="SDB2090" s="2217"/>
      <c r="SDC2090" s="2217"/>
      <c r="SDD2090" s="2217"/>
      <c r="SDE2090" s="2217"/>
      <c r="SDF2090" s="2217"/>
      <c r="SDG2090" s="2217"/>
      <c r="SDH2090" s="2217"/>
      <c r="SDI2090" s="2217"/>
      <c r="SDJ2090" s="2217"/>
      <c r="SDK2090" s="2217"/>
      <c r="SDL2090" s="2217"/>
      <c r="SDM2090" s="2217"/>
      <c r="SDN2090" s="2217"/>
      <c r="SDO2090" s="2217"/>
      <c r="SDP2090" s="2217"/>
      <c r="SDQ2090" s="2217"/>
      <c r="SDR2090" s="2217"/>
      <c r="SDS2090" s="2217"/>
      <c r="SDT2090" s="2217"/>
      <c r="SDU2090" s="2217"/>
      <c r="SDV2090" s="2217"/>
      <c r="SDW2090" s="2217"/>
      <c r="SDX2090" s="2217"/>
      <c r="SDY2090" s="2217"/>
      <c r="SDZ2090" s="2217"/>
      <c r="SEA2090" s="2217"/>
      <c r="SEB2090" s="2217"/>
      <c r="SEC2090" s="2217"/>
      <c r="SED2090" s="2217"/>
      <c r="SEE2090" s="2217"/>
      <c r="SEF2090" s="2217"/>
      <c r="SEG2090" s="2217"/>
      <c r="SEH2090" s="2217"/>
      <c r="SEI2090" s="2217"/>
      <c r="SEJ2090" s="2217"/>
      <c r="SEK2090" s="2217"/>
      <c r="SEL2090" s="2217"/>
      <c r="SEM2090" s="2217"/>
      <c r="SEN2090" s="2217"/>
      <c r="SEO2090" s="2217"/>
      <c r="SEP2090" s="2217"/>
      <c r="SEQ2090" s="2217"/>
      <c r="SER2090" s="2217"/>
      <c r="SES2090" s="2217"/>
      <c r="SET2090" s="2217"/>
      <c r="SEU2090" s="2217"/>
      <c r="SEV2090" s="2217"/>
      <c r="SEW2090" s="2217"/>
      <c r="SEX2090" s="2217"/>
      <c r="SEY2090" s="2217"/>
      <c r="SEZ2090" s="2217"/>
      <c r="SFA2090" s="2217"/>
      <c r="SFB2090" s="2217"/>
      <c r="SFC2090" s="2217"/>
      <c r="SFD2090" s="2217"/>
      <c r="SFE2090" s="2217"/>
      <c r="SFF2090" s="2217"/>
      <c r="SFG2090" s="2217"/>
      <c r="SFH2090" s="2217"/>
      <c r="SFI2090" s="2217"/>
      <c r="SFJ2090" s="2217"/>
      <c r="SFK2090" s="2217"/>
      <c r="SFL2090" s="2217"/>
      <c r="SFM2090" s="2217"/>
      <c r="SFN2090" s="2217"/>
      <c r="SFO2090" s="2217"/>
      <c r="SFP2090" s="2217"/>
      <c r="SFQ2090" s="2217"/>
      <c r="SFR2090" s="2217"/>
      <c r="SFS2090" s="2217"/>
      <c r="SFT2090" s="2217"/>
      <c r="SFU2090" s="2217"/>
      <c r="SFV2090" s="2217"/>
      <c r="SFW2090" s="2217"/>
      <c r="SFX2090" s="2217"/>
      <c r="SFY2090" s="2217"/>
      <c r="SFZ2090" s="2217"/>
      <c r="SGA2090" s="2217"/>
      <c r="SGB2090" s="2217"/>
      <c r="SGC2090" s="2217"/>
      <c r="SGD2090" s="2217"/>
      <c r="SGE2090" s="2217"/>
      <c r="SGF2090" s="2217"/>
      <c r="SGG2090" s="2217"/>
      <c r="SGH2090" s="2217"/>
      <c r="SGI2090" s="2217"/>
      <c r="SGJ2090" s="2217"/>
      <c r="SGK2090" s="2217"/>
      <c r="SGL2090" s="2217"/>
      <c r="SGM2090" s="2217"/>
      <c r="SGN2090" s="2217"/>
      <c r="SGO2090" s="2217"/>
      <c r="SGP2090" s="2217"/>
      <c r="SGQ2090" s="2217"/>
      <c r="SGR2090" s="2217"/>
      <c r="SGS2090" s="2217"/>
      <c r="SGT2090" s="2217"/>
      <c r="SGU2090" s="2217"/>
      <c r="SGV2090" s="2217"/>
      <c r="SGW2090" s="2217"/>
      <c r="SGX2090" s="2217"/>
      <c r="SGY2090" s="2217"/>
      <c r="SGZ2090" s="2217"/>
      <c r="SHA2090" s="2217"/>
      <c r="SHB2090" s="2217"/>
      <c r="SHC2090" s="2217"/>
      <c r="SHD2090" s="2217"/>
      <c r="SHE2090" s="2217"/>
      <c r="SHF2090" s="2217"/>
      <c r="SHG2090" s="2217"/>
      <c r="SHH2090" s="2217"/>
      <c r="SHI2090" s="2217"/>
      <c r="SHJ2090" s="2217"/>
      <c r="SHK2090" s="2217"/>
      <c r="SHL2090" s="2217"/>
      <c r="SHM2090" s="2217"/>
      <c r="SHN2090" s="2217"/>
      <c r="SHO2090" s="2217"/>
      <c r="SHP2090" s="2217"/>
      <c r="SHQ2090" s="2217"/>
      <c r="SHR2090" s="2217"/>
      <c r="SHS2090" s="2217"/>
      <c r="SHT2090" s="2217"/>
      <c r="SHU2090" s="2217"/>
      <c r="SHV2090" s="2217"/>
      <c r="SHW2090" s="2217"/>
      <c r="SHX2090" s="2217"/>
      <c r="SHY2090" s="2217"/>
      <c r="SHZ2090" s="2217"/>
      <c r="SIA2090" s="2217"/>
      <c r="SIB2090" s="2217"/>
      <c r="SIC2090" s="2217"/>
      <c r="SID2090" s="2217"/>
      <c r="SIE2090" s="2217"/>
      <c r="SIF2090" s="2217"/>
      <c r="SIG2090" s="2217"/>
      <c r="SIH2090" s="2217"/>
      <c r="SII2090" s="2217"/>
      <c r="SIJ2090" s="2217"/>
      <c r="SIK2090" s="2217"/>
      <c r="SIL2090" s="2217"/>
      <c r="SIM2090" s="2217"/>
      <c r="SIN2090" s="2217"/>
      <c r="SIO2090" s="2217"/>
      <c r="SIP2090" s="2217"/>
      <c r="SIQ2090" s="2217"/>
      <c r="SIR2090" s="2217"/>
      <c r="SIS2090" s="2217"/>
      <c r="SIT2090" s="2217"/>
      <c r="SIU2090" s="2217"/>
      <c r="SIV2090" s="2217"/>
      <c r="SIW2090" s="2217"/>
      <c r="SIX2090" s="2217"/>
      <c r="SIY2090" s="2217"/>
      <c r="SIZ2090" s="2217"/>
      <c r="SJA2090" s="2217"/>
      <c r="SJB2090" s="2217"/>
      <c r="SJC2090" s="2217"/>
      <c r="SJD2090" s="2217"/>
      <c r="SJE2090" s="2217"/>
      <c r="SJF2090" s="2217"/>
      <c r="SJG2090" s="2217"/>
      <c r="SJH2090" s="2217"/>
      <c r="SJI2090" s="2217"/>
      <c r="SJJ2090" s="2217"/>
      <c r="SJK2090" s="2217"/>
      <c r="SJL2090" s="2217"/>
      <c r="SJM2090" s="2217"/>
      <c r="SJN2090" s="2217"/>
      <c r="SJO2090" s="2217"/>
      <c r="SJP2090" s="2217"/>
      <c r="SJQ2090" s="2217"/>
      <c r="SJR2090" s="2217"/>
      <c r="SJS2090" s="2217"/>
      <c r="SJT2090" s="2217"/>
      <c r="SJU2090" s="2217"/>
      <c r="SJV2090" s="2217"/>
      <c r="SJW2090" s="2217"/>
      <c r="SJX2090" s="2217"/>
      <c r="SJY2090" s="2217"/>
      <c r="SJZ2090" s="2217"/>
      <c r="SKA2090" s="2217"/>
      <c r="SKB2090" s="2217"/>
      <c r="SKC2090" s="2217"/>
      <c r="SKD2090" s="2217"/>
      <c r="SKE2090" s="2217"/>
      <c r="SKF2090" s="2217"/>
      <c r="SKG2090" s="2217"/>
      <c r="SKH2090" s="2217"/>
      <c r="SKI2090" s="2217"/>
      <c r="SKJ2090" s="2217"/>
      <c r="SKK2090" s="2217"/>
      <c r="SKL2090" s="2217"/>
      <c r="SKM2090" s="2217"/>
      <c r="SKN2090" s="2217"/>
      <c r="SKO2090" s="2217"/>
      <c r="SKP2090" s="2217"/>
      <c r="SKQ2090" s="2217"/>
      <c r="SKR2090" s="2217"/>
      <c r="SKS2090" s="2217"/>
      <c r="SKT2090" s="2217"/>
      <c r="SKU2090" s="2217"/>
      <c r="SKV2090" s="2217"/>
      <c r="SKW2090" s="2217"/>
      <c r="SKX2090" s="2217"/>
      <c r="SKY2090" s="2217"/>
      <c r="SKZ2090" s="2217"/>
      <c r="SLA2090" s="2217"/>
      <c r="SLB2090" s="2217"/>
      <c r="SLC2090" s="2217"/>
      <c r="SLD2090" s="2217"/>
      <c r="SLE2090" s="2217"/>
      <c r="SLF2090" s="2217"/>
      <c r="SLG2090" s="2217"/>
      <c r="SLH2090" s="2217"/>
      <c r="SLI2090" s="2217"/>
      <c r="SLJ2090" s="2217"/>
      <c r="SLK2090" s="2217"/>
      <c r="SLL2090" s="2217"/>
      <c r="SLM2090" s="2217"/>
      <c r="SLN2090" s="2217"/>
      <c r="SLO2090" s="2217"/>
      <c r="SLP2090" s="2217"/>
      <c r="SLQ2090" s="2217"/>
      <c r="SLR2090" s="2217"/>
      <c r="SLS2090" s="2217"/>
      <c r="SLT2090" s="2217"/>
      <c r="SLU2090" s="2217"/>
      <c r="SLV2090" s="2217"/>
      <c r="SLW2090" s="2217"/>
      <c r="SLX2090" s="2217"/>
      <c r="SLY2090" s="2217"/>
      <c r="SLZ2090" s="2217"/>
      <c r="SMA2090" s="2217"/>
      <c r="SMB2090" s="2217"/>
      <c r="SMC2090" s="2217"/>
      <c r="SMD2090" s="2217"/>
      <c r="SME2090" s="2217"/>
      <c r="SMF2090" s="2217"/>
      <c r="SMG2090" s="2217"/>
      <c r="SMH2090" s="2217"/>
      <c r="SMI2090" s="2217"/>
      <c r="SMJ2090" s="2217"/>
      <c r="SMK2090" s="2217"/>
      <c r="SML2090" s="2217"/>
      <c r="SMM2090" s="2217"/>
      <c r="SMN2090" s="2217"/>
      <c r="SMO2090" s="2217"/>
      <c r="SMP2090" s="2217"/>
      <c r="SMQ2090" s="2217"/>
      <c r="SMR2090" s="2217"/>
      <c r="SMS2090" s="2217"/>
      <c r="SMT2090" s="2217"/>
      <c r="SMU2090" s="2217"/>
      <c r="SMV2090" s="2217"/>
      <c r="SMW2090" s="2217"/>
      <c r="SMX2090" s="2217"/>
      <c r="SMY2090" s="2217"/>
      <c r="SMZ2090" s="2217"/>
      <c r="SNA2090" s="2217"/>
      <c r="SNB2090" s="2217"/>
      <c r="SNC2090" s="2217"/>
      <c r="SND2090" s="2217"/>
      <c r="SNE2090" s="2217"/>
      <c r="SNF2090" s="2217"/>
      <c r="SNG2090" s="2217"/>
      <c r="SNH2090" s="2217"/>
      <c r="SNI2090" s="2217"/>
      <c r="SNJ2090" s="2217"/>
      <c r="SNK2090" s="2217"/>
      <c r="SNL2090" s="2217"/>
      <c r="SNM2090" s="2217"/>
      <c r="SNN2090" s="2217"/>
      <c r="SNO2090" s="2217"/>
      <c r="SNP2090" s="2217"/>
      <c r="SNQ2090" s="2217"/>
      <c r="SNR2090" s="2217"/>
      <c r="SNS2090" s="2217"/>
      <c r="SNT2090" s="2217"/>
      <c r="SNU2090" s="2217"/>
      <c r="SNV2090" s="2217"/>
      <c r="SNW2090" s="2217"/>
      <c r="SNX2090" s="2217"/>
      <c r="SNY2090" s="2217"/>
      <c r="SNZ2090" s="2217"/>
      <c r="SOA2090" s="2217"/>
      <c r="SOB2090" s="2217"/>
      <c r="SOC2090" s="2217"/>
      <c r="SOD2090" s="2217"/>
      <c r="SOE2090" s="2217"/>
      <c r="SOF2090" s="2217"/>
      <c r="SOG2090" s="2217"/>
      <c r="SOH2090" s="2217"/>
      <c r="SOI2090" s="2217"/>
      <c r="SOJ2090" s="2217"/>
      <c r="SOK2090" s="2217"/>
      <c r="SOL2090" s="2217"/>
      <c r="SOM2090" s="2217"/>
      <c r="SON2090" s="2217"/>
      <c r="SOO2090" s="2217"/>
      <c r="SOP2090" s="2217"/>
      <c r="SOQ2090" s="2217"/>
      <c r="SOR2090" s="2217"/>
      <c r="SOS2090" s="2217"/>
      <c r="SOT2090" s="2217"/>
      <c r="SOU2090" s="2217"/>
      <c r="SOV2090" s="2217"/>
      <c r="SOW2090" s="2217"/>
      <c r="SOX2090" s="2217"/>
      <c r="SOY2090" s="2217"/>
      <c r="SOZ2090" s="2217"/>
      <c r="SPA2090" s="2217"/>
      <c r="SPB2090" s="2217"/>
      <c r="SPC2090" s="2217"/>
      <c r="SPD2090" s="2217"/>
      <c r="SPE2090" s="2217"/>
      <c r="SPF2090" s="2217"/>
      <c r="SPG2090" s="2217"/>
      <c r="SPH2090" s="2217"/>
      <c r="SPI2090" s="2217"/>
      <c r="SPJ2090" s="2217"/>
      <c r="SPK2090" s="2217"/>
      <c r="SPL2090" s="2217"/>
      <c r="SPM2090" s="2217"/>
      <c r="SPN2090" s="2217"/>
      <c r="SPO2090" s="2217"/>
      <c r="SPP2090" s="2217"/>
      <c r="SPQ2090" s="2217"/>
      <c r="SPR2090" s="2217"/>
      <c r="SPS2090" s="2217"/>
      <c r="SPT2090" s="2217"/>
      <c r="SPU2090" s="2217"/>
      <c r="SPV2090" s="2217"/>
      <c r="SPW2090" s="2217"/>
      <c r="SPX2090" s="2217"/>
      <c r="SPY2090" s="2217"/>
      <c r="SPZ2090" s="2217"/>
      <c r="SQA2090" s="2217"/>
      <c r="SQB2090" s="2217"/>
      <c r="SQC2090" s="2217"/>
      <c r="SQD2090" s="2217"/>
      <c r="SQE2090" s="2217"/>
      <c r="SQF2090" s="2217"/>
      <c r="SQG2090" s="2217"/>
      <c r="SQH2090" s="2217"/>
      <c r="SQI2090" s="2217"/>
      <c r="SQJ2090" s="2217"/>
      <c r="SQK2090" s="2217"/>
      <c r="SQL2090" s="2217"/>
      <c r="SQM2090" s="2217"/>
      <c r="SQN2090" s="2217"/>
      <c r="SQO2090" s="2217"/>
      <c r="SQP2090" s="2217"/>
      <c r="SQQ2090" s="2217"/>
      <c r="SQR2090" s="2217"/>
      <c r="SQS2090" s="2217"/>
      <c r="SQT2090" s="2217"/>
      <c r="SQU2090" s="2217"/>
      <c r="SQV2090" s="2217"/>
      <c r="SQW2090" s="2217"/>
      <c r="SQX2090" s="2217"/>
      <c r="SQY2090" s="2217"/>
      <c r="SQZ2090" s="2217"/>
      <c r="SRA2090" s="2217"/>
      <c r="SRB2090" s="2217"/>
      <c r="SRC2090" s="2217"/>
      <c r="SRD2090" s="2217"/>
      <c r="SRE2090" s="2217"/>
      <c r="SRF2090" s="2217"/>
      <c r="SRG2090" s="2217"/>
      <c r="SRH2090" s="2217"/>
      <c r="SRI2090" s="2217"/>
      <c r="SRJ2090" s="2217"/>
      <c r="SRK2090" s="2217"/>
      <c r="SRL2090" s="2217"/>
      <c r="SRM2090" s="2217"/>
      <c r="SRN2090" s="2217"/>
      <c r="SRO2090" s="2217"/>
      <c r="SRP2090" s="2217"/>
      <c r="SRQ2090" s="2217"/>
      <c r="SRR2090" s="2217"/>
      <c r="SRS2090" s="2217"/>
      <c r="SRT2090" s="2217"/>
      <c r="SRU2090" s="2217"/>
      <c r="SRV2090" s="2217"/>
      <c r="SRW2090" s="2217"/>
      <c r="SRX2090" s="2217"/>
      <c r="SRY2090" s="2217"/>
      <c r="SRZ2090" s="2217"/>
      <c r="SSA2090" s="2217"/>
      <c r="SSB2090" s="2217"/>
      <c r="SSC2090" s="2217"/>
      <c r="SSD2090" s="2217"/>
      <c r="SSE2090" s="2217"/>
      <c r="SSF2090" s="2217"/>
      <c r="SSG2090" s="2217"/>
      <c r="SSH2090" s="2217"/>
      <c r="SSI2090" s="2217"/>
      <c r="SSJ2090" s="2217"/>
      <c r="SSK2090" s="2217"/>
      <c r="SSL2090" s="2217"/>
      <c r="SSM2090" s="2217"/>
      <c r="SSN2090" s="2217"/>
      <c r="SSO2090" s="2217"/>
      <c r="SSP2090" s="2217"/>
      <c r="SSQ2090" s="2217"/>
      <c r="SSR2090" s="2217"/>
      <c r="SSS2090" s="2217"/>
      <c r="SST2090" s="2217"/>
      <c r="SSU2090" s="2217"/>
      <c r="SSV2090" s="2217"/>
      <c r="SSW2090" s="2217"/>
      <c r="SSX2090" s="2217"/>
      <c r="SSY2090" s="2217"/>
      <c r="SSZ2090" s="2217"/>
      <c r="STA2090" s="2217"/>
      <c r="STB2090" s="2217"/>
      <c r="STC2090" s="2217"/>
      <c r="STD2090" s="2217"/>
      <c r="STE2090" s="2217"/>
      <c r="STF2090" s="2217"/>
      <c r="STG2090" s="2217"/>
      <c r="STH2090" s="2217"/>
      <c r="STI2090" s="2217"/>
      <c r="STJ2090" s="2217"/>
      <c r="STK2090" s="2217"/>
      <c r="STL2090" s="2217"/>
      <c r="STM2090" s="2217"/>
      <c r="STN2090" s="2217"/>
      <c r="STO2090" s="2217"/>
      <c r="STP2090" s="2217"/>
      <c r="STQ2090" s="2217"/>
      <c r="STR2090" s="2217"/>
      <c r="STS2090" s="2217"/>
      <c r="STT2090" s="2217"/>
      <c r="STU2090" s="2217"/>
      <c r="STV2090" s="2217"/>
      <c r="STW2090" s="2217"/>
      <c r="STX2090" s="2217"/>
      <c r="STY2090" s="2217"/>
      <c r="STZ2090" s="2217"/>
      <c r="SUA2090" s="2217"/>
      <c r="SUB2090" s="2217"/>
      <c r="SUC2090" s="2217"/>
      <c r="SUD2090" s="2217"/>
      <c r="SUE2090" s="2217"/>
      <c r="SUF2090" s="2217"/>
      <c r="SUG2090" s="2217"/>
      <c r="SUH2090" s="2217"/>
      <c r="SUI2090" s="2217"/>
      <c r="SUJ2090" s="2217"/>
      <c r="SUK2090" s="2217"/>
      <c r="SUL2090" s="2217"/>
      <c r="SUM2090" s="2217"/>
      <c r="SUN2090" s="2217"/>
      <c r="SUO2090" s="2217"/>
      <c r="SUP2090" s="2217"/>
      <c r="SUQ2090" s="2217"/>
      <c r="SUR2090" s="2217"/>
      <c r="SUS2090" s="2217"/>
      <c r="SUT2090" s="2217"/>
      <c r="SUU2090" s="2217"/>
      <c r="SUV2090" s="2217"/>
      <c r="SUW2090" s="2217"/>
      <c r="SUX2090" s="2217"/>
      <c r="SUY2090" s="2217"/>
      <c r="SUZ2090" s="2217"/>
      <c r="SVA2090" s="2217"/>
      <c r="SVB2090" s="2217"/>
      <c r="SVC2090" s="2217"/>
      <c r="SVD2090" s="2217"/>
      <c r="SVE2090" s="2217"/>
      <c r="SVF2090" s="2217"/>
      <c r="SVG2090" s="2217"/>
      <c r="SVH2090" s="2217"/>
      <c r="SVI2090" s="2217"/>
      <c r="SVJ2090" s="2217"/>
      <c r="SVK2090" s="2217"/>
      <c r="SVL2090" s="2217"/>
      <c r="SVM2090" s="2217"/>
      <c r="SVN2090" s="2217"/>
      <c r="SVO2090" s="2217"/>
      <c r="SVP2090" s="2217"/>
      <c r="SVQ2090" s="2217"/>
      <c r="SVR2090" s="2217"/>
      <c r="SVS2090" s="2217"/>
      <c r="SVT2090" s="2217"/>
      <c r="SVU2090" s="2217"/>
      <c r="SVV2090" s="2217"/>
      <c r="SVW2090" s="2217"/>
      <c r="SVX2090" s="2217"/>
      <c r="SVY2090" s="2217"/>
      <c r="SVZ2090" s="2217"/>
      <c r="SWA2090" s="2217"/>
      <c r="SWB2090" s="2217"/>
      <c r="SWC2090" s="2217"/>
      <c r="SWD2090" s="2217"/>
      <c r="SWE2090" s="2217"/>
      <c r="SWF2090" s="2217"/>
      <c r="SWG2090" s="2217"/>
      <c r="SWH2090" s="2217"/>
      <c r="SWI2090" s="2217"/>
      <c r="SWJ2090" s="2217"/>
      <c r="SWK2090" s="2217"/>
      <c r="SWL2090" s="2217"/>
      <c r="SWM2090" s="2217"/>
      <c r="SWN2090" s="2217"/>
      <c r="SWO2090" s="2217"/>
      <c r="SWP2090" s="2217"/>
      <c r="SWQ2090" s="2217"/>
      <c r="SWR2090" s="2217"/>
      <c r="SWS2090" s="2217"/>
      <c r="SWT2090" s="2217"/>
      <c r="SWU2090" s="2217"/>
      <c r="SWV2090" s="2217"/>
      <c r="SWW2090" s="2217"/>
      <c r="SWX2090" s="2217"/>
      <c r="SWY2090" s="2217"/>
      <c r="SWZ2090" s="2217"/>
      <c r="SXA2090" s="2217"/>
      <c r="SXB2090" s="2217"/>
      <c r="SXC2090" s="2217"/>
      <c r="SXD2090" s="2217"/>
      <c r="SXE2090" s="2217"/>
      <c r="SXF2090" s="2217"/>
      <c r="SXG2090" s="2217"/>
      <c r="SXH2090" s="2217"/>
      <c r="SXI2090" s="2217"/>
      <c r="SXJ2090" s="2217"/>
      <c r="SXK2090" s="2217"/>
      <c r="SXL2090" s="2217"/>
      <c r="SXM2090" s="2217"/>
      <c r="SXN2090" s="2217"/>
      <c r="SXO2090" s="2217"/>
      <c r="SXP2090" s="2217"/>
      <c r="SXQ2090" s="2217"/>
      <c r="SXR2090" s="2217"/>
      <c r="SXS2090" s="2217"/>
      <c r="SXT2090" s="2217"/>
      <c r="SXU2090" s="2217"/>
      <c r="SXV2090" s="2217"/>
      <c r="SXW2090" s="2217"/>
      <c r="SXX2090" s="2217"/>
      <c r="SXY2090" s="2217"/>
      <c r="SXZ2090" s="2217"/>
      <c r="SYA2090" s="2217"/>
      <c r="SYB2090" s="2217"/>
      <c r="SYC2090" s="2217"/>
      <c r="SYD2090" s="2217"/>
      <c r="SYE2090" s="2217"/>
      <c r="SYF2090" s="2217"/>
      <c r="SYG2090" s="2217"/>
      <c r="SYH2090" s="2217"/>
      <c r="SYI2090" s="2217"/>
      <c r="SYJ2090" s="2217"/>
      <c r="SYK2090" s="2217"/>
      <c r="SYL2090" s="2217"/>
      <c r="SYM2090" s="2217"/>
      <c r="SYN2090" s="2217"/>
      <c r="SYO2090" s="2217"/>
      <c r="SYP2090" s="2217"/>
      <c r="SYQ2090" s="2217"/>
      <c r="SYR2090" s="2217"/>
      <c r="SYS2090" s="2217"/>
      <c r="SYT2090" s="2217"/>
      <c r="SYU2090" s="2217"/>
      <c r="SYV2090" s="2217"/>
      <c r="SYW2090" s="2217"/>
      <c r="SYX2090" s="2217"/>
      <c r="SYY2090" s="2217"/>
      <c r="SYZ2090" s="2217"/>
      <c r="SZA2090" s="2217"/>
      <c r="SZB2090" s="2217"/>
      <c r="SZC2090" s="2217"/>
      <c r="SZD2090" s="2217"/>
      <c r="SZE2090" s="2217"/>
      <c r="SZF2090" s="2217"/>
      <c r="SZG2090" s="2217"/>
      <c r="SZH2090" s="2217"/>
      <c r="SZI2090" s="2217"/>
      <c r="SZJ2090" s="2217"/>
      <c r="SZK2090" s="2217"/>
      <c r="SZL2090" s="2217"/>
      <c r="SZM2090" s="2217"/>
      <c r="SZN2090" s="2217"/>
      <c r="SZO2090" s="2217"/>
      <c r="SZP2090" s="2217"/>
      <c r="SZQ2090" s="2217"/>
      <c r="SZR2090" s="2217"/>
      <c r="SZS2090" s="2217"/>
      <c r="SZT2090" s="2217"/>
      <c r="SZU2090" s="2217"/>
      <c r="SZV2090" s="2217"/>
      <c r="SZW2090" s="2217"/>
      <c r="SZX2090" s="2217"/>
      <c r="SZY2090" s="2217"/>
      <c r="SZZ2090" s="2217"/>
      <c r="TAA2090" s="2217"/>
      <c r="TAB2090" s="2217"/>
      <c r="TAC2090" s="2217"/>
      <c r="TAD2090" s="2217"/>
      <c r="TAE2090" s="2217"/>
      <c r="TAF2090" s="2217"/>
      <c r="TAG2090" s="2217"/>
      <c r="TAH2090" s="2217"/>
      <c r="TAI2090" s="2217"/>
      <c r="TAJ2090" s="2217"/>
      <c r="TAK2090" s="2217"/>
      <c r="TAL2090" s="2217"/>
      <c r="TAM2090" s="2217"/>
      <c r="TAN2090" s="2217"/>
      <c r="TAO2090" s="2217"/>
      <c r="TAP2090" s="2217"/>
      <c r="TAQ2090" s="2217"/>
      <c r="TAR2090" s="2217"/>
      <c r="TAS2090" s="2217"/>
      <c r="TAT2090" s="2217"/>
      <c r="TAU2090" s="2217"/>
      <c r="TAV2090" s="2217"/>
      <c r="TAW2090" s="2217"/>
      <c r="TAX2090" s="2217"/>
      <c r="TAY2090" s="2217"/>
      <c r="TAZ2090" s="2217"/>
      <c r="TBA2090" s="2217"/>
      <c r="TBB2090" s="2217"/>
      <c r="TBC2090" s="2217"/>
      <c r="TBD2090" s="2217"/>
      <c r="TBE2090" s="2217"/>
      <c r="TBF2090" s="2217"/>
      <c r="TBG2090" s="2217"/>
      <c r="TBH2090" s="2217"/>
      <c r="TBI2090" s="2217"/>
      <c r="TBJ2090" s="2217"/>
      <c r="TBK2090" s="2217"/>
      <c r="TBL2090" s="2217"/>
      <c r="TBM2090" s="2217"/>
      <c r="TBN2090" s="2217"/>
      <c r="TBO2090" s="2217"/>
      <c r="TBP2090" s="2217"/>
      <c r="TBQ2090" s="2217"/>
      <c r="TBR2090" s="2217"/>
      <c r="TBS2090" s="2217"/>
      <c r="TBT2090" s="2217"/>
      <c r="TBU2090" s="2217"/>
      <c r="TBV2090" s="2217"/>
      <c r="TBW2090" s="2217"/>
      <c r="TBX2090" s="2217"/>
      <c r="TBY2090" s="2217"/>
      <c r="TBZ2090" s="2217"/>
      <c r="TCA2090" s="2217"/>
      <c r="TCB2090" s="2217"/>
      <c r="TCC2090" s="2217"/>
      <c r="TCD2090" s="2217"/>
      <c r="TCE2090" s="2217"/>
      <c r="TCF2090" s="2217"/>
      <c r="TCG2090" s="2217"/>
      <c r="TCH2090" s="2217"/>
      <c r="TCI2090" s="2217"/>
      <c r="TCJ2090" s="2217"/>
      <c r="TCK2090" s="2217"/>
      <c r="TCL2090" s="2217"/>
      <c r="TCM2090" s="2217"/>
      <c r="TCN2090" s="2217"/>
      <c r="TCO2090" s="2217"/>
      <c r="TCP2090" s="2217"/>
      <c r="TCQ2090" s="2217"/>
      <c r="TCR2090" s="2217"/>
      <c r="TCS2090" s="2217"/>
      <c r="TCT2090" s="2217"/>
      <c r="TCU2090" s="2217"/>
      <c r="TCV2090" s="2217"/>
      <c r="TCW2090" s="2217"/>
      <c r="TCX2090" s="2217"/>
      <c r="TCY2090" s="2217"/>
      <c r="TCZ2090" s="2217"/>
      <c r="TDA2090" s="2217"/>
      <c r="TDB2090" s="2217"/>
      <c r="TDC2090" s="2217"/>
      <c r="TDD2090" s="2217"/>
      <c r="TDE2090" s="2217"/>
      <c r="TDF2090" s="2217"/>
      <c r="TDG2090" s="2217"/>
      <c r="TDH2090" s="2217"/>
      <c r="TDI2090" s="2217"/>
      <c r="TDJ2090" s="2217"/>
      <c r="TDK2090" s="2217"/>
      <c r="TDL2090" s="2217"/>
      <c r="TDM2090" s="2217"/>
      <c r="TDN2090" s="2217"/>
      <c r="TDO2090" s="2217"/>
      <c r="TDP2090" s="2217"/>
      <c r="TDQ2090" s="2217"/>
      <c r="TDR2090" s="2217"/>
      <c r="TDS2090" s="2217"/>
      <c r="TDT2090" s="2217"/>
      <c r="TDU2090" s="2217"/>
      <c r="TDV2090" s="2217"/>
      <c r="TDW2090" s="2217"/>
      <c r="TDX2090" s="2217"/>
      <c r="TDY2090" s="2217"/>
      <c r="TDZ2090" s="2217"/>
      <c r="TEA2090" s="2217"/>
      <c r="TEB2090" s="2217"/>
      <c r="TEC2090" s="2217"/>
      <c r="TED2090" s="2217"/>
      <c r="TEE2090" s="2217"/>
      <c r="TEF2090" s="2217"/>
      <c r="TEG2090" s="2217"/>
      <c r="TEH2090" s="2217"/>
      <c r="TEI2090" s="2217"/>
      <c r="TEJ2090" s="2217"/>
      <c r="TEK2090" s="2217"/>
      <c r="TEL2090" s="2217"/>
      <c r="TEM2090" s="2217"/>
      <c r="TEN2090" s="2217"/>
      <c r="TEO2090" s="2217"/>
      <c r="TEP2090" s="2217"/>
      <c r="TEQ2090" s="2217"/>
      <c r="TER2090" s="2217"/>
      <c r="TES2090" s="2217"/>
      <c r="TET2090" s="2217"/>
      <c r="TEU2090" s="2217"/>
      <c r="TEV2090" s="2217"/>
      <c r="TEW2090" s="2217"/>
      <c r="TEX2090" s="2217"/>
      <c r="TEY2090" s="2217"/>
      <c r="TEZ2090" s="2217"/>
      <c r="TFA2090" s="2217"/>
      <c r="TFB2090" s="2217"/>
      <c r="TFC2090" s="2217"/>
      <c r="TFD2090" s="2217"/>
      <c r="TFE2090" s="2217"/>
      <c r="TFF2090" s="2217"/>
      <c r="TFG2090" s="2217"/>
      <c r="TFH2090" s="2217"/>
      <c r="TFI2090" s="2217"/>
      <c r="TFJ2090" s="2217"/>
      <c r="TFK2090" s="2217"/>
      <c r="TFL2090" s="2217"/>
      <c r="TFM2090" s="2217"/>
      <c r="TFN2090" s="2217"/>
      <c r="TFO2090" s="2217"/>
      <c r="TFP2090" s="2217"/>
      <c r="TFQ2090" s="2217"/>
      <c r="TFR2090" s="2217"/>
      <c r="TFS2090" s="2217"/>
      <c r="TFT2090" s="2217"/>
      <c r="TFU2090" s="2217"/>
      <c r="TFV2090" s="2217"/>
      <c r="TFW2090" s="2217"/>
      <c r="TFX2090" s="2217"/>
      <c r="TFY2090" s="2217"/>
      <c r="TFZ2090" s="2217"/>
      <c r="TGA2090" s="2217"/>
      <c r="TGB2090" s="2217"/>
      <c r="TGC2090" s="2217"/>
      <c r="TGD2090" s="2217"/>
      <c r="TGE2090" s="2217"/>
      <c r="TGF2090" s="2217"/>
      <c r="TGG2090" s="2217"/>
      <c r="TGH2090" s="2217"/>
      <c r="TGI2090" s="2217"/>
      <c r="TGJ2090" s="2217"/>
      <c r="TGK2090" s="2217"/>
      <c r="TGL2090" s="2217"/>
      <c r="TGM2090" s="2217"/>
      <c r="TGN2090" s="2217"/>
      <c r="TGO2090" s="2217"/>
      <c r="TGP2090" s="2217"/>
      <c r="TGQ2090" s="2217"/>
      <c r="TGR2090" s="2217"/>
      <c r="TGS2090" s="2217"/>
      <c r="TGT2090" s="2217"/>
      <c r="TGU2090" s="2217"/>
      <c r="TGV2090" s="2217"/>
      <c r="TGW2090" s="2217"/>
      <c r="TGX2090" s="2217"/>
      <c r="TGY2090" s="2217"/>
      <c r="TGZ2090" s="2217"/>
      <c r="THA2090" s="2217"/>
      <c r="THB2090" s="2217"/>
      <c r="THC2090" s="2217"/>
      <c r="THD2090" s="2217"/>
      <c r="THE2090" s="2217"/>
      <c r="THF2090" s="2217"/>
      <c r="THG2090" s="2217"/>
      <c r="THH2090" s="2217"/>
      <c r="THI2090" s="2217"/>
      <c r="THJ2090" s="2217"/>
      <c r="THK2090" s="2217"/>
      <c r="THL2090" s="2217"/>
      <c r="THM2090" s="2217"/>
      <c r="THN2090" s="2217"/>
      <c r="THO2090" s="2217"/>
      <c r="THP2090" s="2217"/>
      <c r="THQ2090" s="2217"/>
      <c r="THR2090" s="2217"/>
      <c r="THS2090" s="2217"/>
      <c r="THT2090" s="2217"/>
      <c r="THU2090" s="2217"/>
      <c r="THV2090" s="2217"/>
      <c r="THW2090" s="2217"/>
      <c r="THX2090" s="2217"/>
      <c r="THY2090" s="2217"/>
      <c r="THZ2090" s="2217"/>
      <c r="TIA2090" s="2217"/>
      <c r="TIB2090" s="2217"/>
      <c r="TIC2090" s="2217"/>
      <c r="TID2090" s="2217"/>
      <c r="TIE2090" s="2217"/>
      <c r="TIF2090" s="2217"/>
      <c r="TIG2090" s="2217"/>
      <c r="TIH2090" s="2217"/>
      <c r="TII2090" s="2217"/>
      <c r="TIJ2090" s="2217"/>
      <c r="TIK2090" s="2217"/>
      <c r="TIL2090" s="2217"/>
      <c r="TIM2090" s="2217"/>
      <c r="TIN2090" s="2217"/>
      <c r="TIO2090" s="2217"/>
      <c r="TIP2090" s="2217"/>
      <c r="TIQ2090" s="2217"/>
      <c r="TIR2090" s="2217"/>
      <c r="TIS2090" s="2217"/>
      <c r="TIT2090" s="2217"/>
      <c r="TIU2090" s="2217"/>
      <c r="TIV2090" s="2217"/>
      <c r="TIW2090" s="2217"/>
      <c r="TIX2090" s="2217"/>
      <c r="TIY2090" s="2217"/>
      <c r="TIZ2090" s="2217"/>
      <c r="TJA2090" s="2217"/>
      <c r="TJB2090" s="2217"/>
      <c r="TJC2090" s="2217"/>
      <c r="TJD2090" s="2217"/>
      <c r="TJE2090" s="2217"/>
      <c r="TJF2090" s="2217"/>
      <c r="TJG2090" s="2217"/>
      <c r="TJH2090" s="2217"/>
      <c r="TJI2090" s="2217"/>
      <c r="TJJ2090" s="2217"/>
      <c r="TJK2090" s="2217"/>
      <c r="TJL2090" s="2217"/>
      <c r="TJM2090" s="2217"/>
      <c r="TJN2090" s="2217"/>
      <c r="TJO2090" s="2217"/>
      <c r="TJP2090" s="2217"/>
      <c r="TJQ2090" s="2217"/>
      <c r="TJR2090" s="2217"/>
      <c r="TJS2090" s="2217"/>
      <c r="TJT2090" s="2217"/>
      <c r="TJU2090" s="2217"/>
      <c r="TJV2090" s="2217"/>
      <c r="TJW2090" s="2217"/>
      <c r="TJX2090" s="2217"/>
      <c r="TJY2090" s="2217"/>
      <c r="TJZ2090" s="2217"/>
      <c r="TKA2090" s="2217"/>
      <c r="TKB2090" s="2217"/>
      <c r="TKC2090" s="2217"/>
      <c r="TKD2090" s="2217"/>
      <c r="TKE2090" s="2217"/>
      <c r="TKF2090" s="2217"/>
      <c r="TKG2090" s="2217"/>
      <c r="TKH2090" s="2217"/>
      <c r="TKI2090" s="2217"/>
      <c r="TKJ2090" s="2217"/>
      <c r="TKK2090" s="2217"/>
      <c r="TKL2090" s="2217"/>
      <c r="TKM2090" s="2217"/>
      <c r="TKN2090" s="2217"/>
      <c r="TKO2090" s="2217"/>
      <c r="TKP2090" s="2217"/>
      <c r="TKQ2090" s="2217"/>
      <c r="TKR2090" s="2217"/>
      <c r="TKS2090" s="2217"/>
      <c r="TKT2090" s="2217"/>
      <c r="TKU2090" s="2217"/>
      <c r="TKV2090" s="2217"/>
      <c r="TKW2090" s="2217"/>
      <c r="TKX2090" s="2217"/>
      <c r="TKY2090" s="2217"/>
      <c r="TKZ2090" s="2217"/>
      <c r="TLA2090" s="2217"/>
      <c r="TLB2090" s="2217"/>
      <c r="TLC2090" s="2217"/>
      <c r="TLD2090" s="2217"/>
      <c r="TLE2090" s="2217"/>
      <c r="TLF2090" s="2217"/>
      <c r="TLG2090" s="2217"/>
      <c r="TLH2090" s="2217"/>
      <c r="TLI2090" s="2217"/>
      <c r="TLJ2090" s="2217"/>
      <c r="TLK2090" s="2217"/>
      <c r="TLL2090" s="2217"/>
      <c r="TLM2090" s="2217"/>
      <c r="TLN2090" s="2217"/>
      <c r="TLO2090" s="2217"/>
      <c r="TLP2090" s="2217"/>
      <c r="TLQ2090" s="2217"/>
      <c r="TLR2090" s="2217"/>
      <c r="TLS2090" s="2217"/>
      <c r="TLT2090" s="2217"/>
      <c r="TLU2090" s="2217"/>
      <c r="TLV2090" s="2217"/>
      <c r="TLW2090" s="2217"/>
      <c r="TLX2090" s="2217"/>
      <c r="TLY2090" s="2217"/>
      <c r="TLZ2090" s="2217"/>
      <c r="TMA2090" s="2217"/>
      <c r="TMB2090" s="2217"/>
      <c r="TMC2090" s="2217"/>
      <c r="TMD2090" s="2217"/>
      <c r="TME2090" s="2217"/>
      <c r="TMF2090" s="2217"/>
      <c r="TMG2090" s="2217"/>
      <c r="TMH2090" s="2217"/>
      <c r="TMI2090" s="2217"/>
      <c r="TMJ2090" s="2217"/>
      <c r="TMK2090" s="2217"/>
      <c r="TML2090" s="2217"/>
      <c r="TMM2090" s="2217"/>
      <c r="TMN2090" s="2217"/>
      <c r="TMO2090" s="2217"/>
      <c r="TMP2090" s="2217"/>
      <c r="TMQ2090" s="2217"/>
      <c r="TMR2090" s="2217"/>
      <c r="TMS2090" s="2217"/>
      <c r="TMT2090" s="2217"/>
      <c r="TMU2090" s="2217"/>
      <c r="TMV2090" s="2217"/>
      <c r="TMW2090" s="2217"/>
      <c r="TMX2090" s="2217"/>
      <c r="TMY2090" s="2217"/>
      <c r="TMZ2090" s="2217"/>
      <c r="TNA2090" s="2217"/>
      <c r="TNB2090" s="2217"/>
      <c r="TNC2090" s="2217"/>
      <c r="TND2090" s="2217"/>
      <c r="TNE2090" s="2217"/>
      <c r="TNF2090" s="2217"/>
      <c r="TNG2090" s="2217"/>
      <c r="TNH2090" s="2217"/>
      <c r="TNI2090" s="2217"/>
      <c r="TNJ2090" s="2217"/>
      <c r="TNK2090" s="2217"/>
      <c r="TNL2090" s="2217"/>
      <c r="TNM2090" s="2217"/>
      <c r="TNN2090" s="2217"/>
      <c r="TNO2090" s="2217"/>
      <c r="TNP2090" s="2217"/>
      <c r="TNQ2090" s="2217"/>
      <c r="TNR2090" s="2217"/>
      <c r="TNS2090" s="2217"/>
      <c r="TNT2090" s="2217"/>
      <c r="TNU2090" s="2217"/>
      <c r="TNV2090" s="2217"/>
      <c r="TNW2090" s="2217"/>
      <c r="TNX2090" s="2217"/>
      <c r="TNY2090" s="2217"/>
      <c r="TNZ2090" s="2217"/>
      <c r="TOA2090" s="2217"/>
      <c r="TOB2090" s="2217"/>
      <c r="TOC2090" s="2217"/>
      <c r="TOD2090" s="2217"/>
      <c r="TOE2090" s="2217"/>
      <c r="TOF2090" s="2217"/>
      <c r="TOG2090" s="2217"/>
      <c r="TOH2090" s="2217"/>
      <c r="TOI2090" s="2217"/>
      <c r="TOJ2090" s="2217"/>
      <c r="TOK2090" s="2217"/>
      <c r="TOL2090" s="2217"/>
      <c r="TOM2090" s="2217"/>
      <c r="TON2090" s="2217"/>
      <c r="TOO2090" s="2217"/>
      <c r="TOP2090" s="2217"/>
      <c r="TOQ2090" s="2217"/>
      <c r="TOR2090" s="2217"/>
      <c r="TOS2090" s="2217"/>
      <c r="TOT2090" s="2217"/>
      <c r="TOU2090" s="2217"/>
      <c r="TOV2090" s="2217"/>
      <c r="TOW2090" s="2217"/>
      <c r="TOX2090" s="2217"/>
      <c r="TOY2090" s="2217"/>
      <c r="TOZ2090" s="2217"/>
      <c r="TPA2090" s="2217"/>
      <c r="TPB2090" s="2217"/>
      <c r="TPC2090" s="2217"/>
      <c r="TPD2090" s="2217"/>
      <c r="TPE2090" s="2217"/>
      <c r="TPF2090" s="2217"/>
      <c r="TPG2090" s="2217"/>
      <c r="TPH2090" s="2217"/>
      <c r="TPI2090" s="2217"/>
      <c r="TPJ2090" s="2217"/>
      <c r="TPK2090" s="2217"/>
      <c r="TPL2090" s="2217"/>
      <c r="TPM2090" s="2217"/>
      <c r="TPN2090" s="2217"/>
      <c r="TPO2090" s="2217"/>
      <c r="TPP2090" s="2217"/>
      <c r="TPQ2090" s="2217"/>
      <c r="TPR2090" s="2217"/>
      <c r="TPS2090" s="2217"/>
      <c r="TPT2090" s="2217"/>
      <c r="TPU2090" s="2217"/>
      <c r="TPV2090" s="2217"/>
      <c r="TPW2090" s="2217"/>
      <c r="TPX2090" s="2217"/>
      <c r="TPY2090" s="2217"/>
      <c r="TPZ2090" s="2217"/>
      <c r="TQA2090" s="2217"/>
      <c r="TQB2090" s="2217"/>
      <c r="TQC2090" s="2217"/>
      <c r="TQD2090" s="2217"/>
      <c r="TQE2090" s="2217"/>
      <c r="TQF2090" s="2217"/>
      <c r="TQG2090" s="2217"/>
      <c r="TQH2090" s="2217"/>
      <c r="TQI2090" s="2217"/>
      <c r="TQJ2090" s="2217"/>
      <c r="TQK2090" s="2217"/>
      <c r="TQL2090" s="2217"/>
      <c r="TQM2090" s="2217"/>
      <c r="TQN2090" s="2217"/>
      <c r="TQO2090" s="2217"/>
      <c r="TQP2090" s="2217"/>
      <c r="TQQ2090" s="2217"/>
      <c r="TQR2090" s="2217"/>
      <c r="TQS2090" s="2217"/>
      <c r="TQT2090" s="2217"/>
      <c r="TQU2090" s="2217"/>
      <c r="TQV2090" s="2217"/>
      <c r="TQW2090" s="2217"/>
      <c r="TQX2090" s="2217"/>
      <c r="TQY2090" s="2217"/>
      <c r="TQZ2090" s="2217"/>
      <c r="TRA2090" s="2217"/>
      <c r="TRB2090" s="2217"/>
      <c r="TRC2090" s="2217"/>
      <c r="TRD2090" s="2217"/>
      <c r="TRE2090" s="2217"/>
      <c r="TRF2090" s="2217"/>
      <c r="TRG2090" s="2217"/>
      <c r="TRH2090" s="2217"/>
      <c r="TRI2090" s="2217"/>
      <c r="TRJ2090" s="2217"/>
      <c r="TRK2090" s="2217"/>
      <c r="TRL2090" s="2217"/>
      <c r="TRM2090" s="2217"/>
      <c r="TRN2090" s="2217"/>
      <c r="TRO2090" s="2217"/>
      <c r="TRP2090" s="2217"/>
      <c r="TRQ2090" s="2217"/>
      <c r="TRR2090" s="2217"/>
      <c r="TRS2090" s="2217"/>
      <c r="TRT2090" s="2217"/>
      <c r="TRU2090" s="2217"/>
      <c r="TRV2090" s="2217"/>
      <c r="TRW2090" s="2217"/>
      <c r="TRX2090" s="2217"/>
      <c r="TRY2090" s="2217"/>
      <c r="TRZ2090" s="2217"/>
      <c r="TSA2090" s="2217"/>
      <c r="TSB2090" s="2217"/>
      <c r="TSC2090" s="2217"/>
      <c r="TSD2090" s="2217"/>
      <c r="TSE2090" s="2217"/>
      <c r="TSF2090" s="2217"/>
      <c r="TSG2090" s="2217"/>
      <c r="TSH2090" s="2217"/>
      <c r="TSI2090" s="2217"/>
      <c r="TSJ2090" s="2217"/>
      <c r="TSK2090" s="2217"/>
      <c r="TSL2090" s="2217"/>
      <c r="TSM2090" s="2217"/>
      <c r="TSN2090" s="2217"/>
      <c r="TSO2090" s="2217"/>
      <c r="TSP2090" s="2217"/>
      <c r="TSQ2090" s="2217"/>
      <c r="TSR2090" s="2217"/>
      <c r="TSS2090" s="2217"/>
      <c r="TST2090" s="2217"/>
      <c r="TSU2090" s="2217"/>
      <c r="TSV2090" s="2217"/>
      <c r="TSW2090" s="2217"/>
      <c r="TSX2090" s="2217"/>
      <c r="TSY2090" s="2217"/>
      <c r="TSZ2090" s="2217"/>
      <c r="TTA2090" s="2217"/>
      <c r="TTB2090" s="2217"/>
      <c r="TTC2090" s="2217"/>
      <c r="TTD2090" s="2217"/>
      <c r="TTE2090" s="2217"/>
      <c r="TTF2090" s="2217"/>
      <c r="TTG2090" s="2217"/>
      <c r="TTH2090" s="2217"/>
      <c r="TTI2090" s="2217"/>
      <c r="TTJ2090" s="2217"/>
      <c r="TTK2090" s="2217"/>
      <c r="TTL2090" s="2217"/>
      <c r="TTM2090" s="2217"/>
      <c r="TTN2090" s="2217"/>
      <c r="TTO2090" s="2217"/>
      <c r="TTP2090" s="2217"/>
      <c r="TTQ2090" s="2217"/>
      <c r="TTR2090" s="2217"/>
      <c r="TTS2090" s="2217"/>
      <c r="TTT2090" s="2217"/>
      <c r="TTU2090" s="2217"/>
      <c r="TTV2090" s="2217"/>
      <c r="TTW2090" s="2217"/>
      <c r="TTX2090" s="2217"/>
      <c r="TTY2090" s="2217"/>
      <c r="TTZ2090" s="2217"/>
      <c r="TUA2090" s="2217"/>
      <c r="TUB2090" s="2217"/>
      <c r="TUC2090" s="2217"/>
      <c r="TUD2090" s="2217"/>
      <c r="TUE2090" s="2217"/>
      <c r="TUF2090" s="2217"/>
      <c r="TUG2090" s="2217"/>
      <c r="TUH2090" s="2217"/>
      <c r="TUI2090" s="2217"/>
      <c r="TUJ2090" s="2217"/>
      <c r="TUK2090" s="2217"/>
      <c r="TUL2090" s="2217"/>
      <c r="TUM2090" s="2217"/>
      <c r="TUN2090" s="2217"/>
      <c r="TUO2090" s="2217"/>
      <c r="TUP2090" s="2217"/>
      <c r="TUQ2090" s="2217"/>
      <c r="TUR2090" s="2217"/>
      <c r="TUS2090" s="2217"/>
      <c r="TUT2090" s="2217"/>
      <c r="TUU2090" s="2217"/>
      <c r="TUV2090" s="2217"/>
      <c r="TUW2090" s="2217"/>
      <c r="TUX2090" s="2217"/>
      <c r="TUY2090" s="2217"/>
      <c r="TUZ2090" s="2217"/>
      <c r="TVA2090" s="2217"/>
      <c r="TVB2090" s="2217"/>
      <c r="TVC2090" s="2217"/>
      <c r="TVD2090" s="2217"/>
      <c r="TVE2090" s="2217"/>
      <c r="TVF2090" s="2217"/>
      <c r="TVG2090" s="2217"/>
      <c r="TVH2090" s="2217"/>
      <c r="TVI2090" s="2217"/>
      <c r="TVJ2090" s="2217"/>
      <c r="TVK2090" s="2217"/>
      <c r="TVL2090" s="2217"/>
      <c r="TVM2090" s="2217"/>
      <c r="TVN2090" s="2217"/>
      <c r="TVO2090" s="2217"/>
      <c r="TVP2090" s="2217"/>
      <c r="TVQ2090" s="2217"/>
      <c r="TVR2090" s="2217"/>
      <c r="TVS2090" s="2217"/>
      <c r="TVT2090" s="2217"/>
      <c r="TVU2090" s="2217"/>
      <c r="TVV2090" s="2217"/>
      <c r="TVW2090" s="2217"/>
      <c r="TVX2090" s="2217"/>
      <c r="TVY2090" s="2217"/>
      <c r="TVZ2090" s="2217"/>
      <c r="TWA2090" s="2217"/>
      <c r="TWB2090" s="2217"/>
      <c r="TWC2090" s="2217"/>
      <c r="TWD2090" s="2217"/>
      <c r="TWE2090" s="2217"/>
      <c r="TWF2090" s="2217"/>
      <c r="TWG2090" s="2217"/>
      <c r="TWH2090" s="2217"/>
      <c r="TWI2090" s="2217"/>
      <c r="TWJ2090" s="2217"/>
      <c r="TWK2090" s="2217"/>
      <c r="TWL2090" s="2217"/>
      <c r="TWM2090" s="2217"/>
      <c r="TWN2090" s="2217"/>
      <c r="TWO2090" s="2217"/>
      <c r="TWP2090" s="2217"/>
      <c r="TWQ2090" s="2217"/>
      <c r="TWR2090" s="2217"/>
      <c r="TWS2090" s="2217"/>
      <c r="TWT2090" s="2217"/>
      <c r="TWU2090" s="2217"/>
      <c r="TWV2090" s="2217"/>
      <c r="TWW2090" s="2217"/>
      <c r="TWX2090" s="2217"/>
      <c r="TWY2090" s="2217"/>
      <c r="TWZ2090" s="2217"/>
      <c r="TXA2090" s="2217"/>
      <c r="TXB2090" s="2217"/>
      <c r="TXC2090" s="2217"/>
      <c r="TXD2090" s="2217"/>
      <c r="TXE2090" s="2217"/>
      <c r="TXF2090" s="2217"/>
      <c r="TXG2090" s="2217"/>
      <c r="TXH2090" s="2217"/>
      <c r="TXI2090" s="2217"/>
      <c r="TXJ2090" s="2217"/>
      <c r="TXK2090" s="2217"/>
      <c r="TXL2090" s="2217"/>
      <c r="TXM2090" s="2217"/>
      <c r="TXN2090" s="2217"/>
      <c r="TXO2090" s="2217"/>
      <c r="TXP2090" s="2217"/>
      <c r="TXQ2090" s="2217"/>
      <c r="TXR2090" s="2217"/>
      <c r="TXS2090" s="2217"/>
      <c r="TXT2090" s="2217"/>
      <c r="TXU2090" s="2217"/>
      <c r="TXV2090" s="2217"/>
      <c r="TXW2090" s="2217"/>
      <c r="TXX2090" s="2217"/>
      <c r="TXY2090" s="2217"/>
      <c r="TXZ2090" s="2217"/>
      <c r="TYA2090" s="2217"/>
      <c r="TYB2090" s="2217"/>
      <c r="TYC2090" s="2217"/>
      <c r="TYD2090" s="2217"/>
      <c r="TYE2090" s="2217"/>
      <c r="TYF2090" s="2217"/>
      <c r="TYG2090" s="2217"/>
      <c r="TYH2090" s="2217"/>
      <c r="TYI2090" s="2217"/>
      <c r="TYJ2090" s="2217"/>
      <c r="TYK2090" s="2217"/>
      <c r="TYL2090" s="2217"/>
      <c r="TYM2090" s="2217"/>
      <c r="TYN2090" s="2217"/>
      <c r="TYO2090" s="2217"/>
      <c r="TYP2090" s="2217"/>
      <c r="TYQ2090" s="2217"/>
      <c r="TYR2090" s="2217"/>
      <c r="TYS2090" s="2217"/>
      <c r="TYT2090" s="2217"/>
      <c r="TYU2090" s="2217"/>
      <c r="TYV2090" s="2217"/>
      <c r="TYW2090" s="2217"/>
      <c r="TYX2090" s="2217"/>
      <c r="TYY2090" s="2217"/>
      <c r="TYZ2090" s="2217"/>
      <c r="TZA2090" s="2217"/>
      <c r="TZB2090" s="2217"/>
      <c r="TZC2090" s="2217"/>
      <c r="TZD2090" s="2217"/>
      <c r="TZE2090" s="2217"/>
      <c r="TZF2090" s="2217"/>
      <c r="TZG2090" s="2217"/>
      <c r="TZH2090" s="2217"/>
      <c r="TZI2090" s="2217"/>
      <c r="TZJ2090" s="2217"/>
      <c r="TZK2090" s="2217"/>
      <c r="TZL2090" s="2217"/>
      <c r="TZM2090" s="2217"/>
      <c r="TZN2090" s="2217"/>
      <c r="TZO2090" s="2217"/>
      <c r="TZP2090" s="2217"/>
      <c r="TZQ2090" s="2217"/>
      <c r="TZR2090" s="2217"/>
      <c r="TZS2090" s="2217"/>
      <c r="TZT2090" s="2217"/>
      <c r="TZU2090" s="2217"/>
      <c r="TZV2090" s="2217"/>
      <c r="TZW2090" s="2217"/>
      <c r="TZX2090" s="2217"/>
      <c r="TZY2090" s="2217"/>
      <c r="TZZ2090" s="2217"/>
      <c r="UAA2090" s="2217"/>
      <c r="UAB2090" s="2217"/>
      <c r="UAC2090" s="2217"/>
      <c r="UAD2090" s="2217"/>
      <c r="UAE2090" s="2217"/>
      <c r="UAF2090" s="2217"/>
      <c r="UAG2090" s="2217"/>
      <c r="UAH2090" s="2217"/>
      <c r="UAI2090" s="2217"/>
      <c r="UAJ2090" s="2217"/>
      <c r="UAK2090" s="2217"/>
      <c r="UAL2090" s="2217"/>
      <c r="UAM2090" s="2217"/>
      <c r="UAN2090" s="2217"/>
      <c r="UAO2090" s="2217"/>
      <c r="UAP2090" s="2217"/>
      <c r="UAQ2090" s="2217"/>
      <c r="UAR2090" s="2217"/>
      <c r="UAS2090" s="2217"/>
      <c r="UAT2090" s="2217"/>
      <c r="UAU2090" s="2217"/>
      <c r="UAV2090" s="2217"/>
      <c r="UAW2090" s="2217"/>
      <c r="UAX2090" s="2217"/>
      <c r="UAY2090" s="2217"/>
      <c r="UAZ2090" s="2217"/>
      <c r="UBA2090" s="2217"/>
      <c r="UBB2090" s="2217"/>
      <c r="UBC2090" s="2217"/>
      <c r="UBD2090" s="2217"/>
      <c r="UBE2090" s="2217"/>
      <c r="UBF2090" s="2217"/>
      <c r="UBG2090" s="2217"/>
      <c r="UBH2090" s="2217"/>
      <c r="UBI2090" s="2217"/>
      <c r="UBJ2090" s="2217"/>
      <c r="UBK2090" s="2217"/>
      <c r="UBL2090" s="2217"/>
      <c r="UBM2090" s="2217"/>
      <c r="UBN2090" s="2217"/>
      <c r="UBO2090" s="2217"/>
      <c r="UBP2090" s="2217"/>
      <c r="UBQ2090" s="2217"/>
      <c r="UBR2090" s="2217"/>
      <c r="UBS2090" s="2217"/>
      <c r="UBT2090" s="2217"/>
      <c r="UBU2090" s="2217"/>
      <c r="UBV2090" s="2217"/>
      <c r="UBW2090" s="2217"/>
      <c r="UBX2090" s="2217"/>
      <c r="UBY2090" s="2217"/>
      <c r="UBZ2090" s="2217"/>
      <c r="UCA2090" s="2217"/>
      <c r="UCB2090" s="2217"/>
      <c r="UCC2090" s="2217"/>
      <c r="UCD2090" s="2217"/>
      <c r="UCE2090" s="2217"/>
      <c r="UCF2090" s="2217"/>
      <c r="UCG2090" s="2217"/>
      <c r="UCH2090" s="2217"/>
      <c r="UCI2090" s="2217"/>
      <c r="UCJ2090" s="2217"/>
      <c r="UCK2090" s="2217"/>
      <c r="UCL2090" s="2217"/>
      <c r="UCM2090" s="2217"/>
      <c r="UCN2090" s="2217"/>
      <c r="UCO2090" s="2217"/>
      <c r="UCP2090" s="2217"/>
      <c r="UCQ2090" s="2217"/>
      <c r="UCR2090" s="2217"/>
      <c r="UCS2090" s="2217"/>
      <c r="UCT2090" s="2217"/>
      <c r="UCU2090" s="2217"/>
      <c r="UCV2090" s="2217"/>
      <c r="UCW2090" s="2217"/>
      <c r="UCX2090" s="2217"/>
      <c r="UCY2090" s="2217"/>
      <c r="UCZ2090" s="2217"/>
      <c r="UDA2090" s="2217"/>
      <c r="UDB2090" s="2217"/>
      <c r="UDC2090" s="2217"/>
      <c r="UDD2090" s="2217"/>
      <c r="UDE2090" s="2217"/>
      <c r="UDF2090" s="2217"/>
      <c r="UDG2090" s="2217"/>
      <c r="UDH2090" s="2217"/>
      <c r="UDI2090" s="2217"/>
      <c r="UDJ2090" s="2217"/>
      <c r="UDK2090" s="2217"/>
      <c r="UDL2090" s="2217"/>
      <c r="UDM2090" s="2217"/>
      <c r="UDN2090" s="2217"/>
      <c r="UDO2090" s="2217"/>
      <c r="UDP2090" s="2217"/>
      <c r="UDQ2090" s="2217"/>
      <c r="UDR2090" s="2217"/>
      <c r="UDS2090" s="2217"/>
      <c r="UDT2090" s="2217"/>
      <c r="UDU2090" s="2217"/>
      <c r="UDV2090" s="2217"/>
      <c r="UDW2090" s="2217"/>
      <c r="UDX2090" s="2217"/>
      <c r="UDY2090" s="2217"/>
      <c r="UDZ2090" s="2217"/>
      <c r="UEA2090" s="2217"/>
      <c r="UEB2090" s="2217"/>
      <c r="UEC2090" s="2217"/>
      <c r="UED2090" s="2217"/>
      <c r="UEE2090" s="2217"/>
      <c r="UEF2090" s="2217"/>
      <c r="UEG2090" s="2217"/>
      <c r="UEH2090" s="2217"/>
      <c r="UEI2090" s="2217"/>
      <c r="UEJ2090" s="2217"/>
      <c r="UEK2090" s="2217"/>
      <c r="UEL2090" s="2217"/>
      <c r="UEM2090" s="2217"/>
      <c r="UEN2090" s="2217"/>
      <c r="UEO2090" s="2217"/>
      <c r="UEP2090" s="2217"/>
      <c r="UEQ2090" s="2217"/>
      <c r="UER2090" s="2217"/>
      <c r="UES2090" s="2217"/>
      <c r="UET2090" s="2217"/>
      <c r="UEU2090" s="2217"/>
      <c r="UEV2090" s="2217"/>
      <c r="UEW2090" s="2217"/>
      <c r="UEX2090" s="2217"/>
      <c r="UEY2090" s="2217"/>
      <c r="UEZ2090" s="2217"/>
      <c r="UFA2090" s="2217"/>
      <c r="UFB2090" s="2217"/>
      <c r="UFC2090" s="2217"/>
      <c r="UFD2090" s="2217"/>
      <c r="UFE2090" s="2217"/>
      <c r="UFF2090" s="2217"/>
      <c r="UFG2090" s="2217"/>
      <c r="UFH2090" s="2217"/>
      <c r="UFI2090" s="2217"/>
      <c r="UFJ2090" s="2217"/>
      <c r="UFK2090" s="2217"/>
      <c r="UFL2090" s="2217"/>
      <c r="UFM2090" s="2217"/>
      <c r="UFN2090" s="2217"/>
      <c r="UFO2090" s="2217"/>
      <c r="UFP2090" s="2217"/>
      <c r="UFQ2090" s="2217"/>
      <c r="UFR2090" s="2217"/>
      <c r="UFS2090" s="2217"/>
      <c r="UFT2090" s="2217"/>
      <c r="UFU2090" s="2217"/>
      <c r="UFV2090" s="2217"/>
      <c r="UFW2090" s="2217"/>
      <c r="UFX2090" s="2217"/>
      <c r="UFY2090" s="2217"/>
      <c r="UFZ2090" s="2217"/>
      <c r="UGA2090" s="2217"/>
      <c r="UGB2090" s="2217"/>
      <c r="UGC2090" s="2217"/>
      <c r="UGD2090" s="2217"/>
      <c r="UGE2090" s="2217"/>
      <c r="UGF2090" s="2217"/>
      <c r="UGG2090" s="2217"/>
      <c r="UGH2090" s="2217"/>
      <c r="UGI2090" s="2217"/>
      <c r="UGJ2090" s="2217"/>
      <c r="UGK2090" s="2217"/>
      <c r="UGL2090" s="2217"/>
      <c r="UGM2090" s="2217"/>
      <c r="UGN2090" s="2217"/>
      <c r="UGO2090" s="2217"/>
      <c r="UGP2090" s="2217"/>
      <c r="UGQ2090" s="2217"/>
      <c r="UGR2090" s="2217"/>
      <c r="UGS2090" s="2217"/>
      <c r="UGT2090" s="2217"/>
      <c r="UGU2090" s="2217"/>
      <c r="UGV2090" s="2217"/>
      <c r="UGW2090" s="2217"/>
      <c r="UGX2090" s="2217"/>
      <c r="UGY2090" s="2217"/>
      <c r="UGZ2090" s="2217"/>
      <c r="UHA2090" s="2217"/>
      <c r="UHB2090" s="2217"/>
      <c r="UHC2090" s="2217"/>
      <c r="UHD2090" s="2217"/>
      <c r="UHE2090" s="2217"/>
      <c r="UHF2090" s="2217"/>
      <c r="UHG2090" s="2217"/>
      <c r="UHH2090" s="2217"/>
      <c r="UHI2090" s="2217"/>
      <c r="UHJ2090" s="2217"/>
      <c r="UHK2090" s="2217"/>
      <c r="UHL2090" s="2217"/>
      <c r="UHM2090" s="2217"/>
      <c r="UHN2090" s="2217"/>
      <c r="UHO2090" s="2217"/>
      <c r="UHP2090" s="2217"/>
      <c r="UHQ2090" s="2217"/>
      <c r="UHR2090" s="2217"/>
      <c r="UHS2090" s="2217"/>
      <c r="UHT2090" s="2217"/>
      <c r="UHU2090" s="2217"/>
      <c r="UHV2090" s="2217"/>
      <c r="UHW2090" s="2217"/>
      <c r="UHX2090" s="2217"/>
      <c r="UHY2090" s="2217"/>
      <c r="UHZ2090" s="2217"/>
      <c r="UIA2090" s="2217"/>
      <c r="UIB2090" s="2217"/>
      <c r="UIC2090" s="2217"/>
      <c r="UID2090" s="2217"/>
      <c r="UIE2090" s="2217"/>
      <c r="UIF2090" s="2217"/>
      <c r="UIG2090" s="2217"/>
      <c r="UIH2090" s="2217"/>
      <c r="UII2090" s="2217"/>
      <c r="UIJ2090" s="2217"/>
      <c r="UIK2090" s="2217"/>
      <c r="UIL2090" s="2217"/>
      <c r="UIM2090" s="2217"/>
      <c r="UIN2090" s="2217"/>
      <c r="UIO2090" s="2217"/>
      <c r="UIP2090" s="2217"/>
      <c r="UIQ2090" s="2217"/>
      <c r="UIR2090" s="2217"/>
      <c r="UIS2090" s="2217"/>
      <c r="UIT2090" s="2217"/>
      <c r="UIU2090" s="2217"/>
      <c r="UIV2090" s="2217"/>
      <c r="UIW2090" s="2217"/>
      <c r="UIX2090" s="2217"/>
      <c r="UIY2090" s="2217"/>
      <c r="UIZ2090" s="2217"/>
      <c r="UJA2090" s="2217"/>
      <c r="UJB2090" s="2217"/>
      <c r="UJC2090" s="2217"/>
      <c r="UJD2090" s="2217"/>
      <c r="UJE2090" s="2217"/>
      <c r="UJF2090" s="2217"/>
      <c r="UJG2090" s="2217"/>
      <c r="UJH2090" s="2217"/>
      <c r="UJI2090" s="2217"/>
      <c r="UJJ2090" s="2217"/>
      <c r="UJK2090" s="2217"/>
      <c r="UJL2090" s="2217"/>
      <c r="UJM2090" s="2217"/>
      <c r="UJN2090" s="2217"/>
      <c r="UJO2090" s="2217"/>
      <c r="UJP2090" s="2217"/>
      <c r="UJQ2090" s="2217"/>
      <c r="UJR2090" s="2217"/>
      <c r="UJS2090" s="2217"/>
      <c r="UJT2090" s="2217"/>
      <c r="UJU2090" s="2217"/>
      <c r="UJV2090" s="2217"/>
      <c r="UJW2090" s="2217"/>
      <c r="UJX2090" s="2217"/>
      <c r="UJY2090" s="2217"/>
      <c r="UJZ2090" s="2217"/>
      <c r="UKA2090" s="2217"/>
      <c r="UKB2090" s="2217"/>
      <c r="UKC2090" s="2217"/>
      <c r="UKD2090" s="2217"/>
      <c r="UKE2090" s="2217"/>
      <c r="UKF2090" s="2217"/>
      <c r="UKG2090" s="2217"/>
      <c r="UKH2090" s="2217"/>
      <c r="UKI2090" s="2217"/>
      <c r="UKJ2090" s="2217"/>
      <c r="UKK2090" s="2217"/>
      <c r="UKL2090" s="2217"/>
      <c r="UKM2090" s="2217"/>
      <c r="UKN2090" s="2217"/>
      <c r="UKO2090" s="2217"/>
      <c r="UKP2090" s="2217"/>
      <c r="UKQ2090" s="2217"/>
      <c r="UKR2090" s="2217"/>
      <c r="UKS2090" s="2217"/>
      <c r="UKT2090" s="2217"/>
      <c r="UKU2090" s="2217"/>
      <c r="UKV2090" s="2217"/>
      <c r="UKW2090" s="2217"/>
      <c r="UKX2090" s="2217"/>
      <c r="UKY2090" s="2217"/>
      <c r="UKZ2090" s="2217"/>
      <c r="ULA2090" s="2217"/>
      <c r="ULB2090" s="2217"/>
      <c r="ULC2090" s="2217"/>
      <c r="ULD2090" s="2217"/>
      <c r="ULE2090" s="2217"/>
      <c r="ULF2090" s="2217"/>
      <c r="ULG2090" s="2217"/>
      <c r="ULH2090" s="2217"/>
      <c r="ULI2090" s="2217"/>
      <c r="ULJ2090" s="2217"/>
      <c r="ULK2090" s="2217"/>
      <c r="ULL2090" s="2217"/>
      <c r="ULM2090" s="2217"/>
      <c r="ULN2090" s="2217"/>
      <c r="ULO2090" s="2217"/>
      <c r="ULP2090" s="2217"/>
      <c r="ULQ2090" s="2217"/>
      <c r="ULR2090" s="2217"/>
      <c r="ULS2090" s="2217"/>
      <c r="ULT2090" s="2217"/>
      <c r="ULU2090" s="2217"/>
      <c r="ULV2090" s="2217"/>
      <c r="ULW2090" s="2217"/>
      <c r="ULX2090" s="2217"/>
      <c r="ULY2090" s="2217"/>
      <c r="ULZ2090" s="2217"/>
      <c r="UMA2090" s="2217"/>
      <c r="UMB2090" s="2217"/>
      <c r="UMC2090" s="2217"/>
      <c r="UMD2090" s="2217"/>
      <c r="UME2090" s="2217"/>
      <c r="UMF2090" s="2217"/>
      <c r="UMG2090" s="2217"/>
      <c r="UMH2090" s="2217"/>
      <c r="UMI2090" s="2217"/>
      <c r="UMJ2090" s="2217"/>
      <c r="UMK2090" s="2217"/>
      <c r="UML2090" s="2217"/>
      <c r="UMM2090" s="2217"/>
      <c r="UMN2090" s="2217"/>
      <c r="UMO2090" s="2217"/>
      <c r="UMP2090" s="2217"/>
      <c r="UMQ2090" s="2217"/>
      <c r="UMR2090" s="2217"/>
      <c r="UMS2090" s="2217"/>
      <c r="UMT2090" s="2217"/>
      <c r="UMU2090" s="2217"/>
      <c r="UMV2090" s="2217"/>
      <c r="UMW2090" s="2217"/>
      <c r="UMX2090" s="2217"/>
      <c r="UMY2090" s="2217"/>
      <c r="UMZ2090" s="2217"/>
      <c r="UNA2090" s="2217"/>
      <c r="UNB2090" s="2217"/>
      <c r="UNC2090" s="2217"/>
      <c r="UND2090" s="2217"/>
      <c r="UNE2090" s="2217"/>
      <c r="UNF2090" s="2217"/>
      <c r="UNG2090" s="2217"/>
      <c r="UNH2090" s="2217"/>
      <c r="UNI2090" s="2217"/>
      <c r="UNJ2090" s="2217"/>
      <c r="UNK2090" s="2217"/>
      <c r="UNL2090" s="2217"/>
      <c r="UNM2090" s="2217"/>
      <c r="UNN2090" s="2217"/>
      <c r="UNO2090" s="2217"/>
      <c r="UNP2090" s="2217"/>
      <c r="UNQ2090" s="2217"/>
      <c r="UNR2090" s="2217"/>
      <c r="UNS2090" s="2217"/>
      <c r="UNT2090" s="2217"/>
      <c r="UNU2090" s="2217"/>
      <c r="UNV2090" s="2217"/>
      <c r="UNW2090" s="2217"/>
      <c r="UNX2090" s="2217"/>
      <c r="UNY2090" s="2217"/>
      <c r="UNZ2090" s="2217"/>
      <c r="UOA2090" s="2217"/>
      <c r="UOB2090" s="2217"/>
      <c r="UOC2090" s="2217"/>
      <c r="UOD2090" s="2217"/>
      <c r="UOE2090" s="2217"/>
      <c r="UOF2090" s="2217"/>
      <c r="UOG2090" s="2217"/>
      <c r="UOH2090" s="2217"/>
      <c r="UOI2090" s="2217"/>
      <c r="UOJ2090" s="2217"/>
      <c r="UOK2090" s="2217"/>
      <c r="UOL2090" s="2217"/>
      <c r="UOM2090" s="2217"/>
      <c r="UON2090" s="2217"/>
      <c r="UOO2090" s="2217"/>
      <c r="UOP2090" s="2217"/>
      <c r="UOQ2090" s="2217"/>
      <c r="UOR2090" s="2217"/>
      <c r="UOS2090" s="2217"/>
      <c r="UOT2090" s="2217"/>
      <c r="UOU2090" s="2217"/>
      <c r="UOV2090" s="2217"/>
      <c r="UOW2090" s="2217"/>
      <c r="UOX2090" s="2217"/>
      <c r="UOY2090" s="2217"/>
      <c r="UOZ2090" s="2217"/>
      <c r="UPA2090" s="2217"/>
      <c r="UPB2090" s="2217"/>
      <c r="UPC2090" s="2217"/>
      <c r="UPD2090" s="2217"/>
      <c r="UPE2090" s="2217"/>
      <c r="UPF2090" s="2217"/>
      <c r="UPG2090" s="2217"/>
      <c r="UPH2090" s="2217"/>
      <c r="UPI2090" s="2217"/>
      <c r="UPJ2090" s="2217"/>
      <c r="UPK2090" s="2217"/>
      <c r="UPL2090" s="2217"/>
      <c r="UPM2090" s="2217"/>
      <c r="UPN2090" s="2217"/>
      <c r="UPO2090" s="2217"/>
      <c r="UPP2090" s="2217"/>
      <c r="UPQ2090" s="2217"/>
      <c r="UPR2090" s="2217"/>
      <c r="UPS2090" s="2217"/>
      <c r="UPT2090" s="2217"/>
      <c r="UPU2090" s="2217"/>
      <c r="UPV2090" s="2217"/>
      <c r="UPW2090" s="2217"/>
      <c r="UPX2090" s="2217"/>
      <c r="UPY2090" s="2217"/>
      <c r="UPZ2090" s="2217"/>
      <c r="UQA2090" s="2217"/>
      <c r="UQB2090" s="2217"/>
      <c r="UQC2090" s="2217"/>
      <c r="UQD2090" s="2217"/>
      <c r="UQE2090" s="2217"/>
      <c r="UQF2090" s="2217"/>
      <c r="UQG2090" s="2217"/>
      <c r="UQH2090" s="2217"/>
      <c r="UQI2090" s="2217"/>
      <c r="UQJ2090" s="2217"/>
      <c r="UQK2090" s="2217"/>
      <c r="UQL2090" s="2217"/>
      <c r="UQM2090" s="2217"/>
      <c r="UQN2090" s="2217"/>
      <c r="UQO2090" s="2217"/>
      <c r="UQP2090" s="2217"/>
      <c r="UQQ2090" s="2217"/>
      <c r="UQR2090" s="2217"/>
      <c r="UQS2090" s="2217"/>
      <c r="UQT2090" s="2217"/>
      <c r="UQU2090" s="2217"/>
      <c r="UQV2090" s="2217"/>
      <c r="UQW2090" s="2217"/>
      <c r="UQX2090" s="2217"/>
      <c r="UQY2090" s="2217"/>
      <c r="UQZ2090" s="2217"/>
      <c r="URA2090" s="2217"/>
      <c r="URB2090" s="2217"/>
      <c r="URC2090" s="2217"/>
      <c r="URD2090" s="2217"/>
      <c r="URE2090" s="2217"/>
      <c r="URF2090" s="2217"/>
      <c r="URG2090" s="2217"/>
      <c r="URH2090" s="2217"/>
      <c r="URI2090" s="2217"/>
      <c r="URJ2090" s="2217"/>
      <c r="URK2090" s="2217"/>
      <c r="URL2090" s="2217"/>
      <c r="URM2090" s="2217"/>
      <c r="URN2090" s="2217"/>
      <c r="URO2090" s="2217"/>
      <c r="URP2090" s="2217"/>
      <c r="URQ2090" s="2217"/>
      <c r="URR2090" s="2217"/>
      <c r="URS2090" s="2217"/>
      <c r="URT2090" s="2217"/>
      <c r="URU2090" s="2217"/>
      <c r="URV2090" s="2217"/>
      <c r="URW2090" s="2217"/>
      <c r="URX2090" s="2217"/>
      <c r="URY2090" s="2217"/>
      <c r="URZ2090" s="2217"/>
      <c r="USA2090" s="2217"/>
      <c r="USB2090" s="2217"/>
      <c r="USC2090" s="2217"/>
      <c r="USD2090" s="2217"/>
      <c r="USE2090" s="2217"/>
      <c r="USF2090" s="2217"/>
      <c r="USG2090" s="2217"/>
      <c r="USH2090" s="2217"/>
      <c r="USI2090" s="2217"/>
      <c r="USJ2090" s="2217"/>
      <c r="USK2090" s="2217"/>
      <c r="USL2090" s="2217"/>
      <c r="USM2090" s="2217"/>
      <c r="USN2090" s="2217"/>
      <c r="USO2090" s="2217"/>
      <c r="USP2090" s="2217"/>
      <c r="USQ2090" s="2217"/>
      <c r="USR2090" s="2217"/>
      <c r="USS2090" s="2217"/>
      <c r="UST2090" s="2217"/>
      <c r="USU2090" s="2217"/>
      <c r="USV2090" s="2217"/>
      <c r="USW2090" s="2217"/>
      <c r="USX2090" s="2217"/>
      <c r="USY2090" s="2217"/>
      <c r="USZ2090" s="2217"/>
      <c r="UTA2090" s="2217"/>
      <c r="UTB2090" s="2217"/>
      <c r="UTC2090" s="2217"/>
      <c r="UTD2090" s="2217"/>
      <c r="UTE2090" s="2217"/>
      <c r="UTF2090" s="2217"/>
      <c r="UTG2090" s="2217"/>
      <c r="UTH2090" s="2217"/>
      <c r="UTI2090" s="2217"/>
      <c r="UTJ2090" s="2217"/>
      <c r="UTK2090" s="2217"/>
      <c r="UTL2090" s="2217"/>
      <c r="UTM2090" s="2217"/>
      <c r="UTN2090" s="2217"/>
      <c r="UTO2090" s="2217"/>
      <c r="UTP2090" s="2217"/>
      <c r="UTQ2090" s="2217"/>
      <c r="UTR2090" s="2217"/>
      <c r="UTS2090" s="2217"/>
      <c r="UTT2090" s="2217"/>
      <c r="UTU2090" s="2217"/>
      <c r="UTV2090" s="2217"/>
      <c r="UTW2090" s="2217"/>
      <c r="UTX2090" s="2217"/>
      <c r="UTY2090" s="2217"/>
      <c r="UTZ2090" s="2217"/>
      <c r="UUA2090" s="2217"/>
      <c r="UUB2090" s="2217"/>
      <c r="UUC2090" s="2217"/>
      <c r="UUD2090" s="2217"/>
      <c r="UUE2090" s="2217"/>
      <c r="UUF2090" s="2217"/>
      <c r="UUG2090" s="2217"/>
      <c r="UUH2090" s="2217"/>
      <c r="UUI2090" s="2217"/>
      <c r="UUJ2090" s="2217"/>
      <c r="UUK2090" s="2217"/>
      <c r="UUL2090" s="2217"/>
      <c r="UUM2090" s="2217"/>
      <c r="UUN2090" s="2217"/>
      <c r="UUO2090" s="2217"/>
      <c r="UUP2090" s="2217"/>
      <c r="UUQ2090" s="2217"/>
      <c r="UUR2090" s="2217"/>
      <c r="UUS2090" s="2217"/>
      <c r="UUT2090" s="2217"/>
      <c r="UUU2090" s="2217"/>
      <c r="UUV2090" s="2217"/>
      <c r="UUW2090" s="2217"/>
      <c r="UUX2090" s="2217"/>
      <c r="UUY2090" s="2217"/>
      <c r="UUZ2090" s="2217"/>
      <c r="UVA2090" s="2217"/>
      <c r="UVB2090" s="2217"/>
      <c r="UVC2090" s="2217"/>
      <c r="UVD2090" s="2217"/>
      <c r="UVE2090" s="2217"/>
      <c r="UVF2090" s="2217"/>
      <c r="UVG2090" s="2217"/>
      <c r="UVH2090" s="2217"/>
      <c r="UVI2090" s="2217"/>
      <c r="UVJ2090" s="2217"/>
      <c r="UVK2090" s="2217"/>
      <c r="UVL2090" s="2217"/>
      <c r="UVM2090" s="2217"/>
      <c r="UVN2090" s="2217"/>
      <c r="UVO2090" s="2217"/>
      <c r="UVP2090" s="2217"/>
      <c r="UVQ2090" s="2217"/>
      <c r="UVR2090" s="2217"/>
      <c r="UVS2090" s="2217"/>
      <c r="UVT2090" s="2217"/>
      <c r="UVU2090" s="2217"/>
      <c r="UVV2090" s="2217"/>
      <c r="UVW2090" s="2217"/>
      <c r="UVX2090" s="2217"/>
      <c r="UVY2090" s="2217"/>
      <c r="UVZ2090" s="2217"/>
      <c r="UWA2090" s="2217"/>
      <c r="UWB2090" s="2217"/>
      <c r="UWC2090" s="2217"/>
      <c r="UWD2090" s="2217"/>
      <c r="UWE2090" s="2217"/>
      <c r="UWF2090" s="2217"/>
      <c r="UWG2090" s="2217"/>
      <c r="UWH2090" s="2217"/>
      <c r="UWI2090" s="2217"/>
      <c r="UWJ2090" s="2217"/>
      <c r="UWK2090" s="2217"/>
      <c r="UWL2090" s="2217"/>
      <c r="UWM2090" s="2217"/>
      <c r="UWN2090" s="2217"/>
      <c r="UWO2090" s="2217"/>
      <c r="UWP2090" s="2217"/>
      <c r="UWQ2090" s="2217"/>
      <c r="UWR2090" s="2217"/>
      <c r="UWS2090" s="2217"/>
      <c r="UWT2090" s="2217"/>
      <c r="UWU2090" s="2217"/>
      <c r="UWV2090" s="2217"/>
      <c r="UWW2090" s="2217"/>
      <c r="UWX2090" s="2217"/>
      <c r="UWY2090" s="2217"/>
      <c r="UWZ2090" s="2217"/>
      <c r="UXA2090" s="2217"/>
      <c r="UXB2090" s="2217"/>
      <c r="UXC2090" s="2217"/>
      <c r="UXD2090" s="2217"/>
      <c r="UXE2090" s="2217"/>
      <c r="UXF2090" s="2217"/>
      <c r="UXG2090" s="2217"/>
      <c r="UXH2090" s="2217"/>
      <c r="UXI2090" s="2217"/>
      <c r="UXJ2090" s="2217"/>
      <c r="UXK2090" s="2217"/>
      <c r="UXL2090" s="2217"/>
      <c r="UXM2090" s="2217"/>
      <c r="UXN2090" s="2217"/>
      <c r="UXO2090" s="2217"/>
      <c r="UXP2090" s="2217"/>
      <c r="UXQ2090" s="2217"/>
      <c r="UXR2090" s="2217"/>
      <c r="UXS2090" s="2217"/>
      <c r="UXT2090" s="2217"/>
      <c r="UXU2090" s="2217"/>
      <c r="UXV2090" s="2217"/>
      <c r="UXW2090" s="2217"/>
      <c r="UXX2090" s="2217"/>
      <c r="UXY2090" s="2217"/>
      <c r="UXZ2090" s="2217"/>
      <c r="UYA2090" s="2217"/>
      <c r="UYB2090" s="2217"/>
      <c r="UYC2090" s="2217"/>
      <c r="UYD2090" s="2217"/>
      <c r="UYE2090" s="2217"/>
      <c r="UYF2090" s="2217"/>
      <c r="UYG2090" s="2217"/>
      <c r="UYH2090" s="2217"/>
      <c r="UYI2090" s="2217"/>
      <c r="UYJ2090" s="2217"/>
      <c r="UYK2090" s="2217"/>
      <c r="UYL2090" s="2217"/>
      <c r="UYM2090" s="2217"/>
      <c r="UYN2090" s="2217"/>
      <c r="UYO2090" s="2217"/>
      <c r="UYP2090" s="2217"/>
      <c r="UYQ2090" s="2217"/>
      <c r="UYR2090" s="2217"/>
      <c r="UYS2090" s="2217"/>
      <c r="UYT2090" s="2217"/>
      <c r="UYU2090" s="2217"/>
      <c r="UYV2090" s="2217"/>
      <c r="UYW2090" s="2217"/>
      <c r="UYX2090" s="2217"/>
      <c r="UYY2090" s="2217"/>
      <c r="UYZ2090" s="2217"/>
      <c r="UZA2090" s="2217"/>
      <c r="UZB2090" s="2217"/>
      <c r="UZC2090" s="2217"/>
      <c r="UZD2090" s="2217"/>
      <c r="UZE2090" s="2217"/>
      <c r="UZF2090" s="2217"/>
      <c r="UZG2090" s="2217"/>
      <c r="UZH2090" s="2217"/>
      <c r="UZI2090" s="2217"/>
      <c r="UZJ2090" s="2217"/>
      <c r="UZK2090" s="2217"/>
      <c r="UZL2090" s="2217"/>
      <c r="UZM2090" s="2217"/>
      <c r="UZN2090" s="2217"/>
      <c r="UZO2090" s="2217"/>
      <c r="UZP2090" s="2217"/>
      <c r="UZQ2090" s="2217"/>
      <c r="UZR2090" s="2217"/>
      <c r="UZS2090" s="2217"/>
      <c r="UZT2090" s="2217"/>
      <c r="UZU2090" s="2217"/>
      <c r="UZV2090" s="2217"/>
      <c r="UZW2090" s="2217"/>
      <c r="UZX2090" s="2217"/>
      <c r="UZY2090" s="2217"/>
      <c r="UZZ2090" s="2217"/>
      <c r="VAA2090" s="2217"/>
      <c r="VAB2090" s="2217"/>
      <c r="VAC2090" s="2217"/>
      <c r="VAD2090" s="2217"/>
      <c r="VAE2090" s="2217"/>
      <c r="VAF2090" s="2217"/>
      <c r="VAG2090" s="2217"/>
      <c r="VAH2090" s="2217"/>
      <c r="VAI2090" s="2217"/>
      <c r="VAJ2090" s="2217"/>
      <c r="VAK2090" s="2217"/>
      <c r="VAL2090" s="2217"/>
      <c r="VAM2090" s="2217"/>
      <c r="VAN2090" s="2217"/>
      <c r="VAO2090" s="2217"/>
      <c r="VAP2090" s="2217"/>
      <c r="VAQ2090" s="2217"/>
      <c r="VAR2090" s="2217"/>
      <c r="VAS2090" s="2217"/>
      <c r="VAT2090" s="2217"/>
      <c r="VAU2090" s="2217"/>
      <c r="VAV2090" s="2217"/>
      <c r="VAW2090" s="2217"/>
      <c r="VAX2090" s="2217"/>
      <c r="VAY2090" s="2217"/>
      <c r="VAZ2090" s="2217"/>
      <c r="VBA2090" s="2217"/>
      <c r="VBB2090" s="2217"/>
      <c r="VBC2090" s="2217"/>
      <c r="VBD2090" s="2217"/>
      <c r="VBE2090" s="2217"/>
      <c r="VBF2090" s="2217"/>
      <c r="VBG2090" s="2217"/>
      <c r="VBH2090" s="2217"/>
      <c r="VBI2090" s="2217"/>
      <c r="VBJ2090" s="2217"/>
      <c r="VBK2090" s="2217"/>
      <c r="VBL2090" s="2217"/>
      <c r="VBM2090" s="2217"/>
      <c r="VBN2090" s="2217"/>
      <c r="VBO2090" s="2217"/>
      <c r="VBP2090" s="2217"/>
      <c r="VBQ2090" s="2217"/>
      <c r="VBR2090" s="2217"/>
      <c r="VBS2090" s="2217"/>
      <c r="VBT2090" s="2217"/>
      <c r="VBU2090" s="2217"/>
      <c r="VBV2090" s="2217"/>
      <c r="VBW2090" s="2217"/>
      <c r="VBX2090" s="2217"/>
      <c r="VBY2090" s="2217"/>
      <c r="VBZ2090" s="2217"/>
      <c r="VCA2090" s="2217"/>
      <c r="VCB2090" s="2217"/>
      <c r="VCC2090" s="2217"/>
      <c r="VCD2090" s="2217"/>
      <c r="VCE2090" s="2217"/>
      <c r="VCF2090" s="2217"/>
      <c r="VCG2090" s="2217"/>
      <c r="VCH2090" s="2217"/>
      <c r="VCI2090" s="2217"/>
      <c r="VCJ2090" s="2217"/>
      <c r="VCK2090" s="2217"/>
      <c r="VCL2090" s="2217"/>
      <c r="VCM2090" s="2217"/>
      <c r="VCN2090" s="2217"/>
      <c r="VCO2090" s="2217"/>
      <c r="VCP2090" s="2217"/>
      <c r="VCQ2090" s="2217"/>
      <c r="VCR2090" s="2217"/>
      <c r="VCS2090" s="2217"/>
      <c r="VCT2090" s="2217"/>
      <c r="VCU2090" s="2217"/>
      <c r="VCV2090" s="2217"/>
      <c r="VCW2090" s="2217"/>
      <c r="VCX2090" s="2217"/>
      <c r="VCY2090" s="2217"/>
      <c r="VCZ2090" s="2217"/>
      <c r="VDA2090" s="2217"/>
      <c r="VDB2090" s="2217"/>
      <c r="VDC2090" s="2217"/>
      <c r="VDD2090" s="2217"/>
      <c r="VDE2090" s="2217"/>
      <c r="VDF2090" s="2217"/>
      <c r="VDG2090" s="2217"/>
      <c r="VDH2090" s="2217"/>
      <c r="VDI2090" s="2217"/>
      <c r="VDJ2090" s="2217"/>
      <c r="VDK2090" s="2217"/>
      <c r="VDL2090" s="2217"/>
      <c r="VDM2090" s="2217"/>
      <c r="VDN2090" s="2217"/>
      <c r="VDO2090" s="2217"/>
      <c r="VDP2090" s="2217"/>
      <c r="VDQ2090" s="2217"/>
      <c r="VDR2090" s="2217"/>
      <c r="VDS2090" s="2217"/>
      <c r="VDT2090" s="2217"/>
      <c r="VDU2090" s="2217"/>
      <c r="VDV2090" s="2217"/>
      <c r="VDW2090" s="2217"/>
      <c r="VDX2090" s="2217"/>
      <c r="VDY2090" s="2217"/>
      <c r="VDZ2090" s="2217"/>
      <c r="VEA2090" s="2217"/>
      <c r="VEB2090" s="2217"/>
      <c r="VEC2090" s="2217"/>
      <c r="VED2090" s="2217"/>
      <c r="VEE2090" s="2217"/>
      <c r="VEF2090" s="2217"/>
      <c r="VEG2090" s="2217"/>
      <c r="VEH2090" s="2217"/>
      <c r="VEI2090" s="2217"/>
      <c r="VEJ2090" s="2217"/>
      <c r="VEK2090" s="2217"/>
      <c r="VEL2090" s="2217"/>
      <c r="VEM2090" s="2217"/>
      <c r="VEN2090" s="2217"/>
      <c r="VEO2090" s="2217"/>
      <c r="VEP2090" s="2217"/>
      <c r="VEQ2090" s="2217"/>
      <c r="VER2090" s="2217"/>
      <c r="VES2090" s="2217"/>
      <c r="VET2090" s="2217"/>
      <c r="VEU2090" s="2217"/>
      <c r="VEV2090" s="2217"/>
      <c r="VEW2090" s="2217"/>
      <c r="VEX2090" s="2217"/>
      <c r="VEY2090" s="2217"/>
      <c r="VEZ2090" s="2217"/>
      <c r="VFA2090" s="2217"/>
      <c r="VFB2090" s="2217"/>
      <c r="VFC2090" s="2217"/>
      <c r="VFD2090" s="2217"/>
      <c r="VFE2090" s="2217"/>
      <c r="VFF2090" s="2217"/>
      <c r="VFG2090" s="2217"/>
      <c r="VFH2090" s="2217"/>
      <c r="VFI2090" s="2217"/>
      <c r="VFJ2090" s="2217"/>
      <c r="VFK2090" s="2217"/>
      <c r="VFL2090" s="2217"/>
      <c r="VFM2090" s="2217"/>
      <c r="VFN2090" s="2217"/>
      <c r="VFO2090" s="2217"/>
      <c r="VFP2090" s="2217"/>
      <c r="VFQ2090" s="2217"/>
      <c r="VFR2090" s="2217"/>
      <c r="VFS2090" s="2217"/>
      <c r="VFT2090" s="2217"/>
      <c r="VFU2090" s="2217"/>
      <c r="VFV2090" s="2217"/>
      <c r="VFW2090" s="2217"/>
      <c r="VFX2090" s="2217"/>
      <c r="VFY2090" s="2217"/>
      <c r="VFZ2090" s="2217"/>
      <c r="VGA2090" s="2217"/>
      <c r="VGB2090" s="2217"/>
      <c r="VGC2090" s="2217"/>
      <c r="VGD2090" s="2217"/>
      <c r="VGE2090" s="2217"/>
      <c r="VGF2090" s="2217"/>
      <c r="VGG2090" s="2217"/>
      <c r="VGH2090" s="2217"/>
      <c r="VGI2090" s="2217"/>
      <c r="VGJ2090" s="2217"/>
      <c r="VGK2090" s="2217"/>
      <c r="VGL2090" s="2217"/>
      <c r="VGM2090" s="2217"/>
      <c r="VGN2090" s="2217"/>
      <c r="VGO2090" s="2217"/>
      <c r="VGP2090" s="2217"/>
      <c r="VGQ2090" s="2217"/>
      <c r="VGR2090" s="2217"/>
      <c r="VGS2090" s="2217"/>
      <c r="VGT2090" s="2217"/>
      <c r="VGU2090" s="2217"/>
      <c r="VGV2090" s="2217"/>
      <c r="VGW2090" s="2217"/>
      <c r="VGX2090" s="2217"/>
      <c r="VGY2090" s="2217"/>
      <c r="VGZ2090" s="2217"/>
      <c r="VHA2090" s="2217"/>
      <c r="VHB2090" s="2217"/>
      <c r="VHC2090" s="2217"/>
      <c r="VHD2090" s="2217"/>
      <c r="VHE2090" s="2217"/>
      <c r="VHF2090" s="2217"/>
      <c r="VHG2090" s="2217"/>
      <c r="VHH2090" s="2217"/>
      <c r="VHI2090" s="2217"/>
      <c r="VHJ2090" s="2217"/>
      <c r="VHK2090" s="2217"/>
      <c r="VHL2090" s="2217"/>
      <c r="VHM2090" s="2217"/>
      <c r="VHN2090" s="2217"/>
      <c r="VHO2090" s="2217"/>
      <c r="VHP2090" s="2217"/>
      <c r="VHQ2090" s="2217"/>
      <c r="VHR2090" s="2217"/>
      <c r="VHS2090" s="2217"/>
      <c r="VHT2090" s="2217"/>
      <c r="VHU2090" s="2217"/>
      <c r="VHV2090" s="2217"/>
      <c r="VHW2090" s="2217"/>
      <c r="VHX2090" s="2217"/>
      <c r="VHY2090" s="2217"/>
      <c r="VHZ2090" s="2217"/>
      <c r="VIA2090" s="2217"/>
      <c r="VIB2090" s="2217"/>
      <c r="VIC2090" s="2217"/>
      <c r="VID2090" s="2217"/>
      <c r="VIE2090" s="2217"/>
      <c r="VIF2090" s="2217"/>
      <c r="VIG2090" s="2217"/>
      <c r="VIH2090" s="2217"/>
      <c r="VII2090" s="2217"/>
      <c r="VIJ2090" s="2217"/>
      <c r="VIK2090" s="2217"/>
      <c r="VIL2090" s="2217"/>
      <c r="VIM2090" s="2217"/>
      <c r="VIN2090" s="2217"/>
      <c r="VIO2090" s="2217"/>
      <c r="VIP2090" s="2217"/>
      <c r="VIQ2090" s="2217"/>
      <c r="VIR2090" s="2217"/>
      <c r="VIS2090" s="2217"/>
      <c r="VIT2090" s="2217"/>
      <c r="VIU2090" s="2217"/>
      <c r="VIV2090" s="2217"/>
      <c r="VIW2090" s="2217"/>
      <c r="VIX2090" s="2217"/>
      <c r="VIY2090" s="2217"/>
      <c r="VIZ2090" s="2217"/>
      <c r="VJA2090" s="2217"/>
      <c r="VJB2090" s="2217"/>
      <c r="VJC2090" s="2217"/>
      <c r="VJD2090" s="2217"/>
      <c r="VJE2090" s="2217"/>
      <c r="VJF2090" s="2217"/>
      <c r="VJG2090" s="2217"/>
      <c r="VJH2090" s="2217"/>
      <c r="VJI2090" s="2217"/>
      <c r="VJJ2090" s="2217"/>
      <c r="VJK2090" s="2217"/>
      <c r="VJL2090" s="2217"/>
      <c r="VJM2090" s="2217"/>
      <c r="VJN2090" s="2217"/>
      <c r="VJO2090" s="2217"/>
      <c r="VJP2090" s="2217"/>
      <c r="VJQ2090" s="2217"/>
      <c r="VJR2090" s="2217"/>
      <c r="VJS2090" s="2217"/>
      <c r="VJT2090" s="2217"/>
      <c r="VJU2090" s="2217"/>
      <c r="VJV2090" s="2217"/>
      <c r="VJW2090" s="2217"/>
      <c r="VJX2090" s="2217"/>
      <c r="VJY2090" s="2217"/>
      <c r="VJZ2090" s="2217"/>
      <c r="VKA2090" s="2217"/>
      <c r="VKB2090" s="2217"/>
      <c r="VKC2090" s="2217"/>
      <c r="VKD2090" s="2217"/>
      <c r="VKE2090" s="2217"/>
      <c r="VKF2090" s="2217"/>
      <c r="VKG2090" s="2217"/>
      <c r="VKH2090" s="2217"/>
      <c r="VKI2090" s="2217"/>
      <c r="VKJ2090" s="2217"/>
      <c r="VKK2090" s="2217"/>
      <c r="VKL2090" s="2217"/>
      <c r="VKM2090" s="2217"/>
      <c r="VKN2090" s="2217"/>
      <c r="VKO2090" s="2217"/>
      <c r="VKP2090" s="2217"/>
      <c r="VKQ2090" s="2217"/>
      <c r="VKR2090" s="2217"/>
      <c r="VKS2090" s="2217"/>
      <c r="VKT2090" s="2217"/>
      <c r="VKU2090" s="2217"/>
      <c r="VKV2090" s="2217"/>
      <c r="VKW2090" s="2217"/>
      <c r="VKX2090" s="2217"/>
      <c r="VKY2090" s="2217"/>
      <c r="VKZ2090" s="2217"/>
      <c r="VLA2090" s="2217"/>
      <c r="VLB2090" s="2217"/>
      <c r="VLC2090" s="2217"/>
      <c r="VLD2090" s="2217"/>
      <c r="VLE2090" s="2217"/>
      <c r="VLF2090" s="2217"/>
      <c r="VLG2090" s="2217"/>
      <c r="VLH2090" s="2217"/>
      <c r="VLI2090" s="2217"/>
      <c r="VLJ2090" s="2217"/>
      <c r="VLK2090" s="2217"/>
      <c r="VLL2090" s="2217"/>
      <c r="VLM2090" s="2217"/>
      <c r="VLN2090" s="2217"/>
      <c r="VLO2090" s="2217"/>
      <c r="VLP2090" s="2217"/>
      <c r="VLQ2090" s="2217"/>
      <c r="VLR2090" s="2217"/>
      <c r="VLS2090" s="2217"/>
      <c r="VLT2090" s="2217"/>
      <c r="VLU2090" s="2217"/>
      <c r="VLV2090" s="2217"/>
      <c r="VLW2090" s="2217"/>
      <c r="VLX2090" s="2217"/>
      <c r="VLY2090" s="2217"/>
      <c r="VLZ2090" s="2217"/>
      <c r="VMA2090" s="2217"/>
      <c r="VMB2090" s="2217"/>
      <c r="VMC2090" s="2217"/>
      <c r="VMD2090" s="2217"/>
      <c r="VME2090" s="2217"/>
      <c r="VMF2090" s="2217"/>
      <c r="VMG2090" s="2217"/>
      <c r="VMH2090" s="2217"/>
      <c r="VMI2090" s="2217"/>
      <c r="VMJ2090" s="2217"/>
      <c r="VMK2090" s="2217"/>
      <c r="VML2090" s="2217"/>
      <c r="VMM2090" s="2217"/>
      <c r="VMN2090" s="2217"/>
      <c r="VMO2090" s="2217"/>
      <c r="VMP2090" s="2217"/>
      <c r="VMQ2090" s="2217"/>
      <c r="VMR2090" s="2217"/>
      <c r="VMS2090" s="2217"/>
      <c r="VMT2090" s="2217"/>
      <c r="VMU2090" s="2217"/>
      <c r="VMV2090" s="2217"/>
      <c r="VMW2090" s="2217"/>
      <c r="VMX2090" s="2217"/>
      <c r="VMY2090" s="2217"/>
      <c r="VMZ2090" s="2217"/>
      <c r="VNA2090" s="2217"/>
      <c r="VNB2090" s="2217"/>
      <c r="VNC2090" s="2217"/>
      <c r="VND2090" s="2217"/>
      <c r="VNE2090" s="2217"/>
      <c r="VNF2090" s="2217"/>
      <c r="VNG2090" s="2217"/>
      <c r="VNH2090" s="2217"/>
      <c r="VNI2090" s="2217"/>
      <c r="VNJ2090" s="2217"/>
      <c r="VNK2090" s="2217"/>
      <c r="VNL2090" s="2217"/>
      <c r="VNM2090" s="2217"/>
      <c r="VNN2090" s="2217"/>
      <c r="VNO2090" s="2217"/>
      <c r="VNP2090" s="2217"/>
      <c r="VNQ2090" s="2217"/>
      <c r="VNR2090" s="2217"/>
      <c r="VNS2090" s="2217"/>
      <c r="VNT2090" s="2217"/>
      <c r="VNU2090" s="2217"/>
      <c r="VNV2090" s="2217"/>
      <c r="VNW2090" s="2217"/>
      <c r="VNX2090" s="2217"/>
      <c r="VNY2090" s="2217"/>
      <c r="VNZ2090" s="2217"/>
      <c r="VOA2090" s="2217"/>
      <c r="VOB2090" s="2217"/>
      <c r="VOC2090" s="2217"/>
      <c r="VOD2090" s="2217"/>
      <c r="VOE2090" s="2217"/>
      <c r="VOF2090" s="2217"/>
      <c r="VOG2090" s="2217"/>
      <c r="VOH2090" s="2217"/>
      <c r="VOI2090" s="2217"/>
      <c r="VOJ2090" s="2217"/>
      <c r="VOK2090" s="2217"/>
      <c r="VOL2090" s="2217"/>
      <c r="VOM2090" s="2217"/>
      <c r="VON2090" s="2217"/>
      <c r="VOO2090" s="2217"/>
      <c r="VOP2090" s="2217"/>
      <c r="VOQ2090" s="2217"/>
      <c r="VOR2090" s="2217"/>
      <c r="VOS2090" s="2217"/>
      <c r="VOT2090" s="2217"/>
      <c r="VOU2090" s="2217"/>
      <c r="VOV2090" s="2217"/>
      <c r="VOW2090" s="2217"/>
      <c r="VOX2090" s="2217"/>
      <c r="VOY2090" s="2217"/>
      <c r="VOZ2090" s="2217"/>
      <c r="VPA2090" s="2217"/>
      <c r="VPB2090" s="2217"/>
      <c r="VPC2090" s="2217"/>
      <c r="VPD2090" s="2217"/>
      <c r="VPE2090" s="2217"/>
      <c r="VPF2090" s="2217"/>
      <c r="VPG2090" s="2217"/>
      <c r="VPH2090" s="2217"/>
      <c r="VPI2090" s="2217"/>
      <c r="VPJ2090" s="2217"/>
      <c r="VPK2090" s="2217"/>
      <c r="VPL2090" s="2217"/>
      <c r="VPM2090" s="2217"/>
      <c r="VPN2090" s="2217"/>
      <c r="VPO2090" s="2217"/>
      <c r="VPP2090" s="2217"/>
      <c r="VPQ2090" s="2217"/>
      <c r="VPR2090" s="2217"/>
      <c r="VPS2090" s="2217"/>
      <c r="VPT2090" s="2217"/>
      <c r="VPU2090" s="2217"/>
      <c r="VPV2090" s="2217"/>
      <c r="VPW2090" s="2217"/>
      <c r="VPX2090" s="2217"/>
      <c r="VPY2090" s="2217"/>
      <c r="VPZ2090" s="2217"/>
      <c r="VQA2090" s="2217"/>
      <c r="VQB2090" s="2217"/>
      <c r="VQC2090" s="2217"/>
      <c r="VQD2090" s="2217"/>
      <c r="VQE2090" s="2217"/>
      <c r="VQF2090" s="2217"/>
      <c r="VQG2090" s="2217"/>
      <c r="VQH2090" s="2217"/>
      <c r="VQI2090" s="2217"/>
      <c r="VQJ2090" s="2217"/>
      <c r="VQK2090" s="2217"/>
      <c r="VQL2090" s="2217"/>
      <c r="VQM2090" s="2217"/>
      <c r="VQN2090" s="2217"/>
      <c r="VQO2090" s="2217"/>
      <c r="VQP2090" s="2217"/>
      <c r="VQQ2090" s="2217"/>
      <c r="VQR2090" s="2217"/>
      <c r="VQS2090" s="2217"/>
      <c r="VQT2090" s="2217"/>
      <c r="VQU2090" s="2217"/>
      <c r="VQV2090" s="2217"/>
      <c r="VQW2090" s="2217"/>
      <c r="VQX2090" s="2217"/>
      <c r="VQY2090" s="2217"/>
      <c r="VQZ2090" s="2217"/>
      <c r="VRA2090" s="2217"/>
      <c r="VRB2090" s="2217"/>
      <c r="VRC2090" s="2217"/>
      <c r="VRD2090" s="2217"/>
      <c r="VRE2090" s="2217"/>
      <c r="VRF2090" s="2217"/>
      <c r="VRG2090" s="2217"/>
      <c r="VRH2090" s="2217"/>
      <c r="VRI2090" s="2217"/>
      <c r="VRJ2090" s="2217"/>
      <c r="VRK2090" s="2217"/>
      <c r="VRL2090" s="2217"/>
      <c r="VRM2090" s="2217"/>
      <c r="VRN2090" s="2217"/>
      <c r="VRO2090" s="2217"/>
      <c r="VRP2090" s="2217"/>
      <c r="VRQ2090" s="2217"/>
      <c r="VRR2090" s="2217"/>
      <c r="VRS2090" s="2217"/>
      <c r="VRT2090" s="2217"/>
      <c r="VRU2090" s="2217"/>
      <c r="VRV2090" s="2217"/>
      <c r="VRW2090" s="2217"/>
      <c r="VRX2090" s="2217"/>
      <c r="VRY2090" s="2217"/>
      <c r="VRZ2090" s="2217"/>
      <c r="VSA2090" s="2217"/>
      <c r="VSB2090" s="2217"/>
      <c r="VSC2090" s="2217"/>
      <c r="VSD2090" s="2217"/>
      <c r="VSE2090" s="2217"/>
      <c r="VSF2090" s="2217"/>
      <c r="VSG2090" s="2217"/>
      <c r="VSH2090" s="2217"/>
      <c r="VSI2090" s="2217"/>
      <c r="VSJ2090" s="2217"/>
      <c r="VSK2090" s="2217"/>
      <c r="VSL2090" s="2217"/>
      <c r="VSM2090" s="2217"/>
      <c r="VSN2090" s="2217"/>
      <c r="VSO2090" s="2217"/>
      <c r="VSP2090" s="2217"/>
      <c r="VSQ2090" s="2217"/>
      <c r="VSR2090" s="2217"/>
      <c r="VSS2090" s="2217"/>
      <c r="VST2090" s="2217"/>
      <c r="VSU2090" s="2217"/>
      <c r="VSV2090" s="2217"/>
      <c r="VSW2090" s="2217"/>
      <c r="VSX2090" s="2217"/>
      <c r="VSY2090" s="2217"/>
      <c r="VSZ2090" s="2217"/>
      <c r="VTA2090" s="2217"/>
      <c r="VTB2090" s="2217"/>
      <c r="VTC2090" s="2217"/>
      <c r="VTD2090" s="2217"/>
      <c r="VTE2090" s="2217"/>
      <c r="VTF2090" s="2217"/>
      <c r="VTG2090" s="2217"/>
      <c r="VTH2090" s="2217"/>
      <c r="VTI2090" s="2217"/>
      <c r="VTJ2090" s="2217"/>
      <c r="VTK2090" s="2217"/>
      <c r="VTL2090" s="2217"/>
      <c r="VTM2090" s="2217"/>
      <c r="VTN2090" s="2217"/>
      <c r="VTO2090" s="2217"/>
      <c r="VTP2090" s="2217"/>
      <c r="VTQ2090" s="2217"/>
      <c r="VTR2090" s="2217"/>
      <c r="VTS2090" s="2217"/>
      <c r="VTT2090" s="2217"/>
      <c r="VTU2090" s="2217"/>
      <c r="VTV2090" s="2217"/>
      <c r="VTW2090" s="2217"/>
      <c r="VTX2090" s="2217"/>
      <c r="VTY2090" s="2217"/>
      <c r="VTZ2090" s="2217"/>
      <c r="VUA2090" s="2217"/>
      <c r="VUB2090" s="2217"/>
      <c r="VUC2090" s="2217"/>
      <c r="VUD2090" s="2217"/>
      <c r="VUE2090" s="2217"/>
      <c r="VUF2090" s="2217"/>
      <c r="VUG2090" s="2217"/>
      <c r="VUH2090" s="2217"/>
      <c r="VUI2090" s="2217"/>
      <c r="VUJ2090" s="2217"/>
      <c r="VUK2090" s="2217"/>
      <c r="VUL2090" s="2217"/>
      <c r="VUM2090" s="2217"/>
      <c r="VUN2090" s="2217"/>
      <c r="VUO2090" s="2217"/>
      <c r="VUP2090" s="2217"/>
      <c r="VUQ2090" s="2217"/>
      <c r="VUR2090" s="2217"/>
      <c r="VUS2090" s="2217"/>
      <c r="VUT2090" s="2217"/>
      <c r="VUU2090" s="2217"/>
      <c r="VUV2090" s="2217"/>
      <c r="VUW2090" s="2217"/>
      <c r="VUX2090" s="2217"/>
      <c r="VUY2090" s="2217"/>
      <c r="VUZ2090" s="2217"/>
      <c r="VVA2090" s="2217"/>
      <c r="VVB2090" s="2217"/>
      <c r="VVC2090" s="2217"/>
      <c r="VVD2090" s="2217"/>
      <c r="VVE2090" s="2217"/>
      <c r="VVF2090" s="2217"/>
      <c r="VVG2090" s="2217"/>
      <c r="VVH2090" s="2217"/>
      <c r="VVI2090" s="2217"/>
      <c r="VVJ2090" s="2217"/>
      <c r="VVK2090" s="2217"/>
      <c r="VVL2090" s="2217"/>
      <c r="VVM2090" s="2217"/>
      <c r="VVN2090" s="2217"/>
      <c r="VVO2090" s="2217"/>
      <c r="VVP2090" s="2217"/>
      <c r="VVQ2090" s="2217"/>
      <c r="VVR2090" s="2217"/>
      <c r="VVS2090" s="2217"/>
      <c r="VVT2090" s="2217"/>
      <c r="VVU2090" s="2217"/>
      <c r="VVV2090" s="2217"/>
      <c r="VVW2090" s="2217"/>
      <c r="VVX2090" s="2217"/>
      <c r="VVY2090" s="2217"/>
      <c r="VVZ2090" s="2217"/>
      <c r="VWA2090" s="2217"/>
      <c r="VWB2090" s="2217"/>
      <c r="VWC2090" s="2217"/>
      <c r="VWD2090" s="2217"/>
      <c r="VWE2090" s="2217"/>
      <c r="VWF2090" s="2217"/>
      <c r="VWG2090" s="2217"/>
      <c r="VWH2090" s="2217"/>
      <c r="VWI2090" s="2217"/>
      <c r="VWJ2090" s="2217"/>
      <c r="VWK2090" s="2217"/>
      <c r="VWL2090" s="2217"/>
      <c r="VWM2090" s="2217"/>
      <c r="VWN2090" s="2217"/>
      <c r="VWO2090" s="2217"/>
      <c r="VWP2090" s="2217"/>
      <c r="VWQ2090" s="2217"/>
      <c r="VWR2090" s="2217"/>
      <c r="VWS2090" s="2217"/>
      <c r="VWT2090" s="2217"/>
      <c r="VWU2090" s="2217"/>
      <c r="VWV2090" s="2217"/>
      <c r="VWW2090" s="2217"/>
      <c r="VWX2090" s="2217"/>
      <c r="VWY2090" s="2217"/>
      <c r="VWZ2090" s="2217"/>
      <c r="VXA2090" s="2217"/>
      <c r="VXB2090" s="2217"/>
      <c r="VXC2090" s="2217"/>
      <c r="VXD2090" s="2217"/>
      <c r="VXE2090" s="2217"/>
      <c r="VXF2090" s="2217"/>
      <c r="VXG2090" s="2217"/>
      <c r="VXH2090" s="2217"/>
      <c r="VXI2090" s="2217"/>
      <c r="VXJ2090" s="2217"/>
      <c r="VXK2090" s="2217"/>
      <c r="VXL2090" s="2217"/>
      <c r="VXM2090" s="2217"/>
      <c r="VXN2090" s="2217"/>
      <c r="VXO2090" s="2217"/>
      <c r="VXP2090" s="2217"/>
      <c r="VXQ2090" s="2217"/>
      <c r="VXR2090" s="2217"/>
      <c r="VXS2090" s="2217"/>
      <c r="VXT2090" s="2217"/>
      <c r="VXU2090" s="2217"/>
      <c r="VXV2090" s="2217"/>
      <c r="VXW2090" s="2217"/>
      <c r="VXX2090" s="2217"/>
      <c r="VXY2090" s="2217"/>
      <c r="VXZ2090" s="2217"/>
      <c r="VYA2090" s="2217"/>
      <c r="VYB2090" s="2217"/>
      <c r="VYC2090" s="2217"/>
      <c r="VYD2090" s="2217"/>
      <c r="VYE2090" s="2217"/>
      <c r="VYF2090" s="2217"/>
      <c r="VYG2090" s="2217"/>
      <c r="VYH2090" s="2217"/>
      <c r="VYI2090" s="2217"/>
      <c r="VYJ2090" s="2217"/>
      <c r="VYK2090" s="2217"/>
      <c r="VYL2090" s="2217"/>
      <c r="VYM2090" s="2217"/>
      <c r="VYN2090" s="2217"/>
      <c r="VYO2090" s="2217"/>
      <c r="VYP2090" s="2217"/>
      <c r="VYQ2090" s="2217"/>
      <c r="VYR2090" s="2217"/>
      <c r="VYS2090" s="2217"/>
      <c r="VYT2090" s="2217"/>
      <c r="VYU2090" s="2217"/>
      <c r="VYV2090" s="2217"/>
      <c r="VYW2090" s="2217"/>
      <c r="VYX2090" s="2217"/>
      <c r="VYY2090" s="2217"/>
      <c r="VYZ2090" s="2217"/>
      <c r="VZA2090" s="2217"/>
      <c r="VZB2090" s="2217"/>
      <c r="VZC2090" s="2217"/>
      <c r="VZD2090" s="2217"/>
      <c r="VZE2090" s="2217"/>
      <c r="VZF2090" s="2217"/>
      <c r="VZG2090" s="2217"/>
      <c r="VZH2090" s="2217"/>
      <c r="VZI2090" s="2217"/>
      <c r="VZJ2090" s="2217"/>
      <c r="VZK2090" s="2217"/>
      <c r="VZL2090" s="2217"/>
      <c r="VZM2090" s="2217"/>
      <c r="VZN2090" s="2217"/>
      <c r="VZO2090" s="2217"/>
      <c r="VZP2090" s="2217"/>
      <c r="VZQ2090" s="2217"/>
      <c r="VZR2090" s="2217"/>
      <c r="VZS2090" s="2217"/>
      <c r="VZT2090" s="2217"/>
      <c r="VZU2090" s="2217"/>
      <c r="VZV2090" s="2217"/>
      <c r="VZW2090" s="2217"/>
      <c r="VZX2090" s="2217"/>
      <c r="VZY2090" s="2217"/>
      <c r="VZZ2090" s="2217"/>
      <c r="WAA2090" s="2217"/>
      <c r="WAB2090" s="2217"/>
      <c r="WAC2090" s="2217"/>
      <c r="WAD2090" s="2217"/>
      <c r="WAE2090" s="2217"/>
      <c r="WAF2090" s="2217"/>
      <c r="WAG2090" s="2217"/>
      <c r="WAH2090" s="2217"/>
      <c r="WAI2090" s="2217"/>
      <c r="WAJ2090" s="2217"/>
      <c r="WAK2090" s="2217"/>
      <c r="WAL2090" s="2217"/>
      <c r="WAM2090" s="2217"/>
      <c r="WAN2090" s="2217"/>
      <c r="WAO2090" s="2217"/>
      <c r="WAP2090" s="2217"/>
      <c r="WAQ2090" s="2217"/>
      <c r="WAR2090" s="2217"/>
      <c r="WAS2090" s="2217"/>
      <c r="WAT2090" s="2217"/>
      <c r="WAU2090" s="2217"/>
      <c r="WAV2090" s="2217"/>
      <c r="WAW2090" s="2217"/>
      <c r="WAX2090" s="2217"/>
      <c r="WAY2090" s="2217"/>
      <c r="WAZ2090" s="2217"/>
      <c r="WBA2090" s="2217"/>
      <c r="WBB2090" s="2217"/>
      <c r="WBC2090" s="2217"/>
      <c r="WBD2090" s="2217"/>
      <c r="WBE2090" s="2217"/>
      <c r="WBF2090" s="2217"/>
      <c r="WBG2090" s="2217"/>
      <c r="WBH2090" s="2217"/>
      <c r="WBI2090" s="2217"/>
      <c r="WBJ2090" s="2217"/>
      <c r="WBK2090" s="2217"/>
      <c r="WBL2090" s="2217"/>
      <c r="WBM2090" s="2217"/>
      <c r="WBN2090" s="2217"/>
      <c r="WBO2090" s="2217"/>
      <c r="WBP2090" s="2217"/>
      <c r="WBQ2090" s="2217"/>
      <c r="WBR2090" s="2217"/>
      <c r="WBS2090" s="2217"/>
      <c r="WBT2090" s="2217"/>
      <c r="WBU2090" s="2217"/>
      <c r="WBV2090" s="2217"/>
      <c r="WBW2090" s="2217"/>
      <c r="WBX2090" s="2217"/>
      <c r="WBY2090" s="2217"/>
      <c r="WBZ2090" s="2217"/>
      <c r="WCA2090" s="2217"/>
      <c r="WCB2090" s="2217"/>
      <c r="WCC2090" s="2217"/>
      <c r="WCD2090" s="2217"/>
      <c r="WCE2090" s="2217"/>
      <c r="WCF2090" s="2217"/>
      <c r="WCG2090" s="2217"/>
      <c r="WCH2090" s="2217"/>
      <c r="WCI2090" s="2217"/>
      <c r="WCJ2090" s="2217"/>
      <c r="WCK2090" s="2217"/>
      <c r="WCL2090" s="2217"/>
      <c r="WCM2090" s="2217"/>
      <c r="WCN2090" s="2217"/>
      <c r="WCO2090" s="2217"/>
      <c r="WCP2090" s="2217"/>
      <c r="WCQ2090" s="2217"/>
      <c r="WCR2090" s="2217"/>
      <c r="WCS2090" s="2217"/>
      <c r="WCT2090" s="2217"/>
      <c r="WCU2090" s="2217"/>
      <c r="WCV2090" s="2217"/>
      <c r="WCW2090" s="2217"/>
      <c r="WCX2090" s="2217"/>
      <c r="WCY2090" s="2217"/>
      <c r="WCZ2090" s="2217"/>
      <c r="WDA2090" s="2217"/>
      <c r="WDB2090" s="2217"/>
      <c r="WDC2090" s="2217"/>
      <c r="WDD2090" s="2217"/>
      <c r="WDE2090" s="2217"/>
      <c r="WDF2090" s="2217"/>
      <c r="WDG2090" s="2217"/>
      <c r="WDH2090" s="2217"/>
      <c r="WDI2090" s="2217"/>
      <c r="WDJ2090" s="2217"/>
      <c r="WDK2090" s="2217"/>
      <c r="WDL2090" s="2217"/>
      <c r="WDM2090" s="2217"/>
      <c r="WDN2090" s="2217"/>
      <c r="WDO2090" s="2217"/>
      <c r="WDP2090" s="2217"/>
      <c r="WDQ2090" s="2217"/>
      <c r="WDR2090" s="2217"/>
      <c r="WDS2090" s="2217"/>
      <c r="WDT2090" s="2217"/>
      <c r="WDU2090" s="2217"/>
      <c r="WDV2090" s="2217"/>
      <c r="WDW2090" s="2217"/>
      <c r="WDX2090" s="2217"/>
      <c r="WDY2090" s="2217"/>
      <c r="WDZ2090" s="2217"/>
      <c r="WEA2090" s="2217"/>
      <c r="WEB2090" s="2217"/>
      <c r="WEC2090" s="2217"/>
      <c r="WED2090" s="2217"/>
      <c r="WEE2090" s="2217"/>
      <c r="WEF2090" s="2217"/>
      <c r="WEG2090" s="2217"/>
      <c r="WEH2090" s="2217"/>
      <c r="WEI2090" s="2217"/>
      <c r="WEJ2090" s="2217"/>
      <c r="WEK2090" s="2217"/>
      <c r="WEL2090" s="2217"/>
      <c r="WEM2090" s="2217"/>
      <c r="WEN2090" s="2217"/>
      <c r="WEO2090" s="2217"/>
      <c r="WEP2090" s="2217"/>
      <c r="WEQ2090" s="2217"/>
      <c r="WER2090" s="2217"/>
      <c r="WES2090" s="2217"/>
      <c r="WET2090" s="2217"/>
      <c r="WEU2090" s="2217"/>
      <c r="WEV2090" s="2217"/>
      <c r="WEW2090" s="2217"/>
      <c r="WEX2090" s="2217"/>
      <c r="WEY2090" s="2217"/>
      <c r="WEZ2090" s="2217"/>
      <c r="WFA2090" s="2217"/>
      <c r="WFB2090" s="2217"/>
      <c r="WFC2090" s="2217"/>
      <c r="WFD2090" s="2217"/>
      <c r="WFE2090" s="2217"/>
      <c r="WFF2090" s="2217"/>
      <c r="WFG2090" s="2217"/>
      <c r="WFH2090" s="2217"/>
      <c r="WFI2090" s="2217"/>
      <c r="WFJ2090" s="2217"/>
      <c r="WFK2090" s="2217"/>
      <c r="WFL2090" s="2217"/>
      <c r="WFM2090" s="2217"/>
      <c r="WFN2090" s="2217"/>
      <c r="WFO2090" s="2217"/>
      <c r="WFP2090" s="2217"/>
      <c r="WFQ2090" s="2217"/>
      <c r="WFR2090" s="2217"/>
      <c r="WFS2090" s="2217"/>
      <c r="WFT2090" s="2217"/>
      <c r="WFU2090" s="2217"/>
      <c r="WFV2090" s="2217"/>
      <c r="WFW2090" s="2217"/>
      <c r="WFX2090" s="2217"/>
      <c r="WFY2090" s="2217"/>
      <c r="WFZ2090" s="2217"/>
      <c r="WGA2090" s="2217"/>
      <c r="WGB2090" s="2217"/>
      <c r="WGC2090" s="2217"/>
      <c r="WGD2090" s="2217"/>
      <c r="WGE2090" s="2217"/>
      <c r="WGF2090" s="2217"/>
      <c r="WGG2090" s="2217"/>
      <c r="WGH2090" s="2217"/>
      <c r="WGI2090" s="2217"/>
      <c r="WGJ2090" s="2217"/>
      <c r="WGK2090" s="2217"/>
      <c r="WGL2090" s="2217"/>
      <c r="WGM2090" s="2217"/>
      <c r="WGN2090" s="2217"/>
      <c r="WGO2090" s="2217"/>
      <c r="WGP2090" s="2217"/>
      <c r="WGQ2090" s="2217"/>
      <c r="WGR2090" s="2217"/>
      <c r="WGS2090" s="2217"/>
      <c r="WGT2090" s="2217"/>
      <c r="WGU2090" s="2217"/>
      <c r="WGV2090" s="2217"/>
      <c r="WGW2090" s="2217"/>
      <c r="WGX2090" s="2217"/>
      <c r="WGY2090" s="2217"/>
      <c r="WGZ2090" s="2217"/>
      <c r="WHA2090" s="2217"/>
      <c r="WHB2090" s="2217"/>
      <c r="WHC2090" s="2217"/>
      <c r="WHD2090" s="2217"/>
      <c r="WHE2090" s="2217"/>
      <c r="WHF2090" s="2217"/>
      <c r="WHG2090" s="2217"/>
      <c r="WHH2090" s="2217"/>
      <c r="WHI2090" s="2217"/>
      <c r="WHJ2090" s="2217"/>
      <c r="WHK2090" s="2217"/>
      <c r="WHL2090" s="2217"/>
      <c r="WHM2090" s="2217"/>
      <c r="WHN2090" s="2217"/>
      <c r="WHO2090" s="2217"/>
      <c r="WHP2090" s="2217"/>
      <c r="WHQ2090" s="2217"/>
      <c r="WHR2090" s="2217"/>
      <c r="WHS2090" s="2217"/>
      <c r="WHT2090" s="2217"/>
      <c r="WHU2090" s="2217"/>
      <c r="WHV2090" s="2217"/>
      <c r="WHW2090" s="2217"/>
      <c r="WHX2090" s="2217"/>
      <c r="WHY2090" s="2217"/>
      <c r="WHZ2090" s="2217"/>
      <c r="WIA2090" s="2217"/>
      <c r="WIB2090" s="2217"/>
      <c r="WIC2090" s="2217"/>
      <c r="WID2090" s="2217"/>
      <c r="WIE2090" s="2217"/>
      <c r="WIF2090" s="2217"/>
      <c r="WIG2090" s="2217"/>
      <c r="WIH2090" s="2217"/>
      <c r="WII2090" s="2217"/>
      <c r="WIJ2090" s="2217"/>
      <c r="WIK2090" s="2217"/>
      <c r="WIL2090" s="2217"/>
      <c r="WIM2090" s="2217"/>
      <c r="WIN2090" s="2217"/>
      <c r="WIO2090" s="2217"/>
      <c r="WIP2090" s="2217"/>
      <c r="WIQ2090" s="2217"/>
      <c r="WIR2090" s="2217"/>
      <c r="WIS2090" s="2217"/>
      <c r="WIT2090" s="2217"/>
      <c r="WIU2090" s="2217"/>
      <c r="WIV2090" s="2217"/>
      <c r="WIW2090" s="2217"/>
      <c r="WIX2090" s="2217"/>
      <c r="WIY2090" s="2217"/>
      <c r="WIZ2090" s="2217"/>
      <c r="WJA2090" s="2217"/>
      <c r="WJB2090" s="2217"/>
      <c r="WJC2090" s="2217"/>
      <c r="WJD2090" s="2217"/>
      <c r="WJE2090" s="2217"/>
      <c r="WJF2090" s="2217"/>
      <c r="WJG2090" s="2217"/>
      <c r="WJH2090" s="2217"/>
      <c r="WJI2090" s="2217"/>
      <c r="WJJ2090" s="2217"/>
      <c r="WJK2090" s="2217"/>
      <c r="WJL2090" s="2217"/>
      <c r="WJM2090" s="2217"/>
      <c r="WJN2090" s="2217"/>
      <c r="WJO2090" s="2217"/>
      <c r="WJP2090" s="2217"/>
      <c r="WJQ2090" s="2217"/>
      <c r="WJR2090" s="2217"/>
      <c r="WJS2090" s="2217"/>
      <c r="WJT2090" s="2217"/>
      <c r="WJU2090" s="2217"/>
      <c r="WJV2090" s="2217"/>
      <c r="WJW2090" s="2217"/>
      <c r="WJX2090" s="2217"/>
      <c r="WJY2090" s="2217"/>
      <c r="WJZ2090" s="2217"/>
      <c r="WKA2090" s="2217"/>
      <c r="WKB2090" s="2217"/>
      <c r="WKC2090" s="2217"/>
      <c r="WKD2090" s="2217"/>
      <c r="WKE2090" s="2217"/>
      <c r="WKF2090" s="2217"/>
      <c r="WKG2090" s="2217"/>
      <c r="WKH2090" s="2217"/>
      <c r="WKI2090" s="2217"/>
      <c r="WKJ2090" s="2217"/>
      <c r="WKK2090" s="2217"/>
      <c r="WKL2090" s="2217"/>
      <c r="WKM2090" s="2217"/>
      <c r="WKN2090" s="2217"/>
      <c r="WKO2090" s="2217"/>
      <c r="WKP2090" s="2217"/>
      <c r="WKQ2090" s="2217"/>
      <c r="WKR2090" s="2217"/>
      <c r="WKS2090" s="2217"/>
      <c r="WKT2090" s="2217"/>
      <c r="WKU2090" s="2217"/>
      <c r="WKV2090" s="2217"/>
      <c r="WKW2090" s="2217"/>
      <c r="WKX2090" s="2217"/>
      <c r="WKY2090" s="2217"/>
      <c r="WKZ2090" s="2217"/>
      <c r="WLA2090" s="2217"/>
      <c r="WLB2090" s="2217"/>
      <c r="WLC2090" s="2217"/>
      <c r="WLD2090" s="2217"/>
      <c r="WLE2090" s="2217"/>
      <c r="WLF2090" s="2217"/>
      <c r="WLG2090" s="2217"/>
      <c r="WLH2090" s="2217"/>
      <c r="WLI2090" s="2217"/>
      <c r="WLJ2090" s="2217"/>
      <c r="WLK2090" s="2217"/>
      <c r="WLL2090" s="2217"/>
      <c r="WLM2090" s="2217"/>
      <c r="WLN2090" s="2217"/>
      <c r="WLO2090" s="2217"/>
      <c r="WLP2090" s="2217"/>
      <c r="WLQ2090" s="2217"/>
      <c r="WLR2090" s="2217"/>
      <c r="WLS2090" s="2217"/>
      <c r="WLT2090" s="2217"/>
      <c r="WLU2090" s="2217"/>
      <c r="WLV2090" s="2217"/>
      <c r="WLW2090" s="2217"/>
      <c r="WLX2090" s="2217"/>
      <c r="WLY2090" s="2217"/>
      <c r="WLZ2090" s="2217"/>
      <c r="WMA2090" s="2217"/>
      <c r="WMB2090" s="2217"/>
      <c r="WMC2090" s="2217"/>
      <c r="WMD2090" s="2217"/>
      <c r="WME2090" s="2217"/>
      <c r="WMF2090" s="2217"/>
      <c r="WMG2090" s="2217"/>
      <c r="WMH2090" s="2217"/>
      <c r="WMI2090" s="2217"/>
      <c r="WMJ2090" s="2217"/>
      <c r="WMK2090" s="2217"/>
      <c r="WML2090" s="2217"/>
      <c r="WMM2090" s="2217"/>
      <c r="WMN2090" s="2217"/>
      <c r="WMO2090" s="2217"/>
      <c r="WMP2090" s="2217"/>
      <c r="WMQ2090" s="2217"/>
      <c r="WMR2090" s="2217"/>
      <c r="WMS2090" s="2217"/>
      <c r="WMT2090" s="2217"/>
      <c r="WMU2090" s="2217"/>
      <c r="WMV2090" s="2217"/>
      <c r="WMW2090" s="2217"/>
      <c r="WMX2090" s="2217"/>
      <c r="WMY2090" s="2217"/>
      <c r="WMZ2090" s="2217"/>
      <c r="WNA2090" s="2217"/>
      <c r="WNB2090" s="2217"/>
      <c r="WNC2090" s="2217"/>
      <c r="WND2090" s="2217"/>
      <c r="WNE2090" s="2217"/>
      <c r="WNF2090" s="2217"/>
      <c r="WNG2090" s="2217"/>
      <c r="WNH2090" s="2217"/>
      <c r="WNI2090" s="2217"/>
      <c r="WNJ2090" s="2217"/>
      <c r="WNK2090" s="2217"/>
      <c r="WNL2090" s="2217"/>
      <c r="WNM2090" s="2217"/>
      <c r="WNN2090" s="2217"/>
      <c r="WNO2090" s="2217"/>
      <c r="WNP2090" s="2217"/>
      <c r="WNQ2090" s="2217"/>
      <c r="WNR2090" s="2217"/>
      <c r="WNS2090" s="2217"/>
      <c r="WNT2090" s="2217"/>
      <c r="WNU2090" s="2217"/>
      <c r="WNV2090" s="2217"/>
      <c r="WNW2090" s="2217"/>
      <c r="WNX2090" s="2217"/>
      <c r="WNY2090" s="2217"/>
      <c r="WNZ2090" s="2217"/>
      <c r="WOA2090" s="2217"/>
      <c r="WOB2090" s="2217"/>
      <c r="WOC2090" s="2217"/>
      <c r="WOD2090" s="2217"/>
      <c r="WOE2090" s="2217"/>
      <c r="WOF2090" s="2217"/>
      <c r="WOG2090" s="2217"/>
      <c r="WOH2090" s="2217"/>
      <c r="WOI2090" s="2217"/>
      <c r="WOJ2090" s="2217"/>
      <c r="WOK2090" s="2217"/>
      <c r="WOL2090" s="2217"/>
      <c r="WOM2090" s="2217"/>
      <c r="WON2090" s="2217"/>
      <c r="WOO2090" s="2217"/>
      <c r="WOP2090" s="2217"/>
      <c r="WOQ2090" s="2217"/>
      <c r="WOR2090" s="2217"/>
      <c r="WOS2090" s="2217"/>
      <c r="WOT2090" s="2217"/>
      <c r="WOU2090" s="2217"/>
      <c r="WOV2090" s="2217"/>
      <c r="WOW2090" s="2217"/>
      <c r="WOX2090" s="2217"/>
      <c r="WOY2090" s="2217"/>
      <c r="WOZ2090" s="2217"/>
      <c r="WPA2090" s="2217"/>
      <c r="WPB2090" s="2217"/>
      <c r="WPC2090" s="2217"/>
      <c r="WPD2090" s="2217"/>
      <c r="WPE2090" s="2217"/>
      <c r="WPF2090" s="2217"/>
      <c r="WPG2090" s="2217"/>
      <c r="WPH2090" s="2217"/>
      <c r="WPI2090" s="2217"/>
      <c r="WPJ2090" s="2217"/>
      <c r="WPK2090" s="2217"/>
      <c r="WPL2090" s="2217"/>
      <c r="WPM2090" s="2217"/>
      <c r="WPN2090" s="2217"/>
      <c r="WPO2090" s="2217"/>
      <c r="WPP2090" s="2217"/>
      <c r="WPQ2090" s="2217"/>
      <c r="WPR2090" s="2217"/>
      <c r="WPS2090" s="2217"/>
      <c r="WPT2090" s="2217"/>
      <c r="WPU2090" s="2217"/>
      <c r="WPV2090" s="2217"/>
      <c r="WPW2090" s="2217"/>
      <c r="WPX2090" s="2217"/>
      <c r="WPY2090" s="2217"/>
      <c r="WPZ2090" s="2217"/>
      <c r="WQA2090" s="2217"/>
      <c r="WQB2090" s="2217"/>
      <c r="WQC2090" s="2217"/>
      <c r="WQD2090" s="2217"/>
      <c r="WQE2090" s="2217"/>
      <c r="WQF2090" s="2217"/>
      <c r="WQG2090" s="2217"/>
      <c r="WQH2090" s="2217"/>
      <c r="WQI2090" s="2217"/>
      <c r="WQJ2090" s="2217"/>
      <c r="WQK2090" s="2217"/>
      <c r="WQL2090" s="2217"/>
      <c r="WQM2090" s="2217"/>
      <c r="WQN2090" s="2217"/>
      <c r="WQO2090" s="2217"/>
      <c r="WQP2090" s="2217"/>
      <c r="WQQ2090" s="2217"/>
      <c r="WQR2090" s="2217"/>
      <c r="WQS2090" s="2217"/>
      <c r="WQT2090" s="2217"/>
      <c r="WQU2090" s="2217"/>
      <c r="WQV2090" s="2217"/>
      <c r="WQW2090" s="2217"/>
      <c r="WQX2090" s="2217"/>
      <c r="WQY2090" s="2217"/>
      <c r="WQZ2090" s="2217"/>
      <c r="WRA2090" s="2217"/>
      <c r="WRB2090" s="2217"/>
      <c r="WRC2090" s="2217"/>
      <c r="WRD2090" s="2217"/>
      <c r="WRE2090" s="2217"/>
      <c r="WRF2090" s="2217"/>
      <c r="WRG2090" s="2217"/>
      <c r="WRH2090" s="2217"/>
      <c r="WRI2090" s="2217"/>
      <c r="WRJ2090" s="2217"/>
      <c r="WRK2090" s="2217"/>
      <c r="WRL2090" s="2217"/>
      <c r="WRM2090" s="2217"/>
      <c r="WRN2090" s="2217"/>
      <c r="WRO2090" s="2217"/>
      <c r="WRP2090" s="2217"/>
      <c r="WRQ2090" s="2217"/>
      <c r="WRR2090" s="2217"/>
      <c r="WRS2090" s="2217"/>
      <c r="WRT2090" s="2217"/>
      <c r="WRU2090" s="2217"/>
      <c r="WRV2090" s="2217"/>
      <c r="WRW2090" s="2217"/>
      <c r="WRX2090" s="2217"/>
      <c r="WRY2090" s="2217"/>
      <c r="WRZ2090" s="2217"/>
      <c r="WSA2090" s="2217"/>
      <c r="WSB2090" s="2217"/>
      <c r="WSC2090" s="2217"/>
      <c r="WSD2090" s="2217"/>
      <c r="WSE2090" s="2217"/>
      <c r="WSF2090" s="2217"/>
      <c r="WSG2090" s="2217"/>
      <c r="WSH2090" s="2217"/>
      <c r="WSI2090" s="2217"/>
      <c r="WSJ2090" s="2217"/>
      <c r="WSK2090" s="2217"/>
      <c r="WSL2090" s="2217"/>
      <c r="WSM2090" s="2217"/>
      <c r="WSN2090" s="2217"/>
      <c r="WSO2090" s="2217"/>
      <c r="WSP2090" s="2217"/>
      <c r="WSQ2090" s="2217"/>
      <c r="WSR2090" s="2217"/>
      <c r="WSS2090" s="2217"/>
      <c r="WST2090" s="2217"/>
      <c r="WSU2090" s="2217"/>
      <c r="WSV2090" s="2217"/>
      <c r="WSW2090" s="2217"/>
      <c r="WSX2090" s="2217"/>
      <c r="WSY2090" s="2217"/>
      <c r="WSZ2090" s="2217"/>
      <c r="WTA2090" s="2217"/>
      <c r="WTB2090" s="2217"/>
      <c r="WTC2090" s="2217"/>
      <c r="WTD2090" s="2217"/>
      <c r="WTE2090" s="2217"/>
      <c r="WTF2090" s="2217"/>
      <c r="WTG2090" s="2217"/>
      <c r="WTH2090" s="2217"/>
      <c r="WTI2090" s="2217"/>
      <c r="WTJ2090" s="2217"/>
      <c r="WTK2090" s="2217"/>
      <c r="WTL2090" s="2217"/>
      <c r="WTM2090" s="2217"/>
      <c r="WTN2090" s="2217"/>
      <c r="WTO2090" s="2217"/>
      <c r="WTP2090" s="2217"/>
      <c r="WTQ2090" s="2217"/>
      <c r="WTR2090" s="2217"/>
      <c r="WTS2090" s="2217"/>
      <c r="WTT2090" s="2217"/>
      <c r="WTU2090" s="2217"/>
      <c r="WTV2090" s="2217"/>
      <c r="WTW2090" s="2217"/>
      <c r="WTX2090" s="2217"/>
      <c r="WTY2090" s="2217"/>
      <c r="WTZ2090" s="2217"/>
      <c r="WUA2090" s="2217"/>
      <c r="WUB2090" s="2217"/>
      <c r="WUC2090" s="2217"/>
      <c r="WUD2090" s="2217"/>
      <c r="WUE2090" s="2217"/>
      <c r="WUF2090" s="2217"/>
      <c r="WUG2090" s="2217"/>
      <c r="WUH2090" s="2217"/>
      <c r="WUI2090" s="2217"/>
      <c r="WUJ2090" s="2217"/>
      <c r="WUK2090" s="2217"/>
      <c r="WUL2090" s="2217"/>
      <c r="WUM2090" s="2217"/>
      <c r="WUN2090" s="2217"/>
      <c r="WUO2090" s="2217"/>
      <c r="WUP2090" s="2217"/>
      <c r="WUQ2090" s="2217"/>
      <c r="WUR2090" s="2217"/>
      <c r="WUS2090" s="2217"/>
      <c r="WUT2090" s="2217"/>
      <c r="WUU2090" s="2217"/>
      <c r="WUV2090" s="2217"/>
      <c r="WUW2090" s="2217"/>
      <c r="WUX2090" s="2217"/>
      <c r="WUY2090" s="2217"/>
      <c r="WUZ2090" s="2217"/>
      <c r="WVA2090" s="2217"/>
      <c r="WVB2090" s="2217"/>
      <c r="WVC2090" s="2217"/>
      <c r="WVD2090" s="2217"/>
      <c r="WVE2090" s="2217"/>
      <c r="WVF2090" s="2217"/>
      <c r="WVG2090" s="2217"/>
      <c r="WVH2090" s="2217"/>
      <c r="WVI2090" s="2217"/>
      <c r="WVJ2090" s="2217"/>
      <c r="WVK2090" s="2217"/>
      <c r="WVL2090" s="2217"/>
      <c r="WVM2090" s="2217"/>
      <c r="WVN2090" s="2217"/>
      <c r="WVO2090" s="2217"/>
      <c r="WVP2090" s="2217"/>
      <c r="WVQ2090" s="2217"/>
      <c r="WVR2090" s="2217"/>
      <c r="WVS2090" s="2217"/>
      <c r="WVT2090" s="2217"/>
      <c r="WVU2090" s="2217"/>
      <c r="WVV2090" s="2217"/>
      <c r="WVW2090" s="2217"/>
      <c r="WVX2090" s="2217"/>
      <c r="WVY2090" s="2217"/>
      <c r="WVZ2090" s="2217"/>
      <c r="WWA2090" s="2217"/>
      <c r="WWB2090" s="2217"/>
      <c r="WWC2090" s="2217"/>
      <c r="WWD2090" s="2217"/>
      <c r="WWE2090" s="2217"/>
      <c r="WWF2090" s="2217"/>
      <c r="WWG2090" s="2217"/>
      <c r="WWH2090" s="2217"/>
      <c r="WWI2090" s="2217"/>
      <c r="WWJ2090" s="2217"/>
      <c r="WWK2090" s="2217"/>
      <c r="WWL2090" s="2217"/>
      <c r="WWM2090" s="2217"/>
      <c r="WWN2090" s="2217"/>
      <c r="WWO2090" s="2217"/>
      <c r="WWP2090" s="2217"/>
      <c r="WWQ2090" s="2217"/>
      <c r="WWR2090" s="2217"/>
      <c r="WWS2090" s="2217"/>
      <c r="WWT2090" s="2217"/>
      <c r="WWU2090" s="2217"/>
      <c r="WWV2090" s="2217"/>
      <c r="WWW2090" s="2217"/>
      <c r="WWX2090" s="2217"/>
      <c r="WWY2090" s="2217"/>
      <c r="WWZ2090" s="2217"/>
      <c r="WXA2090" s="2217"/>
      <c r="WXB2090" s="2217"/>
      <c r="WXC2090" s="2217"/>
      <c r="WXD2090" s="2217"/>
      <c r="WXE2090" s="2217"/>
      <c r="WXF2090" s="2217"/>
      <c r="WXG2090" s="2217"/>
      <c r="WXH2090" s="2217"/>
      <c r="WXI2090" s="2217"/>
      <c r="WXJ2090" s="2217"/>
      <c r="WXK2090" s="2217"/>
      <c r="WXL2090" s="2217"/>
      <c r="WXM2090" s="2217"/>
      <c r="WXN2090" s="2217"/>
      <c r="WXO2090" s="2217"/>
      <c r="WXP2090" s="2217"/>
      <c r="WXQ2090" s="2217"/>
      <c r="WXR2090" s="2217"/>
      <c r="WXS2090" s="2217"/>
      <c r="WXT2090" s="2217"/>
      <c r="WXU2090" s="2217"/>
      <c r="WXV2090" s="2217"/>
      <c r="WXW2090" s="2217"/>
      <c r="WXX2090" s="2217"/>
      <c r="WXY2090" s="2217"/>
      <c r="WXZ2090" s="2217"/>
      <c r="WYA2090" s="2217"/>
      <c r="WYB2090" s="2217"/>
      <c r="WYC2090" s="2217"/>
      <c r="WYD2090" s="2217"/>
      <c r="WYE2090" s="2217"/>
      <c r="WYF2090" s="2217"/>
      <c r="WYG2090" s="2217"/>
      <c r="WYH2090" s="2217"/>
      <c r="WYI2090" s="2217"/>
      <c r="WYJ2090" s="2217"/>
      <c r="WYK2090" s="2217"/>
      <c r="WYL2090" s="2217"/>
      <c r="WYM2090" s="2217"/>
      <c r="WYN2090" s="2217"/>
      <c r="WYO2090" s="2217"/>
      <c r="WYP2090" s="2217"/>
      <c r="WYQ2090" s="2217"/>
      <c r="WYR2090" s="2217"/>
      <c r="WYS2090" s="2217"/>
      <c r="WYT2090" s="2217"/>
      <c r="WYU2090" s="2217"/>
      <c r="WYV2090" s="2217"/>
      <c r="WYW2090" s="2217"/>
      <c r="WYX2090" s="2217"/>
      <c r="WYY2090" s="2217"/>
      <c r="WYZ2090" s="2217"/>
      <c r="WZA2090" s="2217"/>
      <c r="WZB2090" s="2217"/>
      <c r="WZC2090" s="2217"/>
      <c r="WZD2090" s="2217"/>
      <c r="WZE2090" s="2217"/>
      <c r="WZF2090" s="2217"/>
      <c r="WZG2090" s="2217"/>
      <c r="WZH2090" s="2217"/>
      <c r="WZI2090" s="2217"/>
      <c r="WZJ2090" s="2217"/>
      <c r="WZK2090" s="2217"/>
      <c r="WZL2090" s="2217"/>
      <c r="WZM2090" s="2217"/>
      <c r="WZN2090" s="2217"/>
      <c r="WZO2090" s="2217"/>
      <c r="WZP2090" s="2217"/>
      <c r="WZQ2090" s="2217"/>
      <c r="WZR2090" s="2217"/>
      <c r="WZS2090" s="2217"/>
      <c r="WZT2090" s="2217"/>
      <c r="WZU2090" s="2217"/>
      <c r="WZV2090" s="2217"/>
      <c r="WZW2090" s="2217"/>
      <c r="WZX2090" s="2217"/>
      <c r="WZY2090" s="2217"/>
      <c r="WZZ2090" s="2217"/>
      <c r="XAA2090" s="2217"/>
      <c r="XAB2090" s="2217"/>
      <c r="XAC2090" s="2217"/>
      <c r="XAD2090" s="2217"/>
      <c r="XAE2090" s="2217"/>
      <c r="XAF2090" s="2217"/>
      <c r="XAG2090" s="2217"/>
      <c r="XAH2090" s="2217"/>
      <c r="XAI2090" s="2217"/>
      <c r="XAJ2090" s="2217"/>
      <c r="XAK2090" s="2217"/>
      <c r="XAL2090" s="2217"/>
      <c r="XAM2090" s="2217"/>
      <c r="XAN2090" s="2217"/>
      <c r="XAO2090" s="2217"/>
      <c r="XAP2090" s="2217"/>
      <c r="XAQ2090" s="2217"/>
      <c r="XAR2090" s="2217"/>
      <c r="XAS2090" s="2217"/>
      <c r="XAT2090" s="2217"/>
      <c r="XAU2090" s="2217"/>
      <c r="XAV2090" s="2217"/>
      <c r="XAW2090" s="2217"/>
      <c r="XAX2090" s="2217"/>
      <c r="XAY2090" s="2217"/>
      <c r="XAZ2090" s="2217"/>
      <c r="XBA2090" s="2217"/>
      <c r="XBB2090" s="2217"/>
      <c r="XBC2090" s="2217"/>
      <c r="XBD2090" s="2217"/>
      <c r="XBE2090" s="2217"/>
      <c r="XBF2090" s="2217"/>
      <c r="XBG2090" s="2217"/>
      <c r="XBH2090" s="2217"/>
      <c r="XBI2090" s="2217"/>
      <c r="XBJ2090" s="2217"/>
      <c r="XBK2090" s="2217"/>
      <c r="XBL2090" s="2217"/>
      <c r="XBM2090" s="2217"/>
      <c r="XBN2090" s="2217"/>
      <c r="XBO2090" s="2217"/>
      <c r="XBP2090" s="2217"/>
      <c r="XBQ2090" s="2217"/>
      <c r="XBR2090" s="2217"/>
      <c r="XBS2090" s="2217"/>
      <c r="XBT2090" s="2217"/>
      <c r="XBU2090" s="2217"/>
      <c r="XBV2090" s="2217"/>
      <c r="XBW2090" s="2217"/>
      <c r="XBX2090" s="2217"/>
      <c r="XBY2090" s="2217"/>
      <c r="XBZ2090" s="2217"/>
      <c r="XCA2090" s="2217"/>
      <c r="XCB2090" s="2217"/>
      <c r="XCC2090" s="2217"/>
      <c r="XCD2090" s="2217"/>
      <c r="XCE2090" s="2217"/>
      <c r="XCF2090" s="2217"/>
      <c r="XCG2090" s="2217"/>
      <c r="XCH2090" s="2217"/>
      <c r="XCI2090" s="2217"/>
      <c r="XCJ2090" s="2217"/>
      <c r="XCK2090" s="2217"/>
      <c r="XCL2090" s="2217"/>
      <c r="XCM2090" s="2217"/>
      <c r="XCN2090" s="2217"/>
      <c r="XCO2090" s="2217"/>
      <c r="XCP2090" s="2217"/>
      <c r="XCQ2090" s="2217"/>
      <c r="XCR2090" s="2217"/>
      <c r="XCS2090" s="2217"/>
      <c r="XCT2090" s="2217"/>
      <c r="XCU2090" s="2217"/>
      <c r="XCV2090" s="2217"/>
      <c r="XCW2090" s="2217"/>
      <c r="XCX2090" s="2217"/>
      <c r="XCY2090" s="2217"/>
      <c r="XCZ2090" s="2217"/>
      <c r="XDA2090" s="2217"/>
      <c r="XDB2090" s="2217"/>
      <c r="XDC2090" s="2217"/>
      <c r="XDD2090" s="2217"/>
      <c r="XDE2090" s="2217"/>
      <c r="XDF2090" s="2217"/>
      <c r="XDG2090" s="2217"/>
      <c r="XDH2090" s="2217"/>
      <c r="XDI2090" s="2217"/>
      <c r="XDJ2090" s="2217"/>
      <c r="XDK2090" s="2217"/>
      <c r="XDL2090" s="2217"/>
      <c r="XDM2090" s="2217"/>
      <c r="XDN2090" s="2217"/>
      <c r="XDO2090" s="2217"/>
      <c r="XDP2090" s="2217"/>
      <c r="XDQ2090" s="2217"/>
      <c r="XDR2090" s="2217"/>
      <c r="XDS2090" s="2217"/>
      <c r="XDT2090" s="2217"/>
      <c r="XDU2090" s="2217"/>
      <c r="XDV2090" s="2217"/>
      <c r="XDW2090" s="2217"/>
      <c r="XDX2090" s="2217"/>
      <c r="XDY2090" s="2217"/>
      <c r="XDZ2090" s="2217"/>
      <c r="XEA2090" s="2217"/>
      <c r="XEB2090" s="2217"/>
      <c r="XEC2090" s="2217"/>
      <c r="XED2090" s="2217"/>
      <c r="XEE2090" s="2217"/>
      <c r="XEF2090" s="2217"/>
      <c r="XEG2090" s="2217"/>
      <c r="XEH2090" s="2217"/>
      <c r="XEI2090" s="2217"/>
      <c r="XEJ2090" s="2217"/>
      <c r="XEK2090" s="2217"/>
      <c r="XEL2090" s="2217"/>
      <c r="XEM2090" s="2217"/>
      <c r="XEN2090" s="2217"/>
      <c r="XEO2090" s="2217"/>
      <c r="XEP2090" s="2217"/>
      <c r="XEQ2090" s="2217"/>
      <c r="XER2090" s="2217"/>
      <c r="XES2090" s="2217"/>
      <c r="XET2090" s="2217"/>
      <c r="XEU2090" s="2217"/>
      <c r="XEV2090" s="2217"/>
      <c r="XEW2090" s="2217"/>
      <c r="XEX2090" s="2217"/>
      <c r="XEY2090" s="2217"/>
      <c r="XEZ2090" s="2217"/>
      <c r="XFA2090" s="2217"/>
      <c r="XFB2090" s="2217"/>
      <c r="XFC2090" s="2217"/>
      <c r="XFD2090" s="2217"/>
    </row>
    <row r="2091" spans="1:16384" x14ac:dyDescent="0.2">
      <c r="B2091" s="1504"/>
      <c r="C2091" s="8"/>
      <c r="D2091" s="99"/>
      <c r="E2091" s="75"/>
      <c r="F2091" s="99"/>
      <c r="G2091" s="99"/>
      <c r="H2091" s="99"/>
      <c r="I2091" s="75"/>
      <c r="J2091" s="75"/>
      <c r="K2091" s="75"/>
      <c r="L2091" s="75"/>
      <c r="M2091" s="75"/>
      <c r="N2091" s="75"/>
      <c r="O2091" s="75"/>
      <c r="P2091" s="75"/>
      <c r="Q2091" s="75"/>
      <c r="R2091" s="96"/>
      <c r="S2091" s="75"/>
      <c r="T2091" s="175"/>
      <c r="U2091" s="99"/>
      <c r="V2091" s="99"/>
      <c r="W2091" s="475"/>
      <c r="X2091" s="160"/>
    </row>
    <row r="2092" spans="1:16384" s="1368" customFormat="1" ht="12" x14ac:dyDescent="0.2">
      <c r="A2092" s="1357">
        <v>2017258</v>
      </c>
      <c r="B2092" s="1357">
        <v>121288</v>
      </c>
      <c r="C2092" s="1357">
        <v>633617</v>
      </c>
      <c r="D2092" s="1428" t="s">
        <v>68</v>
      </c>
      <c r="E2092" s="1358">
        <v>1</v>
      </c>
      <c r="F2092" s="1358">
        <v>8</v>
      </c>
      <c r="G2092" s="1358">
        <v>5</v>
      </c>
      <c r="H2092" s="1358">
        <v>3</v>
      </c>
      <c r="I2092" s="1359">
        <v>42843</v>
      </c>
      <c r="J2092" s="1359" t="s">
        <v>1737</v>
      </c>
      <c r="K2092" s="1359" t="s">
        <v>1737</v>
      </c>
      <c r="L2092" s="1359" t="s">
        <v>1737</v>
      </c>
      <c r="M2092" s="1360" t="s">
        <v>89</v>
      </c>
      <c r="N2092" s="1360" t="s">
        <v>89</v>
      </c>
      <c r="O2092" s="1360" t="s">
        <v>89</v>
      </c>
      <c r="P2092" s="1360" t="s">
        <v>89</v>
      </c>
      <c r="Q2092" s="1361" t="s">
        <v>1163</v>
      </c>
      <c r="R2092" s="1359"/>
      <c r="S2092" s="1362">
        <v>18</v>
      </c>
      <c r="T2092" s="1363"/>
      <c r="U2092" s="1364" t="s">
        <v>278</v>
      </c>
      <c r="V2092" s="1364" t="s">
        <v>3789</v>
      </c>
      <c r="W2092" s="1356">
        <v>16</v>
      </c>
      <c r="X2092" s="1364"/>
      <c r="Y2092" s="1366"/>
      <c r="Z2092" s="2077">
        <v>42824</v>
      </c>
      <c r="AB2092" s="1369"/>
      <c r="AC2092" s="1369"/>
      <c r="AD2092" s="1369"/>
      <c r="AE2092" s="1370">
        <f>IF(A2092="","",(IFERROR(VLOOKUP(A2092,Projecten!A$4:W$2618,5,FALSE),"niet bekend")))</f>
        <v>1</v>
      </c>
      <c r="AF2092" s="1371">
        <f t="shared" ref="AF2092:AF2106" si="181">IF(AE2092="","",(IF(E2092=0,AH2092,(E2092/AE2092*AH2092))))</f>
        <v>3118.12</v>
      </c>
      <c r="AG2092" s="1369">
        <f>IF(A2092="","",(IFERROR(VLOOKUP(A2092,Projecten!A$4:W$2618,23,FALSE),"niet bekend")))</f>
        <v>3118.12</v>
      </c>
      <c r="AH2092" s="1955">
        <f>IF(A2092="","",(IFERROR(VLOOKUP(A2092,Projecten!A$4:W$2618,12,FALSE),"niet bekend")))</f>
        <v>3118.12</v>
      </c>
    </row>
    <row r="2093" spans="1:16384" s="1368" customFormat="1" ht="12" x14ac:dyDescent="0.2">
      <c r="A2093" s="1357">
        <v>2017261</v>
      </c>
      <c r="B2093" s="1357">
        <v>121288</v>
      </c>
      <c r="C2093" s="1357">
        <v>635417</v>
      </c>
      <c r="D2093" s="1428" t="s">
        <v>68</v>
      </c>
      <c r="E2093" s="1358">
        <v>1</v>
      </c>
      <c r="F2093" s="1358">
        <v>10</v>
      </c>
      <c r="G2093" s="1358">
        <v>5</v>
      </c>
      <c r="H2093" s="1358">
        <v>3</v>
      </c>
      <c r="I2093" s="1359">
        <v>42843</v>
      </c>
      <c r="J2093" s="1359">
        <v>42844</v>
      </c>
      <c r="K2093" s="1359" t="s">
        <v>1737</v>
      </c>
      <c r="L2093" s="1359" t="s">
        <v>1737</v>
      </c>
      <c r="M2093" s="1360" t="s">
        <v>89</v>
      </c>
      <c r="N2093" s="1360" t="s">
        <v>89</v>
      </c>
      <c r="O2093" s="1360" t="s">
        <v>89</v>
      </c>
      <c r="P2093" s="1360" t="s">
        <v>89</v>
      </c>
      <c r="Q2093" s="1361" t="s">
        <v>1163</v>
      </c>
      <c r="R2093" s="1359"/>
      <c r="S2093" s="1362">
        <v>18</v>
      </c>
      <c r="T2093" s="1363"/>
      <c r="U2093" s="1364" t="s">
        <v>278</v>
      </c>
      <c r="V2093" s="1364" t="s">
        <v>3709</v>
      </c>
      <c r="W2093" s="1356">
        <v>23</v>
      </c>
      <c r="X2093" s="1364"/>
      <c r="Y2093" s="1366"/>
      <c r="Z2093" s="2077">
        <v>42824</v>
      </c>
      <c r="AB2093" s="1369"/>
      <c r="AC2093" s="1369"/>
      <c r="AD2093" s="1369"/>
      <c r="AE2093" s="1370">
        <f>IF(A2093="","",(IFERROR(VLOOKUP(A2093,Projecten!A$4:W$2618,5,FALSE),"niet bekend")))</f>
        <v>1</v>
      </c>
      <c r="AF2093" s="1371">
        <f t="shared" si="181"/>
        <v>5642.91</v>
      </c>
      <c r="AG2093" s="1369">
        <f>IF(A2093="","",(IFERROR(VLOOKUP(A2093,Projecten!A$4:W$2618,23,FALSE),"niet bekend")))</f>
        <v>5642.91</v>
      </c>
      <c r="AH2093" s="1955">
        <f>IF(A2093="","",(IFERROR(VLOOKUP(A2093,Projecten!A$4:W$2618,12,FALSE),"niet bekend")))</f>
        <v>5642.91</v>
      </c>
    </row>
    <row r="2094" spans="1:16384" s="1625" customFormat="1" ht="12" x14ac:dyDescent="0.2">
      <c r="A2094" s="1669"/>
      <c r="B2094" s="1673"/>
      <c r="C2094" s="1666"/>
      <c r="D2094" s="1660"/>
      <c r="E2094" s="1672"/>
      <c r="F2094" s="1672"/>
      <c r="G2094" s="1672"/>
      <c r="H2094" s="1672"/>
      <c r="I2094" s="1671"/>
      <c r="J2094" s="1671"/>
      <c r="K2094" s="1671"/>
      <c r="L2094" s="1671"/>
      <c r="M2094" s="1399"/>
      <c r="N2094" s="1399"/>
      <c r="O2094" s="1399"/>
      <c r="P2094" s="1399"/>
      <c r="Q2094" s="1361"/>
      <c r="R2094" s="1622"/>
      <c r="S2094" s="1639"/>
      <c r="T2094" s="1623"/>
      <c r="U2094" s="1670"/>
      <c r="V2094" s="1670"/>
      <c r="W2094" s="1585"/>
      <c r="X2094" s="1624"/>
      <c r="Y2094" s="1670"/>
      <c r="Z2094" s="1930"/>
      <c r="AB2094" s="1626"/>
      <c r="AC2094" s="1626"/>
      <c r="AD2094" s="1626"/>
      <c r="AE2094" s="1627" t="str">
        <f>IF(A2094="","",(IFERROR(VLOOKUP(A2094,Projecten!A$4:W$2618,5,FALSE),"niet bekend")))</f>
        <v/>
      </c>
      <c r="AF2094" s="1615" t="str">
        <f t="shared" si="181"/>
        <v/>
      </c>
      <c r="AG2094" s="1626" t="str">
        <f>IF(A2094="","",(IFERROR(VLOOKUP(A2094,Projecten!A$4:W$2618,23,FALSE),"niet bekend")))</f>
        <v/>
      </c>
      <c r="AH2094" s="1628" t="str">
        <f>IF(A2094="","",(IFERROR(VLOOKUP(A2094,Projecten!A$4:W$2618,12,FALSE),"niet bekend")))</f>
        <v/>
      </c>
    </row>
    <row r="2095" spans="1:16384" s="1368" customFormat="1" ht="12" x14ac:dyDescent="0.2">
      <c r="A2095" s="1495">
        <v>2017278</v>
      </c>
      <c r="B2095" s="1357">
        <v>121291</v>
      </c>
      <c r="C2095" s="1495">
        <v>645817</v>
      </c>
      <c r="D2095" s="1629" t="s">
        <v>68</v>
      </c>
      <c r="E2095" s="2025">
        <v>1</v>
      </c>
      <c r="F2095" s="1679">
        <v>13</v>
      </c>
      <c r="G2095" s="1679">
        <v>7</v>
      </c>
      <c r="H2095" s="1679">
        <v>3</v>
      </c>
      <c r="I2095" s="1359">
        <v>42845</v>
      </c>
      <c r="J2095" s="1359">
        <v>42844</v>
      </c>
      <c r="K2095" s="1359" t="s">
        <v>1737</v>
      </c>
      <c r="L2095" s="1359" t="s">
        <v>1737</v>
      </c>
      <c r="M2095" s="1360" t="s">
        <v>89</v>
      </c>
      <c r="N2095" s="1360" t="s">
        <v>89</v>
      </c>
      <c r="O2095" s="1360" t="s">
        <v>89</v>
      </c>
      <c r="P2095" s="1360" t="s">
        <v>89</v>
      </c>
      <c r="Q2095" s="1361" t="s">
        <v>1163</v>
      </c>
      <c r="R2095" s="1359"/>
      <c r="S2095" s="1362">
        <v>19</v>
      </c>
      <c r="T2095" s="1363"/>
      <c r="U2095" s="1364" t="s">
        <v>278</v>
      </c>
      <c r="V2095" s="1364" t="s">
        <v>3737</v>
      </c>
      <c r="W2095" s="1356">
        <v>21.5</v>
      </c>
      <c r="X2095" s="1364"/>
      <c r="Y2095" s="1366"/>
      <c r="Z2095" s="2077">
        <v>42830</v>
      </c>
      <c r="AB2095" s="1369"/>
      <c r="AC2095" s="1369"/>
      <c r="AD2095" s="1369"/>
      <c r="AE2095" s="1370">
        <f>IF(A2095="","",(IFERROR(VLOOKUP(A2095,Projecten!A$4:W$2618,5,FALSE),"niet bekend")))</f>
        <v>1</v>
      </c>
      <c r="AF2095" s="1371">
        <f t="shared" si="181"/>
        <v>4725.3</v>
      </c>
      <c r="AG2095" s="1369">
        <f>IF(A2095="","",(IFERROR(VLOOKUP(A2095,Projecten!A$4:W$2618,23,FALSE),"niet bekend")))</f>
        <v>4725.3</v>
      </c>
      <c r="AH2095" s="1955">
        <f>IF(A2095="","",(IFERROR(VLOOKUP(A2095,Projecten!A$4:W$2618,12,FALSE),"niet bekend")))</f>
        <v>4725.3</v>
      </c>
    </row>
    <row r="2096" spans="1:16384" s="1368" customFormat="1" ht="12" x14ac:dyDescent="0.2">
      <c r="A2096" s="1495">
        <v>2017279</v>
      </c>
      <c r="B2096" s="1357">
        <v>121291</v>
      </c>
      <c r="C2096" s="1495" t="s">
        <v>3606</v>
      </c>
      <c r="D2096" s="1629" t="s">
        <v>68</v>
      </c>
      <c r="E2096" s="2025">
        <v>1</v>
      </c>
      <c r="F2096" s="1679">
        <v>2</v>
      </c>
      <c r="G2096" s="1679">
        <v>1</v>
      </c>
      <c r="H2096" s="1679">
        <v>1</v>
      </c>
      <c r="I2096" s="1359">
        <v>42845</v>
      </c>
      <c r="J2096" s="1359" t="s">
        <v>1737</v>
      </c>
      <c r="K2096" s="1359" t="s">
        <v>1737</v>
      </c>
      <c r="L2096" s="1359" t="s">
        <v>1737</v>
      </c>
      <c r="M2096" s="1360" t="s">
        <v>89</v>
      </c>
      <c r="N2096" s="1360" t="s">
        <v>89</v>
      </c>
      <c r="O2096" s="1360" t="s">
        <v>89</v>
      </c>
      <c r="P2096" s="1360" t="s">
        <v>89</v>
      </c>
      <c r="Q2096" s="1361" t="s">
        <v>1163</v>
      </c>
      <c r="R2096" s="1359"/>
      <c r="S2096" s="1362">
        <v>19</v>
      </c>
      <c r="T2096" s="1363"/>
      <c r="U2096" s="1364" t="s">
        <v>278</v>
      </c>
      <c r="V2096" s="1364"/>
      <c r="W2096" s="1356">
        <v>5.25</v>
      </c>
      <c r="X2096" s="1364"/>
      <c r="Y2096" s="1366"/>
      <c r="Z2096" s="2077">
        <v>42830</v>
      </c>
      <c r="AB2096" s="1369"/>
      <c r="AC2096" s="1369"/>
      <c r="AD2096" s="1369"/>
      <c r="AE2096" s="1370">
        <f>IF(A2096="","",(IFERROR(VLOOKUP(A2096,Projecten!A$4:W$2618,5,FALSE),"niet bekend")))</f>
        <v>1</v>
      </c>
      <c r="AF2096" s="1371">
        <f t="shared" si="181"/>
        <v>748.15</v>
      </c>
      <c r="AG2096" s="1369">
        <f>IF(A2096="","",(IFERROR(VLOOKUP(A2096,Projecten!A$4:W$2618,23,FALSE),"niet bekend")))</f>
        <v>748.15</v>
      </c>
      <c r="AH2096" s="1955">
        <f>IF(A2096="","",(IFERROR(VLOOKUP(A2096,Projecten!A$4:W$2618,12,FALSE),"niet bekend")))</f>
        <v>748.15</v>
      </c>
    </row>
    <row r="2097" spans="1:35" s="1368" customFormat="1" ht="12" x14ac:dyDescent="0.2">
      <c r="A2097" s="1396">
        <v>2017281</v>
      </c>
      <c r="B2097" s="1357">
        <v>121291</v>
      </c>
      <c r="C2097" s="1396">
        <v>646217</v>
      </c>
      <c r="D2097" s="1437" t="s">
        <v>68</v>
      </c>
      <c r="E2097" s="1445">
        <v>1</v>
      </c>
      <c r="F2097" s="1445">
        <v>8</v>
      </c>
      <c r="G2097" s="1445">
        <v>6</v>
      </c>
      <c r="H2097" s="1445">
        <v>2</v>
      </c>
      <c r="I2097" s="1359">
        <v>42845</v>
      </c>
      <c r="J2097" s="1359" t="s">
        <v>1737</v>
      </c>
      <c r="K2097" s="1359">
        <v>42849</v>
      </c>
      <c r="L2097" s="1359" t="s">
        <v>1737</v>
      </c>
      <c r="M2097" s="1360" t="s">
        <v>89</v>
      </c>
      <c r="N2097" s="1360" t="s">
        <v>89</v>
      </c>
      <c r="O2097" s="1360" t="s">
        <v>89</v>
      </c>
      <c r="P2097" s="1360" t="s">
        <v>89</v>
      </c>
      <c r="Q2097" s="1361" t="s">
        <v>1163</v>
      </c>
      <c r="R2097" s="1359"/>
      <c r="S2097" s="1362">
        <v>19</v>
      </c>
      <c r="T2097" s="1363"/>
      <c r="U2097" s="1364" t="s">
        <v>278</v>
      </c>
      <c r="V2097" s="1364"/>
      <c r="W2097" s="1356">
        <v>12</v>
      </c>
      <c r="X2097" s="1364"/>
      <c r="Y2097" s="1366"/>
      <c r="Z2097" s="2077">
        <v>42830</v>
      </c>
      <c r="AB2097" s="1369"/>
      <c r="AC2097" s="1369"/>
      <c r="AD2097" s="1369"/>
      <c r="AE2097" s="1370">
        <f>IF(A2097="","",(IFERROR(VLOOKUP(A2097,Projecten!A$4:W$2618,5,FALSE),"niet bekend")))</f>
        <v>1</v>
      </c>
      <c r="AF2097" s="1371">
        <f t="shared" si="181"/>
        <v>2186.94</v>
      </c>
      <c r="AG2097" s="1369">
        <f>IF(A2097="","",(IFERROR(VLOOKUP(A2097,Projecten!A$4:W$2618,23,FALSE),"niet bekend")))</f>
        <v>2186.94</v>
      </c>
      <c r="AH2097" s="1955">
        <f>IF(A2097="","",(IFERROR(VLOOKUP(A2097,Projecten!A$4:W$2618,12,FALSE),"niet bekend")))</f>
        <v>2186.94</v>
      </c>
    </row>
    <row r="2098" spans="1:35" s="1368" customFormat="1" ht="12" x14ac:dyDescent="0.2">
      <c r="A2098" s="1495">
        <v>2017282</v>
      </c>
      <c r="B2098" s="1357">
        <v>121291</v>
      </c>
      <c r="C2098" s="1396" t="s">
        <v>3625</v>
      </c>
      <c r="D2098" s="1629" t="s">
        <v>68</v>
      </c>
      <c r="E2098" s="2025">
        <v>1</v>
      </c>
      <c r="F2098" s="1679">
        <v>1</v>
      </c>
      <c r="G2098" s="1679">
        <v>0</v>
      </c>
      <c r="H2098" s="1679">
        <v>2</v>
      </c>
      <c r="I2098" s="1359">
        <v>42845</v>
      </c>
      <c r="J2098" s="1359" t="s">
        <v>1737</v>
      </c>
      <c r="K2098" s="1359" t="s">
        <v>1737</v>
      </c>
      <c r="L2098" s="1359" t="s">
        <v>1737</v>
      </c>
      <c r="M2098" s="1360" t="s">
        <v>89</v>
      </c>
      <c r="N2098" s="1360" t="s">
        <v>89</v>
      </c>
      <c r="O2098" s="1360" t="s">
        <v>89</v>
      </c>
      <c r="P2098" s="1360" t="s">
        <v>89</v>
      </c>
      <c r="Q2098" s="1361" t="s">
        <v>1163</v>
      </c>
      <c r="R2098" s="1359"/>
      <c r="S2098" s="1362">
        <v>19</v>
      </c>
      <c r="T2098" s="1363"/>
      <c r="U2098" s="1364" t="s">
        <v>278</v>
      </c>
      <c r="V2098" s="1364"/>
      <c r="W2098" s="1356">
        <v>8.25</v>
      </c>
      <c r="X2098" s="1364"/>
      <c r="Y2098" s="1366"/>
      <c r="Z2098" s="2077">
        <v>42830</v>
      </c>
      <c r="AB2098" s="1369"/>
      <c r="AC2098" s="1369"/>
      <c r="AD2098" s="1369"/>
      <c r="AE2098" s="1370">
        <f>IF(A2098="","",(IFERROR(VLOOKUP(A2098,Projecten!A$4:W$2618,5,FALSE),"niet bekend")))</f>
        <v>1</v>
      </c>
      <c r="AF2098" s="1371">
        <f t="shared" si="181"/>
        <v>1168.92</v>
      </c>
      <c r="AG2098" s="1369">
        <f>IF(A2098="","",(IFERROR(VLOOKUP(A2098,Projecten!A$4:W$2618,23,FALSE),"niet bekend")))</f>
        <v>1168.92</v>
      </c>
      <c r="AH2098" s="1955">
        <f>IF(A2098="","",(IFERROR(VLOOKUP(A2098,Projecten!A$4:W$2618,12,FALSE),"niet bekend")))</f>
        <v>1168.92</v>
      </c>
    </row>
    <row r="2099" spans="1:35" s="1368" customFormat="1" ht="12" x14ac:dyDescent="0.2">
      <c r="A2099" s="1495">
        <v>2017283</v>
      </c>
      <c r="B2099" s="1594">
        <v>121293</v>
      </c>
      <c r="C2099" s="1495">
        <v>646317</v>
      </c>
      <c r="D2099" s="1629" t="s">
        <v>68</v>
      </c>
      <c r="E2099" s="2025">
        <v>1</v>
      </c>
      <c r="F2099" s="1679">
        <v>8</v>
      </c>
      <c r="G2099" s="1679">
        <v>6</v>
      </c>
      <c r="H2099" s="1679">
        <v>2</v>
      </c>
      <c r="I2099" s="1359">
        <v>42845</v>
      </c>
      <c r="J2099" s="1359" t="s">
        <v>1737</v>
      </c>
      <c r="K2099" s="1359" t="s">
        <v>1737</v>
      </c>
      <c r="L2099" s="1359" t="s">
        <v>1737</v>
      </c>
      <c r="M2099" s="1360" t="s">
        <v>89</v>
      </c>
      <c r="N2099" s="1360" t="s">
        <v>89</v>
      </c>
      <c r="O2099" s="1360" t="s">
        <v>89</v>
      </c>
      <c r="P2099" s="1360" t="s">
        <v>89</v>
      </c>
      <c r="Q2099" s="1361" t="s">
        <v>1163</v>
      </c>
      <c r="R2099" s="1359"/>
      <c r="S2099" s="1362">
        <v>19</v>
      </c>
      <c r="T2099" s="1363"/>
      <c r="U2099" s="1364" t="s">
        <v>278</v>
      </c>
      <c r="V2099" s="1364"/>
      <c r="W2099" s="1356">
        <v>12</v>
      </c>
      <c r="X2099" s="1364"/>
      <c r="Y2099" s="1366"/>
      <c r="Z2099" s="2077">
        <v>42830</v>
      </c>
      <c r="AB2099" s="1369"/>
      <c r="AC2099" s="1369"/>
      <c r="AD2099" s="1369"/>
      <c r="AE2099" s="1370">
        <f>IF(A2099="","",(IFERROR(VLOOKUP(A2099,Projecten!A$4:W$2618,5,FALSE),"niet bekend")))</f>
        <v>1</v>
      </c>
      <c r="AF2099" s="1371">
        <f t="shared" si="181"/>
        <v>2186.94</v>
      </c>
      <c r="AG2099" s="1369">
        <f>IF(A2099="","",(IFERROR(VLOOKUP(A2099,Projecten!A$4:W$2618,23,FALSE),"niet bekend")))</f>
        <v>2186.94</v>
      </c>
      <c r="AH2099" s="1955">
        <f>IF(A2099="","",(IFERROR(VLOOKUP(A2099,Projecten!A$4:W$2618,12,FALSE),"niet bekend")))</f>
        <v>2186.94</v>
      </c>
    </row>
    <row r="2100" spans="1:35" s="1368" customFormat="1" ht="12" x14ac:dyDescent="0.2">
      <c r="A2100" s="1396">
        <v>2017285</v>
      </c>
      <c r="B2100" s="1594">
        <v>121293</v>
      </c>
      <c r="C2100" s="1396">
        <v>646017</v>
      </c>
      <c r="D2100" s="1437" t="s">
        <v>68</v>
      </c>
      <c r="E2100" s="1445">
        <v>1</v>
      </c>
      <c r="F2100" s="1445">
        <v>6</v>
      </c>
      <c r="G2100" s="1445">
        <v>5</v>
      </c>
      <c r="H2100" s="1445">
        <v>2</v>
      </c>
      <c r="I2100" s="1359">
        <v>42845</v>
      </c>
      <c r="J2100" s="1359" t="s">
        <v>1737</v>
      </c>
      <c r="K2100" s="1359">
        <v>42849</v>
      </c>
      <c r="L2100" s="1359" t="s">
        <v>1737</v>
      </c>
      <c r="M2100" s="1360" t="s">
        <v>89</v>
      </c>
      <c r="N2100" s="1360" t="s">
        <v>89</v>
      </c>
      <c r="O2100" s="1360" t="s">
        <v>89</v>
      </c>
      <c r="P2100" s="1360" t="s">
        <v>89</v>
      </c>
      <c r="Q2100" s="1361" t="s">
        <v>1163</v>
      </c>
      <c r="R2100" s="1359"/>
      <c r="S2100" s="1362">
        <v>19</v>
      </c>
      <c r="T2100" s="1363"/>
      <c r="U2100" s="1364" t="s">
        <v>278</v>
      </c>
      <c r="V2100" s="1364"/>
      <c r="W2100" s="1356">
        <v>10.5</v>
      </c>
      <c r="X2100" s="1364"/>
      <c r="Y2100" s="1366"/>
      <c r="Z2100" s="2077">
        <v>42831</v>
      </c>
      <c r="AB2100" s="1369"/>
      <c r="AC2100" s="1369"/>
      <c r="AD2100" s="1369"/>
      <c r="AE2100" s="1370">
        <f>IF(A2100="","",(IFERROR(VLOOKUP(A2100,Projecten!A$4:W$2618,5,FALSE),"niet bekend")))</f>
        <v>1</v>
      </c>
      <c r="AF2100" s="1371">
        <f t="shared" si="181"/>
        <v>1777.3</v>
      </c>
      <c r="AG2100" s="1369">
        <f>IF(A2100="","",(IFERROR(VLOOKUP(A2100,Projecten!A$4:W$2618,23,FALSE),"niet bekend")))</f>
        <v>1777.3</v>
      </c>
      <c r="AH2100" s="1955">
        <f>IF(A2100="","",(IFERROR(VLOOKUP(A2100,Projecten!A$4:W$2618,12,FALSE),"niet bekend")))</f>
        <v>1777.3</v>
      </c>
    </row>
    <row r="2101" spans="1:35" s="1368" customFormat="1" ht="12" x14ac:dyDescent="0.2">
      <c r="A2101" s="1396">
        <v>2017287</v>
      </c>
      <c r="B2101" s="1594">
        <v>121293</v>
      </c>
      <c r="C2101" s="1396">
        <v>646117</v>
      </c>
      <c r="D2101" s="1437" t="s">
        <v>68</v>
      </c>
      <c r="E2101" s="1445">
        <v>1</v>
      </c>
      <c r="F2101" s="1445">
        <v>7</v>
      </c>
      <c r="G2101" s="1445">
        <v>6</v>
      </c>
      <c r="H2101" s="1445">
        <v>2</v>
      </c>
      <c r="I2101" s="1359">
        <v>42845</v>
      </c>
      <c r="J2101" s="1359" t="s">
        <v>1737</v>
      </c>
      <c r="K2101" s="1359" t="s">
        <v>1737</v>
      </c>
      <c r="L2101" s="1359" t="s">
        <v>1737</v>
      </c>
      <c r="M2101" s="1360" t="s">
        <v>89</v>
      </c>
      <c r="N2101" s="1360" t="s">
        <v>89</v>
      </c>
      <c r="O2101" s="1360" t="s">
        <v>89</v>
      </c>
      <c r="P2101" s="1360" t="s">
        <v>89</v>
      </c>
      <c r="Q2101" s="1361" t="s">
        <v>1163</v>
      </c>
      <c r="R2101" s="1359"/>
      <c r="S2101" s="1362">
        <v>19</v>
      </c>
      <c r="T2101" s="1363"/>
      <c r="U2101" s="1364" t="s">
        <v>278</v>
      </c>
      <c r="V2101" s="1364"/>
      <c r="W2101" s="1356">
        <v>12</v>
      </c>
      <c r="X2101" s="1364"/>
      <c r="Y2101" s="1366"/>
      <c r="Z2101" s="2077">
        <v>42831</v>
      </c>
      <c r="AB2101" s="1369"/>
      <c r="AC2101" s="1369"/>
      <c r="AD2101" s="1369"/>
      <c r="AE2101" s="1370">
        <f>IF(A2101="","",(IFERROR(VLOOKUP(A2101,Projecten!A$4:W$2618,5,FALSE),"niet bekend")))</f>
        <v>1</v>
      </c>
      <c r="AF2101" s="1371">
        <f t="shared" si="181"/>
        <v>1952.64</v>
      </c>
      <c r="AG2101" s="1369">
        <f>IF(A2101="","",(IFERROR(VLOOKUP(A2101,Projecten!A$4:W$2618,23,FALSE),"niet bekend")))</f>
        <v>1952.64</v>
      </c>
      <c r="AH2101" s="1955">
        <f>IF(A2101="","",(IFERROR(VLOOKUP(A2101,Projecten!A$4:W$2618,12,FALSE),"niet bekend")))</f>
        <v>1952.64</v>
      </c>
    </row>
    <row r="2102" spans="1:35" s="2186" customFormat="1" ht="12" x14ac:dyDescent="0.2">
      <c r="A2102" s="1603">
        <v>2017288</v>
      </c>
      <c r="B2102" s="1603">
        <v>121294</v>
      </c>
      <c r="C2102" s="1603">
        <v>635117</v>
      </c>
      <c r="D2102" s="1435" t="s">
        <v>68</v>
      </c>
      <c r="E2102" s="2180">
        <v>1</v>
      </c>
      <c r="F2102" s="2180">
        <v>8</v>
      </c>
      <c r="G2102" s="2180">
        <v>5</v>
      </c>
      <c r="H2102" s="2180">
        <v>3</v>
      </c>
      <c r="I2102" s="2181">
        <v>42845</v>
      </c>
      <c r="J2102" s="2181" t="s">
        <v>1737</v>
      </c>
      <c r="K2102" s="2181" t="s">
        <v>1737</v>
      </c>
      <c r="L2102" s="2181" t="s">
        <v>1737</v>
      </c>
      <c r="M2102" s="2180" t="s">
        <v>89</v>
      </c>
      <c r="N2102" s="2180" t="s">
        <v>89</v>
      </c>
      <c r="O2102" s="2180" t="s">
        <v>89</v>
      </c>
      <c r="P2102" s="2180" t="s">
        <v>89</v>
      </c>
      <c r="Q2102" s="1603" t="s">
        <v>1163</v>
      </c>
      <c r="R2102" s="2181"/>
      <c r="S2102" s="2182">
        <v>19</v>
      </c>
      <c r="T2102" s="2183"/>
      <c r="U2102" s="1435" t="s">
        <v>278</v>
      </c>
      <c r="V2102" s="1435"/>
      <c r="W2102" s="1365">
        <v>15</v>
      </c>
      <c r="X2102" s="1435"/>
      <c r="Y2102" s="2184"/>
      <c r="Z2102" s="2185">
        <v>42832</v>
      </c>
      <c r="AB2102" s="1635"/>
      <c r="AC2102" s="1635"/>
      <c r="AD2102" s="1635"/>
      <c r="AE2102" s="2187">
        <f>IF(A2102="","",(IFERROR(VLOOKUP(A2102,Projecten!A$4:W$2618,5,FALSE),"niet bekend")))</f>
        <v>1</v>
      </c>
      <c r="AF2102" s="1371">
        <f t="shared" si="181"/>
        <v>2602.23</v>
      </c>
      <c r="AG2102" s="1635">
        <f>IF(A2102="","",(IFERROR(VLOOKUP(A2102,Projecten!A$4:W$2618,23,FALSE),"niet bekend")))</f>
        <v>2602.23</v>
      </c>
      <c r="AH2102" s="2188">
        <f>IF(A2102="","",(IFERROR(VLOOKUP(A2102,Projecten!A$4:W$2618,12,FALSE),"niet bekend")))</f>
        <v>2602.23</v>
      </c>
      <c r="AI2102" s="2189"/>
    </row>
    <row r="2103" spans="1:35" s="2186" customFormat="1" ht="12" x14ac:dyDescent="0.2">
      <c r="A2103" s="1603">
        <v>2017289</v>
      </c>
      <c r="B2103" s="1603">
        <v>121294</v>
      </c>
      <c r="C2103" s="1603">
        <v>649417</v>
      </c>
      <c r="D2103" s="1435" t="s">
        <v>68</v>
      </c>
      <c r="E2103" s="2180">
        <v>1</v>
      </c>
      <c r="F2103" s="2180">
        <v>10</v>
      </c>
      <c r="G2103" s="2180">
        <v>7</v>
      </c>
      <c r="H2103" s="2180">
        <v>3</v>
      </c>
      <c r="I2103" s="2181">
        <v>42845</v>
      </c>
      <c r="J2103" s="2181" t="s">
        <v>1737</v>
      </c>
      <c r="K2103" s="2181" t="s">
        <v>1737</v>
      </c>
      <c r="L2103" s="2181" t="s">
        <v>3718</v>
      </c>
      <c r="M2103" s="2180" t="s">
        <v>89</v>
      </c>
      <c r="N2103" s="2180" t="s">
        <v>89</v>
      </c>
      <c r="O2103" s="2180" t="s">
        <v>89</v>
      </c>
      <c r="P2103" s="2180" t="s">
        <v>89</v>
      </c>
      <c r="Q2103" s="1603" t="s">
        <v>1163</v>
      </c>
      <c r="R2103" s="2181"/>
      <c r="S2103" s="2182">
        <v>19</v>
      </c>
      <c r="T2103" s="2183"/>
      <c r="U2103" s="1435" t="s">
        <v>278</v>
      </c>
      <c r="V2103" s="1435" t="s">
        <v>3762</v>
      </c>
      <c r="W2103" s="1365">
        <v>17</v>
      </c>
      <c r="X2103" s="1435"/>
      <c r="Y2103" s="2184"/>
      <c r="Z2103" s="2185">
        <v>42832</v>
      </c>
      <c r="AB2103" s="1635"/>
      <c r="AC2103" s="1635"/>
      <c r="AD2103" s="1635"/>
      <c r="AE2103" s="2187">
        <f>IF(A2103="","",(IFERROR(VLOOKUP(A2103,Projecten!A$4:W$2618,5,FALSE),"niet bekend")))</f>
        <v>1</v>
      </c>
      <c r="AF2103" s="1371">
        <f t="shared" si="181"/>
        <v>3063.21</v>
      </c>
      <c r="AG2103" s="1635">
        <f>IF(A2103="","",(IFERROR(VLOOKUP(A2103,Projecten!A$4:W$2618,23,FALSE),"niet bekend")))</f>
        <v>3063.21</v>
      </c>
      <c r="AH2103" s="2188">
        <f>IF(A2103="","",(IFERROR(VLOOKUP(A2103,Projecten!A$4:W$2618,12,FALSE),"niet bekend")))</f>
        <v>3063.21</v>
      </c>
      <c r="AI2103" s="2189"/>
    </row>
    <row r="2104" spans="1:35" s="1368" customFormat="1" ht="12" x14ac:dyDescent="0.2">
      <c r="A2104" s="1396">
        <v>2017290</v>
      </c>
      <c r="B2104" s="2121">
        <v>121294</v>
      </c>
      <c r="C2104" s="1396">
        <v>645617</v>
      </c>
      <c r="D2104" s="1437" t="s">
        <v>68</v>
      </c>
      <c r="E2104" s="1445">
        <v>1</v>
      </c>
      <c r="F2104" s="1445">
        <v>8</v>
      </c>
      <c r="G2104" s="1445">
        <v>5</v>
      </c>
      <c r="H2104" s="1445">
        <v>3</v>
      </c>
      <c r="I2104" s="1359">
        <v>42843</v>
      </c>
      <c r="J2104" s="1359" t="s">
        <v>1737</v>
      </c>
      <c r="K2104" s="1359" t="s">
        <v>1737</v>
      </c>
      <c r="L2104" s="1359" t="s">
        <v>1737</v>
      </c>
      <c r="M2104" s="1360" t="s">
        <v>89</v>
      </c>
      <c r="N2104" s="1360" t="s">
        <v>89</v>
      </c>
      <c r="O2104" s="1360" t="s">
        <v>89</v>
      </c>
      <c r="P2104" s="1360" t="s">
        <v>89</v>
      </c>
      <c r="Q2104" s="1361" t="s">
        <v>1163</v>
      </c>
      <c r="R2104" s="1359"/>
      <c r="S2104" s="1362">
        <v>19</v>
      </c>
      <c r="T2104" s="1363"/>
      <c r="U2104" s="1364" t="s">
        <v>278</v>
      </c>
      <c r="V2104" s="1364"/>
      <c r="W2104" s="1356">
        <v>15</v>
      </c>
      <c r="X2104" s="1364"/>
      <c r="Y2104" s="1366"/>
      <c r="Z2104" s="2077">
        <v>42832</v>
      </c>
      <c r="AB2104" s="1369"/>
      <c r="AC2104" s="1369"/>
      <c r="AD2104" s="1369"/>
      <c r="AE2104" s="1370">
        <f>IF(A2104="","",(IFERROR(VLOOKUP(A2104,Projecten!A$4:W$2618,5,FALSE),"niet bekend")))</f>
        <v>1</v>
      </c>
      <c r="AF2104" s="1371">
        <f t="shared" si="181"/>
        <v>2362.7199999999998</v>
      </c>
      <c r="AG2104" s="1369">
        <f>IF(A2104="","",(IFERROR(VLOOKUP(A2104,Projecten!A$4:W$2618,23,FALSE),"niet bekend")))</f>
        <v>2362.7199999999998</v>
      </c>
      <c r="AH2104" s="1955">
        <f>IF(A2104="","",(IFERROR(VLOOKUP(A2104,Projecten!A$4:W$2618,12,FALSE),"niet bekend")))</f>
        <v>2362.7199999999998</v>
      </c>
    </row>
    <row r="2105" spans="1:35" s="1368" customFormat="1" ht="10.5" customHeight="1" x14ac:dyDescent="0.2">
      <c r="A2105" s="1396">
        <v>2017291</v>
      </c>
      <c r="B2105" s="2179">
        <v>121296</v>
      </c>
      <c r="C2105" s="1396" t="s">
        <v>3629</v>
      </c>
      <c r="D2105" s="1437" t="s">
        <v>68</v>
      </c>
      <c r="E2105" s="1445">
        <v>5</v>
      </c>
      <c r="F2105" s="1445">
        <v>40</v>
      </c>
      <c r="G2105" s="1445">
        <v>25</v>
      </c>
      <c r="H2105" s="1445">
        <v>15</v>
      </c>
      <c r="I2105" s="1359">
        <v>42850</v>
      </c>
      <c r="J2105" s="1359" t="s">
        <v>1737</v>
      </c>
      <c r="K2105" s="1359" t="s">
        <v>1737</v>
      </c>
      <c r="L2105" s="1359" t="s">
        <v>1737</v>
      </c>
      <c r="M2105" s="1360" t="s">
        <v>89</v>
      </c>
      <c r="N2105" s="1360" t="s">
        <v>89</v>
      </c>
      <c r="O2105" s="1360" t="s">
        <v>89</v>
      </c>
      <c r="P2105" s="1360" t="s">
        <v>89</v>
      </c>
      <c r="Q2105" s="1361" t="s">
        <v>1163</v>
      </c>
      <c r="R2105" s="1359"/>
      <c r="S2105" s="1362">
        <v>20</v>
      </c>
      <c r="T2105" s="1363"/>
      <c r="U2105" s="1364" t="s">
        <v>561</v>
      </c>
      <c r="V2105" s="1364"/>
      <c r="W2105" s="1356">
        <v>74</v>
      </c>
      <c r="X2105" s="1364"/>
      <c r="Y2105" s="1366"/>
      <c r="Z2105" s="2077">
        <v>42835</v>
      </c>
      <c r="AB2105" s="1369"/>
      <c r="AC2105" s="1369"/>
      <c r="AD2105" s="1369"/>
      <c r="AE2105" s="1370">
        <f>IF(A2105="","",(IFERROR(VLOOKUP(A2105,Projecten!A$4:W$2618,5,FALSE),"niet bekend")))</f>
        <v>5</v>
      </c>
      <c r="AF2105" s="1371">
        <f t="shared" si="181"/>
        <v>11735.5</v>
      </c>
      <c r="AG2105" s="1369">
        <f>IF(A2105="","",(IFERROR(VLOOKUP(A2105,Projecten!A$4:W$2618,23,FALSE),"niet bekend")))</f>
        <v>11735.5</v>
      </c>
      <c r="AH2105" s="1955">
        <f>IF(A2105="","",(IFERROR(VLOOKUP(A2105,Projecten!A$4:W$2618,12,FALSE),"niet bekend")))</f>
        <v>11735.5</v>
      </c>
    </row>
    <row r="2106" spans="1:35" s="1368" customFormat="1" x14ac:dyDescent="0.2">
      <c r="A2106" s="1495">
        <v>2017272</v>
      </c>
      <c r="B2106" s="1357">
        <v>121299</v>
      </c>
      <c r="C2106" s="1495" t="s">
        <v>3593</v>
      </c>
      <c r="D2106" s="90" t="s">
        <v>68</v>
      </c>
      <c r="E2106" s="127">
        <v>5</v>
      </c>
      <c r="F2106" s="1679">
        <v>30</v>
      </c>
      <c r="G2106" s="1679">
        <v>20</v>
      </c>
      <c r="H2106" s="1679">
        <v>10</v>
      </c>
      <c r="I2106" s="1359">
        <v>42850</v>
      </c>
      <c r="J2106" s="1359" t="s">
        <v>1737</v>
      </c>
      <c r="K2106" s="1359" t="s">
        <v>1737</v>
      </c>
      <c r="L2106" s="1359" t="s">
        <v>1737</v>
      </c>
      <c r="M2106" s="1360" t="s">
        <v>89</v>
      </c>
      <c r="N2106" s="1360" t="s">
        <v>89</v>
      </c>
      <c r="O2106" s="1360" t="s">
        <v>89</v>
      </c>
      <c r="P2106" s="1360" t="s">
        <v>89</v>
      </c>
      <c r="Q2106" s="1361" t="s">
        <v>1163</v>
      </c>
      <c r="R2106" s="1359"/>
      <c r="S2106" s="1362">
        <v>19</v>
      </c>
      <c r="T2106" s="1363"/>
      <c r="U2106" s="1609" t="s">
        <v>2740</v>
      </c>
      <c r="V2106" s="1364"/>
      <c r="W2106" s="1356">
        <v>57</v>
      </c>
      <c r="X2106" s="1364"/>
      <c r="Y2106" s="1366"/>
      <c r="Z2106" s="2077">
        <v>42828</v>
      </c>
      <c r="AB2106" s="1369"/>
      <c r="AC2106" s="1369"/>
      <c r="AD2106" s="1369"/>
      <c r="AE2106" s="1370">
        <f>IF(A2106="","",(IFERROR(VLOOKUP(A2106,Projecten!A$4:W$2618,5,FALSE),"niet bekend")))</f>
        <v>5</v>
      </c>
      <c r="AF2106" s="1371">
        <f t="shared" si="181"/>
        <v>10289.1</v>
      </c>
      <c r="AG2106" s="1369">
        <f>IF(A2106="","",(IFERROR(VLOOKUP(A2106,Projecten!A$4:W$2618,23,FALSE),"niet bekend")))</f>
        <v>10289.1</v>
      </c>
      <c r="AH2106" s="1955">
        <f>IF(A2106="","",(IFERROR(VLOOKUP(A2106,Projecten!A$4:W$2618,12,FALSE),"niet bekend")))</f>
        <v>10289.1</v>
      </c>
    </row>
    <row r="2107" spans="1:35" s="1368" customFormat="1" ht="12" x14ac:dyDescent="0.2">
      <c r="A2107" s="1396">
        <v>2017317</v>
      </c>
      <c r="B2107" s="1396" t="s">
        <v>3673</v>
      </c>
      <c r="C2107" s="1396" t="s">
        <v>3669</v>
      </c>
      <c r="D2107" s="1437" t="s">
        <v>68</v>
      </c>
      <c r="E2107" s="1445">
        <v>0</v>
      </c>
      <c r="F2107" s="1445">
        <v>0</v>
      </c>
      <c r="G2107" s="1445">
        <v>0</v>
      </c>
      <c r="H2107" s="1445">
        <v>0</v>
      </c>
      <c r="I2107" s="1359" t="s">
        <v>1737</v>
      </c>
      <c r="J2107" s="1359" t="s">
        <v>1737</v>
      </c>
      <c r="K2107" s="1359" t="s">
        <v>1737</v>
      </c>
      <c r="L2107" s="1359" t="s">
        <v>3714</v>
      </c>
      <c r="M2107" s="1360" t="s">
        <v>1737</v>
      </c>
      <c r="N2107" s="1360" t="s">
        <v>1737</v>
      </c>
      <c r="O2107" s="1360" t="s">
        <v>1737</v>
      </c>
      <c r="P2107" s="1360" t="s">
        <v>89</v>
      </c>
      <c r="Q2107" s="1361" t="s">
        <v>1163</v>
      </c>
      <c r="R2107" s="1359"/>
      <c r="S2107" s="1337">
        <v>19</v>
      </c>
      <c r="T2107" s="1363"/>
      <c r="U2107" s="1364" t="s">
        <v>278</v>
      </c>
      <c r="V2107" s="1364"/>
      <c r="W2107" s="1356">
        <v>0</v>
      </c>
      <c r="X2107" s="1364"/>
      <c r="Y2107" s="1366"/>
      <c r="Z2107" s="2077">
        <v>42836</v>
      </c>
      <c r="AB2107" s="1369"/>
      <c r="AC2107" s="1369"/>
      <c r="AD2107" s="1369"/>
      <c r="AE2107" s="1370"/>
      <c r="AF2107" s="1371"/>
      <c r="AG2107" s="1369"/>
      <c r="AH2107" s="1955"/>
    </row>
    <row r="2108" spans="1:35" s="1287" customFormat="1" x14ac:dyDescent="0.2">
      <c r="A2108" s="1495">
        <v>2017368</v>
      </c>
      <c r="B2108" s="90"/>
      <c r="C2108" s="1495" t="s">
        <v>3784</v>
      </c>
      <c r="D2108" s="1613" t="s">
        <v>68</v>
      </c>
      <c r="E2108" s="1613">
        <v>0</v>
      </c>
      <c r="F2108" s="1613">
        <v>0</v>
      </c>
      <c r="G2108" s="1613">
        <v>0</v>
      </c>
      <c r="H2108" s="1613">
        <v>0</v>
      </c>
      <c r="I2108" s="1359" t="s">
        <v>1737</v>
      </c>
      <c r="J2108" s="1359" t="s">
        <v>1737</v>
      </c>
      <c r="K2108" s="1359" t="s">
        <v>1737</v>
      </c>
      <c r="L2108" s="1359" t="s">
        <v>1737</v>
      </c>
      <c r="M2108" s="2191" t="s">
        <v>1737</v>
      </c>
      <c r="N2108" s="2191" t="s">
        <v>1737</v>
      </c>
      <c r="O2108" s="2191" t="s">
        <v>1737</v>
      </c>
      <c r="P2108" s="1360" t="s">
        <v>89</v>
      </c>
      <c r="Q2108" s="1361" t="s">
        <v>1163</v>
      </c>
      <c r="R2108" s="1359"/>
      <c r="S2108" s="1362">
        <v>19</v>
      </c>
      <c r="T2108" s="1363"/>
      <c r="U2108" s="1364" t="s">
        <v>278</v>
      </c>
      <c r="V2108" s="1364" t="s">
        <v>3785</v>
      </c>
      <c r="W2108" s="1356">
        <v>5</v>
      </c>
      <c r="X2108" s="1364"/>
      <c r="Y2108" s="1366"/>
      <c r="Z2108" s="2077">
        <v>42858</v>
      </c>
      <c r="AB2108" s="1291"/>
      <c r="AC2108" s="1291"/>
      <c r="AD2108" s="1291"/>
      <c r="AE2108" s="1370"/>
      <c r="AF2108" s="1371"/>
      <c r="AG2108" s="1369"/>
      <c r="AH2108" s="1955"/>
    </row>
    <row r="2109" spans="1:35" s="1287" customFormat="1" x14ac:dyDescent="0.2">
      <c r="A2109" s="1495">
        <v>2017167</v>
      </c>
      <c r="B2109" s="90"/>
      <c r="C2109" s="1495" t="s">
        <v>3795</v>
      </c>
      <c r="D2109" s="1613" t="s">
        <v>68</v>
      </c>
      <c r="E2109" s="1613">
        <v>0</v>
      </c>
      <c r="F2109" s="1613">
        <v>0</v>
      </c>
      <c r="G2109" s="1613">
        <v>0</v>
      </c>
      <c r="H2109" s="1613">
        <v>0</v>
      </c>
      <c r="I2109" s="1359" t="s">
        <v>1737</v>
      </c>
      <c r="J2109" s="1359" t="s">
        <v>1737</v>
      </c>
      <c r="K2109" s="1359" t="s">
        <v>1737</v>
      </c>
      <c r="L2109" s="1359" t="s">
        <v>1737</v>
      </c>
      <c r="M2109" s="2191" t="s">
        <v>1737</v>
      </c>
      <c r="N2109" s="2191" t="s">
        <v>1737</v>
      </c>
      <c r="O2109" s="2191" t="s">
        <v>1737</v>
      </c>
      <c r="P2109" s="1360" t="s">
        <v>89</v>
      </c>
      <c r="Q2109" s="1361" t="s">
        <v>1163</v>
      </c>
      <c r="R2109" s="1359"/>
      <c r="S2109" s="1362"/>
      <c r="T2109" s="1363"/>
      <c r="U2109" s="1364" t="s">
        <v>3796</v>
      </c>
      <c r="V2109" s="1364"/>
      <c r="W2109" s="1356">
        <v>2</v>
      </c>
      <c r="X2109" s="1364"/>
      <c r="Y2109" s="1366"/>
      <c r="Z2109" s="2077">
        <v>42859</v>
      </c>
      <c r="AB2109" s="1291"/>
      <c r="AC2109" s="1291"/>
      <c r="AD2109" s="1291"/>
      <c r="AE2109" s="1370"/>
      <c r="AF2109" s="1371"/>
      <c r="AG2109" s="1369"/>
      <c r="AH2109" s="1955"/>
    </row>
    <row r="2110" spans="1:35" s="1368" customFormat="1" x14ac:dyDescent="0.2">
      <c r="A2110" s="1495"/>
      <c r="B2110" s="90"/>
      <c r="C2110" s="1495"/>
      <c r="D2110" s="1613"/>
      <c r="E2110" s="1613"/>
      <c r="F2110" s="1613"/>
      <c r="G2110" s="1613"/>
      <c r="H2110" s="1613"/>
      <c r="I2110" s="1359"/>
      <c r="J2110" s="1359"/>
      <c r="K2110" s="1359"/>
      <c r="L2110" s="1359"/>
      <c r="M2110" s="2191"/>
      <c r="N2110" s="2191"/>
      <c r="O2110" s="2191"/>
      <c r="P2110" s="1360"/>
      <c r="Q2110" s="1361"/>
      <c r="R2110" s="1359"/>
      <c r="S2110" s="1362"/>
      <c r="T2110" s="1363"/>
      <c r="U2110" s="1364"/>
      <c r="V2110" s="1364"/>
      <c r="W2110" s="1356"/>
      <c r="X2110" s="1364"/>
      <c r="Y2110" s="1366"/>
      <c r="Z2110" s="2077"/>
      <c r="AB2110" s="1369"/>
      <c r="AC2110" s="1369"/>
      <c r="AD2110" s="1369"/>
      <c r="AE2110" s="1370"/>
      <c r="AF2110" s="1371"/>
      <c r="AG2110" s="1369"/>
      <c r="AH2110" s="1955"/>
    </row>
    <row r="2111" spans="1:35" s="1368" customFormat="1" ht="12" x14ac:dyDescent="0.2">
      <c r="A2111" s="1357" t="s">
        <v>3619</v>
      </c>
      <c r="B2111" s="1396">
        <v>121301</v>
      </c>
      <c r="C2111" s="1396" t="s">
        <v>3657</v>
      </c>
      <c r="D2111" s="1437" t="s">
        <v>489</v>
      </c>
      <c r="E2111" s="1437">
        <v>1</v>
      </c>
      <c r="F2111" s="1437">
        <v>8</v>
      </c>
      <c r="G2111" s="1437">
        <v>4</v>
      </c>
      <c r="H2111" s="1437">
        <v>3</v>
      </c>
      <c r="I2111" s="1359">
        <v>42846</v>
      </c>
      <c r="J2111" s="1359">
        <v>42844</v>
      </c>
      <c r="K2111" s="1359" t="s">
        <v>1737</v>
      </c>
      <c r="L2111" s="1359" t="s">
        <v>1737</v>
      </c>
      <c r="M2111" s="1360" t="s">
        <v>89</v>
      </c>
      <c r="N2111" s="1360" t="s">
        <v>89</v>
      </c>
      <c r="O2111" s="1360" t="s">
        <v>89</v>
      </c>
      <c r="P2111" s="1360" t="s">
        <v>89</v>
      </c>
      <c r="Q2111" s="1361" t="s">
        <v>1163</v>
      </c>
      <c r="R2111" s="1359"/>
      <c r="S2111" s="1362">
        <v>19</v>
      </c>
      <c r="T2111" s="1363"/>
      <c r="U2111" s="1364" t="s">
        <v>681</v>
      </c>
      <c r="V2111" s="1364" t="s">
        <v>3675</v>
      </c>
      <c r="W2111" s="1356">
        <v>20</v>
      </c>
      <c r="X2111" s="1364"/>
      <c r="Y2111" s="1366"/>
      <c r="Z2111" s="2077">
        <v>42824</v>
      </c>
      <c r="AB2111" s="1369"/>
      <c r="AC2111" s="1369"/>
      <c r="AD2111" s="1369"/>
      <c r="AE2111" s="1370">
        <f>IF(A2111="","",(IFERROR(VLOOKUP(A2111,Projecten!A$4:W$2618,5,FALSE),"niet bekend")))</f>
        <v>1</v>
      </c>
      <c r="AF2111" s="1371">
        <f t="shared" ref="AF2111:AF2119" si="182">IF(AE2111="","",(IF(E2111=0,AH2111,(E2111/AE2111*AH2111))))</f>
        <v>3413.07</v>
      </c>
      <c r="AG2111" s="1369">
        <f>IF(A2111="","",(IFERROR(VLOOKUP(A2111,Projecten!A$4:W$2618,23,FALSE),"niet bekend")))</f>
        <v>3413.07</v>
      </c>
      <c r="AH2111" s="1955">
        <f>IF(A2111="","",(IFERROR(VLOOKUP(A2111,Projecten!A$4:W$2618,12,FALSE),"niet bekend")))</f>
        <v>3413.07</v>
      </c>
    </row>
    <row r="2112" spans="1:35" s="1368" customFormat="1" ht="12" x14ac:dyDescent="0.2">
      <c r="A2112" s="1357" t="s">
        <v>3658</v>
      </c>
      <c r="B2112" s="1396">
        <v>121301</v>
      </c>
      <c r="C2112" s="1396" t="s">
        <v>3659</v>
      </c>
      <c r="D2112" s="1437" t="s">
        <v>489</v>
      </c>
      <c r="E2112" s="1437">
        <v>0</v>
      </c>
      <c r="F2112" s="1437">
        <v>1</v>
      </c>
      <c r="G2112" s="1437">
        <v>0</v>
      </c>
      <c r="H2112" s="1437">
        <v>1</v>
      </c>
      <c r="I2112" s="1359" t="s">
        <v>1737</v>
      </c>
      <c r="J2112" s="1359" t="s">
        <v>1737</v>
      </c>
      <c r="K2112" s="1359" t="s">
        <v>1737</v>
      </c>
      <c r="L2112" s="1359" t="s">
        <v>1737</v>
      </c>
      <c r="M2112" s="1360" t="s">
        <v>89</v>
      </c>
      <c r="N2112" s="1360" t="s">
        <v>89</v>
      </c>
      <c r="O2112" s="1360" t="s">
        <v>89</v>
      </c>
      <c r="P2112" s="1360" t="s">
        <v>89</v>
      </c>
      <c r="Q2112" s="1361" t="s">
        <v>1163</v>
      </c>
      <c r="R2112" s="1359"/>
      <c r="S2112" s="1362">
        <v>19</v>
      </c>
      <c r="T2112" s="1363"/>
      <c r="U2112" s="1364" t="s">
        <v>681</v>
      </c>
      <c r="V2112" s="1364" t="s">
        <v>3675</v>
      </c>
      <c r="W2112" s="1356">
        <v>3</v>
      </c>
      <c r="X2112" s="1364"/>
      <c r="Y2112" s="1366"/>
      <c r="Z2112" s="2077">
        <v>42824</v>
      </c>
      <c r="AB2112" s="1369"/>
      <c r="AC2112" s="1369"/>
      <c r="AD2112" s="1369"/>
      <c r="AE2112" s="1370">
        <f>IF(A2112="","",(IFERROR(VLOOKUP(A2112,Projecten!A$4:W$2618,5,FALSE),"niet bekend")))</f>
        <v>0</v>
      </c>
      <c r="AF2112" s="1371">
        <f t="shared" si="182"/>
        <v>502.39</v>
      </c>
      <c r="AG2112" s="1369">
        <f>IF(A2112="","",(IFERROR(VLOOKUP(A2112,Projecten!A$4:W$2618,23,FALSE),"niet bekend")))</f>
        <v>502.39</v>
      </c>
      <c r="AH2112" s="1955">
        <f>IF(A2112="","",(IFERROR(VLOOKUP(A2112,Projecten!A$4:W$2618,12,FALSE),"niet bekend")))</f>
        <v>502.39</v>
      </c>
    </row>
    <row r="2113" spans="1:35" s="1368" customFormat="1" ht="12" x14ac:dyDescent="0.2">
      <c r="A2113" s="1357" t="s">
        <v>3620</v>
      </c>
      <c r="B2113" s="1396">
        <v>121302</v>
      </c>
      <c r="C2113" s="1396" t="s">
        <v>3660</v>
      </c>
      <c r="D2113" s="1437" t="s">
        <v>489</v>
      </c>
      <c r="E2113" s="1437">
        <v>1</v>
      </c>
      <c r="F2113" s="1437">
        <v>7</v>
      </c>
      <c r="G2113" s="1437">
        <v>2</v>
      </c>
      <c r="H2113" s="1437">
        <v>2</v>
      </c>
      <c r="I2113" s="1359">
        <v>42846</v>
      </c>
      <c r="J2113" s="1359">
        <v>42844</v>
      </c>
      <c r="K2113" s="1359" t="s">
        <v>1737</v>
      </c>
      <c r="L2113" s="1359" t="s">
        <v>1737</v>
      </c>
      <c r="M2113" s="1360" t="s">
        <v>89</v>
      </c>
      <c r="N2113" s="1360" t="s">
        <v>89</v>
      </c>
      <c r="O2113" s="1360" t="s">
        <v>89</v>
      </c>
      <c r="P2113" s="1360" t="s">
        <v>89</v>
      </c>
      <c r="Q2113" s="1361" t="s">
        <v>1163</v>
      </c>
      <c r="R2113" s="1359"/>
      <c r="S2113" s="1362">
        <v>19</v>
      </c>
      <c r="T2113" s="1363"/>
      <c r="U2113" s="1364" t="s">
        <v>681</v>
      </c>
      <c r="V2113" s="1364" t="s">
        <v>3675</v>
      </c>
      <c r="W2113" s="1356">
        <v>18</v>
      </c>
      <c r="X2113" s="1364"/>
      <c r="Y2113" s="1366"/>
      <c r="Z2113" s="2077">
        <v>42824</v>
      </c>
      <c r="AB2113" s="1369"/>
      <c r="AC2113" s="1369"/>
      <c r="AD2113" s="1369"/>
      <c r="AE2113" s="1370">
        <f>IF(A2113="","",(IFERROR(VLOOKUP(A2113,Projecten!A$4:W$2618,5,FALSE),"niet bekend")))</f>
        <v>1</v>
      </c>
      <c r="AF2113" s="1371">
        <f t="shared" si="182"/>
        <v>3086.35</v>
      </c>
      <c r="AG2113" s="1369">
        <f>IF(A2113="","",(IFERROR(VLOOKUP(A2113,Projecten!A$4:W$2618,23,FALSE),"niet bekend")))</f>
        <v>3086.35</v>
      </c>
      <c r="AH2113" s="1955">
        <f>IF(A2113="","",(IFERROR(VLOOKUP(A2113,Projecten!A$4:W$2618,12,FALSE),"niet bekend")))</f>
        <v>3086.35</v>
      </c>
    </row>
    <row r="2114" spans="1:35" s="1368" customFormat="1" ht="12" x14ac:dyDescent="0.2">
      <c r="A2114" s="1357" t="s">
        <v>3661</v>
      </c>
      <c r="B2114" s="1396">
        <v>121302</v>
      </c>
      <c r="C2114" s="1396" t="s">
        <v>3662</v>
      </c>
      <c r="D2114" s="1437" t="s">
        <v>489</v>
      </c>
      <c r="E2114" s="1437">
        <v>0</v>
      </c>
      <c r="F2114" s="1437">
        <v>1</v>
      </c>
      <c r="G2114" s="1437">
        <v>0</v>
      </c>
      <c r="H2114" s="1437">
        <v>1</v>
      </c>
      <c r="I2114" s="1359" t="s">
        <v>1737</v>
      </c>
      <c r="J2114" s="1359" t="s">
        <v>1737</v>
      </c>
      <c r="K2114" s="1359" t="s">
        <v>1737</v>
      </c>
      <c r="L2114" s="1359" t="s">
        <v>1737</v>
      </c>
      <c r="M2114" s="1360" t="s">
        <v>89</v>
      </c>
      <c r="N2114" s="1360" t="s">
        <v>89</v>
      </c>
      <c r="O2114" s="1360" t="s">
        <v>89</v>
      </c>
      <c r="P2114" s="1360" t="s">
        <v>89</v>
      </c>
      <c r="Q2114" s="1361" t="s">
        <v>1163</v>
      </c>
      <c r="R2114" s="1359"/>
      <c r="S2114" s="1362">
        <v>19</v>
      </c>
      <c r="T2114" s="1363"/>
      <c r="U2114" s="1364" t="s">
        <v>681</v>
      </c>
      <c r="V2114" s="1364" t="s">
        <v>3675</v>
      </c>
      <c r="W2114" s="1356">
        <v>3</v>
      </c>
      <c r="X2114" s="1364"/>
      <c r="Y2114" s="1366"/>
      <c r="Z2114" s="2077">
        <v>42824</v>
      </c>
      <c r="AB2114" s="1369"/>
      <c r="AC2114" s="1369"/>
      <c r="AD2114" s="1369"/>
      <c r="AE2114" s="1370">
        <f>IF(A2114="","",(IFERROR(VLOOKUP(A2114,Projecten!A$4:W$2618,5,FALSE),"niet bekend")))</f>
        <v>0</v>
      </c>
      <c r="AF2114" s="1371">
        <f t="shared" si="182"/>
        <v>502.39</v>
      </c>
      <c r="AG2114" s="1369">
        <f>IF(A2114="","",(IFERROR(VLOOKUP(A2114,Projecten!A$4:W$2618,23,FALSE),"niet bekend")))</f>
        <v>502.39</v>
      </c>
      <c r="AH2114" s="1955">
        <f>IF(A2114="","",(IFERROR(VLOOKUP(A2114,Projecten!A$4:W$2618,12,FALSE),"niet bekend")))</f>
        <v>502.39</v>
      </c>
    </row>
    <row r="2115" spans="1:35" s="1368" customFormat="1" ht="12" x14ac:dyDescent="0.2">
      <c r="A2115" s="1396" t="s">
        <v>3621</v>
      </c>
      <c r="B2115" s="1396">
        <v>121303</v>
      </c>
      <c r="C2115" s="1396" t="s">
        <v>3663</v>
      </c>
      <c r="D2115" s="1437" t="s">
        <v>489</v>
      </c>
      <c r="E2115" s="1437">
        <v>1</v>
      </c>
      <c r="F2115" s="1437">
        <v>7</v>
      </c>
      <c r="G2115" s="1437">
        <v>2</v>
      </c>
      <c r="H2115" s="1437">
        <v>3</v>
      </c>
      <c r="I2115" s="1359">
        <v>42846</v>
      </c>
      <c r="J2115" s="1359">
        <v>42844</v>
      </c>
      <c r="K2115" s="1359" t="s">
        <v>1737</v>
      </c>
      <c r="L2115" s="1359" t="s">
        <v>1737</v>
      </c>
      <c r="M2115" s="1360" t="s">
        <v>89</v>
      </c>
      <c r="N2115" s="1360" t="s">
        <v>89</v>
      </c>
      <c r="O2115" s="1360" t="s">
        <v>89</v>
      </c>
      <c r="P2115" s="1360" t="s">
        <v>89</v>
      </c>
      <c r="Q2115" s="1361" t="s">
        <v>1163</v>
      </c>
      <c r="R2115" s="1359"/>
      <c r="S2115" s="1362">
        <v>19</v>
      </c>
      <c r="T2115" s="1363"/>
      <c r="U2115" s="1364" t="s">
        <v>681</v>
      </c>
      <c r="V2115" s="1364" t="s">
        <v>3675</v>
      </c>
      <c r="W2115" s="1356">
        <v>18</v>
      </c>
      <c r="X2115" s="1364"/>
      <c r="Y2115" s="1366"/>
      <c r="Z2115" s="2077">
        <v>42824</v>
      </c>
      <c r="AB2115" s="1369"/>
      <c r="AC2115" s="1369"/>
      <c r="AD2115" s="1369"/>
      <c r="AE2115" s="1370">
        <f>IF(A2115="","",(IFERROR(VLOOKUP(A2115,Projecten!A$4:W$2618,5,FALSE),"niet bekend")))</f>
        <v>1</v>
      </c>
      <c r="AF2115" s="1371">
        <f t="shared" si="182"/>
        <v>3086.35</v>
      </c>
      <c r="AG2115" s="1369">
        <f>IF(A2115="","",(IFERROR(VLOOKUP(A2115,Projecten!A$4:W$2618,23,FALSE),"niet bekend")))</f>
        <v>3086.35</v>
      </c>
      <c r="AH2115" s="1955">
        <f>IF(A2115="","",(IFERROR(VLOOKUP(A2115,Projecten!A$4:W$2618,12,FALSE),"niet bekend")))</f>
        <v>3086.35</v>
      </c>
    </row>
    <row r="2116" spans="1:35" s="1368" customFormat="1" ht="12" x14ac:dyDescent="0.2">
      <c r="A2116" s="1357" t="s">
        <v>3616</v>
      </c>
      <c r="B2116" s="1396">
        <v>121304</v>
      </c>
      <c r="C2116" s="1396" t="s">
        <v>3664</v>
      </c>
      <c r="D2116" s="1437" t="s">
        <v>489</v>
      </c>
      <c r="E2116" s="1437">
        <v>1</v>
      </c>
      <c r="F2116" s="1437">
        <v>7</v>
      </c>
      <c r="G2116" s="1437">
        <v>2</v>
      </c>
      <c r="H2116" s="1437">
        <v>3</v>
      </c>
      <c r="I2116" s="1359">
        <v>42846</v>
      </c>
      <c r="J2116" s="1359">
        <v>42844</v>
      </c>
      <c r="K2116" s="1359" t="s">
        <v>1737</v>
      </c>
      <c r="L2116" s="1359" t="s">
        <v>1737</v>
      </c>
      <c r="M2116" s="1360" t="s">
        <v>89</v>
      </c>
      <c r="N2116" s="1360" t="s">
        <v>89</v>
      </c>
      <c r="O2116" s="1360" t="s">
        <v>89</v>
      </c>
      <c r="P2116" s="1360" t="s">
        <v>89</v>
      </c>
      <c r="Q2116" s="1361" t="s">
        <v>1163</v>
      </c>
      <c r="R2116" s="1359"/>
      <c r="S2116" s="1362">
        <v>19</v>
      </c>
      <c r="T2116" s="1363"/>
      <c r="U2116" s="1364" t="s">
        <v>681</v>
      </c>
      <c r="V2116" s="1364" t="s">
        <v>3675</v>
      </c>
      <c r="W2116" s="1356">
        <v>18</v>
      </c>
      <c r="X2116" s="1364"/>
      <c r="Y2116" s="1366"/>
      <c r="Z2116" s="2077">
        <v>42824</v>
      </c>
      <c r="AB2116" s="1369"/>
      <c r="AC2116" s="1369"/>
      <c r="AD2116" s="1369"/>
      <c r="AE2116" s="1370">
        <f>IF(A2116="","",(IFERROR(VLOOKUP(A2116,Projecten!A$4:W$2618,5,FALSE),"niet bekend")))</f>
        <v>1</v>
      </c>
      <c r="AF2116" s="1371">
        <f t="shared" si="182"/>
        <v>3119.59</v>
      </c>
      <c r="AG2116" s="1369">
        <f>IF(A2116="","",(IFERROR(VLOOKUP(A2116,Projecten!A$4:W$2618,23,FALSE),"niet bekend")))</f>
        <v>3119.59</v>
      </c>
      <c r="AH2116" s="1955">
        <f>IF(A2116="","",(IFERROR(VLOOKUP(A2116,Projecten!A$4:W$2618,12,FALSE),"niet bekend")))</f>
        <v>3119.59</v>
      </c>
    </row>
    <row r="2117" spans="1:35" s="1368" customFormat="1" ht="12" x14ac:dyDescent="0.2">
      <c r="A2117" s="1357" t="s">
        <v>3617</v>
      </c>
      <c r="B2117" s="1396">
        <v>121305</v>
      </c>
      <c r="C2117" s="1396" t="s">
        <v>3664</v>
      </c>
      <c r="D2117" s="1437" t="s">
        <v>489</v>
      </c>
      <c r="E2117" s="1437">
        <v>1</v>
      </c>
      <c r="F2117" s="1437">
        <v>7</v>
      </c>
      <c r="G2117" s="1437">
        <v>2</v>
      </c>
      <c r="H2117" s="1437">
        <v>3</v>
      </c>
      <c r="I2117" s="1359">
        <v>42846</v>
      </c>
      <c r="J2117" s="1359">
        <v>42844</v>
      </c>
      <c r="K2117" s="1359" t="s">
        <v>1737</v>
      </c>
      <c r="L2117" s="1359" t="s">
        <v>1737</v>
      </c>
      <c r="M2117" s="1360" t="s">
        <v>89</v>
      </c>
      <c r="N2117" s="1360" t="s">
        <v>89</v>
      </c>
      <c r="O2117" s="1360" t="s">
        <v>89</v>
      </c>
      <c r="P2117" s="1360" t="s">
        <v>89</v>
      </c>
      <c r="Q2117" s="1361" t="s">
        <v>1163</v>
      </c>
      <c r="R2117" s="1359"/>
      <c r="S2117" s="1362">
        <v>19</v>
      </c>
      <c r="T2117" s="1363"/>
      <c r="U2117" s="1364" t="s">
        <v>681</v>
      </c>
      <c r="V2117" s="1364" t="s">
        <v>3675</v>
      </c>
      <c r="W2117" s="1356">
        <v>18</v>
      </c>
      <c r="X2117" s="1364"/>
      <c r="Y2117" s="1366"/>
      <c r="Z2117" s="2077">
        <v>42824</v>
      </c>
      <c r="AB2117" s="1369"/>
      <c r="AC2117" s="1369"/>
      <c r="AD2117" s="1369"/>
      <c r="AE2117" s="1370">
        <f>IF(A2117="","",(IFERROR(VLOOKUP(A2117,Projecten!A$4:W$2618,5,FALSE),"niet bekend")))</f>
        <v>1</v>
      </c>
      <c r="AF2117" s="1371">
        <f t="shared" si="182"/>
        <v>3119.59</v>
      </c>
      <c r="AG2117" s="1369">
        <f>IF(A2117="","",(IFERROR(VLOOKUP(A2117,Projecten!A$4:W$2618,23,FALSE),"niet bekend")))</f>
        <v>3119.59</v>
      </c>
      <c r="AH2117" s="1955">
        <f>IF(A2117="","",(IFERROR(VLOOKUP(A2117,Projecten!A$4:W$2618,12,FALSE),"niet bekend")))</f>
        <v>3119.59</v>
      </c>
    </row>
    <row r="2118" spans="1:35" s="1368" customFormat="1" ht="12" x14ac:dyDescent="0.2">
      <c r="A2118" s="1680" t="s">
        <v>3618</v>
      </c>
      <c r="B2118" s="1396">
        <v>121306</v>
      </c>
      <c r="C2118" s="1396" t="s">
        <v>3665</v>
      </c>
      <c r="D2118" s="1437" t="s">
        <v>489</v>
      </c>
      <c r="E2118" s="1437">
        <v>1</v>
      </c>
      <c r="F2118" s="1437">
        <v>7</v>
      </c>
      <c r="G2118" s="1437">
        <v>2</v>
      </c>
      <c r="H2118" s="1437">
        <v>3</v>
      </c>
      <c r="I2118" s="1359">
        <v>42846</v>
      </c>
      <c r="J2118" s="1359">
        <v>42844</v>
      </c>
      <c r="K2118" s="1359" t="s">
        <v>1737</v>
      </c>
      <c r="L2118" s="1359" t="s">
        <v>1737</v>
      </c>
      <c r="M2118" s="1360" t="s">
        <v>89</v>
      </c>
      <c r="N2118" s="1360" t="s">
        <v>89</v>
      </c>
      <c r="O2118" s="1360" t="s">
        <v>89</v>
      </c>
      <c r="P2118" s="1360" t="s">
        <v>89</v>
      </c>
      <c r="Q2118" s="1361" t="s">
        <v>1163</v>
      </c>
      <c r="R2118" s="1359"/>
      <c r="S2118" s="1362">
        <v>19</v>
      </c>
      <c r="T2118" s="1363"/>
      <c r="U2118" s="1364" t="s">
        <v>681</v>
      </c>
      <c r="V2118" s="1364" t="s">
        <v>3675</v>
      </c>
      <c r="W2118" s="1356">
        <v>18</v>
      </c>
      <c r="X2118" s="1364"/>
      <c r="Y2118" s="1366"/>
      <c r="Z2118" s="2077">
        <v>42824</v>
      </c>
      <c r="AB2118" s="1369"/>
      <c r="AC2118" s="1369"/>
      <c r="AD2118" s="1369"/>
      <c r="AE2118" s="1370">
        <f>IF(A2118="","",(IFERROR(VLOOKUP(A2118,Projecten!A$4:W$2618,5,FALSE),"niet bekend")))</f>
        <v>1</v>
      </c>
      <c r="AF2118" s="1371">
        <f t="shared" si="182"/>
        <v>3119.59</v>
      </c>
      <c r="AG2118" s="1369">
        <f>IF(A2118="","",(IFERROR(VLOOKUP(A2118,Projecten!A$4:W$2618,23,FALSE),"niet bekend")))</f>
        <v>3119.59</v>
      </c>
      <c r="AH2118" s="1955">
        <f>IF(A2118="","",(IFERROR(VLOOKUP(A2118,Projecten!A$4:W$2618,12,FALSE),"niet bekend")))</f>
        <v>3119.59</v>
      </c>
    </row>
    <row r="2119" spans="1:35" s="1368" customFormat="1" ht="12" x14ac:dyDescent="0.2">
      <c r="A2119" s="1680" t="s">
        <v>3666</v>
      </c>
      <c r="B2119" s="1396">
        <v>121306</v>
      </c>
      <c r="C2119" s="1396" t="s">
        <v>3667</v>
      </c>
      <c r="D2119" s="1437" t="s">
        <v>489</v>
      </c>
      <c r="E2119" s="1437">
        <v>0</v>
      </c>
      <c r="F2119" s="1437">
        <v>1</v>
      </c>
      <c r="G2119" s="1437">
        <v>0</v>
      </c>
      <c r="H2119" s="1437">
        <v>1</v>
      </c>
      <c r="I2119" s="1359" t="s">
        <v>1737</v>
      </c>
      <c r="J2119" s="1359" t="s">
        <v>1737</v>
      </c>
      <c r="K2119" s="1359" t="s">
        <v>1737</v>
      </c>
      <c r="L2119" s="1359" t="s">
        <v>1737</v>
      </c>
      <c r="M2119" s="1360" t="s">
        <v>89</v>
      </c>
      <c r="N2119" s="1360" t="s">
        <v>89</v>
      </c>
      <c r="O2119" s="1360" t="s">
        <v>89</v>
      </c>
      <c r="P2119" s="1360" t="s">
        <v>89</v>
      </c>
      <c r="Q2119" s="1361" t="s">
        <v>1163</v>
      </c>
      <c r="R2119" s="1359"/>
      <c r="S2119" s="1362">
        <v>19</v>
      </c>
      <c r="T2119" s="1363"/>
      <c r="U2119" s="1364" t="s">
        <v>681</v>
      </c>
      <c r="V2119" s="1364" t="s">
        <v>3675</v>
      </c>
      <c r="W2119" s="1356">
        <v>3</v>
      </c>
      <c r="X2119" s="1364"/>
      <c r="Y2119" s="1366"/>
      <c r="Z2119" s="2077">
        <v>42824</v>
      </c>
      <c r="AB2119" s="1369"/>
      <c r="AC2119" s="1369"/>
      <c r="AD2119" s="1369"/>
      <c r="AE2119" s="1370">
        <f>IF(A2119="","",(IFERROR(VLOOKUP(A2119,Projecten!A$4:W$2618,5,FALSE),"niet bekend")))</f>
        <v>0</v>
      </c>
      <c r="AF2119" s="1371">
        <f t="shared" si="182"/>
        <v>502.39</v>
      </c>
      <c r="AG2119" s="1369">
        <f>IF(A2119="","",(IFERROR(VLOOKUP(A2119,Projecten!A$4:W$2618,23,FALSE),"niet bekend")))</f>
        <v>502.39</v>
      </c>
      <c r="AH2119" s="1955">
        <f>IF(A2119="","",(IFERROR(VLOOKUP(A2119,Projecten!A$4:W$2618,12,FALSE),"niet bekend")))</f>
        <v>502.39</v>
      </c>
    </row>
    <row r="2120" spans="1:35" s="1386" customFormat="1" x14ac:dyDescent="0.2">
      <c r="A2120" s="826"/>
      <c r="B2120" s="1375"/>
      <c r="C2120" s="1376"/>
      <c r="D2120" s="1376"/>
      <c r="E2120" s="1377"/>
      <c r="F2120" s="1377"/>
      <c r="G2120" s="1377"/>
      <c r="H2120" s="1377"/>
      <c r="I2120" s="1378"/>
      <c r="J2120" s="1378"/>
      <c r="K2120" s="1378"/>
      <c r="L2120" s="1377"/>
      <c r="M2120" s="1377"/>
      <c r="N2120" s="1377"/>
      <c r="O2120" s="1377"/>
      <c r="P2120" s="1377"/>
      <c r="Q2120" s="1379"/>
      <c r="R2120" s="1380"/>
      <c r="S2120" s="1381"/>
      <c r="T2120" s="1381"/>
      <c r="U2120" s="1382"/>
      <c r="V2120" s="1382"/>
      <c r="W2120" s="1382"/>
      <c r="X2120" s="1383"/>
      <c r="Y2120" s="1384"/>
      <c r="Z2120" s="1385"/>
      <c r="AB2120" s="1387"/>
      <c r="AC2120" s="1387"/>
      <c r="AD2120" s="1387"/>
      <c r="AE2120" s="1388"/>
      <c r="AF2120" s="1389"/>
      <c r="AG2120" s="1387" t="str">
        <f>IF(A2120="","",(IFERROR(VLOOKUP(A2120,Projecten!A$4:W$2618,23,FALSE),"niet bekend")))</f>
        <v/>
      </c>
      <c r="AH2120" s="1390" t="str">
        <f>IF(A2120="","",(IFERROR(VLOOKUP(A2120,Projecten!A$4:W$2618,12,FALSE),"niet bekend")))</f>
        <v/>
      </c>
    </row>
    <row r="2121" spans="1:35" s="1323" customFormat="1" x14ac:dyDescent="0.2">
      <c r="A2121" s="1038"/>
      <c r="B2121" s="1322"/>
      <c r="C2121" s="1922">
        <f>SUM(F2121:H2121)</f>
        <v>201</v>
      </c>
      <c r="D2121" s="1923"/>
      <c r="E2121" s="1924">
        <f>SUM(E2130:E2150)</f>
        <v>14</v>
      </c>
      <c r="F2121" s="1924">
        <f>SUM(F2130:F2151)</f>
        <v>104</v>
      </c>
      <c r="G2121" s="1924">
        <f>SUM(G2130:G2151)</f>
        <v>56</v>
      </c>
      <c r="H2121" s="1924">
        <f>SUM(H2130:H2151)</f>
        <v>41</v>
      </c>
      <c r="I2121" s="1925"/>
      <c r="J2121" s="1925"/>
      <c r="K2121" s="1925"/>
      <c r="L2121" s="1924"/>
      <c r="M2121" s="1924"/>
      <c r="N2121" s="1924"/>
      <c r="O2121" s="1924"/>
      <c r="P2121" s="1924"/>
      <c r="Q2121" s="1653">
        <v>19</v>
      </c>
      <c r="R2121" s="1654"/>
      <c r="S2121" s="1655"/>
      <c r="T2121" s="1655"/>
      <c r="U2121" s="1926"/>
      <c r="V2121" s="1657">
        <f>SUM(W2121:W2151)</f>
        <v>264.25</v>
      </c>
      <c r="W2121" s="1320"/>
      <c r="X2121" s="1320">
        <f>Productiemedewerkers!C423</f>
        <v>0</v>
      </c>
      <c r="Y2121" s="1321">
        <f>V2121-X2121</f>
        <v>264.25</v>
      </c>
      <c r="Z2121" s="1322"/>
      <c r="AB2121" s="1324"/>
      <c r="AC2121" s="1324"/>
      <c r="AD2121" s="1325" t="str">
        <f>CONCATENATE("week ",Q2121)</f>
        <v>week 19</v>
      </c>
      <c r="AE2121" s="1326"/>
      <c r="AF2121" s="1327">
        <f>SUM(AF2122:AF2151)</f>
        <v>36502.649999999994</v>
      </c>
      <c r="AG2121" s="1324" t="str">
        <f>IF(A2121="","",(IFERROR(VLOOKUP(A2121,Projecten!A$4:W$2618,23,FALSE),"niet bekend")))</f>
        <v/>
      </c>
      <c r="AH2121" s="1328" t="str">
        <f>IF(A2121="","",(IFERROR(VLOOKUP(A2121,Projecten!A$4:W$2618,12,FALSE),"niet bekend")))</f>
        <v/>
      </c>
    </row>
    <row r="2122" spans="1:35" s="1422" customFormat="1" ht="12" x14ac:dyDescent="0.2">
      <c r="A2122" s="2226"/>
      <c r="B2122" s="1416"/>
      <c r="C2122" s="1391" t="s">
        <v>3755</v>
      </c>
      <c r="D2122" s="1391"/>
      <c r="E2122" s="1418"/>
      <c r="F2122" s="1418"/>
      <c r="G2122" s="1418"/>
      <c r="H2122" s="1418"/>
      <c r="I2122" s="2227"/>
      <c r="J2122" s="2227"/>
      <c r="K2122" s="2227"/>
      <c r="L2122" s="2228"/>
      <c r="M2122" s="2228"/>
      <c r="N2122" s="2228"/>
      <c r="O2122" s="2228"/>
      <c r="P2122" s="2228"/>
      <c r="Q2122" s="1416" t="s">
        <v>3491</v>
      </c>
      <c r="R2122" s="1417"/>
      <c r="S2122" s="1419"/>
      <c r="T2122" s="1420"/>
      <c r="U2122" s="1391"/>
      <c r="V2122" s="1339" t="s">
        <v>2493</v>
      </c>
      <c r="W2122" s="1354"/>
      <c r="X2122" s="1391"/>
      <c r="Z2122" s="1415"/>
      <c r="AB2122" s="1423"/>
      <c r="AC2122" s="1423"/>
      <c r="AD2122" s="1423"/>
      <c r="AE2122" s="2229" t="str">
        <f>IF(A2122="","",(IFERROR(VLOOKUP(A2122,Projecten!A$4:W$2618,5,FALSE),"niet bekend")))</f>
        <v/>
      </c>
      <c r="AF2122" s="1425" t="str">
        <f>IF(AE2122="","",(IF(E2122=0,AH2122,(E2122/AE2122*AH2122))))</f>
        <v/>
      </c>
      <c r="AG2122" s="1423" t="str">
        <f>IF(A2122="","",(IFERROR(VLOOKUP(A2122,Projecten!A$4:W$2618,23,FALSE),"niet bekend")))</f>
        <v/>
      </c>
      <c r="AH2122" s="1426" t="str">
        <f>IF(A2122="","",(IFERROR(VLOOKUP(A2122,Projecten!A$4:W$2618,12,FALSE),"niet bekend")))</f>
        <v/>
      </c>
      <c r="AI2122" s="2230"/>
    </row>
    <row r="2123" spans="1:35" s="1422" customFormat="1" ht="12" x14ac:dyDescent="0.2">
      <c r="A2123" s="2226"/>
      <c r="B2123" s="1416"/>
      <c r="C2123" s="1391" t="s">
        <v>3769</v>
      </c>
      <c r="D2123" s="1391"/>
      <c r="E2123" s="1418"/>
      <c r="F2123" s="1418"/>
      <c r="G2123" s="1418"/>
      <c r="H2123" s="1418"/>
      <c r="I2123" s="2227"/>
      <c r="J2123" s="2227"/>
      <c r="K2123" s="2227"/>
      <c r="L2123" s="2228"/>
      <c r="M2123" s="2228"/>
      <c r="N2123" s="2228"/>
      <c r="O2123" s="2228"/>
      <c r="P2123" s="2228"/>
      <c r="Q2123" s="1416"/>
      <c r="R2123" s="1417"/>
      <c r="S2123" s="1419"/>
      <c r="T2123" s="1420"/>
      <c r="U2123" s="1391"/>
      <c r="V2123" s="1339"/>
      <c r="W2123" s="1354">
        <v>13.25</v>
      </c>
      <c r="X2123" s="1391"/>
      <c r="Z2123" s="1415"/>
      <c r="AB2123" s="1423"/>
      <c r="AC2123" s="1423"/>
      <c r="AD2123" s="1423"/>
      <c r="AE2123" s="2229"/>
      <c r="AF2123" s="1425"/>
      <c r="AG2123" s="1423"/>
      <c r="AH2123" s="1426"/>
      <c r="AI2123" s="2230"/>
    </row>
    <row r="2124" spans="1:35" s="1422" customFormat="1" ht="12" x14ac:dyDescent="0.2">
      <c r="A2124" s="2226"/>
      <c r="B2124" s="1416"/>
      <c r="C2124" s="1416" t="s">
        <v>3847</v>
      </c>
      <c r="D2124" s="1391"/>
      <c r="E2124" s="1418"/>
      <c r="F2124" s="1418"/>
      <c r="G2124" s="1418"/>
      <c r="H2124" s="1418"/>
      <c r="I2124" s="1417"/>
      <c r="J2124" s="1417"/>
      <c r="K2124" s="1417"/>
      <c r="L2124" s="1418"/>
      <c r="M2124" s="1418"/>
      <c r="N2124" s="1418"/>
      <c r="O2124" s="1418"/>
      <c r="P2124" s="1418"/>
      <c r="Q2124" s="1416"/>
      <c r="R2124" s="1417"/>
      <c r="S2124" s="1418"/>
      <c r="T2124" s="1420"/>
      <c r="U2124" s="1391"/>
      <c r="V2124" s="1391"/>
      <c r="W2124" s="1354">
        <v>8.25</v>
      </c>
      <c r="X2124" s="1391"/>
      <c r="Z2124" s="1415"/>
      <c r="AB2124" s="1423"/>
      <c r="AC2124" s="1423"/>
      <c r="AD2124" s="1423"/>
      <c r="AE2124" s="2231"/>
      <c r="AF2124" s="1425"/>
      <c r="AG2124" s="1423"/>
      <c r="AH2124" s="1426"/>
      <c r="AI2124" s="2230"/>
    </row>
    <row r="2125" spans="1:35" s="2226" customFormat="1" ht="12" x14ac:dyDescent="0.2">
      <c r="B2125" s="2232"/>
      <c r="C2125" s="2232" t="s">
        <v>3807</v>
      </c>
      <c r="D2125" s="1482"/>
      <c r="E2125" s="2233"/>
      <c r="F2125" s="2233"/>
      <c r="G2125" s="2233"/>
      <c r="H2125" s="2233"/>
      <c r="I2125" s="2234"/>
      <c r="J2125" s="2234"/>
      <c r="K2125" s="2234"/>
      <c r="L2125" s="2233"/>
      <c r="M2125" s="2233"/>
      <c r="N2125" s="2233"/>
      <c r="O2125" s="2233"/>
      <c r="P2125" s="2233"/>
      <c r="Q2125" s="2232"/>
      <c r="R2125" s="2234"/>
      <c r="S2125" s="2233"/>
      <c r="T2125" s="2235"/>
      <c r="U2125" s="1482"/>
      <c r="V2125" s="1482"/>
      <c r="W2125" s="1441">
        <v>8.25</v>
      </c>
      <c r="X2125" s="1482"/>
      <c r="Z2125" s="2236"/>
      <c r="AB2125" s="2237"/>
      <c r="AC2125" s="2237"/>
      <c r="AD2125" s="2237"/>
      <c r="AE2125" s="2238"/>
      <c r="AF2125" s="1615"/>
      <c r="AG2125" s="2237"/>
      <c r="AH2125" s="2239"/>
      <c r="AI2125" s="2240"/>
    </row>
    <row r="2126" spans="1:35" s="2226" customFormat="1" ht="12" x14ac:dyDescent="0.2">
      <c r="B2126" s="2232"/>
      <c r="C2126" s="1482" t="s">
        <v>3846</v>
      </c>
      <c r="D2126" s="1482"/>
      <c r="E2126" s="1482"/>
      <c r="F2126" s="1482"/>
      <c r="G2126" s="1482"/>
      <c r="H2126" s="1482"/>
      <c r="I2126" s="1482"/>
      <c r="J2126" s="1482"/>
      <c r="K2126" s="1482"/>
      <c r="L2126" s="1482"/>
      <c r="M2126" s="1482"/>
      <c r="N2126" s="1482"/>
      <c r="O2126" s="1482"/>
      <c r="P2126" s="1482"/>
      <c r="Q2126" s="1482"/>
      <c r="R2126" s="2241"/>
      <c r="S2126" s="1482"/>
      <c r="T2126" s="2241"/>
      <c r="U2126" s="1482"/>
      <c r="V2126" s="1482"/>
      <c r="W2126" s="2241">
        <v>5.25</v>
      </c>
      <c r="X2126" s="1482"/>
      <c r="Z2126" s="2236"/>
      <c r="AB2126" s="2237"/>
      <c r="AC2126" s="2237"/>
      <c r="AD2126" s="2237"/>
      <c r="AE2126" s="2238"/>
      <c r="AF2126" s="1615"/>
      <c r="AG2126" s="2237"/>
      <c r="AH2126" s="2239"/>
      <c r="AI2126" s="2240"/>
    </row>
    <row r="2127" spans="1:35" s="2226" customFormat="1" ht="12" x14ac:dyDescent="0.2">
      <c r="B2127" s="2232"/>
      <c r="C2127" s="1482" t="s">
        <v>3845</v>
      </c>
      <c r="D2127" s="1482"/>
      <c r="E2127" s="1482"/>
      <c r="F2127" s="1482"/>
      <c r="G2127" s="1482"/>
      <c r="H2127" s="1482"/>
      <c r="I2127" s="1482"/>
      <c r="J2127" s="1482"/>
      <c r="K2127" s="1482"/>
      <c r="L2127" s="1482"/>
      <c r="M2127" s="1482"/>
      <c r="N2127" s="1482"/>
      <c r="O2127" s="1482"/>
      <c r="P2127" s="1482"/>
      <c r="Q2127" s="1482"/>
      <c r="R2127" s="2241"/>
      <c r="S2127" s="1482"/>
      <c r="T2127" s="2241"/>
      <c r="U2127" s="1482"/>
      <c r="V2127" s="1482"/>
      <c r="W2127" s="2241">
        <v>10</v>
      </c>
      <c r="X2127" s="1482"/>
      <c r="Z2127" s="2236"/>
      <c r="AB2127" s="2237"/>
      <c r="AC2127" s="2237"/>
      <c r="AD2127" s="2237"/>
      <c r="AE2127" s="2238"/>
      <c r="AF2127" s="1615"/>
      <c r="AG2127" s="2237"/>
      <c r="AH2127" s="2239"/>
      <c r="AI2127" s="2240"/>
    </row>
    <row r="2128" spans="1:35" s="2226" customFormat="1" ht="12" x14ac:dyDescent="0.2">
      <c r="B2128" s="2232"/>
      <c r="C2128" s="1482" t="s">
        <v>3837</v>
      </c>
      <c r="D2128" s="1482"/>
      <c r="E2128" s="1482"/>
      <c r="F2128" s="1482"/>
      <c r="G2128" s="1482"/>
      <c r="H2128" s="1482"/>
      <c r="I2128" s="1482"/>
      <c r="J2128" s="1482"/>
      <c r="K2128" s="1482"/>
      <c r="L2128" s="1482"/>
      <c r="M2128" s="1482"/>
      <c r="N2128" s="1482"/>
      <c r="O2128" s="1482"/>
      <c r="P2128" s="1482"/>
      <c r="Q2128" s="1482"/>
      <c r="R2128" s="2241"/>
      <c r="S2128" s="1482"/>
      <c r="T2128" s="2241"/>
      <c r="U2128" s="1482"/>
      <c r="V2128" s="1482"/>
      <c r="W2128" s="2241">
        <v>5</v>
      </c>
      <c r="X2128" s="1482"/>
      <c r="Z2128" s="2236"/>
      <c r="AB2128" s="2237"/>
      <c r="AC2128" s="2237"/>
      <c r="AD2128" s="2237"/>
      <c r="AE2128" s="2238"/>
      <c r="AF2128" s="1615"/>
      <c r="AG2128" s="2237"/>
      <c r="AH2128" s="2239"/>
      <c r="AI2128" s="2240"/>
    </row>
    <row r="2129" spans="1:35" s="150" customFormat="1" x14ac:dyDescent="0.2">
      <c r="A2129" s="90"/>
      <c r="B2129" s="1504"/>
      <c r="C2129" s="160"/>
      <c r="D2129" s="99"/>
      <c r="E2129" s="75"/>
      <c r="F2129" s="99"/>
      <c r="G2129" s="99"/>
      <c r="H2129" s="99"/>
      <c r="I2129" s="75"/>
      <c r="J2129" s="75"/>
      <c r="K2129" s="75"/>
      <c r="L2129" s="75"/>
      <c r="M2129" s="75"/>
      <c r="N2129" s="75"/>
      <c r="O2129" s="75"/>
      <c r="P2129" s="75"/>
      <c r="Q2129" s="75"/>
      <c r="R2129" s="96"/>
      <c r="S2129" s="75"/>
      <c r="T2129" s="175"/>
      <c r="U2129" s="99"/>
      <c r="V2129" s="99"/>
      <c r="W2129" s="475"/>
      <c r="X2129" s="160"/>
      <c r="AD2129" s="575"/>
      <c r="AE2129" s="575"/>
      <c r="AG2129" s="1028"/>
      <c r="AH2129" s="1028"/>
      <c r="AI2129" s="1028"/>
    </row>
    <row r="2130" spans="1:35" s="1368" customFormat="1" ht="12" x14ac:dyDescent="0.2">
      <c r="A2130" s="1396">
        <v>2017303</v>
      </c>
      <c r="B2130" s="2175">
        <v>121309</v>
      </c>
      <c r="C2130" s="1396" t="s">
        <v>3641</v>
      </c>
      <c r="D2130" s="1437" t="s">
        <v>489</v>
      </c>
      <c r="E2130" s="1437">
        <v>1</v>
      </c>
      <c r="F2130" s="1437">
        <v>9</v>
      </c>
      <c r="G2130" s="1437">
        <v>7</v>
      </c>
      <c r="H2130" s="1437">
        <v>4</v>
      </c>
      <c r="I2130" s="1359">
        <v>42857</v>
      </c>
      <c r="J2130" s="1359">
        <v>42858</v>
      </c>
      <c r="K2130" s="1359" t="s">
        <v>1737</v>
      </c>
      <c r="L2130" s="1359" t="s">
        <v>1737</v>
      </c>
      <c r="M2130" s="1360" t="s">
        <v>89</v>
      </c>
      <c r="N2130" s="1360" t="s">
        <v>89</v>
      </c>
      <c r="O2130" s="1360" t="s">
        <v>89</v>
      </c>
      <c r="P2130" s="1360" t="s">
        <v>89</v>
      </c>
      <c r="Q2130" s="1361"/>
      <c r="R2130" s="1359"/>
      <c r="S2130" s="1362">
        <v>20</v>
      </c>
      <c r="T2130" s="1363"/>
      <c r="U2130" s="1364" t="s">
        <v>3715</v>
      </c>
      <c r="V2130" s="1364"/>
      <c r="W2130" s="1356">
        <v>20</v>
      </c>
      <c r="X2130" s="1364"/>
      <c r="Y2130" s="1366"/>
      <c r="Z2130" s="2077">
        <v>42844</v>
      </c>
      <c r="AB2130" s="1369"/>
      <c r="AC2130" s="1369"/>
      <c r="AD2130" s="1369"/>
      <c r="AE2130" s="1370">
        <f>IF(A2130="","",(IFERROR(VLOOKUP(A2130,Projecten!A$4:W$2618,5,FALSE),"niet bekend")))</f>
        <v>1</v>
      </c>
      <c r="AF2130" s="1371">
        <f t="shared" ref="AF2130:AF2135" si="183">IF(AE2130="","",(IF(E2130=0,AH2130,(E2130/AE2130*AH2130))))</f>
        <v>3199.51</v>
      </c>
      <c r="AG2130" s="1369">
        <f>IF(A2130="","",(IFERROR(VLOOKUP(A2130,Projecten!A$4:W$2618,23,FALSE),"niet bekend")))</f>
        <v>3199.51</v>
      </c>
      <c r="AH2130" s="1955">
        <f>IF(A2130="","",(IFERROR(VLOOKUP(A2130,Projecten!A$4:W$2618,12,FALSE),"niet bekend")))</f>
        <v>3199.51</v>
      </c>
    </row>
    <row r="2131" spans="1:35" s="1368" customFormat="1" ht="12" x14ac:dyDescent="0.2">
      <c r="A2131" s="1361">
        <v>2017305</v>
      </c>
      <c r="B2131" s="2175">
        <v>121309</v>
      </c>
      <c r="C2131" s="1396" t="s">
        <v>3642</v>
      </c>
      <c r="D2131" s="1437" t="s">
        <v>489</v>
      </c>
      <c r="E2131" s="1437">
        <v>0</v>
      </c>
      <c r="F2131" s="1437">
        <v>1</v>
      </c>
      <c r="G2131" s="1437">
        <v>0</v>
      </c>
      <c r="H2131" s="1437">
        <v>1</v>
      </c>
      <c r="I2131" s="1359">
        <v>42857</v>
      </c>
      <c r="J2131" s="1359" t="s">
        <v>1737</v>
      </c>
      <c r="K2131" s="1359" t="s">
        <v>1737</v>
      </c>
      <c r="L2131" s="1359" t="s">
        <v>1737</v>
      </c>
      <c r="M2131" s="1360" t="s">
        <v>89</v>
      </c>
      <c r="N2131" s="1360" t="s">
        <v>89</v>
      </c>
      <c r="O2131" s="1360" t="s">
        <v>89</v>
      </c>
      <c r="P2131" s="1360" t="s">
        <v>89</v>
      </c>
      <c r="Q2131" s="1361"/>
      <c r="R2131" s="1359"/>
      <c r="S2131" s="1362">
        <v>20</v>
      </c>
      <c r="T2131" s="1363"/>
      <c r="U2131" s="1364" t="s">
        <v>3715</v>
      </c>
      <c r="V2131" s="1364"/>
      <c r="W2131" s="1356">
        <v>3.75</v>
      </c>
      <c r="X2131" s="1364"/>
      <c r="Y2131" s="1366"/>
      <c r="Z2131" s="2077">
        <v>42844</v>
      </c>
      <c r="AB2131" s="1369"/>
      <c r="AC2131" s="1369"/>
      <c r="AD2131" s="1369"/>
      <c r="AE2131" s="1370">
        <f>IF(A2131="","",(IFERROR(VLOOKUP(A2131,Projecten!A$4:W$2618,5,FALSE),"niet bekend")))</f>
        <v>0</v>
      </c>
      <c r="AF2131" s="1371">
        <f t="shared" si="183"/>
        <v>540.95000000000005</v>
      </c>
      <c r="AG2131" s="1369">
        <f>IF(A2131="","",(IFERROR(VLOOKUP(A2131,Projecten!A$4:W$2618,23,FALSE),"niet bekend")))</f>
        <v>540.95000000000005</v>
      </c>
      <c r="AH2131" s="1955">
        <f>IF(A2131="","",(IFERROR(VLOOKUP(A2131,Projecten!A$4:W$2618,12,FALSE),"niet bekend")))</f>
        <v>540.95000000000005</v>
      </c>
    </row>
    <row r="2132" spans="1:35" s="1368" customFormat="1" ht="12" x14ac:dyDescent="0.2">
      <c r="A2132" s="1396">
        <v>2017306</v>
      </c>
      <c r="B2132" s="2175">
        <v>121310</v>
      </c>
      <c r="C2132" s="1396" t="s">
        <v>3643</v>
      </c>
      <c r="D2132" s="1437" t="s">
        <v>489</v>
      </c>
      <c r="E2132" s="1437">
        <v>2</v>
      </c>
      <c r="F2132" s="1437">
        <v>18</v>
      </c>
      <c r="G2132" s="1437">
        <v>12</v>
      </c>
      <c r="H2132" s="1437">
        <v>6</v>
      </c>
      <c r="I2132" s="1359">
        <v>42857</v>
      </c>
      <c r="J2132" s="1359">
        <v>42858</v>
      </c>
      <c r="K2132" s="1359" t="s">
        <v>1737</v>
      </c>
      <c r="L2132" s="1359" t="s">
        <v>1737</v>
      </c>
      <c r="M2132" s="1360" t="s">
        <v>89</v>
      </c>
      <c r="N2132" s="1360" t="s">
        <v>89</v>
      </c>
      <c r="O2132" s="1360" t="s">
        <v>89</v>
      </c>
      <c r="P2132" s="1360" t="s">
        <v>89</v>
      </c>
      <c r="Q2132" s="1361"/>
      <c r="R2132" s="1359"/>
      <c r="S2132" s="1362">
        <v>20</v>
      </c>
      <c r="T2132" s="1363"/>
      <c r="U2132" s="1364" t="s">
        <v>3715</v>
      </c>
      <c r="V2132" s="1364"/>
      <c r="W2132" s="1356">
        <v>36</v>
      </c>
      <c r="X2132" s="1364"/>
      <c r="Y2132" s="1366"/>
      <c r="Z2132" s="2077">
        <v>42844</v>
      </c>
      <c r="AB2132" s="1369"/>
      <c r="AC2132" s="1369"/>
      <c r="AD2132" s="1369"/>
      <c r="AE2132" s="1370">
        <f>IF(A2132="","",(IFERROR(VLOOKUP(A2132,Projecten!A$4:W$2618,5,FALSE),"niet bekend")))</f>
        <v>2</v>
      </c>
      <c r="AF2132" s="1371">
        <f t="shared" si="183"/>
        <v>5352.28</v>
      </c>
      <c r="AG2132" s="1369">
        <f>IF(A2132="","",(IFERROR(VLOOKUP(A2132,Projecten!A$4:W$2618,23,FALSE),"niet bekend")))</f>
        <v>5352.28</v>
      </c>
      <c r="AH2132" s="1955">
        <f>IF(A2132="","",(IFERROR(VLOOKUP(A2132,Projecten!A$4:W$2618,12,FALSE),"niet bekend")))</f>
        <v>5352.28</v>
      </c>
    </row>
    <row r="2133" spans="1:35" s="1368" customFormat="1" ht="12" x14ac:dyDescent="0.2">
      <c r="A2133" s="1396">
        <v>2017308</v>
      </c>
      <c r="B2133" s="2175">
        <v>121311</v>
      </c>
      <c r="C2133" s="1396" t="s">
        <v>3645</v>
      </c>
      <c r="D2133" s="1437" t="s">
        <v>489</v>
      </c>
      <c r="E2133" s="1437">
        <v>0</v>
      </c>
      <c r="F2133" s="1437">
        <v>1</v>
      </c>
      <c r="G2133" s="1437">
        <v>0</v>
      </c>
      <c r="H2133" s="1437">
        <v>1</v>
      </c>
      <c r="I2133" s="1359">
        <v>42857</v>
      </c>
      <c r="J2133" s="1359" t="s">
        <v>1737</v>
      </c>
      <c r="K2133" s="1359" t="s">
        <v>1737</v>
      </c>
      <c r="L2133" s="1359" t="s">
        <v>1737</v>
      </c>
      <c r="M2133" s="1360" t="s">
        <v>89</v>
      </c>
      <c r="N2133" s="1360" t="s">
        <v>89</v>
      </c>
      <c r="O2133" s="1360" t="s">
        <v>89</v>
      </c>
      <c r="P2133" s="1360" t="s">
        <v>89</v>
      </c>
      <c r="Q2133" s="1361"/>
      <c r="R2133" s="1359"/>
      <c r="S2133" s="1362">
        <v>20</v>
      </c>
      <c r="T2133" s="1363"/>
      <c r="U2133" s="1364" t="s">
        <v>3728</v>
      </c>
      <c r="V2133" s="1364"/>
      <c r="W2133" s="1356">
        <v>3.75</v>
      </c>
      <c r="X2133" s="1364"/>
      <c r="Y2133" s="1364"/>
      <c r="Z2133" s="2077">
        <v>42844</v>
      </c>
      <c r="AB2133" s="1369"/>
      <c r="AC2133" s="1369"/>
      <c r="AD2133" s="1369"/>
      <c r="AE2133" s="1370">
        <f>IF(A2133="","",(IFERROR(VLOOKUP(A2133,Projecten!A$4:W$2618,5,FALSE),"niet bekend")))</f>
        <v>0</v>
      </c>
      <c r="AF2133" s="1371">
        <f t="shared" si="183"/>
        <v>520.27</v>
      </c>
      <c r="AG2133" s="1369">
        <f>IF(A2133="","",(IFERROR(VLOOKUP(A2133,Projecten!A$4:W$2618,23,FALSE),"niet bekend")))</f>
        <v>520.27</v>
      </c>
      <c r="AH2133" s="1955">
        <f>IF(A2133="","",(IFERROR(VLOOKUP(A2133,Projecten!A$4:W$2618,12,FALSE),"niet bekend")))</f>
        <v>520.27</v>
      </c>
    </row>
    <row r="2134" spans="1:35" s="1625" customFormat="1" ht="12" x14ac:dyDescent="0.2">
      <c r="A2134" s="1357">
        <v>2017250</v>
      </c>
      <c r="B2134" s="1357">
        <v>121307</v>
      </c>
      <c r="C2134" s="1357" t="s">
        <v>3551</v>
      </c>
      <c r="D2134" s="1358" t="s">
        <v>489</v>
      </c>
      <c r="E2134" s="1358">
        <v>0</v>
      </c>
      <c r="F2134" s="1358">
        <v>1</v>
      </c>
      <c r="G2134" s="1358">
        <v>0</v>
      </c>
      <c r="H2134" s="1358">
        <v>0</v>
      </c>
      <c r="I2134" s="1359">
        <v>42850</v>
      </c>
      <c r="J2134" s="1622"/>
      <c r="K2134" s="1622"/>
      <c r="L2134" s="1622"/>
      <c r="M2134" s="1360" t="s">
        <v>89</v>
      </c>
      <c r="N2134" s="1360" t="s">
        <v>89</v>
      </c>
      <c r="O2134" s="1360" t="s">
        <v>89</v>
      </c>
      <c r="P2134" s="1360" t="s">
        <v>89</v>
      </c>
      <c r="Q2134" s="1587" t="s">
        <v>3741</v>
      </c>
      <c r="R2134" s="1622"/>
      <c r="S2134" s="1362">
        <v>20</v>
      </c>
      <c r="T2134" s="1363"/>
      <c r="U2134" s="1364" t="s">
        <v>681</v>
      </c>
      <c r="V2134" s="1364" t="s">
        <v>3594</v>
      </c>
      <c r="W2134" s="1356">
        <v>1</v>
      </c>
      <c r="X2134" s="1624"/>
      <c r="Y2134" s="1624"/>
      <c r="Z2134" s="2077">
        <v>42824</v>
      </c>
      <c r="AB2134" s="1626"/>
      <c r="AC2134" s="1626"/>
      <c r="AD2134" s="1626"/>
      <c r="AE2134" s="1370">
        <f>IF(A2134="","",(IFERROR(VLOOKUP(A2134,Projecten!A$4:W$2618,5,FALSE),"niet bekend")))</f>
        <v>0</v>
      </c>
      <c r="AF2134" s="1371">
        <f t="shared" si="183"/>
        <v>179.47</v>
      </c>
      <c r="AG2134" s="1369">
        <f>IF(A2134="","",(IFERROR(VLOOKUP(A2134,Projecten!A$4:W$2618,23,FALSE),"niet bekend")))</f>
        <v>179.47</v>
      </c>
      <c r="AH2134" s="1955">
        <f>IF(A2134="","",(IFERROR(VLOOKUP(A2134,Projecten!A$4:W$2618,12,FALSE),"niet bekend")))</f>
        <v>179.47</v>
      </c>
    </row>
    <row r="2135" spans="1:35" s="1368" customFormat="1" ht="12" x14ac:dyDescent="0.2">
      <c r="A2135" s="1396">
        <v>2017307</v>
      </c>
      <c r="B2135" s="2175">
        <v>121311</v>
      </c>
      <c r="C2135" s="1396" t="s">
        <v>3644</v>
      </c>
      <c r="D2135" s="1437" t="s">
        <v>489</v>
      </c>
      <c r="E2135" s="1437">
        <v>1</v>
      </c>
      <c r="F2135" s="1437">
        <v>8</v>
      </c>
      <c r="G2135" s="1437">
        <v>5</v>
      </c>
      <c r="H2135" s="1437">
        <v>3</v>
      </c>
      <c r="I2135" s="1398">
        <v>42857</v>
      </c>
      <c r="J2135" s="1398">
        <v>42858</v>
      </c>
      <c r="K2135" s="1398" t="s">
        <v>1737</v>
      </c>
      <c r="L2135" s="1398" t="s">
        <v>1737</v>
      </c>
      <c r="M2135" s="1431" t="s">
        <v>89</v>
      </c>
      <c r="N2135" s="1431" t="s">
        <v>89</v>
      </c>
      <c r="O2135" s="1431" t="s">
        <v>89</v>
      </c>
      <c r="P2135" s="1431" t="s">
        <v>89</v>
      </c>
      <c r="Q2135" s="1361"/>
      <c r="R2135" s="1359"/>
      <c r="S2135" s="1362">
        <v>20</v>
      </c>
      <c r="T2135" s="1363"/>
      <c r="U2135" s="1364" t="s">
        <v>3728</v>
      </c>
      <c r="V2135" s="1364"/>
      <c r="W2135" s="1356">
        <v>22</v>
      </c>
      <c r="X2135" s="1364"/>
      <c r="Y2135" s="1364"/>
      <c r="Z2135" s="2077">
        <v>42844</v>
      </c>
      <c r="AB2135" s="1369"/>
      <c r="AC2135" s="1369"/>
      <c r="AD2135" s="1369"/>
      <c r="AE2135" s="1370">
        <f>IF(A2135="","",(IFERROR(VLOOKUP(A2135,Projecten!A$4:W$2618,5,FALSE),"niet bekend")))</f>
        <v>1</v>
      </c>
      <c r="AF2135" s="1371">
        <f t="shared" si="183"/>
        <v>3163.67</v>
      </c>
      <c r="AG2135" s="1369">
        <f>IF(A2135="","",(IFERROR(VLOOKUP(A2135,Projecten!A$4:W$2618,23,FALSE),"niet bekend")))</f>
        <v>3163.67</v>
      </c>
      <c r="AH2135" s="1955">
        <f>IF(A2135="","",(IFERROR(VLOOKUP(A2135,Projecten!A$4:W$2618,12,FALSE),"niet bekend")))</f>
        <v>3163.67</v>
      </c>
    </row>
    <row r="2136" spans="1:35" s="1625" customFormat="1" ht="12" x14ac:dyDescent="0.2">
      <c r="A2136" s="1357"/>
      <c r="B2136" s="1490"/>
      <c r="C2136" s="1357"/>
      <c r="D2136" s="1358"/>
      <c r="E2136" s="1358"/>
      <c r="F2136" s="1358"/>
      <c r="G2136" s="1358"/>
      <c r="H2136" s="1358"/>
      <c r="I2136" s="1359"/>
      <c r="J2136" s="1622"/>
      <c r="K2136" s="1622"/>
      <c r="L2136" s="1622"/>
      <c r="M2136" s="1360"/>
      <c r="N2136" s="1360"/>
      <c r="O2136" s="1360"/>
      <c r="P2136" s="1360"/>
      <c r="Q2136" s="1587"/>
      <c r="R2136" s="1622"/>
      <c r="S2136" s="1362"/>
      <c r="T2136" s="1363"/>
      <c r="U2136" s="1364"/>
      <c r="V2136" s="1364"/>
      <c r="W2136" s="1356"/>
      <c r="X2136" s="1624"/>
      <c r="Y2136" s="1624"/>
      <c r="Z2136" s="2077"/>
      <c r="AB2136" s="1626"/>
      <c r="AC2136" s="1626"/>
      <c r="AD2136" s="2225"/>
      <c r="AE2136" s="2211"/>
      <c r="AF2136" s="1371"/>
      <c r="AG2136" s="1369"/>
      <c r="AH2136" s="1955"/>
    </row>
    <row r="2137" spans="1:35" s="1368" customFormat="1" ht="12" x14ac:dyDescent="0.2">
      <c r="A2137" s="1396">
        <v>2017309</v>
      </c>
      <c r="B2137" s="1396">
        <v>121308</v>
      </c>
      <c r="C2137" s="1396" t="s">
        <v>3631</v>
      </c>
      <c r="D2137" s="1437" t="s">
        <v>451</v>
      </c>
      <c r="E2137" s="1437">
        <v>1</v>
      </c>
      <c r="F2137" s="1437">
        <v>2</v>
      </c>
      <c r="G2137" s="1437">
        <v>1</v>
      </c>
      <c r="H2137" s="1437">
        <v>1</v>
      </c>
      <c r="I2137" s="1430">
        <v>42850</v>
      </c>
      <c r="J2137" s="1359" t="s">
        <v>1737</v>
      </c>
      <c r="K2137" s="1359" t="s">
        <v>1737</v>
      </c>
      <c r="L2137" s="1359" t="s">
        <v>1737</v>
      </c>
      <c r="M2137" s="1431" t="s">
        <v>89</v>
      </c>
      <c r="N2137" s="1431" t="s">
        <v>89</v>
      </c>
      <c r="O2137" s="1431" t="s">
        <v>89</v>
      </c>
      <c r="P2137" s="1431" t="s">
        <v>89</v>
      </c>
      <c r="Q2137" s="1663"/>
      <c r="R2137" s="1359"/>
      <c r="S2137" s="1362">
        <v>19</v>
      </c>
      <c r="T2137" s="1363"/>
      <c r="U2137" s="1606"/>
      <c r="V2137" s="1606" t="s">
        <v>3632</v>
      </c>
      <c r="W2137" s="1356">
        <v>5</v>
      </c>
      <c r="X2137" s="1364"/>
      <c r="Y2137" s="1606"/>
      <c r="Z2137" s="1361"/>
      <c r="AB2137" s="1369"/>
      <c r="AC2137" s="1369"/>
      <c r="AD2137" s="1369"/>
      <c r="AE2137" s="1370">
        <v>1</v>
      </c>
      <c r="AF2137" s="1371">
        <f>IF(AE2137="","",(IF(E2137=0,AH2137,(E2137/AE2137*AH2137))))</f>
        <v>808.79</v>
      </c>
      <c r="AG2137" s="1369">
        <v>0</v>
      </c>
      <c r="AH2137" s="1955">
        <v>808.79</v>
      </c>
    </row>
    <row r="2138" spans="1:35" s="1368" customFormat="1" x14ac:dyDescent="0.2">
      <c r="A2138" s="2176">
        <v>2017324</v>
      </c>
      <c r="B2138" s="2176">
        <v>121312</v>
      </c>
      <c r="C2138" s="1495" t="s">
        <v>3707</v>
      </c>
      <c r="D2138" s="90" t="s">
        <v>451</v>
      </c>
      <c r="E2138" s="101">
        <v>1</v>
      </c>
      <c r="F2138" s="1613">
        <v>9</v>
      </c>
      <c r="G2138" s="1613">
        <v>4</v>
      </c>
      <c r="H2138" s="1613">
        <v>4</v>
      </c>
      <c r="I2138" s="1359">
        <v>42857</v>
      </c>
      <c r="J2138" s="1359">
        <v>42858</v>
      </c>
      <c r="K2138" s="1359" t="s">
        <v>1737</v>
      </c>
      <c r="L2138" s="1359" t="s">
        <v>1737</v>
      </c>
      <c r="M2138" s="1360" t="s">
        <v>89</v>
      </c>
      <c r="N2138" s="1360" t="s">
        <v>89</v>
      </c>
      <c r="O2138" s="1360" t="s">
        <v>89</v>
      </c>
      <c r="P2138" s="1360" t="s">
        <v>89</v>
      </c>
      <c r="Q2138" s="1361"/>
      <c r="R2138" s="1359"/>
      <c r="S2138" s="1362">
        <v>20</v>
      </c>
      <c r="T2138" s="1363"/>
      <c r="U2138" s="1364" t="s">
        <v>934</v>
      </c>
      <c r="V2138" s="1364"/>
      <c r="W2138" s="1356">
        <v>20</v>
      </c>
      <c r="X2138" s="1364"/>
      <c r="Y2138" s="1364"/>
      <c r="Z2138" s="2077">
        <v>42844</v>
      </c>
      <c r="AB2138" s="1369"/>
      <c r="AC2138" s="1369"/>
      <c r="AD2138" s="1369"/>
      <c r="AE2138" s="1370">
        <f>IF(A2138="","",(IFERROR(VLOOKUP(A2138,Projecten!A$4:W$2618,5,FALSE),"niet bekend")))</f>
        <v>1</v>
      </c>
      <c r="AF2138" s="1371">
        <f>IF(AE2138="","",(IF(E2138=0,AH2138,(E2138/AE2138*AH2138))))</f>
        <v>3400.97</v>
      </c>
      <c r="AG2138" s="1369">
        <f>IF(A2138="","",(IFERROR(VLOOKUP(A2138,Projecten!A$4:W$2618,23,FALSE),"niet bekend")))</f>
        <v>3400.97</v>
      </c>
      <c r="AH2138" s="1955">
        <f>IF(A2138="","",(IFERROR(VLOOKUP(A2138,Projecten!A$4:W$2618,12,FALSE),"niet bekend")))</f>
        <v>3400.97</v>
      </c>
    </row>
    <row r="2139" spans="1:35" s="1368" customFormat="1" ht="12" x14ac:dyDescent="0.2">
      <c r="A2139" s="1396">
        <v>2017321</v>
      </c>
      <c r="B2139" s="2175">
        <v>121319</v>
      </c>
      <c r="C2139" s="1396" t="s">
        <v>3704</v>
      </c>
      <c r="D2139" s="1437" t="s">
        <v>451</v>
      </c>
      <c r="E2139" s="2118">
        <v>1</v>
      </c>
      <c r="F2139" s="2118">
        <v>2</v>
      </c>
      <c r="G2139" s="2118">
        <v>1</v>
      </c>
      <c r="H2139" s="2118">
        <v>1</v>
      </c>
      <c r="I2139" s="1359">
        <v>42857</v>
      </c>
      <c r="J2139" s="1359" t="s">
        <v>1737</v>
      </c>
      <c r="K2139" s="1359" t="s">
        <v>1737</v>
      </c>
      <c r="L2139" s="1359" t="s">
        <v>1737</v>
      </c>
      <c r="M2139" s="1360" t="s">
        <v>89</v>
      </c>
      <c r="N2139" s="1360" t="s">
        <v>89</v>
      </c>
      <c r="O2139" s="1360" t="s">
        <v>89</v>
      </c>
      <c r="P2139" s="1360" t="s">
        <v>89</v>
      </c>
      <c r="Q2139" s="1361"/>
      <c r="R2139" s="1359"/>
      <c r="S2139" s="1362">
        <v>21</v>
      </c>
      <c r="T2139" s="1363"/>
      <c r="U2139" s="1364" t="s">
        <v>934</v>
      </c>
      <c r="V2139" s="1364" t="s">
        <v>3731</v>
      </c>
      <c r="W2139" s="1356">
        <v>5</v>
      </c>
      <c r="X2139" s="1364"/>
      <c r="Y2139" s="1366"/>
      <c r="Z2139" s="2077">
        <v>42844</v>
      </c>
      <c r="AB2139" s="1369"/>
      <c r="AC2139" s="1369"/>
      <c r="AD2139" s="1369"/>
      <c r="AE2139" s="1370">
        <f>IF(A2139="","",(IFERROR(VLOOKUP(A2139,Projecten!A$4:W$2618,5,FALSE),"niet bekend")))</f>
        <v>1</v>
      </c>
      <c r="AF2139" s="1371">
        <f>IF(AE2139="","",(IF(E2139=0,AH2139,(E2139/AE2139*AH2139))))</f>
        <v>852.39</v>
      </c>
      <c r="AG2139" s="1369">
        <f>IF(A2139="","",(IFERROR(VLOOKUP(A2139,Projecten!A$4:W$2618,23,FALSE),"niet bekend")))</f>
        <v>852.39</v>
      </c>
      <c r="AH2139" s="1955">
        <f>IF(A2139="","",(IFERROR(VLOOKUP(A2139,Projecten!A$4:W$2618,12,FALSE),"niet bekend")))</f>
        <v>852.39</v>
      </c>
    </row>
    <row r="2140" spans="1:35" s="1368" customFormat="1" ht="12" x14ac:dyDescent="0.2">
      <c r="A2140" s="1396">
        <v>2017322</v>
      </c>
      <c r="B2140" s="2175">
        <v>121319</v>
      </c>
      <c r="C2140" s="1396" t="s">
        <v>3705</v>
      </c>
      <c r="D2140" s="1437" t="s">
        <v>451</v>
      </c>
      <c r="E2140" s="2118">
        <v>1</v>
      </c>
      <c r="F2140" s="2118">
        <v>2</v>
      </c>
      <c r="G2140" s="2118">
        <v>1</v>
      </c>
      <c r="H2140" s="2118">
        <v>1</v>
      </c>
      <c r="I2140" s="1359">
        <v>42857</v>
      </c>
      <c r="J2140" s="1359" t="s">
        <v>1737</v>
      </c>
      <c r="K2140" s="1359" t="s">
        <v>1737</v>
      </c>
      <c r="L2140" s="1359" t="s">
        <v>1737</v>
      </c>
      <c r="M2140" s="1360" t="s">
        <v>89</v>
      </c>
      <c r="N2140" s="1360" t="s">
        <v>89</v>
      </c>
      <c r="O2140" s="1360" t="s">
        <v>89</v>
      </c>
      <c r="P2140" s="1360" t="s">
        <v>89</v>
      </c>
      <c r="Q2140" s="1361"/>
      <c r="R2140" s="1359"/>
      <c r="S2140" s="1362">
        <v>21</v>
      </c>
      <c r="T2140" s="1363"/>
      <c r="U2140" s="1364" t="s">
        <v>934</v>
      </c>
      <c r="V2140" s="1364" t="s">
        <v>3731</v>
      </c>
      <c r="W2140" s="1356">
        <v>5</v>
      </c>
      <c r="X2140" s="1364"/>
      <c r="Y2140" s="1366"/>
      <c r="Z2140" s="2077">
        <v>42844</v>
      </c>
      <c r="AB2140" s="1369"/>
      <c r="AC2140" s="1369"/>
      <c r="AD2140" s="1369"/>
      <c r="AE2140" s="1370">
        <f>IF(A2140="","",(IFERROR(VLOOKUP(A2140,Projecten!A$4:W$2618,5,FALSE),"niet bekend")))</f>
        <v>1</v>
      </c>
      <c r="AF2140" s="1371">
        <f>IF(AE2140="","",(IF(E2140=0,AH2140,(E2140/AE2140*AH2140))))</f>
        <v>852.39</v>
      </c>
      <c r="AG2140" s="1369">
        <f>IF(A2140="","",(IFERROR(VLOOKUP(A2140,Projecten!A$4:W$2618,23,FALSE),"niet bekend")))</f>
        <v>852.39</v>
      </c>
      <c r="AH2140" s="1955">
        <f>IF(A2140="","",(IFERROR(VLOOKUP(A2140,Projecten!A$4:W$2618,12,FALSE),"niet bekend")))</f>
        <v>852.39</v>
      </c>
    </row>
    <row r="2141" spans="1:35" s="1368" customFormat="1" ht="12" x14ac:dyDescent="0.2">
      <c r="A2141" s="1396">
        <v>2017323</v>
      </c>
      <c r="B2141" s="2175">
        <v>121319</v>
      </c>
      <c r="C2141" s="1396" t="s">
        <v>3706</v>
      </c>
      <c r="D2141" s="1437" t="s">
        <v>451</v>
      </c>
      <c r="E2141" s="2118">
        <v>1</v>
      </c>
      <c r="F2141" s="2118">
        <v>2</v>
      </c>
      <c r="G2141" s="2118">
        <v>1</v>
      </c>
      <c r="H2141" s="2118">
        <v>2</v>
      </c>
      <c r="I2141" s="1359">
        <v>42857</v>
      </c>
      <c r="J2141" s="1359" t="s">
        <v>1737</v>
      </c>
      <c r="K2141" s="1359" t="s">
        <v>1737</v>
      </c>
      <c r="L2141" s="1359" t="s">
        <v>1737</v>
      </c>
      <c r="M2141" s="1360" t="s">
        <v>89</v>
      </c>
      <c r="N2141" s="1360" t="s">
        <v>89</v>
      </c>
      <c r="O2141" s="1360" t="s">
        <v>89</v>
      </c>
      <c r="P2141" s="1360" t="s">
        <v>89</v>
      </c>
      <c r="Q2141" s="1361"/>
      <c r="R2141" s="1359"/>
      <c r="S2141" s="1362">
        <v>21</v>
      </c>
      <c r="T2141" s="1363"/>
      <c r="U2141" s="1364" t="s">
        <v>934</v>
      </c>
      <c r="V2141" s="1364" t="s">
        <v>3731</v>
      </c>
      <c r="W2141" s="1356">
        <v>6.25</v>
      </c>
      <c r="X2141" s="1364"/>
      <c r="Y2141" s="1366"/>
      <c r="Z2141" s="2077">
        <v>42844</v>
      </c>
      <c r="AB2141" s="1369"/>
      <c r="AC2141" s="1369"/>
      <c r="AD2141" s="1369"/>
      <c r="AE2141" s="1370">
        <f>IF(A2141="","",(IFERROR(VLOOKUP(A2141,Projecten!A$4:W$2618,5,FALSE),"niet bekend")))</f>
        <v>1</v>
      </c>
      <c r="AF2141" s="1371">
        <f>IF(AE2141="","",(IF(E2141=0,AH2141,(E2141/AE2141*AH2141))))</f>
        <v>1048.81</v>
      </c>
      <c r="AG2141" s="1369">
        <f>IF(A2141="","",(IFERROR(VLOOKUP(A2141,Projecten!A$4:W$2618,23,FALSE),"niet bekend")))</f>
        <v>1048.81</v>
      </c>
      <c r="AH2141" s="1955">
        <f>IF(A2141="","",(IFERROR(VLOOKUP(A2141,Projecten!A$4:W$2618,12,FALSE),"niet bekend")))</f>
        <v>1048.81</v>
      </c>
    </row>
    <row r="2142" spans="1:35" s="150" customFormat="1" x14ac:dyDescent="0.2">
      <c r="A2142" s="90"/>
      <c r="B2142" s="1504"/>
      <c r="C2142" s="160"/>
      <c r="D2142" s="99"/>
      <c r="E2142" s="75"/>
      <c r="F2142" s="99"/>
      <c r="G2142" s="99"/>
      <c r="H2142" s="99"/>
      <c r="I2142" s="75"/>
      <c r="J2142" s="75"/>
      <c r="K2142" s="75"/>
      <c r="L2142" s="75"/>
      <c r="M2142" s="75"/>
      <c r="N2142" s="75"/>
      <c r="O2142" s="75"/>
      <c r="P2142" s="75"/>
      <c r="Q2142" s="75"/>
      <c r="R2142" s="96"/>
      <c r="S2142" s="75"/>
      <c r="T2142" s="175"/>
      <c r="U2142" s="99"/>
      <c r="V2142" s="99"/>
      <c r="W2142" s="475"/>
      <c r="X2142" s="160"/>
      <c r="AD2142" s="575"/>
      <c r="AE2142" s="575"/>
      <c r="AG2142" s="1028"/>
      <c r="AH2142" s="1028"/>
      <c r="AI2142" s="1028"/>
    </row>
    <row r="2143" spans="1:35" s="1368" customFormat="1" ht="12" x14ac:dyDescent="0.2">
      <c r="A2143" s="1396">
        <v>2017346</v>
      </c>
      <c r="B2143" s="1357">
        <v>121315</v>
      </c>
      <c r="C2143" s="1396" t="s">
        <v>3743</v>
      </c>
      <c r="D2143" s="1437" t="s">
        <v>68</v>
      </c>
      <c r="E2143" s="2118">
        <v>0</v>
      </c>
      <c r="F2143" s="2118">
        <v>1</v>
      </c>
      <c r="G2143" s="2118">
        <v>0</v>
      </c>
      <c r="H2143" s="2118">
        <v>2</v>
      </c>
      <c r="I2143" s="1359">
        <v>42857</v>
      </c>
      <c r="J2143" s="1359" t="s">
        <v>1737</v>
      </c>
      <c r="K2143" s="1359" t="s">
        <v>1737</v>
      </c>
      <c r="L2143" s="1359" t="s">
        <v>1737</v>
      </c>
      <c r="M2143" s="1360" t="s">
        <v>89</v>
      </c>
      <c r="N2143" s="1360" t="s">
        <v>89</v>
      </c>
      <c r="O2143" s="1360" t="s">
        <v>89</v>
      </c>
      <c r="P2143" s="1360" t="s">
        <v>89</v>
      </c>
      <c r="Q2143" s="1361"/>
      <c r="R2143" s="1359"/>
      <c r="S2143" s="1362">
        <v>19</v>
      </c>
      <c r="T2143" s="1363"/>
      <c r="U2143" s="1364" t="s">
        <v>278</v>
      </c>
      <c r="V2143" s="1364"/>
      <c r="W2143" s="1356">
        <v>4.25</v>
      </c>
      <c r="X2143" s="1364"/>
      <c r="Y2143" s="1366"/>
      <c r="Z2143" s="2077">
        <v>42849</v>
      </c>
      <c r="AB2143" s="1369"/>
      <c r="AC2143" s="1369"/>
      <c r="AD2143" s="1369"/>
      <c r="AE2143" s="1370">
        <f>IF(A2143="","",(IFERROR(VLOOKUP(A2143,Projecten!A$4:W$2618,5,FALSE),"niet bekend")))</f>
        <v>0</v>
      </c>
      <c r="AF2143" s="1371">
        <f>IF(AE2143="","",(IF(E2143=0,AH2143,(E2143/AE2143*AH2143))))</f>
        <v>741.16</v>
      </c>
      <c r="AG2143" s="1369">
        <f>IF(A2143="","",(IFERROR(VLOOKUP(A2143,Projecten!A$4:W$2618,23,FALSE),"niet bekend")))</f>
        <v>741.16</v>
      </c>
      <c r="AH2143" s="1955">
        <f>IF(A2143="","",(IFERROR(VLOOKUP(A2143,Projecten!A$4:W$2618,12,FALSE),"niet bekend")))</f>
        <v>741.16</v>
      </c>
    </row>
    <row r="2144" spans="1:35" s="1368" customFormat="1" ht="12" x14ac:dyDescent="0.2">
      <c r="A2144" s="1396">
        <v>2017312</v>
      </c>
      <c r="B2144" s="1357">
        <v>121316</v>
      </c>
      <c r="C2144" s="1396">
        <v>636817</v>
      </c>
      <c r="D2144" s="1437" t="s">
        <v>68</v>
      </c>
      <c r="E2144" s="1437">
        <v>1</v>
      </c>
      <c r="F2144" s="1437">
        <v>12</v>
      </c>
      <c r="G2144" s="1437">
        <v>4</v>
      </c>
      <c r="H2144" s="1437">
        <v>4</v>
      </c>
      <c r="I2144" s="1359">
        <v>42857</v>
      </c>
      <c r="J2144" s="1359" t="s">
        <v>1737</v>
      </c>
      <c r="K2144" s="1359" t="s">
        <v>1737</v>
      </c>
      <c r="L2144" s="1359" t="s">
        <v>1737</v>
      </c>
      <c r="M2144" s="1360" t="s">
        <v>89</v>
      </c>
      <c r="N2144" s="1360" t="s">
        <v>89</v>
      </c>
      <c r="O2144" s="1360" t="s">
        <v>89</v>
      </c>
      <c r="P2144" s="1360" t="s">
        <v>89</v>
      </c>
      <c r="Q2144" s="1361"/>
      <c r="R2144" s="1359"/>
      <c r="S2144" s="1362">
        <v>20</v>
      </c>
      <c r="T2144" s="1363"/>
      <c r="U2144" s="1364" t="s">
        <v>278</v>
      </c>
      <c r="V2144" s="1364"/>
      <c r="W2144" s="1356">
        <v>18</v>
      </c>
      <c r="X2144" s="1364"/>
      <c r="Y2144" s="1366"/>
      <c r="Z2144" s="2077">
        <v>42838</v>
      </c>
      <c r="AB2144" s="1369"/>
      <c r="AC2144" s="1369"/>
      <c r="AD2144" s="1369"/>
      <c r="AE2144" s="1370">
        <f>IF(A2144="","",(IFERROR(VLOOKUP(A2144,Projecten!A$4:W$2618,5,FALSE),"niet bekend")))</f>
        <v>1</v>
      </c>
      <c r="AF2144" s="1371">
        <f>IF(AE2144="","",(IF(E2144=0,AH2144,(E2144/AE2144*AH2144))))</f>
        <v>3092.4</v>
      </c>
      <c r="AG2144" s="1369">
        <f>IF(A2144="","",(IFERROR(VLOOKUP(A2144,Projecten!A$4:W$2618,23,FALSE),"niet bekend")))</f>
        <v>3092.4</v>
      </c>
      <c r="AH2144" s="1955">
        <f>IF(A2144="","",(IFERROR(VLOOKUP(A2144,Projecten!A$4:W$2618,12,FALSE),"niet bekend")))</f>
        <v>3092.4</v>
      </c>
    </row>
    <row r="2145" spans="1:35" s="1368" customFormat="1" ht="12" x14ac:dyDescent="0.2">
      <c r="A2145" s="1396">
        <v>2017313</v>
      </c>
      <c r="B2145" s="1357">
        <v>121316</v>
      </c>
      <c r="C2145" s="1396">
        <v>624517</v>
      </c>
      <c r="D2145" s="1437" t="s">
        <v>68</v>
      </c>
      <c r="E2145" s="1437">
        <v>1</v>
      </c>
      <c r="F2145" s="1437">
        <v>10</v>
      </c>
      <c r="G2145" s="1437">
        <v>5</v>
      </c>
      <c r="H2145" s="1437">
        <v>3</v>
      </c>
      <c r="I2145" s="1359">
        <v>42857</v>
      </c>
      <c r="J2145" s="1359" t="s">
        <v>1737</v>
      </c>
      <c r="K2145" s="1359" t="s">
        <v>1737</v>
      </c>
      <c r="L2145" s="1359" t="s">
        <v>1737</v>
      </c>
      <c r="M2145" s="1360" t="s">
        <v>89</v>
      </c>
      <c r="N2145" s="1360" t="s">
        <v>89</v>
      </c>
      <c r="O2145" s="1360" t="s">
        <v>89</v>
      </c>
      <c r="P2145" s="1360" t="s">
        <v>89</v>
      </c>
      <c r="Q2145" s="1361"/>
      <c r="R2145" s="1359"/>
      <c r="S2145" s="1362">
        <v>20</v>
      </c>
      <c r="T2145" s="1363"/>
      <c r="U2145" s="1364" t="s">
        <v>278</v>
      </c>
      <c r="V2145" s="1364" t="s">
        <v>3761</v>
      </c>
      <c r="W2145" s="1356">
        <v>17</v>
      </c>
      <c r="X2145" s="1364"/>
      <c r="Y2145" s="1366"/>
      <c r="Z2145" s="2077">
        <v>42838</v>
      </c>
      <c r="AA2145" s="1368" t="s">
        <v>3780</v>
      </c>
      <c r="AB2145" s="1369"/>
      <c r="AC2145" s="1369"/>
      <c r="AD2145" s="1369"/>
      <c r="AE2145" s="1370">
        <f>IF(A2145="","",(IFERROR(VLOOKUP(A2145,Projecten!A$4:W$2618,5,FALSE),"niet bekend")))</f>
        <v>1</v>
      </c>
      <c r="AF2145" s="1371">
        <f>IF(AE2145="","",(IF(E2145=0,AH2145,(E2145/AE2145*AH2145))))</f>
        <v>4457.28</v>
      </c>
      <c r="AG2145" s="1369">
        <f>IF(A2145="","",(IFERROR(VLOOKUP(A2145,Projecten!A$4:W$2618,23,FALSE),"niet bekend")))</f>
        <v>4457.28</v>
      </c>
      <c r="AH2145" s="1955">
        <f>IF(A2145="","",(IFERROR(VLOOKUP(A2145,Projecten!A$4:W$2618,12,FALSE),"niet bekend")))</f>
        <v>4457.28</v>
      </c>
    </row>
    <row r="2146" spans="1:35" s="1368" customFormat="1" ht="12" x14ac:dyDescent="0.2">
      <c r="A2146" s="1396">
        <v>2017315</v>
      </c>
      <c r="B2146" s="1357">
        <v>121317</v>
      </c>
      <c r="C2146" s="1396">
        <v>624317</v>
      </c>
      <c r="D2146" s="1437" t="s">
        <v>68</v>
      </c>
      <c r="E2146" s="1437">
        <v>1</v>
      </c>
      <c r="F2146" s="1437">
        <v>6</v>
      </c>
      <c r="G2146" s="1437">
        <v>5</v>
      </c>
      <c r="H2146" s="1437">
        <v>2</v>
      </c>
      <c r="I2146" s="1359">
        <v>42857</v>
      </c>
      <c r="J2146" s="1359" t="s">
        <v>1737</v>
      </c>
      <c r="K2146" s="1359" t="s">
        <v>1737</v>
      </c>
      <c r="L2146" s="1359" t="s">
        <v>1737</v>
      </c>
      <c r="M2146" s="1360" t="s">
        <v>89</v>
      </c>
      <c r="N2146" s="1360" t="s">
        <v>89</v>
      </c>
      <c r="O2146" s="1360" t="s">
        <v>89</v>
      </c>
      <c r="P2146" s="1360" t="s">
        <v>89</v>
      </c>
      <c r="Q2146" s="1361"/>
      <c r="R2146" s="1359"/>
      <c r="S2146" s="1362">
        <v>20</v>
      </c>
      <c r="T2146" s="1363"/>
      <c r="U2146" s="1364" t="s">
        <v>278</v>
      </c>
      <c r="V2146" s="1364"/>
      <c r="W2146" s="1356">
        <v>10.5</v>
      </c>
      <c r="X2146" s="1364"/>
      <c r="Y2146" s="1366"/>
      <c r="Z2146" s="2077">
        <v>42838</v>
      </c>
      <c r="AB2146" s="1369"/>
      <c r="AC2146" s="1369"/>
      <c r="AD2146" s="1369"/>
      <c r="AE2146" s="1370">
        <f>IF(A2146="","",(IFERROR(VLOOKUP(A2146,Projecten!A$4:W$2618,5,FALSE),"niet bekend")))</f>
        <v>1</v>
      </c>
      <c r="AF2146" s="1371">
        <f>IF(AE2146="","",(IF(E2146=0,AH2146,(E2146/AE2146*AH2146))))</f>
        <v>1779.85</v>
      </c>
      <c r="AG2146" s="1369">
        <f>IF(A2146="","",(IFERROR(VLOOKUP(A2146,Projecten!A$4:W$2618,23,FALSE),"niet bekend")))</f>
        <v>1779.85</v>
      </c>
      <c r="AH2146" s="1955">
        <f>IF(A2146="","",(IFERROR(VLOOKUP(A2146,Projecten!A$4:W$2618,12,FALSE),"niet bekend")))</f>
        <v>1779.85</v>
      </c>
    </row>
    <row r="2147" spans="1:35" s="1368" customFormat="1" ht="12" x14ac:dyDescent="0.2">
      <c r="A2147" s="1396">
        <v>2017316</v>
      </c>
      <c r="B2147" s="1357">
        <v>121317</v>
      </c>
      <c r="C2147" s="1396">
        <v>639917</v>
      </c>
      <c r="D2147" s="1437" t="s">
        <v>68</v>
      </c>
      <c r="E2147" s="1437">
        <v>1</v>
      </c>
      <c r="F2147" s="1437">
        <v>8</v>
      </c>
      <c r="G2147" s="1437">
        <v>5</v>
      </c>
      <c r="H2147" s="1437">
        <v>3</v>
      </c>
      <c r="I2147" s="1359">
        <v>42857</v>
      </c>
      <c r="J2147" s="1359" t="s">
        <v>1737</v>
      </c>
      <c r="K2147" s="1359" t="s">
        <v>1737</v>
      </c>
      <c r="L2147" s="1359" t="s">
        <v>1737</v>
      </c>
      <c r="M2147" s="1360" t="s">
        <v>89</v>
      </c>
      <c r="N2147" s="1360" t="s">
        <v>89</v>
      </c>
      <c r="O2147" s="1360" t="s">
        <v>89</v>
      </c>
      <c r="P2147" s="1360" t="s">
        <v>89</v>
      </c>
      <c r="Q2147" s="1361"/>
      <c r="R2147" s="1359"/>
      <c r="S2147" s="1362">
        <v>20</v>
      </c>
      <c r="T2147" s="1363"/>
      <c r="U2147" s="1364" t="s">
        <v>278</v>
      </c>
      <c r="V2147" s="1364"/>
      <c r="W2147" s="1356">
        <v>14.75</v>
      </c>
      <c r="X2147" s="1364"/>
      <c r="Y2147" s="1366"/>
      <c r="Z2147" s="2077">
        <v>42838</v>
      </c>
      <c r="AB2147" s="1369"/>
      <c r="AC2147" s="1369"/>
      <c r="AD2147" s="1369"/>
      <c r="AE2147" s="1370">
        <f>IF(A2147="","",(IFERROR(VLOOKUP(A2147,Projecten!A$4:W$2618,5,FALSE),"niet bekend")))</f>
        <v>1</v>
      </c>
      <c r="AF2147" s="1371">
        <f>IF(AE2147="","",(IF(E2147=0,AH2147,(E2147/AE2147*AH2147))))</f>
        <v>2616.7800000000002</v>
      </c>
      <c r="AG2147" s="1369">
        <f>IF(A2147="","",(IFERROR(VLOOKUP(A2147,Projecten!A$4:W$2618,23,FALSE),"niet bekend")))</f>
        <v>2616.7800000000002</v>
      </c>
      <c r="AH2147" s="1955">
        <f>IF(A2147="","",(IFERROR(VLOOKUP(A2147,Projecten!A$4:W$2618,12,FALSE),"niet bekend")))</f>
        <v>2616.7800000000002</v>
      </c>
    </row>
    <row r="2149" spans="1:35" s="1368" customFormat="1" ht="12" x14ac:dyDescent="0.2">
      <c r="A2149" s="1396">
        <v>2017319</v>
      </c>
      <c r="B2149" s="1357">
        <v>121308</v>
      </c>
      <c r="C2149" s="1396" t="s">
        <v>3671</v>
      </c>
      <c r="D2149" s="1437" t="s">
        <v>3019</v>
      </c>
      <c r="E2149" s="1437">
        <v>1</v>
      </c>
      <c r="F2149" s="1437">
        <v>12</v>
      </c>
      <c r="G2149" s="1437">
        <v>5</v>
      </c>
      <c r="H2149" s="1437">
        <v>3</v>
      </c>
      <c r="I2149" s="1359">
        <v>42850</v>
      </c>
      <c r="J2149" s="1359">
        <v>42851</v>
      </c>
      <c r="K2149" s="1359" t="s">
        <v>1737</v>
      </c>
      <c r="L2149" s="1359" t="s">
        <v>1737</v>
      </c>
      <c r="M2149" s="1360" t="s">
        <v>89</v>
      </c>
      <c r="N2149" s="1360" t="s">
        <v>89</v>
      </c>
      <c r="O2149" s="1360" t="s">
        <v>89</v>
      </c>
      <c r="P2149" s="1360" t="s">
        <v>89</v>
      </c>
      <c r="Q2149" s="1361" t="s">
        <v>3677</v>
      </c>
      <c r="R2149" s="1359"/>
      <c r="S2149" s="1362">
        <v>20</v>
      </c>
      <c r="T2149" s="1363"/>
      <c r="U2149" s="1364"/>
      <c r="V2149" s="1364" t="s">
        <v>3676</v>
      </c>
      <c r="W2149" s="1356">
        <v>22</v>
      </c>
      <c r="X2149" s="1364"/>
      <c r="Y2149" s="1366"/>
      <c r="Z2149" s="2077">
        <v>42838</v>
      </c>
      <c r="AB2149" s="1369"/>
      <c r="AC2149" s="1369"/>
      <c r="AD2149" s="1369"/>
      <c r="AE2149" s="1370">
        <f>IF(A2149="","",(IFERROR(VLOOKUP(A2149,Projecten!A$4:W$2618,5,FALSE),"niet bekend")))</f>
        <v>1</v>
      </c>
      <c r="AF2149" s="1371">
        <f>IF(AE2149="","",(IF(E2149=0,AH2149,(E2149/AE2149*AH2149))))</f>
        <v>3895.68</v>
      </c>
      <c r="AG2149" s="1369">
        <f>IF(A2149="","",(IFERROR(VLOOKUP(A2149,Projecten!A$4:W$2618,23,FALSE),"niet bekend")))</f>
        <v>3895.68</v>
      </c>
      <c r="AH2149" s="1955">
        <f>IF(A2149="","",(IFERROR(VLOOKUP(A2149,Projecten!A$4:W$2618,12,FALSE),"niet bekend")))</f>
        <v>3895.68</v>
      </c>
    </row>
    <row r="2151" spans="1:35" s="1386" customFormat="1" x14ac:dyDescent="0.2">
      <c r="A2151" s="826"/>
      <c r="B2151" s="1375"/>
      <c r="C2151" s="1376"/>
      <c r="D2151" s="1376"/>
      <c r="E2151" s="1377"/>
      <c r="F2151" s="1377"/>
      <c r="G2151" s="1377"/>
      <c r="H2151" s="1377"/>
      <c r="I2151" s="1378"/>
      <c r="J2151" s="1378"/>
      <c r="K2151" s="1378"/>
      <c r="L2151" s="1377"/>
      <c r="M2151" s="1377"/>
      <c r="N2151" s="1377"/>
      <c r="O2151" s="1377"/>
      <c r="P2151" s="1377"/>
      <c r="Q2151" s="1379"/>
      <c r="R2151" s="1380"/>
      <c r="S2151" s="1381"/>
      <c r="T2151" s="1381"/>
      <c r="U2151" s="1382"/>
      <c r="V2151" s="1382"/>
      <c r="W2151" s="1382"/>
      <c r="X2151" s="1383"/>
      <c r="Y2151" s="1384"/>
      <c r="Z2151" s="1385"/>
      <c r="AB2151" s="1387"/>
      <c r="AC2151" s="1387"/>
      <c r="AD2151" s="1387"/>
      <c r="AE2151" s="1388"/>
      <c r="AF2151" s="1389"/>
      <c r="AG2151" s="1387" t="str">
        <f>IF(A2151="","",(IFERROR(VLOOKUP(A2151,Projecten!A$4:W$2618,23,FALSE),"niet bekend")))</f>
        <v/>
      </c>
      <c r="AH2151" s="1390" t="str">
        <f>IF(A2151="","",(IFERROR(VLOOKUP(A2151,Projecten!A$4:W$2618,12,FALSE),"niet bekend")))</f>
        <v/>
      </c>
    </row>
    <row r="2152" spans="1:35" s="2260" customFormat="1" ht="12" x14ac:dyDescent="0.2">
      <c r="A2152" s="2260" t="s">
        <v>227</v>
      </c>
      <c r="B2152" s="2247"/>
      <c r="C2152" s="2248">
        <f>SUM(F2152:H2152)</f>
        <v>285</v>
      </c>
      <c r="D2152" s="2249"/>
      <c r="E2152" s="2250">
        <f>SUM(E2159:E2174)</f>
        <v>15</v>
      </c>
      <c r="F2152" s="2250">
        <f>SUM(F2159:F2174)</f>
        <v>144</v>
      </c>
      <c r="G2152" s="2250">
        <f>SUM(G2159:G2174)</f>
        <v>85</v>
      </c>
      <c r="H2152" s="2250">
        <f>SUM(H2159:H2174)</f>
        <v>56</v>
      </c>
      <c r="I2152" s="2251"/>
      <c r="J2152" s="2251"/>
      <c r="K2152" s="2251"/>
      <c r="L2152" s="2250"/>
      <c r="M2152" s="2250"/>
      <c r="N2152" s="2250"/>
      <c r="O2152" s="2250"/>
      <c r="P2152" s="2250"/>
      <c r="Q2152" s="2252">
        <v>20</v>
      </c>
      <c r="R2152" s="2253"/>
      <c r="S2152" s="2254"/>
      <c r="T2152" s="2254"/>
      <c r="U2152" s="2255"/>
      <c r="V2152" s="2256">
        <f>SUM(W2152:W2174)</f>
        <v>494.5</v>
      </c>
      <c r="W2152" s="2257"/>
      <c r="X2152" s="2257">
        <f>Productiemedewerkers!C2603</f>
        <v>0</v>
      </c>
      <c r="Y2152" s="2258">
        <f>V2152-X2152</f>
        <v>494.5</v>
      </c>
      <c r="Z2152" s="2259"/>
      <c r="AB2152" s="1327"/>
      <c r="AC2152" s="1327"/>
      <c r="AD2152" s="2261" t="str">
        <f>CONCATENATE("week ",Q2152)</f>
        <v>week 20</v>
      </c>
      <c r="AE2152" s="2262"/>
      <c r="AF2152" s="1327">
        <f>SUM(AF2153:AF2174)</f>
        <v>88104.62</v>
      </c>
      <c r="AG2152" s="1327" t="str">
        <f>IF(A2152="","",(IFERROR(VLOOKUP(A2152,Projecten!A$4:W$2618,23,FALSE),"niet bekend")))</f>
        <v>niet bekend</v>
      </c>
      <c r="AH2152" s="2263" t="str">
        <f>IF(A2152="","",(IFERROR(VLOOKUP(A2152,Projecten!A$4:W$2618,12,FALSE),"niet bekend")))</f>
        <v>niet bekend</v>
      </c>
      <c r="AI2152" s="2264"/>
    </row>
    <row r="2153" spans="1:35" s="2186" customFormat="1" ht="12" x14ac:dyDescent="0.2">
      <c r="B2153" s="2285"/>
      <c r="C2153" s="1482"/>
      <c r="D2153" s="1358"/>
      <c r="E2153" s="1429"/>
      <c r="F2153" s="1429"/>
      <c r="G2153" s="1429"/>
      <c r="H2153" s="1429"/>
      <c r="I2153" s="2287"/>
      <c r="J2153" s="2287"/>
      <c r="K2153" s="2287"/>
      <c r="L2153" s="2288"/>
      <c r="M2153" s="2288"/>
      <c r="N2153" s="2288"/>
      <c r="O2153" s="2288"/>
      <c r="P2153" s="2288"/>
      <c r="Q2153" s="2289" t="s">
        <v>3492</v>
      </c>
      <c r="R2153" s="2181"/>
      <c r="S2153" s="2182"/>
      <c r="T2153" s="2183"/>
      <c r="U2153" s="1435"/>
      <c r="V2153" s="2290" t="s">
        <v>2493</v>
      </c>
      <c r="W2153" s="1365"/>
      <c r="X2153" s="1365"/>
      <c r="Y2153" s="2184"/>
      <c r="Z2153" s="2286"/>
      <c r="AB2153" s="1635"/>
      <c r="AC2153" s="1635"/>
      <c r="AD2153" s="2301"/>
      <c r="AE2153" s="2302" t="str">
        <f>IF(A2153="","",(IFERROR(VLOOKUP(A2153,Projecten!A$4:W$2618,5,FALSE),"niet bekend")))</f>
        <v/>
      </c>
      <c r="AF2153" s="1635"/>
      <c r="AG2153" s="1635"/>
      <c r="AH2153" s="2188"/>
      <c r="AI2153" s="2189"/>
    </row>
    <row r="2154" spans="1:35" s="2186" customFormat="1" ht="12" x14ac:dyDescent="0.2">
      <c r="B2154" s="2285"/>
      <c r="C2154" s="2232" t="s">
        <v>3770</v>
      </c>
      <c r="D2154" s="1435"/>
      <c r="E2154" s="2180"/>
      <c r="F2154" s="2180"/>
      <c r="G2154" s="2180"/>
      <c r="H2154" s="2180"/>
      <c r="I2154" s="2181"/>
      <c r="J2154" s="2181"/>
      <c r="K2154" s="2181"/>
      <c r="L2154" s="2180"/>
      <c r="M2154" s="2180"/>
      <c r="N2154" s="2180"/>
      <c r="O2154" s="2180"/>
      <c r="P2154" s="2180"/>
      <c r="Q2154" s="2289"/>
      <c r="R2154" s="2181"/>
      <c r="S2154" s="2291"/>
      <c r="T2154" s="2183"/>
      <c r="U2154" s="1435"/>
      <c r="V2154" s="2292"/>
      <c r="W2154" s="1441">
        <v>38</v>
      </c>
      <c r="X2154" s="1365"/>
      <c r="Y2154" s="2184"/>
      <c r="Z2154" s="2286"/>
      <c r="AB2154" s="1635"/>
      <c r="AC2154" s="1635"/>
      <c r="AD2154" s="2301"/>
      <c r="AE2154" s="2302" t="str">
        <f>IF(A2154="","",(IFERROR(VLOOKUP(A2154,Projecten!A$4:W$2618,5,FALSE),"niet bekend")))</f>
        <v/>
      </c>
      <c r="AF2154" s="1635"/>
      <c r="AG2154" s="1635"/>
      <c r="AH2154" s="2188"/>
      <c r="AI2154" s="2189"/>
    </row>
    <row r="2155" spans="1:35" s="2186" customFormat="1" ht="12" x14ac:dyDescent="0.2">
      <c r="B2155" s="2285"/>
      <c r="C2155" s="2232" t="s">
        <v>3753</v>
      </c>
      <c r="D2155" s="1435"/>
      <c r="E2155" s="2180"/>
      <c r="F2155" s="2180"/>
      <c r="G2155" s="2180"/>
      <c r="H2155" s="2180"/>
      <c r="I2155" s="2181"/>
      <c r="J2155" s="2181"/>
      <c r="K2155" s="2181"/>
      <c r="L2155" s="2180"/>
      <c r="M2155" s="2180"/>
      <c r="N2155" s="2180"/>
      <c r="O2155" s="2180"/>
      <c r="P2155" s="2180"/>
      <c r="Q2155" s="2289"/>
      <c r="R2155" s="2181"/>
      <c r="S2155" s="2291"/>
      <c r="T2155" s="2183"/>
      <c r="U2155" s="1435"/>
      <c r="V2155" s="2292"/>
      <c r="W2155" s="1441">
        <v>8.25</v>
      </c>
      <c r="X2155" s="1365"/>
      <c r="Y2155" s="2184"/>
      <c r="Z2155" s="2286"/>
      <c r="AB2155" s="1635"/>
      <c r="AC2155" s="1635"/>
      <c r="AD2155" s="2301"/>
      <c r="AE2155" s="2302" t="str">
        <f>IF(A2155="","",(IFERROR(VLOOKUP(A2155,Projecten!A$4:W$2618,5,FALSE),"niet bekend")))</f>
        <v/>
      </c>
      <c r="AF2155" s="1635"/>
      <c r="AG2155" s="1635"/>
      <c r="AH2155" s="2188"/>
      <c r="AI2155" s="2189"/>
    </row>
    <row r="2156" spans="1:35" s="2186" customFormat="1" ht="12" x14ac:dyDescent="0.2">
      <c r="B2156" s="2285"/>
      <c r="C2156" s="2232" t="s">
        <v>3827</v>
      </c>
      <c r="D2156" s="1435"/>
      <c r="E2156" s="2180"/>
      <c r="F2156" s="2180"/>
      <c r="G2156" s="2180"/>
      <c r="H2156" s="2180"/>
      <c r="I2156" s="2181"/>
      <c r="J2156" s="2181"/>
      <c r="K2156" s="2181"/>
      <c r="L2156" s="2180"/>
      <c r="M2156" s="2180"/>
      <c r="N2156" s="2180"/>
      <c r="O2156" s="2180"/>
      <c r="P2156" s="2180"/>
      <c r="Q2156" s="2289"/>
      <c r="R2156" s="2181"/>
      <c r="S2156" s="2291"/>
      <c r="T2156" s="2183"/>
      <c r="U2156" s="1435"/>
      <c r="V2156" s="2292"/>
      <c r="W2156" s="1441">
        <v>13.25</v>
      </c>
      <c r="X2156" s="1365"/>
      <c r="Y2156" s="2184"/>
      <c r="Z2156" s="2286"/>
      <c r="AB2156" s="1635"/>
      <c r="AC2156" s="1635"/>
      <c r="AD2156" s="2301"/>
      <c r="AE2156" s="2302" t="str">
        <f>IF(A2156="","",(IFERROR(VLOOKUP(A2156,Projecten!A$4:W$2618,5,FALSE),"niet bekend")))</f>
        <v/>
      </c>
      <c r="AF2156" s="1635"/>
      <c r="AG2156" s="1635"/>
      <c r="AH2156" s="2188"/>
      <c r="AI2156" s="2189"/>
    </row>
    <row r="2157" spans="1:35" s="2186" customFormat="1" ht="12" x14ac:dyDescent="0.2">
      <c r="B2157" s="2285"/>
      <c r="C2157" s="2232" t="s">
        <v>3862</v>
      </c>
      <c r="D2157" s="1482"/>
      <c r="E2157" s="2233"/>
      <c r="F2157" s="2233"/>
      <c r="G2157" s="2233"/>
      <c r="H2157" s="2233"/>
      <c r="I2157" s="2234"/>
      <c r="J2157" s="2234"/>
      <c r="K2157" s="2234"/>
      <c r="L2157" s="2233"/>
      <c r="M2157" s="2233"/>
      <c r="N2157" s="2233"/>
      <c r="O2157" s="2233"/>
      <c r="P2157" s="2233"/>
      <c r="Q2157" s="2293"/>
      <c r="R2157" s="2234"/>
      <c r="S2157" s="2294"/>
      <c r="T2157" s="2235"/>
      <c r="U2157" s="1482"/>
      <c r="V2157" s="2241"/>
      <c r="W2157" s="1441">
        <v>0.5</v>
      </c>
      <c r="X2157" s="1365"/>
      <c r="Y2157" s="2184"/>
      <c r="Z2157" s="2286"/>
      <c r="AB2157" s="1635"/>
      <c r="AC2157" s="1635"/>
      <c r="AD2157" s="2301"/>
      <c r="AE2157" s="2302" t="str">
        <f>IF(A2157="","",(IFERROR(VLOOKUP(A2157,Projecten!A$4:W$2618,5,FALSE),"niet bekend")))</f>
        <v/>
      </c>
      <c r="AF2157" s="1635"/>
      <c r="AG2157" s="1635"/>
      <c r="AH2157" s="2188"/>
      <c r="AI2157" s="2189"/>
    </row>
    <row r="2158" spans="1:35" s="2186" customFormat="1" ht="12" x14ac:dyDescent="0.2">
      <c r="B2158" s="2285"/>
      <c r="C2158" s="2232" t="s">
        <v>3868</v>
      </c>
      <c r="D2158" s="1482"/>
      <c r="E2158" s="2295"/>
      <c r="F2158" s="2295"/>
      <c r="G2158" s="2295"/>
      <c r="H2158" s="2295"/>
      <c r="I2158" s="2234"/>
      <c r="J2158" s="2234"/>
      <c r="K2158" s="2234"/>
      <c r="L2158" s="2234"/>
      <c r="M2158" s="2180"/>
      <c r="N2158" s="2180"/>
      <c r="O2158" s="2180"/>
      <c r="P2158" s="2180"/>
      <c r="Q2158" s="2293"/>
      <c r="R2158" s="2234"/>
      <c r="S2158" s="2296"/>
      <c r="T2158" s="2235"/>
      <c r="U2158" s="1482"/>
      <c r="V2158" s="2241"/>
      <c r="W2158" s="1441">
        <v>3</v>
      </c>
      <c r="X2158" s="1365"/>
      <c r="Y2158" s="2184"/>
      <c r="Z2158" s="2286"/>
      <c r="AB2158" s="1635"/>
      <c r="AC2158" s="1635"/>
      <c r="AD2158" s="2301"/>
      <c r="AE2158" s="2302" t="str">
        <f>IF(A2158="","",(IFERROR(VLOOKUP(A2158,Projecten!A$4:W$2618,5,FALSE),"niet bekend")))</f>
        <v/>
      </c>
      <c r="AF2158" s="1635"/>
      <c r="AG2158" s="1635"/>
      <c r="AH2158" s="2188"/>
      <c r="AI2158" s="2189"/>
    </row>
    <row r="2159" spans="1:35" s="150" customFormat="1" x14ac:dyDescent="0.2">
      <c r="A2159" s="90"/>
      <c r="B2159" s="1504"/>
      <c r="C2159" s="160"/>
      <c r="D2159" s="99"/>
      <c r="E2159" s="75"/>
      <c r="F2159" s="99"/>
      <c r="G2159" s="99"/>
      <c r="H2159" s="99"/>
      <c r="I2159" s="75"/>
      <c r="J2159" s="75"/>
      <c r="K2159" s="75"/>
      <c r="L2159" s="75"/>
      <c r="M2159" s="75"/>
      <c r="N2159" s="75"/>
      <c r="O2159" s="75"/>
      <c r="P2159" s="75"/>
      <c r="Q2159" s="75"/>
      <c r="R2159" s="96"/>
      <c r="S2159" s="75"/>
      <c r="T2159" s="175"/>
      <c r="U2159" s="99"/>
      <c r="V2159" s="99"/>
      <c r="W2159" s="475"/>
      <c r="X2159" s="160"/>
      <c r="AD2159" s="1635"/>
      <c r="AE2159" s="2187" t="str">
        <f>IF(A2159="","",(IFERROR(VLOOKUP(A2159,Projecten!A$4:W$2618,5,FALSE),"niet bekend")))</f>
        <v/>
      </c>
      <c r="AG2159" s="1028"/>
      <c r="AH2159" s="1028"/>
      <c r="AI2159" s="1028"/>
    </row>
    <row r="2160" spans="1:35" s="1368" customFormat="1" ht="12" x14ac:dyDescent="0.2">
      <c r="A2160" s="1396" t="s">
        <v>3668</v>
      </c>
      <c r="B2160" s="1357">
        <v>121318</v>
      </c>
      <c r="C2160" s="1396">
        <v>648317</v>
      </c>
      <c r="D2160" s="1437" t="s">
        <v>68</v>
      </c>
      <c r="E2160" s="1437">
        <v>1</v>
      </c>
      <c r="F2160" s="1437">
        <v>12</v>
      </c>
      <c r="G2160" s="1437">
        <v>6</v>
      </c>
      <c r="H2160" s="1437">
        <v>5</v>
      </c>
      <c r="I2160" s="1359">
        <v>42857</v>
      </c>
      <c r="J2160" s="1359">
        <v>42858</v>
      </c>
      <c r="K2160" s="1359">
        <v>42856</v>
      </c>
      <c r="L2160" s="1359" t="s">
        <v>1737</v>
      </c>
      <c r="M2160" s="1360" t="s">
        <v>89</v>
      </c>
      <c r="N2160" s="1360" t="s">
        <v>89</v>
      </c>
      <c r="O2160" s="1360" t="s">
        <v>89</v>
      </c>
      <c r="P2160" s="1360" t="s">
        <v>89</v>
      </c>
      <c r="Q2160" s="1361" t="s">
        <v>1163</v>
      </c>
      <c r="R2160" s="1359"/>
      <c r="S2160" s="1362">
        <v>20</v>
      </c>
      <c r="T2160" s="1363"/>
      <c r="U2160" s="1364" t="s">
        <v>278</v>
      </c>
      <c r="V2160" s="1364" t="s">
        <v>3674</v>
      </c>
      <c r="W2160" s="1356">
        <v>47</v>
      </c>
      <c r="X2160" s="1364"/>
      <c r="Y2160" s="1366"/>
      <c r="Z2160" s="2077">
        <v>42838</v>
      </c>
      <c r="AB2160" s="1369"/>
      <c r="AC2160" s="1369"/>
      <c r="AD2160" s="1369"/>
      <c r="AE2160" s="1370">
        <f>IF(A2160="","",(IFERROR(VLOOKUP(A2160,Projecten!A$4:W$2618,5,FALSE),"niet bekend")))</f>
        <v>1</v>
      </c>
      <c r="AF2160" s="1371">
        <f>IF(AE2160="","",(IF(E2160=0,AH2160,(E2160/AE2160*AH2160))))</f>
        <v>9778.4599999999991</v>
      </c>
      <c r="AG2160" s="1369">
        <f>IF(A2160="","",(IFERROR(VLOOKUP(A2160,Projecten!A$4:W$2618,23,FALSE),"niet bekend")))</f>
        <v>9778.4599999999991</v>
      </c>
      <c r="AH2160" s="1955">
        <f>IF(A2160="","",(IFERROR(VLOOKUP(A2160,Projecten!A$4:W$2618,12,FALSE),"niet bekend")))</f>
        <v>9778.4599999999991</v>
      </c>
    </row>
    <row r="2161" spans="1:35" s="150" customFormat="1" x14ac:dyDescent="0.2">
      <c r="A2161" s="90"/>
      <c r="B2161" s="1504"/>
      <c r="C2161" s="160"/>
      <c r="D2161" s="99"/>
      <c r="E2161" s="75"/>
      <c r="F2161" s="99"/>
      <c r="G2161" s="99"/>
      <c r="H2161" s="99"/>
      <c r="I2161" s="75"/>
      <c r="J2161" s="75"/>
      <c r="K2161" s="75"/>
      <c r="L2161" s="75"/>
      <c r="M2161" s="75"/>
      <c r="N2161" s="75"/>
      <c r="O2161" s="75"/>
      <c r="P2161" s="75"/>
      <c r="Q2161" s="75"/>
      <c r="R2161" s="96"/>
      <c r="S2161" s="75"/>
      <c r="T2161" s="175"/>
      <c r="U2161" s="99"/>
      <c r="V2161" s="99"/>
      <c r="W2161" s="475"/>
      <c r="X2161" s="160"/>
      <c r="AD2161" s="575"/>
      <c r="AE2161" s="575"/>
      <c r="AG2161" s="1028"/>
      <c r="AH2161" s="1028"/>
      <c r="AI2161" s="1028"/>
    </row>
    <row r="2162" spans="1:35" s="1625" customFormat="1" ht="12" x14ac:dyDescent="0.2">
      <c r="A2162" s="1396">
        <v>2017333</v>
      </c>
      <c r="B2162" s="2179">
        <v>121320</v>
      </c>
      <c r="C2162" s="1396" t="s">
        <v>3734</v>
      </c>
      <c r="D2162" s="1437" t="s">
        <v>68</v>
      </c>
      <c r="E2162" s="1437">
        <v>0</v>
      </c>
      <c r="F2162" s="1437">
        <v>1</v>
      </c>
      <c r="G2162" s="1437">
        <v>0</v>
      </c>
      <c r="H2162" s="1437">
        <v>1</v>
      </c>
      <c r="I2162" s="1359">
        <v>42864</v>
      </c>
      <c r="J2162" s="1622" t="s">
        <v>1737</v>
      </c>
      <c r="K2162" s="1622" t="s">
        <v>1737</v>
      </c>
      <c r="L2162" s="1622" t="s">
        <v>1737</v>
      </c>
      <c r="M2162" s="1360" t="s">
        <v>89</v>
      </c>
      <c r="N2162" s="1360" t="s">
        <v>89</v>
      </c>
      <c r="O2162" s="1360" t="s">
        <v>89</v>
      </c>
      <c r="P2162" s="1360" t="s">
        <v>89</v>
      </c>
      <c r="Q2162" s="1361" t="s">
        <v>1163</v>
      </c>
      <c r="R2162" s="1622"/>
      <c r="S2162" s="1362">
        <v>21</v>
      </c>
      <c r="T2162" s="1363"/>
      <c r="U2162" s="1364" t="s">
        <v>2740</v>
      </c>
      <c r="V2162" s="1364" t="s">
        <v>1495</v>
      </c>
      <c r="W2162" s="1356">
        <v>4</v>
      </c>
      <c r="X2162" s="1624"/>
      <c r="Y2162" s="1624"/>
      <c r="Z2162" s="2077">
        <v>42849</v>
      </c>
      <c r="AB2162" s="1626"/>
      <c r="AC2162" s="1626"/>
      <c r="AD2162" s="1626"/>
      <c r="AE2162" s="1370">
        <f>IF(A2162="","",(IFERROR(VLOOKUP(A2162,Projecten!A$4:W$2618,5,FALSE),"niet bekend")))</f>
        <v>0</v>
      </c>
      <c r="AF2162" s="1371">
        <f t="shared" ref="AF2162:AF2172" si="184">IF(AE2162="","",(IF(E2162=0,AH2162,(E2162/AE2162*AH2162))))</f>
        <v>748.66</v>
      </c>
      <c r="AG2162" s="1369">
        <f>IF(A2162="","",(IFERROR(VLOOKUP(A2162,Projecten!A$4:W$2618,23,FALSE),"niet bekend")))</f>
        <v>748.66</v>
      </c>
      <c r="AH2162" s="1955">
        <f>IF(A2162="","",(IFERROR(VLOOKUP(A2162,Projecten!A$4:W$2618,12,FALSE),"niet bekend")))</f>
        <v>748.66</v>
      </c>
    </row>
    <row r="2163" spans="1:35" s="1625" customFormat="1" ht="12" x14ac:dyDescent="0.2">
      <c r="A2163" s="1396">
        <v>2017334</v>
      </c>
      <c r="B2163" s="2179">
        <v>121320</v>
      </c>
      <c r="C2163" s="1396">
        <v>624417</v>
      </c>
      <c r="D2163" s="1437" t="s">
        <v>68</v>
      </c>
      <c r="E2163" s="1437">
        <v>1</v>
      </c>
      <c r="F2163" s="1437">
        <v>6</v>
      </c>
      <c r="G2163" s="1437">
        <v>5</v>
      </c>
      <c r="H2163" s="1437">
        <v>2</v>
      </c>
      <c r="I2163" s="1359">
        <v>42864</v>
      </c>
      <c r="J2163" s="1359" t="s">
        <v>1737</v>
      </c>
      <c r="K2163" s="1359" t="s">
        <v>1737</v>
      </c>
      <c r="L2163" s="1359" t="s">
        <v>1737</v>
      </c>
      <c r="M2163" s="1360" t="s">
        <v>89</v>
      </c>
      <c r="N2163" s="1360" t="s">
        <v>89</v>
      </c>
      <c r="O2163" s="1360" t="s">
        <v>89</v>
      </c>
      <c r="P2163" s="1360" t="s">
        <v>89</v>
      </c>
      <c r="Q2163" s="1361" t="s">
        <v>1163</v>
      </c>
      <c r="R2163" s="1622"/>
      <c r="S2163" s="1362">
        <v>21</v>
      </c>
      <c r="T2163" s="1363"/>
      <c r="U2163" s="1364" t="s">
        <v>278</v>
      </c>
      <c r="V2163" s="1364"/>
      <c r="W2163" s="1356">
        <v>11</v>
      </c>
      <c r="X2163" s="1624"/>
      <c r="Y2163" s="1624"/>
      <c r="Z2163" s="2077">
        <v>42849</v>
      </c>
      <c r="AB2163" s="1626"/>
      <c r="AC2163" s="1626"/>
      <c r="AD2163" s="1626"/>
      <c r="AE2163" s="1370">
        <f>IF(A2163="","",(IFERROR(VLOOKUP(A2163,Projecten!A$4:W$2618,5,FALSE),"niet bekend")))</f>
        <v>1</v>
      </c>
      <c r="AF2163" s="1371">
        <f t="shared" si="184"/>
        <v>1779.85</v>
      </c>
      <c r="AG2163" s="1369">
        <f>IF(A2163="","",(IFERROR(VLOOKUP(A2163,Projecten!A$4:W$2618,23,FALSE),"niet bekend")))</f>
        <v>1779.85</v>
      </c>
      <c r="AH2163" s="1955">
        <f>IF(A2163="","",(IFERROR(VLOOKUP(A2163,Projecten!A$4:W$2618,12,FALSE),"niet bekend")))</f>
        <v>1779.85</v>
      </c>
    </row>
    <row r="2164" spans="1:35" s="1625" customFormat="1" ht="12" x14ac:dyDescent="0.2">
      <c r="A2164" s="1396">
        <v>2017335</v>
      </c>
      <c r="B2164" s="2179">
        <v>121320</v>
      </c>
      <c r="C2164" s="1396">
        <v>656217</v>
      </c>
      <c r="D2164" s="1437" t="s">
        <v>68</v>
      </c>
      <c r="E2164" s="1437">
        <v>1</v>
      </c>
      <c r="F2164" s="1437">
        <v>9</v>
      </c>
      <c r="G2164" s="1437">
        <v>6</v>
      </c>
      <c r="H2164" s="1437">
        <v>5</v>
      </c>
      <c r="I2164" s="1359">
        <v>42864</v>
      </c>
      <c r="J2164" s="1359">
        <v>42865</v>
      </c>
      <c r="K2164" s="1359" t="s">
        <v>1737</v>
      </c>
      <c r="L2164" s="1359" t="s">
        <v>1737</v>
      </c>
      <c r="M2164" s="1360" t="s">
        <v>89</v>
      </c>
      <c r="N2164" s="1360" t="s">
        <v>89</v>
      </c>
      <c r="O2164" s="1360" t="s">
        <v>89</v>
      </c>
      <c r="P2164" s="1360" t="s">
        <v>89</v>
      </c>
      <c r="Q2164" s="1361" t="s">
        <v>1163</v>
      </c>
      <c r="R2164" s="1622"/>
      <c r="S2164" s="1362">
        <v>21</v>
      </c>
      <c r="T2164" s="1363"/>
      <c r="U2164" s="1364" t="s">
        <v>278</v>
      </c>
      <c r="V2164" s="1364"/>
      <c r="W2164" s="1356">
        <v>20</v>
      </c>
      <c r="X2164" s="1624"/>
      <c r="Y2164" s="1624"/>
      <c r="Z2164" s="2077">
        <v>42849</v>
      </c>
      <c r="AB2164" s="1626"/>
      <c r="AC2164" s="1626"/>
      <c r="AD2164" s="1626"/>
      <c r="AE2164" s="1370">
        <f>IF(A2164="","",(IFERROR(VLOOKUP(A2164,Projecten!A$4:W$2618,5,FALSE),"niet bekend")))</f>
        <v>1</v>
      </c>
      <c r="AF2164" s="1371">
        <f t="shared" si="184"/>
        <v>3625.42</v>
      </c>
      <c r="AG2164" s="1369">
        <f>IF(A2164="","",(IFERROR(VLOOKUP(A2164,Projecten!A$4:W$2618,23,FALSE),"niet bekend")))</f>
        <v>3625.42</v>
      </c>
      <c r="AH2164" s="1955">
        <f>IF(A2164="","",(IFERROR(VLOOKUP(A2164,Projecten!A$4:W$2618,12,FALSE),"niet bekend")))</f>
        <v>3625.42</v>
      </c>
    </row>
    <row r="2165" spans="1:35" s="1625" customFormat="1" ht="12" x14ac:dyDescent="0.2">
      <c r="A2165" s="1396">
        <v>2017337</v>
      </c>
      <c r="B2165" s="2179">
        <v>121321</v>
      </c>
      <c r="C2165" s="1396">
        <v>656317</v>
      </c>
      <c r="D2165" s="1437" t="s">
        <v>68</v>
      </c>
      <c r="E2165" s="1437">
        <v>1</v>
      </c>
      <c r="F2165" s="1437">
        <v>9</v>
      </c>
      <c r="G2165" s="1437">
        <v>6</v>
      </c>
      <c r="H2165" s="1437">
        <v>5</v>
      </c>
      <c r="I2165" s="1359">
        <v>42864</v>
      </c>
      <c r="J2165" s="1359">
        <v>42865</v>
      </c>
      <c r="K2165" s="1359" t="s">
        <v>1737</v>
      </c>
      <c r="L2165" s="1359" t="s">
        <v>1737</v>
      </c>
      <c r="M2165" s="1360" t="s">
        <v>89</v>
      </c>
      <c r="N2165" s="1360" t="s">
        <v>89</v>
      </c>
      <c r="O2165" s="1360" t="s">
        <v>89</v>
      </c>
      <c r="P2165" s="1360" t="s">
        <v>89</v>
      </c>
      <c r="Q2165" s="1361" t="s">
        <v>1163</v>
      </c>
      <c r="R2165" s="1622"/>
      <c r="S2165" s="1362">
        <v>21</v>
      </c>
      <c r="T2165" s="1363"/>
      <c r="U2165" s="1364" t="s">
        <v>278</v>
      </c>
      <c r="V2165" s="1364"/>
      <c r="W2165" s="1356">
        <v>20</v>
      </c>
      <c r="X2165" s="1624"/>
      <c r="Y2165" s="1624"/>
      <c r="Z2165" s="2077">
        <v>42849</v>
      </c>
      <c r="AB2165" s="1626"/>
      <c r="AC2165" s="1626"/>
      <c r="AD2165" s="1626"/>
      <c r="AE2165" s="1370">
        <f>IF(A2165="","",(IFERROR(VLOOKUP(A2165,Projecten!A$4:W$2618,5,FALSE),"niet bekend")))</f>
        <v>1</v>
      </c>
      <c r="AF2165" s="1371">
        <f t="shared" si="184"/>
        <v>3625.42</v>
      </c>
      <c r="AG2165" s="1369">
        <f>IF(A2165="","",(IFERROR(VLOOKUP(A2165,Projecten!A$4:W$2618,23,FALSE),"niet bekend")))</f>
        <v>3625.42</v>
      </c>
      <c r="AH2165" s="1955">
        <f>IF(A2165="","",(IFERROR(VLOOKUP(A2165,Projecten!A$4:W$2618,12,FALSE),"niet bekend")))</f>
        <v>3625.42</v>
      </c>
    </row>
    <row r="2166" spans="1:35" s="1625" customFormat="1" ht="12" x14ac:dyDescent="0.2">
      <c r="A2166" s="1396">
        <v>2017338</v>
      </c>
      <c r="B2166" s="2179">
        <v>121321</v>
      </c>
      <c r="C2166" s="1396">
        <v>656417</v>
      </c>
      <c r="D2166" s="1437" t="s">
        <v>68</v>
      </c>
      <c r="E2166" s="1437">
        <v>1</v>
      </c>
      <c r="F2166" s="1437">
        <v>9</v>
      </c>
      <c r="G2166" s="1437">
        <v>6</v>
      </c>
      <c r="H2166" s="1437">
        <v>5</v>
      </c>
      <c r="I2166" s="1359">
        <v>42864</v>
      </c>
      <c r="J2166" s="1359">
        <v>42865</v>
      </c>
      <c r="K2166" s="1359" t="s">
        <v>1737</v>
      </c>
      <c r="L2166" s="1359" t="s">
        <v>1737</v>
      </c>
      <c r="M2166" s="1360" t="s">
        <v>89</v>
      </c>
      <c r="N2166" s="1360" t="s">
        <v>89</v>
      </c>
      <c r="O2166" s="1360" t="s">
        <v>89</v>
      </c>
      <c r="P2166" s="1360" t="s">
        <v>89</v>
      </c>
      <c r="Q2166" s="1361" t="s">
        <v>1163</v>
      </c>
      <c r="R2166" s="1622"/>
      <c r="S2166" s="1362">
        <v>21</v>
      </c>
      <c r="T2166" s="1363"/>
      <c r="U2166" s="1364" t="s">
        <v>278</v>
      </c>
      <c r="V2166" s="1364"/>
      <c r="W2166" s="1356">
        <v>20</v>
      </c>
      <c r="X2166" s="1624"/>
      <c r="Y2166" s="1624"/>
      <c r="Z2166" s="2077">
        <v>42849</v>
      </c>
      <c r="AB2166" s="1626"/>
      <c r="AC2166" s="1626"/>
      <c r="AD2166" s="1626"/>
      <c r="AE2166" s="1370">
        <f>IF(A2166="","",(IFERROR(VLOOKUP(A2166,Projecten!A$4:W$2618,5,FALSE),"niet bekend")))</f>
        <v>1</v>
      </c>
      <c r="AF2166" s="1371">
        <f t="shared" si="184"/>
        <v>3625.42</v>
      </c>
      <c r="AG2166" s="1369">
        <f>IF(A2166="","",(IFERROR(VLOOKUP(A2166,Projecten!A$4:W$2618,23,FALSE),"niet bekend")))</f>
        <v>3625.42</v>
      </c>
      <c r="AH2166" s="1955">
        <f>IF(A2166="","",(IFERROR(VLOOKUP(A2166,Projecten!A$4:W$2618,12,FALSE),"niet bekend")))</f>
        <v>3625.42</v>
      </c>
    </row>
    <row r="2167" spans="1:35" s="1625" customFormat="1" ht="12" x14ac:dyDescent="0.2">
      <c r="A2167" s="1396">
        <v>2017339</v>
      </c>
      <c r="B2167" s="2179">
        <v>121322</v>
      </c>
      <c r="C2167" s="1396">
        <v>650817</v>
      </c>
      <c r="D2167" s="1437" t="s">
        <v>68</v>
      </c>
      <c r="E2167" s="1437">
        <v>1</v>
      </c>
      <c r="F2167" s="1437">
        <v>8</v>
      </c>
      <c r="G2167" s="1437">
        <v>5</v>
      </c>
      <c r="H2167" s="1437">
        <v>3</v>
      </c>
      <c r="I2167" s="1359">
        <v>42864</v>
      </c>
      <c r="J2167" s="1359" t="s">
        <v>1737</v>
      </c>
      <c r="K2167" s="1359" t="s">
        <v>1737</v>
      </c>
      <c r="L2167" s="1359" t="s">
        <v>1737</v>
      </c>
      <c r="M2167" s="1360" t="s">
        <v>89</v>
      </c>
      <c r="N2167" s="1360" t="s">
        <v>89</v>
      </c>
      <c r="O2167" s="1360" t="s">
        <v>89</v>
      </c>
      <c r="P2167" s="1360" t="s">
        <v>89</v>
      </c>
      <c r="Q2167" s="1361" t="s">
        <v>1163</v>
      </c>
      <c r="R2167" s="1622"/>
      <c r="S2167" s="1362">
        <v>21</v>
      </c>
      <c r="T2167" s="1363"/>
      <c r="U2167" s="1364" t="s">
        <v>278</v>
      </c>
      <c r="V2167" s="1364"/>
      <c r="W2167" s="1356">
        <v>17</v>
      </c>
      <c r="X2167" s="1624"/>
      <c r="Y2167" s="1624"/>
      <c r="Z2167" s="2077">
        <v>42849</v>
      </c>
      <c r="AB2167" s="1626"/>
      <c r="AC2167" s="1626"/>
      <c r="AD2167" s="1626"/>
      <c r="AE2167" s="1370">
        <f>IF(A2167="","",(IFERROR(VLOOKUP(A2167,Projecten!A$4:W$2618,5,FALSE),"niet bekend")))</f>
        <v>1</v>
      </c>
      <c r="AF2167" s="1371">
        <f t="shared" si="184"/>
        <v>2649.94</v>
      </c>
      <c r="AG2167" s="1369">
        <f>IF(A2167="","",(IFERROR(VLOOKUP(A2167,Projecten!A$4:W$2618,23,FALSE),"niet bekend")))</f>
        <v>2649.94</v>
      </c>
      <c r="AH2167" s="1955">
        <f>IF(A2167="","",(IFERROR(VLOOKUP(A2167,Projecten!A$4:W$2618,12,FALSE),"niet bekend")))</f>
        <v>2649.94</v>
      </c>
    </row>
    <row r="2168" spans="1:35" s="1625" customFormat="1" ht="12" x14ac:dyDescent="0.2">
      <c r="A2168" s="1396">
        <v>2017342</v>
      </c>
      <c r="B2168" s="2179">
        <v>121322</v>
      </c>
      <c r="C2168" s="1396">
        <v>605017</v>
      </c>
      <c r="D2168" s="1437" t="s">
        <v>68</v>
      </c>
      <c r="E2168" s="1437">
        <v>1</v>
      </c>
      <c r="F2168" s="1437">
        <v>8</v>
      </c>
      <c r="G2168" s="1437">
        <v>5</v>
      </c>
      <c r="H2168" s="1437">
        <v>3</v>
      </c>
      <c r="I2168" s="1359">
        <v>42864</v>
      </c>
      <c r="J2168" s="1359">
        <v>42865</v>
      </c>
      <c r="K2168" s="1359" t="s">
        <v>1737</v>
      </c>
      <c r="L2168" s="1359" t="s">
        <v>1737</v>
      </c>
      <c r="M2168" s="1360" t="s">
        <v>89</v>
      </c>
      <c r="N2168" s="1360" t="s">
        <v>89</v>
      </c>
      <c r="O2168" s="1360" t="s">
        <v>89</v>
      </c>
      <c r="P2168" s="1360" t="s">
        <v>89</v>
      </c>
      <c r="Q2168" s="1361" t="s">
        <v>1163</v>
      </c>
      <c r="R2168" s="1622"/>
      <c r="S2168" s="1362">
        <v>21</v>
      </c>
      <c r="T2168" s="1363"/>
      <c r="U2168" s="1364" t="s">
        <v>278</v>
      </c>
      <c r="V2168" s="1364"/>
      <c r="W2168" s="1356">
        <v>16.25</v>
      </c>
      <c r="X2168" s="1624"/>
      <c r="Y2168" s="1624"/>
      <c r="Z2168" s="2077">
        <v>42849</v>
      </c>
      <c r="AB2168" s="1626"/>
      <c r="AC2168" s="1626"/>
      <c r="AD2168" s="1626"/>
      <c r="AE2168" s="1370">
        <f>IF(A2168="","",(IFERROR(VLOOKUP(A2168,Projecten!A$4:W$2618,5,FALSE),"niet bekend")))</f>
        <v>1</v>
      </c>
      <c r="AF2168" s="1371">
        <f t="shared" si="184"/>
        <v>2848.3</v>
      </c>
      <c r="AG2168" s="1369">
        <f>IF(A2168="","",(IFERROR(VLOOKUP(A2168,Projecten!A$4:W$2618,23,FALSE),"niet bekend")))</f>
        <v>2848.3</v>
      </c>
      <c r="AH2168" s="1955">
        <f>IF(A2168="","",(IFERROR(VLOOKUP(A2168,Projecten!A$4:W$2618,12,FALSE),"niet bekend")))</f>
        <v>2848.3</v>
      </c>
    </row>
    <row r="2169" spans="1:35" s="1625" customFormat="1" ht="12" x14ac:dyDescent="0.2">
      <c r="A2169" s="1396">
        <v>2017352</v>
      </c>
      <c r="B2169" s="1396">
        <v>121323</v>
      </c>
      <c r="C2169" s="1396">
        <v>650417</v>
      </c>
      <c r="D2169" s="1437" t="s">
        <v>68</v>
      </c>
      <c r="E2169" s="1437">
        <v>1</v>
      </c>
      <c r="F2169" s="1437">
        <v>11</v>
      </c>
      <c r="G2169" s="1437">
        <v>7</v>
      </c>
      <c r="H2169" s="1437">
        <v>2</v>
      </c>
      <c r="I2169" s="1359">
        <v>42864</v>
      </c>
      <c r="J2169" s="1359">
        <v>42865</v>
      </c>
      <c r="K2169" s="1622" t="s">
        <v>1737</v>
      </c>
      <c r="L2169" s="1622" t="s">
        <v>1737</v>
      </c>
      <c r="M2169" s="1360" t="s">
        <v>89</v>
      </c>
      <c r="N2169" s="1360" t="s">
        <v>89</v>
      </c>
      <c r="O2169" s="1360" t="s">
        <v>89</v>
      </c>
      <c r="P2169" s="1360" t="s">
        <v>89</v>
      </c>
      <c r="Q2169" s="1361" t="s">
        <v>1163</v>
      </c>
      <c r="R2169" s="1622"/>
      <c r="S2169" s="1362">
        <v>21</v>
      </c>
      <c r="T2169" s="1363"/>
      <c r="U2169" s="1364" t="s">
        <v>278</v>
      </c>
      <c r="V2169" s="1364" t="s">
        <v>1495</v>
      </c>
      <c r="W2169" s="1356">
        <v>25</v>
      </c>
      <c r="X2169" s="1624"/>
      <c r="Y2169" s="1624"/>
      <c r="Z2169" s="2077">
        <v>42850</v>
      </c>
      <c r="AB2169" s="1626"/>
      <c r="AC2169" s="1626"/>
      <c r="AD2169" s="1626"/>
      <c r="AE2169" s="1370">
        <f>IF(A2169="","",(IFERROR(VLOOKUP(A2169,Projecten!A$4:W$2618,5,FALSE),"niet bekend")))</f>
        <v>1</v>
      </c>
      <c r="AF2169" s="1371">
        <f t="shared" si="184"/>
        <v>4765.54</v>
      </c>
      <c r="AG2169" s="1369">
        <f>IF(A2169="","",(IFERROR(VLOOKUP(A2169,Projecten!A$4:W$2618,23,FALSE),"niet bekend")))</f>
        <v>4765.54</v>
      </c>
      <c r="AH2169" s="1955">
        <f>IF(A2169="","",(IFERROR(VLOOKUP(A2169,Projecten!A$4:W$2618,12,FALSE),"niet bekend")))</f>
        <v>4765.54</v>
      </c>
    </row>
    <row r="2170" spans="1:35" s="1625" customFormat="1" ht="12" x14ac:dyDescent="0.2">
      <c r="A2170" s="1396" t="s">
        <v>3733</v>
      </c>
      <c r="B2170" s="2179">
        <v>121324</v>
      </c>
      <c r="C2170" s="1396">
        <v>637217</v>
      </c>
      <c r="D2170" s="1437" t="s">
        <v>68</v>
      </c>
      <c r="E2170" s="2118">
        <v>1</v>
      </c>
      <c r="F2170" s="2118">
        <v>8</v>
      </c>
      <c r="G2170" s="2118">
        <v>4</v>
      </c>
      <c r="H2170" s="2118">
        <v>3</v>
      </c>
      <c r="I2170" s="1359">
        <v>42864</v>
      </c>
      <c r="J2170" s="1359">
        <v>42865</v>
      </c>
      <c r="K2170" s="1359">
        <v>42858</v>
      </c>
      <c r="L2170" s="1622" t="s">
        <v>1737</v>
      </c>
      <c r="M2170" s="1360" t="s">
        <v>89</v>
      </c>
      <c r="N2170" s="1360" t="s">
        <v>89</v>
      </c>
      <c r="O2170" s="1360" t="s">
        <v>89</v>
      </c>
      <c r="P2170" s="1360" t="s">
        <v>89</v>
      </c>
      <c r="Q2170" s="1587" t="s">
        <v>3775</v>
      </c>
      <c r="R2170" s="1622"/>
      <c r="S2170" s="1362">
        <v>21</v>
      </c>
      <c r="T2170" s="1363"/>
      <c r="U2170" s="1364" t="s">
        <v>278</v>
      </c>
      <c r="V2170" s="2283" t="s">
        <v>3748</v>
      </c>
      <c r="W2170" s="1356">
        <v>27</v>
      </c>
      <c r="X2170" s="1624"/>
      <c r="Y2170" s="1624"/>
      <c r="Z2170" s="2077">
        <v>42849</v>
      </c>
      <c r="AB2170" s="1626"/>
      <c r="AC2170" s="1626"/>
      <c r="AD2170" s="1626"/>
      <c r="AE2170" s="1370">
        <f>IF(A2170="","",(IFERROR(VLOOKUP(A2170,Projecten!A$4:W$2618,5,FALSE),"niet bekend")))</f>
        <v>1</v>
      </c>
      <c r="AF2170" s="1371">
        <f t="shared" si="184"/>
        <v>6596.89</v>
      </c>
      <c r="AG2170" s="1369">
        <f>IF(A2170="","",(IFERROR(VLOOKUP(A2170,Projecten!A$4:W$2618,23,FALSE),"niet bekend")))</f>
        <v>6596.89</v>
      </c>
      <c r="AH2170" s="1955">
        <f>IF(A2170="","",(IFERROR(VLOOKUP(A2170,Projecten!A$4:W$2618,12,FALSE),"niet bekend")))</f>
        <v>6596.89</v>
      </c>
    </row>
    <row r="2171" spans="1:35" s="1625" customFormat="1" ht="12" x14ac:dyDescent="0.2">
      <c r="A2171" s="1396" t="s">
        <v>3739</v>
      </c>
      <c r="B2171" s="2179">
        <v>121324</v>
      </c>
      <c r="C2171" s="1396">
        <v>624617</v>
      </c>
      <c r="D2171" s="1437" t="s">
        <v>68</v>
      </c>
      <c r="E2171" s="1437">
        <v>1</v>
      </c>
      <c r="F2171" s="1437">
        <v>8</v>
      </c>
      <c r="G2171" s="1437">
        <v>5</v>
      </c>
      <c r="H2171" s="1437">
        <v>2</v>
      </c>
      <c r="I2171" s="1359">
        <v>42864</v>
      </c>
      <c r="J2171" s="1359">
        <v>42865</v>
      </c>
      <c r="K2171" s="1359">
        <v>42863</v>
      </c>
      <c r="L2171" s="1359" t="s">
        <v>1737</v>
      </c>
      <c r="M2171" s="1360" t="s">
        <v>89</v>
      </c>
      <c r="N2171" s="1360" t="s">
        <v>89</v>
      </c>
      <c r="O2171" s="1360" t="s">
        <v>89</v>
      </c>
      <c r="P2171" s="1360" t="s">
        <v>89</v>
      </c>
      <c r="Q2171" s="1361" t="s">
        <v>1163</v>
      </c>
      <c r="R2171" s="1622"/>
      <c r="S2171" s="1362">
        <v>21</v>
      </c>
      <c r="T2171" s="1363"/>
      <c r="U2171" s="1364" t="s">
        <v>278</v>
      </c>
      <c r="V2171" s="1364" t="s">
        <v>1495</v>
      </c>
      <c r="W2171" s="1356">
        <v>31.25</v>
      </c>
      <c r="X2171" s="1624"/>
      <c r="Y2171" s="1624"/>
      <c r="Z2171" s="2077">
        <v>42849</v>
      </c>
      <c r="AB2171" s="1626"/>
      <c r="AC2171" s="1626"/>
      <c r="AD2171" s="1626"/>
      <c r="AE2171" s="1370">
        <f>IF(A2171="","",(IFERROR(VLOOKUP(A2171,Projecten!A$4:W$2618,5,FALSE),"niet bekend")))</f>
        <v>1</v>
      </c>
      <c r="AF2171" s="1371">
        <f t="shared" si="184"/>
        <v>7199.32</v>
      </c>
      <c r="AG2171" s="1369">
        <f>IF(A2171="","",(IFERROR(VLOOKUP(A2171,Projecten!A$4:W$2618,23,FALSE),"niet bekend")))</f>
        <v>7199.32</v>
      </c>
      <c r="AH2171" s="1955">
        <f>IF(A2171="","",(IFERROR(VLOOKUP(A2171,Projecten!A$4:W$2618,12,FALSE),"niet bekend")))</f>
        <v>7199.32</v>
      </c>
    </row>
    <row r="2172" spans="1:35" s="1368" customFormat="1" ht="12" x14ac:dyDescent="0.2">
      <c r="A2172" s="1357" t="s">
        <v>3613</v>
      </c>
      <c r="B2172" s="1357">
        <v>121325</v>
      </c>
      <c r="C2172" s="1495" t="s">
        <v>3813</v>
      </c>
      <c r="D2172" s="1613" t="s">
        <v>68</v>
      </c>
      <c r="E2172" s="1437">
        <v>5</v>
      </c>
      <c r="F2172" s="1437">
        <v>55</v>
      </c>
      <c r="G2172" s="1437">
        <v>30</v>
      </c>
      <c r="H2172" s="1437">
        <v>20</v>
      </c>
      <c r="I2172" s="1359">
        <v>42851</v>
      </c>
      <c r="J2172" s="1359">
        <v>42851</v>
      </c>
      <c r="K2172" s="1359">
        <v>42844</v>
      </c>
      <c r="L2172" s="1359" t="s">
        <v>1737</v>
      </c>
      <c r="M2172" s="1360" t="s">
        <v>89</v>
      </c>
      <c r="N2172" s="1360" t="s">
        <v>89</v>
      </c>
      <c r="O2172" s="1360" t="s">
        <v>89</v>
      </c>
      <c r="P2172" s="1360" t="s">
        <v>89</v>
      </c>
      <c r="Q2172" s="1361" t="s">
        <v>1163</v>
      </c>
      <c r="R2172" s="1359" t="s">
        <v>3815</v>
      </c>
      <c r="S2172" s="1362">
        <v>22</v>
      </c>
      <c r="T2172" s="1363"/>
      <c r="U2172" s="1364" t="s">
        <v>2740</v>
      </c>
      <c r="V2172" s="1364" t="s">
        <v>3510</v>
      </c>
      <c r="W2172" s="1356">
        <v>193</v>
      </c>
      <c r="X2172" s="1364"/>
      <c r="Y2172" s="1366"/>
      <c r="Z2172" s="2077">
        <v>42824</v>
      </c>
      <c r="AB2172" s="1369"/>
      <c r="AC2172" s="1369"/>
      <c r="AD2172" s="1369"/>
      <c r="AE2172" s="1370">
        <f>IF(A2172="","",(IFERROR(VLOOKUP(A2172,Projecten!A$4:W$2618,5,FALSE),"niet bekend")))</f>
        <v>10</v>
      </c>
      <c r="AF2172" s="1371">
        <f t="shared" si="184"/>
        <v>40861.4</v>
      </c>
      <c r="AG2172" s="1369">
        <f>IF(A2172="","",(IFERROR(VLOOKUP(A2172,Projecten!A$4:W$2618,23,FALSE),"niet bekend")))</f>
        <v>81722.8</v>
      </c>
      <c r="AH2172" s="1955">
        <f>IF(A2172="","",(IFERROR(VLOOKUP(A2172,Projecten!A$4:W$2618,12,FALSE),"niet bekend")))</f>
        <v>81722.8</v>
      </c>
    </row>
    <row r="2173" spans="1:35" s="150" customFormat="1" x14ac:dyDescent="0.2">
      <c r="A2173" s="90"/>
      <c r="B2173" s="1504"/>
      <c r="C2173" s="160"/>
      <c r="D2173" s="99"/>
      <c r="E2173" s="75"/>
      <c r="F2173" s="99"/>
      <c r="G2173" s="99"/>
      <c r="H2173" s="99"/>
      <c r="I2173" s="75"/>
      <c r="J2173" s="75"/>
      <c r="K2173" s="75"/>
      <c r="L2173" s="75"/>
      <c r="M2173" s="75"/>
      <c r="N2173" s="75"/>
      <c r="O2173" s="75"/>
      <c r="P2173" s="75"/>
      <c r="Q2173" s="75"/>
      <c r="R2173" s="96"/>
      <c r="S2173" s="75"/>
      <c r="T2173" s="175"/>
      <c r="U2173" s="99"/>
      <c r="V2173" s="99"/>
      <c r="W2173" s="475"/>
      <c r="X2173" s="160"/>
      <c r="AD2173" s="90"/>
      <c r="AE2173" s="90"/>
      <c r="AG2173" s="1028"/>
      <c r="AH2173" s="1028"/>
      <c r="AI2173" s="1028"/>
    </row>
    <row r="2174" spans="1:35" s="2276" customFormat="1" ht="12" x14ac:dyDescent="0.2">
      <c r="A2174" s="2280"/>
      <c r="B2174" s="2265"/>
      <c r="C2174" s="2266"/>
      <c r="D2174" s="2266"/>
      <c r="E2174" s="2267"/>
      <c r="F2174" s="2267"/>
      <c r="G2174" s="2267"/>
      <c r="H2174" s="2267"/>
      <c r="I2174" s="2268"/>
      <c r="J2174" s="2268"/>
      <c r="K2174" s="2268"/>
      <c r="L2174" s="2267"/>
      <c r="M2174" s="2267"/>
      <c r="N2174" s="2267"/>
      <c r="O2174" s="2267"/>
      <c r="P2174" s="2267"/>
      <c r="Q2174" s="2269"/>
      <c r="R2174" s="2270"/>
      <c r="S2174" s="2271"/>
      <c r="T2174" s="2271"/>
      <c r="U2174" s="2272"/>
      <c r="V2174" s="2272"/>
      <c r="W2174" s="2272"/>
      <c r="X2174" s="2273"/>
      <c r="Y2174" s="2274"/>
      <c r="Z2174" s="2275"/>
      <c r="AB2174" s="1389"/>
      <c r="AC2174" s="1389"/>
      <c r="AD2174" s="1389"/>
      <c r="AE2174" s="2277"/>
      <c r="AF2174" s="1389"/>
      <c r="AG2174" s="1389" t="str">
        <f>IF(A2174="","",(IFERROR(VLOOKUP(A2174,Projecten!A$4:W$2618,23,FALSE),"niet bekend")))</f>
        <v/>
      </c>
      <c r="AH2174" s="2278" t="str">
        <f>IF(A2174="","",(IFERROR(VLOOKUP(A2174,Projecten!A$4:W$2618,12,FALSE),"niet bekend")))</f>
        <v/>
      </c>
      <c r="AI2174" s="2279"/>
    </row>
    <row r="2175" spans="1:35" s="1323" customFormat="1" x14ac:dyDescent="0.2">
      <c r="A2175" s="1038"/>
      <c r="B2175" s="1322"/>
      <c r="C2175" s="1922">
        <f>SUM(F2175:H2175)</f>
        <v>668</v>
      </c>
      <c r="D2175" s="1923"/>
      <c r="E2175" s="1924">
        <f>SUM(E2176:E2201)</f>
        <v>42</v>
      </c>
      <c r="F2175" s="1924">
        <f>SUM(F2176:F2201)</f>
        <v>339</v>
      </c>
      <c r="G2175" s="1924">
        <f>SUM(G2176:G2201)</f>
        <v>210</v>
      </c>
      <c r="H2175" s="1924">
        <f>SUM(H2176:H2201)</f>
        <v>119</v>
      </c>
      <c r="I2175" s="1925"/>
      <c r="J2175" s="1925"/>
      <c r="K2175" s="1925"/>
      <c r="L2175" s="1924"/>
      <c r="M2175" s="1924"/>
      <c r="N2175" s="1924"/>
      <c r="O2175" s="1924"/>
      <c r="P2175" s="1924"/>
      <c r="Q2175" s="1653">
        <v>21</v>
      </c>
      <c r="R2175" s="1654"/>
      <c r="S2175" s="1655"/>
      <c r="T2175" s="1655"/>
      <c r="U2175" s="1926"/>
      <c r="V2175" s="1657">
        <f>SUM(W2175:W2196)</f>
        <v>493.75</v>
      </c>
      <c r="W2175" s="1320"/>
      <c r="X2175" s="1320">
        <f>Productiemedewerkers!C2620</f>
        <v>0</v>
      </c>
      <c r="Y2175" s="1321">
        <f>V2175-X2175</f>
        <v>493.75</v>
      </c>
      <c r="Z2175" s="1322"/>
      <c r="AB2175" s="1324"/>
      <c r="AC2175" s="1324"/>
      <c r="AD2175" s="1325" t="str">
        <f>CONCATENATE("week ",Q2175)</f>
        <v>week 21</v>
      </c>
      <c r="AE2175" s="1326"/>
      <c r="AF2175" s="1327">
        <f>SUM(AF2176:AF2196)</f>
        <v>30784.32</v>
      </c>
      <c r="AG2175" s="1324" t="str">
        <f>IF(A2175="","",(IFERROR(VLOOKUP(A2175,Projecten!A$4:W$2618,23,FALSE),"niet bekend")))</f>
        <v/>
      </c>
      <c r="AH2175" s="1328" t="str">
        <f>IF(A2175="","",(IFERROR(VLOOKUP(A2175,Projecten!A$4:W$2618,12,FALSE),"niet bekend")))</f>
        <v/>
      </c>
    </row>
    <row r="2176" spans="1:35" s="1287" customFormat="1" ht="12" x14ac:dyDescent="0.2">
      <c r="A2176" s="1329"/>
      <c r="B2176" s="1447"/>
      <c r="C2176" s="1455"/>
      <c r="D2176" s="1453"/>
      <c r="E2176" s="1454"/>
      <c r="F2176" s="1454"/>
      <c r="G2176" s="1454"/>
      <c r="H2176" s="1454"/>
      <c r="I2176" s="1334"/>
      <c r="J2176" s="1334"/>
      <c r="K2176" s="1334"/>
      <c r="L2176" s="1335"/>
      <c r="M2176" s="1335"/>
      <c r="N2176" s="1335"/>
      <c r="O2176" s="1335"/>
      <c r="P2176" s="1335"/>
      <c r="Q2176" s="1290" t="s">
        <v>3493</v>
      </c>
      <c r="R2176" s="1336"/>
      <c r="S2176" s="1337"/>
      <c r="T2176" s="1338"/>
      <c r="U2176" s="1331"/>
      <c r="V2176" s="1353" t="s">
        <v>2493</v>
      </c>
      <c r="W2176" s="1340"/>
      <c r="X2176" s="1331"/>
      <c r="Y2176" s="1331"/>
      <c r="Z2176" s="1290"/>
      <c r="AB2176" s="1291"/>
      <c r="AC2176" s="1291"/>
      <c r="AD2176" s="1291"/>
      <c r="AE2176" s="1412" t="str">
        <f>IF(A2176="","",(IFERROR(VLOOKUP(A2176,Projecten!A$4:W$2618,5,FALSE),"niet bekend")))</f>
        <v/>
      </c>
      <c r="AF2176" s="1293" t="str">
        <f>IF(AE2176="","",(IF(E2176=0,AH2176,(E2176/AE2176*AH2176))))</f>
        <v/>
      </c>
      <c r="AG2176" s="1291" t="str">
        <f>IF(A2176="","",(IFERROR(VLOOKUP(A2176,Projecten!A$4:W$2618,23,FALSE),"niet bekend")))</f>
        <v/>
      </c>
      <c r="AH2176" s="2242" t="str">
        <f>IF(A2176="","",(IFERROR(VLOOKUP(A2176,Projecten!A$4:W$2618,12,FALSE),"niet bekend")))</f>
        <v/>
      </c>
    </row>
    <row r="2177" spans="1:34" s="1287" customFormat="1" x14ac:dyDescent="0.2">
      <c r="A2177" s="4"/>
      <c r="B2177" s="1290"/>
      <c r="C2177" s="1414" t="s">
        <v>3494</v>
      </c>
      <c r="D2177" s="1331"/>
      <c r="E2177" s="1348"/>
      <c r="F2177" s="1348"/>
      <c r="G2177" s="1348"/>
      <c r="H2177" s="1348"/>
      <c r="I2177" s="1336"/>
      <c r="J2177" s="1336"/>
      <c r="K2177" s="1336"/>
      <c r="L2177" s="1348"/>
      <c r="M2177" s="1348"/>
      <c r="N2177" s="1348"/>
      <c r="O2177" s="1348"/>
      <c r="P2177" s="1348"/>
      <c r="Q2177" s="1290"/>
      <c r="R2177" s="1336"/>
      <c r="S2177" s="1348"/>
      <c r="T2177" s="1338"/>
      <c r="U2177" s="1331"/>
      <c r="V2177" s="1331"/>
      <c r="W2177" s="1394">
        <v>198</v>
      </c>
      <c r="X2177" s="1331"/>
      <c r="Y2177" s="1331"/>
      <c r="Z2177" s="1290"/>
      <c r="AB2177" s="1291"/>
      <c r="AC2177" s="1291"/>
      <c r="AD2177" s="1291"/>
      <c r="AE2177" s="1292"/>
      <c r="AF2177" s="1293"/>
      <c r="AG2177" s="1291"/>
      <c r="AH2177" s="2242"/>
    </row>
    <row r="2178" spans="1:34" s="1461" customFormat="1" ht="12" x14ac:dyDescent="0.2">
      <c r="A2178" s="1415"/>
      <c r="B2178" s="1414"/>
      <c r="C2178" s="1414" t="s">
        <v>3169</v>
      </c>
      <c r="D2178" s="1455"/>
      <c r="E2178" s="1457"/>
      <c r="F2178" s="1457"/>
      <c r="G2178" s="1457"/>
      <c r="H2178" s="1457"/>
      <c r="I2178" s="1456"/>
      <c r="J2178" s="1456"/>
      <c r="K2178" s="1456"/>
      <c r="L2178" s="1456"/>
      <c r="M2178" s="1348"/>
      <c r="N2178" s="1348"/>
      <c r="O2178" s="1348"/>
      <c r="P2178" s="1348"/>
      <c r="Q2178" s="1414"/>
      <c r="R2178" s="1456"/>
      <c r="S2178" s="1458"/>
      <c r="T2178" s="1459"/>
      <c r="U2178" s="1455"/>
      <c r="V2178" s="1455"/>
      <c r="W2178" s="1394">
        <v>40</v>
      </c>
      <c r="X2178" s="1455"/>
      <c r="Y2178" s="1455"/>
      <c r="Z2178" s="1928"/>
      <c r="AB2178" s="1462"/>
      <c r="AC2178" s="1462"/>
      <c r="AD2178" s="1462"/>
      <c r="AE2178" s="1370" t="str">
        <f>IF(A2178="","",(IFERROR(VLOOKUP(A2178,Projecten!A$4:W$2618,5,FALSE),"niet bekend")))</f>
        <v/>
      </c>
      <c r="AF2178" s="1371" t="str">
        <f>IF(AE2178="","",(IF(E2178=0,AH2178,(E2178/AE2178*AH2178))))</f>
        <v/>
      </c>
      <c r="AG2178" s="1369" t="str">
        <f>IF(A2178="","",(IFERROR(VLOOKUP(A2178,Projecten!A$4:W$2618,23,FALSE),"niet bekend")))</f>
        <v/>
      </c>
      <c r="AH2178" s="1955" t="str">
        <f>IF(A2178="","",(IFERROR(VLOOKUP(A2178,Projecten!A$4:W$2618,12,FALSE),"niet bekend")))</f>
        <v/>
      </c>
    </row>
    <row r="2179" spans="1:34" s="1461" customFormat="1" ht="12" x14ac:dyDescent="0.2">
      <c r="A2179" s="1415"/>
      <c r="B2179" s="1414"/>
      <c r="C2179" s="1414" t="s">
        <v>409</v>
      </c>
      <c r="D2179" s="1455"/>
      <c r="E2179" s="1457"/>
      <c r="F2179" s="1457"/>
      <c r="G2179" s="1457"/>
      <c r="H2179" s="1457"/>
      <c r="I2179" s="1456"/>
      <c r="J2179" s="1456"/>
      <c r="K2179" s="1456"/>
      <c r="L2179" s="1456"/>
      <c r="M2179" s="1348"/>
      <c r="N2179" s="1348"/>
      <c r="O2179" s="1348"/>
      <c r="P2179" s="1348"/>
      <c r="Q2179" s="1414"/>
      <c r="R2179" s="1456"/>
      <c r="S2179" s="1458"/>
      <c r="T2179" s="1459"/>
      <c r="U2179" s="1455"/>
      <c r="V2179" s="1455"/>
      <c r="W2179" s="1394">
        <v>24.75</v>
      </c>
      <c r="X2179" s="1455"/>
      <c r="Y2179" s="1455"/>
      <c r="Z2179" s="1928"/>
      <c r="AB2179" s="1462"/>
      <c r="AC2179" s="1462"/>
      <c r="AD2179" s="1462"/>
      <c r="AE2179" s="1370" t="str">
        <f>IF(A2179="","",(IFERROR(VLOOKUP(A2179,Projecten!A$4:W$2618,5,FALSE),"niet bekend")))</f>
        <v/>
      </c>
      <c r="AF2179" s="1371" t="str">
        <f>IF(AE2179="","",(IF(E2179=0,AH2179,(E2179/AE2179*AH2179))))</f>
        <v/>
      </c>
      <c r="AG2179" s="1369" t="str">
        <f>IF(A2179="","",(IFERROR(VLOOKUP(A2179,Projecten!A$4:W$2618,23,FALSE),"niet bekend")))</f>
        <v/>
      </c>
      <c r="AH2179" s="1955" t="str">
        <f>IF(A2179="","",(IFERROR(VLOOKUP(A2179,Projecten!A$4:W$2618,12,FALSE),"niet bekend")))</f>
        <v/>
      </c>
    </row>
    <row r="2180" spans="1:34" s="1461" customFormat="1" ht="12" x14ac:dyDescent="0.2">
      <c r="A2180" s="1415"/>
      <c r="B2180" s="1414"/>
      <c r="C2180" s="1414" t="s">
        <v>3777</v>
      </c>
      <c r="D2180" s="1455"/>
      <c r="E2180" s="1457"/>
      <c r="F2180" s="1457"/>
      <c r="G2180" s="1457"/>
      <c r="H2180" s="1457"/>
      <c r="I2180" s="1456"/>
      <c r="J2180" s="1456"/>
      <c r="K2180" s="1456"/>
      <c r="L2180" s="1456"/>
      <c r="M2180" s="1348"/>
      <c r="N2180" s="1348"/>
      <c r="O2180" s="1348"/>
      <c r="P2180" s="1348"/>
      <c r="Q2180" s="1414"/>
      <c r="R2180" s="1456"/>
      <c r="S2180" s="1458"/>
      <c r="T2180" s="1459"/>
      <c r="U2180" s="1455"/>
      <c r="V2180" s="1455"/>
      <c r="W2180" s="1394">
        <v>38</v>
      </c>
      <c r="X2180" s="1455"/>
      <c r="Y2180" s="1455"/>
      <c r="Z2180" s="1928"/>
      <c r="AB2180" s="1462"/>
      <c r="AC2180" s="1462"/>
      <c r="AD2180" s="1462"/>
      <c r="AE2180" s="1370" t="str">
        <f>IF(A2180="","",(IFERROR(VLOOKUP(A2180,Projecten!A$4:W$2618,5,FALSE),"niet bekend")))</f>
        <v/>
      </c>
      <c r="AF2180" s="1371" t="str">
        <f>IF(AE2180="","",(IF(E2180=0,AH2180,(E2180/AE2180*AH2180))))</f>
        <v/>
      </c>
      <c r="AG2180" s="1369" t="str">
        <f>IF(A2180="","",(IFERROR(VLOOKUP(A2180,Projecten!A$4:W$2618,23,FALSE),"niet bekend")))</f>
        <v/>
      </c>
      <c r="AH2180" s="1955" t="str">
        <f>IF(A2180="","",(IFERROR(VLOOKUP(A2180,Projecten!A$4:W$2618,12,FALSE),"niet bekend")))</f>
        <v/>
      </c>
    </row>
    <row r="2181" spans="1:34" s="1461" customFormat="1" ht="12" x14ac:dyDescent="0.2">
      <c r="A2181" s="1415"/>
      <c r="B2181" s="1414"/>
      <c r="C2181" s="1414" t="s">
        <v>3861</v>
      </c>
      <c r="D2181" s="1455"/>
      <c r="E2181" s="1457"/>
      <c r="F2181" s="1457"/>
      <c r="G2181" s="1457"/>
      <c r="H2181" s="1457"/>
      <c r="I2181" s="1456"/>
      <c r="J2181" s="1456"/>
      <c r="K2181" s="1456"/>
      <c r="L2181" s="1456"/>
      <c r="M2181" s="1348"/>
      <c r="N2181" s="1348"/>
      <c r="O2181" s="1348"/>
      <c r="P2181" s="1348"/>
      <c r="Q2181" s="1414"/>
      <c r="R2181" s="1456"/>
      <c r="S2181" s="1458"/>
      <c r="T2181" s="1459"/>
      <c r="U2181" s="1455"/>
      <c r="V2181" s="1455"/>
      <c r="W2181" s="1394">
        <v>3</v>
      </c>
      <c r="X2181" s="1455"/>
      <c r="Y2181" s="1455"/>
      <c r="Z2181" s="1928"/>
      <c r="AB2181" s="1462"/>
      <c r="AC2181" s="1462"/>
      <c r="AD2181" s="1462"/>
      <c r="AE2181" s="1370"/>
      <c r="AF2181" s="1371"/>
      <c r="AG2181" s="1369"/>
      <c r="AH2181" s="1955"/>
    </row>
    <row r="2182" spans="1:34" s="1461" customFormat="1" ht="12" x14ac:dyDescent="0.2">
      <c r="A2182" s="1415"/>
      <c r="B2182" s="1414"/>
      <c r="C2182" s="1414" t="s">
        <v>3901</v>
      </c>
      <c r="D2182" s="1455"/>
      <c r="E2182" s="1457"/>
      <c r="F2182" s="1457"/>
      <c r="G2182" s="1457"/>
      <c r="H2182" s="1457"/>
      <c r="I2182" s="1456"/>
      <c r="J2182" s="1456"/>
      <c r="K2182" s="1456"/>
      <c r="L2182" s="1456"/>
      <c r="M2182" s="1348"/>
      <c r="N2182" s="1348"/>
      <c r="O2182" s="1348"/>
      <c r="P2182" s="1348"/>
      <c r="Q2182" s="1414"/>
      <c r="R2182" s="1456"/>
      <c r="S2182" s="1458"/>
      <c r="T2182" s="1459"/>
      <c r="U2182" s="1455"/>
      <c r="V2182" s="1455"/>
      <c r="W2182" s="1394">
        <v>3</v>
      </c>
      <c r="X2182" s="1455"/>
      <c r="Y2182" s="1455"/>
      <c r="Z2182" s="1928"/>
      <c r="AB2182" s="1462"/>
      <c r="AC2182" s="1462"/>
      <c r="AD2182" s="1462"/>
      <c r="AE2182" s="1370"/>
      <c r="AF2182" s="1371"/>
      <c r="AG2182" s="1369"/>
      <c r="AH2182" s="1955"/>
    </row>
    <row r="2183" spans="1:34" s="1461" customFormat="1" ht="12" x14ac:dyDescent="0.2">
      <c r="A2183" s="1415"/>
      <c r="B2183" s="1414"/>
      <c r="C2183" s="1414"/>
      <c r="D2183" s="1455"/>
      <c r="E2183" s="1457"/>
      <c r="F2183" s="1457"/>
      <c r="G2183" s="1457"/>
      <c r="H2183" s="1457"/>
      <c r="I2183" s="1456"/>
      <c r="J2183" s="1456"/>
      <c r="K2183" s="1456"/>
      <c r="L2183" s="1456"/>
      <c r="M2183" s="1348"/>
      <c r="N2183" s="1348"/>
      <c r="O2183" s="1348"/>
      <c r="P2183" s="1348"/>
      <c r="Q2183" s="1414"/>
      <c r="R2183" s="1456"/>
      <c r="S2183" s="1458"/>
      <c r="T2183" s="1459"/>
      <c r="U2183" s="1455"/>
      <c r="V2183" s="1455"/>
      <c r="W2183" s="1394"/>
      <c r="X2183" s="1455"/>
      <c r="Y2183" s="1455"/>
      <c r="Z2183" s="1928"/>
      <c r="AB2183" s="1462"/>
      <c r="AC2183" s="1462"/>
      <c r="AD2183" s="1462"/>
      <c r="AE2183" s="1370"/>
      <c r="AF2183" s="1371"/>
      <c r="AG2183" s="1369"/>
      <c r="AH2183" s="1955"/>
    </row>
    <row r="2184" spans="1:34" s="1368" customFormat="1" ht="12" x14ac:dyDescent="0.2">
      <c r="A2184" s="1603">
        <v>2017348</v>
      </c>
      <c r="B2184" s="2176">
        <v>121328</v>
      </c>
      <c r="C2184" s="1495" t="s">
        <v>3749</v>
      </c>
      <c r="D2184" s="1613" t="s">
        <v>68</v>
      </c>
      <c r="E2184" s="1613">
        <v>0</v>
      </c>
      <c r="F2184" s="1613">
        <v>2</v>
      </c>
      <c r="G2184" s="1613">
        <v>1</v>
      </c>
      <c r="H2184" s="1613">
        <v>1</v>
      </c>
      <c r="I2184" s="1398">
        <v>42864</v>
      </c>
      <c r="J2184" s="1398" t="s">
        <v>1737</v>
      </c>
      <c r="K2184" s="1398" t="s">
        <v>1737</v>
      </c>
      <c r="L2184" s="1398" t="s">
        <v>1737</v>
      </c>
      <c r="M2184" s="1431" t="s">
        <v>89</v>
      </c>
      <c r="N2184" s="1431" t="s">
        <v>89</v>
      </c>
      <c r="O2184" s="1431" t="s">
        <v>89</v>
      </c>
      <c r="P2184" s="1431" t="s">
        <v>89</v>
      </c>
      <c r="Q2184" s="1361" t="s">
        <v>1163</v>
      </c>
      <c r="R2184" s="1359"/>
      <c r="S2184" s="1362">
        <v>22</v>
      </c>
      <c r="T2184" s="1363"/>
      <c r="U2184" s="1364" t="s">
        <v>561</v>
      </c>
      <c r="V2184" s="1364"/>
      <c r="W2184" s="1356">
        <v>5</v>
      </c>
      <c r="X2184" s="1364"/>
      <c r="Y2184" s="1364"/>
      <c r="Z2184" s="2077">
        <v>42851</v>
      </c>
      <c r="AB2184" s="1369"/>
      <c r="AC2184" s="1369"/>
      <c r="AD2184" s="1369"/>
      <c r="AE2184" s="1370">
        <f>IF(A2184="","",(IFERROR(VLOOKUP(A2184,Projecten!A$4:W$2618,5,FALSE),"niet bekend")))</f>
        <v>0</v>
      </c>
      <c r="AF2184" s="1371">
        <f t="shared" ref="AF2184:AF2191" si="185">IF(AE2184="","",(IF(E2184=0,AH2184,(E2184/AE2184*AH2184))))</f>
        <v>426.69</v>
      </c>
      <c r="AG2184" s="1369">
        <f>IF(A2184="","",(IFERROR(VLOOKUP(A2184,Projecten!A$4:W$2618,23,FALSE),"niet bekend")))</f>
        <v>426.69</v>
      </c>
      <c r="AH2184" s="1955">
        <f>IF(A2184="","",(IFERROR(VLOOKUP(A2184,Projecten!A$4:W$2618,12,FALSE),"niet bekend")))</f>
        <v>426.69</v>
      </c>
    </row>
    <row r="2185" spans="1:34" s="1368" customFormat="1" ht="12" x14ac:dyDescent="0.2">
      <c r="A2185" s="2176">
        <v>2017353</v>
      </c>
      <c r="B2185" s="2176">
        <v>121328</v>
      </c>
      <c r="C2185" s="1495">
        <v>615517</v>
      </c>
      <c r="D2185" s="1613" t="s">
        <v>68</v>
      </c>
      <c r="E2185" s="1613">
        <v>1</v>
      </c>
      <c r="F2185" s="1613">
        <v>8</v>
      </c>
      <c r="G2185" s="1613">
        <v>5</v>
      </c>
      <c r="H2185" s="1613">
        <v>3</v>
      </c>
      <c r="I2185" s="1398">
        <v>42864</v>
      </c>
      <c r="J2185" s="1398" t="s">
        <v>1737</v>
      </c>
      <c r="K2185" s="1398" t="s">
        <v>1737</v>
      </c>
      <c r="L2185" s="1398" t="s">
        <v>1737</v>
      </c>
      <c r="M2185" s="1431" t="s">
        <v>89</v>
      </c>
      <c r="N2185" s="1431" t="s">
        <v>89</v>
      </c>
      <c r="O2185" s="1431" t="s">
        <v>89</v>
      </c>
      <c r="P2185" s="1431" t="s">
        <v>89</v>
      </c>
      <c r="Q2185" s="1361" t="s">
        <v>1163</v>
      </c>
      <c r="R2185" s="1359"/>
      <c r="S2185" s="1362">
        <v>22</v>
      </c>
      <c r="T2185" s="1363"/>
      <c r="U2185" s="1364" t="s">
        <v>278</v>
      </c>
      <c r="V2185" s="1364"/>
      <c r="W2185" s="1356">
        <v>18</v>
      </c>
      <c r="X2185" s="1364"/>
      <c r="Y2185" s="1364"/>
      <c r="Z2185" s="2077">
        <v>42856</v>
      </c>
      <c r="AB2185" s="1369"/>
      <c r="AC2185" s="1369"/>
      <c r="AD2185" s="1369"/>
      <c r="AE2185" s="1370">
        <f>IF(A2185="","",(IFERROR(VLOOKUP(A2185,Projecten!A$4:W$2618,5,FALSE),"niet bekend")))</f>
        <v>1</v>
      </c>
      <c r="AF2185" s="1371">
        <f t="shared" si="185"/>
        <v>3032.9</v>
      </c>
      <c r="AG2185" s="1369">
        <f>IF(A2185="","",(IFERROR(VLOOKUP(A2185,Projecten!A$4:W$2618,23,FALSE),"niet bekend")))</f>
        <v>3032.9</v>
      </c>
      <c r="AH2185" s="1955">
        <f>IF(A2185="","",(IFERROR(VLOOKUP(A2185,Projecten!A$4:W$2618,12,FALSE),"niet bekend")))</f>
        <v>3032.9</v>
      </c>
    </row>
    <row r="2186" spans="1:34" s="1368" customFormat="1" ht="12" x14ac:dyDescent="0.2">
      <c r="A2186" s="2176">
        <v>2017354</v>
      </c>
      <c r="B2186" s="2176">
        <v>121329</v>
      </c>
      <c r="C2186" s="1495">
        <v>623717</v>
      </c>
      <c r="D2186" s="1613" t="s">
        <v>68</v>
      </c>
      <c r="E2186" s="1613">
        <v>1</v>
      </c>
      <c r="F2186" s="1613">
        <v>9</v>
      </c>
      <c r="G2186" s="1613">
        <v>6</v>
      </c>
      <c r="H2186" s="1613">
        <v>3</v>
      </c>
      <c r="I2186" s="1398">
        <v>42864</v>
      </c>
      <c r="J2186" s="1398" t="s">
        <v>1737</v>
      </c>
      <c r="K2186" s="1398" t="s">
        <v>1737</v>
      </c>
      <c r="L2186" s="1398" t="s">
        <v>1737</v>
      </c>
      <c r="M2186" s="1431" t="s">
        <v>89</v>
      </c>
      <c r="N2186" s="1431" t="s">
        <v>89</v>
      </c>
      <c r="O2186" s="1431" t="s">
        <v>89</v>
      </c>
      <c r="P2186" s="1431" t="s">
        <v>89</v>
      </c>
      <c r="Q2186" s="1361" t="s">
        <v>1163</v>
      </c>
      <c r="R2186" s="1359"/>
      <c r="S2186" s="1362">
        <v>22</v>
      </c>
      <c r="T2186" s="1363"/>
      <c r="U2186" s="1364" t="s">
        <v>278</v>
      </c>
      <c r="V2186" s="1364"/>
      <c r="W2186" s="1356">
        <v>16</v>
      </c>
      <c r="X2186" s="1364"/>
      <c r="Y2186" s="1364"/>
      <c r="Z2186" s="2077">
        <v>42856</v>
      </c>
      <c r="AB2186" s="1369"/>
      <c r="AC2186" s="1369"/>
      <c r="AD2186" s="1369"/>
      <c r="AE2186" s="1370">
        <f>IF(A2186="","",(IFERROR(VLOOKUP(A2186,Projecten!A$4:W$2618,5,FALSE),"niet bekend")))</f>
        <v>1</v>
      </c>
      <c r="AF2186" s="1371">
        <f t="shared" si="185"/>
        <v>2479.7600000000002</v>
      </c>
      <c r="AG2186" s="1369">
        <f>IF(A2186="","",(IFERROR(VLOOKUP(A2186,Projecten!A$4:W$2618,23,FALSE),"niet bekend")))</f>
        <v>2479.7600000000002</v>
      </c>
      <c r="AH2186" s="1955">
        <f>IF(A2186="","",(IFERROR(VLOOKUP(A2186,Projecten!A$4:W$2618,12,FALSE),"niet bekend")))</f>
        <v>2479.7600000000002</v>
      </c>
    </row>
    <row r="2187" spans="1:34" s="1368" customFormat="1" ht="12" x14ac:dyDescent="0.2">
      <c r="A2187" s="2176">
        <v>2017355</v>
      </c>
      <c r="B2187" s="2176">
        <v>121329</v>
      </c>
      <c r="C2187" s="1495">
        <v>623817</v>
      </c>
      <c r="D2187" s="1613" t="s">
        <v>68</v>
      </c>
      <c r="E2187" s="1613">
        <v>1</v>
      </c>
      <c r="F2187" s="1613">
        <v>9</v>
      </c>
      <c r="G2187" s="1613">
        <v>6</v>
      </c>
      <c r="H2187" s="1613">
        <v>3</v>
      </c>
      <c r="I2187" s="1398">
        <v>42871</v>
      </c>
      <c r="J2187" s="1398" t="s">
        <v>1737</v>
      </c>
      <c r="K2187" s="1398" t="s">
        <v>1737</v>
      </c>
      <c r="L2187" s="1398" t="s">
        <v>1737</v>
      </c>
      <c r="M2187" s="1431" t="s">
        <v>89</v>
      </c>
      <c r="N2187" s="1431" t="s">
        <v>89</v>
      </c>
      <c r="O2187" s="1431" t="s">
        <v>89</v>
      </c>
      <c r="P2187" s="1431" t="s">
        <v>89</v>
      </c>
      <c r="Q2187" s="1361" t="s">
        <v>1163</v>
      </c>
      <c r="R2187" s="1359"/>
      <c r="S2187" s="1362">
        <v>22</v>
      </c>
      <c r="T2187" s="1363"/>
      <c r="U2187" s="1364" t="s">
        <v>278</v>
      </c>
      <c r="V2187" s="1364"/>
      <c r="W2187" s="1356">
        <v>16</v>
      </c>
      <c r="X2187" s="1364"/>
      <c r="Y2187" s="1364"/>
      <c r="Z2187" s="2077">
        <v>42856</v>
      </c>
      <c r="AB2187" s="1369"/>
      <c r="AC2187" s="1369"/>
      <c r="AD2187" s="1369"/>
      <c r="AE2187" s="1370">
        <f>IF(A2187="","",(IFERROR(VLOOKUP(A2187,Projecten!A$4:W$2618,5,FALSE),"niet bekend")))</f>
        <v>1</v>
      </c>
      <c r="AF2187" s="1371">
        <f t="shared" si="185"/>
        <v>2479.7600000000002</v>
      </c>
      <c r="AG2187" s="1369">
        <f>IF(A2187="","",(IFERROR(VLOOKUP(A2187,Projecten!A$4:W$2618,23,FALSE),"niet bekend")))</f>
        <v>2479.7600000000002</v>
      </c>
      <c r="AH2187" s="1955">
        <f>IF(A2187="","",(IFERROR(VLOOKUP(A2187,Projecten!A$4:W$2618,12,FALSE),"niet bekend")))</f>
        <v>2479.7600000000002</v>
      </c>
    </row>
    <row r="2188" spans="1:34" s="1368" customFormat="1" ht="12" x14ac:dyDescent="0.2">
      <c r="A2188" s="2176">
        <v>2017356</v>
      </c>
      <c r="B2188" s="2176">
        <v>121330</v>
      </c>
      <c r="C2188" s="1495">
        <v>623917</v>
      </c>
      <c r="D2188" s="1613" t="s">
        <v>68</v>
      </c>
      <c r="E2188" s="1613">
        <v>1</v>
      </c>
      <c r="F2188" s="1613">
        <v>9</v>
      </c>
      <c r="G2188" s="1613">
        <v>6</v>
      </c>
      <c r="H2188" s="1613">
        <v>3</v>
      </c>
      <c r="I2188" s="1398">
        <v>42871</v>
      </c>
      <c r="J2188" s="1398" t="s">
        <v>1737</v>
      </c>
      <c r="K2188" s="1398" t="s">
        <v>1737</v>
      </c>
      <c r="L2188" s="1398" t="s">
        <v>1737</v>
      </c>
      <c r="M2188" s="1431" t="s">
        <v>89</v>
      </c>
      <c r="N2188" s="1431" t="s">
        <v>89</v>
      </c>
      <c r="O2188" s="1431" t="s">
        <v>89</v>
      </c>
      <c r="P2188" s="1431" t="s">
        <v>89</v>
      </c>
      <c r="Q2188" s="1361" t="s">
        <v>1163</v>
      </c>
      <c r="R2188" s="1359"/>
      <c r="S2188" s="1362">
        <v>22</v>
      </c>
      <c r="T2188" s="1363"/>
      <c r="U2188" s="1364" t="s">
        <v>278</v>
      </c>
      <c r="V2188" s="1364"/>
      <c r="W2188" s="1356">
        <v>16</v>
      </c>
      <c r="X2188" s="1364"/>
      <c r="Y2188" s="1364"/>
      <c r="Z2188" s="2077">
        <v>42856</v>
      </c>
      <c r="AB2188" s="1369"/>
      <c r="AC2188" s="1369"/>
      <c r="AD2188" s="1369"/>
      <c r="AE2188" s="1370">
        <f>IF(A2188="","",(IFERROR(VLOOKUP(A2188,Projecten!A$4:W$2618,5,FALSE),"niet bekend")))</f>
        <v>1</v>
      </c>
      <c r="AF2188" s="1371">
        <f t="shared" si="185"/>
        <v>2479.7600000000002</v>
      </c>
      <c r="AG2188" s="1369">
        <f>IF(A2188="","",(IFERROR(VLOOKUP(A2188,Projecten!A$4:W$2618,23,FALSE),"niet bekend")))</f>
        <v>2479.7600000000002</v>
      </c>
      <c r="AH2188" s="1955">
        <f>IF(A2188="","",(IFERROR(VLOOKUP(A2188,Projecten!A$4:W$2618,12,FALSE),"niet bekend")))</f>
        <v>2479.7600000000002</v>
      </c>
    </row>
    <row r="2189" spans="1:34" s="1368" customFormat="1" ht="12" x14ac:dyDescent="0.2">
      <c r="A2189" s="1357">
        <v>2017358</v>
      </c>
      <c r="B2189" s="2176">
        <v>121330</v>
      </c>
      <c r="C2189" s="1495">
        <v>503317</v>
      </c>
      <c r="D2189" s="1613" t="s">
        <v>68</v>
      </c>
      <c r="E2189" s="1613">
        <v>1</v>
      </c>
      <c r="F2189" s="1613">
        <v>6</v>
      </c>
      <c r="G2189" s="1613">
        <v>5</v>
      </c>
      <c r="H2189" s="1613">
        <v>2</v>
      </c>
      <c r="I2189" s="1398">
        <v>42871</v>
      </c>
      <c r="J2189" s="1398" t="s">
        <v>1737</v>
      </c>
      <c r="K2189" s="1398" t="s">
        <v>1737</v>
      </c>
      <c r="L2189" s="1398" t="s">
        <v>1737</v>
      </c>
      <c r="M2189" s="1431" t="s">
        <v>89</v>
      </c>
      <c r="N2189" s="1431" t="s">
        <v>89</v>
      </c>
      <c r="O2189" s="1431" t="s">
        <v>89</v>
      </c>
      <c r="P2189" s="1431" t="s">
        <v>89</v>
      </c>
      <c r="Q2189" s="1361" t="s">
        <v>1163</v>
      </c>
      <c r="R2189" s="1359"/>
      <c r="S2189" s="1362">
        <v>22</v>
      </c>
      <c r="T2189" s="1363"/>
      <c r="U2189" s="1364" t="s">
        <v>278</v>
      </c>
      <c r="V2189" s="1364"/>
      <c r="W2189" s="1356">
        <v>12</v>
      </c>
      <c r="X2189" s="1364"/>
      <c r="Y2189" s="1364"/>
      <c r="Z2189" s="2077">
        <v>42856</v>
      </c>
      <c r="AB2189" s="1369"/>
      <c r="AC2189" s="1369"/>
      <c r="AD2189" s="1369"/>
      <c r="AE2189" s="1370">
        <f>IF(A2189="","",(IFERROR(VLOOKUP(A2189,Projecten!A$4:W$2618,5,FALSE),"niet bekend")))</f>
        <v>1</v>
      </c>
      <c r="AF2189" s="1371">
        <f t="shared" si="185"/>
        <v>1838.99</v>
      </c>
      <c r="AG2189" s="1369">
        <f>IF(A2189="","",(IFERROR(VLOOKUP(A2189,Projecten!A$4:W$2618,23,FALSE),"niet bekend")))</f>
        <v>1838.99</v>
      </c>
      <c r="AH2189" s="1955">
        <f>IF(A2189="","",(IFERROR(VLOOKUP(A2189,Projecten!A$4:W$2618,12,FALSE),"niet bekend")))</f>
        <v>1838.99</v>
      </c>
    </row>
    <row r="2190" spans="1:34" s="1368" customFormat="1" ht="12" x14ac:dyDescent="0.2">
      <c r="A2190" s="1357">
        <v>2017359</v>
      </c>
      <c r="B2190" s="2176">
        <v>121330</v>
      </c>
      <c r="C2190" s="1495" t="s">
        <v>3764</v>
      </c>
      <c r="D2190" s="1613" t="s">
        <v>68</v>
      </c>
      <c r="E2190" s="1613">
        <v>0</v>
      </c>
      <c r="F2190" s="1613">
        <v>2</v>
      </c>
      <c r="G2190" s="1613">
        <v>1</v>
      </c>
      <c r="H2190" s="1613">
        <v>1</v>
      </c>
      <c r="I2190" s="1398">
        <v>42871</v>
      </c>
      <c r="J2190" s="1398" t="s">
        <v>1737</v>
      </c>
      <c r="K2190" s="1398" t="s">
        <v>1737</v>
      </c>
      <c r="L2190" s="1398" t="s">
        <v>1737</v>
      </c>
      <c r="M2190" s="1431" t="s">
        <v>89</v>
      </c>
      <c r="N2190" s="1431" t="s">
        <v>89</v>
      </c>
      <c r="O2190" s="1431" t="s">
        <v>89</v>
      </c>
      <c r="P2190" s="1431" t="s">
        <v>89</v>
      </c>
      <c r="Q2190" s="1361" t="s">
        <v>1163</v>
      </c>
      <c r="R2190" s="1359"/>
      <c r="S2190" s="1362">
        <v>22</v>
      </c>
      <c r="T2190" s="1363"/>
      <c r="U2190" s="1364" t="s">
        <v>278</v>
      </c>
      <c r="V2190" s="1364"/>
      <c r="W2190" s="1356">
        <v>5</v>
      </c>
      <c r="X2190" s="1364"/>
      <c r="Y2190" s="1364"/>
      <c r="Z2190" s="2077">
        <v>42856</v>
      </c>
      <c r="AB2190" s="1369"/>
      <c r="AC2190" s="1369"/>
      <c r="AD2190" s="1369"/>
      <c r="AE2190" s="1370">
        <f>IF(A2190="","",(IFERROR(VLOOKUP(A2190,Projecten!A$4:W$2618,5,FALSE),"niet bekend")))</f>
        <v>0</v>
      </c>
      <c r="AF2190" s="1371">
        <f t="shared" si="185"/>
        <v>635.91</v>
      </c>
      <c r="AG2190" s="1369">
        <f>IF(A2190="","",(IFERROR(VLOOKUP(A2190,Projecten!A$4:W$2618,23,FALSE),"niet bekend")))</f>
        <v>635.91</v>
      </c>
      <c r="AH2190" s="1955">
        <f>IF(A2190="","",(IFERROR(VLOOKUP(A2190,Projecten!A$4:W$2618,12,FALSE),"niet bekend")))</f>
        <v>635.91</v>
      </c>
    </row>
    <row r="2191" spans="1:34" s="1368" customFormat="1" ht="12" x14ac:dyDescent="0.2">
      <c r="A2191" s="1357">
        <v>2017357</v>
      </c>
      <c r="B2191" s="1357">
        <v>121331</v>
      </c>
      <c r="C2191" s="1495">
        <v>651417</v>
      </c>
      <c r="D2191" s="1613" t="s">
        <v>68</v>
      </c>
      <c r="E2191" s="1613">
        <v>1</v>
      </c>
      <c r="F2191" s="1613">
        <v>11</v>
      </c>
      <c r="G2191" s="1613">
        <v>5</v>
      </c>
      <c r="H2191" s="1613">
        <v>4</v>
      </c>
      <c r="I2191" s="1398">
        <v>42871</v>
      </c>
      <c r="J2191" s="1398" t="s">
        <v>1737</v>
      </c>
      <c r="K2191" s="1398" t="s">
        <v>1737</v>
      </c>
      <c r="L2191" s="1398" t="s">
        <v>1737</v>
      </c>
      <c r="M2191" s="1431" t="s">
        <v>89</v>
      </c>
      <c r="N2191" s="1431" t="s">
        <v>89</v>
      </c>
      <c r="O2191" s="1431" t="s">
        <v>89</v>
      </c>
      <c r="P2191" s="1431" t="s">
        <v>89</v>
      </c>
      <c r="Q2191" s="1361" t="s">
        <v>1163</v>
      </c>
      <c r="R2191" s="1359" t="s">
        <v>3797</v>
      </c>
      <c r="S2191" s="1362">
        <v>22</v>
      </c>
      <c r="T2191" s="1363"/>
      <c r="U2191" s="1364" t="s">
        <v>278</v>
      </c>
      <c r="V2191" s="1364" t="s">
        <v>3758</v>
      </c>
      <c r="W2191" s="1356">
        <v>20</v>
      </c>
      <c r="X2191" s="1364"/>
      <c r="Y2191" s="1364"/>
      <c r="Z2191" s="2077">
        <v>42856</v>
      </c>
      <c r="AB2191" s="1369"/>
      <c r="AC2191" s="1369"/>
      <c r="AD2191" s="1369"/>
      <c r="AE2191" s="1370">
        <f>IF(A2191="","",(IFERROR(VLOOKUP(A2191,Projecten!A$4:W$2618,5,FALSE),"niet bekend")))</f>
        <v>1</v>
      </c>
      <c r="AF2191" s="1371">
        <f t="shared" si="185"/>
        <v>4388.3</v>
      </c>
      <c r="AG2191" s="1369">
        <f>IF(A2191="","",(IFERROR(VLOOKUP(A2191,Projecten!A$4:W$2618,23,FALSE),"niet bekend")))</f>
        <v>4388.3</v>
      </c>
      <c r="AH2191" s="1955">
        <f>IF(A2191="","",(IFERROR(VLOOKUP(A2191,Projecten!A$4:W$2618,12,FALSE),"niet bekend")))</f>
        <v>4388.3</v>
      </c>
    </row>
    <row r="2192" spans="1:34" x14ac:dyDescent="0.2">
      <c r="AD2192" s="4"/>
      <c r="AE2192" s="4"/>
    </row>
    <row r="2193" spans="1:35" s="1287" customFormat="1" ht="12" x14ac:dyDescent="0.2">
      <c r="A2193" s="2284">
        <v>2017386</v>
      </c>
      <c r="B2193" s="1396">
        <v>121339</v>
      </c>
      <c r="C2193" s="1350" t="s">
        <v>3841</v>
      </c>
      <c r="D2193" s="1351" t="s">
        <v>68</v>
      </c>
      <c r="E2193" s="1351">
        <v>0</v>
      </c>
      <c r="F2193" s="1351">
        <v>0</v>
      </c>
      <c r="G2193" s="1351">
        <v>0</v>
      </c>
      <c r="H2193" s="1351">
        <v>0</v>
      </c>
      <c r="I2193" s="1342" t="s">
        <v>1737</v>
      </c>
      <c r="J2193" s="1342" t="s">
        <v>1737</v>
      </c>
      <c r="K2193" s="1342" t="s">
        <v>1737</v>
      </c>
      <c r="L2193" s="1342" t="s">
        <v>1737</v>
      </c>
      <c r="M2193" s="2244" t="s">
        <v>1737</v>
      </c>
      <c r="N2193" s="2244" t="s">
        <v>1737</v>
      </c>
      <c r="O2193" s="2244" t="s">
        <v>1737</v>
      </c>
      <c r="P2193" s="1335" t="s">
        <v>89</v>
      </c>
      <c r="Q2193" s="1290" t="s">
        <v>1163</v>
      </c>
      <c r="R2193" s="1336"/>
      <c r="S2193" s="1337">
        <v>22</v>
      </c>
      <c r="T2193" s="1338"/>
      <c r="U2193" s="1331" t="s">
        <v>561</v>
      </c>
      <c r="V2193" s="1331" t="s">
        <v>3843</v>
      </c>
      <c r="W2193" s="1340">
        <v>5</v>
      </c>
      <c r="X2193" s="1331"/>
      <c r="Y2193" s="1331"/>
      <c r="Z2193" s="2111">
        <v>42872</v>
      </c>
      <c r="AB2193" s="1291"/>
      <c r="AC2193" s="1291"/>
      <c r="AD2193" s="1291"/>
      <c r="AE2193" s="1370">
        <f>IF(A2193="","",(IFERROR(VLOOKUP(A2193,Projecten!A$4:W$2618,5,FALSE),"niet bekend")))</f>
        <v>0</v>
      </c>
      <c r="AF2193" s="1371">
        <f>IF(AE2193="","",(IF(E2193=0,AH2193,(E2193/AE2193*AH2193))))</f>
        <v>1274</v>
      </c>
      <c r="AG2193" s="1369">
        <f>IF(A2193="","",(IFERROR(VLOOKUP(A2193,Projecten!A$4:W$2618,23,FALSE),"niet bekend")))</f>
        <v>1274</v>
      </c>
      <c r="AH2193" s="1955">
        <f>IF(A2193="","",(IFERROR(VLOOKUP(A2193,Projecten!A$4:W$2618,12,FALSE),"niet bekend")))</f>
        <v>1274</v>
      </c>
    </row>
    <row r="2194" spans="1:35" s="1368" customFormat="1" ht="12" x14ac:dyDescent="0.2">
      <c r="A2194" s="1396">
        <v>2017336</v>
      </c>
      <c r="B2194" s="1396">
        <v>121333</v>
      </c>
      <c r="C2194" s="1396" t="s">
        <v>3736</v>
      </c>
      <c r="D2194" s="1437" t="s">
        <v>68</v>
      </c>
      <c r="E2194" s="2118">
        <v>5</v>
      </c>
      <c r="F2194" s="1921">
        <v>40</v>
      </c>
      <c r="G2194" s="1921">
        <v>25</v>
      </c>
      <c r="H2194" s="1921">
        <v>15</v>
      </c>
      <c r="I2194" s="1359">
        <v>42864</v>
      </c>
      <c r="J2194" s="1359" t="s">
        <v>1737</v>
      </c>
      <c r="K2194" s="1359" t="s">
        <v>1737</v>
      </c>
      <c r="L2194" s="1359" t="s">
        <v>1737</v>
      </c>
      <c r="M2194" s="1431" t="s">
        <v>89</v>
      </c>
      <c r="N2194" s="1360" t="s">
        <v>89</v>
      </c>
      <c r="O2194" s="1360" t="s">
        <v>89</v>
      </c>
      <c r="P2194" s="1360" t="s">
        <v>89</v>
      </c>
      <c r="Q2194" s="1361"/>
      <c r="R2194" s="1359"/>
      <c r="S2194" s="1362">
        <v>22</v>
      </c>
      <c r="T2194" s="1363"/>
      <c r="U2194" s="1364" t="s">
        <v>561</v>
      </c>
      <c r="V2194" s="1364"/>
      <c r="W2194" s="1356">
        <v>74</v>
      </c>
      <c r="X2194" s="1364"/>
      <c r="Y2194" s="1366"/>
      <c r="Z2194" s="2077">
        <v>42851</v>
      </c>
      <c r="AB2194" s="1369"/>
      <c r="AC2194" s="1369"/>
      <c r="AD2194" s="1369"/>
      <c r="AE2194" s="1370">
        <f>IF(A2194="","",(IFERROR(VLOOKUP(A2194,Projecten!A$4:W$2618,5,FALSE),"niet bekend")))</f>
        <v>5</v>
      </c>
      <c r="AF2194" s="1371">
        <f>IF(AE2194="","",(IF(E2194=0,AH2194,(E2194/AE2194*AH2194))))</f>
        <v>11748.25</v>
      </c>
      <c r="AG2194" s="1369">
        <f>IF(A2194="","",(IFERROR(VLOOKUP(A2194,Projecten!A$4:W$2618,23,FALSE),"niet bekend")))</f>
        <v>11748.25</v>
      </c>
      <c r="AH2194" s="1955">
        <f>IF(A2194="","",(IFERROR(VLOOKUP(A2194,Projecten!A$4:W$2618,12,FALSE),"niet bekend")))</f>
        <v>11748.25</v>
      </c>
    </row>
    <row r="2195" spans="1:35" x14ac:dyDescent="0.2">
      <c r="AD2195" s="4"/>
      <c r="AE2195" s="4"/>
    </row>
    <row r="2196" spans="1:35" s="2276" customFormat="1" ht="12" x14ac:dyDescent="0.2">
      <c r="A2196" s="2280"/>
      <c r="B2196" s="2265"/>
      <c r="C2196" s="2266"/>
      <c r="D2196" s="2266"/>
      <c r="E2196" s="2267"/>
      <c r="F2196" s="2267"/>
      <c r="G2196" s="2267"/>
      <c r="H2196" s="2267"/>
      <c r="I2196" s="2268"/>
      <c r="J2196" s="2268"/>
      <c r="K2196" s="2268"/>
      <c r="L2196" s="2267"/>
      <c r="M2196" s="2267"/>
      <c r="N2196" s="2267"/>
      <c r="O2196" s="2267"/>
      <c r="P2196" s="2267"/>
      <c r="Q2196" s="2269"/>
      <c r="R2196" s="2270"/>
      <c r="S2196" s="2271"/>
      <c r="T2196" s="2271"/>
      <c r="U2196" s="2272"/>
      <c r="V2196" s="2272"/>
      <c r="W2196" s="2272"/>
      <c r="X2196" s="2273"/>
      <c r="Y2196" s="2274"/>
      <c r="Z2196" s="2275"/>
      <c r="AB2196" s="1389"/>
      <c r="AC2196" s="1389"/>
      <c r="AD2196" s="1389"/>
      <c r="AE2196" s="2277"/>
      <c r="AF2196" s="1389"/>
      <c r="AG2196" s="1389" t="str">
        <f>IF(A2196="","",(IFERROR(VLOOKUP(A2196,Projecten!A$4:W$2618,23,FALSE),"niet bekend")))</f>
        <v/>
      </c>
      <c r="AH2196" s="2278" t="str">
        <f>IF(A2196="","",(IFERROR(VLOOKUP(A2196,Projecten!A$4:W$2618,12,FALSE),"niet bekend")))</f>
        <v/>
      </c>
      <c r="AI2196" s="2279"/>
    </row>
    <row r="2197" spans="1:35" s="1323" customFormat="1" x14ac:dyDescent="0.2">
      <c r="A2197" s="1647" t="s">
        <v>227</v>
      </c>
      <c r="B2197" s="1648"/>
      <c r="C2197" s="1649">
        <v>477</v>
      </c>
      <c r="D2197" s="1650"/>
      <c r="E2197" s="1651">
        <v>31</v>
      </c>
      <c r="F2197" s="1651">
        <v>243</v>
      </c>
      <c r="G2197" s="1651">
        <v>150</v>
      </c>
      <c r="H2197" s="1651">
        <v>84</v>
      </c>
      <c r="I2197" s="1652"/>
      <c r="J2197" s="1652"/>
      <c r="K2197" s="1652"/>
      <c r="L2197" s="1651"/>
      <c r="M2197" s="1651"/>
      <c r="N2197" s="1651"/>
      <c r="O2197" s="1651"/>
      <c r="P2197" s="1651"/>
      <c r="Q2197" s="1653">
        <v>22</v>
      </c>
      <c r="R2197" s="1654"/>
      <c r="S2197" s="1655"/>
      <c r="T2197" s="1655"/>
      <c r="U2197" s="1656"/>
      <c r="V2197" s="1657">
        <f>SUM(W2198:W2212)</f>
        <v>415.25</v>
      </c>
      <c r="W2197" s="1320"/>
      <c r="X2197" s="1320">
        <v>0</v>
      </c>
      <c r="Y2197" s="1321">
        <v>658.5</v>
      </c>
      <c r="Z2197" s="1322"/>
      <c r="AB2197" s="1324"/>
      <c r="AC2197" s="1324"/>
      <c r="AD2197" s="1325" t="s">
        <v>3997</v>
      </c>
      <c r="AE2197" s="1326"/>
      <c r="AF2197" s="1327">
        <f>SUM(AF2198:AF2214)</f>
        <v>69182.44</v>
      </c>
      <c r="AG2197" s="1324" t="s">
        <v>3998</v>
      </c>
      <c r="AH2197" s="1328" t="s">
        <v>3998</v>
      </c>
    </row>
    <row r="2198" spans="1:35" s="1368" customFormat="1" ht="12" x14ac:dyDescent="0.2">
      <c r="A2198" s="1658"/>
      <c r="B2198" s="1659"/>
      <c r="C2198" s="1660"/>
      <c r="D2198" s="1661"/>
      <c r="E2198" s="1662"/>
      <c r="F2198" s="1662"/>
      <c r="G2198" s="1662"/>
      <c r="H2198" s="1662"/>
      <c r="I2198" s="1430"/>
      <c r="J2198" s="1430"/>
      <c r="K2198" s="1430"/>
      <c r="L2198" s="1431"/>
      <c r="M2198" s="1431"/>
      <c r="N2198" s="1431"/>
      <c r="O2198" s="1431"/>
      <c r="P2198" s="1431"/>
      <c r="Q2198" s="1663" t="s">
        <v>3912</v>
      </c>
      <c r="R2198" s="1359"/>
      <c r="S2198" s="1362"/>
      <c r="T2198" s="1363"/>
      <c r="U2198" s="1606"/>
      <c r="V2198" s="1664" t="s">
        <v>2493</v>
      </c>
      <c r="W2198" s="1356"/>
      <c r="X2198" s="1364"/>
      <c r="Y2198" s="1606"/>
      <c r="Z2198" s="1361"/>
      <c r="AB2198" s="1369"/>
      <c r="AC2198" s="1369"/>
      <c r="AD2198" s="1369"/>
      <c r="AE2198" s="1370" t="s">
        <v>3999</v>
      </c>
      <c r="AF2198" s="1371" t="s">
        <v>3999</v>
      </c>
      <c r="AG2198" s="1369" t="s">
        <v>3999</v>
      </c>
      <c r="AH2198" s="1955" t="s">
        <v>3999</v>
      </c>
    </row>
    <row r="2199" spans="1:35" s="1368" customFormat="1" ht="12" x14ac:dyDescent="0.2">
      <c r="A2199" s="1658"/>
      <c r="B2199" s="1659"/>
      <c r="C2199" s="1660" t="s">
        <v>3903</v>
      </c>
      <c r="D2199" s="1661"/>
      <c r="E2199" s="1662"/>
      <c r="F2199" s="1662"/>
      <c r="G2199" s="1662"/>
      <c r="H2199" s="1662"/>
      <c r="I2199" s="1430"/>
      <c r="J2199" s="1430"/>
      <c r="K2199" s="1430"/>
      <c r="L2199" s="1431"/>
      <c r="M2199" s="1431"/>
      <c r="N2199" s="1431"/>
      <c r="O2199" s="1431"/>
      <c r="P2199" s="1431"/>
      <c r="Q2199" s="1663"/>
      <c r="R2199" s="1359"/>
      <c r="S2199" s="1362"/>
      <c r="T2199" s="1363"/>
      <c r="U2199" s="1606"/>
      <c r="V2199" s="1664"/>
      <c r="W2199" s="1585">
        <v>8.25</v>
      </c>
      <c r="X2199" s="1364"/>
      <c r="Y2199" s="1606"/>
      <c r="Z2199" s="1361"/>
      <c r="AB2199" s="1369"/>
      <c r="AC2199" s="1369"/>
      <c r="AD2199" s="1369"/>
      <c r="AE2199" s="1370"/>
      <c r="AF2199" s="1371"/>
      <c r="AG2199" s="1369"/>
      <c r="AH2199" s="1955"/>
    </row>
    <row r="2200" spans="1:35" s="1368" customFormat="1" ht="12" x14ac:dyDescent="0.2">
      <c r="A2200" s="1658"/>
      <c r="B2200" s="1659"/>
      <c r="C2200" s="1660" t="s">
        <v>3942</v>
      </c>
      <c r="D2200" s="1661"/>
      <c r="E2200" s="1662"/>
      <c r="F2200" s="1662"/>
      <c r="G2200" s="1662"/>
      <c r="H2200" s="1662"/>
      <c r="I2200" s="1430"/>
      <c r="J2200" s="1430"/>
      <c r="K2200" s="1430"/>
      <c r="L2200" s="1431"/>
      <c r="M2200" s="1431"/>
      <c r="N2200" s="1431"/>
      <c r="O2200" s="1431"/>
      <c r="P2200" s="1431"/>
      <c r="Q2200" s="1663"/>
      <c r="R2200" s="1359"/>
      <c r="S2200" s="1362"/>
      <c r="T2200" s="1363"/>
      <c r="U2200" s="1606"/>
      <c r="V2200" s="1664"/>
      <c r="W2200" s="1585">
        <v>4</v>
      </c>
      <c r="X2200" s="1364"/>
      <c r="Y2200" s="1606"/>
      <c r="Z2200" s="1361"/>
      <c r="AB2200" s="1369"/>
      <c r="AC2200" s="1369"/>
      <c r="AD2200" s="1369"/>
      <c r="AE2200" s="1370"/>
      <c r="AF2200" s="1371"/>
      <c r="AG2200" s="1369"/>
      <c r="AH2200" s="1955"/>
    </row>
    <row r="2201" spans="1:35" s="1368" customFormat="1" ht="12" x14ac:dyDescent="0.2">
      <c r="A2201" s="1658"/>
      <c r="B2201" s="1659"/>
      <c r="C2201" s="1660" t="s">
        <v>3991</v>
      </c>
      <c r="D2201" s="1661"/>
      <c r="E2201" s="1662"/>
      <c r="F2201" s="1662"/>
      <c r="G2201" s="1662"/>
      <c r="H2201" s="1662"/>
      <c r="I2201" s="1430"/>
      <c r="J2201" s="1430"/>
      <c r="K2201" s="1430"/>
      <c r="L2201" s="1431"/>
      <c r="M2201" s="1431"/>
      <c r="N2201" s="1431"/>
      <c r="O2201" s="1431"/>
      <c r="P2201" s="1431"/>
      <c r="Q2201" s="1663"/>
      <c r="R2201" s="1359"/>
      <c r="S2201" s="1362"/>
      <c r="T2201" s="1363"/>
      <c r="U2201" s="1606"/>
      <c r="V2201" s="1664"/>
      <c r="W2201" s="1585">
        <v>33</v>
      </c>
      <c r="X2201" s="1364"/>
      <c r="Y2201" s="1606"/>
      <c r="Z2201" s="1361"/>
      <c r="AB2201" s="1369"/>
      <c r="AC2201" s="1369"/>
      <c r="AD2201" s="1369"/>
      <c r="AE2201" s="1370"/>
      <c r="AF2201" s="1371"/>
      <c r="AG2201" s="1369"/>
      <c r="AH2201" s="1955"/>
    </row>
    <row r="2202" spans="1:35" s="1368" customFormat="1" ht="12" x14ac:dyDescent="0.2">
      <c r="A2202" s="1658"/>
      <c r="B2202" s="1659"/>
      <c r="C2202" s="1660"/>
      <c r="D2202" s="1661"/>
      <c r="E2202" s="1662"/>
      <c r="F2202" s="1662"/>
      <c r="G2202" s="1662"/>
      <c r="H2202" s="1662"/>
      <c r="I2202" s="1430"/>
      <c r="J2202" s="1430"/>
      <c r="K2202" s="1430"/>
      <c r="L2202" s="1431"/>
      <c r="M2202" s="1431"/>
      <c r="N2202" s="1431"/>
      <c r="O2202" s="1431"/>
      <c r="P2202" s="1431"/>
      <c r="Q2202" s="1663"/>
      <c r="R2202" s="1359"/>
      <c r="S2202" s="1362"/>
      <c r="T2202" s="1363"/>
      <c r="U2202" s="1606"/>
      <c r="V2202" s="1664"/>
      <c r="W2202" s="1585"/>
      <c r="X2202" s="1364"/>
      <c r="Y2202" s="1606"/>
      <c r="Z2202" s="1361"/>
      <c r="AB2202" s="1369"/>
      <c r="AC2202" s="1369"/>
      <c r="AD2202" s="1369"/>
      <c r="AE2202" s="1370"/>
      <c r="AF2202" s="1371"/>
      <c r="AG2202" s="1369"/>
      <c r="AH2202" s="1955"/>
    </row>
    <row r="2203" spans="1:35" s="1368" customFormat="1" ht="12.75" customHeight="1" x14ac:dyDescent="0.2">
      <c r="A2203" s="1357" t="s">
        <v>3613</v>
      </c>
      <c r="B2203" s="1357">
        <v>121340</v>
      </c>
      <c r="C2203" s="1495" t="s">
        <v>3814</v>
      </c>
      <c r="D2203" s="1613" t="s">
        <v>68</v>
      </c>
      <c r="E2203" s="2118">
        <v>5</v>
      </c>
      <c r="F2203" s="2118">
        <v>55</v>
      </c>
      <c r="G2203" s="2118">
        <v>30</v>
      </c>
      <c r="H2203" s="2118">
        <v>20</v>
      </c>
      <c r="I2203" s="1359">
        <v>42851</v>
      </c>
      <c r="J2203" s="1359" t="s">
        <v>89</v>
      </c>
      <c r="K2203" s="1359" t="s">
        <v>89</v>
      </c>
      <c r="L2203" s="1359" t="s">
        <v>1737</v>
      </c>
      <c r="M2203" s="1360" t="s">
        <v>89</v>
      </c>
      <c r="N2203" s="1360" t="s">
        <v>89</v>
      </c>
      <c r="O2203" s="1360" t="s">
        <v>89</v>
      </c>
      <c r="P2203" s="1360" t="s">
        <v>89</v>
      </c>
      <c r="Q2203" s="1361"/>
      <c r="R2203" s="1359" t="s">
        <v>3816</v>
      </c>
      <c r="S2203" s="1362">
        <v>24</v>
      </c>
      <c r="T2203" s="1363"/>
      <c r="U2203" s="1364" t="s">
        <v>2740</v>
      </c>
      <c r="V2203" s="1364" t="s">
        <v>3510</v>
      </c>
      <c r="W2203" s="1356">
        <v>193</v>
      </c>
      <c r="X2203" s="1364"/>
      <c r="Y2203" s="1366"/>
      <c r="Z2203" s="2077">
        <v>42824</v>
      </c>
      <c r="AB2203" s="1369"/>
      <c r="AC2203" s="1369"/>
      <c r="AD2203" s="1369"/>
      <c r="AE2203" s="1370">
        <v>10</v>
      </c>
      <c r="AF2203" s="1371">
        <v>40861.4</v>
      </c>
      <c r="AG2203" s="1369">
        <v>81722.8</v>
      </c>
      <c r="AH2203" s="1955">
        <v>81722.8</v>
      </c>
    </row>
    <row r="2204" spans="1:35" s="1625" customFormat="1" ht="12" x14ac:dyDescent="0.2">
      <c r="A2204" s="1669"/>
      <c r="B2204" s="1673"/>
      <c r="C2204" s="1666"/>
      <c r="D2204" s="1660"/>
      <c r="E2204" s="1672"/>
      <c r="F2204" s="1672"/>
      <c r="G2204" s="1672"/>
      <c r="H2204" s="1672"/>
      <c r="I2204" s="1671"/>
      <c r="J2204" s="1671"/>
      <c r="K2204" s="1671"/>
      <c r="L2204" s="1671"/>
      <c r="M2204" s="1399"/>
      <c r="N2204" s="1399"/>
      <c r="O2204" s="1399"/>
      <c r="P2204" s="1399"/>
      <c r="Q2204" s="1673"/>
      <c r="R2204" s="1622"/>
      <c r="S2204" s="1639"/>
      <c r="T2204" s="1623"/>
      <c r="U2204" s="1670"/>
      <c r="V2204" s="1670"/>
      <c r="W2204" s="1585"/>
      <c r="X2204" s="1624"/>
      <c r="Y2204" s="1670"/>
      <c r="Z2204" s="2299"/>
      <c r="AB2204" s="1626"/>
      <c r="AC2204" s="1626"/>
      <c r="AD2204" s="1626"/>
      <c r="AE2204" s="1627"/>
      <c r="AF2204" s="1615"/>
      <c r="AG2204" s="1626"/>
      <c r="AH2204" s="1628"/>
    </row>
    <row r="2205" spans="1:35" s="1368" customFormat="1" ht="12" x14ac:dyDescent="0.2">
      <c r="A2205" s="2120">
        <v>2017362</v>
      </c>
      <c r="B2205" s="2176">
        <v>121336</v>
      </c>
      <c r="C2205" s="1674">
        <v>614417</v>
      </c>
      <c r="D2205" s="1661" t="s">
        <v>68</v>
      </c>
      <c r="E2205" s="1661">
        <v>1</v>
      </c>
      <c r="F2205" s="1661">
        <v>7</v>
      </c>
      <c r="G2205" s="1661">
        <v>4</v>
      </c>
      <c r="H2205" s="1661">
        <v>2</v>
      </c>
      <c r="I2205" s="1398">
        <v>42878</v>
      </c>
      <c r="J2205" s="1398" t="s">
        <v>1737</v>
      </c>
      <c r="K2205" s="1398" t="s">
        <v>1737</v>
      </c>
      <c r="L2205" s="1398" t="s">
        <v>1737</v>
      </c>
      <c r="M2205" s="1399" t="s">
        <v>89</v>
      </c>
      <c r="N2205" s="1399" t="s">
        <v>89</v>
      </c>
      <c r="O2205" s="1399" t="s">
        <v>89</v>
      </c>
      <c r="P2205" s="1399" t="s">
        <v>89</v>
      </c>
      <c r="Q2205" s="1663"/>
      <c r="R2205" s="1359"/>
      <c r="S2205" s="1362">
        <v>23</v>
      </c>
      <c r="T2205" s="1363"/>
      <c r="U2205" s="1606" t="s">
        <v>278</v>
      </c>
      <c r="V2205" s="1606"/>
      <c r="W2205" s="1356">
        <v>11</v>
      </c>
      <c r="X2205" s="1364"/>
      <c r="Y2205" s="1606"/>
      <c r="Z2205" s="2077">
        <v>42866</v>
      </c>
      <c r="AB2205" s="1369"/>
      <c r="AC2205" s="1369"/>
      <c r="AD2205" s="1369"/>
      <c r="AE2205" s="1370">
        <v>1</v>
      </c>
      <c r="AF2205" s="1371">
        <v>1727.55</v>
      </c>
      <c r="AG2205" s="1369">
        <v>0</v>
      </c>
      <c r="AH2205" s="1955">
        <v>1727.55</v>
      </c>
    </row>
    <row r="2206" spans="1:35" s="1368" customFormat="1" ht="12" x14ac:dyDescent="0.2">
      <c r="A2206" s="2120">
        <v>2017364</v>
      </c>
      <c r="B2206" s="2176">
        <v>121336</v>
      </c>
      <c r="C2206" s="1674">
        <v>648817</v>
      </c>
      <c r="D2206" s="1661" t="s">
        <v>68</v>
      </c>
      <c r="E2206" s="1661">
        <v>1</v>
      </c>
      <c r="F2206" s="1661">
        <v>9</v>
      </c>
      <c r="G2206" s="1661">
        <v>6</v>
      </c>
      <c r="H2206" s="1661">
        <v>5</v>
      </c>
      <c r="I2206" s="1398">
        <v>42878</v>
      </c>
      <c r="J2206" s="1398">
        <v>42879</v>
      </c>
      <c r="K2206" s="1398" t="s">
        <v>1737</v>
      </c>
      <c r="L2206" s="1398" t="s">
        <v>1737</v>
      </c>
      <c r="M2206" s="1399" t="s">
        <v>89</v>
      </c>
      <c r="N2206" s="1399" t="s">
        <v>89</v>
      </c>
      <c r="O2206" s="1399" t="s">
        <v>89</v>
      </c>
      <c r="P2206" s="1399" t="s">
        <v>89</v>
      </c>
      <c r="Q2206" s="1663"/>
      <c r="R2206" s="1359"/>
      <c r="S2206" s="1362">
        <v>23</v>
      </c>
      <c r="T2206" s="1363"/>
      <c r="U2206" s="1606" t="s">
        <v>278</v>
      </c>
      <c r="V2206" s="1606"/>
      <c r="W2206" s="1356">
        <v>21</v>
      </c>
      <c r="X2206" s="1364"/>
      <c r="Y2206" s="1606"/>
      <c r="Z2206" s="2077">
        <v>42866</v>
      </c>
      <c r="AB2206" s="1369"/>
      <c r="AC2206" s="1369"/>
      <c r="AD2206" s="1369"/>
      <c r="AE2206" s="1370">
        <f>IF(A2206="","",(IFERROR(VLOOKUP(A2206,Projecten!A$4:W$2618,5,FALSE),"niet bekend")))</f>
        <v>1</v>
      </c>
      <c r="AF2206" s="1371">
        <f>IF(AE2206="","",(IF(E2206=0,AH2206,(E2206/AE2206*AH2206))))</f>
        <v>4342.04</v>
      </c>
      <c r="AG2206" s="1369">
        <f>IF(A2206="","",(IFERROR(VLOOKUP(A2206,Projecten!A$4:W$2618,23,FALSE),"niet bekend")))</f>
        <v>4342.04</v>
      </c>
      <c r="AH2206" s="1955">
        <f>IF(A2206="","",(IFERROR(VLOOKUP(A2206,Projecten!A$4:W$2618,12,FALSE),"niet bekend")))</f>
        <v>4342.04</v>
      </c>
    </row>
    <row r="2207" spans="1:35" s="1625" customFormat="1" ht="10.5" customHeight="1" x14ac:dyDescent="0.2">
      <c r="A2207" s="2120">
        <v>2017367</v>
      </c>
      <c r="B2207" s="2176">
        <v>121337</v>
      </c>
      <c r="C2207" s="1438">
        <v>637717</v>
      </c>
      <c r="D2207" s="1439" t="s">
        <v>68</v>
      </c>
      <c r="E2207" s="1439">
        <v>1</v>
      </c>
      <c r="F2207" s="1439">
        <v>8</v>
      </c>
      <c r="G2207" s="1439">
        <v>5</v>
      </c>
      <c r="H2207" s="1439">
        <v>3</v>
      </c>
      <c r="I2207" s="1398">
        <v>42878</v>
      </c>
      <c r="J2207" s="1398" t="s">
        <v>1737</v>
      </c>
      <c r="K2207" s="1398" t="s">
        <v>1737</v>
      </c>
      <c r="L2207" s="1398" t="s">
        <v>1737</v>
      </c>
      <c r="M2207" s="1399" t="s">
        <v>89</v>
      </c>
      <c r="N2207" s="1399" t="s">
        <v>89</v>
      </c>
      <c r="O2207" s="1399" t="s">
        <v>89</v>
      </c>
      <c r="P2207" s="1399" t="s">
        <v>89</v>
      </c>
      <c r="Q2207" s="1673"/>
      <c r="R2207" s="1622"/>
      <c r="S2207" s="1362">
        <v>23</v>
      </c>
      <c r="T2207" s="1363"/>
      <c r="U2207" s="1606" t="s">
        <v>278</v>
      </c>
      <c r="V2207" s="1606" t="s">
        <v>1495</v>
      </c>
      <c r="W2207" s="1356">
        <v>15</v>
      </c>
      <c r="X2207" s="1624"/>
      <c r="Y2207" s="1670"/>
      <c r="Z2207" s="2077">
        <v>42866</v>
      </c>
      <c r="AB2207" s="1626"/>
      <c r="AC2207" s="1626"/>
      <c r="AD2207" s="1626"/>
      <c r="AE2207" s="1370">
        <f>IF(A2207="","",(IFERROR(VLOOKUP(A2207,Projecten!A$4:W$2618,5,FALSE),"niet bekend")))</f>
        <v>1</v>
      </c>
      <c r="AF2207" s="1371">
        <f>IF(AE2207="","",(IF(E2207=0,AH2207,(E2207/AE2207*AH2207))))</f>
        <v>2365.27</v>
      </c>
      <c r="AG2207" s="1369">
        <f>IF(A2207="","",(IFERROR(VLOOKUP(A2207,Projecten!A$4:W$2618,23,FALSE),"niet bekend")))</f>
        <v>2365.27</v>
      </c>
      <c r="AH2207" s="1955">
        <f>IF(A2207="","",(IFERROR(VLOOKUP(A2207,Projecten!A$4:W$2618,12,FALSE),"niet bekend")))</f>
        <v>2365.27</v>
      </c>
    </row>
    <row r="2208" spans="1:35" s="1625" customFormat="1" ht="12" x14ac:dyDescent="0.2">
      <c r="A2208" s="1396">
        <v>2017380</v>
      </c>
      <c r="B2208" s="2176">
        <v>121337</v>
      </c>
      <c r="C2208" s="1396">
        <v>604917</v>
      </c>
      <c r="D2208" s="1437" t="s">
        <v>68</v>
      </c>
      <c r="E2208" s="1437">
        <v>1</v>
      </c>
      <c r="F2208" s="1437">
        <v>8</v>
      </c>
      <c r="G2208" s="1437">
        <v>4</v>
      </c>
      <c r="H2208" s="1437">
        <v>2</v>
      </c>
      <c r="I2208" s="1398">
        <v>42878</v>
      </c>
      <c r="J2208" s="1398" t="s">
        <v>1737</v>
      </c>
      <c r="K2208" s="1398" t="s">
        <v>1737</v>
      </c>
      <c r="L2208" s="1398" t="s">
        <v>1737</v>
      </c>
      <c r="M2208" s="1399" t="s">
        <v>89</v>
      </c>
      <c r="N2208" s="1399" t="s">
        <v>89</v>
      </c>
      <c r="O2208" s="1399" t="s">
        <v>89</v>
      </c>
      <c r="P2208" s="1399" t="s">
        <v>89</v>
      </c>
      <c r="Q2208" s="1673"/>
      <c r="R2208" s="1622"/>
      <c r="S2208" s="1362">
        <v>23</v>
      </c>
      <c r="T2208" s="1363"/>
      <c r="U2208" s="1606" t="s">
        <v>278</v>
      </c>
      <c r="V2208" s="1606"/>
      <c r="W2208" s="1356">
        <v>12</v>
      </c>
      <c r="X2208" s="1624"/>
      <c r="Y2208" s="1670"/>
      <c r="Z2208" s="2077">
        <v>42866</v>
      </c>
      <c r="AB2208" s="1626"/>
      <c r="AC2208" s="1626"/>
      <c r="AD2208" s="1626"/>
      <c r="AE2208" s="1370">
        <f>IF(A2208="","",(IFERROR(VLOOKUP(A2208,Projecten!A$4:W$2618,5,FALSE),"niet bekend")))</f>
        <v>1</v>
      </c>
      <c r="AF2208" s="1371">
        <f>IF(AE2208="","",(IF(E2208=0,AH2208,(E2208/AE2208*AH2208))))</f>
        <v>2232.2199999999998</v>
      </c>
      <c r="AG2208" s="1369">
        <f>IF(A2208="","",(IFERROR(VLOOKUP(A2208,Projecten!A$4:W$2618,23,FALSE),"niet bekend")))</f>
        <v>2232.2199999999998</v>
      </c>
      <c r="AH2208" s="1955">
        <f>IF(A2208="","",(IFERROR(VLOOKUP(A2208,Projecten!A$4:W$2618,12,FALSE),"niet bekend")))</f>
        <v>2232.2199999999998</v>
      </c>
    </row>
    <row r="2209" spans="1:35" s="1625" customFormat="1" ht="12" x14ac:dyDescent="0.2">
      <c r="A2209" s="1396">
        <v>2017375</v>
      </c>
      <c r="B2209" s="2176">
        <v>121338</v>
      </c>
      <c r="C2209" s="1396">
        <v>624017</v>
      </c>
      <c r="D2209" s="1437" t="s">
        <v>68</v>
      </c>
      <c r="E2209" s="1437">
        <v>1</v>
      </c>
      <c r="F2209" s="1437">
        <v>8</v>
      </c>
      <c r="G2209" s="1437">
        <v>5</v>
      </c>
      <c r="H2209" s="1437">
        <v>3</v>
      </c>
      <c r="I2209" s="1398">
        <v>42878</v>
      </c>
      <c r="J2209" s="1398" t="s">
        <v>1737</v>
      </c>
      <c r="K2209" s="1398" t="s">
        <v>1737</v>
      </c>
      <c r="L2209" s="1398" t="s">
        <v>1737</v>
      </c>
      <c r="M2209" s="1399" t="s">
        <v>89</v>
      </c>
      <c r="N2209" s="1399" t="s">
        <v>89</v>
      </c>
      <c r="O2209" s="1399" t="s">
        <v>89</v>
      </c>
      <c r="P2209" s="1399" t="s">
        <v>89</v>
      </c>
      <c r="Q2209" s="1673"/>
      <c r="R2209" s="1622"/>
      <c r="S2209" s="1362">
        <v>23</v>
      </c>
      <c r="T2209" s="1363"/>
      <c r="U2209" s="1606" t="s">
        <v>278</v>
      </c>
      <c r="V2209" s="1606"/>
      <c r="W2209" s="1356">
        <v>15</v>
      </c>
      <c r="X2209" s="1624"/>
      <c r="Y2209" s="1670"/>
      <c r="Z2209" s="2077">
        <v>42866</v>
      </c>
      <c r="AB2209" s="1626"/>
      <c r="AC2209" s="1626"/>
      <c r="AD2209" s="1626"/>
      <c r="AE2209" s="1370">
        <f>IF(A2209="","",(IFERROR(VLOOKUP(A2209,Projecten!A$4:W$2618,5,FALSE),"niet bekend")))</f>
        <v>1</v>
      </c>
      <c r="AF2209" s="1371">
        <f>IF(AE2209="","",(IF(E2209=0,AH2209,(E2209/AE2209*AH2209))))</f>
        <v>2317.5500000000002</v>
      </c>
      <c r="AG2209" s="1369">
        <f>IF(A2209="","",(IFERROR(VLOOKUP(A2209,Projecten!A$4:W$2618,23,FALSE),"niet bekend")))</f>
        <v>2317.5500000000002</v>
      </c>
      <c r="AH2209" s="1955">
        <f>IF(A2209="","",(IFERROR(VLOOKUP(A2209,Projecten!A$4:W$2618,12,FALSE),"niet bekend")))</f>
        <v>2317.5500000000002</v>
      </c>
    </row>
    <row r="2210" spans="1:35" s="1625" customFormat="1" ht="12.75" customHeight="1" x14ac:dyDescent="0.2">
      <c r="A2210" s="1396">
        <v>2017377</v>
      </c>
      <c r="B2210" s="2176">
        <v>121338</v>
      </c>
      <c r="C2210" s="1396">
        <v>624117</v>
      </c>
      <c r="D2210" s="1437" t="s">
        <v>68</v>
      </c>
      <c r="E2210" s="1437">
        <v>1</v>
      </c>
      <c r="F2210" s="1437">
        <v>8</v>
      </c>
      <c r="G2210" s="1437">
        <v>5</v>
      </c>
      <c r="H2210" s="1437">
        <v>3</v>
      </c>
      <c r="I2210" s="1398">
        <v>42878</v>
      </c>
      <c r="J2210" s="1398" t="s">
        <v>1737</v>
      </c>
      <c r="K2210" s="1398" t="s">
        <v>1737</v>
      </c>
      <c r="L2210" s="1398" t="s">
        <v>1737</v>
      </c>
      <c r="M2210" s="1399" t="s">
        <v>89</v>
      </c>
      <c r="N2210" s="1399" t="s">
        <v>89</v>
      </c>
      <c r="O2210" s="1399" t="s">
        <v>89</v>
      </c>
      <c r="P2210" s="1399" t="s">
        <v>89</v>
      </c>
      <c r="Q2210" s="1673" t="s">
        <v>227</v>
      </c>
      <c r="R2210" s="1622"/>
      <c r="S2210" s="1362">
        <v>23</v>
      </c>
      <c r="T2210" s="1363"/>
      <c r="U2210" s="1606" t="s">
        <v>278</v>
      </c>
      <c r="V2210" s="1606"/>
      <c r="W2210" s="1356">
        <v>15</v>
      </c>
      <c r="X2210" s="1624"/>
      <c r="Y2210" s="1670"/>
      <c r="Z2210" s="2077">
        <v>42866</v>
      </c>
      <c r="AB2210" s="1626"/>
      <c r="AC2210" s="1626"/>
      <c r="AD2210" s="1626"/>
      <c r="AE2210" s="1370">
        <f>IF(A2210="","",(IFERROR(VLOOKUP(A2210,Projecten!A$4:W$2618,5,FALSE),"niet bekend")))</f>
        <v>1</v>
      </c>
      <c r="AF2210" s="1371">
        <f>IF(AE2210="","",(IF(E2210=0,AH2210,(E2210/AE2210*AH2210))))</f>
        <v>2312.27</v>
      </c>
      <c r="AG2210" s="1369">
        <f>IF(A2210="","",(IFERROR(VLOOKUP(A2210,Projecten!A$4:W$2618,23,FALSE),"niet bekend")))</f>
        <v>2312.27</v>
      </c>
      <c r="AH2210" s="1955">
        <f>IF(A2210="","",(IFERROR(VLOOKUP(A2210,Projecten!A$4:W$2618,12,FALSE),"niet bekend")))</f>
        <v>2312.27</v>
      </c>
    </row>
    <row r="2211" spans="1:35" x14ac:dyDescent="0.2">
      <c r="AD2211" s="4"/>
      <c r="AE2211" s="4"/>
    </row>
    <row r="2212" spans="1:35" s="1368" customFormat="1" ht="12" x14ac:dyDescent="0.2">
      <c r="A2212" s="2120">
        <v>2017350</v>
      </c>
      <c r="B2212" s="1357">
        <v>121334</v>
      </c>
      <c r="C2212" s="1674" t="s">
        <v>3763</v>
      </c>
      <c r="D2212" s="1661" t="s">
        <v>489</v>
      </c>
      <c r="E2212" s="1661">
        <v>6</v>
      </c>
      <c r="F2212" s="1661">
        <v>42</v>
      </c>
      <c r="G2212" s="1661">
        <v>30</v>
      </c>
      <c r="H2212" s="1661">
        <v>12</v>
      </c>
      <c r="I2212" s="1398">
        <v>42874</v>
      </c>
      <c r="J2212" s="1398">
        <v>42872</v>
      </c>
      <c r="K2212" s="1359" t="s">
        <v>1737</v>
      </c>
      <c r="L2212" s="1359" t="s">
        <v>1737</v>
      </c>
      <c r="M2212" s="1399" t="s">
        <v>89</v>
      </c>
      <c r="N2212" s="1399" t="s">
        <v>89</v>
      </c>
      <c r="O2212" s="1399" t="s">
        <v>89</v>
      </c>
      <c r="P2212" s="1399" t="s">
        <v>89</v>
      </c>
      <c r="Q2212" s="1663"/>
      <c r="R2212" s="1359"/>
      <c r="S2212" s="1362">
        <v>23</v>
      </c>
      <c r="T2212" s="1363"/>
      <c r="U2212" s="1606" t="s">
        <v>3728</v>
      </c>
      <c r="V2212" s="1606"/>
      <c r="W2212" s="1356">
        <v>88</v>
      </c>
      <c r="X2212" s="1364"/>
      <c r="Y2212" s="1606"/>
      <c r="Z2212" s="2077">
        <v>42856</v>
      </c>
      <c r="AB2212" s="1369"/>
      <c r="AC2212" s="1369"/>
      <c r="AD2212" s="1369"/>
      <c r="AE2212" s="1370">
        <f>IF(A2212="","",(IFERROR(VLOOKUP(A2212,Projecten!A$4:W$2618,5,FALSE),"niet bekend")))</f>
        <v>6</v>
      </c>
      <c r="AF2212" s="1371">
        <f>IF(AE2212="","",(IF(E2212=0,AH2212,(E2212/AE2212*AH2212))))</f>
        <v>13024.14</v>
      </c>
      <c r="AG2212" s="1369">
        <f>IF(A2212="","",(IFERROR(VLOOKUP(A2212,Projecten!A$4:W$2618,23,FALSE),"niet bekend")))</f>
        <v>0</v>
      </c>
      <c r="AH2212" s="1955">
        <f>IF(A2212="","",(IFERROR(VLOOKUP(A2212,Projecten!A$4:W$2618,12,FALSE),"niet bekend")))</f>
        <v>13024.14</v>
      </c>
    </row>
    <row r="2213" spans="1:35" x14ac:dyDescent="0.2">
      <c r="AD2213" s="4"/>
      <c r="AE2213" s="4"/>
    </row>
    <row r="2214" spans="1:35" s="1386" customFormat="1" x14ac:dyDescent="0.2">
      <c r="A2214" s="826"/>
      <c r="B2214" s="1375"/>
      <c r="C2214" s="1376"/>
      <c r="D2214" s="1376"/>
      <c r="E2214" s="1377"/>
      <c r="F2214" s="1377"/>
      <c r="G2214" s="1377"/>
      <c r="H2214" s="1377"/>
      <c r="I2214" s="1378"/>
      <c r="J2214" s="1378"/>
      <c r="K2214" s="1378"/>
      <c r="L2214" s="1377"/>
      <c r="M2214" s="1377"/>
      <c r="N2214" s="1377"/>
      <c r="O2214" s="1377"/>
      <c r="P2214" s="1377"/>
      <c r="Q2214" s="1379"/>
      <c r="R2214" s="1380"/>
      <c r="S2214" s="1381"/>
      <c r="T2214" s="1381"/>
      <c r="U2214" s="1382"/>
      <c r="V2214" s="1382"/>
      <c r="W2214" s="1382"/>
      <c r="X2214" s="1383"/>
      <c r="Y2214" s="1384"/>
      <c r="Z2214" s="1385"/>
      <c r="AB2214" s="1387"/>
      <c r="AC2214" s="1387"/>
      <c r="AD2214" s="1387"/>
      <c r="AE2214" s="1388"/>
      <c r="AF2214" s="1389"/>
      <c r="AG2214" s="1387" t="str">
        <f>IF(A2214="","",(IFERROR(VLOOKUP(A2214,Projecten!A$4:W$2618,23,FALSE),"niet bekend")))</f>
        <v/>
      </c>
      <c r="AH2214" s="1390" t="str">
        <f>IF(A2214="","",(IFERROR(VLOOKUP(A2214,Projecten!A$4:W$2618,12,FALSE),"niet bekend")))</f>
        <v/>
      </c>
    </row>
    <row r="2215" spans="1:35" s="2260" customFormat="1" ht="12" x14ac:dyDescent="0.2">
      <c r="B2215" s="2247"/>
      <c r="C2215" s="2248">
        <f>SUM(F2215:H2215)</f>
        <v>1644</v>
      </c>
      <c r="D2215" s="2249"/>
      <c r="E2215" s="2250">
        <f>SUM(E2216:E2252)</f>
        <v>104</v>
      </c>
      <c r="F2215" s="2250">
        <f>SUM(F2216:F2252)</f>
        <v>878</v>
      </c>
      <c r="G2215" s="2250">
        <f>SUM(G2216:G2252)</f>
        <v>452</v>
      </c>
      <c r="H2215" s="2250">
        <f>SUM(H2216:H2252)</f>
        <v>314</v>
      </c>
      <c r="I2215" s="2251"/>
      <c r="J2215" s="2251"/>
      <c r="K2215" s="2251"/>
      <c r="L2215" s="2250"/>
      <c r="M2215" s="2250"/>
      <c r="N2215" s="2250"/>
      <c r="O2215" s="2250"/>
      <c r="P2215" s="2250"/>
      <c r="Q2215" s="2252">
        <v>23</v>
      </c>
      <c r="R2215" s="2253"/>
      <c r="S2215" s="2254"/>
      <c r="T2215" s="2254"/>
      <c r="U2215" s="2255"/>
      <c r="V2215" s="2256">
        <f>SUM(W2215:W2252)</f>
        <v>515.75</v>
      </c>
      <c r="W2215" s="2257"/>
      <c r="X2215" s="2257">
        <f>Productiemedewerkers!C2684</f>
        <v>0</v>
      </c>
      <c r="Y2215" s="2258">
        <f>V2215-X2215</f>
        <v>515.75</v>
      </c>
      <c r="Z2215" s="2259"/>
      <c r="AB2215" s="1327"/>
      <c r="AC2215" s="1327"/>
      <c r="AD2215" s="2261" t="str">
        <f>CONCATENATE("week ",Q2215)</f>
        <v>week 23</v>
      </c>
      <c r="AE2215" s="2262"/>
      <c r="AF2215" s="2341">
        <f>SUM(AF2216:AF2244)</f>
        <v>58753.890000000014</v>
      </c>
      <c r="AG2215" s="1327" t="str">
        <f>IF(A2215="","",(IFERROR(VLOOKUP(A2215,Projecten!A$4:W$2618,23,FALSE),"niet bekend")))</f>
        <v/>
      </c>
      <c r="AH2215" s="2263" t="str">
        <f>IF(A2215="","",(IFERROR(VLOOKUP(A2215,Projecten!A$4:W$2618,12,FALSE),"niet bekend")))</f>
        <v/>
      </c>
      <c r="AI2215" s="2264"/>
    </row>
    <row r="2216" spans="1:35" s="2347" customFormat="1" ht="12" x14ac:dyDescent="0.2">
      <c r="A2216" s="2186"/>
      <c r="B2216" s="2344"/>
      <c r="C2216" s="1344"/>
      <c r="D2216" s="1344"/>
      <c r="E2216" s="2353"/>
      <c r="F2216" s="2353"/>
      <c r="G2216" s="2353"/>
      <c r="H2216" s="2353"/>
      <c r="I2216" s="2342"/>
      <c r="J2216" s="2342"/>
      <c r="K2216" s="2342"/>
      <c r="L2216" s="2343"/>
      <c r="M2216" s="2343"/>
      <c r="N2216" s="2343"/>
      <c r="O2216" s="2343"/>
      <c r="P2216" s="2343"/>
      <c r="Q2216" s="2344" t="s">
        <v>3495</v>
      </c>
      <c r="R2216" s="2345"/>
      <c r="S2216" s="2153"/>
      <c r="T2216" s="2346"/>
      <c r="U2216" s="1344"/>
      <c r="V2216" s="2333" t="s">
        <v>2493</v>
      </c>
      <c r="W2216" s="1349"/>
      <c r="X2216" s="1344"/>
      <c r="Z2216" s="2348"/>
      <c r="AB2216" s="2349"/>
      <c r="AC2216" s="2349"/>
      <c r="AD2216" s="2349"/>
      <c r="AE2216" s="2350" t="str">
        <f>IF(A2216="","",(IFERROR(VLOOKUP(A2216,Projecten!A$4:W$2618,5,FALSE),"niet bekend")))</f>
        <v/>
      </c>
      <c r="AF2216" s="2354" t="str">
        <f>IF(AE2216="","",(IF(E2216=0,AH2216,(E2216/AE2216*AH2216))))</f>
        <v/>
      </c>
      <c r="AG2216" s="2349" t="str">
        <f>IF(A2216="","",(IFERROR(VLOOKUP(A2216,Projecten!A$4:W$2618,23,FALSE),"niet bekend")))</f>
        <v/>
      </c>
      <c r="AH2216" s="2351" t="str">
        <f>IF(A2216="","",(IFERROR(VLOOKUP(A2216,Projecten!A$4:W$2618,12,FALSE),"niet bekend")))</f>
        <v/>
      </c>
      <c r="AI2216" s="2352"/>
    </row>
    <row r="2217" spans="1:35" s="1422" customFormat="1" ht="12" x14ac:dyDescent="0.2">
      <c r="A2217" s="2236"/>
      <c r="B2217" s="1416"/>
      <c r="C2217" s="1416" t="s">
        <v>3555</v>
      </c>
      <c r="D2217" s="1391"/>
      <c r="E2217" s="1418"/>
      <c r="F2217" s="1418"/>
      <c r="G2217" s="1418"/>
      <c r="H2217" s="1418"/>
      <c r="I2217" s="1417"/>
      <c r="J2217" s="1417"/>
      <c r="K2217" s="1417"/>
      <c r="L2217" s="1417"/>
      <c r="M2217" s="1418"/>
      <c r="N2217" s="1418"/>
      <c r="O2217" s="1418"/>
      <c r="P2217" s="1418"/>
      <c r="Q2217" s="1416"/>
      <c r="R2217" s="1417"/>
      <c r="S2217" s="1419"/>
      <c r="T2217" s="1420"/>
      <c r="U2217" s="1391"/>
      <c r="V2217" s="1391"/>
      <c r="W2217" s="1354">
        <v>120</v>
      </c>
      <c r="X2217" s="1391"/>
      <c r="Z2217" s="2355"/>
      <c r="AB2217" s="1423"/>
      <c r="AC2217" s="1423"/>
      <c r="AD2217" s="1423"/>
      <c r="AE2217" s="2229" t="str">
        <f>IF(A2217="","",(IFERROR(VLOOKUP(A2217,Projecten!A$4:W$2618,5,FALSE),"niet bekend")))</f>
        <v/>
      </c>
      <c r="AF2217" s="2356" t="str">
        <f>IF(AE2217="","",(IF(E2217=0,AH2217,(E2217/AE2217*AH2217))))</f>
        <v/>
      </c>
      <c r="AG2217" s="1423" t="str">
        <f>IF(A2217="","",(IFERROR(VLOOKUP(A2217,Projecten!A$4:W$2618,23,FALSE),"niet bekend")))</f>
        <v/>
      </c>
      <c r="AH2217" s="1426" t="str">
        <f>IF(A2217="","",(IFERROR(VLOOKUP(A2217,Projecten!A$4:W$2618,12,FALSE),"niet bekend")))</f>
        <v/>
      </c>
      <c r="AI2217" s="2230"/>
    </row>
    <row r="2218" spans="1:35" s="2347" customFormat="1" ht="12" x14ac:dyDescent="0.2">
      <c r="A2218" s="2186"/>
      <c r="B2218" s="2344"/>
      <c r="C2218" s="2344" t="s">
        <v>3992</v>
      </c>
      <c r="D2218" s="1344"/>
      <c r="E2218" s="2353"/>
      <c r="F2218" s="2353"/>
      <c r="G2218" s="2353"/>
      <c r="H2218" s="2353"/>
      <c r="I2218" s="2345"/>
      <c r="J2218" s="2345"/>
      <c r="K2218" s="2353"/>
      <c r="L2218" s="2353"/>
      <c r="M2218" s="2353"/>
      <c r="N2218" s="2353"/>
      <c r="O2218" s="2353"/>
      <c r="P2218" s="2353"/>
      <c r="Q2218" s="2344"/>
      <c r="R2218" s="2345"/>
      <c r="S2218" s="2353"/>
      <c r="T2218" s="2346"/>
      <c r="U2218" s="1344"/>
      <c r="V2218" s="1344"/>
      <c r="W2218" s="1349">
        <v>5</v>
      </c>
      <c r="X2218" s="1344"/>
      <c r="Z2218" s="2348"/>
      <c r="AB2218" s="2349"/>
      <c r="AC2218" s="2349"/>
      <c r="AD2218" s="2349"/>
      <c r="AE2218" s="2357"/>
      <c r="AF2218" s="2354"/>
      <c r="AG2218" s="2349"/>
      <c r="AH2218" s="2351"/>
      <c r="AI2218" s="2352"/>
    </row>
    <row r="2219" spans="1:35" s="2347" customFormat="1" ht="12" x14ac:dyDescent="0.2">
      <c r="A2219" s="2186"/>
      <c r="B2219" s="2344"/>
      <c r="C2219" s="2344"/>
      <c r="D2219" s="1344"/>
      <c r="E2219" s="2353"/>
      <c r="F2219" s="2353"/>
      <c r="G2219" s="2353"/>
      <c r="H2219" s="2353"/>
      <c r="I2219" s="2345"/>
      <c r="J2219" s="2345"/>
      <c r="K2219" s="2353"/>
      <c r="L2219" s="2353"/>
      <c r="M2219" s="2353"/>
      <c r="N2219" s="2353"/>
      <c r="O2219" s="2353"/>
      <c r="P2219" s="2353"/>
      <c r="Q2219" s="2344"/>
      <c r="R2219" s="2345"/>
      <c r="S2219" s="2353"/>
      <c r="T2219" s="2346"/>
      <c r="U2219" s="1344"/>
      <c r="V2219" s="1344"/>
      <c r="W2219" s="1349"/>
      <c r="X2219" s="1344"/>
      <c r="Z2219" s="2348"/>
      <c r="AB2219" s="2349"/>
      <c r="AC2219" s="2349"/>
      <c r="AD2219" s="2349"/>
      <c r="AE2219" s="2357"/>
      <c r="AF2219" s="2354"/>
      <c r="AG2219" s="2349"/>
      <c r="AH2219" s="2351"/>
      <c r="AI2219" s="2352"/>
    </row>
    <row r="2220" spans="1:35" s="2347" customFormat="1" ht="12" x14ac:dyDescent="0.2">
      <c r="A2220" s="2360" t="s">
        <v>3781</v>
      </c>
      <c r="B2220" s="2344" t="s">
        <v>3950</v>
      </c>
      <c r="C2220" s="2344">
        <v>668017</v>
      </c>
      <c r="D2220" s="1344" t="s">
        <v>68</v>
      </c>
      <c r="E2220" s="1344">
        <v>1</v>
      </c>
      <c r="F2220" s="1344">
        <v>8</v>
      </c>
      <c r="G2220" s="1344">
        <v>5</v>
      </c>
      <c r="H2220" s="1344">
        <v>1</v>
      </c>
      <c r="I2220" s="2358">
        <v>42878</v>
      </c>
      <c r="J2220" s="2358">
        <v>42879</v>
      </c>
      <c r="K2220" s="2345" t="s">
        <v>1737</v>
      </c>
      <c r="L2220" s="2345" t="s">
        <v>1737</v>
      </c>
      <c r="M2220" s="2353" t="s">
        <v>89</v>
      </c>
      <c r="N2220" s="2353" t="s">
        <v>89</v>
      </c>
      <c r="O2220" s="2353" t="s">
        <v>89</v>
      </c>
      <c r="P2220" s="2353" t="s">
        <v>89</v>
      </c>
      <c r="Q2220" s="2344" t="s">
        <v>1163</v>
      </c>
      <c r="R2220" s="2345"/>
      <c r="S2220" s="2153">
        <v>23</v>
      </c>
      <c r="T2220" s="2346"/>
      <c r="U2220" s="1344" t="s">
        <v>278</v>
      </c>
      <c r="V2220" s="1344" t="s">
        <v>3948</v>
      </c>
      <c r="W2220" s="1349">
        <v>27</v>
      </c>
      <c r="X2220" s="1344"/>
      <c r="Z2220" s="2359">
        <v>42866</v>
      </c>
      <c r="AB2220" s="2349"/>
      <c r="AC2220" s="2349"/>
      <c r="AD2220" s="2349"/>
      <c r="AE2220" s="2350">
        <f>IF(A2220="","",(IFERROR(VLOOKUP(A2220,Projecten!A$4:W$2618,5,FALSE),"niet bekend")))</f>
        <v>1</v>
      </c>
      <c r="AF2220" s="2354">
        <f t="shared" ref="AF2220:AF2233" si="186">IF(AE2220="","",(IF(E2220=0,AH2220,(E2220/AE2220*AH2220))))</f>
        <v>5647.16</v>
      </c>
      <c r="AG2220" s="2349">
        <f>IF(A2220="","",(IFERROR(VLOOKUP(A2220,Projecten!A$4:W$2618,23,FALSE),"niet bekend")))</f>
        <v>5647.16</v>
      </c>
      <c r="AH2220" s="2351">
        <f>IF(A2220="","",(IFERROR(VLOOKUP(A2220,Projecten!A$4:W$2618,12,FALSE),"niet bekend")))</f>
        <v>5647.16</v>
      </c>
      <c r="AI2220" s="2352"/>
    </row>
    <row r="2221" spans="1:35" s="1422" customFormat="1" ht="12" x14ac:dyDescent="0.2">
      <c r="A2221" s="2361" t="s">
        <v>3783</v>
      </c>
      <c r="B2221" s="1416">
        <v>121345</v>
      </c>
      <c r="C2221" s="1416" t="s">
        <v>4069</v>
      </c>
      <c r="D2221" s="1391" t="s">
        <v>68</v>
      </c>
      <c r="E2221" s="1391">
        <v>1</v>
      </c>
      <c r="F2221" s="1391">
        <v>8</v>
      </c>
      <c r="G2221" s="1391">
        <v>5</v>
      </c>
      <c r="H2221" s="1391">
        <v>2</v>
      </c>
      <c r="I2221" s="2362">
        <v>42878</v>
      </c>
      <c r="J2221" s="2362">
        <v>42879</v>
      </c>
      <c r="K2221" s="2362">
        <v>42877</v>
      </c>
      <c r="L2221" s="1417" t="s">
        <v>1737</v>
      </c>
      <c r="M2221" s="1418" t="s">
        <v>89</v>
      </c>
      <c r="N2221" s="1418" t="s">
        <v>89</v>
      </c>
      <c r="O2221" s="1418" t="s">
        <v>89</v>
      </c>
      <c r="P2221" s="1418" t="s">
        <v>89</v>
      </c>
      <c r="Q2221" s="1416" t="s">
        <v>1163</v>
      </c>
      <c r="R2221" s="1417" t="s">
        <v>4057</v>
      </c>
      <c r="S2221" s="1419">
        <v>23</v>
      </c>
      <c r="T2221" s="1420"/>
      <c r="U2221" s="1391" t="s">
        <v>278</v>
      </c>
      <c r="V2221" s="1391" t="s">
        <v>3940</v>
      </c>
      <c r="W2221" s="1354">
        <v>22</v>
      </c>
      <c r="X2221" s="1391"/>
      <c r="Z2221" s="2355">
        <v>42866</v>
      </c>
      <c r="AB2221" s="1423"/>
      <c r="AC2221" s="1423"/>
      <c r="AD2221" s="1423"/>
      <c r="AE2221" s="2229">
        <f>IF(A2221="","",(IFERROR(VLOOKUP(A2221,Projecten!A$4:W$2618,5,FALSE),"niet bekend")))</f>
        <v>1</v>
      </c>
      <c r="AF2221" s="2356">
        <f t="shared" si="186"/>
        <v>6190.16</v>
      </c>
      <c r="AG2221" s="1423">
        <f>IF(A2221="","",(IFERROR(VLOOKUP(A2221,Projecten!A$4:W$2618,23,FALSE),"niet bekend")))</f>
        <v>6190.16</v>
      </c>
      <c r="AH2221" s="1426">
        <f>IF(A2221="","",(IFERROR(VLOOKUP(A2221,Projecten!A$4:W$2618,12,FALSE),"niet bekend")))</f>
        <v>6190.16</v>
      </c>
      <c r="AI2221" s="2230"/>
    </row>
    <row r="2222" spans="1:35" s="1422" customFormat="1" ht="12" x14ac:dyDescent="0.2">
      <c r="A2222" s="2363" t="s">
        <v>3826</v>
      </c>
      <c r="B2222" s="1416">
        <v>121346</v>
      </c>
      <c r="C2222" s="2368">
        <v>648617</v>
      </c>
      <c r="D2222" s="1391" t="s">
        <v>68</v>
      </c>
      <c r="E2222" s="1391">
        <v>1</v>
      </c>
      <c r="F2222" s="1391">
        <v>9</v>
      </c>
      <c r="G2222" s="1391">
        <v>5</v>
      </c>
      <c r="H2222" s="1391">
        <v>4</v>
      </c>
      <c r="I2222" s="2362">
        <v>42878</v>
      </c>
      <c r="J2222" s="2362">
        <v>42879</v>
      </c>
      <c r="K2222" s="1417" t="s">
        <v>1737</v>
      </c>
      <c r="L2222" s="2362" t="s">
        <v>3865</v>
      </c>
      <c r="M2222" s="1418" t="s">
        <v>89</v>
      </c>
      <c r="N2222" s="1418" t="s">
        <v>89</v>
      </c>
      <c r="O2222" s="1418" t="s">
        <v>89</v>
      </c>
      <c r="P2222" s="1418" t="s">
        <v>89</v>
      </c>
      <c r="Q2222" s="1416" t="s">
        <v>1163</v>
      </c>
      <c r="R2222" s="1417" t="s">
        <v>4058</v>
      </c>
      <c r="S2222" s="1419">
        <v>23</v>
      </c>
      <c r="T2222" s="1420"/>
      <c r="U2222" s="1391" t="s">
        <v>278</v>
      </c>
      <c r="V2222" s="1391" t="s">
        <v>3948</v>
      </c>
      <c r="W2222" s="1354">
        <v>34</v>
      </c>
      <c r="X2222" s="1391"/>
      <c r="Z2222" s="2355">
        <v>42870</v>
      </c>
      <c r="AB2222" s="1423"/>
      <c r="AC2222" s="1423"/>
      <c r="AD2222" s="1423"/>
      <c r="AE2222" s="2229">
        <f>IF(A2222="","",(IFERROR(VLOOKUP(A2222,Projecten!A$4:W$2618,5,FALSE),"niet bekend")))</f>
        <v>1</v>
      </c>
      <c r="AF2222" s="2356">
        <f t="shared" si="186"/>
        <v>6732.72</v>
      </c>
      <c r="AG2222" s="1423">
        <f>IF(A2222="","",(IFERROR(VLOOKUP(A2222,Projecten!A$4:W$2618,23,FALSE),"niet bekend")))</f>
        <v>6732.72</v>
      </c>
      <c r="AH2222" s="1426">
        <f>IF(A2222="","",(IFERROR(VLOOKUP(A2222,Projecten!A$4:W$2618,12,FALSE),"niet bekend")))</f>
        <v>6732.72</v>
      </c>
      <c r="AI2222" s="2230"/>
    </row>
    <row r="2223" spans="1:35" s="1422" customFormat="1" ht="12" x14ac:dyDescent="0.2">
      <c r="A2223" s="2364"/>
      <c r="B2223" s="2365"/>
      <c r="C2223" s="2366"/>
      <c r="D2223" s="2366"/>
      <c r="E2223" s="2367"/>
      <c r="F2223" s="2366"/>
      <c r="G2223" s="2366"/>
      <c r="H2223" s="2366"/>
      <c r="I2223" s="1417"/>
      <c r="J2223" s="1417"/>
      <c r="K2223" s="1417"/>
      <c r="L2223" s="1417"/>
      <c r="M2223" s="1418"/>
      <c r="N2223" s="1418"/>
      <c r="O2223" s="1418"/>
      <c r="P2223" s="1418"/>
      <c r="Q2223" s="1416"/>
      <c r="R2223" s="1417"/>
      <c r="S2223" s="1419"/>
      <c r="T2223" s="1420"/>
      <c r="U2223" s="1391"/>
      <c r="V2223" s="1391"/>
      <c r="W2223" s="1354"/>
      <c r="X2223" s="1391"/>
      <c r="Z2223" s="2355"/>
      <c r="AB2223" s="1423"/>
      <c r="AC2223" s="1423"/>
      <c r="AD2223" s="1423"/>
      <c r="AE2223" s="2229" t="str">
        <f>IF(A2223="","",(IFERROR(VLOOKUP(A2223,Projecten!A$4:W$2618,5,FALSE),"niet bekend")))</f>
        <v/>
      </c>
      <c r="AF2223" s="2356" t="str">
        <f t="shared" si="186"/>
        <v/>
      </c>
      <c r="AG2223" s="1423" t="str">
        <f>IF(A2223="","",(IFERROR(VLOOKUP(A2223,Projecten!A$4:W$2618,23,FALSE),"niet bekend")))</f>
        <v/>
      </c>
      <c r="AH2223" s="1426" t="str">
        <f>IF(A2223="","",(IFERROR(VLOOKUP(A2223,Projecten!A$4:W$2618,12,FALSE),"niet bekend")))</f>
        <v/>
      </c>
      <c r="AI2223" s="2230"/>
    </row>
    <row r="2224" spans="1:35" s="1422" customFormat="1" ht="12" x14ac:dyDescent="0.2">
      <c r="A2224" s="2363">
        <v>2017381</v>
      </c>
      <c r="B2224" s="1416">
        <v>121342</v>
      </c>
      <c r="C2224" s="1416" t="s">
        <v>3838</v>
      </c>
      <c r="D2224" s="1391" t="s">
        <v>1549</v>
      </c>
      <c r="E2224" s="1391">
        <v>1</v>
      </c>
      <c r="F2224" s="1391">
        <v>3</v>
      </c>
      <c r="G2224" s="1391">
        <v>3</v>
      </c>
      <c r="H2224" s="1391">
        <v>0</v>
      </c>
      <c r="I2224" s="2362">
        <v>42878</v>
      </c>
      <c r="J2224" s="1417" t="s">
        <v>1737</v>
      </c>
      <c r="K2224" s="1417" t="s">
        <v>1737</v>
      </c>
      <c r="L2224" s="1417" t="s">
        <v>1737</v>
      </c>
      <c r="M2224" s="1418" t="s">
        <v>89</v>
      </c>
      <c r="N2224" s="1418" t="s">
        <v>89</v>
      </c>
      <c r="O2224" s="1418" t="s">
        <v>89</v>
      </c>
      <c r="P2224" s="1418" t="s">
        <v>89</v>
      </c>
      <c r="Q2224" s="1416" t="s">
        <v>1163</v>
      </c>
      <c r="R2224" s="1417"/>
      <c r="S2224" s="1419">
        <v>23</v>
      </c>
      <c r="T2224" s="1420"/>
      <c r="U2224" s="1391" t="s">
        <v>1744</v>
      </c>
      <c r="V2224" s="1391"/>
      <c r="W2224" s="1354">
        <v>4</v>
      </c>
      <c r="X2224" s="1391"/>
      <c r="Z2224" s="2355">
        <v>42871</v>
      </c>
      <c r="AB2224" s="1423"/>
      <c r="AC2224" s="1423"/>
      <c r="AD2224" s="1423"/>
      <c r="AE2224" s="2229">
        <f>IF(A2224="","",(IFERROR(VLOOKUP(A2224,Projecten!A$4:W$2618,5,FALSE),"niet bekend")))</f>
        <v>1</v>
      </c>
      <c r="AF2224" s="2356">
        <f t="shared" si="186"/>
        <v>670.93</v>
      </c>
      <c r="AG2224" s="1423">
        <f>IF(A2224="","",(IFERROR(VLOOKUP(A2224,Projecten!A$4:W$2618,23,FALSE),"niet bekend")))</f>
        <v>670.93</v>
      </c>
      <c r="AH2224" s="1426">
        <f>IF(A2224="","",(IFERROR(VLOOKUP(A2224,Projecten!A$4:W$2618,12,FALSE),"niet bekend")))</f>
        <v>670.93</v>
      </c>
      <c r="AI2224" s="2230"/>
    </row>
    <row r="2225" spans="1:35" s="1422" customFormat="1" ht="12" x14ac:dyDescent="0.2">
      <c r="A2225" s="2363">
        <v>2017382</v>
      </c>
      <c r="B2225" s="1416">
        <v>121343</v>
      </c>
      <c r="C2225" s="1416" t="s">
        <v>3842</v>
      </c>
      <c r="D2225" s="1391" t="s">
        <v>1549</v>
      </c>
      <c r="E2225" s="1391">
        <v>1</v>
      </c>
      <c r="F2225" s="1391">
        <v>1</v>
      </c>
      <c r="G2225" s="1391">
        <v>1</v>
      </c>
      <c r="H2225" s="1391">
        <v>0</v>
      </c>
      <c r="I2225" s="2362">
        <v>42878</v>
      </c>
      <c r="J2225" s="1417" t="s">
        <v>1737</v>
      </c>
      <c r="K2225" s="1417" t="s">
        <v>1737</v>
      </c>
      <c r="L2225" s="1417" t="s">
        <v>1737</v>
      </c>
      <c r="M2225" s="1418" t="s">
        <v>89</v>
      </c>
      <c r="N2225" s="1418" t="s">
        <v>89</v>
      </c>
      <c r="O2225" s="1418" t="s">
        <v>89</v>
      </c>
      <c r="P2225" s="1418" t="s">
        <v>89</v>
      </c>
      <c r="Q2225" s="1416" t="s">
        <v>1163</v>
      </c>
      <c r="R2225" s="1417"/>
      <c r="S2225" s="1419">
        <v>23</v>
      </c>
      <c r="T2225" s="1420"/>
      <c r="U2225" s="1391" t="s">
        <v>1744</v>
      </c>
      <c r="V2225" s="1391"/>
      <c r="W2225" s="1354">
        <v>2</v>
      </c>
      <c r="X2225" s="1391"/>
      <c r="Z2225" s="2355">
        <v>42871</v>
      </c>
      <c r="AB2225" s="1423"/>
      <c r="AC2225" s="1423"/>
      <c r="AD2225" s="1423"/>
      <c r="AE2225" s="2229">
        <f>IF(A2225="","",(IFERROR(VLOOKUP(A2225,Projecten!A$4:W$2618,5,FALSE),"niet bekend")))</f>
        <v>1</v>
      </c>
      <c r="AF2225" s="2356">
        <f t="shared" si="186"/>
        <v>183.7</v>
      </c>
      <c r="AG2225" s="1423">
        <f>IF(A2225="","",(IFERROR(VLOOKUP(A2225,Projecten!A$4:W$2618,23,FALSE),"niet bekend")))</f>
        <v>183.7</v>
      </c>
      <c r="AH2225" s="1426">
        <f>IF(A2225="","",(IFERROR(VLOOKUP(A2225,Projecten!A$4:W$2618,12,FALSE),"niet bekend")))</f>
        <v>183.7</v>
      </c>
      <c r="AI2225" s="2230"/>
    </row>
    <row r="2226" spans="1:35" s="1422" customFormat="1" ht="12" x14ac:dyDescent="0.2">
      <c r="A2226" s="2363">
        <v>2017383</v>
      </c>
      <c r="B2226" s="1416">
        <v>121343</v>
      </c>
      <c r="C2226" s="1416" t="s">
        <v>3839</v>
      </c>
      <c r="D2226" s="1391" t="s">
        <v>1549</v>
      </c>
      <c r="E2226" s="1391">
        <v>1</v>
      </c>
      <c r="F2226" s="1391">
        <v>1</v>
      </c>
      <c r="G2226" s="1391">
        <v>0</v>
      </c>
      <c r="H2226" s="1391">
        <v>1</v>
      </c>
      <c r="I2226" s="2362">
        <v>42878</v>
      </c>
      <c r="J2226" s="1417" t="s">
        <v>1737</v>
      </c>
      <c r="K2226" s="1417" t="s">
        <v>1737</v>
      </c>
      <c r="L2226" s="1417" t="s">
        <v>1737</v>
      </c>
      <c r="M2226" s="1418" t="s">
        <v>89</v>
      </c>
      <c r="N2226" s="1418" t="s">
        <v>89</v>
      </c>
      <c r="O2226" s="1418" t="s">
        <v>89</v>
      </c>
      <c r="P2226" s="1418" t="s">
        <v>89</v>
      </c>
      <c r="Q2226" s="1416" t="s">
        <v>1163</v>
      </c>
      <c r="R2226" s="1417"/>
      <c r="S2226" s="1419">
        <v>23</v>
      </c>
      <c r="T2226" s="1420"/>
      <c r="U2226" s="1391" t="s">
        <v>1744</v>
      </c>
      <c r="V2226" s="1391"/>
      <c r="W2226" s="1354">
        <v>3</v>
      </c>
      <c r="X2226" s="1391"/>
      <c r="Z2226" s="2355">
        <v>42871</v>
      </c>
      <c r="AB2226" s="1423"/>
      <c r="AC2226" s="1423"/>
      <c r="AD2226" s="1423"/>
      <c r="AE2226" s="2229">
        <f>IF(A2226="","",(IFERROR(VLOOKUP(A2226,Projecten!A$4:W$2618,5,FALSE),"niet bekend")))</f>
        <v>1</v>
      </c>
      <c r="AF2226" s="2356">
        <f t="shared" si="186"/>
        <v>495.18</v>
      </c>
      <c r="AG2226" s="1423">
        <f>IF(A2226="","",(IFERROR(VLOOKUP(A2226,Projecten!A$4:W$2618,23,FALSE),"niet bekend")))</f>
        <v>495.18</v>
      </c>
      <c r="AH2226" s="1426">
        <f>IF(A2226="","",(IFERROR(VLOOKUP(A2226,Projecten!A$4:W$2618,12,FALSE),"niet bekend")))</f>
        <v>495.18</v>
      </c>
      <c r="AI2226" s="2230"/>
    </row>
    <row r="2227" spans="1:35" s="1422" customFormat="1" ht="12" x14ac:dyDescent="0.2">
      <c r="A2227" s="2363">
        <v>2017384</v>
      </c>
      <c r="B2227" s="1416">
        <v>121342</v>
      </c>
      <c r="C2227" s="1416" t="s">
        <v>3840</v>
      </c>
      <c r="D2227" s="1391" t="s">
        <v>1549</v>
      </c>
      <c r="E2227" s="1391">
        <v>1</v>
      </c>
      <c r="F2227" s="1391">
        <v>10</v>
      </c>
      <c r="G2227" s="1391">
        <v>8</v>
      </c>
      <c r="H2227" s="1391">
        <v>1</v>
      </c>
      <c r="I2227" s="2362">
        <v>42878</v>
      </c>
      <c r="J2227" s="1417" t="s">
        <v>1737</v>
      </c>
      <c r="K2227" s="1417" t="s">
        <v>1737</v>
      </c>
      <c r="L2227" s="1417" t="s">
        <v>1737</v>
      </c>
      <c r="M2227" s="1418" t="s">
        <v>89</v>
      </c>
      <c r="N2227" s="1418" t="s">
        <v>89</v>
      </c>
      <c r="O2227" s="1418" t="s">
        <v>89</v>
      </c>
      <c r="P2227" s="1418" t="s">
        <v>89</v>
      </c>
      <c r="Q2227" s="1416" t="s">
        <v>1163</v>
      </c>
      <c r="R2227" s="1417"/>
      <c r="S2227" s="1419">
        <v>23</v>
      </c>
      <c r="T2227" s="1420"/>
      <c r="U2227" s="1391" t="s">
        <v>1744</v>
      </c>
      <c r="V2227" s="1391" t="s">
        <v>3887</v>
      </c>
      <c r="W2227" s="1354">
        <v>14</v>
      </c>
      <c r="X2227" s="1391"/>
      <c r="Z2227" s="2355">
        <v>42871</v>
      </c>
      <c r="AB2227" s="1423"/>
      <c r="AC2227" s="1423"/>
      <c r="AD2227" s="1423"/>
      <c r="AE2227" s="2229">
        <f>IF(A2227="","",(IFERROR(VLOOKUP(A2227,Projecten!A$4:W$2618,5,FALSE),"niet bekend")))</f>
        <v>1</v>
      </c>
      <c r="AF2227" s="2356">
        <f t="shared" si="186"/>
        <v>2352.46</v>
      </c>
      <c r="AG2227" s="1423">
        <f>IF(A2227="","",(IFERROR(VLOOKUP(A2227,Projecten!A$4:W$2618,23,FALSE),"niet bekend")))</f>
        <v>2352.46</v>
      </c>
      <c r="AH2227" s="1426">
        <f>IF(A2227="","",(IFERROR(VLOOKUP(A2227,Projecten!A$4:W$2618,12,FALSE),"niet bekend")))</f>
        <v>2352.46</v>
      </c>
      <c r="AI2227" s="2230"/>
    </row>
    <row r="2228" spans="1:35" s="1422" customFormat="1" ht="12" x14ac:dyDescent="0.2">
      <c r="A2228" s="2363">
        <v>2017395</v>
      </c>
      <c r="B2228" s="1416">
        <v>121343</v>
      </c>
      <c r="C2228" s="1416" t="s">
        <v>3850</v>
      </c>
      <c r="D2228" s="1391" t="s">
        <v>1549</v>
      </c>
      <c r="E2228" s="1391">
        <v>1</v>
      </c>
      <c r="F2228" s="1391">
        <v>10</v>
      </c>
      <c r="G2228" s="1391">
        <v>7</v>
      </c>
      <c r="H2228" s="1391">
        <v>2</v>
      </c>
      <c r="I2228" s="2362">
        <v>42878</v>
      </c>
      <c r="J2228" s="1417" t="s">
        <v>1737</v>
      </c>
      <c r="K2228" s="1417" t="s">
        <v>1737</v>
      </c>
      <c r="L2228" s="1417" t="s">
        <v>1737</v>
      </c>
      <c r="M2228" s="1418" t="s">
        <v>89</v>
      </c>
      <c r="N2228" s="1418" t="s">
        <v>89</v>
      </c>
      <c r="O2228" s="1418" t="s">
        <v>89</v>
      </c>
      <c r="P2228" s="1418" t="s">
        <v>89</v>
      </c>
      <c r="Q2228" s="1416" t="s">
        <v>1163</v>
      </c>
      <c r="R2228" s="1417"/>
      <c r="S2228" s="1419">
        <v>23</v>
      </c>
      <c r="T2228" s="1420"/>
      <c r="U2228" s="1391" t="s">
        <v>1744</v>
      </c>
      <c r="V2228" s="1391" t="s">
        <v>3887</v>
      </c>
      <c r="W2228" s="1354">
        <v>16</v>
      </c>
      <c r="X2228" s="1391"/>
      <c r="Z2228" s="2355">
        <v>42871</v>
      </c>
      <c r="AB2228" s="1423"/>
      <c r="AC2228" s="1423"/>
      <c r="AD2228" s="1423"/>
      <c r="AE2228" s="2229">
        <f>IF(A2228="","",(IFERROR(VLOOKUP(A2228,Projecten!A$4:W$2618,5,FALSE),"niet bekend")))</f>
        <v>1</v>
      </c>
      <c r="AF2228" s="2356">
        <f t="shared" si="186"/>
        <v>2776.52</v>
      </c>
      <c r="AG2228" s="1423">
        <f>IF(A2228="","",(IFERROR(VLOOKUP(A2228,Projecten!A$4:W$2618,23,FALSE),"niet bekend")))</f>
        <v>2776.52</v>
      </c>
      <c r="AH2228" s="1426">
        <f>IF(A2228="","",(IFERROR(VLOOKUP(A2228,Projecten!A$4:W$2618,12,FALSE),"niet bekend")))</f>
        <v>2776.52</v>
      </c>
      <c r="AI2228" s="2230"/>
    </row>
    <row r="2229" spans="1:35" s="1422" customFormat="1" ht="12" x14ac:dyDescent="0.2">
      <c r="A2229" s="2236"/>
      <c r="B2229" s="1416"/>
      <c r="C2229" s="1416"/>
      <c r="D2229" s="1391"/>
      <c r="E2229" s="1391"/>
      <c r="F2229" s="1391"/>
      <c r="G2229" s="1391"/>
      <c r="H2229" s="1391"/>
      <c r="I2229" s="1417"/>
      <c r="J2229" s="1417"/>
      <c r="K2229" s="1417"/>
      <c r="L2229" s="1417"/>
      <c r="M2229" s="1418"/>
      <c r="N2229" s="1418"/>
      <c r="O2229" s="1418"/>
      <c r="P2229" s="1418"/>
      <c r="Q2229" s="1416"/>
      <c r="R2229" s="1417"/>
      <c r="S2229" s="1419"/>
      <c r="T2229" s="1420"/>
      <c r="U2229" s="1391"/>
      <c r="V2229" s="1391"/>
      <c r="W2229" s="1354"/>
      <c r="X2229" s="1391"/>
      <c r="Z2229" s="2355"/>
      <c r="AB2229" s="1423"/>
      <c r="AC2229" s="1423"/>
      <c r="AD2229" s="1423"/>
      <c r="AE2229" s="2229" t="str">
        <f>IF(A2229="","",(IFERROR(VLOOKUP(A2229,Projecten!A$4:W$2618,5,FALSE),"niet bekend")))</f>
        <v/>
      </c>
      <c r="AF2229" s="2356" t="str">
        <f t="shared" si="186"/>
        <v/>
      </c>
      <c r="AG2229" s="1423" t="str">
        <f>IF(A2229="","",(IFERROR(VLOOKUP(A2229,Projecten!A$4:W$2618,23,FALSE),"niet bekend")))</f>
        <v/>
      </c>
      <c r="AH2229" s="1426" t="str">
        <f>IF(A2229="","",(IFERROR(VLOOKUP(A2229,Projecten!A$4:W$2618,12,FALSE),"niet bekend")))</f>
        <v/>
      </c>
      <c r="AI2229" s="2230"/>
    </row>
    <row r="2230" spans="1:35" s="1422" customFormat="1" ht="12" x14ac:dyDescent="0.2">
      <c r="A2230" s="2363" t="s">
        <v>3798</v>
      </c>
      <c r="B2230" s="1416">
        <v>121341</v>
      </c>
      <c r="C2230" s="1416" t="s">
        <v>3782</v>
      </c>
      <c r="D2230" s="1391" t="s">
        <v>451</v>
      </c>
      <c r="E2230" s="1391">
        <v>1</v>
      </c>
      <c r="F2230" s="1391">
        <v>13</v>
      </c>
      <c r="G2230" s="1391">
        <v>8</v>
      </c>
      <c r="H2230" s="1391">
        <v>7</v>
      </c>
      <c r="I2230" s="2362">
        <v>42878</v>
      </c>
      <c r="J2230" s="1417" t="s">
        <v>1737</v>
      </c>
      <c r="K2230" s="1417" t="s">
        <v>1737</v>
      </c>
      <c r="L2230" s="1417" t="s">
        <v>1737</v>
      </c>
      <c r="M2230" s="1418" t="s">
        <v>89</v>
      </c>
      <c r="N2230" s="1418" t="s">
        <v>89</v>
      </c>
      <c r="O2230" s="1418" t="s">
        <v>89</v>
      </c>
      <c r="P2230" s="1418" t="s">
        <v>89</v>
      </c>
      <c r="Q2230" s="1416" t="s">
        <v>1163</v>
      </c>
      <c r="R2230" s="1417"/>
      <c r="S2230" s="1419">
        <v>23</v>
      </c>
      <c r="T2230" s="1420"/>
      <c r="U2230" s="1391" t="s">
        <v>934</v>
      </c>
      <c r="V2230" s="1391" t="s">
        <v>3875</v>
      </c>
      <c r="W2230" s="1354">
        <v>36</v>
      </c>
      <c r="X2230" s="1391"/>
      <c r="Z2230" s="2355">
        <v>42867</v>
      </c>
      <c r="AB2230" s="1423"/>
      <c r="AC2230" s="1423"/>
      <c r="AD2230" s="1423"/>
      <c r="AE2230" s="2229">
        <f>IF(A2230="","",(IFERROR(VLOOKUP(A2230,Projecten!A$4:W$2618,5,FALSE),"niet bekend")))</f>
        <v>1</v>
      </c>
      <c r="AF2230" s="2356">
        <f t="shared" si="186"/>
        <v>6258.47</v>
      </c>
      <c r="AG2230" s="1423">
        <f>IF(A2230="","",(IFERROR(VLOOKUP(A2230,Projecten!A$4:W$2618,23,FALSE),"niet bekend")))</f>
        <v>0</v>
      </c>
      <c r="AH2230" s="1426">
        <f>IF(A2230="","",(IFERROR(VLOOKUP(A2230,Projecten!A$4:W$2618,12,FALSE),"niet bekend")))</f>
        <v>6258.47</v>
      </c>
      <c r="AI2230" s="2230"/>
    </row>
    <row r="2231" spans="1:35" s="2347" customFormat="1" ht="12" x14ac:dyDescent="0.2">
      <c r="A2231" s="2360">
        <v>2017360</v>
      </c>
      <c r="B2231" s="2344">
        <v>121298</v>
      </c>
      <c r="C2231" s="2344" t="s">
        <v>3765</v>
      </c>
      <c r="D2231" s="1344" t="s">
        <v>451</v>
      </c>
      <c r="E2231" s="1344">
        <v>1</v>
      </c>
      <c r="F2231" s="1344">
        <v>3</v>
      </c>
      <c r="G2231" s="1344">
        <v>2</v>
      </c>
      <c r="H2231" s="1344">
        <v>2</v>
      </c>
      <c r="I2231" s="2358">
        <v>42878</v>
      </c>
      <c r="J2231" s="2345" t="s">
        <v>1737</v>
      </c>
      <c r="K2231" s="2345" t="s">
        <v>1737</v>
      </c>
      <c r="L2231" s="2345" t="s">
        <v>1737</v>
      </c>
      <c r="M2231" s="2353" t="s">
        <v>89</v>
      </c>
      <c r="N2231" s="2353" t="s">
        <v>89</v>
      </c>
      <c r="O2231" s="2353" t="s">
        <v>89</v>
      </c>
      <c r="P2231" s="2353" t="s">
        <v>89</v>
      </c>
      <c r="Q2231" s="2368" t="s">
        <v>3941</v>
      </c>
      <c r="R2231" s="2345"/>
      <c r="S2231" s="2153">
        <v>23</v>
      </c>
      <c r="T2231" s="2346"/>
      <c r="U2231" s="1344" t="s">
        <v>934</v>
      </c>
      <c r="V2231" s="1344" t="s">
        <v>3898</v>
      </c>
      <c r="W2231" s="1349">
        <v>7.25</v>
      </c>
      <c r="X2231" s="1344"/>
      <c r="Y2231" s="2369"/>
      <c r="Z2231" s="2359">
        <v>42858</v>
      </c>
      <c r="AB2231" s="2349"/>
      <c r="AC2231" s="2349"/>
      <c r="AD2231" s="2349"/>
      <c r="AE2231" s="2350">
        <f>IF(A2231="","",(IFERROR(VLOOKUP(A2231,Projecten!A$4:W$2618,5,FALSE),"niet bekend")))</f>
        <v>1</v>
      </c>
      <c r="AF2231" s="2354">
        <f t="shared" si="186"/>
        <v>1374.75</v>
      </c>
      <c r="AG2231" s="2349">
        <f>IF(A2231="","",(IFERROR(VLOOKUP(A2231,Projecten!A$4:W$2618,23,FALSE),"niet bekend")))</f>
        <v>0</v>
      </c>
      <c r="AH2231" s="2351">
        <f>IF(A2231="","",(IFERROR(VLOOKUP(A2231,Projecten!A$4:W$2618,12,FALSE),"niet bekend")))</f>
        <v>1374.75</v>
      </c>
      <c r="AI2231" s="2352"/>
    </row>
    <row r="2232" spans="1:35" s="2347" customFormat="1" ht="12" x14ac:dyDescent="0.2">
      <c r="A2232" s="2360">
        <v>2017331</v>
      </c>
      <c r="B2232" s="2344">
        <v>121298</v>
      </c>
      <c r="C2232" s="1344" t="s">
        <v>3732</v>
      </c>
      <c r="D2232" s="1344" t="s">
        <v>793</v>
      </c>
      <c r="E2232" s="1344">
        <v>1</v>
      </c>
      <c r="F2232" s="1344">
        <v>10</v>
      </c>
      <c r="G2232" s="1344">
        <v>5</v>
      </c>
      <c r="H2232" s="1344">
        <v>3</v>
      </c>
      <c r="I2232" s="2358">
        <v>42871</v>
      </c>
      <c r="J2232" s="2358">
        <v>42872</v>
      </c>
      <c r="K2232" s="2345" t="s">
        <v>1737</v>
      </c>
      <c r="L2232" s="2345" t="s">
        <v>1737</v>
      </c>
      <c r="M2232" s="2343" t="s">
        <v>89</v>
      </c>
      <c r="N2232" s="2343" t="s">
        <v>89</v>
      </c>
      <c r="O2232" s="2343" t="s">
        <v>89</v>
      </c>
      <c r="P2232" s="2343" t="s">
        <v>89</v>
      </c>
      <c r="Q2232" s="2344" t="s">
        <v>1163</v>
      </c>
      <c r="R2232" s="2345"/>
      <c r="S2232" s="2153">
        <v>23</v>
      </c>
      <c r="T2232" s="2346"/>
      <c r="U2232" s="1344" t="s">
        <v>805</v>
      </c>
      <c r="V2232" s="1344" t="s">
        <v>3774</v>
      </c>
      <c r="W2232" s="1349">
        <v>26</v>
      </c>
      <c r="X2232" s="1344"/>
      <c r="Z2232" s="2359">
        <v>42856</v>
      </c>
      <c r="AB2232" s="2349"/>
      <c r="AC2232" s="2349"/>
      <c r="AD2232" s="2349"/>
      <c r="AE2232" s="2350">
        <f>IF(A2232="","",(IFERROR(VLOOKUP(A2232,Projecten!A$4:W$2618,5,FALSE),"niet bekend")))</f>
        <v>1</v>
      </c>
      <c r="AF2232" s="2354">
        <f t="shared" si="186"/>
        <v>5330.03</v>
      </c>
      <c r="AG2232" s="2349">
        <f>IF(A2232="","",(IFERROR(VLOOKUP(A2232,Projecten!A$4:W$2618,23,FALSE),"niet bekend")))</f>
        <v>5330.03</v>
      </c>
      <c r="AH2232" s="2351">
        <f>IF(A2232="","",(IFERROR(VLOOKUP(A2232,Projecten!A$4:W$2618,12,FALSE),"niet bekend")))</f>
        <v>5330.03</v>
      </c>
      <c r="AI2232" s="2352"/>
    </row>
    <row r="2233" spans="1:35" s="2347" customFormat="1" ht="12" x14ac:dyDescent="0.2">
      <c r="A2233" s="2370">
        <v>2017369</v>
      </c>
      <c r="B2233" s="2344" t="s">
        <v>3946</v>
      </c>
      <c r="C2233" s="2344" t="s">
        <v>3860</v>
      </c>
      <c r="D2233" s="1344" t="s">
        <v>489</v>
      </c>
      <c r="E2233" s="1344">
        <v>3</v>
      </c>
      <c r="F2233" s="1344">
        <v>21</v>
      </c>
      <c r="G2233" s="1344">
        <v>12</v>
      </c>
      <c r="H2233" s="1344">
        <v>9</v>
      </c>
      <c r="I2233" s="2358">
        <v>42874</v>
      </c>
      <c r="J2233" s="2358">
        <v>42873</v>
      </c>
      <c r="K2233" s="2358">
        <v>42877</v>
      </c>
      <c r="L2233" s="2345" t="s">
        <v>1737</v>
      </c>
      <c r="M2233" s="2353" t="s">
        <v>89</v>
      </c>
      <c r="N2233" s="2353" t="s">
        <v>89</v>
      </c>
      <c r="O2233" s="2353" t="s">
        <v>89</v>
      </c>
      <c r="P2233" s="2353" t="s">
        <v>89</v>
      </c>
      <c r="Q2233" s="2344" t="s">
        <v>1163</v>
      </c>
      <c r="R2233" s="2345"/>
      <c r="S2233" s="2153">
        <v>23</v>
      </c>
      <c r="T2233" s="2346"/>
      <c r="U2233" s="1344" t="s">
        <v>681</v>
      </c>
      <c r="V2233" s="1344" t="s">
        <v>1181</v>
      </c>
      <c r="W2233" s="1349">
        <v>47</v>
      </c>
      <c r="X2233" s="1344"/>
      <c r="Z2233" s="2359">
        <v>42865</v>
      </c>
      <c r="AB2233" s="2349"/>
      <c r="AC2233" s="2349"/>
      <c r="AD2233" s="2349"/>
      <c r="AE2233" s="2350">
        <f>IF(A2233="","",(IFERROR(VLOOKUP(A2233,Projecten!A$4:W$2618,5,FALSE),"niet bekend")))</f>
        <v>3</v>
      </c>
      <c r="AF2233" s="2354">
        <f t="shared" si="186"/>
        <v>6812.76</v>
      </c>
      <c r="AG2233" s="2349">
        <f>IF(A2233="","",(IFERROR(VLOOKUP(A2233,Projecten!A$4:W$2618,23,FALSE),"niet bekend")))</f>
        <v>0</v>
      </c>
      <c r="AH2233" s="2351">
        <f>IF(A2233="","",(IFERROR(VLOOKUP(A2233,Projecten!A$4:W$2618,12,FALSE),"niet bekend")))</f>
        <v>6812.76</v>
      </c>
      <c r="AI2233" s="2352"/>
    </row>
    <row r="2234" spans="1:35" s="2347" customFormat="1" ht="12" x14ac:dyDescent="0.2">
      <c r="A2234" s="2371"/>
      <c r="B2234" s="2344"/>
      <c r="C2234" s="2372"/>
      <c r="D2234" s="2372"/>
      <c r="E2234" s="2373"/>
      <c r="F2234" s="2372"/>
      <c r="G2234" s="2372"/>
      <c r="H2234" s="2372"/>
      <c r="I2234" s="2345"/>
      <c r="J2234" s="2345"/>
      <c r="K2234" s="2345"/>
      <c r="L2234" s="2345"/>
      <c r="M2234" s="2353"/>
      <c r="N2234" s="2353"/>
      <c r="O2234" s="2353"/>
      <c r="P2234" s="2353"/>
      <c r="Q2234" s="2344"/>
      <c r="R2234" s="2345"/>
      <c r="S2234" s="2153"/>
      <c r="T2234" s="2346"/>
      <c r="U2234" s="1344"/>
      <c r="V2234" s="1344"/>
      <c r="W2234" s="1349"/>
      <c r="X2234" s="1344"/>
      <c r="Z2234" s="2359"/>
      <c r="AB2234" s="2349"/>
      <c r="AC2234" s="2349"/>
      <c r="AD2234" s="2349"/>
      <c r="AE2234" s="2350"/>
      <c r="AF2234" s="2354"/>
      <c r="AG2234" s="2349"/>
      <c r="AH2234" s="2351"/>
      <c r="AI2234" s="2352"/>
    </row>
    <row r="2235" spans="1:35" s="2347" customFormat="1" ht="12" x14ac:dyDescent="0.2">
      <c r="A2235" s="2370">
        <v>2017292</v>
      </c>
      <c r="B2235" s="2344">
        <v>121352</v>
      </c>
      <c r="C2235" s="2344" t="s">
        <v>3888</v>
      </c>
      <c r="D2235" s="1344" t="s">
        <v>3889</v>
      </c>
      <c r="E2235" s="1344">
        <v>0</v>
      </c>
      <c r="F2235" s="1344">
        <v>1</v>
      </c>
      <c r="G2235" s="1344">
        <v>0</v>
      </c>
      <c r="H2235" s="1344">
        <v>2</v>
      </c>
      <c r="I2235" s="2345">
        <v>42878</v>
      </c>
      <c r="J2235" s="2345" t="s">
        <v>1737</v>
      </c>
      <c r="K2235" s="2345" t="s">
        <v>1737</v>
      </c>
      <c r="L2235" s="2345" t="s">
        <v>1737</v>
      </c>
      <c r="M2235" s="2353" t="s">
        <v>89</v>
      </c>
      <c r="N2235" s="2353" t="s">
        <v>89</v>
      </c>
      <c r="O2235" s="2353" t="s">
        <v>89</v>
      </c>
      <c r="P2235" s="2353" t="s">
        <v>89</v>
      </c>
      <c r="Q2235" s="2344" t="s">
        <v>3893</v>
      </c>
      <c r="R2235" s="2345"/>
      <c r="S2235" s="2153">
        <v>23</v>
      </c>
      <c r="T2235" s="2346"/>
      <c r="U2235" s="1344" t="s">
        <v>3247</v>
      </c>
      <c r="V2235" s="1344" t="s">
        <v>3894</v>
      </c>
      <c r="W2235" s="1349">
        <v>5</v>
      </c>
      <c r="X2235" s="1344"/>
      <c r="Z2235" s="2359">
        <v>42871</v>
      </c>
      <c r="AB2235" s="2349"/>
      <c r="AC2235" s="2349"/>
      <c r="AD2235" s="2349"/>
      <c r="AE2235" s="2350"/>
      <c r="AF2235" s="2354"/>
      <c r="AG2235" s="2349"/>
      <c r="AH2235" s="2351"/>
      <c r="AI2235" s="2352"/>
    </row>
    <row r="2236" spans="1:35" s="2347" customFormat="1" ht="12" x14ac:dyDescent="0.2">
      <c r="A2236" s="2371"/>
      <c r="B2236" s="2344"/>
      <c r="C2236" s="2372"/>
      <c r="D2236" s="2372"/>
      <c r="E2236" s="2373"/>
      <c r="F2236" s="2372"/>
      <c r="G2236" s="2372"/>
      <c r="H2236" s="2372"/>
      <c r="I2236" s="2345"/>
      <c r="J2236" s="2345"/>
      <c r="K2236" s="2345"/>
      <c r="L2236" s="2345"/>
      <c r="M2236" s="2353"/>
      <c r="N2236" s="2353"/>
      <c r="O2236" s="2353"/>
      <c r="P2236" s="2353"/>
      <c r="Q2236" s="2344"/>
      <c r="R2236" s="2345"/>
      <c r="S2236" s="2153"/>
      <c r="T2236" s="2346"/>
      <c r="U2236" s="1344"/>
      <c r="V2236" s="1344"/>
      <c r="W2236" s="1349"/>
      <c r="X2236" s="1344"/>
      <c r="Z2236" s="2359"/>
      <c r="AB2236" s="2349"/>
      <c r="AC2236" s="2349"/>
      <c r="AD2236" s="2349"/>
      <c r="AE2236" s="2350"/>
      <c r="AF2236" s="2354"/>
      <c r="AG2236" s="2349"/>
      <c r="AH2236" s="2351"/>
      <c r="AI2236" s="2352"/>
    </row>
    <row r="2237" spans="1:35" s="1422" customFormat="1" ht="12" x14ac:dyDescent="0.2">
      <c r="A2237" s="2363">
        <v>2017378</v>
      </c>
      <c r="B2237" s="1416">
        <v>121353</v>
      </c>
      <c r="C2237" s="1416">
        <v>624217</v>
      </c>
      <c r="D2237" s="1391" t="s">
        <v>68</v>
      </c>
      <c r="E2237" s="1391">
        <v>1</v>
      </c>
      <c r="F2237" s="1391">
        <v>8</v>
      </c>
      <c r="G2237" s="1391">
        <v>5</v>
      </c>
      <c r="H2237" s="1391">
        <v>3</v>
      </c>
      <c r="I2237" s="2362">
        <v>42878</v>
      </c>
      <c r="J2237" s="1417" t="s">
        <v>1737</v>
      </c>
      <c r="K2237" s="1417" t="s">
        <v>1737</v>
      </c>
      <c r="L2237" s="1417" t="s">
        <v>1737</v>
      </c>
      <c r="M2237" s="1418" t="s">
        <v>89</v>
      </c>
      <c r="N2237" s="1418" t="s">
        <v>89</v>
      </c>
      <c r="O2237" s="1418" t="s">
        <v>89</v>
      </c>
      <c r="P2237" s="1418" t="s">
        <v>89</v>
      </c>
      <c r="Q2237" s="1416" t="s">
        <v>1163</v>
      </c>
      <c r="R2237" s="1417"/>
      <c r="S2237" s="1419">
        <v>24</v>
      </c>
      <c r="T2237" s="1420"/>
      <c r="U2237" s="1391" t="s">
        <v>278</v>
      </c>
      <c r="V2237" s="1391"/>
      <c r="W2237" s="1354">
        <v>16</v>
      </c>
      <c r="X2237" s="1391"/>
      <c r="Z2237" s="2355">
        <v>42867</v>
      </c>
      <c r="AB2237" s="1423"/>
      <c r="AC2237" s="1423"/>
      <c r="AD2237" s="1423"/>
      <c r="AE2237" s="2229">
        <f>IF(A2237="","",(IFERROR(VLOOKUP(A2237,Projecten!A$4:W$2618,5,FALSE),"niet bekend")))</f>
        <v>1</v>
      </c>
      <c r="AF2237" s="2356">
        <f t="shared" ref="AF2237:AF2242" si="187">IF(AE2237="","",(IF(E2237=0,AH2237,(E2237/AE2237*AH2237))))</f>
        <v>2317.5500000000002</v>
      </c>
      <c r="AG2237" s="1423">
        <f>IF(A2237="","",(IFERROR(VLOOKUP(A2237,Projecten!A$4:W$2618,23,FALSE),"niet bekend")))</f>
        <v>2317.5500000000002</v>
      </c>
      <c r="AH2237" s="1426">
        <f>IF(A2237="","",(IFERROR(VLOOKUP(A2237,Projecten!A$4:W$2618,12,FALSE),"niet bekend")))</f>
        <v>2317.5500000000002</v>
      </c>
      <c r="AI2237" s="2230"/>
    </row>
    <row r="2238" spans="1:35" s="1368" customFormat="1" x14ac:dyDescent="0.2">
      <c r="A2238" s="2310">
        <v>2017404</v>
      </c>
      <c r="B2238" s="1357">
        <v>121354</v>
      </c>
      <c r="C2238" s="1350" t="s">
        <v>3873</v>
      </c>
      <c r="D2238" s="1351" t="s">
        <v>68</v>
      </c>
      <c r="E2238" s="1351">
        <v>1</v>
      </c>
      <c r="F2238" s="1437">
        <v>2</v>
      </c>
      <c r="G2238" s="1351">
        <v>1</v>
      </c>
      <c r="H2238" s="1351">
        <v>1</v>
      </c>
      <c r="I2238" s="1352">
        <v>42885</v>
      </c>
      <c r="J2238" s="1342" t="s">
        <v>1737</v>
      </c>
      <c r="K2238" s="1342" t="s">
        <v>1737</v>
      </c>
      <c r="L2238" s="1342" t="s">
        <v>1737</v>
      </c>
      <c r="M2238" s="1399" t="s">
        <v>89</v>
      </c>
      <c r="N2238" s="1399" t="s">
        <v>89</v>
      </c>
      <c r="O2238" s="1399" t="s">
        <v>89</v>
      </c>
      <c r="P2238" s="1399" t="s">
        <v>89</v>
      </c>
      <c r="Q2238" s="1663" t="s">
        <v>1163</v>
      </c>
      <c r="R2238" s="1359"/>
      <c r="S2238" s="1362">
        <v>24</v>
      </c>
      <c r="T2238" s="1363"/>
      <c r="U2238" s="1606" t="s">
        <v>278</v>
      </c>
      <c r="V2238" s="1606"/>
      <c r="W2238" s="1356">
        <v>5</v>
      </c>
      <c r="X2238" s="1364"/>
      <c r="Y2238" s="1366"/>
      <c r="Z2238" s="2314">
        <v>42871</v>
      </c>
      <c r="AB2238" s="1369"/>
      <c r="AC2238" s="1369"/>
      <c r="AD2238" s="1369"/>
      <c r="AE2238" s="1412">
        <f>IF(A2238="","",(IFERROR(VLOOKUP(A2238,Projecten!A$4:W$2618,5,FALSE),"niet bekend")))</f>
        <v>1</v>
      </c>
      <c r="AF2238" s="2317">
        <f t="shared" si="187"/>
        <v>635.91</v>
      </c>
      <c r="AG2238" s="1291">
        <f>IF(A2238="","",(IFERROR(VLOOKUP(A2238,Projecten!A$4:W$2618,23,FALSE),"niet bekend")))</f>
        <v>635.91</v>
      </c>
      <c r="AH2238" s="2242">
        <f>IF(A2238="","",(IFERROR(VLOOKUP(A2238,Projecten!A$4:W$2618,12,FALSE),"niet bekend")))</f>
        <v>635.91</v>
      </c>
    </row>
    <row r="2239" spans="1:35" s="1368" customFormat="1" x14ac:dyDescent="0.2">
      <c r="A2239" s="2310">
        <v>2017405</v>
      </c>
      <c r="B2239" s="1357">
        <v>121354</v>
      </c>
      <c r="C2239" s="1350">
        <v>649317</v>
      </c>
      <c r="D2239" s="1351" t="s">
        <v>68</v>
      </c>
      <c r="E2239" s="1351">
        <v>1</v>
      </c>
      <c r="F2239" s="1437">
        <v>12</v>
      </c>
      <c r="G2239" s="1351">
        <v>6</v>
      </c>
      <c r="H2239" s="1351">
        <v>3</v>
      </c>
      <c r="I2239" s="1352">
        <v>42885</v>
      </c>
      <c r="J2239" s="1342" t="s">
        <v>1737</v>
      </c>
      <c r="K2239" s="1342" t="s">
        <v>1737</v>
      </c>
      <c r="L2239" s="1342" t="s">
        <v>1737</v>
      </c>
      <c r="M2239" s="1399" t="s">
        <v>89</v>
      </c>
      <c r="N2239" s="1399" t="s">
        <v>89</v>
      </c>
      <c r="O2239" s="1399" t="s">
        <v>89</v>
      </c>
      <c r="P2239" s="1399" t="s">
        <v>89</v>
      </c>
      <c r="Q2239" s="1663" t="s">
        <v>1163</v>
      </c>
      <c r="R2239" s="1359"/>
      <c r="S2239" s="1362">
        <v>24</v>
      </c>
      <c r="T2239" s="1363"/>
      <c r="U2239" s="1606" t="s">
        <v>278</v>
      </c>
      <c r="V2239" s="1606" t="s">
        <v>4005</v>
      </c>
      <c r="W2239" s="1356">
        <v>20</v>
      </c>
      <c r="X2239" s="1364"/>
      <c r="Y2239" s="1366"/>
      <c r="Z2239" s="2314">
        <v>42871</v>
      </c>
      <c r="AB2239" s="1369"/>
      <c r="AC2239" s="1369"/>
      <c r="AD2239" s="1369"/>
      <c r="AE2239" s="1412">
        <f>IF(A2239="","",(IFERROR(VLOOKUP(A2239,Projecten!A$4:W$2618,5,FALSE),"niet bekend")))</f>
        <v>1</v>
      </c>
      <c r="AF2239" s="2317">
        <f t="shared" si="187"/>
        <v>3153.87</v>
      </c>
      <c r="AG2239" s="1291">
        <f>IF(A2239="","",(IFERROR(VLOOKUP(A2239,Projecten!A$4:W$2618,23,FALSE),"niet bekend")))</f>
        <v>3153.87</v>
      </c>
      <c r="AH2239" s="2242">
        <f>IF(A2239="","",(IFERROR(VLOOKUP(A2239,Projecten!A$4:W$2618,12,FALSE),"niet bekend")))</f>
        <v>3153.87</v>
      </c>
    </row>
    <row r="2240" spans="1:35" s="1368" customFormat="1" x14ac:dyDescent="0.2">
      <c r="A2240" s="2310">
        <v>2017391</v>
      </c>
      <c r="B2240" s="1357">
        <v>121354</v>
      </c>
      <c r="C2240" s="1350">
        <v>666317</v>
      </c>
      <c r="D2240" s="1351" t="s">
        <v>68</v>
      </c>
      <c r="E2240" s="1351">
        <v>1</v>
      </c>
      <c r="F2240" s="1437">
        <v>8</v>
      </c>
      <c r="G2240" s="1351">
        <v>5</v>
      </c>
      <c r="H2240" s="1351">
        <v>3</v>
      </c>
      <c r="I2240" s="1352">
        <v>42885</v>
      </c>
      <c r="J2240" s="1342" t="s">
        <v>1737</v>
      </c>
      <c r="K2240" s="1342" t="s">
        <v>1737</v>
      </c>
      <c r="L2240" s="1342" t="s">
        <v>1737</v>
      </c>
      <c r="M2240" s="1399" t="s">
        <v>89</v>
      </c>
      <c r="N2240" s="1399" t="s">
        <v>89</v>
      </c>
      <c r="O2240" s="1399" t="s">
        <v>89</v>
      </c>
      <c r="P2240" s="1399" t="s">
        <v>89</v>
      </c>
      <c r="Q2240" s="1663" t="s">
        <v>1163</v>
      </c>
      <c r="R2240" s="1359"/>
      <c r="S2240" s="1362">
        <v>24</v>
      </c>
      <c r="T2240" s="1363"/>
      <c r="U2240" s="1606" t="s">
        <v>278</v>
      </c>
      <c r="V2240" s="1606"/>
      <c r="W2240" s="1356">
        <v>15</v>
      </c>
      <c r="X2240" s="1364"/>
      <c r="Y2240" s="1366"/>
      <c r="Z2240" s="2314">
        <v>42871</v>
      </c>
      <c r="AB2240" s="1369"/>
      <c r="AC2240" s="1369"/>
      <c r="AD2240" s="1369"/>
      <c r="AE2240" s="1412">
        <f>IF(A2240="","",(IFERROR(VLOOKUP(A2240,Projecten!A$4:W$2618,5,FALSE),"niet bekend")))</f>
        <v>1</v>
      </c>
      <c r="AF2240" s="2317">
        <f t="shared" si="187"/>
        <v>2616.7800000000002</v>
      </c>
      <c r="AG2240" s="1291">
        <f>IF(A2240="","",(IFERROR(VLOOKUP(A2240,Projecten!A$4:W$2618,23,FALSE),"niet bekend")))</f>
        <v>0</v>
      </c>
      <c r="AH2240" s="2242">
        <f>IF(A2240="","",(IFERROR(VLOOKUP(A2240,Projecten!A$4:W$2618,12,FALSE),"niet bekend")))</f>
        <v>2616.7800000000002</v>
      </c>
    </row>
    <row r="2241" spans="1:35" s="1368" customFormat="1" x14ac:dyDescent="0.2">
      <c r="A2241" s="2310">
        <v>2017389</v>
      </c>
      <c r="B2241" s="1357">
        <v>121354</v>
      </c>
      <c r="C2241" s="1350">
        <v>649517</v>
      </c>
      <c r="D2241" s="1351" t="s">
        <v>68</v>
      </c>
      <c r="E2241" s="1351">
        <v>1</v>
      </c>
      <c r="F2241" s="1437">
        <v>7</v>
      </c>
      <c r="G2241" s="1351">
        <v>5</v>
      </c>
      <c r="H2241" s="1351">
        <v>3</v>
      </c>
      <c r="I2241" s="1352">
        <v>42885</v>
      </c>
      <c r="J2241" s="1342" t="s">
        <v>1737</v>
      </c>
      <c r="K2241" s="1342" t="s">
        <v>1737</v>
      </c>
      <c r="L2241" s="1342" t="s">
        <v>1737</v>
      </c>
      <c r="M2241" s="1399" t="s">
        <v>89</v>
      </c>
      <c r="N2241" s="1399" t="s">
        <v>89</v>
      </c>
      <c r="O2241" s="1399" t="s">
        <v>89</v>
      </c>
      <c r="P2241" s="1399" t="s">
        <v>89</v>
      </c>
      <c r="Q2241" s="1663" t="s">
        <v>1163</v>
      </c>
      <c r="R2241" s="1359"/>
      <c r="S2241" s="1362">
        <v>24</v>
      </c>
      <c r="T2241" s="1363"/>
      <c r="U2241" s="1606" t="s">
        <v>278</v>
      </c>
      <c r="V2241" s="1606"/>
      <c r="W2241" s="1356">
        <v>15</v>
      </c>
      <c r="X2241" s="1364"/>
      <c r="Y2241" s="1366"/>
      <c r="Z2241" s="2314">
        <v>42871</v>
      </c>
      <c r="AB2241" s="1369"/>
      <c r="AC2241" s="1369"/>
      <c r="AD2241" s="1369"/>
      <c r="AE2241" s="1412">
        <f>IF(A2241="","",(IFERROR(VLOOKUP(A2241,Projecten!A$4:W$2618,5,FALSE),"niet bekend")))</f>
        <v>1</v>
      </c>
      <c r="AF2241" s="2317">
        <f t="shared" si="187"/>
        <v>2343.94</v>
      </c>
      <c r="AG2241" s="1291">
        <f>IF(A2241="","",(IFERROR(VLOOKUP(A2241,Projecten!A$4:W$2618,23,FALSE),"niet bekend")))</f>
        <v>2343.94</v>
      </c>
      <c r="AH2241" s="2242">
        <f>IF(A2241="","",(IFERROR(VLOOKUP(A2241,Projecten!A$4:W$2618,12,FALSE),"niet bekend")))</f>
        <v>2343.94</v>
      </c>
    </row>
    <row r="2242" spans="1:35" s="1368" customFormat="1" x14ac:dyDescent="0.2">
      <c r="A2242" s="2310">
        <v>2017387</v>
      </c>
      <c r="B2242" s="1357">
        <v>121353</v>
      </c>
      <c r="C2242" s="1350">
        <v>625217</v>
      </c>
      <c r="D2242" s="1351" t="s">
        <v>68</v>
      </c>
      <c r="E2242" s="1351">
        <v>1</v>
      </c>
      <c r="F2242" s="1437">
        <v>8</v>
      </c>
      <c r="G2242" s="1351">
        <v>5</v>
      </c>
      <c r="H2242" s="1351">
        <v>3</v>
      </c>
      <c r="I2242" s="2177">
        <v>42878</v>
      </c>
      <c r="J2242" s="2177">
        <v>42879</v>
      </c>
      <c r="K2242" s="1398" t="s">
        <v>1737</v>
      </c>
      <c r="L2242" s="1342" t="s">
        <v>1737</v>
      </c>
      <c r="M2242" s="1399" t="s">
        <v>89</v>
      </c>
      <c r="N2242" s="1399" t="s">
        <v>89</v>
      </c>
      <c r="O2242" s="1399" t="s">
        <v>89</v>
      </c>
      <c r="P2242" s="1399" t="s">
        <v>612</v>
      </c>
      <c r="Q2242" s="1663" t="s">
        <v>1163</v>
      </c>
      <c r="R2242" s="1359"/>
      <c r="S2242" s="1362">
        <v>24</v>
      </c>
      <c r="T2242" s="1363"/>
      <c r="U2242" s="1606" t="s">
        <v>278</v>
      </c>
      <c r="V2242" s="2308" t="s">
        <v>4007</v>
      </c>
      <c r="W2242" s="1356">
        <v>16</v>
      </c>
      <c r="X2242" s="1364"/>
      <c r="Y2242" s="1366"/>
      <c r="Z2242" s="2314">
        <v>42867</v>
      </c>
      <c r="AB2242" s="1369"/>
      <c r="AC2242" s="1369"/>
      <c r="AD2242" s="1369"/>
      <c r="AE2242" s="1412">
        <f>IF(A2242="","",(IFERROR(VLOOKUP(A2242,Projecten!A$4:W$2618,5,FALSE),"niet bekend")))</f>
        <v>1</v>
      </c>
      <c r="AF2242" s="2317">
        <f t="shared" si="187"/>
        <v>2861</v>
      </c>
      <c r="AG2242" s="1291">
        <f>IF(A2242="","",(IFERROR(VLOOKUP(A2242,Projecten!A$4:W$2618,23,FALSE),"niet bekend")))</f>
        <v>2861</v>
      </c>
      <c r="AH2242" s="2242">
        <f>IF(A2242="","",(IFERROR(VLOOKUP(A2242,Projecten!A$4:W$2618,12,FALSE),"niet bekend")))</f>
        <v>2861</v>
      </c>
    </row>
    <row r="2243" spans="1:35" x14ac:dyDescent="0.2">
      <c r="AD2243" s="4"/>
      <c r="AE2243" s="4"/>
    </row>
    <row r="2244" spans="1:35" s="2386" customFormat="1" x14ac:dyDescent="0.2">
      <c r="A2244" s="2375"/>
      <c r="B2244" s="2376"/>
      <c r="C2244" s="2377"/>
      <c r="D2244" s="2377"/>
      <c r="E2244" s="2378"/>
      <c r="F2244" s="2378"/>
      <c r="G2244" s="2378"/>
      <c r="H2244" s="2378"/>
      <c r="I2244" s="2379"/>
      <c r="J2244" s="2379"/>
      <c r="K2244" s="2379"/>
      <c r="L2244" s="2378"/>
      <c r="M2244" s="2378"/>
      <c r="N2244" s="2378"/>
      <c r="O2244" s="2378"/>
      <c r="P2244" s="2378"/>
      <c r="Q2244" s="2380"/>
      <c r="R2244" s="2381"/>
      <c r="S2244" s="2382"/>
      <c r="T2244" s="2382"/>
      <c r="U2244" s="2383"/>
      <c r="V2244" s="2383"/>
      <c r="W2244" s="2383"/>
      <c r="X2244" s="2374"/>
      <c r="Y2244" s="2384"/>
      <c r="Z2244" s="2385"/>
      <c r="AB2244" s="2387"/>
      <c r="AC2244" s="2387"/>
      <c r="AD2244" s="2387"/>
      <c r="AE2244" s="2388"/>
      <c r="AF2244" s="2389"/>
      <c r="AG2244" s="2387" t="str">
        <f>IF(A2244="","",(IFERROR(VLOOKUP(A2244,Projecten!A$4:W$2618,23,FALSE),"niet bekend")))</f>
        <v/>
      </c>
      <c r="AH2244" s="2390" t="str">
        <f>IF(A2244="","",(IFERROR(VLOOKUP(A2244,Projecten!A$4:W$2618,12,FALSE),"niet bekend")))</f>
        <v/>
      </c>
    </row>
    <row r="2245" spans="1:35" s="2260" customFormat="1" ht="12" x14ac:dyDescent="0.2">
      <c r="A2245" s="2260" t="s">
        <v>227</v>
      </c>
      <c r="B2245" s="2247"/>
      <c r="C2245" s="2248">
        <f>SUM(F2245:H2245)</f>
        <v>1320</v>
      </c>
      <c r="D2245" s="2249"/>
      <c r="E2245" s="2250">
        <f>SUM(E2246:E2291)</f>
        <v>82</v>
      </c>
      <c r="F2245" s="2250">
        <f>SUM(F2246:F2291)</f>
        <v>710</v>
      </c>
      <c r="G2245" s="2250">
        <f>SUM(G2246:G2291)</f>
        <v>354</v>
      </c>
      <c r="H2245" s="2250">
        <f>SUM(H2246:H2291)</f>
        <v>256</v>
      </c>
      <c r="I2245" s="2251"/>
      <c r="J2245" s="2251"/>
      <c r="K2245" s="2251"/>
      <c r="L2245" s="2250"/>
      <c r="M2245" s="2250"/>
      <c r="N2245" s="2250"/>
      <c r="O2245" s="2250"/>
      <c r="P2245" s="2250"/>
      <c r="Q2245" s="2252">
        <v>24</v>
      </c>
      <c r="R2245" s="2253"/>
      <c r="S2245" s="2254"/>
      <c r="T2245" s="2254"/>
      <c r="U2245" s="2255"/>
      <c r="V2245" s="2256">
        <f>SUM(W2245:W2260)</f>
        <v>394</v>
      </c>
      <c r="W2245" s="2257"/>
      <c r="X2245" s="2257">
        <f>Productiemedewerkers!C2725</f>
        <v>0</v>
      </c>
      <c r="Y2245" s="2258">
        <f>V2245-X2245</f>
        <v>394</v>
      </c>
      <c r="Z2245" s="2259"/>
      <c r="AB2245" s="1327"/>
      <c r="AC2245" s="1327"/>
      <c r="AD2245" s="2261" t="str">
        <f>CONCATENATE("week ",Q2245)</f>
        <v>week 24</v>
      </c>
      <c r="AE2245" s="2262"/>
      <c r="AF2245" s="2396">
        <f>SUM(AF2246:AF2261)</f>
        <v>68250.61</v>
      </c>
      <c r="AG2245" s="1327" t="str">
        <f>IF(A2245="","",(IFERROR(VLOOKUP(A2245,Projecten!A$4:W$2618,23,FALSE),"niet bekend")))</f>
        <v>niet bekend</v>
      </c>
      <c r="AH2245" s="2341" t="str">
        <f>IF(A2245="","",(IFERROR(VLOOKUP(A2245,Projecten!A$4:W$2618,12,FALSE),"niet bekend")))</f>
        <v>niet bekend</v>
      </c>
      <c r="AI2245" s="2264"/>
    </row>
    <row r="2246" spans="1:35" s="2347" customFormat="1" ht="12" x14ac:dyDescent="0.2">
      <c r="A2246" s="2186"/>
      <c r="B2246" s="2344"/>
      <c r="C2246" s="1344"/>
      <c r="D2246" s="1344"/>
      <c r="E2246" s="2353"/>
      <c r="F2246" s="2353"/>
      <c r="G2246" s="2353"/>
      <c r="H2246" s="2353"/>
      <c r="I2246" s="2342"/>
      <c r="J2246" s="2342"/>
      <c r="K2246" s="2342"/>
      <c r="L2246" s="2343"/>
      <c r="M2246" s="2343"/>
      <c r="N2246" s="2343"/>
      <c r="O2246" s="2343"/>
      <c r="P2246" s="2343"/>
      <c r="Q2246" s="2344" t="s">
        <v>3496</v>
      </c>
      <c r="R2246" s="2345"/>
      <c r="S2246" s="2153"/>
      <c r="T2246" s="2346"/>
      <c r="U2246" s="1344"/>
      <c r="V2246" s="2333" t="s">
        <v>2493</v>
      </c>
      <c r="W2246" s="1349"/>
      <c r="X2246" s="1344"/>
      <c r="Z2246" s="2348"/>
      <c r="AB2246" s="2349"/>
      <c r="AC2246" s="2349"/>
      <c r="AD2246" s="2349"/>
      <c r="AE2246" s="2350" t="str">
        <f>IF(A2246="","",(IFERROR(VLOOKUP(A2246,Projecten!A$4:W$2618,5,FALSE),"niet bekend")))</f>
        <v/>
      </c>
      <c r="AF2246" s="2397" t="str">
        <f>IF(AE2246="","",(IF(E2246=0,AH2246,(E2246/AE2246*AH2246))))</f>
        <v/>
      </c>
      <c r="AG2246" s="2349" t="str">
        <f>IF(A2246="","",(IFERROR(VLOOKUP(A2246,Projecten!A$4:W$2618,23,FALSE),"niet bekend")))</f>
        <v/>
      </c>
      <c r="AH2246" s="2354" t="str">
        <f>IF(A2246="","",(IFERROR(VLOOKUP(A2246,Projecten!A$4:W$2618,12,FALSE),"niet bekend")))</f>
        <v/>
      </c>
      <c r="AI2246" s="2352"/>
    </row>
    <row r="2247" spans="1:35" s="2347" customFormat="1" ht="12" x14ac:dyDescent="0.2">
      <c r="A2247" s="2186"/>
      <c r="B2247" s="2344"/>
      <c r="C2247" s="1344" t="s">
        <v>3892</v>
      </c>
      <c r="D2247" s="1344"/>
      <c r="E2247" s="2353"/>
      <c r="F2247" s="2353"/>
      <c r="G2247" s="2353"/>
      <c r="H2247" s="2353"/>
      <c r="I2247" s="2342"/>
      <c r="J2247" s="2342"/>
      <c r="K2247" s="2342"/>
      <c r="L2247" s="2343"/>
      <c r="M2247" s="2343"/>
      <c r="N2247" s="2343"/>
      <c r="O2247" s="2343"/>
      <c r="P2247" s="2343"/>
      <c r="Q2247" s="2344"/>
      <c r="R2247" s="2345"/>
      <c r="S2247" s="2153"/>
      <c r="T2247" s="2346"/>
      <c r="U2247" s="1344"/>
      <c r="V2247" s="2333"/>
      <c r="W2247" s="1349">
        <v>8.25</v>
      </c>
      <c r="X2247" s="1344"/>
      <c r="Z2247" s="2348"/>
      <c r="AB2247" s="2349"/>
      <c r="AC2247" s="2349"/>
      <c r="AD2247" s="2349"/>
      <c r="AE2247" s="2350"/>
      <c r="AF2247" s="2397"/>
      <c r="AG2247" s="2349"/>
      <c r="AH2247" s="2354"/>
      <c r="AI2247" s="2352"/>
    </row>
    <row r="2248" spans="1:35" s="2347" customFormat="1" ht="12" x14ac:dyDescent="0.2">
      <c r="A2248" s="2186"/>
      <c r="B2248" s="2344"/>
      <c r="C2248" s="1344" t="s">
        <v>3993</v>
      </c>
      <c r="D2248" s="1344"/>
      <c r="E2248" s="2353"/>
      <c r="F2248" s="2353"/>
      <c r="G2248" s="2353"/>
      <c r="H2248" s="2353"/>
      <c r="I2248" s="2342"/>
      <c r="J2248" s="2342"/>
      <c r="K2248" s="2342"/>
      <c r="L2248" s="2343"/>
      <c r="M2248" s="2343"/>
      <c r="N2248" s="2343"/>
      <c r="O2248" s="2343"/>
      <c r="P2248" s="2343"/>
      <c r="Q2248" s="2344"/>
      <c r="R2248" s="2345"/>
      <c r="S2248" s="2153"/>
      <c r="T2248" s="2346"/>
      <c r="U2248" s="1344"/>
      <c r="V2248" s="2333"/>
      <c r="W2248" s="1349">
        <v>8.25</v>
      </c>
      <c r="X2248" s="1344"/>
      <c r="Z2248" s="2348"/>
      <c r="AB2248" s="2349"/>
      <c r="AC2248" s="2349"/>
      <c r="AD2248" s="2349"/>
      <c r="AE2248" s="2350"/>
      <c r="AF2248" s="2397"/>
      <c r="AG2248" s="2349"/>
      <c r="AH2248" s="2354"/>
      <c r="AI2248" s="2352"/>
    </row>
    <row r="2249" spans="1:35" s="2347" customFormat="1" ht="12" x14ac:dyDescent="0.2">
      <c r="A2249" s="2186"/>
      <c r="B2249" s="2344"/>
      <c r="C2249" s="1344"/>
      <c r="D2249" s="1344"/>
      <c r="E2249" s="2353"/>
      <c r="F2249" s="2353"/>
      <c r="G2249" s="2353"/>
      <c r="H2249" s="2353"/>
      <c r="I2249" s="2342"/>
      <c r="J2249" s="2342"/>
      <c r="K2249" s="2342"/>
      <c r="L2249" s="2343"/>
      <c r="M2249" s="2343"/>
      <c r="N2249" s="2343"/>
      <c r="O2249" s="2343"/>
      <c r="P2249" s="2343"/>
      <c r="Q2249" s="2344"/>
      <c r="R2249" s="2345"/>
      <c r="S2249" s="2153"/>
      <c r="T2249" s="2346"/>
      <c r="U2249" s="1344"/>
      <c r="V2249" s="2333"/>
      <c r="W2249" s="1349"/>
      <c r="X2249" s="1344"/>
      <c r="Z2249" s="2348"/>
      <c r="AB2249" s="2349"/>
      <c r="AC2249" s="2349"/>
      <c r="AD2249" s="2349"/>
      <c r="AE2249" s="2350"/>
      <c r="AF2249" s="2397"/>
      <c r="AG2249" s="2349"/>
      <c r="AH2249" s="2354"/>
      <c r="AI2249" s="2352"/>
    </row>
    <row r="2250" spans="1:35" s="2226" customFormat="1" ht="12" x14ac:dyDescent="0.2">
      <c r="A2250" s="1603">
        <v>2017385</v>
      </c>
      <c r="B2250" s="1603">
        <v>121353</v>
      </c>
      <c r="C2250" s="1603">
        <v>668117</v>
      </c>
      <c r="D2250" s="1435" t="s">
        <v>68</v>
      </c>
      <c r="E2250" s="1435">
        <v>1</v>
      </c>
      <c r="F2250" s="1435">
        <v>12</v>
      </c>
      <c r="G2250" s="1435">
        <v>6</v>
      </c>
      <c r="H2250" s="1435">
        <v>3</v>
      </c>
      <c r="I2250" s="2181">
        <v>42878</v>
      </c>
      <c r="J2250" s="2181" t="s">
        <v>1737</v>
      </c>
      <c r="K2250" s="2181" t="s">
        <v>1737</v>
      </c>
      <c r="L2250" s="2181" t="s">
        <v>1737</v>
      </c>
      <c r="M2250" s="2180" t="s">
        <v>89</v>
      </c>
      <c r="N2250" s="2180" t="s">
        <v>89</v>
      </c>
      <c r="O2250" s="2180" t="s">
        <v>89</v>
      </c>
      <c r="P2250" s="2180" t="s">
        <v>89</v>
      </c>
      <c r="Q2250" s="1603" t="s">
        <v>3947</v>
      </c>
      <c r="R2250" s="2181" t="s">
        <v>4006</v>
      </c>
      <c r="S2250" s="2182">
        <v>24</v>
      </c>
      <c r="T2250" s="2183"/>
      <c r="U2250" s="1435" t="s">
        <v>278</v>
      </c>
      <c r="V2250" s="2409" t="s">
        <v>4097</v>
      </c>
      <c r="W2250" s="1365">
        <v>17</v>
      </c>
      <c r="X2250" s="1435">
        <v>4</v>
      </c>
      <c r="Z2250" s="2398">
        <v>42867</v>
      </c>
      <c r="AB2250" s="2237"/>
      <c r="AC2250" s="2237"/>
      <c r="AD2250" s="2237"/>
      <c r="AE2250" s="2399">
        <f>IF(A2250="","",(IFERROR(VLOOKUP(A2250,Projecten!A$4:W$2618,5,FALSE),"niet bekend")))</f>
        <v>1</v>
      </c>
      <c r="AF2250" s="2400">
        <f>IF(AE2250="","",(IF(E2250=0,AH2250,(E2250/AE2250*AH2250))))</f>
        <v>3519.7</v>
      </c>
      <c r="AG2250" s="2237">
        <f>IF(A2250="","",(IFERROR(VLOOKUP(A2250,Projecten!A$4:W$2618,23,FALSE),"niet bekend")))</f>
        <v>3519.7</v>
      </c>
      <c r="AH2250" s="2239">
        <f>IF(A2250="","",(IFERROR(VLOOKUP(A2250,Projecten!A$4:W$2618,12,FALSE),"niet bekend")))</f>
        <v>3519.7</v>
      </c>
      <c r="AI2250" s="2240"/>
    </row>
    <row r="2251" spans="1:35" s="2186" customFormat="1" ht="12" x14ac:dyDescent="0.2">
      <c r="A2251" s="1603">
        <v>2017390</v>
      </c>
      <c r="B2251" s="1603">
        <v>121355</v>
      </c>
      <c r="C2251" s="1603">
        <v>630217</v>
      </c>
      <c r="D2251" s="1435" t="s">
        <v>68</v>
      </c>
      <c r="E2251" s="1435">
        <v>1</v>
      </c>
      <c r="F2251" s="1435">
        <v>13</v>
      </c>
      <c r="G2251" s="1435">
        <v>4</v>
      </c>
      <c r="H2251" s="1435">
        <v>5</v>
      </c>
      <c r="I2251" s="2181">
        <v>42885</v>
      </c>
      <c r="J2251" s="2181">
        <v>42886</v>
      </c>
      <c r="K2251" s="2181" t="s">
        <v>1737</v>
      </c>
      <c r="L2251" s="2181" t="s">
        <v>1737</v>
      </c>
      <c r="M2251" s="2180" t="s">
        <v>89</v>
      </c>
      <c r="N2251" s="2180" t="s">
        <v>89</v>
      </c>
      <c r="O2251" s="2180" t="s">
        <v>89</v>
      </c>
      <c r="P2251" s="2180" t="s">
        <v>89</v>
      </c>
      <c r="Q2251" s="1603"/>
      <c r="R2251" s="2181"/>
      <c r="S2251" s="2182">
        <v>24</v>
      </c>
      <c r="T2251" s="2183"/>
      <c r="U2251" s="1435" t="s">
        <v>278</v>
      </c>
      <c r="V2251" s="1435" t="s">
        <v>3943</v>
      </c>
      <c r="W2251" s="1365">
        <v>27</v>
      </c>
      <c r="X2251" s="1435">
        <v>5</v>
      </c>
      <c r="Y2251" s="2184"/>
      <c r="Z2251" s="2401">
        <v>42874</v>
      </c>
      <c r="AB2251" s="1635"/>
      <c r="AC2251" s="1635"/>
      <c r="AD2251" s="1635"/>
      <c r="AE2251" s="2187">
        <f>IF(A2251="","",(IFERROR(VLOOKUP(A2251,Projecten!A$4:W$2618,5,FALSE),"niet bekend")))</f>
        <v>1</v>
      </c>
      <c r="AF2251" s="2402">
        <f>IF(AE2251="","",(IF(E2251=0,AH2251,(E2251/AE2251*AH2251))))</f>
        <v>6085.27</v>
      </c>
      <c r="AG2251" s="1635">
        <f>IF(A2251="","",(IFERROR(VLOOKUP(A2251,Projecten!A$4:W$2618,23,FALSE),"niet bekend")))</f>
        <v>6085.27</v>
      </c>
      <c r="AH2251" s="2188">
        <f>IF(A2251="","",(IFERROR(VLOOKUP(A2251,Projecten!A$4:W$2618,12,FALSE),"niet bekend")))</f>
        <v>6085.27</v>
      </c>
      <c r="AI2251" s="2189"/>
    </row>
    <row r="2252" spans="1:35" s="150" customFormat="1" x14ac:dyDescent="0.2">
      <c r="B2252" s="1504"/>
      <c r="C2252" s="160"/>
      <c r="D2252" s="99"/>
      <c r="E2252" s="75"/>
      <c r="F2252" s="99"/>
      <c r="G2252" s="99"/>
      <c r="H2252" s="99"/>
      <c r="I2252" s="75"/>
      <c r="J2252" s="75"/>
      <c r="K2252" s="75"/>
      <c r="L2252" s="75"/>
      <c r="M2252" s="75"/>
      <c r="N2252" s="75"/>
      <c r="O2252" s="75"/>
      <c r="P2252" s="75"/>
      <c r="Q2252" s="75"/>
      <c r="R2252" s="96"/>
      <c r="S2252" s="75"/>
      <c r="T2252" s="175"/>
      <c r="U2252" s="99"/>
      <c r="V2252" s="99"/>
      <c r="W2252" s="475"/>
      <c r="X2252" s="160"/>
      <c r="AD2252" s="90"/>
      <c r="AE2252" s="90"/>
      <c r="AG2252" s="1028"/>
      <c r="AH2252" s="1028"/>
      <c r="AI2252" s="1028"/>
    </row>
    <row r="2253" spans="1:35" s="1368" customFormat="1" x14ac:dyDescent="0.2">
      <c r="A2253" s="1579">
        <v>2017374</v>
      </c>
      <c r="B2253" s="1603">
        <v>121349</v>
      </c>
      <c r="C2253" s="1579" t="s">
        <v>3812</v>
      </c>
      <c r="D2253" s="1446" t="s">
        <v>3000</v>
      </c>
      <c r="E2253" s="1446">
        <v>1</v>
      </c>
      <c r="F2253" s="1446">
        <v>10</v>
      </c>
      <c r="G2253" s="1446">
        <v>6</v>
      </c>
      <c r="H2253" s="1446">
        <v>1</v>
      </c>
      <c r="I2253" s="1359">
        <v>42885</v>
      </c>
      <c r="J2253" s="1359">
        <v>42886</v>
      </c>
      <c r="K2253" s="1398" t="s">
        <v>1737</v>
      </c>
      <c r="L2253" s="1398" t="s">
        <v>1737</v>
      </c>
      <c r="M2253" s="1399" t="s">
        <v>89</v>
      </c>
      <c r="N2253" s="1399" t="s">
        <v>89</v>
      </c>
      <c r="O2253" s="1399" t="s">
        <v>89</v>
      </c>
      <c r="P2253" s="1399" t="s">
        <v>89</v>
      </c>
      <c r="Q2253" s="1663" t="s">
        <v>4056</v>
      </c>
      <c r="R2253" s="1359"/>
      <c r="S2253" s="1362">
        <v>24</v>
      </c>
      <c r="T2253" s="1363"/>
      <c r="U2253" s="1606" t="s">
        <v>3247</v>
      </c>
      <c r="V2253" s="1606"/>
      <c r="W2253" s="1356">
        <v>17</v>
      </c>
      <c r="X2253" s="1364">
        <v>1</v>
      </c>
      <c r="Y2253" s="1366"/>
      <c r="Z2253" s="2314">
        <v>42871</v>
      </c>
      <c r="AB2253" s="1369"/>
      <c r="AC2253" s="1369"/>
      <c r="AD2253" s="1369"/>
      <c r="AE2253" s="1370">
        <f>IF(A2253="","",(IFERROR(VLOOKUP(A2253,Projecten!A$4:W$2618,5,FALSE),"niet bekend")))</f>
        <v>1</v>
      </c>
      <c r="AF2253" s="2320">
        <f>IF(AE2253="","",(IF(E2253=0,AH2253,(E2253/AE2253*AH2253))))</f>
        <v>2913.37</v>
      </c>
      <c r="AG2253" s="1369">
        <f>IF(A2253="","",(IFERROR(VLOOKUP(A2253,Projecten!A$4:W$2618,23,FALSE),"niet bekend")))</f>
        <v>2913.37</v>
      </c>
      <c r="AH2253" s="2312">
        <f>IF(A2253="","",(IFERROR(VLOOKUP(A2253,Projecten!A$4:W$2618,12,FALSE),"niet bekend")))</f>
        <v>2913.37</v>
      </c>
    </row>
    <row r="2254" spans="1:35" s="1368" customFormat="1" x14ac:dyDescent="0.2">
      <c r="A2254" s="1579"/>
      <c r="B2254" s="1603"/>
      <c r="C2254" s="1579"/>
      <c r="D2254" s="1446"/>
      <c r="E2254" s="1446"/>
      <c r="F2254" s="1446"/>
      <c r="G2254" s="1446"/>
      <c r="H2254" s="1446"/>
      <c r="I2254" s="1359"/>
      <c r="J2254" s="1359"/>
      <c r="K2254" s="1398"/>
      <c r="L2254" s="1398"/>
      <c r="M2254" s="1399"/>
      <c r="N2254" s="1399"/>
      <c r="O2254" s="1399"/>
      <c r="P2254" s="1399"/>
      <c r="Q2254" s="1663"/>
      <c r="R2254" s="1359"/>
      <c r="S2254" s="1362"/>
      <c r="T2254" s="1363"/>
      <c r="U2254" s="1606"/>
      <c r="V2254" s="1606"/>
      <c r="W2254" s="1356"/>
      <c r="X2254" s="1364"/>
      <c r="Y2254" s="1366"/>
      <c r="Z2254" s="2314"/>
      <c r="AB2254" s="1369"/>
      <c r="AC2254" s="1369"/>
      <c r="AD2254" s="1369"/>
      <c r="AE2254" s="1370"/>
      <c r="AF2254" s="2320"/>
      <c r="AG2254" s="1369"/>
      <c r="AH2254" s="2312"/>
    </row>
    <row r="2255" spans="1:35" s="1368" customFormat="1" x14ac:dyDescent="0.2">
      <c r="A2255" s="1579">
        <v>2017398</v>
      </c>
      <c r="B2255" s="1603">
        <v>121349</v>
      </c>
      <c r="C2255" s="1579" t="s">
        <v>3869</v>
      </c>
      <c r="D2255" s="1446" t="s">
        <v>489</v>
      </c>
      <c r="E2255" s="1446">
        <v>1</v>
      </c>
      <c r="F2255" s="1446">
        <v>14</v>
      </c>
      <c r="G2255" s="1446">
        <v>8</v>
      </c>
      <c r="H2255" s="1446">
        <v>4</v>
      </c>
      <c r="I2255" s="1359">
        <v>42885</v>
      </c>
      <c r="J2255" s="1359">
        <v>42886</v>
      </c>
      <c r="K2255" s="1398" t="s">
        <v>1737</v>
      </c>
      <c r="L2255" s="1398" t="s">
        <v>1737</v>
      </c>
      <c r="M2255" s="1399" t="s">
        <v>89</v>
      </c>
      <c r="N2255" s="1399" t="s">
        <v>89</v>
      </c>
      <c r="O2255" s="1399" t="s">
        <v>89</v>
      </c>
      <c r="P2255" s="1399" t="s">
        <v>89</v>
      </c>
      <c r="Q2255" s="1663" t="s">
        <v>4056</v>
      </c>
      <c r="R2255" s="1359"/>
      <c r="S2255" s="1362">
        <v>24</v>
      </c>
      <c r="T2255" s="1363"/>
      <c r="U2255" s="1606" t="s">
        <v>681</v>
      </c>
      <c r="V2255" s="1606"/>
      <c r="W2255" s="1356">
        <v>34</v>
      </c>
      <c r="X2255" s="1364">
        <v>4</v>
      </c>
      <c r="Y2255" s="1366"/>
      <c r="Z2255" s="2314">
        <v>42871</v>
      </c>
      <c r="AB2255" s="1369"/>
      <c r="AC2255" s="1369"/>
      <c r="AD2255" s="1369"/>
      <c r="AE2255" s="1370">
        <f>IF(A2255="","",(IFERROR(VLOOKUP(A2255,Projecten!A$4:W$2618,5,FALSE),"niet bekend")))</f>
        <v>1</v>
      </c>
      <c r="AF2255" s="2320">
        <f>IF(AE2255="","",(IF(E2255=0,AH2255,(E2255/AE2255*AH2255))))</f>
        <v>4807.1499999999996</v>
      </c>
      <c r="AG2255" s="1369">
        <f>IF(A2255="","",(IFERROR(VLOOKUP(A2255,Projecten!A$4:W$2618,23,FALSE),"niet bekend")))</f>
        <v>0</v>
      </c>
      <c r="AH2255" s="2312">
        <f>IF(A2255="","",(IFERROR(VLOOKUP(A2255,Projecten!A$4:W$2618,12,FALSE),"niet bekend")))</f>
        <v>4807.1499999999996</v>
      </c>
    </row>
    <row r="2256" spans="1:35" s="1368" customFormat="1" x14ac:dyDescent="0.2">
      <c r="A2256" s="1579">
        <v>2017397</v>
      </c>
      <c r="B2256" s="1603">
        <v>121656</v>
      </c>
      <c r="C2256" s="1579" t="s">
        <v>3866</v>
      </c>
      <c r="D2256" s="1446" t="s">
        <v>489</v>
      </c>
      <c r="E2256" s="1446">
        <v>6</v>
      </c>
      <c r="F2256" s="1446">
        <v>42</v>
      </c>
      <c r="G2256" s="1446">
        <v>24</v>
      </c>
      <c r="H2256" s="1446">
        <v>18</v>
      </c>
      <c r="I2256" s="1359">
        <v>42885</v>
      </c>
      <c r="J2256" s="1359">
        <v>42886</v>
      </c>
      <c r="K2256" s="1398" t="s">
        <v>1737</v>
      </c>
      <c r="L2256" s="1398" t="s">
        <v>1737</v>
      </c>
      <c r="M2256" s="1399" t="s">
        <v>89</v>
      </c>
      <c r="N2256" s="1399" t="s">
        <v>89</v>
      </c>
      <c r="O2256" s="1399" t="s">
        <v>89</v>
      </c>
      <c r="P2256" s="1399" t="s">
        <v>89</v>
      </c>
      <c r="Q2256" s="1663" t="s">
        <v>4056</v>
      </c>
      <c r="R2256" s="1359"/>
      <c r="S2256" s="1362">
        <v>24</v>
      </c>
      <c r="T2256" s="1363"/>
      <c r="U2256" s="1606" t="s">
        <v>681</v>
      </c>
      <c r="V2256" s="1606" t="s">
        <v>1181</v>
      </c>
      <c r="W2256" s="1356">
        <v>92</v>
      </c>
      <c r="X2256" s="1364">
        <v>55</v>
      </c>
      <c r="Y2256" s="1366"/>
      <c r="Z2256" s="2314">
        <v>42871</v>
      </c>
      <c r="AB2256" s="1369"/>
      <c r="AC2256" s="1369"/>
      <c r="AD2256" s="1369"/>
      <c r="AE2256" s="1370">
        <f>IF(A2256="","",(IFERROR(VLOOKUP(A2256,Projecten!A$4:W$2618,5,FALSE),"niet bekend")))</f>
        <v>6</v>
      </c>
      <c r="AF2256" s="2320">
        <f>IF(AE2256="","",(IF(E2256=0,AH2256,(E2256/AE2256*AH2256))))</f>
        <v>11583.33</v>
      </c>
      <c r="AG2256" s="1369">
        <f>IF(A2256="","",(IFERROR(VLOOKUP(A2256,Projecten!A$4:W$2618,23,FALSE),"niet bekend")))</f>
        <v>0</v>
      </c>
      <c r="AH2256" s="2312">
        <f>IF(A2256="","",(IFERROR(VLOOKUP(A2256,Projecten!A$4:W$2618,12,FALSE),"niet bekend")))</f>
        <v>11583.33</v>
      </c>
    </row>
    <row r="2257" spans="1:35" s="1368" customFormat="1" x14ac:dyDescent="0.2">
      <c r="A2257" s="1579"/>
      <c r="B2257" s="1603"/>
      <c r="C2257" s="1579"/>
      <c r="D2257" s="1446"/>
      <c r="E2257" s="1446"/>
      <c r="F2257" s="1446"/>
      <c r="G2257" s="1446"/>
      <c r="H2257" s="1446"/>
      <c r="I2257" s="1359"/>
      <c r="J2257" s="1359"/>
      <c r="K2257" s="1398"/>
      <c r="L2257" s="1398"/>
      <c r="M2257" s="1399"/>
      <c r="N2257" s="1399"/>
      <c r="O2257" s="1399"/>
      <c r="P2257" s="1399"/>
      <c r="Q2257" s="1663"/>
      <c r="R2257" s="1359"/>
      <c r="S2257" s="1362"/>
      <c r="T2257" s="1363"/>
      <c r="U2257" s="1606"/>
      <c r="V2257" s="1606"/>
      <c r="W2257" s="1356"/>
      <c r="X2257" s="1364"/>
      <c r="Y2257" s="1366"/>
      <c r="Z2257" s="2314"/>
      <c r="AB2257" s="1369"/>
      <c r="AC2257" s="1369"/>
      <c r="AD2257" s="1369"/>
      <c r="AE2257" s="1370"/>
      <c r="AF2257" s="2320"/>
      <c r="AG2257" s="1369"/>
      <c r="AH2257" s="2312"/>
    </row>
    <row r="2258" spans="1:35" s="1368" customFormat="1" x14ac:dyDescent="0.2">
      <c r="A2258" s="1579" t="s">
        <v>3897</v>
      </c>
      <c r="B2258" s="1603">
        <v>121357</v>
      </c>
      <c r="C2258" s="1579" t="s">
        <v>3895</v>
      </c>
      <c r="D2258" s="1446" t="s">
        <v>451</v>
      </c>
      <c r="E2258" s="1446">
        <v>1</v>
      </c>
      <c r="F2258" s="1446">
        <v>9</v>
      </c>
      <c r="G2258" s="1446">
        <v>0</v>
      </c>
      <c r="H2258" s="1446">
        <v>0</v>
      </c>
      <c r="I2258" s="1359">
        <v>42888</v>
      </c>
      <c r="J2258" s="1398" t="s">
        <v>1737</v>
      </c>
      <c r="K2258" s="1398" t="s">
        <v>1737</v>
      </c>
      <c r="L2258" s="1398" t="s">
        <v>1737</v>
      </c>
      <c r="M2258" s="1399" t="s">
        <v>89</v>
      </c>
      <c r="N2258" s="1399" t="s">
        <v>89</v>
      </c>
      <c r="O2258" s="1399" t="s">
        <v>89</v>
      </c>
      <c r="P2258" s="1399" t="s">
        <v>89</v>
      </c>
      <c r="Q2258" s="1663"/>
      <c r="R2258" s="1359"/>
      <c r="S2258" s="1362">
        <v>24</v>
      </c>
      <c r="T2258" s="1363"/>
      <c r="U2258" s="1606" t="s">
        <v>934</v>
      </c>
      <c r="V2258" s="1606"/>
      <c r="W2258" s="1356">
        <v>5.5</v>
      </c>
      <c r="X2258" s="1364">
        <v>1</v>
      </c>
      <c r="Y2258" s="1366"/>
      <c r="Z2258" s="2314">
        <v>42871</v>
      </c>
      <c r="AB2258" s="1369"/>
      <c r="AC2258" s="1369"/>
      <c r="AD2258" s="1369"/>
      <c r="AE2258" s="1370">
        <f>IF(A2258="","",(IFERROR(VLOOKUP(A2258,Projecten!A$4:W$2618,5,FALSE),"niet bekend")))</f>
        <v>1</v>
      </c>
      <c r="AF2258" s="2320">
        <f>IF(AE2258="","",(IF(E2258=0,AH2258,(E2258/AE2258*AH2258))))</f>
        <v>942.34</v>
      </c>
      <c r="AG2258" s="1369">
        <f>IF(A2258="","",(IFERROR(VLOOKUP(A2258,Projecten!A$4:W$2618,23,FALSE),"niet bekend")))</f>
        <v>0</v>
      </c>
      <c r="AH2258" s="2312">
        <f>IF(A2258="","",(IFERROR(VLOOKUP(A2258,Projecten!A$4:W$2618,12,FALSE),"niet bekend")))</f>
        <v>942.34</v>
      </c>
    </row>
    <row r="2259" spans="1:35" s="1625" customFormat="1" x14ac:dyDescent="0.2">
      <c r="A2259" s="2410"/>
      <c r="B2259" s="1663"/>
      <c r="C2259" s="2411"/>
      <c r="D2259" s="1667"/>
      <c r="E2259" s="1399"/>
      <c r="F2259" s="1399"/>
      <c r="G2259" s="1399"/>
      <c r="H2259" s="1399"/>
      <c r="I2259" s="1398"/>
      <c r="J2259" s="1398"/>
      <c r="K2259" s="1398"/>
      <c r="L2259" s="1398"/>
      <c r="M2259" s="1399"/>
      <c r="N2259" s="1399"/>
      <c r="O2259" s="1399"/>
      <c r="P2259" s="1399"/>
      <c r="Q2259" s="1663"/>
      <c r="R2259" s="1359"/>
      <c r="S2259" s="1362"/>
      <c r="T2259" s="1363"/>
      <c r="U2259" s="1606"/>
      <c r="V2259" s="1606">
        <v>27</v>
      </c>
      <c r="W2259" s="1356"/>
      <c r="X2259" s="1364"/>
      <c r="Y2259" s="1670"/>
      <c r="Z2259" s="2299"/>
      <c r="AB2259" s="1626"/>
      <c r="AC2259" s="1626"/>
      <c r="AD2259" s="1626"/>
      <c r="AE2259" s="1627"/>
      <c r="AF2259" s="2320"/>
      <c r="AG2259" s="1626"/>
      <c r="AH2259" s="1628"/>
    </row>
    <row r="2260" spans="1:35" s="1368" customFormat="1" x14ac:dyDescent="0.2">
      <c r="A2260" s="2289" t="s">
        <v>3612</v>
      </c>
      <c r="B2260" s="1603">
        <v>121366</v>
      </c>
      <c r="C2260" s="2411" t="s">
        <v>3817</v>
      </c>
      <c r="D2260" s="1667" t="s">
        <v>68</v>
      </c>
      <c r="E2260" s="1667">
        <v>5</v>
      </c>
      <c r="F2260" s="1446">
        <v>50</v>
      </c>
      <c r="G2260" s="1446">
        <v>25</v>
      </c>
      <c r="H2260" s="1446">
        <v>20</v>
      </c>
      <c r="I2260" s="1359" t="s">
        <v>89</v>
      </c>
      <c r="J2260" s="1359">
        <v>42872</v>
      </c>
      <c r="K2260" s="1359">
        <v>42870</v>
      </c>
      <c r="L2260" s="1359" t="s">
        <v>1737</v>
      </c>
      <c r="M2260" s="1399" t="s">
        <v>89</v>
      </c>
      <c r="N2260" s="1399" t="s">
        <v>89</v>
      </c>
      <c r="O2260" s="1399" t="s">
        <v>89</v>
      </c>
      <c r="P2260" s="1399" t="s">
        <v>89</v>
      </c>
      <c r="Q2260" s="1663" t="s">
        <v>4056</v>
      </c>
      <c r="R2260" s="1663" t="s">
        <v>3818</v>
      </c>
      <c r="S2260" s="1362">
        <v>25</v>
      </c>
      <c r="T2260" s="1363"/>
      <c r="U2260" s="1606" t="s">
        <v>2740</v>
      </c>
      <c r="V2260" s="1606" t="s">
        <v>3510</v>
      </c>
      <c r="W2260" s="1356">
        <v>185</v>
      </c>
      <c r="X2260" s="1364"/>
      <c r="Y2260" s="1366"/>
      <c r="Z2260" s="2314">
        <v>42849</v>
      </c>
      <c r="AB2260" s="1369"/>
      <c r="AC2260" s="1369"/>
      <c r="AD2260" s="1369"/>
      <c r="AE2260" s="1370">
        <f>IF(A2260="","",(IFERROR(VLOOKUP(A2260,Projecten!A$4:W$2618,5,FALSE),"niet bekend")))</f>
        <v>10</v>
      </c>
      <c r="AF2260" s="2320">
        <f>IF(AE2260="","",(IF(E2260=0,AH2260,(E2260/AE2260*AH2260))))</f>
        <v>38399.449999999997</v>
      </c>
      <c r="AG2260" s="1369">
        <f>IF(A2260="","",(IFERROR(VLOOKUP(A2260,Projecten!A$4:W$2618,23,FALSE),"niet bekend")))</f>
        <v>76798.899999999994</v>
      </c>
      <c r="AH2260" s="2312">
        <f>IF(A2260="","",(IFERROR(VLOOKUP(A2260,Projecten!A$4:W$2618,12,FALSE),"niet bekend")))</f>
        <v>76798.899999999994</v>
      </c>
    </row>
    <row r="2261" spans="1:35" s="2276" customFormat="1" ht="12" x14ac:dyDescent="0.2">
      <c r="A2261" s="2280"/>
      <c r="B2261" s="2265"/>
      <c r="C2261" s="2266"/>
      <c r="D2261" s="2266"/>
      <c r="E2261" s="2267"/>
      <c r="F2261" s="2267"/>
      <c r="G2261" s="2267"/>
      <c r="H2261" s="2267"/>
      <c r="I2261" s="2268"/>
      <c r="J2261" s="2268"/>
      <c r="K2261" s="2268"/>
      <c r="L2261" s="2267"/>
      <c r="M2261" s="2267"/>
      <c r="N2261" s="2267"/>
      <c r="O2261" s="2267"/>
      <c r="P2261" s="2267"/>
      <c r="Q2261" s="2269"/>
      <c r="R2261" s="2270"/>
      <c r="S2261" s="2271"/>
      <c r="T2261" s="2271"/>
      <c r="U2261" s="2272"/>
      <c r="V2261" s="2272"/>
      <c r="W2261" s="2272"/>
      <c r="X2261" s="2273"/>
      <c r="Y2261" s="2274"/>
      <c r="Z2261" s="2275"/>
      <c r="AB2261" s="1389"/>
      <c r="AC2261" s="1389"/>
      <c r="AD2261" s="1389"/>
      <c r="AE2261" s="2277"/>
      <c r="AF2261" s="2449"/>
      <c r="AG2261" s="1389" t="str">
        <f>IF(A2261="","",(IFERROR(VLOOKUP(A2261,Projecten!A$4:W$2618,23,FALSE),"niet bekend")))</f>
        <v/>
      </c>
      <c r="AH2261" s="2278" t="str">
        <f>IF(A2261="","",(IFERROR(VLOOKUP(A2261,Projecten!A$4:W$2618,12,FALSE),"niet bekend")))</f>
        <v/>
      </c>
      <c r="AI2261" s="2279"/>
    </row>
    <row r="2262" spans="1:35" s="2260" customFormat="1" ht="12" x14ac:dyDescent="0.2">
      <c r="A2262" s="2264"/>
      <c r="B2262" s="2456"/>
      <c r="C2262" s="2457">
        <f>SUM(F2262:H2262)</f>
        <v>794</v>
      </c>
      <c r="D2262" s="2458"/>
      <c r="E2262" s="2459">
        <f>SUM(E2267:E2321)</f>
        <v>50</v>
      </c>
      <c r="F2262" s="2459">
        <f>SUM(F2267:F2321)</f>
        <v>429</v>
      </c>
      <c r="G2262" s="2459">
        <f>SUM(G2267:G2321)</f>
        <v>211</v>
      </c>
      <c r="H2262" s="2459">
        <f>SUM(H2267:H2321)</f>
        <v>154</v>
      </c>
      <c r="I2262" s="2460"/>
      <c r="J2262" s="2460"/>
      <c r="K2262" s="2460"/>
      <c r="L2262" s="2459"/>
      <c r="M2262" s="2459"/>
      <c r="N2262" s="2459"/>
      <c r="O2262" s="2459"/>
      <c r="P2262" s="2459"/>
      <c r="Q2262" s="2252">
        <v>25</v>
      </c>
      <c r="R2262" s="2253"/>
      <c r="S2262" s="2254"/>
      <c r="T2262" s="2254"/>
      <c r="U2262" s="2461"/>
      <c r="V2262" s="2256">
        <f>SUM(W2262:W2305)</f>
        <v>432.25</v>
      </c>
      <c r="W2262" s="2257"/>
      <c r="X2262" s="2257">
        <f>Productiemedewerkers!C2753</f>
        <v>0</v>
      </c>
      <c r="Y2262" s="2258">
        <f>V2262-X2262</f>
        <v>432.25</v>
      </c>
      <c r="Z2262" s="2259"/>
      <c r="AB2262" s="1327"/>
      <c r="AC2262" s="1327"/>
      <c r="AD2262" s="2462" t="str">
        <f>CONCATENATE("week ",Q2262)</f>
        <v>week 25</v>
      </c>
      <c r="AE2262" s="2262"/>
      <c r="AF2262" s="2463">
        <f>SUM(AF2267:AF2305)</f>
        <v>72347.450000000012</v>
      </c>
      <c r="AG2262" s="1327" t="str">
        <f>IF(A2262="","",(IFERROR(VLOOKUP(A2262,Projecten!A$4:W$2618,23,FALSE),"niet bekend")))</f>
        <v/>
      </c>
      <c r="AH2262" s="2396" t="str">
        <f>IF(A2262="","",(IFERROR(VLOOKUP(A2262,Projecten!A$4:W$2618,12,FALSE),"niet bekend")))</f>
        <v/>
      </c>
      <c r="AI2262" s="2264"/>
    </row>
    <row r="2263" spans="1:35" s="2186" customFormat="1" ht="12" x14ac:dyDescent="0.2">
      <c r="A2263" s="1658"/>
      <c r="B2263" s="2120"/>
      <c r="C2263" s="1688"/>
      <c r="D2263" s="1439"/>
      <c r="E2263" s="2504"/>
      <c r="F2263" s="2504"/>
      <c r="G2263" s="2504"/>
      <c r="H2263" s="2504"/>
      <c r="I2263" s="2287"/>
      <c r="J2263" s="2287"/>
      <c r="K2263" s="2287"/>
      <c r="L2263" s="2288"/>
      <c r="M2263" s="2288"/>
      <c r="N2263" s="2288"/>
      <c r="O2263" s="2288"/>
      <c r="P2263" s="2288"/>
      <c r="Q2263" s="2289" t="s">
        <v>3497</v>
      </c>
      <c r="R2263" s="2181"/>
      <c r="S2263" s="2182"/>
      <c r="T2263" s="2183"/>
      <c r="U2263" s="2292"/>
      <c r="V2263" s="2290" t="s">
        <v>2493</v>
      </c>
      <c r="W2263" s="1365"/>
      <c r="X2263" s="2292"/>
      <c r="Y2263" s="2189"/>
      <c r="Z2263" s="2286"/>
      <c r="AB2263" s="1635"/>
      <c r="AC2263" s="1635"/>
      <c r="AD2263" s="2301"/>
      <c r="AE2263" s="2302" t="str">
        <f>IF(A2263="","",(IFERROR(VLOOKUP(A2263,Projecten!A$4:W$2618,5,FALSE),"niet bekend")))</f>
        <v/>
      </c>
      <c r="AF2263" s="2465" t="str">
        <f>IF(B2263="","",(IFERROR(VLOOKUP(B2263,Projecten!B$4:X$2618,5,FALSE),"niet bekend")))</f>
        <v/>
      </c>
      <c r="AG2263" s="1371" t="str">
        <f>IF(AF2263="","",(IF(F2263=0,AI2263,(F2263/AF2263*AI2263))))</f>
        <v/>
      </c>
      <c r="AH2263" s="1635" t="str">
        <f>IF(B2263="","",(IFERROR(VLOOKUP(B2263,Projecten!B$4:X$2618,23,FALSE),"niet bekend")))</f>
        <v/>
      </c>
      <c r="AI2263" s="2505" t="str">
        <f>IF(B2263="","",(IFERROR(VLOOKUP(B2263,Projecten!B$4:X$2618,12,FALSE),"niet bekend")))</f>
        <v/>
      </c>
    </row>
    <row r="2264" spans="1:35" s="2186" customFormat="1" ht="12" x14ac:dyDescent="0.2">
      <c r="A2264" s="1658"/>
      <c r="B2264" s="2120"/>
      <c r="C2264" s="1688" t="s">
        <v>4113</v>
      </c>
      <c r="D2264" s="1439"/>
      <c r="E2264" s="2504"/>
      <c r="F2264" s="2504"/>
      <c r="G2264" s="2504"/>
      <c r="H2264" s="2504"/>
      <c r="I2264" s="2287"/>
      <c r="J2264" s="2287"/>
      <c r="K2264" s="2287"/>
      <c r="L2264" s="2288"/>
      <c r="M2264" s="2288"/>
      <c r="N2264" s="2288"/>
      <c r="O2264" s="2288"/>
      <c r="P2264" s="2288"/>
      <c r="Q2264" s="2289"/>
      <c r="R2264" s="2181"/>
      <c r="S2264" s="2182"/>
      <c r="T2264" s="2183"/>
      <c r="U2264" s="2292"/>
      <c r="V2264" s="2290"/>
      <c r="W2264" s="1441">
        <v>3</v>
      </c>
      <c r="X2264" s="2292"/>
      <c r="Y2264" s="2189"/>
      <c r="Z2264" s="2286"/>
      <c r="AB2264" s="1635"/>
      <c r="AC2264" s="1635"/>
      <c r="AD2264" s="2301"/>
      <c r="AE2264" s="2302"/>
      <c r="AF2264" s="2465"/>
      <c r="AG2264" s="1371"/>
      <c r="AH2264" s="1635"/>
      <c r="AI2264" s="2505"/>
    </row>
    <row r="2265" spans="1:35" s="2186" customFormat="1" ht="12" x14ac:dyDescent="0.2">
      <c r="A2265" s="1658"/>
      <c r="B2265" s="2120"/>
      <c r="C2265" s="1688" t="s">
        <v>4077</v>
      </c>
      <c r="D2265" s="1439"/>
      <c r="E2265" s="2504"/>
      <c r="F2265" s="2504"/>
      <c r="G2265" s="2504"/>
      <c r="H2265" s="2504"/>
      <c r="I2265" s="2287"/>
      <c r="J2265" s="2287"/>
      <c r="K2265" s="2287"/>
      <c r="L2265" s="2288"/>
      <c r="M2265" s="2288"/>
      <c r="N2265" s="2288"/>
      <c r="O2265" s="2288"/>
      <c r="P2265" s="2288"/>
      <c r="Q2265" s="2289"/>
      <c r="R2265" s="2181"/>
      <c r="S2265" s="2182"/>
      <c r="T2265" s="2183"/>
      <c r="U2265" s="2292"/>
      <c r="V2265" s="2290"/>
      <c r="W2265" s="1441">
        <v>5</v>
      </c>
      <c r="X2265" s="2292"/>
      <c r="Y2265" s="2189"/>
      <c r="Z2265" s="2286"/>
      <c r="AB2265" s="1635"/>
      <c r="AC2265" s="1635"/>
      <c r="AD2265" s="2301"/>
      <c r="AE2265" s="2302"/>
      <c r="AF2265" s="2465"/>
      <c r="AG2265" s="1371"/>
      <c r="AH2265" s="1635"/>
      <c r="AI2265" s="2505"/>
    </row>
    <row r="2266" spans="1:35" s="2226" customFormat="1" ht="12" x14ac:dyDescent="0.2">
      <c r="A2266" s="1669"/>
      <c r="B2266" s="2293"/>
      <c r="C2266" s="1688" t="s">
        <v>4164</v>
      </c>
      <c r="D2266" s="2506"/>
      <c r="E2266" s="2507"/>
      <c r="F2266" s="2507"/>
      <c r="G2266" s="2507"/>
      <c r="H2266" s="2507"/>
      <c r="I2266" s="2508"/>
      <c r="J2266" s="2508"/>
      <c r="K2266" s="2508"/>
      <c r="L2266" s="2508"/>
      <c r="M2266" s="2507"/>
      <c r="N2266" s="2507"/>
      <c r="O2266" s="2507"/>
      <c r="P2266" s="2507"/>
      <c r="Q2266" s="2293"/>
      <c r="R2266" s="2234"/>
      <c r="S2266" s="2296"/>
      <c r="T2266" s="2235"/>
      <c r="U2266" s="2241"/>
      <c r="V2266" s="2241"/>
      <c r="W2266" s="1441">
        <v>8.25</v>
      </c>
      <c r="X2266" s="2241"/>
      <c r="Y2266" s="2240"/>
      <c r="Z2266" s="2509"/>
      <c r="AB2266" s="2237"/>
      <c r="AC2266" s="2237"/>
      <c r="AD2266" s="2510"/>
      <c r="AE2266" s="2511"/>
      <c r="AF2266" s="2512" t="str">
        <f>IF(B2266="","",(IFERROR(VLOOKUP(B2266,Projecten!B$4:X$2618,5,FALSE),"niet bekend")))</f>
        <v/>
      </c>
      <c r="AG2266" s="1615" t="str">
        <f>IF(AF2266="","",(IF(F2266=0,AI2266,(F2266/AF2266*AI2266))))</f>
        <v/>
      </c>
      <c r="AH2266" s="2237" t="str">
        <f>IF(B2266="","",(IFERROR(VLOOKUP(B2266,Projecten!B$4:X$2618,23,FALSE),"niet bekend")))</f>
        <v/>
      </c>
      <c r="AI2266" s="2513" t="str">
        <f>IF(B2266="","",(IFERROR(VLOOKUP(B2266,Projecten!B$4:X$2618,12,FALSE),"niet bekend")))</f>
        <v/>
      </c>
    </row>
    <row r="2267" spans="1:35" s="2186" customFormat="1" ht="12" x14ac:dyDescent="0.2">
      <c r="A2267" s="2450"/>
      <c r="B2267" s="2451"/>
      <c r="C2267" s="2452"/>
      <c r="D2267" s="2452"/>
      <c r="E2267" s="2288"/>
      <c r="F2267" s="2288"/>
      <c r="G2267" s="2288"/>
      <c r="H2267" s="2288"/>
      <c r="I2267" s="2287"/>
      <c r="J2267" s="2287"/>
      <c r="K2267" s="2287"/>
      <c r="L2267" s="2288"/>
      <c r="M2267" s="2288"/>
      <c r="N2267" s="2288"/>
      <c r="O2267" s="2288"/>
      <c r="P2267" s="2288"/>
      <c r="Q2267" s="2453"/>
      <c r="R2267" s="2181"/>
      <c r="S2267" s="2183"/>
      <c r="T2267" s="2183"/>
      <c r="U2267" s="1365"/>
      <c r="V2267" s="1365"/>
      <c r="W2267" s="1365"/>
      <c r="X2267" s="1435"/>
      <c r="Y2267" s="2184"/>
      <c r="Z2267" s="2286"/>
      <c r="AB2267" s="1635"/>
      <c r="AC2267" s="1635"/>
      <c r="AD2267" s="1635"/>
      <c r="AE2267" s="2454"/>
      <c r="AF2267" s="2455"/>
      <c r="AG2267" s="1635"/>
      <c r="AH2267" s="2402"/>
      <c r="AI2267" s="2189"/>
    </row>
    <row r="2268" spans="1:35" s="2226" customFormat="1" ht="12" x14ac:dyDescent="0.2">
      <c r="A2268" s="2186" t="s">
        <v>3964</v>
      </c>
      <c r="B2268" s="1603">
        <v>121360</v>
      </c>
      <c r="C2268" s="1603" t="s">
        <v>3960</v>
      </c>
      <c r="D2268" s="1435" t="s">
        <v>489</v>
      </c>
      <c r="E2268" s="1435">
        <v>1</v>
      </c>
      <c r="F2268" s="1435">
        <v>7</v>
      </c>
      <c r="G2268" s="1435">
        <v>2</v>
      </c>
      <c r="H2268" s="1435">
        <v>3</v>
      </c>
      <c r="I2268" s="2181">
        <v>42895</v>
      </c>
      <c r="J2268" s="2181">
        <v>42893</v>
      </c>
      <c r="K2268" s="2181" t="s">
        <v>1737</v>
      </c>
      <c r="L2268" s="2181" t="s">
        <v>1737</v>
      </c>
      <c r="M2268" s="2180" t="s">
        <v>89</v>
      </c>
      <c r="N2268" s="2180" t="s">
        <v>89</v>
      </c>
      <c r="O2268" s="2180" t="s">
        <v>89</v>
      </c>
      <c r="P2268" s="2180" t="s">
        <v>89</v>
      </c>
      <c r="Q2268" s="1603" t="s">
        <v>1163</v>
      </c>
      <c r="R2268" s="2181"/>
      <c r="S2268" s="2182">
        <v>25</v>
      </c>
      <c r="T2268" s="2183"/>
      <c r="U2268" s="1435" t="s">
        <v>681</v>
      </c>
      <c r="V2268" s="1435"/>
      <c r="W2268" s="1365">
        <v>17</v>
      </c>
      <c r="X2268" s="1435"/>
      <c r="Z2268" s="2404">
        <v>42885</v>
      </c>
      <c r="AB2268" s="2237"/>
      <c r="AC2268" s="2237"/>
      <c r="AD2268" s="2237"/>
      <c r="AE2268" s="2399">
        <v>1</v>
      </c>
      <c r="AF2268" s="2405">
        <v>3086.35</v>
      </c>
      <c r="AG2268" s="2237">
        <v>0</v>
      </c>
      <c r="AH2268" s="2400">
        <v>3086.35</v>
      </c>
      <c r="AI2268" s="2240"/>
    </row>
    <row r="2269" spans="1:35" s="2226" customFormat="1" ht="12" x14ac:dyDescent="0.2">
      <c r="A2269" s="1603" t="s">
        <v>3971</v>
      </c>
      <c r="B2269" s="1603">
        <v>121361</v>
      </c>
      <c r="C2269" s="1603" t="s">
        <v>3973</v>
      </c>
      <c r="D2269" s="1435" t="s">
        <v>489</v>
      </c>
      <c r="E2269" s="1435">
        <v>1</v>
      </c>
      <c r="F2269" s="1435">
        <v>12</v>
      </c>
      <c r="G2269" s="1435">
        <v>7</v>
      </c>
      <c r="H2269" s="1435">
        <v>3</v>
      </c>
      <c r="I2269" s="2181">
        <v>42895</v>
      </c>
      <c r="J2269" s="2181">
        <v>42893</v>
      </c>
      <c r="K2269" s="2181" t="s">
        <v>1737</v>
      </c>
      <c r="L2269" s="2181" t="s">
        <v>1737</v>
      </c>
      <c r="M2269" s="2180" t="s">
        <v>89</v>
      </c>
      <c r="N2269" s="2180" t="s">
        <v>89</v>
      </c>
      <c r="O2269" s="2180" t="s">
        <v>89</v>
      </c>
      <c r="P2269" s="2180" t="s">
        <v>89</v>
      </c>
      <c r="Q2269" s="1603" t="s">
        <v>1163</v>
      </c>
      <c r="R2269" s="2181"/>
      <c r="S2269" s="2182">
        <v>25</v>
      </c>
      <c r="T2269" s="2183"/>
      <c r="U2269" s="1435" t="s">
        <v>681</v>
      </c>
      <c r="V2269" s="1435"/>
      <c r="W2269" s="1365">
        <v>27</v>
      </c>
      <c r="X2269" s="1435"/>
      <c r="Z2269" s="2404">
        <v>42885</v>
      </c>
      <c r="AB2269" s="2237"/>
      <c r="AC2269" s="2237"/>
      <c r="AD2269" s="2237"/>
      <c r="AE2269" s="2399">
        <v>1</v>
      </c>
      <c r="AF2269" s="2405">
        <v>4321.22</v>
      </c>
      <c r="AG2269" s="2237">
        <v>0</v>
      </c>
      <c r="AH2269" s="2400">
        <v>4321.22</v>
      </c>
      <c r="AI2269" s="2240"/>
    </row>
    <row r="2270" spans="1:35" s="2226" customFormat="1" ht="12" x14ac:dyDescent="0.2">
      <c r="A2270" s="1603" t="s">
        <v>3975</v>
      </c>
      <c r="B2270" s="1603">
        <v>121362</v>
      </c>
      <c r="C2270" s="1603" t="s">
        <v>3977</v>
      </c>
      <c r="D2270" s="1435" t="s">
        <v>489</v>
      </c>
      <c r="E2270" s="1435">
        <v>1</v>
      </c>
      <c r="F2270" s="1435">
        <v>12</v>
      </c>
      <c r="G2270" s="1435">
        <v>7</v>
      </c>
      <c r="H2270" s="1435">
        <v>3</v>
      </c>
      <c r="I2270" s="2181">
        <v>42895</v>
      </c>
      <c r="J2270" s="2181">
        <v>42893</v>
      </c>
      <c r="K2270" s="2181" t="s">
        <v>1737</v>
      </c>
      <c r="L2270" s="2181" t="s">
        <v>1737</v>
      </c>
      <c r="M2270" s="2180" t="s">
        <v>89</v>
      </c>
      <c r="N2270" s="2180" t="s">
        <v>89</v>
      </c>
      <c r="O2270" s="2180" t="s">
        <v>89</v>
      </c>
      <c r="P2270" s="2180" t="s">
        <v>89</v>
      </c>
      <c r="Q2270" s="1603" t="s">
        <v>1163</v>
      </c>
      <c r="R2270" s="2181"/>
      <c r="S2270" s="2182">
        <v>25</v>
      </c>
      <c r="T2270" s="2183"/>
      <c r="U2270" s="1435" t="s">
        <v>681</v>
      </c>
      <c r="V2270" s="1435"/>
      <c r="W2270" s="1365">
        <v>27</v>
      </c>
      <c r="X2270" s="1435"/>
      <c r="Z2270" s="2404">
        <v>42885</v>
      </c>
      <c r="AB2270" s="2237"/>
      <c r="AC2270" s="2237"/>
      <c r="AD2270" s="2237"/>
      <c r="AE2270" s="2399">
        <v>1</v>
      </c>
      <c r="AF2270" s="2405">
        <v>4321.22</v>
      </c>
      <c r="AG2270" s="2237">
        <v>0</v>
      </c>
      <c r="AH2270" s="2400">
        <v>4321.22</v>
      </c>
      <c r="AI2270" s="2240"/>
    </row>
    <row r="2271" spans="1:35" s="1625" customFormat="1" x14ac:dyDescent="0.2">
      <c r="A2271" s="1396" t="s">
        <v>3937</v>
      </c>
      <c r="B2271" s="2179">
        <v>121360</v>
      </c>
      <c r="C2271" s="1396" t="s">
        <v>3961</v>
      </c>
      <c r="D2271" s="1437" t="s">
        <v>489</v>
      </c>
      <c r="E2271" s="1437">
        <v>0</v>
      </c>
      <c r="F2271" s="1437">
        <v>1</v>
      </c>
      <c r="G2271" s="1437">
        <v>0</v>
      </c>
      <c r="H2271" s="1437">
        <v>1</v>
      </c>
      <c r="I2271" s="1398" t="s">
        <v>1737</v>
      </c>
      <c r="J2271" s="1398" t="s">
        <v>1737</v>
      </c>
      <c r="K2271" s="1398" t="s">
        <v>1737</v>
      </c>
      <c r="L2271" s="1398" t="s">
        <v>1737</v>
      </c>
      <c r="M2271" s="1399" t="s">
        <v>89</v>
      </c>
      <c r="N2271" s="1399" t="s">
        <v>89</v>
      </c>
      <c r="O2271" s="1399" t="s">
        <v>89</v>
      </c>
      <c r="P2271" s="1399" t="s">
        <v>89</v>
      </c>
      <c r="Q2271" s="1663" t="s">
        <v>1163</v>
      </c>
      <c r="R2271" s="1359"/>
      <c r="S2271" s="1362">
        <v>25</v>
      </c>
      <c r="T2271" s="1363"/>
      <c r="U2271" s="1606" t="s">
        <v>681</v>
      </c>
      <c r="V2271" s="1606"/>
      <c r="W2271" s="1356">
        <v>3.25</v>
      </c>
      <c r="X2271" s="1364"/>
      <c r="Y2271" s="1606"/>
      <c r="Z2271" s="2314">
        <v>42885</v>
      </c>
      <c r="AA2271" s="1368"/>
      <c r="AB2271" s="1626"/>
      <c r="AC2271" s="1626"/>
      <c r="AD2271" s="1626"/>
      <c r="AE2271" s="1370">
        <f>IF(A2271="","",(IFERROR(VLOOKUP(A2271,Projecten!A$4:W$2618,5,FALSE),"niet bekend")))</f>
        <v>0</v>
      </c>
      <c r="AF2271" s="2320">
        <f>IF(AE2271="","",(IF(E2271=0,AH2271,(E2271/AE2271*AH2271))))</f>
        <v>502.39</v>
      </c>
      <c r="AG2271" s="1369">
        <f>IF(A2271="","",(IFERROR(VLOOKUP(A2271,Projecten!A$4:W$2618,23,FALSE),"niet bekend")))</f>
        <v>0</v>
      </c>
      <c r="AH2271" s="2312">
        <f>IF(A2271="","",(IFERROR(VLOOKUP(A2271,Projecten!A$4:W$2618,12,FALSE),"niet bekend")))</f>
        <v>502.39</v>
      </c>
    </row>
    <row r="2272" spans="1:35" s="1625" customFormat="1" x14ac:dyDescent="0.2">
      <c r="A2272" s="1396" t="s">
        <v>3972</v>
      </c>
      <c r="B2272" s="2179">
        <v>121361</v>
      </c>
      <c r="C2272" s="1396" t="s">
        <v>3974</v>
      </c>
      <c r="D2272" s="1437" t="s">
        <v>489</v>
      </c>
      <c r="E2272" s="1437">
        <v>0</v>
      </c>
      <c r="F2272" s="1437">
        <v>1</v>
      </c>
      <c r="G2272" s="1437">
        <v>0</v>
      </c>
      <c r="H2272" s="1437">
        <v>1</v>
      </c>
      <c r="I2272" s="1398" t="s">
        <v>1737</v>
      </c>
      <c r="J2272" s="1398" t="s">
        <v>1737</v>
      </c>
      <c r="K2272" s="1398" t="s">
        <v>1737</v>
      </c>
      <c r="L2272" s="1398" t="s">
        <v>1737</v>
      </c>
      <c r="M2272" s="1399" t="s">
        <v>89</v>
      </c>
      <c r="N2272" s="1399" t="s">
        <v>89</v>
      </c>
      <c r="O2272" s="1399" t="s">
        <v>89</v>
      </c>
      <c r="P2272" s="1399" t="s">
        <v>89</v>
      </c>
      <c r="Q2272" s="1663" t="s">
        <v>1163</v>
      </c>
      <c r="R2272" s="1359"/>
      <c r="S2272" s="1362">
        <v>25</v>
      </c>
      <c r="T2272" s="1363"/>
      <c r="U2272" s="1606" t="s">
        <v>681</v>
      </c>
      <c r="V2272" s="1606"/>
      <c r="W2272" s="1356">
        <v>3.25</v>
      </c>
      <c r="X2272" s="1364"/>
      <c r="Y2272" s="1606"/>
      <c r="Z2272" s="2314">
        <v>42885</v>
      </c>
      <c r="AA2272" s="1368"/>
      <c r="AB2272" s="1626"/>
      <c r="AC2272" s="1626"/>
      <c r="AD2272" s="1626"/>
      <c r="AE2272" s="1370">
        <f>IF(A2272="","",(IFERROR(VLOOKUP(A2272,Projecten!A$4:W$2618,5,FALSE),"niet bekend")))</f>
        <v>0</v>
      </c>
      <c r="AF2272" s="2320">
        <f>IF(AE2272="","",(IF(E2272=0,AH2272,(E2272/AE2272*AH2272))))</f>
        <v>502.39</v>
      </c>
      <c r="AG2272" s="1369">
        <f>IF(A2272="","",(IFERROR(VLOOKUP(A2272,Projecten!A$4:W$2618,23,FALSE),"niet bekend")))</f>
        <v>0</v>
      </c>
      <c r="AH2272" s="2312">
        <f>IF(A2272="","",(IFERROR(VLOOKUP(A2272,Projecten!A$4:W$2618,12,FALSE),"niet bekend")))</f>
        <v>502.39</v>
      </c>
    </row>
    <row r="2273" spans="1:34" s="1625" customFormat="1" x14ac:dyDescent="0.2">
      <c r="A2273" s="1396" t="s">
        <v>3976</v>
      </c>
      <c r="B2273" s="2179">
        <v>121362</v>
      </c>
      <c r="C2273" s="1396" t="s">
        <v>3978</v>
      </c>
      <c r="D2273" s="1437" t="s">
        <v>489</v>
      </c>
      <c r="E2273" s="1437">
        <v>0</v>
      </c>
      <c r="F2273" s="1437">
        <v>1</v>
      </c>
      <c r="G2273" s="1437">
        <v>0</v>
      </c>
      <c r="H2273" s="1437">
        <v>1</v>
      </c>
      <c r="I2273" s="1398" t="s">
        <v>1737</v>
      </c>
      <c r="J2273" s="1398" t="s">
        <v>1737</v>
      </c>
      <c r="K2273" s="1398" t="s">
        <v>1737</v>
      </c>
      <c r="L2273" s="1398" t="s">
        <v>1737</v>
      </c>
      <c r="M2273" s="1399" t="s">
        <v>89</v>
      </c>
      <c r="N2273" s="1399" t="s">
        <v>89</v>
      </c>
      <c r="O2273" s="1399" t="s">
        <v>89</v>
      </c>
      <c r="P2273" s="1399" t="s">
        <v>89</v>
      </c>
      <c r="Q2273" s="1663" t="s">
        <v>1163</v>
      </c>
      <c r="R2273" s="1359"/>
      <c r="S2273" s="1362">
        <v>25</v>
      </c>
      <c r="T2273" s="1363"/>
      <c r="U2273" s="1606" t="s">
        <v>681</v>
      </c>
      <c r="V2273" s="1606"/>
      <c r="W2273" s="1356">
        <v>3.25</v>
      </c>
      <c r="X2273" s="1364"/>
      <c r="Y2273" s="1606"/>
      <c r="Z2273" s="2314">
        <v>42885</v>
      </c>
      <c r="AA2273" s="1368"/>
      <c r="AB2273" s="1626"/>
      <c r="AC2273" s="1626"/>
      <c r="AD2273" s="1626"/>
      <c r="AE2273" s="1370">
        <f>IF(A2273="","",(IFERROR(VLOOKUP(A2273,Projecten!A$4:W$2618,5,FALSE),"niet bekend")))</f>
        <v>0</v>
      </c>
      <c r="AF2273" s="2320">
        <f>IF(AE2273="","",(IF(E2273=0,AH2273,(E2273/AE2273*AH2273))))</f>
        <v>502.39</v>
      </c>
      <c r="AG2273" s="1369">
        <f>IF(A2273="","",(IFERROR(VLOOKUP(A2273,Projecten!A$4:W$2618,23,FALSE),"niet bekend")))</f>
        <v>0</v>
      </c>
      <c r="AH2273" s="2312">
        <f>IF(A2273="","",(IFERROR(VLOOKUP(A2273,Projecten!A$4:W$2618,12,FALSE),"niet bekend")))</f>
        <v>502.39</v>
      </c>
    </row>
    <row r="2274" spans="1:34" s="1368" customFormat="1" x14ac:dyDescent="0.2">
      <c r="A2274" s="2464">
        <v>2017379</v>
      </c>
      <c r="B2274" s="1361">
        <v>121363</v>
      </c>
      <c r="C2274" s="1674" t="s">
        <v>3830</v>
      </c>
      <c r="D2274" s="90" t="s">
        <v>489</v>
      </c>
      <c r="E2274" s="90">
        <v>1</v>
      </c>
      <c r="F2274" s="1661">
        <v>11</v>
      </c>
      <c r="G2274" s="1661">
        <v>8</v>
      </c>
      <c r="H2274" s="1661">
        <v>5</v>
      </c>
      <c r="I2274" s="1398">
        <v>42894</v>
      </c>
      <c r="J2274" s="1398">
        <v>42893</v>
      </c>
      <c r="K2274" s="1398" t="s">
        <v>1737</v>
      </c>
      <c r="L2274" s="1398" t="s">
        <v>1737</v>
      </c>
      <c r="M2274" s="1399" t="s">
        <v>89</v>
      </c>
      <c r="N2274" s="1399" t="s">
        <v>89</v>
      </c>
      <c r="O2274" s="1399" t="s">
        <v>89</v>
      </c>
      <c r="P2274" s="1399" t="s">
        <v>89</v>
      </c>
      <c r="Q2274" s="1663" t="s">
        <v>1163</v>
      </c>
      <c r="R2274" s="1359"/>
      <c r="S2274" s="1362">
        <v>25</v>
      </c>
      <c r="T2274" s="1363"/>
      <c r="U2274" s="1606" t="s">
        <v>681</v>
      </c>
      <c r="V2274" s="1606" t="s">
        <v>1495</v>
      </c>
      <c r="W2274" s="1365">
        <v>27</v>
      </c>
      <c r="X2274" s="1364"/>
      <c r="Y2274" s="1366"/>
      <c r="Z2274" s="2314">
        <v>42885</v>
      </c>
      <c r="AB2274" s="1369"/>
      <c r="AC2274" s="1369"/>
      <c r="AD2274" s="1369"/>
      <c r="AE2274" s="1370">
        <f>IF(A2274="","",(IFERROR(VLOOKUP(A2274,Projecten!A$4:W$2618,5,FALSE),"niet bekend")))</f>
        <v>1</v>
      </c>
      <c r="AF2274" s="2320">
        <f>IF(AE2274="","",(IF(E2274=0,AH2274,(E2274/AE2274*AH2274))))</f>
        <v>4187.41</v>
      </c>
      <c r="AG2274" s="1369">
        <f>IF(A2274="","",(IFERROR(VLOOKUP(A2274,Projecten!A$4:W$2618,23,FALSE),"niet bekend")))</f>
        <v>0</v>
      </c>
      <c r="AH2274" s="2312">
        <f>IF(A2274="","",(IFERROR(VLOOKUP(A2274,Projecten!A$4:W$2618,12,FALSE),"niet bekend")))</f>
        <v>4187.41</v>
      </c>
    </row>
    <row r="2275" spans="1:34" s="1368" customFormat="1" x14ac:dyDescent="0.2">
      <c r="A2275" s="2410"/>
      <c r="B2275" s="1663"/>
      <c r="C2275" s="1667"/>
      <c r="D2275" s="1667"/>
      <c r="E2275" s="1667"/>
      <c r="F2275" s="1399"/>
      <c r="G2275" s="1399"/>
      <c r="H2275" s="1399"/>
      <c r="I2275" s="1398"/>
      <c r="J2275" s="1398"/>
      <c r="K2275" s="1398"/>
      <c r="L2275" s="1399"/>
      <c r="M2275" s="1399"/>
      <c r="N2275" s="1399"/>
      <c r="O2275" s="1399"/>
      <c r="P2275" s="1399"/>
      <c r="Q2275" s="1663"/>
      <c r="R2275" s="1359"/>
      <c r="S2275" s="1362"/>
      <c r="T2275" s="1363"/>
      <c r="U2275" s="1606"/>
      <c r="V2275" s="1606"/>
      <c r="W2275" s="1365"/>
      <c r="X2275" s="1364"/>
      <c r="Y2275" s="1366"/>
      <c r="Z2275" s="2314"/>
      <c r="AB2275" s="1369"/>
      <c r="AC2275" s="1369"/>
      <c r="AD2275" s="1369"/>
      <c r="AE2275" s="1370"/>
      <c r="AF2275" s="994"/>
      <c r="AG2275" s="1369"/>
      <c r="AH2275" s="2312"/>
    </row>
    <row r="2276" spans="1:34" s="1368" customFormat="1" x14ac:dyDescent="0.2">
      <c r="A2276" s="1579">
        <v>2017427</v>
      </c>
      <c r="B2276" s="1579">
        <v>121364</v>
      </c>
      <c r="C2276" s="1579" t="s">
        <v>3927</v>
      </c>
      <c r="D2276" s="1446" t="s">
        <v>451</v>
      </c>
      <c r="E2276" s="1446">
        <v>1</v>
      </c>
      <c r="F2276" s="1446">
        <v>8</v>
      </c>
      <c r="G2276" s="1446">
        <v>5</v>
      </c>
      <c r="H2276" s="1446">
        <v>3</v>
      </c>
      <c r="I2276" s="1398">
        <v>42894</v>
      </c>
      <c r="J2276" s="1398" t="s">
        <v>1737</v>
      </c>
      <c r="K2276" s="1398" t="s">
        <v>1737</v>
      </c>
      <c r="L2276" s="1398" t="s">
        <v>1737</v>
      </c>
      <c r="M2276" s="1399" t="s">
        <v>89</v>
      </c>
      <c r="N2276" s="1399" t="s">
        <v>89</v>
      </c>
      <c r="O2276" s="1399" t="s">
        <v>89</v>
      </c>
      <c r="P2276" s="1399" t="s">
        <v>89</v>
      </c>
      <c r="Q2276" s="1663" t="s">
        <v>1163</v>
      </c>
      <c r="R2276" s="1359" t="s">
        <v>4015</v>
      </c>
      <c r="S2276" s="1362">
        <v>25</v>
      </c>
      <c r="T2276" s="1363"/>
      <c r="U2276" s="1606" t="s">
        <v>934</v>
      </c>
      <c r="V2276" s="1606"/>
      <c r="W2276" s="1356">
        <v>18.5</v>
      </c>
      <c r="X2276" s="1364"/>
      <c r="Y2276" s="1606"/>
      <c r="Z2276" s="2314">
        <v>42885</v>
      </c>
      <c r="AB2276" s="1369"/>
      <c r="AC2276" s="1369"/>
      <c r="AD2276" s="1369"/>
      <c r="AE2276" s="1370">
        <f>IF(A2276="","",(IFERROR(VLOOKUP(A2276,Projecten!A$4:W$2618,5,FALSE),"niet bekend")))</f>
        <v>1</v>
      </c>
      <c r="AF2276" s="994">
        <f>IF(AE2276="","",(IF(E2276=0,AH2276,(E2276/AE2276*AH2276))))</f>
        <v>2758.46</v>
      </c>
      <c r="AG2276" s="1369">
        <f>IF(A2276="","",(IFERROR(VLOOKUP(A2276,Projecten!A$4:W$2618,23,FALSE),"niet bekend")))</f>
        <v>0</v>
      </c>
      <c r="AH2276" s="2312">
        <f>IF(A2276="","",(IFERROR(VLOOKUP(A2276,Projecten!A$4:W$2618,12,FALSE),"niet bekend")))</f>
        <v>2758.46</v>
      </c>
    </row>
    <row r="2277" spans="1:34" s="1368" customFormat="1" x14ac:dyDescent="0.2">
      <c r="A2277" s="1579">
        <v>2017426</v>
      </c>
      <c r="B2277" s="1579">
        <v>121364</v>
      </c>
      <c r="C2277" s="1579" t="s">
        <v>3926</v>
      </c>
      <c r="D2277" s="1446" t="s">
        <v>451</v>
      </c>
      <c r="E2277" s="1446">
        <v>1</v>
      </c>
      <c r="F2277" s="1446">
        <v>2</v>
      </c>
      <c r="G2277" s="1446">
        <v>1</v>
      </c>
      <c r="H2277" s="1446">
        <v>1</v>
      </c>
      <c r="I2277" s="1398">
        <v>42894</v>
      </c>
      <c r="J2277" s="1398" t="s">
        <v>1737</v>
      </c>
      <c r="K2277" s="1398" t="s">
        <v>1737</v>
      </c>
      <c r="L2277" s="1398" t="s">
        <v>1737</v>
      </c>
      <c r="M2277" s="1399" t="s">
        <v>89</v>
      </c>
      <c r="N2277" s="1399" t="s">
        <v>89</v>
      </c>
      <c r="O2277" s="1399" t="s">
        <v>89</v>
      </c>
      <c r="P2277" s="1399" t="s">
        <v>89</v>
      </c>
      <c r="Q2277" s="1663" t="s">
        <v>1163</v>
      </c>
      <c r="R2277" s="1359"/>
      <c r="S2277" s="1362">
        <v>25</v>
      </c>
      <c r="T2277" s="1363"/>
      <c r="U2277" s="1606" t="s">
        <v>934</v>
      </c>
      <c r="V2277" s="1606"/>
      <c r="W2277" s="1356">
        <v>5</v>
      </c>
      <c r="X2277" s="1364"/>
      <c r="Y2277" s="1606"/>
      <c r="Z2277" s="2314">
        <v>42885</v>
      </c>
      <c r="AB2277" s="1369"/>
      <c r="AC2277" s="1369"/>
      <c r="AD2277" s="1369"/>
      <c r="AE2277" s="1370">
        <f>IF(A2277="","",(IFERROR(VLOOKUP(A2277,Projecten!A$4:W$2618,5,FALSE),"niet bekend")))</f>
        <v>1</v>
      </c>
      <c r="AF2277" s="994">
        <f>IF(AE2277="","",(IF(E2277=0,AH2277,(E2277/AE2277*AH2277))))</f>
        <v>843.66</v>
      </c>
      <c r="AG2277" s="1369">
        <f>IF(A2277="","",(IFERROR(VLOOKUP(A2277,Projecten!A$4:W$2618,23,FALSE),"niet bekend")))</f>
        <v>0</v>
      </c>
      <c r="AH2277" s="2312">
        <f>IF(A2277="","",(IFERROR(VLOOKUP(A2277,Projecten!A$4:W$2618,12,FALSE),"niet bekend")))</f>
        <v>843.66</v>
      </c>
    </row>
    <row r="2278" spans="1:34" x14ac:dyDescent="0.2">
      <c r="AD2278" s="4"/>
      <c r="AE2278" s="4"/>
    </row>
    <row r="2279" spans="1:34" s="2209" customFormat="1" x14ac:dyDescent="0.2">
      <c r="A2279" s="2620">
        <v>2017413</v>
      </c>
      <c r="B2279" s="2368">
        <v>121369</v>
      </c>
      <c r="C2279" s="2620">
        <v>638017</v>
      </c>
      <c r="D2279" s="2621" t="s">
        <v>68</v>
      </c>
      <c r="E2279" s="2621">
        <v>1</v>
      </c>
      <c r="F2279" s="2621">
        <v>10</v>
      </c>
      <c r="G2279" s="2621">
        <v>6</v>
      </c>
      <c r="H2279" s="2621">
        <v>3</v>
      </c>
      <c r="I2279" s="2207">
        <v>42892</v>
      </c>
      <c r="J2279" s="2622" t="s">
        <v>1737</v>
      </c>
      <c r="K2279" s="2622" t="s">
        <v>1737</v>
      </c>
      <c r="L2279" s="2622" t="s">
        <v>1737</v>
      </c>
      <c r="M2279" s="2623" t="s">
        <v>89</v>
      </c>
      <c r="N2279" s="2623" t="s">
        <v>89</v>
      </c>
      <c r="O2279" s="2623" t="s">
        <v>89</v>
      </c>
      <c r="P2279" s="2623" t="s">
        <v>89</v>
      </c>
      <c r="Q2279" s="2624" t="s">
        <v>1163</v>
      </c>
      <c r="R2279" s="2624"/>
      <c r="S2279" s="2593">
        <v>25</v>
      </c>
      <c r="T2279" s="2208"/>
      <c r="U2279" s="2625" t="s">
        <v>278</v>
      </c>
      <c r="V2279" s="2625"/>
      <c r="W2279" s="2222">
        <v>15</v>
      </c>
      <c r="X2279" s="2105"/>
      <c r="Y2279" s="2594"/>
      <c r="Z2279" s="2595">
        <v>42874</v>
      </c>
      <c r="AB2279" s="2205"/>
      <c r="AC2279" s="2205"/>
      <c r="AD2279" s="2205"/>
      <c r="AE2279" s="2596">
        <f>IF(A2279="","",(IFERROR(VLOOKUP(A2279,Projecten!A$4:W$2618,5,FALSE),"niet bekend")))</f>
        <v>1</v>
      </c>
      <c r="AF2279" s="2626">
        <f>IF(AE2279="","",(IF(E2279=0,AH2279,(E2279/AE2279*AH2279))))</f>
        <v>2464.17</v>
      </c>
      <c r="AG2279" s="2205">
        <f>IF(A2279="","",(IFERROR(VLOOKUP(A2279,Projecten!A$4:W$2618,23,FALSE),"niet bekend")))</f>
        <v>2464.17</v>
      </c>
      <c r="AH2279" s="2206">
        <f>IF(A2279="","",(IFERROR(VLOOKUP(A2279,Projecten!A$4:W$2618,12,FALSE),"niet bekend")))</f>
        <v>2464.17</v>
      </c>
    </row>
    <row r="2280" spans="1:34" s="1368" customFormat="1" x14ac:dyDescent="0.2">
      <c r="A2280" s="1912">
        <v>2017469</v>
      </c>
      <c r="B2280" s="2106" t="s">
        <v>237</v>
      </c>
      <c r="C2280" s="2106" t="s">
        <v>4076</v>
      </c>
      <c r="D2280" s="1890" t="s">
        <v>68</v>
      </c>
      <c r="E2280" s="1890">
        <v>0</v>
      </c>
      <c r="F2280" s="1890">
        <v>0</v>
      </c>
      <c r="G2280" s="1890">
        <v>0</v>
      </c>
      <c r="H2280" s="1890">
        <v>0</v>
      </c>
      <c r="I2280" s="1359"/>
      <c r="J2280" s="1398" t="s">
        <v>1737</v>
      </c>
      <c r="K2280" s="1398" t="s">
        <v>1737</v>
      </c>
      <c r="L2280" s="1398" t="s">
        <v>4093</v>
      </c>
      <c r="M2280" s="2393" t="s">
        <v>1737</v>
      </c>
      <c r="N2280" s="2393" t="s">
        <v>1737</v>
      </c>
      <c r="O2280" s="2393" t="s">
        <v>1737</v>
      </c>
      <c r="P2280" s="2393" t="s">
        <v>1737</v>
      </c>
      <c r="Q2280" s="1663"/>
      <c r="R2280" s="1663"/>
      <c r="S2280" s="1362">
        <v>25</v>
      </c>
      <c r="T2280" s="1363"/>
      <c r="U2280" s="1606" t="s">
        <v>278</v>
      </c>
      <c r="V2280" s="1606"/>
      <c r="W2280" s="1356">
        <v>0</v>
      </c>
      <c r="X2280" s="1364"/>
      <c r="Y2280" s="1366"/>
      <c r="Z2280" s="2314">
        <v>42895</v>
      </c>
      <c r="AB2280" s="1369"/>
      <c r="AC2280" s="1369"/>
      <c r="AD2280" s="1369"/>
      <c r="AE2280" s="1370"/>
      <c r="AF2280" s="994"/>
      <c r="AG2280" s="1369"/>
      <c r="AH2280" s="2312"/>
    </row>
    <row r="2281" spans="1:34" s="1368" customFormat="1" x14ac:dyDescent="0.2">
      <c r="A2281" s="1579">
        <v>2017414</v>
      </c>
      <c r="B2281" s="1630">
        <v>121369</v>
      </c>
      <c r="C2281" s="1579">
        <v>637417</v>
      </c>
      <c r="D2281" s="1446" t="s">
        <v>68</v>
      </c>
      <c r="E2281" s="1446">
        <v>1</v>
      </c>
      <c r="F2281" s="1446">
        <v>10</v>
      </c>
      <c r="G2281" s="1446">
        <v>5</v>
      </c>
      <c r="H2281" s="1446">
        <v>3</v>
      </c>
      <c r="I2281" s="1359">
        <v>42892</v>
      </c>
      <c r="J2281" s="1359">
        <v>42893</v>
      </c>
      <c r="K2281" s="1359" t="s">
        <v>1737</v>
      </c>
      <c r="L2281" s="1359" t="s">
        <v>1737</v>
      </c>
      <c r="M2281" s="1399" t="s">
        <v>89</v>
      </c>
      <c r="N2281" s="1399" t="s">
        <v>89</v>
      </c>
      <c r="O2281" s="1399" t="s">
        <v>89</v>
      </c>
      <c r="P2281" s="1399" t="s">
        <v>89</v>
      </c>
      <c r="Q2281" s="1663" t="s">
        <v>1163</v>
      </c>
      <c r="R2281" s="1663"/>
      <c r="S2281" s="1362">
        <v>25</v>
      </c>
      <c r="T2281" s="1363"/>
      <c r="U2281" s="1606" t="s">
        <v>278</v>
      </c>
      <c r="V2281" s="1606"/>
      <c r="W2281" s="1356">
        <v>18</v>
      </c>
      <c r="X2281" s="1364"/>
      <c r="Y2281" s="1366"/>
      <c r="Z2281" s="2314">
        <v>42877</v>
      </c>
      <c r="AB2281" s="1369"/>
      <c r="AC2281" s="1369"/>
      <c r="AD2281" s="1369"/>
      <c r="AE2281" s="1370">
        <f>IF(A2281="","",(IFERROR(VLOOKUP(A2281,Projecten!A$4:W$2618,5,FALSE),"niet bekend")))</f>
        <v>1</v>
      </c>
      <c r="AF2281" s="994">
        <f t="shared" ref="AF2281:AF2290" si="188">IF(AE2281="","",(IF(E2281=0,AH2281,(E2281/AE2281*AH2281))))</f>
        <v>3326.13</v>
      </c>
      <c r="AG2281" s="1369">
        <f>IF(A2281="","",(IFERROR(VLOOKUP(A2281,Projecten!A$4:W$2618,23,FALSE),"niet bekend")))</f>
        <v>3326.13</v>
      </c>
      <c r="AH2281" s="2312">
        <f>IF(A2281="","",(IFERROR(VLOOKUP(A2281,Projecten!A$4:W$2618,12,FALSE),"niet bekend")))</f>
        <v>3326.13</v>
      </c>
    </row>
    <row r="2282" spans="1:34" s="1368" customFormat="1" x14ac:dyDescent="0.2">
      <c r="A2282" s="1579">
        <v>2017415</v>
      </c>
      <c r="B2282" s="1630">
        <v>121370</v>
      </c>
      <c r="C2282" s="1579">
        <v>528417</v>
      </c>
      <c r="D2282" s="1446" t="s">
        <v>68</v>
      </c>
      <c r="E2282" s="1446">
        <v>1</v>
      </c>
      <c r="F2282" s="1446">
        <v>6</v>
      </c>
      <c r="G2282" s="1446">
        <v>2</v>
      </c>
      <c r="H2282" s="1446">
        <v>6</v>
      </c>
      <c r="I2282" s="1359">
        <v>42892</v>
      </c>
      <c r="J2282" s="1359" t="s">
        <v>1737</v>
      </c>
      <c r="K2282" s="1359" t="s">
        <v>1737</v>
      </c>
      <c r="L2282" s="1359" t="s">
        <v>1737</v>
      </c>
      <c r="M2282" s="1399" t="s">
        <v>89</v>
      </c>
      <c r="N2282" s="1399" t="s">
        <v>89</v>
      </c>
      <c r="O2282" s="1399" t="s">
        <v>89</v>
      </c>
      <c r="P2282" s="1399" t="s">
        <v>89</v>
      </c>
      <c r="Q2282" s="1663" t="s">
        <v>1163</v>
      </c>
      <c r="R2282" s="1663"/>
      <c r="S2282" s="1362">
        <v>25</v>
      </c>
      <c r="T2282" s="1363"/>
      <c r="U2282" s="1606" t="s">
        <v>278</v>
      </c>
      <c r="V2282" s="1606"/>
      <c r="W2282" s="1356">
        <v>16</v>
      </c>
      <c r="X2282" s="1364"/>
      <c r="Y2282" s="1366"/>
      <c r="Z2282" s="2314">
        <v>42877</v>
      </c>
      <c r="AB2282" s="1369"/>
      <c r="AC2282" s="1369"/>
      <c r="AD2282" s="1369"/>
      <c r="AE2282" s="1370">
        <f>IF(A2282="","",(IFERROR(VLOOKUP(A2282,Projecten!A$4:W$2618,5,FALSE),"niet bekend")))</f>
        <v>1</v>
      </c>
      <c r="AF2282" s="994">
        <f t="shared" si="188"/>
        <v>2734.52</v>
      </c>
      <c r="AG2282" s="1369">
        <f>IF(A2282="","",(IFERROR(VLOOKUP(A2282,Projecten!A$4:W$2618,23,FALSE),"niet bekend")))</f>
        <v>2734.52</v>
      </c>
      <c r="AH2282" s="2312">
        <f>IF(A2282="","",(IFERROR(VLOOKUP(A2282,Projecten!A$4:W$2618,12,FALSE),"niet bekend")))</f>
        <v>2734.52</v>
      </c>
    </row>
    <row r="2283" spans="1:34" s="1368" customFormat="1" x14ac:dyDescent="0.2">
      <c r="A2283" s="1579">
        <v>2017416</v>
      </c>
      <c r="B2283" s="1630">
        <v>121370</v>
      </c>
      <c r="C2283" s="1579">
        <v>650717</v>
      </c>
      <c r="D2283" s="1446" t="s">
        <v>68</v>
      </c>
      <c r="E2283" s="1446">
        <v>1</v>
      </c>
      <c r="F2283" s="1446">
        <v>8</v>
      </c>
      <c r="G2283" s="1446">
        <v>5</v>
      </c>
      <c r="H2283" s="1446">
        <v>3</v>
      </c>
      <c r="I2283" s="1359">
        <v>42892</v>
      </c>
      <c r="J2283" s="1359">
        <v>42893</v>
      </c>
      <c r="K2283" s="1359" t="s">
        <v>1737</v>
      </c>
      <c r="L2283" s="1359" t="s">
        <v>1737</v>
      </c>
      <c r="M2283" s="1399" t="s">
        <v>89</v>
      </c>
      <c r="N2283" s="1399" t="s">
        <v>89</v>
      </c>
      <c r="O2283" s="1399" t="s">
        <v>89</v>
      </c>
      <c r="P2283" s="1399" t="s">
        <v>89</v>
      </c>
      <c r="Q2283" s="1663" t="s">
        <v>1163</v>
      </c>
      <c r="R2283" s="1663"/>
      <c r="S2283" s="1362">
        <v>25</v>
      </c>
      <c r="T2283" s="1363"/>
      <c r="U2283" s="1606" t="s">
        <v>278</v>
      </c>
      <c r="V2283" s="1606"/>
      <c r="W2283" s="1356">
        <v>17</v>
      </c>
      <c r="X2283" s="1364"/>
      <c r="Y2283" s="1366"/>
      <c r="Z2283" s="2314">
        <v>42877</v>
      </c>
      <c r="AB2283" s="1369"/>
      <c r="AC2283" s="1369"/>
      <c r="AD2283" s="1369"/>
      <c r="AE2283" s="1370">
        <f>IF(A2283="","",(IFERROR(VLOOKUP(A2283,Projecten!A$4:W$2618,5,FALSE),"niet bekend")))</f>
        <v>1</v>
      </c>
      <c r="AF2283" s="994">
        <f t="shared" si="188"/>
        <v>2873.93</v>
      </c>
      <c r="AG2283" s="1369">
        <f>IF(A2283="","",(IFERROR(VLOOKUP(A2283,Projecten!A$4:W$2618,23,FALSE),"niet bekend")))</f>
        <v>2873.93</v>
      </c>
      <c r="AH2283" s="2312">
        <f>IF(A2283="","",(IFERROR(VLOOKUP(A2283,Projecten!A$4:W$2618,12,FALSE),"niet bekend")))</f>
        <v>2873.93</v>
      </c>
    </row>
    <row r="2284" spans="1:34" s="1368" customFormat="1" x14ac:dyDescent="0.2">
      <c r="A2284" s="1579">
        <v>2017417</v>
      </c>
      <c r="B2284" s="1630">
        <v>121370</v>
      </c>
      <c r="C2284" s="1579">
        <v>646817</v>
      </c>
      <c r="D2284" s="1446" t="s">
        <v>68</v>
      </c>
      <c r="E2284" s="1446">
        <v>1</v>
      </c>
      <c r="F2284" s="1446">
        <v>9</v>
      </c>
      <c r="G2284" s="1446">
        <v>5</v>
      </c>
      <c r="H2284" s="1446">
        <v>4</v>
      </c>
      <c r="I2284" s="1359">
        <v>42892</v>
      </c>
      <c r="J2284" s="1359" t="s">
        <v>1737</v>
      </c>
      <c r="K2284" s="1359" t="s">
        <v>1737</v>
      </c>
      <c r="L2284" s="1359" t="s">
        <v>1737</v>
      </c>
      <c r="M2284" s="1399" t="s">
        <v>89</v>
      </c>
      <c r="N2284" s="1399" t="s">
        <v>89</v>
      </c>
      <c r="O2284" s="1399" t="s">
        <v>89</v>
      </c>
      <c r="P2284" s="1399" t="s">
        <v>89</v>
      </c>
      <c r="Q2284" s="1663" t="s">
        <v>1163</v>
      </c>
      <c r="R2284" s="1663"/>
      <c r="S2284" s="1362">
        <v>25</v>
      </c>
      <c r="T2284" s="1363"/>
      <c r="U2284" s="1606" t="s">
        <v>278</v>
      </c>
      <c r="V2284" s="1606"/>
      <c r="W2284" s="1356">
        <v>18.25</v>
      </c>
      <c r="X2284" s="1364"/>
      <c r="Y2284" s="1366"/>
      <c r="Z2284" s="2314">
        <v>42877</v>
      </c>
      <c r="AB2284" s="1369"/>
      <c r="AC2284" s="1369"/>
      <c r="AD2284" s="1369"/>
      <c r="AE2284" s="1370">
        <f>IF(A2284="","",(IFERROR(VLOOKUP(A2284,Projecten!A$4:W$2618,5,FALSE),"niet bekend")))</f>
        <v>1</v>
      </c>
      <c r="AF2284" s="994">
        <f t="shared" si="188"/>
        <v>2783.82</v>
      </c>
      <c r="AG2284" s="1369">
        <f>IF(A2284="","",(IFERROR(VLOOKUP(A2284,Projecten!A$4:W$2618,23,FALSE),"niet bekend")))</f>
        <v>2783.82</v>
      </c>
      <c r="AH2284" s="2312">
        <f>IF(A2284="","",(IFERROR(VLOOKUP(A2284,Projecten!A$4:W$2618,12,FALSE),"niet bekend")))</f>
        <v>2783.82</v>
      </c>
    </row>
    <row r="2285" spans="1:34" s="1368" customFormat="1" x14ac:dyDescent="0.2">
      <c r="A2285" s="1579">
        <v>2017418</v>
      </c>
      <c r="B2285" s="1630">
        <v>121371</v>
      </c>
      <c r="C2285" s="1579">
        <v>637317</v>
      </c>
      <c r="D2285" s="1446" t="s">
        <v>68</v>
      </c>
      <c r="E2285" s="1446">
        <v>1</v>
      </c>
      <c r="F2285" s="1446">
        <v>8</v>
      </c>
      <c r="G2285" s="1446">
        <v>5</v>
      </c>
      <c r="H2285" s="1446">
        <v>3</v>
      </c>
      <c r="I2285" s="1359">
        <v>42892</v>
      </c>
      <c r="J2285" s="1359" t="s">
        <v>1737</v>
      </c>
      <c r="K2285" s="1359" t="s">
        <v>1737</v>
      </c>
      <c r="L2285" s="1359" t="s">
        <v>1737</v>
      </c>
      <c r="M2285" s="1399" t="s">
        <v>89</v>
      </c>
      <c r="N2285" s="1399" t="s">
        <v>89</v>
      </c>
      <c r="O2285" s="1399" t="s">
        <v>89</v>
      </c>
      <c r="P2285" s="1399" t="s">
        <v>89</v>
      </c>
      <c r="Q2285" s="1663" t="s">
        <v>1163</v>
      </c>
      <c r="R2285" s="1663"/>
      <c r="S2285" s="1362">
        <v>25</v>
      </c>
      <c r="T2285" s="1363"/>
      <c r="U2285" s="1606" t="s">
        <v>278</v>
      </c>
      <c r="V2285" s="1606"/>
      <c r="W2285" s="1356">
        <v>15</v>
      </c>
      <c r="X2285" s="1364"/>
      <c r="Y2285" s="1366"/>
      <c r="Z2285" s="2314">
        <v>42877</v>
      </c>
      <c r="AB2285" s="1369"/>
      <c r="AC2285" s="1369"/>
      <c r="AD2285" s="1369"/>
      <c r="AE2285" s="1370">
        <f>IF(A2285="","",(IFERROR(VLOOKUP(A2285,Projecten!A$4:W$2618,5,FALSE),"niet bekend")))</f>
        <v>1</v>
      </c>
      <c r="AF2285" s="994">
        <f t="shared" si="188"/>
        <v>2661.62</v>
      </c>
      <c r="AG2285" s="1369">
        <f>IF(A2285="","",(IFERROR(VLOOKUP(A2285,Projecten!A$4:W$2618,23,FALSE),"niet bekend")))</f>
        <v>2661.62</v>
      </c>
      <c r="AH2285" s="2312">
        <f>IF(A2285="","",(IFERROR(VLOOKUP(A2285,Projecten!A$4:W$2618,12,FALSE),"niet bekend")))</f>
        <v>2661.62</v>
      </c>
    </row>
    <row r="2286" spans="1:34" s="1368" customFormat="1" x14ac:dyDescent="0.2">
      <c r="A2286" s="1579">
        <v>2017419</v>
      </c>
      <c r="B2286" s="1630">
        <v>121371</v>
      </c>
      <c r="C2286" s="1579">
        <v>649617</v>
      </c>
      <c r="D2286" s="1446" t="s">
        <v>68</v>
      </c>
      <c r="E2286" s="1446">
        <v>1</v>
      </c>
      <c r="F2286" s="1446">
        <v>7</v>
      </c>
      <c r="G2286" s="1446">
        <v>4</v>
      </c>
      <c r="H2286" s="1446">
        <v>3</v>
      </c>
      <c r="I2286" s="1359">
        <v>42892</v>
      </c>
      <c r="J2286" s="1359">
        <v>42893</v>
      </c>
      <c r="K2286" s="1359" t="s">
        <v>1737</v>
      </c>
      <c r="L2286" s="1359" t="s">
        <v>3984</v>
      </c>
      <c r="M2286" s="1399" t="s">
        <v>89</v>
      </c>
      <c r="N2286" s="1399" t="s">
        <v>89</v>
      </c>
      <c r="O2286" s="1399" t="s">
        <v>89</v>
      </c>
      <c r="P2286" s="1399" t="s">
        <v>89</v>
      </c>
      <c r="Q2286" s="1663" t="s">
        <v>1163</v>
      </c>
      <c r="R2286" s="1663"/>
      <c r="S2286" s="1362">
        <v>25</v>
      </c>
      <c r="T2286" s="1363"/>
      <c r="U2286" s="1606" t="s">
        <v>278</v>
      </c>
      <c r="V2286" s="1606" t="s">
        <v>4105</v>
      </c>
      <c r="W2286" s="1356">
        <v>21.5</v>
      </c>
      <c r="X2286" s="1364"/>
      <c r="Y2286" s="1366"/>
      <c r="Z2286" s="2314">
        <v>42877</v>
      </c>
      <c r="AB2286" s="1369"/>
      <c r="AC2286" s="1369"/>
      <c r="AD2286" s="1369"/>
      <c r="AE2286" s="1370">
        <f>IF(A2286="","",(IFERROR(VLOOKUP(A2286,Projecten!A$4:W$2618,5,FALSE),"niet bekend")))</f>
        <v>1</v>
      </c>
      <c r="AF2286" s="994">
        <f t="shared" si="188"/>
        <v>4706.74</v>
      </c>
      <c r="AG2286" s="1369">
        <f>IF(A2286="","",(IFERROR(VLOOKUP(A2286,Projecten!A$4:W$2618,23,FALSE),"niet bekend")))</f>
        <v>4706.74</v>
      </c>
      <c r="AH2286" s="2312">
        <f>IF(A2286="","",(IFERROR(VLOOKUP(A2286,Projecten!A$4:W$2618,12,FALSE),"niet bekend")))</f>
        <v>4706.74</v>
      </c>
    </row>
    <row r="2287" spans="1:34" s="1368" customFormat="1" x14ac:dyDescent="0.2">
      <c r="A2287" s="1579">
        <v>2017420</v>
      </c>
      <c r="B2287" s="1630">
        <v>121371</v>
      </c>
      <c r="C2287" s="1579">
        <v>676817</v>
      </c>
      <c r="D2287" s="1446" t="s">
        <v>68</v>
      </c>
      <c r="E2287" s="1446">
        <v>1</v>
      </c>
      <c r="F2287" s="1446">
        <v>2</v>
      </c>
      <c r="G2287" s="1446">
        <v>1</v>
      </c>
      <c r="H2287" s="1446">
        <v>1</v>
      </c>
      <c r="I2287" s="1359">
        <v>42892</v>
      </c>
      <c r="J2287" s="1359" t="s">
        <v>1737</v>
      </c>
      <c r="K2287" s="1359" t="s">
        <v>1737</v>
      </c>
      <c r="L2287" s="1359" t="s">
        <v>1737</v>
      </c>
      <c r="M2287" s="1399" t="s">
        <v>89</v>
      </c>
      <c r="N2287" s="1399" t="s">
        <v>89</v>
      </c>
      <c r="O2287" s="1399" t="s">
        <v>89</v>
      </c>
      <c r="P2287" s="1399" t="s">
        <v>89</v>
      </c>
      <c r="Q2287" s="1663" t="s">
        <v>1163</v>
      </c>
      <c r="R2287" s="1663"/>
      <c r="S2287" s="1362">
        <v>25</v>
      </c>
      <c r="T2287" s="1363"/>
      <c r="U2287" s="1606" t="s">
        <v>278</v>
      </c>
      <c r="V2287" s="1606"/>
      <c r="W2287" s="1356">
        <v>6</v>
      </c>
      <c r="X2287" s="1364"/>
      <c r="Y2287" s="1366"/>
      <c r="Z2287" s="2314">
        <v>42877</v>
      </c>
      <c r="AB2287" s="1369"/>
      <c r="AC2287" s="1369"/>
      <c r="AD2287" s="1369"/>
      <c r="AE2287" s="1370">
        <f>IF(A2287="","",(IFERROR(VLOOKUP(A2287,Projecten!A$4:W$2618,5,FALSE),"niet bekend")))</f>
        <v>1</v>
      </c>
      <c r="AF2287" s="994">
        <f t="shared" si="188"/>
        <v>905.93</v>
      </c>
      <c r="AG2287" s="1369">
        <f>IF(A2287="","",(IFERROR(VLOOKUP(A2287,Projecten!A$4:W$2618,23,FALSE),"niet bekend")))</f>
        <v>905.93</v>
      </c>
      <c r="AH2287" s="2312">
        <f>IF(A2287="","",(IFERROR(VLOOKUP(A2287,Projecten!A$4:W$2618,12,FALSE),"niet bekend")))</f>
        <v>905.93</v>
      </c>
    </row>
    <row r="2288" spans="1:34" s="1368" customFormat="1" x14ac:dyDescent="0.2">
      <c r="A2288" s="1579">
        <v>2017421</v>
      </c>
      <c r="B2288" s="1630">
        <v>121372</v>
      </c>
      <c r="C2288" s="1579">
        <v>625417</v>
      </c>
      <c r="D2288" s="1446" t="s">
        <v>68</v>
      </c>
      <c r="E2288" s="1446">
        <v>1</v>
      </c>
      <c r="F2288" s="1446">
        <v>12</v>
      </c>
      <c r="G2288" s="1446">
        <v>5</v>
      </c>
      <c r="H2288" s="1446">
        <v>2</v>
      </c>
      <c r="I2288" s="1398">
        <v>42892</v>
      </c>
      <c r="J2288" s="1398" t="s">
        <v>1737</v>
      </c>
      <c r="K2288" s="1398" t="s">
        <v>1737</v>
      </c>
      <c r="L2288" s="1398" t="s">
        <v>1737</v>
      </c>
      <c r="M2288" s="1399" t="s">
        <v>89</v>
      </c>
      <c r="N2288" s="1399" t="s">
        <v>89</v>
      </c>
      <c r="O2288" s="1399" t="s">
        <v>89</v>
      </c>
      <c r="P2288" s="1399" t="s">
        <v>89</v>
      </c>
      <c r="Q2288" s="1663" t="s">
        <v>1163</v>
      </c>
      <c r="R2288" s="1359"/>
      <c r="S2288" s="1362">
        <v>25</v>
      </c>
      <c r="T2288" s="1363"/>
      <c r="U2288" s="1606" t="s">
        <v>278</v>
      </c>
      <c r="V2288" s="1606" t="s">
        <v>3986</v>
      </c>
      <c r="W2288" s="1356">
        <v>15</v>
      </c>
      <c r="X2288" s="1364"/>
      <c r="Y2288" s="1606"/>
      <c r="Z2288" s="2314">
        <v>42879</v>
      </c>
      <c r="AB2288" s="1369"/>
      <c r="AC2288" s="1369"/>
      <c r="AD2288" s="1369"/>
      <c r="AE2288" s="1370">
        <f>IF(A2288="","",(IFERROR(VLOOKUP(A2288,Projecten!A$4:W$2618,5,FALSE),"niet bekend")))</f>
        <v>1</v>
      </c>
      <c r="AF2288" s="994">
        <f t="shared" si="188"/>
        <v>3338.79</v>
      </c>
      <c r="AG2288" s="1369">
        <f>IF(A2288="","",(IFERROR(VLOOKUP(A2288,Projecten!A$4:W$2618,23,FALSE),"niet bekend")))</f>
        <v>3338.79</v>
      </c>
      <c r="AH2288" s="2312">
        <f>IF(A2288="","",(IFERROR(VLOOKUP(A2288,Projecten!A$4:W$2618,12,FALSE),"niet bekend")))</f>
        <v>3338.79</v>
      </c>
    </row>
    <row r="2289" spans="1:35" s="1368" customFormat="1" x14ac:dyDescent="0.2">
      <c r="A2289" s="1579">
        <v>2017429</v>
      </c>
      <c r="B2289" s="1630">
        <v>121372</v>
      </c>
      <c r="C2289" s="1579" t="s">
        <v>3935</v>
      </c>
      <c r="D2289" s="1446" t="s">
        <v>68</v>
      </c>
      <c r="E2289" s="1446">
        <v>1</v>
      </c>
      <c r="F2289" s="1446">
        <v>2</v>
      </c>
      <c r="G2289" s="1446">
        <v>1</v>
      </c>
      <c r="H2289" s="1446">
        <v>1</v>
      </c>
      <c r="I2289" s="1398">
        <v>42892</v>
      </c>
      <c r="J2289" s="1398" t="s">
        <v>1737</v>
      </c>
      <c r="K2289" s="1398" t="s">
        <v>1737</v>
      </c>
      <c r="L2289" s="1398" t="s">
        <v>1737</v>
      </c>
      <c r="M2289" s="1399" t="s">
        <v>89</v>
      </c>
      <c r="N2289" s="1399" t="s">
        <v>89</v>
      </c>
      <c r="O2289" s="1399" t="s">
        <v>89</v>
      </c>
      <c r="P2289" s="1399" t="s">
        <v>89</v>
      </c>
      <c r="Q2289" s="1663" t="s">
        <v>1163</v>
      </c>
      <c r="R2289" s="1359"/>
      <c r="S2289" s="1362">
        <v>25</v>
      </c>
      <c r="T2289" s="1363"/>
      <c r="U2289" s="1606" t="s">
        <v>278</v>
      </c>
      <c r="V2289" s="1606"/>
      <c r="W2289" s="1356">
        <v>4</v>
      </c>
      <c r="X2289" s="1364"/>
      <c r="Y2289" s="1606"/>
      <c r="Z2289" s="2314">
        <v>42879</v>
      </c>
      <c r="AB2289" s="1369"/>
      <c r="AC2289" s="1369"/>
      <c r="AD2289" s="1369"/>
      <c r="AE2289" s="1370">
        <f>IF(A2289="","",(IFERROR(VLOOKUP(A2289,Projecten!A$4:W$2618,5,FALSE),"niet bekend")))</f>
        <v>1</v>
      </c>
      <c r="AF2289" s="994">
        <f t="shared" si="188"/>
        <v>503.34</v>
      </c>
      <c r="AG2289" s="1369">
        <f>IF(A2289="","",(IFERROR(VLOOKUP(A2289,Projecten!A$4:W$2618,23,FALSE),"niet bekend")))</f>
        <v>503.34</v>
      </c>
      <c r="AH2289" s="2312">
        <f>IF(A2289="","",(IFERROR(VLOOKUP(A2289,Projecten!A$4:W$2618,12,FALSE),"niet bekend")))</f>
        <v>503.34</v>
      </c>
    </row>
    <row r="2290" spans="1:35" s="1368" customFormat="1" x14ac:dyDescent="0.2">
      <c r="A2290" s="1579">
        <v>2017454</v>
      </c>
      <c r="B2290" s="1630">
        <v>121372</v>
      </c>
      <c r="C2290" s="1579" t="s">
        <v>4003</v>
      </c>
      <c r="D2290" s="1446" t="s">
        <v>68</v>
      </c>
      <c r="E2290" s="1446">
        <v>0</v>
      </c>
      <c r="F2290" s="1446">
        <v>2</v>
      </c>
      <c r="G2290" s="1446">
        <v>1</v>
      </c>
      <c r="H2290" s="1446">
        <v>1</v>
      </c>
      <c r="I2290" s="1398">
        <v>42894</v>
      </c>
      <c r="J2290" s="1398" t="s">
        <v>1737</v>
      </c>
      <c r="K2290" s="1398" t="s">
        <v>1737</v>
      </c>
      <c r="L2290" s="1398" t="s">
        <v>1737</v>
      </c>
      <c r="M2290" s="1399" t="s">
        <v>89</v>
      </c>
      <c r="N2290" s="1399" t="s">
        <v>89</v>
      </c>
      <c r="O2290" s="1399" t="s">
        <v>89</v>
      </c>
      <c r="P2290" s="1399" t="s">
        <v>89</v>
      </c>
      <c r="Q2290" s="1663" t="s">
        <v>1163</v>
      </c>
      <c r="R2290" s="1359"/>
      <c r="S2290" s="1362"/>
      <c r="T2290" s="1363"/>
      <c r="U2290" s="1606"/>
      <c r="V2290" s="1606"/>
      <c r="W2290" s="1356"/>
      <c r="X2290" s="1364"/>
      <c r="Y2290" s="1606"/>
      <c r="Z2290" s="2314"/>
      <c r="AB2290" s="1369"/>
      <c r="AC2290" s="1369"/>
      <c r="AD2290" s="1369"/>
      <c r="AE2290" s="1370">
        <f>IF(A2290="","",(IFERROR(VLOOKUP(A2290,Projecten!A$4:W$2618,5,FALSE),"niet bekend")))</f>
        <v>0</v>
      </c>
      <c r="AF2290" s="994">
        <f t="shared" si="188"/>
        <v>702.51</v>
      </c>
      <c r="AG2290" s="1369">
        <f>IF(A2290="","",(IFERROR(VLOOKUP(A2290,Projecten!A$4:W$2618,23,FALSE),"niet bekend")))</f>
        <v>0</v>
      </c>
      <c r="AH2290" s="2312">
        <f>IF(A2290="","",(IFERROR(VLOOKUP(A2290,Projecten!A$4:W$2618,12,FALSE),"niet bekend")))</f>
        <v>702.51</v>
      </c>
    </row>
    <row r="2291" spans="1:35" x14ac:dyDescent="0.2">
      <c r="A2291" s="150"/>
      <c r="AD2291" s="8"/>
      <c r="AE2291" s="8"/>
      <c r="AG2291" s="1131"/>
      <c r="AH2291" s="1131"/>
      <c r="AI2291" s="1131"/>
    </row>
    <row r="2292" spans="1:35" s="1368" customFormat="1" x14ac:dyDescent="0.2">
      <c r="A2292" s="1579">
        <v>2017428</v>
      </c>
      <c r="B2292" s="2316">
        <v>121379</v>
      </c>
      <c r="C2292" s="1579" t="s">
        <v>1549</v>
      </c>
      <c r="D2292" s="1446" t="s">
        <v>451</v>
      </c>
      <c r="E2292" s="1446">
        <v>1</v>
      </c>
      <c r="F2292" s="1446">
        <v>6</v>
      </c>
      <c r="G2292" s="1446">
        <v>2</v>
      </c>
      <c r="H2292" s="1446">
        <v>5</v>
      </c>
      <c r="I2292" s="1359">
        <v>42899</v>
      </c>
      <c r="J2292" s="1622" t="s">
        <v>1737</v>
      </c>
      <c r="K2292" s="1622" t="s">
        <v>1737</v>
      </c>
      <c r="L2292" s="1622" t="s">
        <v>1737</v>
      </c>
      <c r="M2292" s="1360" t="s">
        <v>89</v>
      </c>
      <c r="N2292" s="1360" t="s">
        <v>89</v>
      </c>
      <c r="O2292" s="1360" t="s">
        <v>89</v>
      </c>
      <c r="P2292" s="1360" t="s">
        <v>89</v>
      </c>
      <c r="Q2292" s="1361" t="s">
        <v>1163</v>
      </c>
      <c r="R2292" s="1359"/>
      <c r="S2292" s="1362">
        <v>26</v>
      </c>
      <c r="T2292" s="1363"/>
      <c r="U2292" s="1364" t="s">
        <v>934</v>
      </c>
      <c r="V2292" s="1364" t="s">
        <v>1495</v>
      </c>
      <c r="W2292" s="1356">
        <v>20</v>
      </c>
      <c r="X2292" s="1364"/>
      <c r="Y2292" s="1606"/>
      <c r="Z2292" s="2314">
        <v>42887</v>
      </c>
      <c r="AB2292" s="1369"/>
      <c r="AC2292" s="1369"/>
      <c r="AD2292" s="1369"/>
      <c r="AE2292" s="1370">
        <f>IF(A2292="","",(IFERROR(VLOOKUP(A2292,Projecten!A$4:W$2618,5,FALSE),"niet bekend")))</f>
        <v>1</v>
      </c>
      <c r="AF2292" s="2320">
        <f>IF(AE2292="","",(IF(E2292=0,AH2292,(E2292/AE2292*AH2292))))</f>
        <v>3568.55</v>
      </c>
      <c r="AG2292" s="1369">
        <f>IF(A2292="","",(IFERROR(VLOOKUP(A2292,Projecten!A$4:W$2618,23,FALSE),"niet bekend")))</f>
        <v>0</v>
      </c>
      <c r="AH2292" s="2312">
        <f>IF(A2292="","",(IFERROR(VLOOKUP(A2292,Projecten!A$4:W$2618,12,FALSE),"niet bekend")))</f>
        <v>3568.55</v>
      </c>
      <c r="AI2292" s="2311"/>
    </row>
    <row r="2293" spans="1:35" s="4" customFormat="1" x14ac:dyDescent="0.2">
      <c r="B2293" s="2481"/>
      <c r="C2293" s="414"/>
      <c r="E2293" s="2482"/>
      <c r="I2293" s="2482"/>
      <c r="J2293" s="2482"/>
      <c r="K2293" s="2482"/>
      <c r="L2293" s="2482"/>
      <c r="M2293" s="2482"/>
      <c r="N2293" s="2482"/>
      <c r="O2293" s="2482"/>
      <c r="P2293" s="2482"/>
      <c r="Q2293" s="2482"/>
      <c r="R2293" s="412"/>
      <c r="S2293" s="2482"/>
      <c r="T2293" s="413"/>
      <c r="W2293" s="2483"/>
      <c r="X2293" s="414"/>
      <c r="AG2293" s="2484"/>
      <c r="AH2293" s="2484"/>
      <c r="AI2293" s="2484"/>
    </row>
    <row r="2294" spans="1:35" s="1368" customFormat="1" x14ac:dyDescent="0.2">
      <c r="A2294" s="1579">
        <v>2017400</v>
      </c>
      <c r="B2294" s="2316">
        <v>121375</v>
      </c>
      <c r="C2294" s="1579" t="s">
        <v>3876</v>
      </c>
      <c r="D2294" s="1446" t="s">
        <v>3877</v>
      </c>
      <c r="E2294" s="1446">
        <v>1</v>
      </c>
      <c r="F2294" s="1446">
        <v>11</v>
      </c>
      <c r="G2294" s="1446">
        <v>4</v>
      </c>
      <c r="H2294" s="1446">
        <v>1</v>
      </c>
      <c r="I2294" s="1359">
        <v>42899</v>
      </c>
      <c r="J2294" s="1622" t="s">
        <v>1737</v>
      </c>
      <c r="K2294" s="1622" t="s">
        <v>1737</v>
      </c>
      <c r="L2294" s="1622" t="s">
        <v>1737</v>
      </c>
      <c r="M2294" s="1360" t="s">
        <v>89</v>
      </c>
      <c r="N2294" s="1360" t="s">
        <v>89</v>
      </c>
      <c r="O2294" s="1360" t="s">
        <v>89</v>
      </c>
      <c r="P2294" s="1360" t="s">
        <v>89</v>
      </c>
      <c r="Q2294" s="1361" t="s">
        <v>1163</v>
      </c>
      <c r="R2294" s="1359"/>
      <c r="S2294" s="1362">
        <v>26</v>
      </c>
      <c r="T2294" s="1363"/>
      <c r="U2294" s="1364" t="s">
        <v>2355</v>
      </c>
      <c r="V2294" s="1364"/>
      <c r="W2294" s="1356">
        <v>12</v>
      </c>
      <c r="X2294" s="1364"/>
      <c r="Y2294" s="1606"/>
      <c r="Z2294" s="2314">
        <v>42887</v>
      </c>
      <c r="AB2294" s="1369"/>
      <c r="AC2294" s="1369"/>
      <c r="AD2294" s="1369"/>
      <c r="AE2294" s="1370">
        <f>IF(A2294="","",(IFERROR(VLOOKUP(A2294,Projecten!A$4:W$2618,5,FALSE),"niet bekend")))</f>
        <v>1</v>
      </c>
      <c r="AF2294" s="2320">
        <f>IF(AE2294="","",(IF(E2294=0,AH2294,(E2294/AE2294*AH2294))))</f>
        <v>2083.4</v>
      </c>
      <c r="AG2294" s="1369">
        <f>IF(A2294="","",(IFERROR(VLOOKUP(A2294,Projecten!A$4:W$2618,23,FALSE),"niet bekend")))</f>
        <v>0</v>
      </c>
      <c r="AH2294" s="2312">
        <f>IF(A2294="","",(IFERROR(VLOOKUP(A2294,Projecten!A$4:W$2618,12,FALSE),"niet bekend")))</f>
        <v>2083.4</v>
      </c>
      <c r="AI2294" s="2311"/>
    </row>
    <row r="2295" spans="1:35" s="1368" customFormat="1" x14ac:dyDescent="0.2">
      <c r="A2295" s="1579">
        <v>2017401</v>
      </c>
      <c r="B2295" s="2316">
        <v>121375</v>
      </c>
      <c r="C2295" s="1579" t="s">
        <v>3878</v>
      </c>
      <c r="D2295" s="1446" t="s">
        <v>3877</v>
      </c>
      <c r="E2295" s="1446">
        <v>1</v>
      </c>
      <c r="F2295" s="1446">
        <v>12</v>
      </c>
      <c r="G2295" s="1446">
        <v>5</v>
      </c>
      <c r="H2295" s="1446">
        <v>1</v>
      </c>
      <c r="I2295" s="1359">
        <v>42899</v>
      </c>
      <c r="J2295" s="1622" t="s">
        <v>1737</v>
      </c>
      <c r="K2295" s="1622" t="s">
        <v>1737</v>
      </c>
      <c r="L2295" s="1622" t="s">
        <v>1737</v>
      </c>
      <c r="M2295" s="1360" t="s">
        <v>89</v>
      </c>
      <c r="N2295" s="1360" t="s">
        <v>89</v>
      </c>
      <c r="O2295" s="1360" t="s">
        <v>89</v>
      </c>
      <c r="P2295" s="1360" t="s">
        <v>89</v>
      </c>
      <c r="Q2295" s="1361" t="s">
        <v>1163</v>
      </c>
      <c r="R2295" s="1359"/>
      <c r="S2295" s="1362">
        <v>26</v>
      </c>
      <c r="T2295" s="1363"/>
      <c r="U2295" s="1364" t="s">
        <v>2355</v>
      </c>
      <c r="V2295" s="1364"/>
      <c r="W2295" s="1356">
        <v>16</v>
      </c>
      <c r="X2295" s="1364"/>
      <c r="Y2295" s="1606"/>
      <c r="Z2295" s="2314">
        <v>42887</v>
      </c>
      <c r="AB2295" s="1369"/>
      <c r="AC2295" s="1369"/>
      <c r="AD2295" s="1369"/>
      <c r="AE2295" s="1370">
        <f>IF(A2295="","",(IFERROR(VLOOKUP(A2295,Projecten!A$4:W$2618,5,FALSE),"niet bekend")))</f>
        <v>1</v>
      </c>
      <c r="AF2295" s="2320">
        <f>IF(AE2295="","",(IF(E2295=0,AH2295,(E2295/AE2295*AH2295))))</f>
        <v>3000.41</v>
      </c>
      <c r="AG2295" s="1369">
        <f>IF(A2295="","",(IFERROR(VLOOKUP(A2295,Projecten!A$4:W$2618,23,FALSE),"niet bekend")))</f>
        <v>0</v>
      </c>
      <c r="AH2295" s="2312">
        <f>IF(A2295="","",(IFERROR(VLOOKUP(A2295,Projecten!A$4:W$2618,12,FALSE),"niet bekend")))</f>
        <v>3000.41</v>
      </c>
      <c r="AI2295" s="2311"/>
    </row>
    <row r="2296" spans="1:35" s="1368" customFormat="1" x14ac:dyDescent="0.2">
      <c r="A2296" s="1579">
        <v>2017407</v>
      </c>
      <c r="B2296" s="2316">
        <v>121376</v>
      </c>
      <c r="C2296" s="1579" t="s">
        <v>3879</v>
      </c>
      <c r="D2296" s="1446" t="s">
        <v>3877</v>
      </c>
      <c r="E2296" s="1446">
        <v>1</v>
      </c>
      <c r="F2296" s="1446">
        <v>11</v>
      </c>
      <c r="G2296" s="1446">
        <v>7</v>
      </c>
      <c r="H2296" s="1446">
        <v>1</v>
      </c>
      <c r="I2296" s="1359">
        <v>42899</v>
      </c>
      <c r="J2296" s="1359">
        <v>42900</v>
      </c>
      <c r="K2296" s="1622" t="s">
        <v>1737</v>
      </c>
      <c r="L2296" s="1622" t="s">
        <v>1737</v>
      </c>
      <c r="M2296" s="1360" t="s">
        <v>89</v>
      </c>
      <c r="N2296" s="1360" t="s">
        <v>89</v>
      </c>
      <c r="O2296" s="1360" t="s">
        <v>89</v>
      </c>
      <c r="P2296" s="1360" t="s">
        <v>89</v>
      </c>
      <c r="Q2296" s="1361" t="s">
        <v>1163</v>
      </c>
      <c r="R2296" s="1359"/>
      <c r="S2296" s="1362">
        <v>26</v>
      </c>
      <c r="T2296" s="1363"/>
      <c r="U2296" s="1364" t="s">
        <v>2355</v>
      </c>
      <c r="V2296" s="1364"/>
      <c r="W2296" s="1356">
        <v>15</v>
      </c>
      <c r="X2296" s="1364"/>
      <c r="Y2296" s="1606"/>
      <c r="Z2296" s="2314">
        <v>42887</v>
      </c>
      <c r="AB2296" s="1369"/>
      <c r="AC2296" s="1369"/>
      <c r="AD2296" s="1369"/>
      <c r="AE2296" s="1370">
        <f>IF(A2296="","",(IFERROR(VLOOKUP(A2296,Projecten!A$4:W$2618,5,FALSE),"niet bekend")))</f>
        <v>1</v>
      </c>
      <c r="AF2296" s="2320">
        <f>IF(AE2296="","",(IF(E2296=0,AH2296,(E2296/AE2296*AH2296))))</f>
        <v>2696.05</v>
      </c>
      <c r="AG2296" s="1369">
        <f>IF(A2296="","",(IFERROR(VLOOKUP(A2296,Projecten!A$4:W$2618,23,FALSE),"niet bekend")))</f>
        <v>0</v>
      </c>
      <c r="AH2296" s="2312">
        <f>IF(A2296="","",(IFERROR(VLOOKUP(A2296,Projecten!A$4:W$2618,12,FALSE),"niet bekend")))</f>
        <v>2696.05</v>
      </c>
      <c r="AI2296" s="2311"/>
    </row>
    <row r="2297" spans="1:35" s="1368" customFormat="1" x14ac:dyDescent="0.2">
      <c r="A2297" s="1579">
        <v>2017408</v>
      </c>
      <c r="B2297" s="2316">
        <v>121376</v>
      </c>
      <c r="C2297" s="1579" t="s">
        <v>3880</v>
      </c>
      <c r="D2297" s="1446" t="s">
        <v>3877</v>
      </c>
      <c r="E2297" s="1446">
        <v>1</v>
      </c>
      <c r="F2297" s="1446">
        <v>12</v>
      </c>
      <c r="G2297" s="1446">
        <v>7</v>
      </c>
      <c r="H2297" s="1446">
        <v>2</v>
      </c>
      <c r="I2297" s="1359">
        <v>42899</v>
      </c>
      <c r="J2297" s="1622" t="s">
        <v>1737</v>
      </c>
      <c r="K2297" s="1622" t="s">
        <v>1737</v>
      </c>
      <c r="L2297" s="1622" t="s">
        <v>1737</v>
      </c>
      <c r="M2297" s="1360" t="s">
        <v>89</v>
      </c>
      <c r="N2297" s="1360" t="s">
        <v>89</v>
      </c>
      <c r="O2297" s="1360" t="s">
        <v>89</v>
      </c>
      <c r="P2297" s="1360" t="s">
        <v>612</v>
      </c>
      <c r="Q2297" s="1361" t="s">
        <v>1163</v>
      </c>
      <c r="R2297" s="1359"/>
      <c r="S2297" s="1362">
        <v>26</v>
      </c>
      <c r="T2297" s="1363"/>
      <c r="U2297" s="1364" t="s">
        <v>2355</v>
      </c>
      <c r="V2297" s="1364" t="s">
        <v>4169</v>
      </c>
      <c r="W2297" s="1356">
        <v>17</v>
      </c>
      <c r="X2297" s="1364"/>
      <c r="Y2297" s="1606"/>
      <c r="Z2297" s="2314">
        <v>42887</v>
      </c>
      <c r="AB2297" s="1369"/>
      <c r="AC2297" s="1369"/>
      <c r="AD2297" s="1369"/>
      <c r="AE2297" s="1370">
        <f>IF(A2297="","",(IFERROR(VLOOKUP(A2297,Projecten!A$4:W$2618,5,FALSE),"niet bekend")))</f>
        <v>1</v>
      </c>
      <c r="AF2297" s="2320">
        <f>IF(AE2297="","",(IF(E2297=0,AH2297,(E2297/AE2297*AH2297))))</f>
        <v>2824.75</v>
      </c>
      <c r="AG2297" s="1369">
        <f>IF(A2297="","",(IFERROR(VLOOKUP(A2297,Projecten!A$4:W$2618,23,FALSE),"niet bekend")))</f>
        <v>0</v>
      </c>
      <c r="AH2297" s="2312">
        <f>IF(A2297="","",(IFERROR(VLOOKUP(A2297,Projecten!A$4:W$2618,12,FALSE),"niet bekend")))</f>
        <v>2824.75</v>
      </c>
      <c r="AI2297" s="2311"/>
    </row>
    <row r="2298" spans="1:35" s="1368" customFormat="1" x14ac:dyDescent="0.2">
      <c r="A2298" s="1579"/>
      <c r="B2298" s="2325"/>
      <c r="C2298" s="1579"/>
      <c r="D2298" s="1446"/>
      <c r="E2298" s="1446"/>
      <c r="F2298" s="1446"/>
      <c r="G2298" s="1446"/>
      <c r="H2298" s="1446"/>
      <c r="I2298" s="1359"/>
      <c r="J2298" s="1622"/>
      <c r="K2298" s="1622"/>
      <c r="L2298" s="1622"/>
      <c r="M2298" s="1360"/>
      <c r="N2298" s="1360"/>
      <c r="O2298" s="1360"/>
      <c r="P2298" s="1360"/>
      <c r="Q2298" s="1361"/>
      <c r="R2298" s="1359"/>
      <c r="S2298" s="1362"/>
      <c r="T2298" s="1363"/>
      <c r="U2298" s="1364"/>
      <c r="V2298" s="1364"/>
      <c r="W2298" s="1356"/>
      <c r="X2298" s="1364"/>
      <c r="Y2298" s="1606"/>
      <c r="Z2298" s="2314"/>
      <c r="AB2298" s="1369"/>
      <c r="AC2298" s="1369"/>
      <c r="AD2298" s="1369"/>
      <c r="AE2298" s="1370"/>
      <c r="AF2298" s="2320"/>
      <c r="AG2298" s="1369"/>
      <c r="AH2298" s="2312"/>
      <c r="AI2298" s="2311"/>
    </row>
    <row r="2299" spans="1:35" s="1368" customFormat="1" x14ac:dyDescent="0.2">
      <c r="A2299" s="2120">
        <v>2017425</v>
      </c>
      <c r="B2299" s="1355">
        <v>121378</v>
      </c>
      <c r="C2299" s="1674" t="s">
        <v>3922</v>
      </c>
      <c r="D2299" s="1661" t="s">
        <v>3000</v>
      </c>
      <c r="E2299" s="1661">
        <v>1</v>
      </c>
      <c r="F2299" s="2514">
        <v>3</v>
      </c>
      <c r="G2299" s="2514">
        <v>0</v>
      </c>
      <c r="H2299" s="2514">
        <v>2</v>
      </c>
      <c r="I2299" s="1359">
        <v>42899</v>
      </c>
      <c r="J2299" s="1622" t="s">
        <v>1737</v>
      </c>
      <c r="K2299" s="1622" t="s">
        <v>1737</v>
      </c>
      <c r="L2299" s="1622" t="s">
        <v>1737</v>
      </c>
      <c r="M2299" s="1399" t="s">
        <v>89</v>
      </c>
      <c r="N2299" s="1399" t="s">
        <v>89</v>
      </c>
      <c r="O2299" s="1399" t="s">
        <v>89</v>
      </c>
      <c r="P2299" s="1399" t="s">
        <v>89</v>
      </c>
      <c r="Q2299" s="1663" t="s">
        <v>1163</v>
      </c>
      <c r="R2299" s="1663" t="s">
        <v>1526</v>
      </c>
      <c r="S2299" s="1362">
        <v>26</v>
      </c>
      <c r="T2299" s="1363"/>
      <c r="U2299" s="1364" t="s">
        <v>3247</v>
      </c>
      <c r="V2299" s="1606" t="s">
        <v>1631</v>
      </c>
      <c r="W2299" s="1356">
        <v>8</v>
      </c>
      <c r="X2299" s="1364"/>
      <c r="Y2299" s="1366"/>
      <c r="Z2299" s="2314">
        <v>42892</v>
      </c>
      <c r="AB2299" s="1369"/>
      <c r="AC2299" s="1369"/>
      <c r="AD2299" s="1369"/>
      <c r="AE2299" s="1370">
        <f>IF(A2299="","",(IFERROR(VLOOKUP(A2299,Projecten!A$4:W$2618,5,FALSE),"niet bekend")))</f>
        <v>1</v>
      </c>
      <c r="AF2299" s="2320">
        <f>IF(AE2299="","",(IF(E2299=0,AH2299,(E2299/AE2299*AH2299))))</f>
        <v>1460.71</v>
      </c>
      <c r="AG2299" s="1369">
        <f>IF(A2299="","",(IFERROR(VLOOKUP(A2299,Projecten!A$4:W$2618,23,FALSE),"niet bekend")))</f>
        <v>0</v>
      </c>
      <c r="AH2299" s="2312">
        <f>IF(A2299="","",(IFERROR(VLOOKUP(A2299,Projecten!A$4:W$2618,12,FALSE),"niet bekend")))</f>
        <v>1460.71</v>
      </c>
    </row>
    <row r="2300" spans="1:35" s="1368" customFormat="1" x14ac:dyDescent="0.2">
      <c r="A2300" s="1396">
        <v>2017399</v>
      </c>
      <c r="B2300" s="1357">
        <v>121377</v>
      </c>
      <c r="C2300" s="1396" t="s">
        <v>3870</v>
      </c>
      <c r="D2300" s="1437" t="s">
        <v>3000</v>
      </c>
      <c r="E2300" s="1437">
        <v>1</v>
      </c>
      <c r="F2300" s="1437">
        <v>8</v>
      </c>
      <c r="G2300" s="1437">
        <v>4</v>
      </c>
      <c r="H2300" s="1437">
        <v>1</v>
      </c>
      <c r="I2300" s="1359">
        <v>42899</v>
      </c>
      <c r="J2300" s="1359">
        <v>42900</v>
      </c>
      <c r="K2300" s="1359" t="s">
        <v>1737</v>
      </c>
      <c r="L2300" s="1359" t="s">
        <v>1737</v>
      </c>
      <c r="M2300" s="1360" t="s">
        <v>89</v>
      </c>
      <c r="N2300" s="1360" t="s">
        <v>89</v>
      </c>
      <c r="O2300" s="1360" t="s">
        <v>89</v>
      </c>
      <c r="P2300" s="1360" t="s">
        <v>89</v>
      </c>
      <c r="Q2300" s="1663" t="s">
        <v>4161</v>
      </c>
      <c r="R2300" s="2327" t="s">
        <v>4036</v>
      </c>
      <c r="S2300" s="1362">
        <v>26</v>
      </c>
      <c r="T2300" s="1363"/>
      <c r="U2300" s="1364" t="s">
        <v>3247</v>
      </c>
      <c r="V2300" s="1364" t="s">
        <v>3894</v>
      </c>
      <c r="W2300" s="1356">
        <v>17</v>
      </c>
      <c r="X2300" s="1364"/>
      <c r="Y2300" s="1366"/>
      <c r="Z2300" s="2314">
        <v>42892</v>
      </c>
      <c r="AB2300" s="1369"/>
      <c r="AC2300" s="1369"/>
      <c r="AD2300" s="1369"/>
      <c r="AE2300" s="1370">
        <f>IF(A2300="","",(IFERROR(VLOOKUP(A2300,Projecten!A$4:W$2618,5,FALSE),"niet bekend")))</f>
        <v>1</v>
      </c>
      <c r="AF2300" s="2320">
        <f>IF(AE2300="","",(IF(E2300=0,AH2300,(E2300/AE2300*AH2300))))</f>
        <v>2988.62</v>
      </c>
      <c r="AG2300" s="1369">
        <f>IF(A2300="","",(IFERROR(VLOOKUP(A2300,Projecten!A$4:W$2618,23,FALSE),"niet bekend")))</f>
        <v>0</v>
      </c>
      <c r="AH2300" s="2312">
        <f>IF(A2300="","",(IFERROR(VLOOKUP(A2300,Projecten!A$4:W$2618,12,FALSE),"niet bekend")))</f>
        <v>2988.62</v>
      </c>
      <c r="AI2300" s="2312"/>
    </row>
    <row r="2301" spans="1:35" s="1368" customFormat="1" x14ac:dyDescent="0.2">
      <c r="A2301" s="1579">
        <v>2017449</v>
      </c>
      <c r="B2301" s="1357">
        <v>121378</v>
      </c>
      <c r="C2301" s="1579" t="s">
        <v>3989</v>
      </c>
      <c r="D2301" s="1446" t="s">
        <v>3000</v>
      </c>
      <c r="E2301" s="1446">
        <v>1</v>
      </c>
      <c r="F2301" s="1446">
        <v>7</v>
      </c>
      <c r="G2301" s="1446">
        <v>5</v>
      </c>
      <c r="H2301" s="1446">
        <v>2</v>
      </c>
      <c r="I2301" s="1359">
        <v>42899</v>
      </c>
      <c r="J2301" s="1359">
        <v>42907</v>
      </c>
      <c r="K2301" s="1622" t="s">
        <v>1737</v>
      </c>
      <c r="L2301" s="1622" t="s">
        <v>1737</v>
      </c>
      <c r="M2301" s="1360" t="s">
        <v>89</v>
      </c>
      <c r="N2301" s="1360" t="s">
        <v>89</v>
      </c>
      <c r="O2301" s="1360" t="s">
        <v>89</v>
      </c>
      <c r="P2301" s="1360" t="s">
        <v>89</v>
      </c>
      <c r="Q2301" s="1663" t="s">
        <v>4161</v>
      </c>
      <c r="R2301" s="2327" t="s">
        <v>4036</v>
      </c>
      <c r="S2301" s="1362">
        <v>26</v>
      </c>
      <c r="T2301" s="1363"/>
      <c r="U2301" s="1364" t="s">
        <v>3247</v>
      </c>
      <c r="V2301" s="1364" t="s">
        <v>1631</v>
      </c>
      <c r="W2301" s="1356">
        <v>15</v>
      </c>
      <c r="X2301" s="1364"/>
      <c r="Y2301" s="1606"/>
      <c r="Z2301" s="2314">
        <v>42892</v>
      </c>
      <c r="AB2301" s="1369"/>
      <c r="AC2301" s="1369"/>
      <c r="AD2301" s="1369"/>
      <c r="AE2301" s="1370">
        <f>IF(A2301="","",(IFERROR(VLOOKUP(A2301,Projecten!A$4:W$2618,5,FALSE),"niet bekend")))</f>
        <v>1</v>
      </c>
      <c r="AF2301" s="2320">
        <f>IF(AE2301="","",(IF(E2301=0,AH2301,(E2301/AE2301*AH2301))))</f>
        <v>2507.0500000000002</v>
      </c>
      <c r="AG2301" s="1369">
        <f>IF(A2301="","",(IFERROR(VLOOKUP(A2301,Projecten!A$4:W$2618,23,FALSE),"niet bekend")))</f>
        <v>0</v>
      </c>
      <c r="AH2301" s="2312">
        <f>IF(A2301="","",(IFERROR(VLOOKUP(A2301,Projecten!A$4:W$2618,12,FALSE),"niet bekend")))</f>
        <v>2507.0500000000002</v>
      </c>
      <c r="AI2301" s="2311"/>
    </row>
    <row r="2302" spans="1:35" s="150" customFormat="1" x14ac:dyDescent="0.2">
      <c r="A2302" s="90"/>
      <c r="B2302" s="1504"/>
      <c r="C2302" s="160"/>
      <c r="D2302" s="99"/>
      <c r="E2302" s="75"/>
      <c r="F2302" s="99"/>
      <c r="G2302" s="99"/>
      <c r="H2302" s="99"/>
      <c r="I2302" s="75"/>
      <c r="J2302" s="75"/>
      <c r="K2302" s="75"/>
      <c r="L2302" s="75"/>
      <c r="M2302" s="75"/>
      <c r="N2302" s="75"/>
      <c r="O2302" s="75"/>
      <c r="P2302" s="75"/>
      <c r="Q2302" s="75"/>
      <c r="R2302" s="96"/>
      <c r="S2302" s="75"/>
      <c r="T2302" s="175"/>
      <c r="U2302" s="99"/>
      <c r="V2302" s="99"/>
      <c r="W2302" s="475"/>
      <c r="X2302" s="160"/>
      <c r="AD2302" s="90"/>
      <c r="AE2302" s="90"/>
      <c r="AG2302" s="1028"/>
      <c r="AH2302" s="1028"/>
      <c r="AI2302" s="1028"/>
    </row>
    <row r="2303" spans="1:35" s="1368" customFormat="1" x14ac:dyDescent="0.2">
      <c r="A2303" s="1803">
        <v>2017458</v>
      </c>
      <c r="B2303" s="2316">
        <v>121379</v>
      </c>
      <c r="C2303" s="1878" t="s">
        <v>4014</v>
      </c>
      <c r="D2303" s="1879" t="s">
        <v>1064</v>
      </c>
      <c r="E2303" s="1879">
        <v>1</v>
      </c>
      <c r="F2303" s="1879">
        <v>6</v>
      </c>
      <c r="G2303" s="1879">
        <v>0</v>
      </c>
      <c r="H2303" s="1879">
        <v>6</v>
      </c>
      <c r="I2303" s="1359">
        <v>42899</v>
      </c>
      <c r="J2303" s="1622" t="s">
        <v>1737</v>
      </c>
      <c r="K2303" s="1622" t="s">
        <v>1737</v>
      </c>
      <c r="L2303" s="1622" t="s">
        <v>1737</v>
      </c>
      <c r="M2303" s="1360" t="s">
        <v>89</v>
      </c>
      <c r="N2303" s="1360" t="s">
        <v>89</v>
      </c>
      <c r="O2303" s="1360" t="s">
        <v>89</v>
      </c>
      <c r="P2303" s="1360" t="s">
        <v>89</v>
      </c>
      <c r="Q2303" s="1361" t="s">
        <v>1163</v>
      </c>
      <c r="R2303" s="1359"/>
      <c r="S2303" s="1362">
        <v>26</v>
      </c>
      <c r="T2303" s="1363"/>
      <c r="U2303" s="1364" t="s">
        <v>1113</v>
      </c>
      <c r="V2303" s="1364" t="s">
        <v>4029</v>
      </c>
      <c r="W2303" s="1356">
        <v>19</v>
      </c>
      <c r="X2303" s="1364"/>
      <c r="Y2303" s="1366"/>
      <c r="Z2303" s="2314">
        <v>42892</v>
      </c>
      <c r="AB2303" s="1369"/>
      <c r="AC2303" s="1369"/>
      <c r="AD2303" s="1369"/>
      <c r="AE2303" s="1370">
        <f>IF(A2303="","",(IFERROR(VLOOKUP(A2303,Projecten!A$4:W$2618,5,FALSE),"niet bekend")))</f>
        <v>1</v>
      </c>
      <c r="AF2303" s="2320">
        <f>IF(AE2303="","",(IF(E2303=0,AH2303,(E2303/AE2303*AH2303))))</f>
        <v>3190.92</v>
      </c>
      <c r="AG2303" s="1369">
        <f>IF(A2303="","",(IFERROR(VLOOKUP(A2303,Projecten!A$4:W$2618,23,FALSE),"niet bekend")))</f>
        <v>0</v>
      </c>
      <c r="AH2303" s="2312">
        <f>IF(A2303="","",(IFERROR(VLOOKUP(A2303,Projecten!A$4:W$2618,12,FALSE),"niet bekend")))</f>
        <v>3190.92</v>
      </c>
      <c r="AI2303" s="2312"/>
    </row>
    <row r="2304" spans="1:35" s="150" customFormat="1" x14ac:dyDescent="0.2">
      <c r="A2304" s="90"/>
      <c r="B2304" s="1504"/>
      <c r="C2304" s="160"/>
      <c r="D2304" s="99"/>
      <c r="E2304" s="75"/>
      <c r="F2304" s="99"/>
      <c r="G2304" s="99"/>
      <c r="H2304" s="99"/>
      <c r="I2304" s="75"/>
      <c r="J2304" s="75"/>
      <c r="K2304" s="75"/>
      <c r="L2304" s="75"/>
      <c r="M2304" s="75"/>
      <c r="N2304" s="75"/>
      <c r="O2304" s="75"/>
      <c r="P2304" s="75"/>
      <c r="Q2304" s="75"/>
      <c r="R2304" s="96"/>
      <c r="S2304" s="75"/>
      <c r="T2304" s="175"/>
      <c r="U2304" s="99"/>
      <c r="V2304" s="99"/>
      <c r="W2304" s="475"/>
      <c r="X2304" s="160"/>
      <c r="AD2304" s="90"/>
      <c r="AE2304" s="90"/>
      <c r="AG2304" s="1028"/>
      <c r="AH2304" s="1028"/>
      <c r="AI2304" s="1028"/>
    </row>
    <row r="2305" spans="1:35" s="2497" customFormat="1" ht="12" x14ac:dyDescent="0.2">
      <c r="A2305" s="2500"/>
      <c r="B2305" s="2486"/>
      <c r="C2305" s="2487"/>
      <c r="D2305" s="2487"/>
      <c r="E2305" s="2488"/>
      <c r="F2305" s="2488"/>
      <c r="G2305" s="2488"/>
      <c r="H2305" s="2488"/>
      <c r="I2305" s="2489"/>
      <c r="J2305" s="2489"/>
      <c r="K2305" s="2489"/>
      <c r="L2305" s="2488"/>
      <c r="M2305" s="2488"/>
      <c r="N2305" s="2488"/>
      <c r="O2305" s="2488"/>
      <c r="P2305" s="2488"/>
      <c r="Q2305" s="2490"/>
      <c r="R2305" s="2491"/>
      <c r="S2305" s="2492"/>
      <c r="T2305" s="2492"/>
      <c r="U2305" s="2493"/>
      <c r="V2305" s="2493"/>
      <c r="W2305" s="2493"/>
      <c r="X2305" s="2494"/>
      <c r="Y2305" s="2495"/>
      <c r="Z2305" s="2496"/>
      <c r="AB2305" s="2498"/>
      <c r="AC2305" s="2498"/>
      <c r="AD2305" s="2498"/>
      <c r="AE2305" s="2499"/>
      <c r="AF2305" s="2501"/>
      <c r="AG2305" s="2498" t="str">
        <f>IF(A2305="","",(IFERROR(VLOOKUP(A2305,Projecten!A$4:W$2618,23,FALSE),"niet bekend")))</f>
        <v/>
      </c>
      <c r="AH2305" s="2502" t="str">
        <f>IF(A2305="","",(IFERROR(VLOOKUP(A2305,Projecten!A$4:W$2618,12,FALSE),"niet bekend")))</f>
        <v/>
      </c>
      <c r="AI2305" s="2503"/>
    </row>
    <row r="2306" spans="1:35" s="2528" customFormat="1" ht="12" x14ac:dyDescent="0.2">
      <c r="B2306" s="2515"/>
      <c r="C2306" s="2516">
        <f>SUM(F2306:H2306)</f>
        <v>289</v>
      </c>
      <c r="D2306" s="2517"/>
      <c r="E2306" s="2518">
        <f>SUM(E2307:E2350)</f>
        <v>18</v>
      </c>
      <c r="F2306" s="2518">
        <f>SUM(F2307:F2350)</f>
        <v>156</v>
      </c>
      <c r="G2306" s="2518">
        <f>SUM(G2307:G2350)</f>
        <v>73</v>
      </c>
      <c r="H2306" s="2518">
        <f>SUM(H2307:H2350)</f>
        <v>60</v>
      </c>
      <c r="I2306" s="2519"/>
      <c r="J2306" s="2519"/>
      <c r="K2306" s="2519"/>
      <c r="L2306" s="2518"/>
      <c r="M2306" s="2518"/>
      <c r="N2306" s="2518"/>
      <c r="O2306" s="2518"/>
      <c r="P2306" s="2518"/>
      <c r="Q2306" s="2520">
        <v>26</v>
      </c>
      <c r="R2306" s="2521"/>
      <c r="S2306" s="2522"/>
      <c r="T2306" s="2522"/>
      <c r="U2306" s="2523"/>
      <c r="V2306" s="2524">
        <f>SUM(W2306:W2339)</f>
        <v>524.75</v>
      </c>
      <c r="W2306" s="2525"/>
      <c r="X2306" s="2525">
        <f>Productiemedewerkers!C2812</f>
        <v>0</v>
      </c>
      <c r="Y2306" s="2526">
        <f>V2306-X2306</f>
        <v>524.75</v>
      </c>
      <c r="Z2306" s="2527"/>
      <c r="AB2306" s="2529"/>
      <c r="AC2306" s="2529"/>
      <c r="AD2306" s="2530" t="str">
        <f>CONCATENATE("week ",Q2306)</f>
        <v>week 26</v>
      </c>
      <c r="AE2306" s="2531"/>
      <c r="AF2306" s="2532">
        <f>SUM(AF2307:AF2326)</f>
        <v>35408.19</v>
      </c>
      <c r="AG2306" s="2529" t="str">
        <f>IF(A2306="","",(IFERROR(VLOOKUP(A2306,Projecten!A$4:W$2618,23,FALSE),"niet bekend")))</f>
        <v/>
      </c>
      <c r="AH2306" s="2533" t="str">
        <f>IF(A2306="","",(IFERROR(VLOOKUP(A2306,Projecten!A$4:W$2618,12,FALSE),"niet bekend")))</f>
        <v/>
      </c>
      <c r="AI2306" s="2534"/>
    </row>
    <row r="2307" spans="1:35" s="2543" customFormat="1" ht="12" x14ac:dyDescent="0.2">
      <c r="A2307" s="2547"/>
      <c r="B2307" s="2537"/>
      <c r="C2307" s="2541"/>
      <c r="D2307" s="2541"/>
      <c r="E2307" s="2548"/>
      <c r="F2307" s="2548"/>
      <c r="G2307" s="2548"/>
      <c r="H2307" s="2548"/>
      <c r="I2307" s="2535"/>
      <c r="J2307" s="2535"/>
      <c r="K2307" s="2535"/>
      <c r="L2307" s="2536"/>
      <c r="M2307" s="2536"/>
      <c r="N2307" s="2536"/>
      <c r="O2307" s="2536"/>
      <c r="P2307" s="2536"/>
      <c r="Q2307" s="2537" t="s">
        <v>3499</v>
      </c>
      <c r="R2307" s="2538"/>
      <c r="S2307" s="2539"/>
      <c r="T2307" s="2540"/>
      <c r="U2307" s="2541"/>
      <c r="V2307" s="2549" t="s">
        <v>2493</v>
      </c>
      <c r="W2307" s="2542"/>
      <c r="X2307" s="2541"/>
      <c r="Z2307" s="2544"/>
      <c r="AB2307" s="2545"/>
      <c r="AC2307" s="2545"/>
      <c r="AD2307" s="2545"/>
      <c r="AE2307" s="2546" t="str">
        <f>IF(A2307="","",(IFERROR(VLOOKUP(A2307,Projecten!A$4:W$2618,5,FALSE),"niet bekend")))</f>
        <v/>
      </c>
      <c r="AF2307" s="2550" t="str">
        <f>IF(AE2307="","",(IF(E2307=0,AH2307,(E2307/AE2307*AH2307))))</f>
        <v/>
      </c>
      <c r="AG2307" s="2545" t="str">
        <f>IF(A2307="","",(IFERROR(VLOOKUP(A2307,Projecten!A$4:W$2618,23,FALSE),"niet bekend")))</f>
        <v/>
      </c>
      <c r="AH2307" s="2551" t="str">
        <f>IF(A2307="","",(IFERROR(VLOOKUP(A2307,Projecten!A$4:W$2618,12,FALSE),"niet bekend")))</f>
        <v/>
      </c>
      <c r="AI2307" s="2552"/>
    </row>
    <row r="2308" spans="1:35" s="1287" customFormat="1" x14ac:dyDescent="0.2">
      <c r="A2308" s="1329"/>
      <c r="B2308" s="1447"/>
      <c r="C2308" s="1455" t="s">
        <v>4133</v>
      </c>
      <c r="D2308" s="1453"/>
      <c r="E2308" s="1454"/>
      <c r="F2308" s="1454"/>
      <c r="G2308" s="1454"/>
      <c r="H2308" s="1454"/>
      <c r="I2308" s="1334"/>
      <c r="J2308" s="1334"/>
      <c r="K2308" s="1334"/>
      <c r="L2308" s="1335"/>
      <c r="M2308" s="1335"/>
      <c r="N2308" s="1335"/>
      <c r="O2308" s="1335"/>
      <c r="P2308" s="1335"/>
      <c r="Q2308" s="1290"/>
      <c r="R2308" s="1336"/>
      <c r="S2308" s="1337"/>
      <c r="T2308" s="1338"/>
      <c r="U2308" s="1331"/>
      <c r="V2308" s="1353"/>
      <c r="W2308" s="1394">
        <v>8.25</v>
      </c>
      <c r="X2308" s="1331"/>
      <c r="Y2308" s="1331"/>
      <c r="Z2308" s="1290"/>
      <c r="AB2308" s="1291"/>
      <c r="AC2308" s="1291"/>
      <c r="AD2308" s="1291"/>
      <c r="AE2308" s="1412"/>
      <c r="AF2308" s="2317"/>
      <c r="AG2308" s="1291"/>
      <c r="AH2308" s="2485"/>
    </row>
    <row r="2309" spans="1:35" s="1287" customFormat="1" x14ac:dyDescent="0.2">
      <c r="A2309" s="1329"/>
      <c r="B2309" s="1447"/>
      <c r="C2309" s="1455" t="s">
        <v>4114</v>
      </c>
      <c r="D2309" s="1453"/>
      <c r="E2309" s="1454"/>
      <c r="F2309" s="1454"/>
      <c r="G2309" s="1454"/>
      <c r="H2309" s="1454"/>
      <c r="I2309" s="1334"/>
      <c r="J2309" s="1334"/>
      <c r="K2309" s="1334"/>
      <c r="L2309" s="1335"/>
      <c r="M2309" s="1335"/>
      <c r="N2309" s="1335"/>
      <c r="O2309" s="1335"/>
      <c r="P2309" s="1335"/>
      <c r="Q2309" s="1290"/>
      <c r="R2309" s="1336"/>
      <c r="S2309" s="1337"/>
      <c r="T2309" s="1338"/>
      <c r="U2309" s="1331"/>
      <c r="V2309" s="1353"/>
      <c r="W2309" s="1394">
        <v>5</v>
      </c>
      <c r="X2309" s="1331"/>
      <c r="Y2309" s="1331"/>
      <c r="Z2309" s="1290"/>
      <c r="AB2309" s="1291"/>
      <c r="AC2309" s="1291"/>
      <c r="AD2309" s="1291"/>
      <c r="AE2309" s="1412"/>
      <c r="AF2309" s="2317"/>
      <c r="AG2309" s="1291"/>
      <c r="AH2309" s="2485"/>
    </row>
    <row r="2310" spans="1:35" s="1287" customFormat="1" x14ac:dyDescent="0.2">
      <c r="A2310" s="1329"/>
      <c r="B2310" s="1447"/>
      <c r="C2310" s="1455" t="s">
        <v>4217</v>
      </c>
      <c r="D2310" s="1453"/>
      <c r="E2310" s="1454"/>
      <c r="F2310" s="1454"/>
      <c r="G2310" s="1454"/>
      <c r="H2310" s="1454"/>
      <c r="I2310" s="1334"/>
      <c r="J2310" s="1334"/>
      <c r="K2310" s="1334"/>
      <c r="L2310" s="1335"/>
      <c r="M2310" s="1335"/>
      <c r="N2310" s="1335"/>
      <c r="O2310" s="1335"/>
      <c r="P2310" s="1335"/>
      <c r="Q2310" s="1290"/>
      <c r="R2310" s="1336"/>
      <c r="S2310" s="1337"/>
      <c r="T2310" s="1338"/>
      <c r="U2310" s="1331"/>
      <c r="V2310" s="1353"/>
      <c r="W2310" s="1394">
        <v>5</v>
      </c>
      <c r="X2310" s="1331"/>
      <c r="Y2310" s="1331"/>
      <c r="Z2310" s="1290"/>
      <c r="AB2310" s="1291"/>
      <c r="AC2310" s="1291"/>
      <c r="AD2310" s="1291"/>
      <c r="AE2310" s="1412"/>
      <c r="AF2310" s="2317"/>
      <c r="AG2310" s="1291"/>
      <c r="AH2310" s="2485"/>
    </row>
    <row r="2311" spans="1:35" s="1287" customFormat="1" x14ac:dyDescent="0.2">
      <c r="A2311" s="1329"/>
      <c r="B2311" s="1447"/>
      <c r="C2311" s="1455" t="s">
        <v>4211</v>
      </c>
      <c r="D2311" s="1453"/>
      <c r="E2311" s="1454"/>
      <c r="F2311" s="1454"/>
      <c r="G2311" s="1454"/>
      <c r="H2311" s="1454"/>
      <c r="I2311" s="1334"/>
      <c r="J2311" s="1334"/>
      <c r="K2311" s="1334"/>
      <c r="L2311" s="1335"/>
      <c r="M2311" s="1335"/>
      <c r="N2311" s="1335"/>
      <c r="O2311" s="1335"/>
      <c r="P2311" s="1335"/>
      <c r="Q2311" s="1290"/>
      <c r="R2311" s="1336"/>
      <c r="S2311" s="1337"/>
      <c r="T2311" s="1338"/>
      <c r="U2311" s="1331"/>
      <c r="V2311" s="1353"/>
      <c r="W2311" s="1394">
        <v>8.25</v>
      </c>
      <c r="X2311" s="1331"/>
      <c r="Y2311" s="1331"/>
      <c r="Z2311" s="1290"/>
      <c r="AB2311" s="1291"/>
      <c r="AC2311" s="1291"/>
      <c r="AD2311" s="1291"/>
      <c r="AE2311" s="1412"/>
      <c r="AF2311" s="2317"/>
      <c r="AG2311" s="1291"/>
      <c r="AH2311" s="2485"/>
    </row>
    <row r="2312" spans="1:35" s="1287" customFormat="1" x14ac:dyDescent="0.2">
      <c r="A2312" s="1329"/>
      <c r="B2312" s="1447"/>
      <c r="C2312" s="1455" t="s">
        <v>4212</v>
      </c>
      <c r="D2312" s="1453"/>
      <c r="E2312" s="1454"/>
      <c r="F2312" s="1454"/>
      <c r="G2312" s="1454"/>
      <c r="H2312" s="1454"/>
      <c r="I2312" s="1334"/>
      <c r="J2312" s="1334"/>
      <c r="K2312" s="1334"/>
      <c r="L2312" s="1335"/>
      <c r="M2312" s="1335"/>
      <c r="N2312" s="1335"/>
      <c r="O2312" s="1335"/>
      <c r="P2312" s="1335"/>
      <c r="Q2312" s="1290"/>
      <c r="R2312" s="1336"/>
      <c r="S2312" s="1337"/>
      <c r="T2312" s="1338"/>
      <c r="U2312" s="1331"/>
      <c r="V2312" s="1353"/>
      <c r="W2312" s="1394">
        <v>8.25</v>
      </c>
      <c r="X2312" s="1331"/>
      <c r="Y2312" s="1331"/>
      <c r="Z2312" s="1290"/>
      <c r="AB2312" s="1291"/>
      <c r="AC2312" s="1291"/>
      <c r="AD2312" s="1291"/>
      <c r="AE2312" s="1412"/>
      <c r="AF2312" s="2317"/>
      <c r="AG2312" s="1291"/>
      <c r="AH2312" s="2485"/>
    </row>
    <row r="2313" spans="1:35" s="1287" customFormat="1" x14ac:dyDescent="0.2">
      <c r="A2313" s="1329"/>
      <c r="B2313" s="1447"/>
      <c r="C2313" s="1339" t="s">
        <v>4132</v>
      </c>
      <c r="D2313" s="1453"/>
      <c r="E2313" s="1454"/>
      <c r="F2313" s="1454"/>
      <c r="G2313" s="1454"/>
      <c r="H2313" s="1454"/>
      <c r="I2313" s="1334"/>
      <c r="J2313" s="1334"/>
      <c r="K2313" s="1334"/>
      <c r="L2313" s="1335"/>
      <c r="M2313" s="1335"/>
      <c r="N2313" s="1335"/>
      <c r="O2313" s="1335"/>
      <c r="P2313" s="1335"/>
      <c r="Q2313" s="1290"/>
      <c r="R2313" s="1336"/>
      <c r="S2313" s="1337"/>
      <c r="T2313" s="1338"/>
      <c r="U2313" s="1331"/>
      <c r="V2313" s="1353"/>
      <c r="W2313" s="1394">
        <v>40</v>
      </c>
      <c r="X2313" s="1331"/>
      <c r="Y2313" s="1331"/>
      <c r="Z2313" s="1290"/>
      <c r="AB2313" s="1291"/>
      <c r="AC2313" s="1291"/>
      <c r="AD2313" s="1291"/>
      <c r="AE2313" s="1412"/>
      <c r="AF2313" s="2317"/>
      <c r="AG2313" s="1291"/>
      <c r="AH2313" s="2485"/>
    </row>
    <row r="2314" spans="1:35" s="2578" customFormat="1" ht="12" x14ac:dyDescent="0.2">
      <c r="A2314" s="2584"/>
      <c r="B2314" s="2569"/>
      <c r="C2314" s="2585"/>
      <c r="D2314" s="2586"/>
      <c r="E2314" s="2587"/>
      <c r="F2314" s="2587"/>
      <c r="G2314" s="2587"/>
      <c r="H2314" s="2587"/>
      <c r="I2314" s="2571"/>
      <c r="J2314" s="2571"/>
      <c r="K2314" s="2571"/>
      <c r="L2314" s="2572"/>
      <c r="M2314" s="2572"/>
      <c r="N2314" s="2572"/>
      <c r="O2314" s="2572"/>
      <c r="P2314" s="2572"/>
      <c r="Q2314" s="2569"/>
      <c r="R2314" s="2573"/>
      <c r="S2314" s="2574"/>
      <c r="T2314" s="2575"/>
      <c r="U2314" s="2570"/>
      <c r="V2314" s="2576"/>
      <c r="W2314" s="2577"/>
      <c r="X2314" s="2570"/>
      <c r="Z2314" s="2579"/>
      <c r="AB2314" s="2580"/>
      <c r="AC2314" s="2580"/>
      <c r="AD2314" s="2580"/>
      <c r="AE2314" s="2581"/>
      <c r="AF2314" s="2582"/>
      <c r="AG2314" s="2580"/>
      <c r="AH2314" s="2582"/>
      <c r="AI2314" s="2583"/>
    </row>
    <row r="2315" spans="1:35" s="1368" customFormat="1" x14ac:dyDescent="0.2">
      <c r="A2315" s="1803">
        <v>2017439</v>
      </c>
      <c r="B2315" s="1357">
        <v>121380</v>
      </c>
      <c r="C2315" s="1878">
        <v>614517</v>
      </c>
      <c r="D2315" s="1879" t="s">
        <v>68</v>
      </c>
      <c r="E2315" s="1879">
        <v>1</v>
      </c>
      <c r="F2315" s="1879">
        <v>8</v>
      </c>
      <c r="G2315" s="1879">
        <v>5</v>
      </c>
      <c r="H2315" s="1879">
        <v>3</v>
      </c>
      <c r="I2315" s="1359">
        <v>42899</v>
      </c>
      <c r="J2315" s="1622" t="s">
        <v>1737</v>
      </c>
      <c r="K2315" s="1622" t="s">
        <v>1737</v>
      </c>
      <c r="L2315" s="1622" t="s">
        <v>1737</v>
      </c>
      <c r="M2315" s="1360" t="s">
        <v>89</v>
      </c>
      <c r="N2315" s="1360" t="s">
        <v>89</v>
      </c>
      <c r="O2315" s="1360" t="s">
        <v>89</v>
      </c>
      <c r="P2315" s="1360" t="s">
        <v>89</v>
      </c>
      <c r="Q2315" s="1361" t="s">
        <v>1163</v>
      </c>
      <c r="R2315" s="1359"/>
      <c r="S2315" s="1362">
        <v>26</v>
      </c>
      <c r="T2315" s="1363"/>
      <c r="U2315" s="1364" t="s">
        <v>278</v>
      </c>
      <c r="V2315" s="1364"/>
      <c r="W2315" s="1356">
        <v>16</v>
      </c>
      <c r="X2315" s="1364"/>
      <c r="Y2315" s="1366"/>
      <c r="Z2315" s="2314">
        <v>42893</v>
      </c>
      <c r="AB2315" s="1369"/>
      <c r="AC2315" s="1369"/>
      <c r="AD2315" s="1369"/>
      <c r="AE2315" s="1370">
        <f>IF(A2315="","",(IFERROR(VLOOKUP(A2315,Projecten!A$4:W$2618,5,FALSE),"niet bekend")))</f>
        <v>1</v>
      </c>
      <c r="AF2315" s="2320">
        <f t="shared" ref="AF2315:AF2326" si="189">IF(AE2315="","",(IF(E2315=0,AH2315,(E2315/AE2315*AH2315))))</f>
        <v>2352.48</v>
      </c>
      <c r="AG2315" s="1369">
        <f>IF(A2315="","",(IFERROR(VLOOKUP(A2315,Projecten!A$4:W$2618,23,FALSE),"niet bekend")))</f>
        <v>0</v>
      </c>
      <c r="AH2315" s="2312">
        <f>IF(A2315="","",(IFERROR(VLOOKUP(A2315,Projecten!A$4:W$2618,12,FALSE),"niet bekend")))</f>
        <v>2352.48</v>
      </c>
      <c r="AI2315" s="2312"/>
    </row>
    <row r="2316" spans="1:35" s="2615" customFormat="1" x14ac:dyDescent="0.2">
      <c r="A2316" s="2601">
        <v>2017440</v>
      </c>
      <c r="B2316" s="2602">
        <v>121380</v>
      </c>
      <c r="C2316" s="2601">
        <v>650317</v>
      </c>
      <c r="D2316" s="2603" t="s">
        <v>68</v>
      </c>
      <c r="E2316" s="2604">
        <v>1</v>
      </c>
      <c r="F2316" s="2604">
        <v>12</v>
      </c>
      <c r="G2316" s="2604">
        <v>5</v>
      </c>
      <c r="H2316" s="2604">
        <v>4</v>
      </c>
      <c r="I2316" s="2605">
        <v>42899</v>
      </c>
      <c r="J2316" s="2606" t="s">
        <v>1737</v>
      </c>
      <c r="K2316" s="2606" t="s">
        <v>1737</v>
      </c>
      <c r="L2316" s="2606" t="s">
        <v>1737</v>
      </c>
      <c r="M2316" s="2607" t="s">
        <v>89</v>
      </c>
      <c r="N2316" s="2607" t="s">
        <v>89</v>
      </c>
      <c r="O2316" s="2607" t="s">
        <v>89</v>
      </c>
      <c r="P2316" s="2607" t="s">
        <v>89</v>
      </c>
      <c r="Q2316" s="2608" t="s">
        <v>1163</v>
      </c>
      <c r="R2316" s="2605"/>
      <c r="S2316" s="2609">
        <v>27</v>
      </c>
      <c r="T2316" s="2610"/>
      <c r="U2316" s="2611" t="s">
        <v>278</v>
      </c>
      <c r="V2316" s="2611" t="s">
        <v>4177</v>
      </c>
      <c r="W2316" s="2612">
        <v>19</v>
      </c>
      <c r="X2316" s="2611"/>
      <c r="Y2316" s="2613"/>
      <c r="Z2316" s="2614">
        <v>42893</v>
      </c>
      <c r="AB2316" s="2616"/>
      <c r="AC2316" s="2616"/>
      <c r="AD2316" s="2616"/>
      <c r="AE2316" s="2617">
        <f>IF(A2316="","",(IFERROR(VLOOKUP(A2316,Projecten!A$4:W$2618,5,FALSE),"niet bekend")))</f>
        <v>1</v>
      </c>
      <c r="AF2316" s="2618">
        <f t="shared" si="189"/>
        <v>3413.59</v>
      </c>
      <c r="AG2316" s="2616">
        <f>IF(A2316="","",(IFERROR(VLOOKUP(A2316,Projecten!A$4:W$2618,23,FALSE),"niet bekend")))</f>
        <v>0</v>
      </c>
      <c r="AH2316" s="2619">
        <f>IF(A2316="","",(IFERROR(VLOOKUP(A2316,Projecten!A$4:W$2618,12,FALSE),"niet bekend")))</f>
        <v>3413.59</v>
      </c>
      <c r="AI2316" s="2619"/>
    </row>
    <row r="2317" spans="1:35" s="1368" customFormat="1" x14ac:dyDescent="0.2">
      <c r="A2317" s="1803" t="s">
        <v>3983</v>
      </c>
      <c r="B2317" s="2316">
        <v>121381</v>
      </c>
      <c r="C2317" s="1878">
        <v>647917</v>
      </c>
      <c r="D2317" s="1879" t="s">
        <v>68</v>
      </c>
      <c r="E2317" s="1879">
        <v>1</v>
      </c>
      <c r="F2317" s="1879">
        <v>9</v>
      </c>
      <c r="G2317" s="1879">
        <v>6</v>
      </c>
      <c r="H2317" s="1879">
        <v>2</v>
      </c>
      <c r="I2317" s="1359">
        <v>42899</v>
      </c>
      <c r="J2317" s="1359">
        <v>42905</v>
      </c>
      <c r="K2317" s="1359">
        <v>42905</v>
      </c>
      <c r="L2317" s="1359" t="s">
        <v>3867</v>
      </c>
      <c r="M2317" s="1360" t="s">
        <v>89</v>
      </c>
      <c r="N2317" s="1360" t="s">
        <v>89</v>
      </c>
      <c r="O2317" s="1360" t="s">
        <v>89</v>
      </c>
      <c r="P2317" s="1360" t="s">
        <v>89</v>
      </c>
      <c r="Q2317" s="1361" t="s">
        <v>1163</v>
      </c>
      <c r="R2317" s="1359"/>
      <c r="S2317" s="1362">
        <v>26</v>
      </c>
      <c r="T2317" s="1363"/>
      <c r="U2317" s="1364" t="s">
        <v>278</v>
      </c>
      <c r="V2317" s="1364" t="s">
        <v>1495</v>
      </c>
      <c r="W2317" s="1356">
        <v>32</v>
      </c>
      <c r="X2317" s="1364"/>
      <c r="Y2317" s="1366"/>
      <c r="Z2317" s="2314">
        <v>42888</v>
      </c>
      <c r="AB2317" s="1369"/>
      <c r="AC2317" s="1369"/>
      <c r="AD2317" s="1369"/>
      <c r="AE2317" s="1370">
        <f>IF(A2317="","",(IFERROR(VLOOKUP(A2317,Projecten!A$4:W$2618,5,FALSE),"niet bekend")))</f>
        <v>1</v>
      </c>
      <c r="AF2317" s="2320">
        <f t="shared" si="189"/>
        <v>6580.36</v>
      </c>
      <c r="AG2317" s="1369">
        <f>IF(A2317="","",(IFERROR(VLOOKUP(A2317,Projecten!A$4:W$2618,23,FALSE),"niet bekend")))</f>
        <v>0</v>
      </c>
      <c r="AH2317" s="2312">
        <f>IF(A2317="","",(IFERROR(VLOOKUP(A2317,Projecten!A$4:W$2618,12,FALSE),"niet bekend")))</f>
        <v>6580.36</v>
      </c>
      <c r="AI2317" s="2312"/>
    </row>
    <row r="2318" spans="1:35" s="1368" customFormat="1" x14ac:dyDescent="0.2">
      <c r="A2318" s="1803">
        <v>2017442</v>
      </c>
      <c r="B2318" s="2316">
        <v>121382</v>
      </c>
      <c r="C2318" s="1878">
        <v>605117</v>
      </c>
      <c r="D2318" s="1879" t="s">
        <v>68</v>
      </c>
      <c r="E2318" s="1879">
        <v>1</v>
      </c>
      <c r="F2318" s="1879">
        <v>14</v>
      </c>
      <c r="G2318" s="1879">
        <v>5</v>
      </c>
      <c r="H2318" s="1879">
        <v>4</v>
      </c>
      <c r="I2318" s="1359">
        <v>42899</v>
      </c>
      <c r="J2318" s="1359">
        <v>42905</v>
      </c>
      <c r="K2318" s="1622" t="s">
        <v>1737</v>
      </c>
      <c r="L2318" s="1359" t="s">
        <v>4093</v>
      </c>
      <c r="M2318" s="1360" t="s">
        <v>89</v>
      </c>
      <c r="N2318" s="1360" t="s">
        <v>89</v>
      </c>
      <c r="O2318" s="1360" t="s">
        <v>89</v>
      </c>
      <c r="P2318" s="1360" t="s">
        <v>89</v>
      </c>
      <c r="Q2318" s="1361" t="s">
        <v>1163</v>
      </c>
      <c r="R2318" s="1359"/>
      <c r="S2318" s="1362">
        <v>26</v>
      </c>
      <c r="T2318" s="1363"/>
      <c r="U2318" s="1364" t="s">
        <v>278</v>
      </c>
      <c r="V2318" s="1364" t="s">
        <v>1495</v>
      </c>
      <c r="W2318" s="1356">
        <v>26</v>
      </c>
      <c r="X2318" s="1364"/>
      <c r="Y2318" s="1366"/>
      <c r="Z2318" s="2314">
        <v>42893</v>
      </c>
      <c r="AB2318" s="1369"/>
      <c r="AC2318" s="1369"/>
      <c r="AD2318" s="1369"/>
      <c r="AE2318" s="1370">
        <f>IF(A2318="","",(IFERROR(VLOOKUP(A2318,Projecten!A$4:W$2618,5,FALSE),"niet bekend")))</f>
        <v>1</v>
      </c>
      <c r="AF2318" s="2320">
        <f t="shared" si="189"/>
        <v>5567.53</v>
      </c>
      <c r="AG2318" s="1369">
        <f>IF(A2318="","",(IFERROR(VLOOKUP(A2318,Projecten!A$4:W$2618,23,FALSE),"niet bekend")))</f>
        <v>0</v>
      </c>
      <c r="AH2318" s="2312">
        <f>IF(A2318="","",(IFERROR(VLOOKUP(A2318,Projecten!A$4:W$2618,12,FALSE),"niet bekend")))</f>
        <v>5567.53</v>
      </c>
      <c r="AI2318" s="2312"/>
    </row>
    <row r="2319" spans="1:35" s="1368" customFormat="1" x14ac:dyDescent="0.2">
      <c r="A2319" s="1396">
        <v>2017443</v>
      </c>
      <c r="B2319" s="2316">
        <v>121383</v>
      </c>
      <c r="C2319" s="1396">
        <v>637517</v>
      </c>
      <c r="D2319" s="1437" t="s">
        <v>68</v>
      </c>
      <c r="E2319" s="1879">
        <v>1</v>
      </c>
      <c r="F2319" s="1879">
        <v>7</v>
      </c>
      <c r="G2319" s="1879">
        <v>4</v>
      </c>
      <c r="H2319" s="1879">
        <v>3</v>
      </c>
      <c r="I2319" s="1359">
        <v>42899</v>
      </c>
      <c r="J2319" s="1622" t="s">
        <v>1737</v>
      </c>
      <c r="K2319" s="1622" t="s">
        <v>1737</v>
      </c>
      <c r="L2319" s="1622" t="s">
        <v>1737</v>
      </c>
      <c r="M2319" s="1360" t="s">
        <v>89</v>
      </c>
      <c r="N2319" s="1360" t="s">
        <v>89</v>
      </c>
      <c r="O2319" s="1360" t="s">
        <v>89</v>
      </c>
      <c r="P2319" s="1360" t="s">
        <v>89</v>
      </c>
      <c r="Q2319" s="1361" t="s">
        <v>1163</v>
      </c>
      <c r="R2319" s="1359"/>
      <c r="S2319" s="1362">
        <v>26</v>
      </c>
      <c r="T2319" s="1363"/>
      <c r="U2319" s="1364" t="s">
        <v>278</v>
      </c>
      <c r="V2319" s="1364"/>
      <c r="W2319" s="1356">
        <v>14</v>
      </c>
      <c r="X2319" s="1364"/>
      <c r="Y2319" s="1366"/>
      <c r="Z2319" s="2314">
        <v>42893</v>
      </c>
      <c r="AB2319" s="1369"/>
      <c r="AC2319" s="1369"/>
      <c r="AD2319" s="1369"/>
      <c r="AE2319" s="1370">
        <f>IF(A2319="","",(IFERROR(VLOOKUP(A2319,Projecten!A$4:W$2618,5,FALSE),"niet bekend")))</f>
        <v>1</v>
      </c>
      <c r="AF2319" s="2320">
        <f t="shared" si="189"/>
        <v>2130.23</v>
      </c>
      <c r="AG2319" s="1369">
        <f>IF(A2319="","",(IFERROR(VLOOKUP(A2319,Projecten!A$4:W$2618,23,FALSE),"niet bekend")))</f>
        <v>0</v>
      </c>
      <c r="AH2319" s="2312">
        <f>IF(A2319="","",(IFERROR(VLOOKUP(A2319,Projecten!A$4:W$2618,12,FALSE),"niet bekend")))</f>
        <v>2130.23</v>
      </c>
      <c r="AI2319" s="2312"/>
    </row>
    <row r="2320" spans="1:35" s="1368" customFormat="1" x14ac:dyDescent="0.2">
      <c r="A2320" s="1396">
        <v>2017445</v>
      </c>
      <c r="B2320" s="1357">
        <v>121383</v>
      </c>
      <c r="C2320" s="1396">
        <v>668817</v>
      </c>
      <c r="D2320" s="1437" t="s">
        <v>68</v>
      </c>
      <c r="E2320" s="1437">
        <v>1</v>
      </c>
      <c r="F2320" s="2554">
        <v>9</v>
      </c>
      <c r="G2320" s="2554">
        <v>5</v>
      </c>
      <c r="H2320" s="2554">
        <v>3</v>
      </c>
      <c r="I2320" s="1359">
        <v>42899</v>
      </c>
      <c r="J2320" s="1622" t="s">
        <v>1737</v>
      </c>
      <c r="K2320" s="1622" t="s">
        <v>1737</v>
      </c>
      <c r="L2320" s="1622" t="s">
        <v>1737</v>
      </c>
      <c r="M2320" s="1360" t="s">
        <v>89</v>
      </c>
      <c r="N2320" s="1360" t="s">
        <v>89</v>
      </c>
      <c r="O2320" s="1360" t="s">
        <v>89</v>
      </c>
      <c r="P2320" s="1360" t="s">
        <v>89</v>
      </c>
      <c r="Q2320" s="1361" t="s">
        <v>1163</v>
      </c>
      <c r="R2320" s="1359"/>
      <c r="S2320" s="1362">
        <v>26</v>
      </c>
      <c r="T2320" s="1363"/>
      <c r="U2320" s="1364" t="s">
        <v>278</v>
      </c>
      <c r="V2320" s="1364" t="s">
        <v>4096</v>
      </c>
      <c r="W2320" s="1356">
        <v>16</v>
      </c>
      <c r="X2320" s="1364"/>
      <c r="Y2320" s="1366"/>
      <c r="Z2320" s="2314">
        <v>42888</v>
      </c>
      <c r="AB2320" s="1369"/>
      <c r="AC2320" s="1369"/>
      <c r="AD2320" s="1369"/>
      <c r="AE2320" s="1370">
        <f>IF(A2320="","",(IFERROR(VLOOKUP(A2320,Projecten!A$4:W$2618,5,FALSE),"niet bekend")))</f>
        <v>1</v>
      </c>
      <c r="AF2320" s="2320">
        <f t="shared" si="189"/>
        <v>2658.56</v>
      </c>
      <c r="AG2320" s="1369">
        <f>IF(A2320="","",(IFERROR(VLOOKUP(A2320,Projecten!A$4:W$2618,23,FALSE),"niet bekend")))</f>
        <v>0</v>
      </c>
      <c r="AH2320" s="2312">
        <f>IF(A2320="","",(IFERROR(VLOOKUP(A2320,Projecten!A$4:W$2618,12,FALSE),"niet bekend")))</f>
        <v>2658.56</v>
      </c>
      <c r="AI2320" s="2312"/>
    </row>
    <row r="2321" spans="1:35" s="1368" customFormat="1" x14ac:dyDescent="0.2">
      <c r="A2321" s="1396">
        <v>2017446</v>
      </c>
      <c r="B2321" s="2316">
        <v>121382</v>
      </c>
      <c r="C2321" s="1396">
        <v>637017</v>
      </c>
      <c r="D2321" s="1437" t="s">
        <v>68</v>
      </c>
      <c r="E2321" s="1437">
        <v>1</v>
      </c>
      <c r="F2321" s="2554">
        <v>7</v>
      </c>
      <c r="G2321" s="2554">
        <v>4</v>
      </c>
      <c r="H2321" s="2554">
        <v>3</v>
      </c>
      <c r="I2321" s="1359">
        <v>42899</v>
      </c>
      <c r="J2321" s="1622" t="s">
        <v>1737</v>
      </c>
      <c r="K2321" s="1622" t="s">
        <v>1737</v>
      </c>
      <c r="L2321" s="1622" t="s">
        <v>1737</v>
      </c>
      <c r="M2321" s="1360" t="s">
        <v>89</v>
      </c>
      <c r="N2321" s="1360" t="s">
        <v>89</v>
      </c>
      <c r="O2321" s="1360" t="s">
        <v>89</v>
      </c>
      <c r="P2321" s="1360" t="s">
        <v>89</v>
      </c>
      <c r="Q2321" s="1361" t="s">
        <v>1163</v>
      </c>
      <c r="R2321" s="1359"/>
      <c r="S2321" s="1362">
        <v>26</v>
      </c>
      <c r="T2321" s="1363"/>
      <c r="U2321" s="1364" t="s">
        <v>278</v>
      </c>
      <c r="V2321" s="1364" t="s">
        <v>1495</v>
      </c>
      <c r="W2321" s="1356">
        <v>21</v>
      </c>
      <c r="X2321" s="1364"/>
      <c r="Y2321" s="1366"/>
      <c r="Z2321" s="2314">
        <v>42888</v>
      </c>
      <c r="AB2321" s="1369"/>
      <c r="AC2321" s="1369"/>
      <c r="AD2321" s="1369"/>
      <c r="AE2321" s="1370">
        <f>IF(A2321="","",(IFERROR(VLOOKUP(A2321,Projecten!A$4:W$2618,5,FALSE),"niet bekend")))</f>
        <v>1</v>
      </c>
      <c r="AF2321" s="2320">
        <f t="shared" si="189"/>
        <v>3704.14</v>
      </c>
      <c r="AG2321" s="1369">
        <f>IF(A2321="","",(IFERROR(VLOOKUP(A2321,Projecten!A$4:W$2618,23,FALSE),"niet bekend")))</f>
        <v>0</v>
      </c>
      <c r="AH2321" s="2312">
        <f>IF(A2321="","",(IFERROR(VLOOKUP(A2321,Projecten!A$4:W$2618,12,FALSE),"niet bekend")))</f>
        <v>3704.14</v>
      </c>
      <c r="AI2321" s="2312"/>
    </row>
    <row r="2322" spans="1:35" s="1368" customFormat="1" x14ac:dyDescent="0.2">
      <c r="A2322" s="1803">
        <v>2017456</v>
      </c>
      <c r="B2322" s="2316">
        <v>121385</v>
      </c>
      <c r="C2322" s="1878" t="s">
        <v>4011</v>
      </c>
      <c r="D2322" s="1879" t="s">
        <v>68</v>
      </c>
      <c r="E2322" s="1879">
        <v>0</v>
      </c>
      <c r="F2322" s="1879">
        <v>1</v>
      </c>
      <c r="G2322" s="1879">
        <v>1</v>
      </c>
      <c r="H2322" s="1879">
        <v>0</v>
      </c>
      <c r="I2322" s="1359">
        <v>42899</v>
      </c>
      <c r="J2322" s="1359">
        <v>42900</v>
      </c>
      <c r="K2322" s="1622" t="s">
        <v>1737</v>
      </c>
      <c r="L2322" s="1622" t="s">
        <v>1737</v>
      </c>
      <c r="M2322" s="1360" t="s">
        <v>89</v>
      </c>
      <c r="N2322" s="1360" t="s">
        <v>89</v>
      </c>
      <c r="O2322" s="1360" t="s">
        <v>89</v>
      </c>
      <c r="P2322" s="1360" t="s">
        <v>89</v>
      </c>
      <c r="Q2322" s="1361" t="s">
        <v>1163</v>
      </c>
      <c r="R2322" s="1359"/>
      <c r="S2322" s="1362">
        <v>26</v>
      </c>
      <c r="T2322" s="1363"/>
      <c r="U2322" s="1364" t="s">
        <v>278</v>
      </c>
      <c r="V2322" s="1364"/>
      <c r="W2322" s="1356">
        <v>2</v>
      </c>
      <c r="X2322" s="1364"/>
      <c r="Y2322" s="1366"/>
      <c r="Z2322" s="2314">
        <v>42888</v>
      </c>
      <c r="AB2322" s="1369"/>
      <c r="AC2322" s="1369"/>
      <c r="AD2322" s="1369"/>
      <c r="AE2322" s="1370">
        <f>IF(A2322="","",(IFERROR(VLOOKUP(A2322,Projecten!A$4:W$2618,5,FALSE),"niet bekend")))</f>
        <v>0</v>
      </c>
      <c r="AF2322" s="2320">
        <f t="shared" si="189"/>
        <v>249.98</v>
      </c>
      <c r="AG2322" s="1369">
        <f>IF(A2322="","",(IFERROR(VLOOKUP(A2322,Projecten!A$4:W$2618,23,FALSE),"niet bekend")))</f>
        <v>0</v>
      </c>
      <c r="AH2322" s="2312">
        <f>IF(A2322="","",(IFERROR(VLOOKUP(A2322,Projecten!A$4:W$2618,12,FALSE),"niet bekend")))</f>
        <v>249.98</v>
      </c>
      <c r="AI2322" s="2312"/>
    </row>
    <row r="2323" spans="1:35" s="1368" customFormat="1" x14ac:dyDescent="0.2">
      <c r="A2323" s="1803">
        <v>2017457</v>
      </c>
      <c r="B2323" s="2316">
        <v>121385</v>
      </c>
      <c r="C2323" s="1878" t="s">
        <v>4012</v>
      </c>
      <c r="D2323" s="1879" t="s">
        <v>68</v>
      </c>
      <c r="E2323" s="1879">
        <v>0</v>
      </c>
      <c r="F2323" s="1879">
        <v>1</v>
      </c>
      <c r="G2323" s="1879">
        <v>1</v>
      </c>
      <c r="H2323" s="1879">
        <v>0</v>
      </c>
      <c r="I2323" s="1359">
        <v>42899</v>
      </c>
      <c r="J2323" s="1359">
        <v>42907</v>
      </c>
      <c r="K2323" s="1622" t="s">
        <v>1737</v>
      </c>
      <c r="L2323" s="1622" t="s">
        <v>1737</v>
      </c>
      <c r="M2323" s="1360" t="s">
        <v>89</v>
      </c>
      <c r="N2323" s="1360" t="s">
        <v>89</v>
      </c>
      <c r="O2323" s="1360" t="s">
        <v>89</v>
      </c>
      <c r="P2323" s="1360" t="s">
        <v>89</v>
      </c>
      <c r="Q2323" s="1361" t="s">
        <v>1163</v>
      </c>
      <c r="R2323" s="1359"/>
      <c r="S2323" s="1362">
        <v>26</v>
      </c>
      <c r="T2323" s="1363"/>
      <c r="U2323" s="1364" t="s">
        <v>278</v>
      </c>
      <c r="V2323" s="1364"/>
      <c r="W2323" s="1356">
        <v>2</v>
      </c>
      <c r="X2323" s="1364"/>
      <c r="Y2323" s="1366"/>
      <c r="Z2323" s="2314">
        <v>42888</v>
      </c>
      <c r="AB2323" s="1369"/>
      <c r="AC2323" s="1369"/>
      <c r="AD2323" s="1369"/>
      <c r="AE2323" s="1370">
        <f>IF(A2323="","",(IFERROR(VLOOKUP(A2323,Projecten!A$4:W$2618,5,FALSE),"niet bekend")))</f>
        <v>0</v>
      </c>
      <c r="AF2323" s="2320">
        <f t="shared" si="189"/>
        <v>248.62</v>
      </c>
      <c r="AG2323" s="1369">
        <f>IF(A2323="","",(IFERROR(VLOOKUP(A2323,Projecten!A$4:W$2618,23,FALSE),"niet bekend")))</f>
        <v>0</v>
      </c>
      <c r="AH2323" s="2312">
        <f>IF(A2323="","",(IFERROR(VLOOKUP(A2323,Projecten!A$4:W$2618,12,FALSE),"niet bekend")))</f>
        <v>248.62</v>
      </c>
      <c r="AI2323" s="2312"/>
    </row>
    <row r="2324" spans="1:35" s="1368" customFormat="1" x14ac:dyDescent="0.2">
      <c r="A2324" s="1803">
        <v>2017466</v>
      </c>
      <c r="B2324" s="2316">
        <v>121385</v>
      </c>
      <c r="C2324" s="1878" t="s">
        <v>4070</v>
      </c>
      <c r="D2324" s="1879" t="s">
        <v>68</v>
      </c>
      <c r="E2324" s="1879">
        <v>0</v>
      </c>
      <c r="F2324" s="1879">
        <v>1</v>
      </c>
      <c r="G2324" s="1879">
        <v>0</v>
      </c>
      <c r="H2324" s="1879">
        <v>2</v>
      </c>
      <c r="I2324" s="1359">
        <v>42899</v>
      </c>
      <c r="J2324" s="1622" t="s">
        <v>1737</v>
      </c>
      <c r="K2324" s="1622" t="s">
        <v>1737</v>
      </c>
      <c r="L2324" s="1622" t="s">
        <v>1737</v>
      </c>
      <c r="M2324" s="1360" t="s">
        <v>89</v>
      </c>
      <c r="N2324" s="1360" t="s">
        <v>89</v>
      </c>
      <c r="O2324" s="1360" t="s">
        <v>89</v>
      </c>
      <c r="P2324" s="1360" t="s">
        <v>89</v>
      </c>
      <c r="Q2324" s="1361" t="s">
        <v>1163</v>
      </c>
      <c r="R2324" s="1359"/>
      <c r="S2324" s="1362">
        <v>26</v>
      </c>
      <c r="T2324" s="1363"/>
      <c r="U2324" s="1364" t="s">
        <v>278</v>
      </c>
      <c r="V2324" s="1364"/>
      <c r="W2324" s="1356">
        <v>4</v>
      </c>
      <c r="X2324" s="1364"/>
      <c r="Y2324" s="1366"/>
      <c r="Z2324" s="2314">
        <v>42895</v>
      </c>
      <c r="AB2324" s="1369"/>
      <c r="AC2324" s="1369"/>
      <c r="AD2324" s="1369"/>
      <c r="AE2324" s="1370">
        <f>IF(A2324="","",(IFERROR(VLOOKUP(A2324,Projecten!A$4:W$2618,5,FALSE),"niet bekend")))</f>
        <v>0</v>
      </c>
      <c r="AF2324" s="2320">
        <f t="shared" si="189"/>
        <v>908.74</v>
      </c>
      <c r="AG2324" s="1369">
        <f>IF(A2324="","",(IFERROR(VLOOKUP(A2324,Projecten!A$4:W$2618,23,FALSE),"niet bekend")))</f>
        <v>0</v>
      </c>
      <c r="AH2324" s="2312">
        <f>IF(A2324="","",(IFERROR(VLOOKUP(A2324,Projecten!A$4:W$2618,12,FALSE),"niet bekend")))</f>
        <v>908.74</v>
      </c>
      <c r="AI2324" s="2312"/>
    </row>
    <row r="2325" spans="1:35" s="1368" customFormat="1" x14ac:dyDescent="0.2">
      <c r="A2325" s="1396" t="s">
        <v>3988</v>
      </c>
      <c r="B2325" s="2316">
        <v>121384</v>
      </c>
      <c r="C2325" s="1396">
        <v>650517</v>
      </c>
      <c r="D2325" s="1437" t="s">
        <v>68</v>
      </c>
      <c r="E2325" s="1437">
        <v>1</v>
      </c>
      <c r="F2325" s="2554">
        <v>8</v>
      </c>
      <c r="G2325" s="2554">
        <v>4</v>
      </c>
      <c r="H2325" s="2554">
        <v>3</v>
      </c>
      <c r="I2325" s="1359">
        <v>42906</v>
      </c>
      <c r="J2325" s="1359">
        <v>42905</v>
      </c>
      <c r="K2325" s="1622" t="s">
        <v>1737</v>
      </c>
      <c r="L2325" s="1622" t="s">
        <v>1737</v>
      </c>
      <c r="M2325" s="1360" t="s">
        <v>89</v>
      </c>
      <c r="N2325" s="1360" t="s">
        <v>89</v>
      </c>
      <c r="O2325" s="1360" t="s">
        <v>89</v>
      </c>
      <c r="P2325" s="1360" t="s">
        <v>89</v>
      </c>
      <c r="Q2325" s="1361" t="s">
        <v>1163</v>
      </c>
      <c r="R2325" s="1359"/>
      <c r="S2325" s="1362">
        <v>26</v>
      </c>
      <c r="T2325" s="1363"/>
      <c r="U2325" s="1364" t="s">
        <v>278</v>
      </c>
      <c r="V2325" s="1364" t="s">
        <v>1495</v>
      </c>
      <c r="W2325" s="1356">
        <v>40</v>
      </c>
      <c r="X2325" s="1364"/>
      <c r="Y2325" s="1366"/>
      <c r="Z2325" s="2314">
        <v>42888</v>
      </c>
      <c r="AB2325" s="1369"/>
      <c r="AC2325" s="1369"/>
      <c r="AD2325" s="1369"/>
      <c r="AE2325" s="1370">
        <f>IF(A2325="","",(IFERROR(VLOOKUP(A2325,Projecten!A$4:W$2618,5,FALSE),"niet bekend")))</f>
        <v>1</v>
      </c>
      <c r="AF2325" s="2320">
        <f t="shared" si="189"/>
        <v>6958.05</v>
      </c>
      <c r="AG2325" s="1369">
        <f>IF(A2325="","",(IFERROR(VLOOKUP(A2325,Projecten!A$4:W$2618,23,FALSE),"niet bekend")))</f>
        <v>0</v>
      </c>
      <c r="AH2325" s="2312">
        <f>IF(A2325="","",(IFERROR(VLOOKUP(A2325,Projecten!A$4:W$2618,12,FALSE),"niet bekend")))</f>
        <v>6958.05</v>
      </c>
      <c r="AI2325" s="2312"/>
    </row>
    <row r="2326" spans="1:35" s="1368" customFormat="1" x14ac:dyDescent="0.2">
      <c r="A2326" s="1803">
        <v>2017479</v>
      </c>
      <c r="B2326" s="2316">
        <v>121385</v>
      </c>
      <c r="C2326" s="1878" t="s">
        <v>4087</v>
      </c>
      <c r="D2326" s="1879" t="s">
        <v>68</v>
      </c>
      <c r="E2326" s="1879">
        <v>1</v>
      </c>
      <c r="F2326" s="2555">
        <v>2</v>
      </c>
      <c r="G2326" s="2555">
        <v>1</v>
      </c>
      <c r="H2326" s="2555">
        <v>1</v>
      </c>
      <c r="I2326" s="1359">
        <v>42906</v>
      </c>
      <c r="J2326" s="1622" t="s">
        <v>1737</v>
      </c>
      <c r="K2326" s="1622" t="s">
        <v>1737</v>
      </c>
      <c r="L2326" s="1622" t="s">
        <v>1737</v>
      </c>
      <c r="M2326" s="1360" t="s">
        <v>89</v>
      </c>
      <c r="N2326" s="1360" t="s">
        <v>89</v>
      </c>
      <c r="O2326" s="1360" t="s">
        <v>89</v>
      </c>
      <c r="P2326" s="1360" t="s">
        <v>89</v>
      </c>
      <c r="Q2326" s="1361" t="s">
        <v>1163</v>
      </c>
      <c r="R2326" s="1359"/>
      <c r="S2326" s="1362">
        <v>26</v>
      </c>
      <c r="T2326" s="1363"/>
      <c r="U2326" s="1364" t="s">
        <v>278</v>
      </c>
      <c r="V2326" s="1364"/>
      <c r="W2326" s="1356">
        <v>5</v>
      </c>
      <c r="X2326" s="1364"/>
      <c r="Y2326" s="1366"/>
      <c r="Z2326" s="2314">
        <v>42898</v>
      </c>
      <c r="AB2326" s="1369"/>
      <c r="AC2326" s="1369"/>
      <c r="AD2326" s="1369"/>
      <c r="AE2326" s="1370">
        <f>IF(A2326="","",(IFERROR(VLOOKUP(A2326,Projecten!A$4:W$2618,5,FALSE),"niet bekend")))</f>
        <v>1</v>
      </c>
      <c r="AF2326" s="2320">
        <f t="shared" si="189"/>
        <v>635.91</v>
      </c>
      <c r="AG2326" s="1369">
        <f>IF(A2326="","",(IFERROR(VLOOKUP(A2326,Projecten!A$4:W$2618,23,FALSE),"niet bekend")))</f>
        <v>0</v>
      </c>
      <c r="AH2326" s="2312">
        <f>IF(A2326="","",(IFERROR(VLOOKUP(A2326,Projecten!A$4:W$2618,12,FALSE),"niet bekend")))</f>
        <v>635.91</v>
      </c>
      <c r="AI2326" s="2312"/>
    </row>
    <row r="2327" spans="1:35" s="1368" customFormat="1" ht="12" x14ac:dyDescent="0.2">
      <c r="A2327" s="2556"/>
      <c r="B2327" s="1678" t="s">
        <v>4008</v>
      </c>
      <c r="C2327" s="2556"/>
      <c r="D2327" s="2557"/>
      <c r="E2327" s="2557"/>
      <c r="F2327" s="2558"/>
      <c r="G2327" s="2558"/>
      <c r="H2327" s="2558"/>
      <c r="I2327" s="2559"/>
      <c r="J2327" s="2559"/>
      <c r="K2327" s="2559"/>
      <c r="L2327" s="2559"/>
      <c r="M2327" s="2560"/>
      <c r="N2327" s="2560"/>
      <c r="O2327" s="2560"/>
      <c r="P2327" s="2560"/>
      <c r="Q2327" s="2561"/>
      <c r="R2327" s="2559"/>
      <c r="S2327" s="1616"/>
      <c r="T2327" s="1617"/>
      <c r="W2327" s="2562"/>
      <c r="Y2327" s="2563"/>
      <c r="Z2327" s="2561"/>
      <c r="AB2327" s="1369"/>
      <c r="AC2327" s="1369"/>
      <c r="AD2327" s="1369"/>
      <c r="AE2327" s="2564"/>
      <c r="AF2327" s="2312"/>
      <c r="AG2327" s="1369"/>
      <c r="AH2327" s="2312"/>
      <c r="AI2327" s="2312"/>
    </row>
    <row r="2328" spans="1:35" s="1368" customFormat="1" x14ac:dyDescent="0.2">
      <c r="A2328" s="1396" t="s">
        <v>3956</v>
      </c>
      <c r="B2328" s="2316">
        <v>121392</v>
      </c>
      <c r="C2328" s="1396" t="s">
        <v>3958</v>
      </c>
      <c r="D2328" s="1437" t="s">
        <v>489</v>
      </c>
      <c r="E2328" s="1437">
        <v>1</v>
      </c>
      <c r="F2328" s="1437">
        <v>7</v>
      </c>
      <c r="G2328" s="1437">
        <v>2</v>
      </c>
      <c r="H2328" s="1437">
        <v>3</v>
      </c>
      <c r="I2328" s="1359">
        <v>42909</v>
      </c>
      <c r="J2328" s="1359">
        <v>42900</v>
      </c>
      <c r="K2328" s="1622" t="s">
        <v>1737</v>
      </c>
      <c r="L2328" s="1622" t="s">
        <v>1737</v>
      </c>
      <c r="M2328" s="1360" t="s">
        <v>89</v>
      </c>
      <c r="N2328" s="1360" t="s">
        <v>89</v>
      </c>
      <c r="O2328" s="1360" t="s">
        <v>89</v>
      </c>
      <c r="P2328" s="1360" t="s">
        <v>89</v>
      </c>
      <c r="Q2328" s="1361" t="s">
        <v>1163</v>
      </c>
      <c r="R2328" s="1359"/>
      <c r="S2328" s="1362">
        <v>26</v>
      </c>
      <c r="T2328" s="1363"/>
      <c r="U2328" s="1364" t="s">
        <v>681</v>
      </c>
      <c r="V2328" s="1364" t="s">
        <v>3920</v>
      </c>
      <c r="W2328" s="1356">
        <v>18</v>
      </c>
      <c r="X2328" s="1364"/>
      <c r="Y2328" s="1366"/>
      <c r="Z2328" s="2314">
        <v>42887</v>
      </c>
      <c r="AB2328" s="1369"/>
      <c r="AC2328" s="1369"/>
      <c r="AD2328" s="1369"/>
      <c r="AE2328" s="1370">
        <f>IF(A2328="","",(IFERROR(VLOOKUP(A2328,Projecten!A$4:W$2618,5,FALSE),"niet bekend")))</f>
        <v>1</v>
      </c>
      <c r="AF2328" s="2320">
        <f t="shared" ref="AF2328:AF2333" si="190">IF(AE2328="","",(IF(E2328=0,AH2328,(E2328/AE2328*AH2328))))</f>
        <v>3119.59</v>
      </c>
      <c r="AG2328" s="1369">
        <f>IF(A2328="","",(IFERROR(VLOOKUP(A2328,Projecten!A$4:W$2618,23,FALSE),"niet bekend")))</f>
        <v>0</v>
      </c>
      <c r="AH2328" s="2312">
        <f>IF(A2328="","",(IFERROR(VLOOKUP(A2328,Projecten!A$4:W$2618,12,FALSE),"niet bekend")))</f>
        <v>3119.59</v>
      </c>
      <c r="AI2328" s="2312"/>
    </row>
    <row r="2329" spans="1:35" s="1368" customFormat="1" x14ac:dyDescent="0.2">
      <c r="A2329" s="1396" t="s">
        <v>3957</v>
      </c>
      <c r="B2329" s="2316">
        <v>121392</v>
      </c>
      <c r="C2329" s="1396" t="s">
        <v>3959</v>
      </c>
      <c r="D2329" s="1437" t="s">
        <v>489</v>
      </c>
      <c r="E2329" s="1437">
        <v>0</v>
      </c>
      <c r="F2329" s="1437">
        <v>1</v>
      </c>
      <c r="G2329" s="1437">
        <v>0</v>
      </c>
      <c r="H2329" s="1437">
        <v>1</v>
      </c>
      <c r="I2329" s="1622" t="s">
        <v>1737</v>
      </c>
      <c r="J2329" s="1622" t="s">
        <v>1737</v>
      </c>
      <c r="K2329" s="1622" t="s">
        <v>1737</v>
      </c>
      <c r="L2329" s="1622" t="s">
        <v>1737</v>
      </c>
      <c r="M2329" s="1360" t="s">
        <v>89</v>
      </c>
      <c r="N2329" s="1360" t="s">
        <v>89</v>
      </c>
      <c r="O2329" s="1360" t="s">
        <v>89</v>
      </c>
      <c r="P2329" s="1360" t="s">
        <v>89</v>
      </c>
      <c r="Q2329" s="1361" t="s">
        <v>1163</v>
      </c>
      <c r="R2329" s="1359"/>
      <c r="S2329" s="1362">
        <v>26</v>
      </c>
      <c r="T2329" s="1363"/>
      <c r="U2329" s="1364" t="s">
        <v>681</v>
      </c>
      <c r="V2329" s="1364" t="s">
        <v>3920</v>
      </c>
      <c r="W2329" s="1356">
        <v>3</v>
      </c>
      <c r="X2329" s="1364"/>
      <c r="Y2329" s="1366"/>
      <c r="Z2329" s="2314">
        <v>42887</v>
      </c>
      <c r="AB2329" s="1369"/>
      <c r="AC2329" s="1369"/>
      <c r="AD2329" s="1369"/>
      <c r="AE2329" s="1370">
        <f>IF(A2329="","",(IFERROR(VLOOKUP(A2329,Projecten!A$4:W$2618,5,FALSE),"niet bekend")))</f>
        <v>0</v>
      </c>
      <c r="AF2329" s="2320">
        <f t="shared" si="190"/>
        <v>502.39</v>
      </c>
      <c r="AG2329" s="1369">
        <f>IF(A2329="","",(IFERROR(VLOOKUP(A2329,Projecten!A$4:W$2618,23,FALSE),"niet bekend")))</f>
        <v>0</v>
      </c>
      <c r="AH2329" s="2312">
        <f>IF(A2329="","",(IFERROR(VLOOKUP(A2329,Projecten!A$4:W$2618,12,FALSE),"niet bekend")))</f>
        <v>502.39</v>
      </c>
      <c r="AI2329" s="2312"/>
    </row>
    <row r="2330" spans="1:35" s="1368" customFormat="1" x14ac:dyDescent="0.2">
      <c r="A2330" s="1396" t="s">
        <v>3962</v>
      </c>
      <c r="B2330" s="2316">
        <v>121393</v>
      </c>
      <c r="C2330" s="1396" t="s">
        <v>3966</v>
      </c>
      <c r="D2330" s="1437" t="s">
        <v>489</v>
      </c>
      <c r="E2330" s="1437">
        <v>1</v>
      </c>
      <c r="F2330" s="1446">
        <v>7</v>
      </c>
      <c r="G2330" s="1446">
        <v>2</v>
      </c>
      <c r="H2330" s="1446">
        <v>3</v>
      </c>
      <c r="I2330" s="1359">
        <v>42909</v>
      </c>
      <c r="J2330" s="1359">
        <v>42900</v>
      </c>
      <c r="K2330" s="1622" t="s">
        <v>1737</v>
      </c>
      <c r="L2330" s="1622" t="s">
        <v>1737</v>
      </c>
      <c r="M2330" s="1360" t="s">
        <v>89</v>
      </c>
      <c r="N2330" s="1360" t="s">
        <v>89</v>
      </c>
      <c r="O2330" s="1360" t="s">
        <v>89</v>
      </c>
      <c r="P2330" s="1360" t="s">
        <v>89</v>
      </c>
      <c r="Q2330" s="1361" t="s">
        <v>1163</v>
      </c>
      <c r="R2330" s="1359"/>
      <c r="S2330" s="1362">
        <v>26</v>
      </c>
      <c r="T2330" s="1363"/>
      <c r="U2330" s="1364" t="s">
        <v>681</v>
      </c>
      <c r="V2330" s="1364" t="s">
        <v>3920</v>
      </c>
      <c r="W2330" s="1356">
        <v>18</v>
      </c>
      <c r="X2330" s="1364"/>
      <c r="Y2330" s="1366"/>
      <c r="Z2330" s="2314">
        <v>42887</v>
      </c>
      <c r="AB2330" s="1369"/>
      <c r="AC2330" s="1369"/>
      <c r="AD2330" s="1369"/>
      <c r="AE2330" s="1370">
        <f>IF(A2330="","",(IFERROR(VLOOKUP(A2330,Projecten!A$4:W$2618,5,FALSE),"niet bekend")))</f>
        <v>1</v>
      </c>
      <c r="AF2330" s="2320">
        <f t="shared" si="190"/>
        <v>3086.35</v>
      </c>
      <c r="AG2330" s="1369">
        <f>IF(A2330="","",(IFERROR(VLOOKUP(A2330,Projecten!A$4:W$2618,23,FALSE),"niet bekend")))</f>
        <v>0</v>
      </c>
      <c r="AH2330" s="2312">
        <f>IF(A2330="","",(IFERROR(VLOOKUP(A2330,Projecten!A$4:W$2618,12,FALSE),"niet bekend")))</f>
        <v>3086.35</v>
      </c>
      <c r="AI2330" s="2312"/>
    </row>
    <row r="2331" spans="1:35" s="1625" customFormat="1" x14ac:dyDescent="0.2">
      <c r="A2331" s="1579" t="s">
        <v>3963</v>
      </c>
      <c r="B2331" s="2316">
        <v>121393</v>
      </c>
      <c r="C2331" s="1579" t="s">
        <v>3965</v>
      </c>
      <c r="D2331" s="1446" t="s">
        <v>489</v>
      </c>
      <c r="E2331" s="1446">
        <v>1</v>
      </c>
      <c r="F2331" s="1446">
        <v>1</v>
      </c>
      <c r="G2331" s="1446">
        <v>0</v>
      </c>
      <c r="H2331" s="1446">
        <v>1</v>
      </c>
      <c r="I2331" s="1622" t="s">
        <v>1737</v>
      </c>
      <c r="J2331" s="1622" t="s">
        <v>1737</v>
      </c>
      <c r="K2331" s="1622" t="s">
        <v>1737</v>
      </c>
      <c r="L2331" s="1622" t="s">
        <v>1737</v>
      </c>
      <c r="M2331" s="1360" t="s">
        <v>89</v>
      </c>
      <c r="N2331" s="1360" t="s">
        <v>89</v>
      </c>
      <c r="O2331" s="1360" t="s">
        <v>89</v>
      </c>
      <c r="P2331" s="1360" t="s">
        <v>89</v>
      </c>
      <c r="Q2331" s="1361" t="s">
        <v>1163</v>
      </c>
      <c r="R2331" s="1359"/>
      <c r="S2331" s="1362">
        <v>26</v>
      </c>
      <c r="T2331" s="1363"/>
      <c r="U2331" s="1364" t="s">
        <v>681</v>
      </c>
      <c r="V2331" s="1364" t="s">
        <v>3920</v>
      </c>
      <c r="W2331" s="1356">
        <v>3</v>
      </c>
      <c r="X2331" s="1364"/>
      <c r="Y2331" s="1606"/>
      <c r="Z2331" s="2314">
        <v>42887</v>
      </c>
      <c r="AB2331" s="1626"/>
      <c r="AC2331" s="1626"/>
      <c r="AD2331" s="1626"/>
      <c r="AE2331" s="1627">
        <f>IF(A2331="","",(IFERROR(VLOOKUP(A2331,Projecten!A$4:W$2618,5,FALSE),"niet bekend")))</f>
        <v>1</v>
      </c>
      <c r="AF2331" s="2320">
        <f t="shared" si="190"/>
        <v>502.39</v>
      </c>
      <c r="AG2331" s="1626">
        <f>IF(A2331="","",(IFERROR(VLOOKUP(A2331,Projecten!A$4:W$2618,23,FALSE),"niet bekend")))</f>
        <v>0</v>
      </c>
      <c r="AH2331" s="1628">
        <f>IF(A2331="","",(IFERROR(VLOOKUP(A2331,Projecten!A$4:W$2618,12,FALSE),"niet bekend")))</f>
        <v>502.39</v>
      </c>
      <c r="AI2331" s="2597"/>
    </row>
    <row r="2332" spans="1:35" s="1368" customFormat="1" x14ac:dyDescent="0.2">
      <c r="A2332" s="1579" t="s">
        <v>3967</v>
      </c>
      <c r="B2332" s="2316">
        <v>121394</v>
      </c>
      <c r="C2332" s="1579" t="s">
        <v>3969</v>
      </c>
      <c r="D2332" s="1446" t="s">
        <v>489</v>
      </c>
      <c r="E2332" s="1446">
        <v>1</v>
      </c>
      <c r="F2332" s="1446">
        <v>7</v>
      </c>
      <c r="G2332" s="1446">
        <v>2</v>
      </c>
      <c r="H2332" s="1446">
        <v>3</v>
      </c>
      <c r="I2332" s="1359">
        <v>42909</v>
      </c>
      <c r="J2332" s="1359">
        <v>42900</v>
      </c>
      <c r="K2332" s="1622" t="s">
        <v>1737</v>
      </c>
      <c r="L2332" s="1622" t="s">
        <v>1737</v>
      </c>
      <c r="M2332" s="1360" t="s">
        <v>89</v>
      </c>
      <c r="N2332" s="1360" t="s">
        <v>89</v>
      </c>
      <c r="O2332" s="1360" t="s">
        <v>89</v>
      </c>
      <c r="P2332" s="1360" t="s">
        <v>89</v>
      </c>
      <c r="Q2332" s="1361" t="s">
        <v>1163</v>
      </c>
      <c r="R2332" s="1359"/>
      <c r="S2332" s="1362">
        <v>26</v>
      </c>
      <c r="T2332" s="1363"/>
      <c r="U2332" s="1364" t="s">
        <v>681</v>
      </c>
      <c r="V2332" s="1364" t="s">
        <v>3920</v>
      </c>
      <c r="W2332" s="1356">
        <v>18</v>
      </c>
      <c r="X2332" s="1364" t="s">
        <v>350</v>
      </c>
      <c r="Y2332" s="1606"/>
      <c r="Z2332" s="2314">
        <v>42887</v>
      </c>
      <c r="AB2332" s="1369"/>
      <c r="AC2332" s="1369"/>
      <c r="AD2332" s="1369"/>
      <c r="AE2332" s="1370">
        <f>IF(A2332="","",(IFERROR(VLOOKUP(A2332,Projecten!A$4:W$2618,5,FALSE),"niet bekend")))</f>
        <v>1</v>
      </c>
      <c r="AF2332" s="2320">
        <f t="shared" si="190"/>
        <v>3119.59</v>
      </c>
      <c r="AG2332" s="1369">
        <f>IF(A2332="","",(IFERROR(VLOOKUP(A2332,Projecten!A$4:W$2618,23,FALSE),"niet bekend")))</f>
        <v>0</v>
      </c>
      <c r="AH2332" s="2312">
        <f>IF(A2332="","",(IFERROR(VLOOKUP(A2332,Projecten!A$4:W$2618,12,FALSE),"niet bekend")))</f>
        <v>3119.59</v>
      </c>
      <c r="AI2332" s="2311"/>
    </row>
    <row r="2333" spans="1:35" s="1368" customFormat="1" x14ac:dyDescent="0.2">
      <c r="A2333" s="1579" t="s">
        <v>3968</v>
      </c>
      <c r="B2333" s="2316">
        <v>121394</v>
      </c>
      <c r="C2333" s="1579" t="s">
        <v>3970</v>
      </c>
      <c r="D2333" s="1446" t="s">
        <v>489</v>
      </c>
      <c r="E2333" s="1446">
        <v>0</v>
      </c>
      <c r="F2333" s="1446">
        <v>1</v>
      </c>
      <c r="G2333" s="1446">
        <v>0</v>
      </c>
      <c r="H2333" s="1446">
        <v>1</v>
      </c>
      <c r="I2333" s="1622" t="s">
        <v>1737</v>
      </c>
      <c r="J2333" s="1622" t="s">
        <v>1737</v>
      </c>
      <c r="K2333" s="1622" t="s">
        <v>1737</v>
      </c>
      <c r="L2333" s="1622" t="s">
        <v>1737</v>
      </c>
      <c r="M2333" s="1360" t="s">
        <v>89</v>
      </c>
      <c r="N2333" s="1360" t="s">
        <v>89</v>
      </c>
      <c r="O2333" s="1360" t="s">
        <v>89</v>
      </c>
      <c r="P2333" s="1360" t="s">
        <v>89</v>
      </c>
      <c r="Q2333" s="1361" t="s">
        <v>1163</v>
      </c>
      <c r="R2333" s="1359"/>
      <c r="S2333" s="1362">
        <v>26</v>
      </c>
      <c r="T2333" s="1363"/>
      <c r="U2333" s="1364" t="s">
        <v>681</v>
      </c>
      <c r="V2333" s="1364" t="s">
        <v>3920</v>
      </c>
      <c r="W2333" s="1356">
        <v>3</v>
      </c>
      <c r="X2333" s="1364"/>
      <c r="Y2333" s="1606"/>
      <c r="Z2333" s="2314">
        <v>42887</v>
      </c>
      <c r="AB2333" s="1369"/>
      <c r="AC2333" s="1369"/>
      <c r="AD2333" s="1369"/>
      <c r="AE2333" s="1370">
        <f>IF(A2333="","",(IFERROR(VLOOKUP(A2333,Projecten!A$4:W$2618,5,FALSE),"niet bekend")))</f>
        <v>0</v>
      </c>
      <c r="AF2333" s="2320">
        <f t="shared" si="190"/>
        <v>502.39</v>
      </c>
      <c r="AG2333" s="1369">
        <f>IF(A2333="","",(IFERROR(VLOOKUP(A2333,Projecten!A$4:W$2618,23,FALSE),"niet bekend")))</f>
        <v>0</v>
      </c>
      <c r="AH2333" s="2312">
        <f>IF(A2333="","",(IFERROR(VLOOKUP(A2333,Projecten!A$4:W$2618,12,FALSE),"niet bekend")))</f>
        <v>502.39</v>
      </c>
      <c r="AI2333" s="2311"/>
    </row>
    <row r="2334" spans="1:35" s="1368" customFormat="1" x14ac:dyDescent="0.2">
      <c r="A2334" s="1396" t="s">
        <v>4167</v>
      </c>
      <c r="B2334" s="1396">
        <v>121398</v>
      </c>
      <c r="C2334" s="1396" t="s">
        <v>4168</v>
      </c>
      <c r="D2334" s="1437" t="s">
        <v>489</v>
      </c>
      <c r="E2334" s="1437">
        <v>0</v>
      </c>
      <c r="F2334" s="1437">
        <v>3</v>
      </c>
      <c r="G2334" s="1437">
        <v>0</v>
      </c>
      <c r="H2334" s="1437">
        <v>0</v>
      </c>
      <c r="I2334" s="1359">
        <v>42913</v>
      </c>
      <c r="J2334" s="1622" t="s">
        <v>1737</v>
      </c>
      <c r="K2334" s="1622" t="s">
        <v>1737</v>
      </c>
      <c r="L2334" s="1622" t="s">
        <v>1737</v>
      </c>
      <c r="M2334" s="1360" t="s">
        <v>89</v>
      </c>
      <c r="N2334" s="1360" t="s">
        <v>89</v>
      </c>
      <c r="O2334" s="1360" t="s">
        <v>89</v>
      </c>
      <c r="P2334" s="1360" t="s">
        <v>89</v>
      </c>
      <c r="Q2334" s="1361" t="s">
        <v>1163</v>
      </c>
      <c r="R2334" s="1359"/>
      <c r="S2334" s="1362">
        <v>26</v>
      </c>
      <c r="T2334" s="1363"/>
      <c r="U2334" s="1364" t="s">
        <v>681</v>
      </c>
      <c r="V2334" s="1364" t="s">
        <v>3920</v>
      </c>
      <c r="W2334" s="1356">
        <v>3</v>
      </c>
      <c r="X2334" s="1364"/>
      <c r="Y2334" s="1606"/>
      <c r="Z2334" s="2314">
        <v>42908</v>
      </c>
      <c r="AB2334" s="1369"/>
      <c r="AC2334" s="1369"/>
      <c r="AD2334" s="1369"/>
      <c r="AE2334" s="1370"/>
      <c r="AF2334" s="2320"/>
      <c r="AG2334" s="1369"/>
      <c r="AH2334" s="2312"/>
      <c r="AI2334" s="2311"/>
    </row>
    <row r="2335" spans="1:35" s="1368" customFormat="1" x14ac:dyDescent="0.2">
      <c r="A2335" s="1396">
        <v>2017506</v>
      </c>
      <c r="B2335" s="2567">
        <v>121412</v>
      </c>
      <c r="C2335" s="1396" t="s">
        <v>4216</v>
      </c>
      <c r="D2335" s="1437" t="s">
        <v>489</v>
      </c>
      <c r="E2335" s="1437">
        <v>0</v>
      </c>
      <c r="F2335" s="1437">
        <v>0</v>
      </c>
      <c r="G2335" s="1437">
        <v>1</v>
      </c>
      <c r="H2335" s="1437">
        <v>0</v>
      </c>
      <c r="I2335" s="1622" t="s">
        <v>1737</v>
      </c>
      <c r="J2335" s="1622" t="s">
        <v>1737</v>
      </c>
      <c r="K2335" s="1622" t="s">
        <v>1737</v>
      </c>
      <c r="L2335" s="1622" t="s">
        <v>1737</v>
      </c>
      <c r="M2335" s="1360" t="s">
        <v>89</v>
      </c>
      <c r="N2335" s="1360" t="s">
        <v>89</v>
      </c>
      <c r="O2335" s="1360" t="s">
        <v>89</v>
      </c>
      <c r="P2335" s="1360" t="s">
        <v>89</v>
      </c>
      <c r="Q2335" s="1361"/>
      <c r="R2335" s="1359"/>
      <c r="S2335" s="1362">
        <v>26</v>
      </c>
      <c r="T2335" s="1363"/>
      <c r="U2335" s="1364" t="s">
        <v>681</v>
      </c>
      <c r="V2335" s="1364" t="s">
        <v>4224</v>
      </c>
      <c r="W2335" s="1356">
        <v>2</v>
      </c>
      <c r="X2335" s="1364"/>
      <c r="Y2335" s="1606"/>
      <c r="Z2335" s="2314">
        <v>42913</v>
      </c>
      <c r="AB2335" s="1369"/>
      <c r="AC2335" s="1369"/>
      <c r="AD2335" s="1369"/>
      <c r="AE2335" s="1370"/>
      <c r="AF2335" s="2320"/>
      <c r="AG2335" s="1369"/>
      <c r="AH2335" s="2312"/>
      <c r="AI2335" s="2311"/>
    </row>
    <row r="2336" spans="1:35" s="1368" customFormat="1" x14ac:dyDescent="0.2">
      <c r="A2336" s="2598" t="s">
        <v>3612</v>
      </c>
      <c r="B2336" s="1357">
        <v>121395</v>
      </c>
      <c r="C2336" s="1674" t="s">
        <v>3819</v>
      </c>
      <c r="D2336" s="1661" t="s">
        <v>68</v>
      </c>
      <c r="E2336" s="2298">
        <v>5</v>
      </c>
      <c r="F2336" s="2119">
        <v>50</v>
      </c>
      <c r="G2336" s="2119">
        <v>25</v>
      </c>
      <c r="H2336" s="2119">
        <v>20</v>
      </c>
      <c r="I2336" s="1352" t="s">
        <v>89</v>
      </c>
      <c r="J2336" s="1352">
        <v>42872</v>
      </c>
      <c r="K2336" s="1352">
        <v>42870</v>
      </c>
      <c r="L2336" s="1359" t="s">
        <v>1737</v>
      </c>
      <c r="M2336" s="1399" t="s">
        <v>89</v>
      </c>
      <c r="N2336" s="1399" t="s">
        <v>89</v>
      </c>
      <c r="O2336" s="1399" t="s">
        <v>89</v>
      </c>
      <c r="P2336" s="1399" t="s">
        <v>89</v>
      </c>
      <c r="Q2336" s="2315" t="s">
        <v>1163</v>
      </c>
      <c r="R2336" s="1663" t="s">
        <v>3820</v>
      </c>
      <c r="S2336" s="1362">
        <v>27</v>
      </c>
      <c r="T2336" s="1363"/>
      <c r="U2336" s="2210" t="s">
        <v>2740</v>
      </c>
      <c r="V2336" s="1606" t="s">
        <v>3510</v>
      </c>
      <c r="W2336" s="1356">
        <v>185</v>
      </c>
      <c r="X2336" s="1364"/>
      <c r="Y2336" s="1366"/>
      <c r="Z2336" s="1361"/>
      <c r="AB2336" s="1369"/>
      <c r="AC2336" s="1369"/>
      <c r="AD2336" s="1369"/>
      <c r="AE2336" s="1412">
        <f>IF(A2336="","",(IFERROR(VLOOKUP(A2336,Projecten!A$4:W$2618,5,FALSE),"niet bekend")))</f>
        <v>10</v>
      </c>
      <c r="AF2336" s="2317">
        <f>IF(AE2336="","",(IF(E2336=0,AH2336,(E2336/AE2336*AH2336))))</f>
        <v>38399.449999999997</v>
      </c>
      <c r="AG2336" s="1291">
        <f>IF(A2336="","",(IFERROR(VLOOKUP(A2336,Projecten!A$4:W$2618,23,FALSE),"niet bekend")))</f>
        <v>76798.899999999994</v>
      </c>
      <c r="AH2336" s="2485">
        <f>IF(A2336="","",(IFERROR(VLOOKUP(A2336,Projecten!A$4:W$2618,12,FALSE),"niet bekend")))</f>
        <v>76798.899999999994</v>
      </c>
    </row>
    <row r="2337" spans="1:34" x14ac:dyDescent="0.2">
      <c r="AD2337" s="4"/>
      <c r="AE2337" s="4"/>
    </row>
    <row r="2338" spans="1:34" s="1386" customFormat="1" x14ac:dyDescent="0.2">
      <c r="A2338" s="826"/>
      <c r="B2338" s="1375"/>
      <c r="C2338" s="1376"/>
      <c r="D2338" s="1376"/>
      <c r="E2338" s="1377"/>
      <c r="F2338" s="1377"/>
      <c r="G2338" s="1377"/>
      <c r="H2338" s="1377"/>
      <c r="I2338" s="1378"/>
      <c r="J2338" s="1378"/>
      <c r="K2338" s="1378"/>
      <c r="L2338" s="1377"/>
      <c r="M2338" s="1377"/>
      <c r="N2338" s="1377"/>
      <c r="O2338" s="1377"/>
      <c r="P2338" s="1377"/>
      <c r="Q2338" s="1379"/>
      <c r="R2338" s="1380"/>
      <c r="S2338" s="1381"/>
      <c r="T2338" s="1381"/>
      <c r="U2338" s="1382"/>
      <c r="V2338" s="1382"/>
      <c r="W2338" s="1382"/>
      <c r="X2338" s="1383"/>
      <c r="Y2338" s="1384"/>
      <c r="Z2338" s="1385"/>
      <c r="AB2338" s="1387"/>
      <c r="AC2338" s="1387"/>
      <c r="AD2338" s="1387"/>
      <c r="AE2338" s="1388"/>
      <c r="AF2338" s="2321"/>
      <c r="AG2338" s="1387" t="str">
        <f>IF(A2338="","",(IFERROR(VLOOKUP(A2338,Projecten!A$4:W$2618,23,FALSE),"niet bekend")))</f>
        <v/>
      </c>
      <c r="AH2338" s="1390" t="str">
        <f>IF(A2338="","",(IFERROR(VLOOKUP(A2338,Projecten!A$4:W$2618,12,FALSE),"niet bekend")))</f>
        <v/>
      </c>
    </row>
    <row r="2339" spans="1:34" x14ac:dyDescent="0.2">
      <c r="AD2339" s="4"/>
      <c r="AE2339" s="4"/>
    </row>
    <row r="2340" spans="1:34" x14ac:dyDescent="0.2">
      <c r="AD2340" s="4"/>
      <c r="AE2340" s="4"/>
    </row>
    <row r="2341" spans="1:34" x14ac:dyDescent="0.2">
      <c r="AD2341" s="4"/>
      <c r="AE2341" s="4"/>
    </row>
    <row r="2342" spans="1:34" x14ac:dyDescent="0.2">
      <c r="AD2342" s="4"/>
      <c r="AE2342" s="4"/>
    </row>
    <row r="2343" spans="1:34" x14ac:dyDescent="0.2">
      <c r="AD2343" s="4"/>
      <c r="AE2343" s="4"/>
    </row>
    <row r="2344" spans="1:34" x14ac:dyDescent="0.2">
      <c r="AD2344" s="4"/>
      <c r="AE2344" s="4"/>
    </row>
    <row r="2345" spans="1:34" x14ac:dyDescent="0.2">
      <c r="AD2345" s="4"/>
      <c r="AE2345" s="4"/>
    </row>
    <row r="2346" spans="1:34" x14ac:dyDescent="0.2">
      <c r="AD2346" s="4"/>
      <c r="AE2346" s="4"/>
    </row>
    <row r="2347" spans="1:34" x14ac:dyDescent="0.2">
      <c r="AD2347" s="4"/>
      <c r="AE2347" s="4"/>
    </row>
    <row r="2348" spans="1:34" x14ac:dyDescent="0.2">
      <c r="AD2348" s="4"/>
      <c r="AE2348" s="4"/>
    </row>
    <row r="2349" spans="1:34" x14ac:dyDescent="0.2">
      <c r="AD2349" s="4"/>
      <c r="AE2349" s="4"/>
    </row>
    <row r="2350" spans="1:34" x14ac:dyDescent="0.2">
      <c r="AD2350" s="4"/>
      <c r="AE2350" s="4"/>
    </row>
    <row r="2351" spans="1:34" x14ac:dyDescent="0.2">
      <c r="AD2351" s="4"/>
      <c r="AE2351" s="4"/>
    </row>
    <row r="2352" spans="1:34" x14ac:dyDescent="0.2">
      <c r="AD2352" s="4"/>
      <c r="AE2352" s="4"/>
    </row>
    <row r="2353" spans="30:31" x14ac:dyDescent="0.2">
      <c r="AD2353" s="4"/>
      <c r="AE2353" s="4"/>
    </row>
    <row r="2354" spans="30:31" x14ac:dyDescent="0.2">
      <c r="AD2354" s="4"/>
      <c r="AE2354" s="4"/>
    </row>
    <row r="2355" spans="30:31" x14ac:dyDescent="0.2">
      <c r="AD2355" s="4"/>
      <c r="AE2355" s="4"/>
    </row>
    <row r="2356" spans="30:31" x14ac:dyDescent="0.2">
      <c r="AD2356" s="4"/>
      <c r="AE2356" s="4"/>
    </row>
    <row r="2357" spans="30:31" x14ac:dyDescent="0.2">
      <c r="AD2357" s="4"/>
      <c r="AE2357" s="4"/>
    </row>
    <row r="2358" spans="30:31" x14ac:dyDescent="0.2">
      <c r="AD2358" s="4"/>
      <c r="AE2358" s="4"/>
    </row>
    <row r="2359" spans="30:31" x14ac:dyDescent="0.2">
      <c r="AD2359" s="4"/>
      <c r="AE2359" s="4"/>
    </row>
    <row r="2360" spans="30:31" x14ac:dyDescent="0.2">
      <c r="AD2360" s="4"/>
      <c r="AE2360" s="4"/>
    </row>
    <row r="2361" spans="30:31" x14ac:dyDescent="0.2">
      <c r="AD2361" s="4"/>
      <c r="AE2361" s="4"/>
    </row>
    <row r="2362" spans="30:31" x14ac:dyDescent="0.2">
      <c r="AD2362" s="4"/>
      <c r="AE2362" s="4"/>
    </row>
    <row r="2363" spans="30:31" x14ac:dyDescent="0.2">
      <c r="AD2363" s="4"/>
      <c r="AE2363" s="4"/>
    </row>
    <row r="2364" spans="30:31" x14ac:dyDescent="0.2">
      <c r="AD2364" s="4"/>
      <c r="AE2364" s="4"/>
    </row>
    <row r="2365" spans="30:31" x14ac:dyDescent="0.2">
      <c r="AD2365" s="4"/>
      <c r="AE2365" s="4"/>
    </row>
    <row r="2366" spans="30:31" x14ac:dyDescent="0.2">
      <c r="AD2366" s="4"/>
      <c r="AE2366" s="4"/>
    </row>
    <row r="2367" spans="30:31" x14ac:dyDescent="0.2">
      <c r="AD2367" s="4"/>
      <c r="AE2367" s="4"/>
    </row>
    <row r="2368" spans="30:31" x14ac:dyDescent="0.2">
      <c r="AD2368" s="4"/>
      <c r="AE2368" s="4"/>
    </row>
    <row r="2369" spans="30:31" x14ac:dyDescent="0.2">
      <c r="AD2369" s="4"/>
      <c r="AE2369" s="4"/>
    </row>
    <row r="2370" spans="30:31" x14ac:dyDescent="0.2">
      <c r="AD2370" s="4"/>
      <c r="AE2370" s="4"/>
    </row>
    <row r="2371" spans="30:31" x14ac:dyDescent="0.2">
      <c r="AD2371" s="4"/>
      <c r="AE2371" s="4"/>
    </row>
    <row r="2372" spans="30:31" x14ac:dyDescent="0.2">
      <c r="AD2372" s="4"/>
      <c r="AE2372" s="4"/>
    </row>
    <row r="2373" spans="30:31" x14ac:dyDescent="0.2">
      <c r="AD2373" s="4"/>
      <c r="AE2373" s="4"/>
    </row>
    <row r="2374" spans="30:31" x14ac:dyDescent="0.2">
      <c r="AD2374" s="4"/>
      <c r="AE2374" s="4"/>
    </row>
    <row r="2375" spans="30:31" x14ac:dyDescent="0.2">
      <c r="AD2375" s="4"/>
      <c r="AE2375" s="4"/>
    </row>
    <row r="2376" spans="30:31" x14ac:dyDescent="0.2">
      <c r="AD2376" s="4"/>
      <c r="AE2376" s="4"/>
    </row>
    <row r="2377" spans="30:31" x14ac:dyDescent="0.2">
      <c r="AD2377" s="4"/>
      <c r="AE2377" s="4"/>
    </row>
    <row r="2378" spans="30:31" x14ac:dyDescent="0.2">
      <c r="AD2378" s="4"/>
      <c r="AE2378" s="4"/>
    </row>
    <row r="2379" spans="30:31" x14ac:dyDescent="0.2">
      <c r="AD2379" s="4"/>
      <c r="AE2379" s="4"/>
    </row>
    <row r="2380" spans="30:31" x14ac:dyDescent="0.2">
      <c r="AD2380" s="4"/>
      <c r="AE2380" s="4"/>
    </row>
    <row r="2381" spans="30:31" x14ac:dyDescent="0.2">
      <c r="AD2381" s="4"/>
      <c r="AE2381" s="4"/>
    </row>
    <row r="2382" spans="30:31" x14ac:dyDescent="0.2">
      <c r="AD2382" s="4"/>
      <c r="AE2382" s="4"/>
    </row>
    <row r="2383" spans="30:31" x14ac:dyDescent="0.2">
      <c r="AD2383" s="4"/>
      <c r="AE2383" s="4"/>
    </row>
    <row r="2384" spans="30:31" x14ac:dyDescent="0.2">
      <c r="AD2384" s="4"/>
      <c r="AE2384" s="4"/>
    </row>
    <row r="2385" spans="30:31" x14ac:dyDescent="0.2">
      <c r="AD2385" s="4"/>
      <c r="AE2385" s="4"/>
    </row>
    <row r="2386" spans="30:31" x14ac:dyDescent="0.2">
      <c r="AD2386" s="4"/>
      <c r="AE2386" s="4"/>
    </row>
    <row r="2387" spans="30:31" x14ac:dyDescent="0.2">
      <c r="AD2387" s="4"/>
      <c r="AE2387" s="4"/>
    </row>
    <row r="2388" spans="30:31" x14ac:dyDescent="0.2">
      <c r="AD2388" s="4"/>
      <c r="AE2388" s="4"/>
    </row>
    <row r="2389" spans="30:31" x14ac:dyDescent="0.2">
      <c r="AD2389" s="4"/>
      <c r="AE2389" s="4"/>
    </row>
    <row r="2390" spans="30:31" x14ac:dyDescent="0.2">
      <c r="AD2390" s="4"/>
      <c r="AE2390" s="4"/>
    </row>
    <row r="2391" spans="30:31" x14ac:dyDescent="0.2">
      <c r="AD2391" s="4"/>
      <c r="AE2391" s="4"/>
    </row>
    <row r="2392" spans="30:31" x14ac:dyDescent="0.2">
      <c r="AD2392" s="4"/>
      <c r="AE2392" s="4"/>
    </row>
    <row r="2393" spans="30:31" x14ac:dyDescent="0.2">
      <c r="AD2393" s="4"/>
      <c r="AE2393" s="4"/>
    </row>
    <row r="2394" spans="30:31" x14ac:dyDescent="0.2">
      <c r="AD2394" s="4"/>
      <c r="AE2394" s="4"/>
    </row>
    <row r="2395" spans="30:31" x14ac:dyDescent="0.2">
      <c r="AD2395" s="4"/>
      <c r="AE2395" s="4"/>
    </row>
    <row r="2396" spans="30:31" x14ac:dyDescent="0.2">
      <c r="AD2396" s="4"/>
      <c r="AE2396" s="4"/>
    </row>
    <row r="2397" spans="30:31" x14ac:dyDescent="0.2">
      <c r="AD2397" s="4"/>
      <c r="AE2397" s="4"/>
    </row>
    <row r="2398" spans="30:31" x14ac:dyDescent="0.2">
      <c r="AD2398" s="4"/>
      <c r="AE2398" s="4"/>
    </row>
    <row r="2399" spans="30:31" x14ac:dyDescent="0.2">
      <c r="AD2399" s="4"/>
      <c r="AE2399" s="4"/>
    </row>
    <row r="2400" spans="30:31" x14ac:dyDescent="0.2">
      <c r="AD2400" s="4"/>
      <c r="AE2400" s="4"/>
    </row>
    <row r="2401" spans="30:31" x14ac:dyDescent="0.2">
      <c r="AD2401" s="4"/>
      <c r="AE2401" s="4"/>
    </row>
    <row r="2402" spans="30:31" x14ac:dyDescent="0.2">
      <c r="AD2402" s="4"/>
      <c r="AE2402" s="4"/>
    </row>
    <row r="2403" spans="30:31" x14ac:dyDescent="0.2">
      <c r="AD2403" s="4"/>
      <c r="AE2403" s="4"/>
    </row>
    <row r="2404" spans="30:31" x14ac:dyDescent="0.2">
      <c r="AD2404" s="4"/>
      <c r="AE2404" s="4"/>
    </row>
    <row r="2405" spans="30:31" x14ac:dyDescent="0.2">
      <c r="AD2405" s="4"/>
      <c r="AE2405" s="4"/>
    </row>
    <row r="2406" spans="30:31" x14ac:dyDescent="0.2">
      <c r="AD2406" s="4"/>
      <c r="AE2406" s="4"/>
    </row>
    <row r="2407" spans="30:31" x14ac:dyDescent="0.2">
      <c r="AD2407" s="4"/>
      <c r="AE2407" s="4"/>
    </row>
    <row r="2408" spans="30:31" x14ac:dyDescent="0.2">
      <c r="AD2408" s="4"/>
      <c r="AE2408" s="4"/>
    </row>
    <row r="2409" spans="30:31" x14ac:dyDescent="0.2">
      <c r="AD2409" s="4"/>
      <c r="AE2409" s="4"/>
    </row>
    <row r="2410" spans="30:31" x14ac:dyDescent="0.2">
      <c r="AD2410" s="4"/>
      <c r="AE2410" s="4"/>
    </row>
    <row r="2411" spans="30:31" x14ac:dyDescent="0.2">
      <c r="AD2411" s="4"/>
      <c r="AE2411" s="4"/>
    </row>
    <row r="2412" spans="30:31" x14ac:dyDescent="0.2">
      <c r="AD2412" s="4"/>
      <c r="AE2412" s="4"/>
    </row>
    <row r="2413" spans="30:31" x14ac:dyDescent="0.2">
      <c r="AD2413" s="4"/>
      <c r="AE2413" s="4"/>
    </row>
    <row r="2414" spans="30:31" x14ac:dyDescent="0.2">
      <c r="AD2414" s="4"/>
      <c r="AE2414" s="4"/>
    </row>
    <row r="2415" spans="30:31" x14ac:dyDescent="0.2">
      <c r="AD2415" s="4"/>
      <c r="AE2415" s="4"/>
    </row>
    <row r="2416" spans="30:31" x14ac:dyDescent="0.2">
      <c r="AD2416" s="4"/>
      <c r="AE2416" s="4"/>
    </row>
    <row r="2417" spans="30:31" x14ac:dyDescent="0.2">
      <c r="AD2417" s="4"/>
      <c r="AE2417" s="4"/>
    </row>
    <row r="2418" spans="30:31" x14ac:dyDescent="0.2">
      <c r="AD2418" s="4"/>
      <c r="AE2418" s="4"/>
    </row>
    <row r="2419" spans="30:31" x14ac:dyDescent="0.2">
      <c r="AD2419" s="4"/>
      <c r="AE2419" s="4"/>
    </row>
    <row r="2420" spans="30:31" x14ac:dyDescent="0.2">
      <c r="AD2420" s="4"/>
      <c r="AE2420" s="4"/>
    </row>
    <row r="2421" spans="30:31" x14ac:dyDescent="0.2">
      <c r="AD2421" s="4"/>
      <c r="AE2421" s="4"/>
    </row>
    <row r="2422" spans="30:31" x14ac:dyDescent="0.2">
      <c r="AD2422" s="4"/>
      <c r="AE2422" s="4"/>
    </row>
    <row r="2423" spans="30:31" x14ac:dyDescent="0.2">
      <c r="AD2423" s="4"/>
      <c r="AE2423" s="4"/>
    </row>
    <row r="2424" spans="30:31" x14ac:dyDescent="0.2">
      <c r="AD2424" s="4"/>
      <c r="AE2424" s="4"/>
    </row>
    <row r="2425" spans="30:31" x14ac:dyDescent="0.2">
      <c r="AD2425" s="4"/>
      <c r="AE2425" s="4"/>
    </row>
    <row r="2426" spans="30:31" x14ac:dyDescent="0.2">
      <c r="AD2426" s="4"/>
      <c r="AE2426" s="4"/>
    </row>
    <row r="2427" spans="30:31" x14ac:dyDescent="0.2">
      <c r="AD2427" s="4"/>
      <c r="AE2427" s="4"/>
    </row>
    <row r="2428" spans="30:31" x14ac:dyDescent="0.2">
      <c r="AD2428" s="4"/>
      <c r="AE2428" s="4"/>
    </row>
    <row r="2429" spans="30:31" x14ac:dyDescent="0.2">
      <c r="AD2429" s="4"/>
      <c r="AE2429" s="4"/>
    </row>
    <row r="2430" spans="30:31" x14ac:dyDescent="0.2">
      <c r="AD2430" s="4"/>
      <c r="AE2430" s="4"/>
    </row>
    <row r="2431" spans="30:31" x14ac:dyDescent="0.2">
      <c r="AD2431" s="4"/>
      <c r="AE2431" s="4"/>
    </row>
    <row r="2432" spans="30:31" x14ac:dyDescent="0.2">
      <c r="AD2432" s="4"/>
      <c r="AE2432" s="4"/>
    </row>
    <row r="2433" spans="30:31" x14ac:dyDescent="0.2">
      <c r="AD2433" s="4"/>
      <c r="AE2433" s="4"/>
    </row>
    <row r="2434" spans="30:31" x14ac:dyDescent="0.2">
      <c r="AD2434" s="4"/>
      <c r="AE2434" s="4"/>
    </row>
    <row r="2435" spans="30:31" x14ac:dyDescent="0.2">
      <c r="AD2435" s="4"/>
      <c r="AE2435" s="4"/>
    </row>
    <row r="2436" spans="30:31" x14ac:dyDescent="0.2">
      <c r="AD2436" s="4"/>
      <c r="AE2436" s="4"/>
    </row>
    <row r="2437" spans="30:31" x14ac:dyDescent="0.2">
      <c r="AD2437" s="4"/>
      <c r="AE2437" s="4"/>
    </row>
    <row r="2438" spans="30:31" x14ac:dyDescent="0.2">
      <c r="AD2438" s="4"/>
      <c r="AE2438" s="4"/>
    </row>
    <row r="2439" spans="30:31" x14ac:dyDescent="0.2">
      <c r="AD2439" s="4"/>
      <c r="AE2439" s="4"/>
    </row>
    <row r="2440" spans="30:31" x14ac:dyDescent="0.2">
      <c r="AD2440" s="4"/>
      <c r="AE2440" s="4"/>
    </row>
    <row r="2441" spans="30:31" x14ac:dyDescent="0.2">
      <c r="AD2441" s="4"/>
      <c r="AE2441" s="4"/>
    </row>
    <row r="2442" spans="30:31" x14ac:dyDescent="0.2">
      <c r="AD2442" s="4"/>
      <c r="AE2442" s="4"/>
    </row>
    <row r="2443" spans="30:31" x14ac:dyDescent="0.2">
      <c r="AD2443" s="4"/>
      <c r="AE2443" s="4"/>
    </row>
    <row r="2444" spans="30:31" x14ac:dyDescent="0.2">
      <c r="AD2444" s="4"/>
      <c r="AE2444" s="4"/>
    </row>
    <row r="2445" spans="30:31" x14ac:dyDescent="0.2">
      <c r="AD2445" s="4"/>
      <c r="AE2445" s="4"/>
    </row>
    <row r="2446" spans="30:31" x14ac:dyDescent="0.2">
      <c r="AD2446" s="4"/>
      <c r="AE2446" s="4"/>
    </row>
    <row r="2447" spans="30:31" x14ac:dyDescent="0.2">
      <c r="AD2447" s="4"/>
      <c r="AE2447" s="4"/>
    </row>
    <row r="2448" spans="30:31" x14ac:dyDescent="0.2">
      <c r="AD2448" s="4"/>
      <c r="AE2448" s="4"/>
    </row>
    <row r="2449" spans="30:31" x14ac:dyDescent="0.2">
      <c r="AD2449" s="4"/>
      <c r="AE2449" s="4"/>
    </row>
    <row r="2450" spans="30:31" x14ac:dyDescent="0.2">
      <c r="AD2450" s="4"/>
      <c r="AE2450" s="4"/>
    </row>
    <row r="2451" spans="30:31" x14ac:dyDescent="0.2">
      <c r="AD2451" s="4"/>
      <c r="AE2451" s="4"/>
    </row>
    <row r="2452" spans="30:31" x14ac:dyDescent="0.2">
      <c r="AD2452" s="4"/>
      <c r="AE2452" s="4"/>
    </row>
    <row r="2453" spans="30:31" x14ac:dyDescent="0.2">
      <c r="AD2453" s="4"/>
      <c r="AE2453" s="4"/>
    </row>
    <row r="2454" spans="30:31" x14ac:dyDescent="0.2">
      <c r="AD2454" s="4"/>
      <c r="AE2454" s="4"/>
    </row>
    <row r="2455" spans="30:31" x14ac:dyDescent="0.2">
      <c r="AD2455" s="4"/>
      <c r="AE2455" s="4"/>
    </row>
    <row r="2456" spans="30:31" x14ac:dyDescent="0.2">
      <c r="AD2456" s="4"/>
      <c r="AE2456" s="4"/>
    </row>
    <row r="2457" spans="30:31" x14ac:dyDescent="0.2">
      <c r="AD2457" s="4"/>
      <c r="AE2457" s="4"/>
    </row>
    <row r="2458" spans="30:31" x14ac:dyDescent="0.2">
      <c r="AD2458" s="4"/>
      <c r="AE2458" s="4"/>
    </row>
    <row r="2459" spans="30:31" x14ac:dyDescent="0.2">
      <c r="AD2459" s="4"/>
      <c r="AE2459" s="4"/>
    </row>
    <row r="2460" spans="30:31" x14ac:dyDescent="0.2">
      <c r="AD2460" s="4"/>
      <c r="AE2460" s="4"/>
    </row>
    <row r="2461" spans="30:31" x14ac:dyDescent="0.2">
      <c r="AD2461" s="4"/>
      <c r="AE2461" s="4"/>
    </row>
    <row r="2462" spans="30:31" x14ac:dyDescent="0.2">
      <c r="AD2462" s="4"/>
      <c r="AE2462" s="4"/>
    </row>
    <row r="2463" spans="30:31" x14ac:dyDescent="0.2">
      <c r="AD2463" s="4"/>
      <c r="AE2463" s="4"/>
    </row>
    <row r="2464" spans="30:31" x14ac:dyDescent="0.2">
      <c r="AD2464" s="4"/>
      <c r="AE2464" s="4"/>
    </row>
    <row r="2465" spans="30:31" x14ac:dyDescent="0.2">
      <c r="AD2465" s="4"/>
      <c r="AE2465" s="4"/>
    </row>
    <row r="2466" spans="30:31" x14ac:dyDescent="0.2">
      <c r="AD2466" s="4"/>
      <c r="AE2466" s="4"/>
    </row>
    <row r="2467" spans="30:31" x14ac:dyDescent="0.2">
      <c r="AD2467" s="4"/>
      <c r="AE2467" s="4"/>
    </row>
    <row r="2468" spans="30:31" x14ac:dyDescent="0.2">
      <c r="AD2468" s="4"/>
      <c r="AE2468" s="4"/>
    </row>
    <row r="2469" spans="30:31" x14ac:dyDescent="0.2">
      <c r="AD2469" s="4"/>
      <c r="AE2469" s="4"/>
    </row>
    <row r="2470" spans="30:31" x14ac:dyDescent="0.2">
      <c r="AD2470" s="4"/>
      <c r="AE2470" s="4"/>
    </row>
    <row r="2471" spans="30:31" x14ac:dyDescent="0.2">
      <c r="AD2471" s="4"/>
      <c r="AE2471" s="4"/>
    </row>
    <row r="2472" spans="30:31" x14ac:dyDescent="0.2">
      <c r="AD2472" s="4"/>
      <c r="AE2472" s="4"/>
    </row>
    <row r="2473" spans="30:31" x14ac:dyDescent="0.2">
      <c r="AD2473" s="4"/>
      <c r="AE2473" s="4"/>
    </row>
    <row r="2474" spans="30:31" x14ac:dyDescent="0.2">
      <c r="AD2474" s="4"/>
      <c r="AE2474" s="4"/>
    </row>
    <row r="2475" spans="30:31" x14ac:dyDescent="0.2">
      <c r="AD2475" s="4"/>
      <c r="AE2475" s="4"/>
    </row>
    <row r="2476" spans="30:31" x14ac:dyDescent="0.2">
      <c r="AD2476" s="4"/>
      <c r="AE2476" s="4"/>
    </row>
    <row r="2477" spans="30:31" x14ac:dyDescent="0.2">
      <c r="AD2477" s="4"/>
      <c r="AE2477" s="4"/>
    </row>
    <row r="2478" spans="30:31" x14ac:dyDescent="0.2">
      <c r="AD2478" s="4"/>
      <c r="AE2478" s="4"/>
    </row>
    <row r="2479" spans="30:31" x14ac:dyDescent="0.2">
      <c r="AD2479" s="4"/>
      <c r="AE2479" s="4"/>
    </row>
    <row r="2480" spans="30:31" x14ac:dyDescent="0.2">
      <c r="AD2480" s="4"/>
      <c r="AE2480" s="4"/>
    </row>
    <row r="2481" spans="30:31" x14ac:dyDescent="0.2">
      <c r="AD2481" s="4"/>
      <c r="AE2481" s="4"/>
    </row>
    <row r="2482" spans="30:31" x14ac:dyDescent="0.2">
      <c r="AD2482" s="4"/>
      <c r="AE2482" s="4"/>
    </row>
    <row r="2483" spans="30:31" x14ac:dyDescent="0.2">
      <c r="AD2483" s="4"/>
      <c r="AE2483" s="4"/>
    </row>
    <row r="2484" spans="30:31" x14ac:dyDescent="0.2">
      <c r="AD2484" s="4"/>
      <c r="AE2484" s="4"/>
    </row>
    <row r="2485" spans="30:31" x14ac:dyDescent="0.2">
      <c r="AD2485" s="4"/>
      <c r="AE2485" s="4"/>
    </row>
    <row r="2486" spans="30:31" x14ac:dyDescent="0.2">
      <c r="AD2486" s="4"/>
      <c r="AE2486" s="4"/>
    </row>
    <row r="2487" spans="30:31" x14ac:dyDescent="0.2">
      <c r="AD2487" s="4"/>
      <c r="AE2487" s="4"/>
    </row>
    <row r="2488" spans="30:31" x14ac:dyDescent="0.2">
      <c r="AD2488" s="4"/>
      <c r="AE2488" s="4"/>
    </row>
    <row r="2489" spans="30:31" x14ac:dyDescent="0.2">
      <c r="AD2489" s="4"/>
      <c r="AE2489" s="4"/>
    </row>
    <row r="2490" spans="30:31" x14ac:dyDescent="0.2">
      <c r="AD2490" s="4"/>
      <c r="AE2490" s="4"/>
    </row>
    <row r="2491" spans="30:31" x14ac:dyDescent="0.2">
      <c r="AD2491" s="4"/>
      <c r="AE2491" s="4"/>
    </row>
    <row r="2492" spans="30:31" x14ac:dyDescent="0.2">
      <c r="AD2492" s="4"/>
      <c r="AE2492" s="4"/>
    </row>
    <row r="2493" spans="30:31" x14ac:dyDescent="0.2">
      <c r="AD2493" s="4"/>
      <c r="AE2493" s="4"/>
    </row>
    <row r="2494" spans="30:31" x14ac:dyDescent="0.2">
      <c r="AD2494" s="4"/>
      <c r="AE2494" s="4"/>
    </row>
    <row r="2495" spans="30:31" x14ac:dyDescent="0.2">
      <c r="AD2495" s="4"/>
      <c r="AE2495" s="4"/>
    </row>
    <row r="2496" spans="30:31" x14ac:dyDescent="0.2">
      <c r="AD2496" s="4"/>
      <c r="AE2496" s="4"/>
    </row>
    <row r="2497" spans="30:31" x14ac:dyDescent="0.2">
      <c r="AD2497" s="4"/>
      <c r="AE2497" s="4"/>
    </row>
    <row r="2498" spans="30:31" x14ac:dyDescent="0.2">
      <c r="AD2498" s="4"/>
      <c r="AE2498" s="4"/>
    </row>
    <row r="2499" spans="30:31" x14ac:dyDescent="0.2">
      <c r="AD2499" s="4"/>
      <c r="AE2499" s="4"/>
    </row>
    <row r="2500" spans="30:31" x14ac:dyDescent="0.2">
      <c r="AD2500" s="4"/>
      <c r="AE2500" s="4"/>
    </row>
    <row r="2501" spans="30:31" x14ac:dyDescent="0.2">
      <c r="AD2501" s="4"/>
      <c r="AE2501" s="4"/>
    </row>
    <row r="2502" spans="30:31" x14ac:dyDescent="0.2">
      <c r="AD2502" s="4"/>
      <c r="AE2502" s="4"/>
    </row>
    <row r="2503" spans="30:31" x14ac:dyDescent="0.2">
      <c r="AD2503" s="4"/>
      <c r="AE2503" s="4"/>
    </row>
    <row r="2504" spans="30:31" x14ac:dyDescent="0.2">
      <c r="AD2504" s="4"/>
      <c r="AE2504" s="4"/>
    </row>
    <row r="2505" spans="30:31" x14ac:dyDescent="0.2">
      <c r="AD2505" s="4"/>
      <c r="AE2505" s="4"/>
    </row>
    <row r="2506" spans="30:31" x14ac:dyDescent="0.2">
      <c r="AD2506" s="4"/>
      <c r="AE2506" s="4"/>
    </row>
    <row r="2507" spans="30:31" x14ac:dyDescent="0.2">
      <c r="AD2507" s="4"/>
      <c r="AE2507" s="4"/>
    </row>
    <row r="2508" spans="30:31" x14ac:dyDescent="0.2">
      <c r="AD2508" s="4"/>
      <c r="AE2508" s="4"/>
    </row>
    <row r="2509" spans="30:31" x14ac:dyDescent="0.2">
      <c r="AD2509" s="4"/>
      <c r="AE2509" s="4"/>
    </row>
    <row r="2510" spans="30:31" x14ac:dyDescent="0.2">
      <c r="AD2510" s="4"/>
      <c r="AE2510" s="4"/>
    </row>
    <row r="2511" spans="30:31" x14ac:dyDescent="0.2">
      <c r="AD2511" s="4"/>
      <c r="AE2511" s="4"/>
    </row>
    <row r="2512" spans="30:31" x14ac:dyDescent="0.2">
      <c r="AD2512" s="4"/>
      <c r="AE2512" s="4"/>
    </row>
    <row r="2513" spans="30:31" x14ac:dyDescent="0.2">
      <c r="AD2513" s="4"/>
      <c r="AE2513" s="4"/>
    </row>
    <row r="2514" spans="30:31" x14ac:dyDescent="0.2">
      <c r="AD2514" s="4"/>
      <c r="AE2514" s="4"/>
    </row>
    <row r="2515" spans="30:31" x14ac:dyDescent="0.2">
      <c r="AD2515" s="4"/>
      <c r="AE2515" s="4"/>
    </row>
    <row r="2516" spans="30:31" x14ac:dyDescent="0.2">
      <c r="AD2516" s="4"/>
      <c r="AE2516" s="4"/>
    </row>
    <row r="2517" spans="30:31" x14ac:dyDescent="0.2">
      <c r="AD2517" s="4"/>
      <c r="AE2517" s="4"/>
    </row>
    <row r="2518" spans="30:31" x14ac:dyDescent="0.2">
      <c r="AD2518" s="4"/>
      <c r="AE2518" s="4"/>
    </row>
    <row r="2519" spans="30:31" x14ac:dyDescent="0.2">
      <c r="AD2519" s="4"/>
      <c r="AE2519" s="4"/>
    </row>
    <row r="2520" spans="30:31" x14ac:dyDescent="0.2">
      <c r="AD2520" s="4"/>
      <c r="AE2520" s="4"/>
    </row>
    <row r="2521" spans="30:31" x14ac:dyDescent="0.2">
      <c r="AD2521" s="4"/>
      <c r="AE2521" s="4"/>
    </row>
    <row r="2522" spans="30:31" x14ac:dyDescent="0.2">
      <c r="AD2522" s="4"/>
      <c r="AE2522" s="4"/>
    </row>
    <row r="2523" spans="30:31" x14ac:dyDescent="0.2">
      <c r="AD2523" s="4"/>
      <c r="AE2523" s="4"/>
    </row>
    <row r="2524" spans="30:31" x14ac:dyDescent="0.2">
      <c r="AD2524" s="4"/>
      <c r="AE2524" s="4"/>
    </row>
    <row r="2525" spans="30:31" x14ac:dyDescent="0.2">
      <c r="AD2525" s="4"/>
      <c r="AE2525" s="4"/>
    </row>
    <row r="2526" spans="30:31" x14ac:dyDescent="0.2">
      <c r="AD2526" s="4"/>
      <c r="AE2526" s="4"/>
    </row>
    <row r="2527" spans="30:31" x14ac:dyDescent="0.2">
      <c r="AD2527" s="4"/>
      <c r="AE2527" s="4"/>
    </row>
    <row r="2528" spans="30:31" x14ac:dyDescent="0.2">
      <c r="AD2528" s="4"/>
      <c r="AE2528" s="4"/>
    </row>
    <row r="2529" spans="30:31" x14ac:dyDescent="0.2">
      <c r="AD2529" s="4"/>
      <c r="AE2529" s="4"/>
    </row>
    <row r="2530" spans="30:31" x14ac:dyDescent="0.2">
      <c r="AD2530" s="4"/>
      <c r="AE2530" s="4"/>
    </row>
    <row r="2531" spans="30:31" x14ac:dyDescent="0.2">
      <c r="AD2531" s="4"/>
      <c r="AE2531" s="4"/>
    </row>
    <row r="2532" spans="30:31" x14ac:dyDescent="0.2">
      <c r="AD2532" s="4"/>
      <c r="AE2532" s="4"/>
    </row>
    <row r="2533" spans="30:31" x14ac:dyDescent="0.2">
      <c r="AD2533" s="4"/>
      <c r="AE2533" s="4"/>
    </row>
    <row r="2534" spans="30:31" x14ac:dyDescent="0.2">
      <c r="AD2534" s="4"/>
      <c r="AE2534" s="4"/>
    </row>
    <row r="2535" spans="30:31" x14ac:dyDescent="0.2">
      <c r="AD2535" s="4"/>
      <c r="AE2535" s="4"/>
    </row>
    <row r="2536" spans="30:31" x14ac:dyDescent="0.2">
      <c r="AD2536" s="4"/>
      <c r="AE2536" s="4"/>
    </row>
    <row r="2537" spans="30:31" x14ac:dyDescent="0.2">
      <c r="AD2537" s="4"/>
      <c r="AE2537" s="4"/>
    </row>
    <row r="2538" spans="30:31" x14ac:dyDescent="0.2">
      <c r="AD2538" s="4"/>
      <c r="AE2538" s="4"/>
    </row>
    <row r="2539" spans="30:31" x14ac:dyDescent="0.2">
      <c r="AD2539" s="4"/>
      <c r="AE2539" s="4"/>
    </row>
    <row r="2540" spans="30:31" x14ac:dyDescent="0.2">
      <c r="AD2540" s="4"/>
      <c r="AE2540" s="4"/>
    </row>
    <row r="2541" spans="30:31" x14ac:dyDescent="0.2">
      <c r="AD2541" s="4"/>
      <c r="AE2541" s="4"/>
    </row>
    <row r="2542" spans="30:31" x14ac:dyDescent="0.2">
      <c r="AD2542" s="4"/>
      <c r="AE2542" s="4"/>
    </row>
    <row r="2543" spans="30:31" x14ac:dyDescent="0.2">
      <c r="AD2543" s="4"/>
      <c r="AE2543" s="4"/>
    </row>
    <row r="2544" spans="30:31" x14ac:dyDescent="0.2">
      <c r="AD2544" s="4"/>
      <c r="AE2544" s="4"/>
    </row>
    <row r="2545" spans="30:31" x14ac:dyDescent="0.2">
      <c r="AD2545" s="4"/>
      <c r="AE2545" s="4"/>
    </row>
    <row r="2546" spans="30:31" x14ac:dyDescent="0.2">
      <c r="AD2546" s="4"/>
      <c r="AE2546" s="4"/>
    </row>
    <row r="2547" spans="30:31" x14ac:dyDescent="0.2">
      <c r="AD2547" s="4"/>
      <c r="AE2547" s="4"/>
    </row>
    <row r="2548" spans="30:31" x14ac:dyDescent="0.2">
      <c r="AD2548" s="4"/>
      <c r="AE2548" s="4"/>
    </row>
    <row r="2549" spans="30:31" x14ac:dyDescent="0.2">
      <c r="AD2549" s="4"/>
      <c r="AE2549" s="4"/>
    </row>
    <row r="2550" spans="30:31" x14ac:dyDescent="0.2">
      <c r="AD2550" s="4"/>
      <c r="AE2550" s="4"/>
    </row>
    <row r="2551" spans="30:31" x14ac:dyDescent="0.2">
      <c r="AD2551" s="4"/>
      <c r="AE2551" s="4"/>
    </row>
    <row r="2552" spans="30:31" x14ac:dyDescent="0.2">
      <c r="AD2552" s="4"/>
      <c r="AE2552" s="4"/>
    </row>
    <row r="2553" spans="30:31" x14ac:dyDescent="0.2">
      <c r="AD2553" s="4"/>
      <c r="AE2553" s="4"/>
    </row>
    <row r="2554" spans="30:31" x14ac:dyDescent="0.2">
      <c r="AD2554" s="4"/>
      <c r="AE2554" s="4"/>
    </row>
    <row r="2555" spans="30:31" x14ac:dyDescent="0.2">
      <c r="AD2555" s="4"/>
      <c r="AE2555" s="4"/>
    </row>
    <row r="2556" spans="30:31" x14ac:dyDescent="0.2">
      <c r="AD2556" s="4"/>
      <c r="AE2556" s="4"/>
    </row>
    <row r="2557" spans="30:31" x14ac:dyDescent="0.2">
      <c r="AD2557" s="4"/>
      <c r="AE2557" s="4"/>
    </row>
    <row r="2558" spans="30:31" x14ac:dyDescent="0.2">
      <c r="AD2558" s="4"/>
      <c r="AE2558" s="4"/>
    </row>
    <row r="2559" spans="30:31" x14ac:dyDescent="0.2">
      <c r="AD2559" s="4"/>
      <c r="AE2559" s="4"/>
    </row>
    <row r="2560" spans="30:31" x14ac:dyDescent="0.2">
      <c r="AD2560" s="4"/>
      <c r="AE2560" s="4"/>
    </row>
    <row r="2561" spans="30:31" x14ac:dyDescent="0.2">
      <c r="AD2561" s="4"/>
      <c r="AE2561" s="4"/>
    </row>
    <row r="2562" spans="30:31" x14ac:dyDescent="0.2">
      <c r="AD2562" s="4"/>
      <c r="AE2562" s="4"/>
    </row>
    <row r="2563" spans="30:31" x14ac:dyDescent="0.2">
      <c r="AD2563" s="4"/>
      <c r="AE2563" s="4"/>
    </row>
    <row r="2564" spans="30:31" x14ac:dyDescent="0.2">
      <c r="AD2564" s="4"/>
      <c r="AE2564" s="4"/>
    </row>
    <row r="2565" spans="30:31" x14ac:dyDescent="0.2">
      <c r="AD2565" s="4"/>
      <c r="AE2565" s="4"/>
    </row>
    <row r="2566" spans="30:31" x14ac:dyDescent="0.2">
      <c r="AD2566" s="4"/>
      <c r="AE2566" s="4"/>
    </row>
    <row r="2567" spans="30:31" x14ac:dyDescent="0.2">
      <c r="AD2567" s="4"/>
      <c r="AE2567" s="4"/>
    </row>
    <row r="2568" spans="30:31" x14ac:dyDescent="0.2">
      <c r="AD2568" s="4"/>
      <c r="AE2568" s="4"/>
    </row>
    <row r="2569" spans="30:31" x14ac:dyDescent="0.2">
      <c r="AD2569" s="4"/>
      <c r="AE2569" s="4"/>
    </row>
    <row r="2570" spans="30:31" x14ac:dyDescent="0.2">
      <c r="AD2570" s="4"/>
      <c r="AE2570" s="4"/>
    </row>
    <row r="2571" spans="30:31" x14ac:dyDescent="0.2">
      <c r="AD2571" s="4"/>
      <c r="AE2571" s="4"/>
    </row>
    <row r="2572" spans="30:31" x14ac:dyDescent="0.2">
      <c r="AD2572" s="4"/>
      <c r="AE2572" s="4"/>
    </row>
    <row r="2573" spans="30:31" x14ac:dyDescent="0.2">
      <c r="AD2573" s="4"/>
      <c r="AE2573" s="4"/>
    </row>
    <row r="2574" spans="30:31" x14ac:dyDescent="0.2">
      <c r="AD2574" s="4"/>
      <c r="AE2574" s="4"/>
    </row>
    <row r="2575" spans="30:31" x14ac:dyDescent="0.2">
      <c r="AD2575" s="4"/>
      <c r="AE2575" s="4"/>
    </row>
    <row r="2576" spans="30:31" x14ac:dyDescent="0.2">
      <c r="AD2576" s="4"/>
      <c r="AE2576" s="4"/>
    </row>
    <row r="2577" spans="30:31" x14ac:dyDescent="0.2">
      <c r="AD2577" s="4"/>
      <c r="AE2577" s="4"/>
    </row>
    <row r="2578" spans="30:31" x14ac:dyDescent="0.2">
      <c r="AD2578" s="4"/>
      <c r="AE2578" s="4"/>
    </row>
    <row r="2579" spans="30:31" x14ac:dyDescent="0.2">
      <c r="AD2579" s="4"/>
      <c r="AE2579" s="4"/>
    </row>
    <row r="2580" spans="30:31" x14ac:dyDescent="0.2">
      <c r="AD2580" s="4"/>
      <c r="AE2580" s="4"/>
    </row>
    <row r="2581" spans="30:31" x14ac:dyDescent="0.2">
      <c r="AD2581" s="4"/>
      <c r="AE2581" s="4"/>
    </row>
    <row r="2582" spans="30:31" x14ac:dyDescent="0.2">
      <c r="AD2582" s="4"/>
      <c r="AE2582" s="4"/>
    </row>
    <row r="2583" spans="30:31" x14ac:dyDescent="0.2">
      <c r="AD2583" s="4"/>
      <c r="AE2583" s="4"/>
    </row>
    <row r="2584" spans="30:31" x14ac:dyDescent="0.2">
      <c r="AD2584" s="4"/>
      <c r="AE2584" s="4"/>
    </row>
    <row r="2585" spans="30:31" x14ac:dyDescent="0.2">
      <c r="AD2585" s="4"/>
      <c r="AE2585" s="4"/>
    </row>
    <row r="2586" spans="30:31" x14ac:dyDescent="0.2">
      <c r="AD2586" s="4"/>
      <c r="AE2586" s="4"/>
    </row>
    <row r="2587" spans="30:31" x14ac:dyDescent="0.2">
      <c r="AD2587" s="4"/>
      <c r="AE2587" s="4"/>
    </row>
    <row r="2588" spans="30:31" x14ac:dyDescent="0.2">
      <c r="AD2588" s="4"/>
      <c r="AE2588" s="4"/>
    </row>
    <row r="2589" spans="30:31" x14ac:dyDescent="0.2">
      <c r="AD2589" s="4"/>
      <c r="AE2589" s="4"/>
    </row>
    <row r="2590" spans="30:31" x14ac:dyDescent="0.2">
      <c r="AD2590" s="4"/>
      <c r="AE2590" s="4"/>
    </row>
    <row r="2591" spans="30:31" x14ac:dyDescent="0.2">
      <c r="AD2591" s="4"/>
      <c r="AE2591" s="4"/>
    </row>
    <row r="2592" spans="30:31" x14ac:dyDescent="0.2">
      <c r="AD2592" s="4"/>
      <c r="AE2592" s="4"/>
    </row>
    <row r="2593" spans="30:31" x14ac:dyDescent="0.2">
      <c r="AD2593" s="4"/>
      <c r="AE2593" s="4"/>
    </row>
    <row r="2594" spans="30:31" x14ac:dyDescent="0.2">
      <c r="AD2594" s="4"/>
      <c r="AE2594" s="4"/>
    </row>
    <row r="2595" spans="30:31" x14ac:dyDescent="0.2">
      <c r="AD2595" s="4"/>
      <c r="AE2595" s="4"/>
    </row>
    <row r="2596" spans="30:31" x14ac:dyDescent="0.2">
      <c r="AD2596" s="4"/>
      <c r="AE2596" s="4"/>
    </row>
    <row r="2597" spans="30:31" x14ac:dyDescent="0.2">
      <c r="AD2597" s="4"/>
      <c r="AE2597" s="4"/>
    </row>
    <row r="2598" spans="30:31" x14ac:dyDescent="0.2">
      <c r="AD2598" s="4"/>
      <c r="AE2598" s="4"/>
    </row>
    <row r="2599" spans="30:31" x14ac:dyDescent="0.2">
      <c r="AD2599" s="4"/>
      <c r="AE2599" s="4"/>
    </row>
    <row r="2600" spans="30:31" x14ac:dyDescent="0.2">
      <c r="AD2600" s="4"/>
      <c r="AE2600" s="4"/>
    </row>
    <row r="2601" spans="30:31" x14ac:dyDescent="0.2">
      <c r="AD2601" s="4"/>
      <c r="AE2601" s="4"/>
    </row>
    <row r="2602" spans="30:31" x14ac:dyDescent="0.2">
      <c r="AD2602" s="4"/>
      <c r="AE2602" s="4"/>
    </row>
    <row r="2603" spans="30:31" x14ac:dyDescent="0.2">
      <c r="AD2603" s="4"/>
      <c r="AE2603" s="4"/>
    </row>
    <row r="2604" spans="30:31" x14ac:dyDescent="0.2">
      <c r="AD2604" s="4"/>
      <c r="AE2604" s="4"/>
    </row>
    <row r="2605" spans="30:31" x14ac:dyDescent="0.2">
      <c r="AD2605" s="4"/>
      <c r="AE2605" s="4"/>
    </row>
    <row r="2606" spans="30:31" x14ac:dyDescent="0.2">
      <c r="AD2606" s="4"/>
      <c r="AE2606" s="4"/>
    </row>
    <row r="2607" spans="30:31" x14ac:dyDescent="0.2">
      <c r="AD2607" s="4"/>
      <c r="AE2607" s="4"/>
    </row>
    <row r="2608" spans="30:31" x14ac:dyDescent="0.2">
      <c r="AD2608" s="4"/>
      <c r="AE2608" s="4"/>
    </row>
    <row r="2609" spans="30:31" x14ac:dyDescent="0.2">
      <c r="AD2609" s="4"/>
      <c r="AE2609" s="4"/>
    </row>
    <row r="2610" spans="30:31" x14ac:dyDescent="0.2">
      <c r="AD2610" s="4"/>
      <c r="AE2610" s="4"/>
    </row>
    <row r="2611" spans="30:31" x14ac:dyDescent="0.2">
      <c r="AD2611" s="4"/>
      <c r="AE2611" s="4"/>
    </row>
    <row r="2612" spans="30:31" x14ac:dyDescent="0.2">
      <c r="AD2612" s="4"/>
      <c r="AE2612" s="4"/>
    </row>
    <row r="2613" spans="30:31" x14ac:dyDescent="0.2">
      <c r="AD2613" s="4"/>
      <c r="AE2613" s="4"/>
    </row>
    <row r="2614" spans="30:31" x14ac:dyDescent="0.2">
      <c r="AD2614" s="4"/>
      <c r="AE2614" s="4"/>
    </row>
    <row r="2615" spans="30:31" x14ac:dyDescent="0.2">
      <c r="AD2615" s="4"/>
      <c r="AE2615" s="4"/>
    </row>
    <row r="2616" spans="30:31" x14ac:dyDescent="0.2">
      <c r="AD2616" s="4"/>
      <c r="AE2616" s="4"/>
    </row>
    <row r="2617" spans="30:31" x14ac:dyDescent="0.2">
      <c r="AD2617" s="4"/>
      <c r="AE2617" s="4"/>
    </row>
    <row r="2618" spans="30:31" x14ac:dyDescent="0.2">
      <c r="AD2618" s="4"/>
      <c r="AE2618" s="4"/>
    </row>
    <row r="2619" spans="30:31" x14ac:dyDescent="0.2">
      <c r="AD2619" s="4"/>
      <c r="AE2619" s="4"/>
    </row>
    <row r="2620" spans="30:31" x14ac:dyDescent="0.2">
      <c r="AD2620" s="4"/>
      <c r="AE2620" s="4"/>
    </row>
    <row r="2621" spans="30:31" x14ac:dyDescent="0.2">
      <c r="AD2621" s="4"/>
      <c r="AE2621" s="4"/>
    </row>
    <row r="2622" spans="30:31" x14ac:dyDescent="0.2">
      <c r="AD2622" s="4"/>
      <c r="AE2622" s="4"/>
    </row>
    <row r="2623" spans="30:31" x14ac:dyDescent="0.2">
      <c r="AD2623" s="4"/>
      <c r="AE2623" s="4"/>
    </row>
    <row r="2624" spans="30:31" x14ac:dyDescent="0.2">
      <c r="AD2624" s="4"/>
      <c r="AE2624" s="4"/>
    </row>
    <row r="2625" spans="30:31" x14ac:dyDescent="0.2">
      <c r="AD2625" s="4"/>
      <c r="AE2625" s="4"/>
    </row>
    <row r="2626" spans="30:31" x14ac:dyDescent="0.2">
      <c r="AD2626" s="4"/>
      <c r="AE2626" s="4"/>
    </row>
    <row r="2627" spans="30:31" x14ac:dyDescent="0.2">
      <c r="AD2627" s="4"/>
      <c r="AE2627" s="4"/>
    </row>
    <row r="2628" spans="30:31" x14ac:dyDescent="0.2">
      <c r="AD2628" s="4"/>
      <c r="AE2628" s="4"/>
    </row>
    <row r="2629" spans="30:31" x14ac:dyDescent="0.2">
      <c r="AD2629" s="4"/>
      <c r="AE2629" s="4"/>
    </row>
    <row r="2630" spans="30:31" x14ac:dyDescent="0.2">
      <c r="AD2630" s="4"/>
      <c r="AE2630" s="4"/>
    </row>
    <row r="2631" spans="30:31" x14ac:dyDescent="0.2">
      <c r="AD2631" s="4"/>
      <c r="AE2631" s="4"/>
    </row>
    <row r="2632" spans="30:31" x14ac:dyDescent="0.2">
      <c r="AD2632" s="4"/>
      <c r="AE2632" s="4"/>
    </row>
    <row r="2633" spans="30:31" x14ac:dyDescent="0.2">
      <c r="AD2633" s="4"/>
      <c r="AE2633" s="4"/>
    </row>
    <row r="2634" spans="30:31" x14ac:dyDescent="0.2">
      <c r="AD2634" s="4"/>
      <c r="AE2634" s="4"/>
    </row>
    <row r="2635" spans="30:31" x14ac:dyDescent="0.2">
      <c r="AD2635" s="4"/>
      <c r="AE2635" s="4"/>
    </row>
    <row r="2636" spans="30:31" x14ac:dyDescent="0.2">
      <c r="AD2636" s="4"/>
      <c r="AE2636" s="4"/>
    </row>
    <row r="2637" spans="30:31" x14ac:dyDescent="0.2">
      <c r="AD2637" s="4"/>
      <c r="AE2637" s="4"/>
    </row>
    <row r="2638" spans="30:31" x14ac:dyDescent="0.2">
      <c r="AD2638" s="4"/>
      <c r="AE2638" s="4"/>
    </row>
    <row r="2639" spans="30:31" x14ac:dyDescent="0.2">
      <c r="AD2639" s="4"/>
      <c r="AE2639" s="4"/>
    </row>
    <row r="2640" spans="30:31" x14ac:dyDescent="0.2">
      <c r="AD2640" s="4"/>
      <c r="AE2640" s="4"/>
    </row>
    <row r="2641" spans="30:31" x14ac:dyDescent="0.2">
      <c r="AD2641" s="4"/>
      <c r="AE2641" s="4"/>
    </row>
    <row r="2642" spans="30:31" x14ac:dyDescent="0.2">
      <c r="AD2642" s="4"/>
      <c r="AE2642" s="4"/>
    </row>
    <row r="2643" spans="30:31" x14ac:dyDescent="0.2">
      <c r="AD2643" s="4"/>
      <c r="AE2643" s="4"/>
    </row>
    <row r="2644" spans="30:31" x14ac:dyDescent="0.2">
      <c r="AD2644" s="4"/>
      <c r="AE2644" s="4"/>
    </row>
    <row r="2645" spans="30:31" x14ac:dyDescent="0.2">
      <c r="AD2645" s="4"/>
      <c r="AE2645" s="4"/>
    </row>
    <row r="2646" spans="30:31" x14ac:dyDescent="0.2">
      <c r="AD2646" s="4"/>
      <c r="AE2646" s="4"/>
    </row>
    <row r="2647" spans="30:31" x14ac:dyDescent="0.2">
      <c r="AD2647" s="4"/>
      <c r="AE2647" s="4"/>
    </row>
    <row r="2648" spans="30:31" x14ac:dyDescent="0.2">
      <c r="AD2648" s="4"/>
      <c r="AE2648" s="4"/>
    </row>
    <row r="2649" spans="30:31" x14ac:dyDescent="0.2">
      <c r="AD2649" s="4"/>
      <c r="AE2649" s="4"/>
    </row>
    <row r="2650" spans="30:31" x14ac:dyDescent="0.2">
      <c r="AD2650" s="4"/>
      <c r="AE2650" s="4"/>
    </row>
    <row r="2651" spans="30:31" x14ac:dyDescent="0.2">
      <c r="AD2651" s="4"/>
      <c r="AE2651" s="4"/>
    </row>
    <row r="2652" spans="30:31" x14ac:dyDescent="0.2">
      <c r="AD2652" s="4"/>
      <c r="AE2652" s="4"/>
    </row>
    <row r="2653" spans="30:31" x14ac:dyDescent="0.2">
      <c r="AD2653" s="4"/>
      <c r="AE2653" s="4"/>
    </row>
    <row r="2654" spans="30:31" x14ac:dyDescent="0.2">
      <c r="AD2654" s="4"/>
      <c r="AE2654" s="4"/>
    </row>
    <row r="2655" spans="30:31" x14ac:dyDescent="0.2">
      <c r="AD2655" s="4"/>
      <c r="AE2655" s="4"/>
    </row>
    <row r="2656" spans="30:31" x14ac:dyDescent="0.2">
      <c r="AD2656" s="4"/>
      <c r="AE2656" s="4"/>
    </row>
    <row r="2657" spans="30:31" x14ac:dyDescent="0.2">
      <c r="AD2657" s="4"/>
      <c r="AE2657" s="4"/>
    </row>
    <row r="2658" spans="30:31" x14ac:dyDescent="0.2">
      <c r="AD2658" s="4"/>
      <c r="AE2658" s="4"/>
    </row>
    <row r="2659" spans="30:31" x14ac:dyDescent="0.2">
      <c r="AD2659" s="4"/>
      <c r="AE2659" s="4"/>
    </row>
    <row r="2660" spans="30:31" x14ac:dyDescent="0.2">
      <c r="AD2660" s="4"/>
      <c r="AE2660" s="4"/>
    </row>
    <row r="2661" spans="30:31" x14ac:dyDescent="0.2">
      <c r="AD2661" s="4"/>
      <c r="AE2661" s="4"/>
    </row>
    <row r="2662" spans="30:31" x14ac:dyDescent="0.2">
      <c r="AD2662" s="4"/>
      <c r="AE2662" s="4"/>
    </row>
    <row r="2663" spans="30:31" x14ac:dyDescent="0.2">
      <c r="AD2663" s="4"/>
      <c r="AE2663" s="4"/>
    </row>
    <row r="2664" spans="30:31" x14ac:dyDescent="0.2">
      <c r="AD2664" s="4"/>
      <c r="AE2664" s="4"/>
    </row>
    <row r="2665" spans="30:31" x14ac:dyDescent="0.2">
      <c r="AD2665" s="4"/>
      <c r="AE2665" s="4"/>
    </row>
    <row r="2666" spans="30:31" x14ac:dyDescent="0.2">
      <c r="AD2666" s="4"/>
      <c r="AE2666" s="4"/>
    </row>
    <row r="2667" spans="30:31" x14ac:dyDescent="0.2">
      <c r="AD2667" s="4"/>
      <c r="AE2667" s="4"/>
    </row>
    <row r="2668" spans="30:31" x14ac:dyDescent="0.2">
      <c r="AD2668" s="4"/>
      <c r="AE2668" s="4"/>
    </row>
    <row r="2669" spans="30:31" x14ac:dyDescent="0.2">
      <c r="AD2669" s="4"/>
      <c r="AE2669" s="4"/>
    </row>
    <row r="2670" spans="30:31" x14ac:dyDescent="0.2">
      <c r="AD2670" s="4"/>
      <c r="AE2670" s="4"/>
    </row>
    <row r="2671" spans="30:31" x14ac:dyDescent="0.2">
      <c r="AD2671" s="4"/>
      <c r="AE2671" s="4"/>
    </row>
    <row r="2672" spans="30:31" x14ac:dyDescent="0.2">
      <c r="AD2672" s="4"/>
      <c r="AE2672" s="4"/>
    </row>
    <row r="2673" spans="30:31" x14ac:dyDescent="0.2">
      <c r="AD2673" s="4"/>
      <c r="AE2673" s="4"/>
    </row>
    <row r="2674" spans="30:31" x14ac:dyDescent="0.2">
      <c r="AD2674" s="4"/>
      <c r="AE2674" s="4"/>
    </row>
    <row r="2675" spans="30:31" x14ac:dyDescent="0.2">
      <c r="AD2675" s="4"/>
      <c r="AE2675" s="4"/>
    </row>
    <row r="2676" spans="30:31" x14ac:dyDescent="0.2">
      <c r="AD2676" s="4"/>
      <c r="AE2676" s="4"/>
    </row>
    <row r="2677" spans="30:31" x14ac:dyDescent="0.2">
      <c r="AD2677" s="4"/>
      <c r="AE2677" s="4"/>
    </row>
    <row r="2678" spans="30:31" x14ac:dyDescent="0.2">
      <c r="AD2678" s="4"/>
      <c r="AE2678" s="4"/>
    </row>
    <row r="2679" spans="30:31" x14ac:dyDescent="0.2">
      <c r="AD2679" s="4"/>
      <c r="AE2679" s="4"/>
    </row>
    <row r="2680" spans="30:31" x14ac:dyDescent="0.2">
      <c r="AD2680" s="4"/>
      <c r="AE2680" s="4"/>
    </row>
    <row r="2681" spans="30:31" x14ac:dyDescent="0.2">
      <c r="AD2681" s="4"/>
      <c r="AE2681" s="4"/>
    </row>
    <row r="2682" spans="30:31" x14ac:dyDescent="0.2">
      <c r="AD2682" s="4"/>
      <c r="AE2682" s="4"/>
    </row>
    <row r="2683" spans="30:31" x14ac:dyDescent="0.2">
      <c r="AD2683" s="4"/>
      <c r="AE2683" s="4"/>
    </row>
    <row r="2684" spans="30:31" x14ac:dyDescent="0.2">
      <c r="AD2684" s="4"/>
      <c r="AE2684" s="4"/>
    </row>
    <row r="2685" spans="30:31" x14ac:dyDescent="0.2">
      <c r="AD2685" s="4"/>
      <c r="AE2685" s="4"/>
    </row>
    <row r="2686" spans="30:31" x14ac:dyDescent="0.2">
      <c r="AD2686" s="4"/>
      <c r="AE2686" s="4"/>
    </row>
    <row r="2687" spans="30:31" x14ac:dyDescent="0.2">
      <c r="AD2687" s="4"/>
      <c r="AE2687" s="4"/>
    </row>
    <row r="2688" spans="30:31" x14ac:dyDescent="0.2">
      <c r="AD2688" s="4"/>
      <c r="AE2688" s="4"/>
    </row>
    <row r="2689" spans="30:31" x14ac:dyDescent="0.2">
      <c r="AD2689" s="4"/>
      <c r="AE2689" s="4"/>
    </row>
    <row r="2690" spans="30:31" x14ac:dyDescent="0.2">
      <c r="AD2690" s="4"/>
      <c r="AE2690" s="4"/>
    </row>
    <row r="2691" spans="30:31" x14ac:dyDescent="0.2">
      <c r="AD2691" s="4"/>
      <c r="AE2691" s="4"/>
    </row>
    <row r="2692" spans="30:31" x14ac:dyDescent="0.2">
      <c r="AD2692" s="4"/>
      <c r="AE2692" s="4"/>
    </row>
    <row r="2693" spans="30:31" x14ac:dyDescent="0.2">
      <c r="AD2693" s="4"/>
      <c r="AE2693" s="4"/>
    </row>
    <row r="2694" spans="30:31" x14ac:dyDescent="0.2">
      <c r="AD2694" s="4"/>
      <c r="AE2694" s="4"/>
    </row>
    <row r="2695" spans="30:31" x14ac:dyDescent="0.2">
      <c r="AD2695" s="4"/>
      <c r="AE2695" s="4"/>
    </row>
    <row r="2696" spans="30:31" x14ac:dyDescent="0.2">
      <c r="AD2696" s="4"/>
      <c r="AE2696" s="4"/>
    </row>
    <row r="2697" spans="30:31" x14ac:dyDescent="0.2">
      <c r="AD2697" s="4"/>
      <c r="AE2697" s="4"/>
    </row>
    <row r="2698" spans="30:31" x14ac:dyDescent="0.2">
      <c r="AD2698" s="4"/>
      <c r="AE2698" s="4"/>
    </row>
    <row r="2699" spans="30:31" x14ac:dyDescent="0.2">
      <c r="AD2699" s="4"/>
      <c r="AE2699" s="4"/>
    </row>
    <row r="2700" spans="30:31" x14ac:dyDescent="0.2">
      <c r="AD2700" s="4"/>
      <c r="AE2700" s="4"/>
    </row>
    <row r="2701" spans="30:31" x14ac:dyDescent="0.2">
      <c r="AD2701" s="4"/>
      <c r="AE2701" s="4"/>
    </row>
    <row r="2702" spans="30:31" x14ac:dyDescent="0.2">
      <c r="AD2702" s="4"/>
      <c r="AE2702" s="4"/>
    </row>
    <row r="2703" spans="30:31" x14ac:dyDescent="0.2">
      <c r="AD2703" s="4"/>
      <c r="AE2703" s="4"/>
    </row>
    <row r="2704" spans="30:31" x14ac:dyDescent="0.2">
      <c r="AD2704" s="4"/>
      <c r="AE2704" s="4"/>
    </row>
    <row r="2705" spans="30:31" x14ac:dyDescent="0.2">
      <c r="AD2705" s="4"/>
      <c r="AE2705" s="4"/>
    </row>
    <row r="2706" spans="30:31" x14ac:dyDescent="0.2">
      <c r="AD2706" s="4"/>
      <c r="AE2706" s="4"/>
    </row>
    <row r="2707" spans="30:31" x14ac:dyDescent="0.2">
      <c r="AD2707" s="4"/>
      <c r="AE2707" s="4"/>
    </row>
    <row r="2708" spans="30:31" x14ac:dyDescent="0.2">
      <c r="AD2708" s="4"/>
      <c r="AE2708" s="4"/>
    </row>
    <row r="2709" spans="30:31" x14ac:dyDescent="0.2">
      <c r="AD2709" s="4"/>
      <c r="AE2709" s="4"/>
    </row>
    <row r="2710" spans="30:31" x14ac:dyDescent="0.2">
      <c r="AD2710" s="4"/>
      <c r="AE2710" s="4"/>
    </row>
    <row r="2711" spans="30:31" x14ac:dyDescent="0.2">
      <c r="AD2711" s="4"/>
      <c r="AE2711" s="4"/>
    </row>
    <row r="2712" spans="30:31" x14ac:dyDescent="0.2">
      <c r="AD2712" s="4"/>
      <c r="AE2712" s="4"/>
    </row>
    <row r="2713" spans="30:31" x14ac:dyDescent="0.2">
      <c r="AD2713" s="4"/>
      <c r="AE2713" s="4"/>
    </row>
    <row r="2714" spans="30:31" x14ac:dyDescent="0.2">
      <c r="AD2714" s="4"/>
      <c r="AE2714" s="4"/>
    </row>
    <row r="2715" spans="30:31" x14ac:dyDescent="0.2">
      <c r="AD2715" s="4"/>
      <c r="AE2715" s="4"/>
    </row>
    <row r="2716" spans="30:31" x14ac:dyDescent="0.2">
      <c r="AD2716" s="4"/>
      <c r="AE2716" s="4"/>
    </row>
    <row r="2717" spans="30:31" x14ac:dyDescent="0.2">
      <c r="AD2717" s="4"/>
      <c r="AE2717" s="4"/>
    </row>
    <row r="2718" spans="30:31" x14ac:dyDescent="0.2">
      <c r="AD2718" s="4"/>
      <c r="AE2718" s="4"/>
    </row>
    <row r="2719" spans="30:31" x14ac:dyDescent="0.2">
      <c r="AD2719" s="4"/>
      <c r="AE2719" s="4"/>
    </row>
    <row r="2720" spans="30:31" x14ac:dyDescent="0.2">
      <c r="AD2720" s="4"/>
      <c r="AE2720" s="4"/>
    </row>
    <row r="2721" spans="30:31" x14ac:dyDescent="0.2">
      <c r="AD2721" s="4"/>
      <c r="AE2721" s="4"/>
    </row>
    <row r="2722" spans="30:31" x14ac:dyDescent="0.2">
      <c r="AD2722" s="4"/>
      <c r="AE2722" s="4"/>
    </row>
    <row r="2723" spans="30:31" x14ac:dyDescent="0.2">
      <c r="AD2723" s="4"/>
      <c r="AE2723" s="4"/>
    </row>
    <row r="2724" spans="30:31" x14ac:dyDescent="0.2">
      <c r="AD2724" s="4"/>
      <c r="AE2724" s="4"/>
    </row>
    <row r="2725" spans="30:31" x14ac:dyDescent="0.2">
      <c r="AD2725" s="4"/>
      <c r="AE2725" s="4"/>
    </row>
    <row r="2726" spans="30:31" x14ac:dyDescent="0.2">
      <c r="AD2726" s="4"/>
      <c r="AE2726" s="4"/>
    </row>
    <row r="2727" spans="30:31" x14ac:dyDescent="0.2">
      <c r="AD2727" s="4"/>
      <c r="AE2727" s="4"/>
    </row>
    <row r="2728" spans="30:31" x14ac:dyDescent="0.2">
      <c r="AD2728" s="4"/>
      <c r="AE2728" s="4"/>
    </row>
    <row r="2729" spans="30:31" x14ac:dyDescent="0.2">
      <c r="AD2729" s="4"/>
      <c r="AE2729" s="4"/>
    </row>
    <row r="2730" spans="30:31" x14ac:dyDescent="0.2">
      <c r="AD2730" s="4"/>
      <c r="AE2730" s="4"/>
    </row>
    <row r="2731" spans="30:31" x14ac:dyDescent="0.2">
      <c r="AD2731" s="4"/>
      <c r="AE2731" s="4"/>
    </row>
    <row r="2732" spans="30:31" x14ac:dyDescent="0.2">
      <c r="AD2732" s="4"/>
      <c r="AE2732" s="4"/>
    </row>
    <row r="2733" spans="30:31" x14ac:dyDescent="0.2">
      <c r="AD2733" s="4"/>
      <c r="AE2733" s="4"/>
    </row>
    <row r="2734" spans="30:31" x14ac:dyDescent="0.2">
      <c r="AD2734" s="4"/>
      <c r="AE2734" s="4"/>
    </row>
    <row r="2735" spans="30:31" x14ac:dyDescent="0.2">
      <c r="AD2735" s="4"/>
      <c r="AE2735" s="4"/>
    </row>
    <row r="2736" spans="30:31" x14ac:dyDescent="0.2">
      <c r="AD2736" s="4"/>
      <c r="AE2736" s="4"/>
    </row>
    <row r="2737" spans="30:31" x14ac:dyDescent="0.2">
      <c r="AD2737" s="4"/>
      <c r="AE2737" s="4"/>
    </row>
    <row r="2738" spans="30:31" x14ac:dyDescent="0.2">
      <c r="AD2738" s="4"/>
      <c r="AE2738" s="4"/>
    </row>
    <row r="2739" spans="30:31" x14ac:dyDescent="0.2">
      <c r="AD2739" s="4"/>
      <c r="AE2739" s="4"/>
    </row>
    <row r="2740" spans="30:31" x14ac:dyDescent="0.2">
      <c r="AD2740" s="4"/>
      <c r="AE2740" s="4"/>
    </row>
    <row r="2741" spans="30:31" x14ac:dyDescent="0.2">
      <c r="AD2741" s="4"/>
      <c r="AE2741" s="4"/>
    </row>
    <row r="2742" spans="30:31" x14ac:dyDescent="0.2">
      <c r="AD2742" s="4"/>
      <c r="AE2742" s="4"/>
    </row>
    <row r="2743" spans="30:31" x14ac:dyDescent="0.2">
      <c r="AD2743" s="4"/>
      <c r="AE2743" s="4"/>
    </row>
    <row r="2744" spans="30:31" x14ac:dyDescent="0.2">
      <c r="AD2744" s="4"/>
      <c r="AE2744" s="4"/>
    </row>
    <row r="2745" spans="30:31" x14ac:dyDescent="0.2">
      <c r="AD2745" s="4"/>
      <c r="AE2745" s="4"/>
    </row>
    <row r="2746" spans="30:31" x14ac:dyDescent="0.2">
      <c r="AD2746" s="4"/>
      <c r="AE2746" s="4"/>
    </row>
    <row r="2747" spans="30:31" x14ac:dyDescent="0.2">
      <c r="AD2747" s="4"/>
      <c r="AE2747" s="4"/>
    </row>
    <row r="2748" spans="30:31" x14ac:dyDescent="0.2">
      <c r="AD2748" s="4"/>
      <c r="AE2748" s="4"/>
    </row>
    <row r="2749" spans="30:31" x14ac:dyDescent="0.2">
      <c r="AD2749" s="4"/>
      <c r="AE2749" s="4"/>
    </row>
    <row r="2750" spans="30:31" x14ac:dyDescent="0.2">
      <c r="AD2750" s="4"/>
      <c r="AE2750" s="4"/>
    </row>
    <row r="2751" spans="30:31" x14ac:dyDescent="0.2">
      <c r="AD2751" s="4"/>
      <c r="AE2751" s="4"/>
    </row>
    <row r="2752" spans="30:31" x14ac:dyDescent="0.2">
      <c r="AD2752" s="4"/>
      <c r="AE2752" s="4"/>
    </row>
    <row r="2753" spans="30:31" x14ac:dyDescent="0.2">
      <c r="AD2753" s="4"/>
      <c r="AE2753" s="4"/>
    </row>
    <row r="2754" spans="30:31" x14ac:dyDescent="0.2">
      <c r="AD2754" s="4"/>
      <c r="AE2754" s="4"/>
    </row>
    <row r="2755" spans="30:31" x14ac:dyDescent="0.2">
      <c r="AD2755" s="4"/>
      <c r="AE2755" s="4"/>
    </row>
    <row r="2756" spans="30:31" x14ac:dyDescent="0.2">
      <c r="AD2756" s="4"/>
      <c r="AE2756" s="4"/>
    </row>
    <row r="2757" spans="30:31" x14ac:dyDescent="0.2">
      <c r="AD2757" s="4"/>
      <c r="AE2757" s="4"/>
    </row>
    <row r="2758" spans="30:31" x14ac:dyDescent="0.2">
      <c r="AD2758" s="4"/>
      <c r="AE2758" s="4"/>
    </row>
    <row r="2759" spans="30:31" x14ac:dyDescent="0.2">
      <c r="AD2759" s="4"/>
      <c r="AE2759" s="4"/>
    </row>
    <row r="2760" spans="30:31" x14ac:dyDescent="0.2">
      <c r="AD2760" s="4"/>
      <c r="AE2760" s="4"/>
    </row>
    <row r="2761" spans="30:31" x14ac:dyDescent="0.2">
      <c r="AD2761" s="4"/>
      <c r="AE2761" s="4"/>
    </row>
    <row r="2762" spans="30:31" x14ac:dyDescent="0.2">
      <c r="AD2762" s="4"/>
      <c r="AE2762" s="4"/>
    </row>
    <row r="2763" spans="30:31" x14ac:dyDescent="0.2">
      <c r="AD2763" s="4"/>
      <c r="AE2763" s="4"/>
    </row>
    <row r="2764" spans="30:31" x14ac:dyDescent="0.2">
      <c r="AD2764" s="4"/>
      <c r="AE2764" s="4"/>
    </row>
    <row r="2765" spans="30:31" x14ac:dyDescent="0.2">
      <c r="AD2765" s="4"/>
      <c r="AE2765" s="4"/>
    </row>
    <row r="2766" spans="30:31" x14ac:dyDescent="0.2">
      <c r="AD2766" s="4"/>
      <c r="AE2766" s="4"/>
    </row>
    <row r="2767" spans="30:31" x14ac:dyDescent="0.2">
      <c r="AD2767" s="4"/>
      <c r="AE2767" s="4"/>
    </row>
    <row r="2768" spans="30:31" x14ac:dyDescent="0.2">
      <c r="AD2768" s="4"/>
      <c r="AE2768" s="4"/>
    </row>
    <row r="2769" spans="30:31" x14ac:dyDescent="0.2">
      <c r="AD2769" s="4"/>
      <c r="AE2769" s="4"/>
    </row>
    <row r="2770" spans="30:31" x14ac:dyDescent="0.2">
      <c r="AD2770" s="4"/>
      <c r="AE2770" s="4"/>
    </row>
    <row r="2771" spans="30:31" x14ac:dyDescent="0.2">
      <c r="AD2771" s="4"/>
      <c r="AE2771" s="4"/>
    </row>
    <row r="2772" spans="30:31" x14ac:dyDescent="0.2">
      <c r="AD2772" s="4"/>
      <c r="AE2772" s="4"/>
    </row>
    <row r="2773" spans="30:31" x14ac:dyDescent="0.2">
      <c r="AD2773" s="4"/>
      <c r="AE2773" s="4"/>
    </row>
    <row r="2774" spans="30:31" x14ac:dyDescent="0.2">
      <c r="AD2774" s="4"/>
      <c r="AE2774" s="4"/>
    </row>
    <row r="2775" spans="30:31" x14ac:dyDescent="0.2">
      <c r="AD2775" s="4"/>
      <c r="AE2775" s="4"/>
    </row>
    <row r="2776" spans="30:31" x14ac:dyDescent="0.2">
      <c r="AD2776" s="4"/>
      <c r="AE2776" s="4"/>
    </row>
    <row r="2777" spans="30:31" x14ac:dyDescent="0.2">
      <c r="AD2777" s="4"/>
      <c r="AE2777" s="4"/>
    </row>
    <row r="2778" spans="30:31" x14ac:dyDescent="0.2">
      <c r="AD2778" s="4"/>
      <c r="AE2778" s="4"/>
    </row>
    <row r="2779" spans="30:31" x14ac:dyDescent="0.2">
      <c r="AD2779" s="4"/>
      <c r="AE2779" s="4"/>
    </row>
    <row r="2780" spans="30:31" x14ac:dyDescent="0.2">
      <c r="AD2780" s="4"/>
      <c r="AE2780" s="4"/>
    </row>
    <row r="2781" spans="30:31" x14ac:dyDescent="0.2">
      <c r="AD2781" s="4"/>
      <c r="AE2781" s="4"/>
    </row>
    <row r="2782" spans="30:31" x14ac:dyDescent="0.2">
      <c r="AD2782" s="4"/>
      <c r="AE2782" s="4"/>
    </row>
    <row r="2783" spans="30:31" x14ac:dyDescent="0.2">
      <c r="AD2783" s="4"/>
      <c r="AE2783" s="4"/>
    </row>
    <row r="2784" spans="30:31" x14ac:dyDescent="0.2">
      <c r="AD2784" s="4"/>
      <c r="AE2784" s="4"/>
    </row>
    <row r="2785" spans="30:31" x14ac:dyDescent="0.2">
      <c r="AD2785" s="4"/>
      <c r="AE2785" s="4"/>
    </row>
    <row r="2786" spans="30:31" x14ac:dyDescent="0.2">
      <c r="AD2786" s="4"/>
      <c r="AE2786" s="4"/>
    </row>
    <row r="2787" spans="30:31" x14ac:dyDescent="0.2">
      <c r="AD2787" s="4"/>
      <c r="AE2787" s="4"/>
    </row>
    <row r="2788" spans="30:31" x14ac:dyDescent="0.2">
      <c r="AD2788" s="4"/>
      <c r="AE2788" s="4"/>
    </row>
    <row r="2789" spans="30:31" x14ac:dyDescent="0.2">
      <c r="AD2789" s="4"/>
      <c r="AE2789" s="4"/>
    </row>
    <row r="2790" spans="30:31" x14ac:dyDescent="0.2">
      <c r="AD2790" s="4"/>
      <c r="AE2790" s="4"/>
    </row>
    <row r="2791" spans="30:31" x14ac:dyDescent="0.2">
      <c r="AD2791" s="4"/>
      <c r="AE2791" s="4"/>
    </row>
    <row r="2792" spans="30:31" x14ac:dyDescent="0.2">
      <c r="AD2792" s="4"/>
      <c r="AE2792" s="4"/>
    </row>
    <row r="2793" spans="30:31" x14ac:dyDescent="0.2">
      <c r="AD2793" s="4"/>
      <c r="AE2793" s="4"/>
    </row>
    <row r="2794" spans="30:31" x14ac:dyDescent="0.2">
      <c r="AD2794" s="4"/>
      <c r="AE2794" s="4"/>
    </row>
    <row r="2795" spans="30:31" x14ac:dyDescent="0.2">
      <c r="AD2795" s="4"/>
      <c r="AE2795" s="4"/>
    </row>
    <row r="2796" spans="30:31" x14ac:dyDescent="0.2">
      <c r="AD2796" s="4"/>
      <c r="AE2796" s="4"/>
    </row>
    <row r="2797" spans="30:31" x14ac:dyDescent="0.2">
      <c r="AD2797" s="4"/>
      <c r="AE2797" s="4"/>
    </row>
    <row r="2798" spans="30:31" x14ac:dyDescent="0.2">
      <c r="AD2798" s="4"/>
      <c r="AE2798" s="4"/>
    </row>
    <row r="2799" spans="30:31" x14ac:dyDescent="0.2">
      <c r="AD2799" s="4"/>
      <c r="AE2799" s="4"/>
    </row>
    <row r="2800" spans="30:31" x14ac:dyDescent="0.2">
      <c r="AD2800" s="4"/>
      <c r="AE2800" s="4"/>
    </row>
    <row r="2801" spans="30:31" x14ac:dyDescent="0.2">
      <c r="AD2801" s="4"/>
      <c r="AE2801" s="4"/>
    </row>
    <row r="2802" spans="30:31" x14ac:dyDescent="0.2">
      <c r="AD2802" s="4"/>
      <c r="AE2802" s="4"/>
    </row>
    <row r="2803" spans="30:31" x14ac:dyDescent="0.2">
      <c r="AD2803" s="4"/>
      <c r="AE2803" s="4"/>
    </row>
    <row r="2804" spans="30:31" x14ac:dyDescent="0.2">
      <c r="AD2804" s="4"/>
      <c r="AE2804" s="4"/>
    </row>
    <row r="2805" spans="30:31" x14ac:dyDescent="0.2">
      <c r="AD2805" s="4"/>
      <c r="AE2805" s="4"/>
    </row>
    <row r="2806" spans="30:31" x14ac:dyDescent="0.2">
      <c r="AD2806" s="4"/>
      <c r="AE2806" s="4"/>
    </row>
    <row r="2807" spans="30:31" x14ac:dyDescent="0.2">
      <c r="AD2807" s="4"/>
      <c r="AE2807" s="4"/>
    </row>
    <row r="2808" spans="30:31" x14ac:dyDescent="0.2">
      <c r="AD2808" s="4"/>
      <c r="AE2808" s="4"/>
    </row>
    <row r="2809" spans="30:31" x14ac:dyDescent="0.2">
      <c r="AD2809" s="4"/>
      <c r="AE2809" s="4"/>
    </row>
    <row r="2810" spans="30:31" x14ac:dyDescent="0.2">
      <c r="AD2810" s="4"/>
      <c r="AE2810" s="4"/>
    </row>
    <row r="2811" spans="30:31" x14ac:dyDescent="0.2">
      <c r="AD2811" s="4"/>
      <c r="AE2811" s="4"/>
    </row>
    <row r="2812" spans="30:31" x14ac:dyDescent="0.2">
      <c r="AD2812" s="4"/>
      <c r="AE2812" s="4"/>
    </row>
    <row r="2813" spans="30:31" x14ac:dyDescent="0.2">
      <c r="AD2813" s="4"/>
      <c r="AE2813" s="4"/>
    </row>
    <row r="2814" spans="30:31" x14ac:dyDescent="0.2">
      <c r="AD2814" s="4"/>
      <c r="AE2814" s="4"/>
    </row>
    <row r="2815" spans="30:31" x14ac:dyDescent="0.2">
      <c r="AD2815" s="4"/>
      <c r="AE2815" s="4"/>
    </row>
    <row r="2816" spans="30:31" x14ac:dyDescent="0.2">
      <c r="AD2816" s="4"/>
      <c r="AE2816" s="4"/>
    </row>
    <row r="2817" spans="30:31" x14ac:dyDescent="0.2">
      <c r="AD2817" s="4"/>
      <c r="AE2817" s="4"/>
    </row>
    <row r="2818" spans="30:31" x14ac:dyDescent="0.2">
      <c r="AD2818" s="4"/>
      <c r="AE2818" s="4"/>
    </row>
    <row r="2819" spans="30:31" x14ac:dyDescent="0.2">
      <c r="AD2819" s="4"/>
      <c r="AE2819" s="4"/>
    </row>
    <row r="2820" spans="30:31" x14ac:dyDescent="0.2">
      <c r="AD2820" s="4"/>
      <c r="AE2820" s="4"/>
    </row>
    <row r="2821" spans="30:31" x14ac:dyDescent="0.2">
      <c r="AD2821" s="4"/>
      <c r="AE2821" s="4"/>
    </row>
    <row r="2822" spans="30:31" x14ac:dyDescent="0.2">
      <c r="AD2822" s="4"/>
      <c r="AE2822" s="4"/>
    </row>
    <row r="2823" spans="30:31" x14ac:dyDescent="0.2">
      <c r="AD2823" s="4"/>
      <c r="AE2823" s="4"/>
    </row>
    <row r="2824" spans="30:31" x14ac:dyDescent="0.2">
      <c r="AD2824" s="4"/>
      <c r="AE2824" s="4"/>
    </row>
    <row r="2825" spans="30:31" x14ac:dyDescent="0.2">
      <c r="AD2825" s="4"/>
      <c r="AE2825" s="4"/>
    </row>
    <row r="2826" spans="30:31" x14ac:dyDescent="0.2">
      <c r="AD2826" s="4"/>
      <c r="AE2826" s="4"/>
    </row>
    <row r="2827" spans="30:31" x14ac:dyDescent="0.2">
      <c r="AD2827" s="4"/>
      <c r="AE2827" s="4"/>
    </row>
    <row r="2828" spans="30:31" x14ac:dyDescent="0.2">
      <c r="AD2828" s="4"/>
      <c r="AE2828" s="4"/>
    </row>
    <row r="2829" spans="30:31" x14ac:dyDescent="0.2">
      <c r="AD2829" s="4"/>
      <c r="AE2829" s="4"/>
    </row>
    <row r="2830" spans="30:31" x14ac:dyDescent="0.2">
      <c r="AD2830" s="4"/>
      <c r="AE2830" s="4"/>
    </row>
    <row r="2831" spans="30:31" x14ac:dyDescent="0.2">
      <c r="AD2831" s="4"/>
      <c r="AE2831" s="4"/>
    </row>
    <row r="2832" spans="30:31" x14ac:dyDescent="0.2">
      <c r="AD2832" s="4"/>
      <c r="AE2832" s="4"/>
    </row>
    <row r="2833" spans="30:31" x14ac:dyDescent="0.2">
      <c r="AD2833" s="4"/>
      <c r="AE2833" s="4"/>
    </row>
    <row r="2834" spans="30:31" x14ac:dyDescent="0.2">
      <c r="AD2834" s="4"/>
      <c r="AE2834" s="4"/>
    </row>
    <row r="2835" spans="30:31" x14ac:dyDescent="0.2">
      <c r="AD2835" s="4"/>
      <c r="AE2835" s="4"/>
    </row>
    <row r="2836" spans="30:31" x14ac:dyDescent="0.2">
      <c r="AD2836" s="4"/>
      <c r="AE2836" s="4"/>
    </row>
    <row r="2837" spans="30:31" x14ac:dyDescent="0.2">
      <c r="AD2837" s="4"/>
      <c r="AE2837" s="4"/>
    </row>
    <row r="2838" spans="30:31" x14ac:dyDescent="0.2">
      <c r="AD2838" s="4"/>
      <c r="AE2838" s="4"/>
    </row>
    <row r="2839" spans="30:31" x14ac:dyDescent="0.2">
      <c r="AD2839" s="4"/>
      <c r="AE2839" s="4"/>
    </row>
    <row r="2840" spans="30:31" x14ac:dyDescent="0.2">
      <c r="AD2840" s="4"/>
      <c r="AE2840" s="4"/>
    </row>
    <row r="2841" spans="30:31" x14ac:dyDescent="0.2">
      <c r="AD2841" s="4"/>
      <c r="AE2841" s="4"/>
    </row>
    <row r="2842" spans="30:31" x14ac:dyDescent="0.2">
      <c r="AD2842" s="4"/>
      <c r="AE2842" s="4"/>
    </row>
    <row r="2843" spans="30:31" x14ac:dyDescent="0.2">
      <c r="AD2843" s="4"/>
      <c r="AE2843" s="4"/>
    </row>
    <row r="2844" spans="30:31" x14ac:dyDescent="0.2">
      <c r="AD2844" s="4"/>
      <c r="AE2844" s="4"/>
    </row>
    <row r="2845" spans="30:31" x14ac:dyDescent="0.2">
      <c r="AD2845" s="4"/>
      <c r="AE2845" s="4"/>
    </row>
    <row r="2846" spans="30:31" x14ac:dyDescent="0.2">
      <c r="AD2846" s="4"/>
      <c r="AE2846" s="4"/>
    </row>
    <row r="2847" spans="30:31" x14ac:dyDescent="0.2">
      <c r="AD2847" s="4"/>
      <c r="AE2847" s="4"/>
    </row>
    <row r="2848" spans="30:31" x14ac:dyDescent="0.2">
      <c r="AD2848" s="4"/>
      <c r="AE2848" s="4"/>
    </row>
    <row r="2849" spans="30:31" x14ac:dyDescent="0.2">
      <c r="AD2849" s="4"/>
      <c r="AE2849" s="4"/>
    </row>
    <row r="2850" spans="30:31" x14ac:dyDescent="0.2">
      <c r="AD2850" s="4"/>
      <c r="AE2850" s="4"/>
    </row>
    <row r="2851" spans="30:31" x14ac:dyDescent="0.2">
      <c r="AD2851" s="4"/>
      <c r="AE2851" s="4"/>
    </row>
    <row r="2852" spans="30:31" x14ac:dyDescent="0.2">
      <c r="AD2852" s="4"/>
      <c r="AE2852" s="4"/>
    </row>
    <row r="2853" spans="30:31" x14ac:dyDescent="0.2">
      <c r="AD2853" s="4"/>
      <c r="AE2853" s="4"/>
    </row>
    <row r="2854" spans="30:31" x14ac:dyDescent="0.2">
      <c r="AD2854" s="4"/>
      <c r="AE2854" s="4"/>
    </row>
    <row r="2855" spans="30:31" x14ac:dyDescent="0.2">
      <c r="AD2855" s="4"/>
      <c r="AE2855" s="4"/>
    </row>
    <row r="2856" spans="30:31" x14ac:dyDescent="0.2">
      <c r="AD2856" s="4"/>
      <c r="AE2856" s="4"/>
    </row>
    <row r="2857" spans="30:31" x14ac:dyDescent="0.2">
      <c r="AD2857" s="4"/>
      <c r="AE2857" s="4"/>
    </row>
    <row r="2858" spans="30:31" x14ac:dyDescent="0.2">
      <c r="AD2858" s="4"/>
      <c r="AE2858" s="4"/>
    </row>
    <row r="2859" spans="30:31" x14ac:dyDescent="0.2">
      <c r="AD2859" s="4"/>
      <c r="AE2859" s="4"/>
    </row>
    <row r="2860" spans="30:31" x14ac:dyDescent="0.2">
      <c r="AD2860" s="4"/>
      <c r="AE2860" s="4"/>
    </row>
    <row r="2861" spans="30:31" x14ac:dyDescent="0.2">
      <c r="AD2861" s="4"/>
      <c r="AE2861" s="4"/>
    </row>
    <row r="2862" spans="30:31" x14ac:dyDescent="0.2">
      <c r="AD2862" s="4"/>
      <c r="AE2862" s="4"/>
    </row>
    <row r="2863" spans="30:31" x14ac:dyDescent="0.2">
      <c r="AD2863" s="4"/>
      <c r="AE2863" s="4"/>
    </row>
    <row r="2864" spans="30:31" x14ac:dyDescent="0.2">
      <c r="AD2864" s="4"/>
      <c r="AE2864" s="4"/>
    </row>
    <row r="2865" spans="30:31" x14ac:dyDescent="0.2">
      <c r="AD2865" s="4"/>
      <c r="AE2865" s="4"/>
    </row>
    <row r="2866" spans="30:31" x14ac:dyDescent="0.2">
      <c r="AD2866" s="4"/>
      <c r="AE2866" s="4"/>
    </row>
    <row r="2867" spans="30:31" x14ac:dyDescent="0.2">
      <c r="AD2867" s="4"/>
      <c r="AE2867" s="4"/>
    </row>
    <row r="2868" spans="30:31" x14ac:dyDescent="0.2">
      <c r="AD2868" s="4"/>
      <c r="AE2868" s="4"/>
    </row>
    <row r="2869" spans="30:31" x14ac:dyDescent="0.2">
      <c r="AD2869" s="4"/>
      <c r="AE2869" s="4"/>
    </row>
    <row r="2870" spans="30:31" x14ac:dyDescent="0.2">
      <c r="AD2870" s="4"/>
      <c r="AE2870" s="4"/>
    </row>
    <row r="2871" spans="30:31" x14ac:dyDescent="0.2">
      <c r="AD2871" s="4"/>
      <c r="AE2871" s="4"/>
    </row>
    <row r="2872" spans="30:31" x14ac:dyDescent="0.2">
      <c r="AD2872" s="4"/>
      <c r="AE2872" s="4"/>
    </row>
    <row r="2873" spans="30:31" x14ac:dyDescent="0.2">
      <c r="AD2873" s="4"/>
      <c r="AE2873" s="4"/>
    </row>
    <row r="2874" spans="30:31" x14ac:dyDescent="0.2">
      <c r="AD2874" s="4"/>
      <c r="AE2874" s="4"/>
    </row>
    <row r="2875" spans="30:31" x14ac:dyDescent="0.2">
      <c r="AD2875" s="4"/>
      <c r="AE2875" s="4"/>
    </row>
    <row r="2876" spans="30:31" x14ac:dyDescent="0.2">
      <c r="AD2876" s="4"/>
      <c r="AE2876" s="4"/>
    </row>
    <row r="2877" spans="30:31" x14ac:dyDescent="0.2">
      <c r="AD2877" s="4"/>
      <c r="AE2877" s="4"/>
    </row>
    <row r="2878" spans="30:31" x14ac:dyDescent="0.2">
      <c r="AD2878" s="4"/>
      <c r="AE2878" s="4"/>
    </row>
    <row r="2879" spans="30:31" x14ac:dyDescent="0.2">
      <c r="AD2879" s="4"/>
      <c r="AE2879" s="4"/>
    </row>
    <row r="2880" spans="30:31" x14ac:dyDescent="0.2">
      <c r="AD2880" s="4"/>
      <c r="AE2880" s="4"/>
    </row>
    <row r="2881" spans="30:31" x14ac:dyDescent="0.2">
      <c r="AD2881" s="4"/>
      <c r="AE2881" s="4"/>
    </row>
    <row r="2882" spans="30:31" x14ac:dyDescent="0.2">
      <c r="AD2882" s="4"/>
      <c r="AE2882" s="4"/>
    </row>
    <row r="2883" spans="30:31" x14ac:dyDescent="0.2">
      <c r="AD2883" s="4"/>
      <c r="AE2883" s="4"/>
    </row>
    <row r="2884" spans="30:31" x14ac:dyDescent="0.2">
      <c r="AD2884" s="4"/>
      <c r="AE2884" s="4"/>
    </row>
    <row r="2885" spans="30:31" x14ac:dyDescent="0.2">
      <c r="AD2885" s="4"/>
      <c r="AE2885" s="4"/>
    </row>
    <row r="2886" spans="30:31" x14ac:dyDescent="0.2">
      <c r="AD2886" s="4"/>
      <c r="AE2886" s="4"/>
    </row>
    <row r="2887" spans="30:31" x14ac:dyDescent="0.2">
      <c r="AD2887" s="4"/>
      <c r="AE2887" s="4"/>
    </row>
    <row r="2888" spans="30:31" x14ac:dyDescent="0.2">
      <c r="AD2888" s="4"/>
      <c r="AE2888" s="4"/>
    </row>
    <row r="2889" spans="30:31" x14ac:dyDescent="0.2">
      <c r="AD2889" s="4"/>
      <c r="AE2889" s="4"/>
    </row>
    <row r="2890" spans="30:31" x14ac:dyDescent="0.2">
      <c r="AD2890" s="4"/>
      <c r="AE2890" s="4"/>
    </row>
    <row r="2891" spans="30:31" x14ac:dyDescent="0.2">
      <c r="AD2891" s="4"/>
      <c r="AE2891" s="4"/>
    </row>
    <row r="2892" spans="30:31" x14ac:dyDescent="0.2">
      <c r="AD2892" s="4"/>
      <c r="AE2892" s="4"/>
    </row>
    <row r="2893" spans="30:31" x14ac:dyDescent="0.2">
      <c r="AD2893" s="4"/>
      <c r="AE2893" s="4"/>
    </row>
    <row r="2894" spans="30:31" x14ac:dyDescent="0.2">
      <c r="AD2894" s="4"/>
      <c r="AE2894" s="4"/>
    </row>
    <row r="2895" spans="30:31" x14ac:dyDescent="0.2">
      <c r="AD2895" s="4"/>
      <c r="AE2895" s="4"/>
    </row>
    <row r="2896" spans="30:31" x14ac:dyDescent="0.2">
      <c r="AD2896" s="4"/>
      <c r="AE2896" s="4"/>
    </row>
    <row r="2897" spans="30:31" x14ac:dyDescent="0.2">
      <c r="AD2897" s="4"/>
      <c r="AE2897" s="4"/>
    </row>
    <row r="2898" spans="30:31" x14ac:dyDescent="0.2">
      <c r="AD2898" s="4"/>
      <c r="AE2898" s="4"/>
    </row>
    <row r="2899" spans="30:31" x14ac:dyDescent="0.2">
      <c r="AD2899" s="4"/>
      <c r="AE2899" s="4"/>
    </row>
    <row r="2900" spans="30:31" x14ac:dyDescent="0.2">
      <c r="AD2900" s="4"/>
      <c r="AE2900" s="4"/>
    </row>
    <row r="2901" spans="30:31" x14ac:dyDescent="0.2">
      <c r="AD2901" s="4"/>
      <c r="AE2901" s="4"/>
    </row>
    <row r="2902" spans="30:31" x14ac:dyDescent="0.2">
      <c r="AD2902" s="4"/>
      <c r="AE2902" s="4"/>
    </row>
    <row r="2903" spans="30:31" x14ac:dyDescent="0.2">
      <c r="AD2903" s="4"/>
      <c r="AE2903" s="4"/>
    </row>
    <row r="2904" spans="30:31" x14ac:dyDescent="0.2">
      <c r="AD2904" s="4"/>
      <c r="AE2904" s="4"/>
    </row>
    <row r="2905" spans="30:31" x14ac:dyDescent="0.2">
      <c r="AD2905" s="4"/>
      <c r="AE2905" s="4"/>
    </row>
    <row r="2906" spans="30:31" x14ac:dyDescent="0.2">
      <c r="AD2906" s="4"/>
      <c r="AE2906" s="4"/>
    </row>
    <row r="2907" spans="30:31" x14ac:dyDescent="0.2">
      <c r="AD2907" s="4"/>
      <c r="AE2907" s="4"/>
    </row>
    <row r="2908" spans="30:31" x14ac:dyDescent="0.2">
      <c r="AD2908" s="4"/>
      <c r="AE2908" s="4"/>
    </row>
    <row r="2909" spans="30:31" x14ac:dyDescent="0.2">
      <c r="AD2909" s="4"/>
      <c r="AE2909" s="4"/>
    </row>
    <row r="2910" spans="30:31" x14ac:dyDescent="0.2">
      <c r="AD2910" s="4"/>
      <c r="AE2910" s="4"/>
    </row>
    <row r="2911" spans="30:31" x14ac:dyDescent="0.2">
      <c r="AD2911" s="4"/>
      <c r="AE2911" s="4"/>
    </row>
    <row r="2912" spans="30:31" x14ac:dyDescent="0.2">
      <c r="AD2912" s="4"/>
      <c r="AE2912" s="4"/>
    </row>
    <row r="2913" spans="30:31" x14ac:dyDescent="0.2">
      <c r="AD2913" s="4"/>
      <c r="AE2913" s="4"/>
    </row>
    <row r="2914" spans="30:31" x14ac:dyDescent="0.2">
      <c r="AD2914" s="4"/>
      <c r="AE2914" s="4"/>
    </row>
    <row r="2915" spans="30:31" x14ac:dyDescent="0.2">
      <c r="AD2915" s="4"/>
      <c r="AE2915" s="4"/>
    </row>
    <row r="2916" spans="30:31" x14ac:dyDescent="0.2">
      <c r="AD2916" s="4"/>
      <c r="AE2916" s="4"/>
    </row>
    <row r="2917" spans="30:31" x14ac:dyDescent="0.2">
      <c r="AD2917" s="4"/>
      <c r="AE2917" s="4"/>
    </row>
    <row r="2918" spans="30:31" x14ac:dyDescent="0.2">
      <c r="AD2918" s="4"/>
      <c r="AE2918" s="4"/>
    </row>
    <row r="2919" spans="30:31" x14ac:dyDescent="0.2">
      <c r="AD2919" s="4"/>
      <c r="AE2919" s="4"/>
    </row>
    <row r="2920" spans="30:31" x14ac:dyDescent="0.2">
      <c r="AD2920" s="4"/>
      <c r="AE2920" s="4"/>
    </row>
    <row r="2921" spans="30:31" x14ac:dyDescent="0.2">
      <c r="AD2921" s="4"/>
      <c r="AE2921" s="4"/>
    </row>
    <row r="2922" spans="30:31" x14ac:dyDescent="0.2">
      <c r="AD2922" s="4"/>
      <c r="AE2922" s="4"/>
    </row>
    <row r="2923" spans="30:31" x14ac:dyDescent="0.2">
      <c r="AD2923" s="4"/>
      <c r="AE2923" s="4"/>
    </row>
    <row r="2924" spans="30:31" x14ac:dyDescent="0.2">
      <c r="AD2924" s="4"/>
      <c r="AE2924" s="4"/>
    </row>
    <row r="2925" spans="30:31" x14ac:dyDescent="0.2">
      <c r="AD2925" s="4"/>
      <c r="AE2925" s="4"/>
    </row>
    <row r="2926" spans="30:31" x14ac:dyDescent="0.2">
      <c r="AD2926" s="4"/>
      <c r="AE2926" s="4"/>
    </row>
    <row r="2927" spans="30:31" x14ac:dyDescent="0.2">
      <c r="AD2927" s="4"/>
      <c r="AE2927" s="4"/>
    </row>
    <row r="2928" spans="30:31" x14ac:dyDescent="0.2">
      <c r="AD2928" s="4"/>
      <c r="AE2928" s="4"/>
    </row>
    <row r="2929" spans="30:31" x14ac:dyDescent="0.2">
      <c r="AD2929" s="4"/>
      <c r="AE2929" s="4"/>
    </row>
    <row r="2930" spans="30:31" x14ac:dyDescent="0.2">
      <c r="AD2930" s="4"/>
      <c r="AE2930" s="4"/>
    </row>
    <row r="2931" spans="30:31" x14ac:dyDescent="0.2">
      <c r="AD2931" s="4"/>
      <c r="AE2931" s="4"/>
    </row>
    <row r="2932" spans="30:31" x14ac:dyDescent="0.2">
      <c r="AD2932" s="4"/>
      <c r="AE2932" s="4"/>
    </row>
    <row r="2933" spans="30:31" x14ac:dyDescent="0.2">
      <c r="AD2933" s="4"/>
      <c r="AE2933" s="4"/>
    </row>
    <row r="2934" spans="30:31" x14ac:dyDescent="0.2">
      <c r="AD2934" s="4"/>
      <c r="AE2934" s="4"/>
    </row>
    <row r="2935" spans="30:31" x14ac:dyDescent="0.2">
      <c r="AD2935" s="4"/>
      <c r="AE2935" s="4"/>
    </row>
    <row r="2936" spans="30:31" x14ac:dyDescent="0.2">
      <c r="AD2936" s="4"/>
      <c r="AE2936" s="4"/>
    </row>
    <row r="2937" spans="30:31" x14ac:dyDescent="0.2">
      <c r="AD2937" s="4"/>
      <c r="AE2937" s="4"/>
    </row>
    <row r="2938" spans="30:31" x14ac:dyDescent="0.2">
      <c r="AD2938" s="4"/>
      <c r="AE2938" s="4"/>
    </row>
    <row r="2939" spans="30:31" x14ac:dyDescent="0.2">
      <c r="AD2939" s="4"/>
      <c r="AE2939" s="4"/>
    </row>
    <row r="2940" spans="30:31" x14ac:dyDescent="0.2">
      <c r="AD2940" s="4"/>
      <c r="AE2940" s="4"/>
    </row>
    <row r="2941" spans="30:31" x14ac:dyDescent="0.2">
      <c r="AD2941" s="4"/>
      <c r="AE2941" s="4"/>
    </row>
    <row r="2942" spans="30:31" x14ac:dyDescent="0.2">
      <c r="AD2942" s="4"/>
      <c r="AE2942" s="4"/>
    </row>
    <row r="2943" spans="30:31" x14ac:dyDescent="0.2">
      <c r="AD2943" s="4"/>
      <c r="AE2943" s="4"/>
    </row>
    <row r="2944" spans="30:31" x14ac:dyDescent="0.2">
      <c r="AD2944" s="4"/>
      <c r="AE2944" s="4"/>
    </row>
    <row r="2945" spans="30:31" x14ac:dyDescent="0.2">
      <c r="AD2945" s="4"/>
      <c r="AE2945" s="4"/>
    </row>
    <row r="2946" spans="30:31" x14ac:dyDescent="0.2">
      <c r="AD2946" s="4"/>
      <c r="AE2946" s="4"/>
    </row>
    <row r="2947" spans="30:31" x14ac:dyDescent="0.2">
      <c r="AD2947" s="4"/>
      <c r="AE2947" s="4"/>
    </row>
    <row r="2948" spans="30:31" x14ac:dyDescent="0.2">
      <c r="AD2948" s="4"/>
      <c r="AE2948" s="4"/>
    </row>
    <row r="2949" spans="30:31" x14ac:dyDescent="0.2">
      <c r="AD2949" s="4"/>
      <c r="AE2949" s="4"/>
    </row>
    <row r="2950" spans="30:31" x14ac:dyDescent="0.2">
      <c r="AD2950" s="4"/>
      <c r="AE2950" s="4"/>
    </row>
    <row r="2951" spans="30:31" x14ac:dyDescent="0.2">
      <c r="AD2951" s="4"/>
      <c r="AE2951" s="4"/>
    </row>
    <row r="2952" spans="30:31" x14ac:dyDescent="0.2">
      <c r="AD2952" s="4"/>
      <c r="AE2952" s="4"/>
    </row>
    <row r="2953" spans="30:31" x14ac:dyDescent="0.2">
      <c r="AD2953" s="4"/>
      <c r="AE2953" s="4"/>
    </row>
    <row r="2954" spans="30:31" x14ac:dyDescent="0.2">
      <c r="AD2954" s="4"/>
      <c r="AE2954" s="4"/>
    </row>
    <row r="2955" spans="30:31" x14ac:dyDescent="0.2">
      <c r="AD2955" s="4"/>
      <c r="AE2955" s="4"/>
    </row>
    <row r="2956" spans="30:31" x14ac:dyDescent="0.2">
      <c r="AD2956" s="4"/>
      <c r="AE2956" s="4"/>
    </row>
    <row r="2957" spans="30:31" x14ac:dyDescent="0.2">
      <c r="AD2957" s="4"/>
      <c r="AE2957" s="4"/>
    </row>
    <row r="2958" spans="30:31" x14ac:dyDescent="0.2">
      <c r="AD2958" s="4"/>
      <c r="AE2958" s="4"/>
    </row>
    <row r="2959" spans="30:31" x14ac:dyDescent="0.2">
      <c r="AD2959" s="4"/>
      <c r="AE2959" s="4"/>
    </row>
    <row r="2960" spans="30:31" x14ac:dyDescent="0.2">
      <c r="AD2960" s="4"/>
      <c r="AE2960" s="4"/>
    </row>
    <row r="2961" spans="30:31" x14ac:dyDescent="0.2">
      <c r="AD2961" s="4"/>
      <c r="AE2961" s="4"/>
    </row>
    <row r="2962" spans="30:31" x14ac:dyDescent="0.2">
      <c r="AD2962" s="4"/>
      <c r="AE2962" s="4"/>
    </row>
    <row r="2963" spans="30:31" x14ac:dyDescent="0.2">
      <c r="AD2963" s="4"/>
      <c r="AE2963" s="4"/>
    </row>
    <row r="2964" spans="30:31" x14ac:dyDescent="0.2">
      <c r="AD2964" s="4"/>
      <c r="AE2964" s="4"/>
    </row>
    <row r="2965" spans="30:31" x14ac:dyDescent="0.2">
      <c r="AD2965" s="4"/>
      <c r="AE2965" s="4"/>
    </row>
    <row r="2966" spans="30:31" x14ac:dyDescent="0.2">
      <c r="AD2966" s="4"/>
      <c r="AE2966" s="4"/>
    </row>
    <row r="2967" spans="30:31" x14ac:dyDescent="0.2">
      <c r="AD2967" s="4"/>
      <c r="AE2967" s="4"/>
    </row>
    <row r="2968" spans="30:31" x14ac:dyDescent="0.2">
      <c r="AD2968" s="4"/>
      <c r="AE2968" s="4"/>
    </row>
    <row r="2969" spans="30:31" x14ac:dyDescent="0.2">
      <c r="AD2969" s="4"/>
      <c r="AE2969" s="4"/>
    </row>
    <row r="2970" spans="30:31" x14ac:dyDescent="0.2">
      <c r="AD2970" s="4"/>
      <c r="AE2970" s="4"/>
    </row>
    <row r="2971" spans="30:31" x14ac:dyDescent="0.2">
      <c r="AD2971" s="4"/>
      <c r="AE2971" s="4"/>
    </row>
    <row r="2972" spans="30:31" x14ac:dyDescent="0.2">
      <c r="AD2972" s="4"/>
      <c r="AE2972" s="4"/>
    </row>
    <row r="2973" spans="30:31" x14ac:dyDescent="0.2">
      <c r="AD2973" s="4"/>
      <c r="AE2973" s="4"/>
    </row>
    <row r="2974" spans="30:31" x14ac:dyDescent="0.2">
      <c r="AD2974" s="4"/>
      <c r="AE2974" s="4"/>
    </row>
    <row r="2975" spans="30:31" x14ac:dyDescent="0.2">
      <c r="AD2975" s="4"/>
      <c r="AE2975" s="4"/>
    </row>
    <row r="2976" spans="30:31" x14ac:dyDescent="0.2">
      <c r="AD2976" s="4"/>
      <c r="AE2976" s="4"/>
    </row>
    <row r="2977" spans="30:31" x14ac:dyDescent="0.2">
      <c r="AD2977" s="4"/>
      <c r="AE2977" s="4"/>
    </row>
    <row r="2978" spans="30:31" x14ac:dyDescent="0.2">
      <c r="AD2978" s="4"/>
      <c r="AE2978" s="4"/>
    </row>
    <row r="2979" spans="30:31" x14ac:dyDescent="0.2">
      <c r="AD2979" s="4"/>
      <c r="AE2979" s="4"/>
    </row>
    <row r="2980" spans="30:31" x14ac:dyDescent="0.2">
      <c r="AD2980" s="4"/>
      <c r="AE2980" s="4"/>
    </row>
    <row r="2981" spans="30:31" x14ac:dyDescent="0.2">
      <c r="AD2981" s="4"/>
      <c r="AE2981" s="4"/>
    </row>
    <row r="2982" spans="30:31" x14ac:dyDescent="0.2">
      <c r="AD2982" s="4"/>
      <c r="AE2982" s="4"/>
    </row>
    <row r="2983" spans="30:31" x14ac:dyDescent="0.2">
      <c r="AD2983" s="4"/>
      <c r="AE2983" s="4"/>
    </row>
    <row r="2984" spans="30:31" x14ac:dyDescent="0.2">
      <c r="AD2984" s="4"/>
      <c r="AE2984" s="4"/>
    </row>
    <row r="2985" spans="30:31" x14ac:dyDescent="0.2">
      <c r="AD2985" s="4"/>
      <c r="AE2985" s="4"/>
    </row>
    <row r="2986" spans="30:31" x14ac:dyDescent="0.2">
      <c r="AD2986" s="4"/>
      <c r="AE2986" s="4"/>
    </row>
    <row r="2987" spans="30:31" x14ac:dyDescent="0.2">
      <c r="AD2987" s="4"/>
      <c r="AE2987" s="4"/>
    </row>
    <row r="2988" spans="30:31" x14ac:dyDescent="0.2">
      <c r="AD2988" s="4"/>
      <c r="AE2988" s="4"/>
    </row>
    <row r="2989" spans="30:31" x14ac:dyDescent="0.2">
      <c r="AD2989" s="4"/>
      <c r="AE2989" s="4"/>
    </row>
    <row r="2990" spans="30:31" x14ac:dyDescent="0.2">
      <c r="AD2990" s="4"/>
      <c r="AE2990" s="4"/>
    </row>
    <row r="2991" spans="30:31" x14ac:dyDescent="0.2">
      <c r="AD2991" s="4"/>
      <c r="AE2991" s="4"/>
    </row>
    <row r="2992" spans="30:31" x14ac:dyDescent="0.2">
      <c r="AD2992" s="4"/>
      <c r="AE2992" s="4"/>
    </row>
    <row r="2993" spans="30:31" x14ac:dyDescent="0.2">
      <c r="AD2993" s="4"/>
      <c r="AE2993" s="4"/>
    </row>
    <row r="2994" spans="30:31" x14ac:dyDescent="0.2">
      <c r="AD2994" s="4"/>
      <c r="AE2994" s="4"/>
    </row>
    <row r="2995" spans="30:31" x14ac:dyDescent="0.2">
      <c r="AD2995" s="4"/>
      <c r="AE2995" s="4"/>
    </row>
    <row r="2996" spans="30:31" x14ac:dyDescent="0.2">
      <c r="AD2996" s="4"/>
      <c r="AE2996" s="4"/>
    </row>
    <row r="2997" spans="30:31" x14ac:dyDescent="0.2">
      <c r="AD2997" s="4"/>
      <c r="AE2997" s="4"/>
    </row>
    <row r="2998" spans="30:31" x14ac:dyDescent="0.2">
      <c r="AD2998" s="4"/>
      <c r="AE2998" s="4"/>
    </row>
    <row r="2999" spans="30:31" x14ac:dyDescent="0.2">
      <c r="AD2999" s="4"/>
      <c r="AE2999" s="4"/>
    </row>
    <row r="3000" spans="30:31" x14ac:dyDescent="0.2">
      <c r="AD3000" s="4"/>
      <c r="AE3000" s="4"/>
    </row>
    <row r="3001" spans="30:31" x14ac:dyDescent="0.2">
      <c r="AD3001" s="4"/>
      <c r="AE3001" s="4"/>
    </row>
    <row r="3002" spans="30:31" x14ac:dyDescent="0.2">
      <c r="AD3002" s="4"/>
      <c r="AE3002" s="4"/>
    </row>
    <row r="3003" spans="30:31" x14ac:dyDescent="0.2">
      <c r="AD3003" s="4"/>
      <c r="AE3003" s="4"/>
    </row>
    <row r="3004" spans="30:31" x14ac:dyDescent="0.2">
      <c r="AD3004" s="4"/>
      <c r="AE3004" s="4"/>
    </row>
    <row r="3005" spans="30:31" x14ac:dyDescent="0.2">
      <c r="AD3005" s="4"/>
      <c r="AE3005" s="4"/>
    </row>
    <row r="3006" spans="30:31" x14ac:dyDescent="0.2">
      <c r="AD3006" s="4"/>
      <c r="AE3006" s="4"/>
    </row>
    <row r="3007" spans="30:31" x14ac:dyDescent="0.2">
      <c r="AD3007" s="4"/>
      <c r="AE3007" s="4"/>
    </row>
    <row r="3008" spans="30:31" x14ac:dyDescent="0.2">
      <c r="AD3008" s="4"/>
      <c r="AE3008" s="4"/>
    </row>
    <row r="3009" spans="30:31" x14ac:dyDescent="0.2">
      <c r="AD3009" s="4"/>
      <c r="AE3009" s="4"/>
    </row>
    <row r="3010" spans="30:31" x14ac:dyDescent="0.2">
      <c r="AD3010" s="4"/>
      <c r="AE3010" s="4"/>
    </row>
    <row r="3011" spans="30:31" x14ac:dyDescent="0.2">
      <c r="AD3011" s="4"/>
      <c r="AE3011" s="4"/>
    </row>
    <row r="3012" spans="30:31" x14ac:dyDescent="0.2">
      <c r="AD3012" s="4"/>
      <c r="AE3012" s="4"/>
    </row>
    <row r="3013" spans="30:31" x14ac:dyDescent="0.2">
      <c r="AD3013" s="4"/>
      <c r="AE3013" s="4"/>
    </row>
    <row r="3014" spans="30:31" x14ac:dyDescent="0.2">
      <c r="AD3014" s="4"/>
      <c r="AE3014" s="4"/>
    </row>
    <row r="3015" spans="30:31" x14ac:dyDescent="0.2">
      <c r="AD3015" s="4"/>
      <c r="AE3015" s="4"/>
    </row>
    <row r="3016" spans="30:31" x14ac:dyDescent="0.2">
      <c r="AD3016" s="4"/>
      <c r="AE3016" s="4"/>
    </row>
    <row r="3017" spans="30:31" x14ac:dyDescent="0.2">
      <c r="AD3017" s="4"/>
      <c r="AE3017" s="4"/>
    </row>
    <row r="3018" spans="30:31" x14ac:dyDescent="0.2">
      <c r="AD3018" s="4"/>
      <c r="AE3018" s="4"/>
    </row>
    <row r="3019" spans="30:31" x14ac:dyDescent="0.2">
      <c r="AD3019" s="4"/>
      <c r="AE3019" s="4"/>
    </row>
    <row r="3020" spans="30:31" x14ac:dyDescent="0.2">
      <c r="AD3020" s="4"/>
      <c r="AE3020" s="4"/>
    </row>
    <row r="3021" spans="30:31" x14ac:dyDescent="0.2">
      <c r="AD3021" s="4"/>
      <c r="AE3021" s="4"/>
    </row>
    <row r="3022" spans="30:31" x14ac:dyDescent="0.2">
      <c r="AD3022" s="4"/>
      <c r="AE3022" s="4"/>
    </row>
    <row r="3023" spans="30:31" x14ac:dyDescent="0.2">
      <c r="AD3023" s="4"/>
      <c r="AE3023" s="4"/>
    </row>
    <row r="3024" spans="30:31" x14ac:dyDescent="0.2">
      <c r="AD3024" s="4"/>
      <c r="AE3024" s="4"/>
    </row>
    <row r="3025" spans="30:31" x14ac:dyDescent="0.2">
      <c r="AD3025" s="4"/>
      <c r="AE3025" s="4"/>
    </row>
    <row r="3026" spans="30:31" x14ac:dyDescent="0.2">
      <c r="AD3026" s="4"/>
      <c r="AE3026" s="4"/>
    </row>
    <row r="3027" spans="30:31" x14ac:dyDescent="0.2">
      <c r="AD3027" s="4"/>
      <c r="AE3027" s="4"/>
    </row>
    <row r="3028" spans="30:31" x14ac:dyDescent="0.2">
      <c r="AD3028" s="4"/>
      <c r="AE3028" s="4"/>
    </row>
    <row r="3029" spans="30:31" x14ac:dyDescent="0.2">
      <c r="AD3029" s="4"/>
      <c r="AE3029" s="4"/>
    </row>
    <row r="3030" spans="30:31" x14ac:dyDescent="0.2">
      <c r="AD3030" s="4"/>
      <c r="AE3030" s="4"/>
    </row>
    <row r="3031" spans="30:31" x14ac:dyDescent="0.2">
      <c r="AD3031" s="4"/>
      <c r="AE3031" s="4"/>
    </row>
    <row r="3032" spans="30:31" x14ac:dyDescent="0.2">
      <c r="AD3032" s="4"/>
      <c r="AE3032" s="4"/>
    </row>
    <row r="3033" spans="30:31" x14ac:dyDescent="0.2">
      <c r="AD3033" s="4"/>
      <c r="AE3033" s="4"/>
    </row>
    <row r="3034" spans="30:31" x14ac:dyDescent="0.2">
      <c r="AD3034" s="4"/>
      <c r="AE3034" s="4"/>
    </row>
    <row r="3035" spans="30:31" x14ac:dyDescent="0.2">
      <c r="AD3035" s="4"/>
      <c r="AE3035" s="4"/>
    </row>
    <row r="3036" spans="30:31" x14ac:dyDescent="0.2">
      <c r="AD3036" s="4"/>
      <c r="AE3036" s="4"/>
    </row>
    <row r="3037" spans="30:31" x14ac:dyDescent="0.2">
      <c r="AD3037" s="4"/>
      <c r="AE3037" s="4"/>
    </row>
    <row r="3038" spans="30:31" x14ac:dyDescent="0.2">
      <c r="AD3038" s="4"/>
      <c r="AE3038" s="4"/>
    </row>
    <row r="3039" spans="30:31" x14ac:dyDescent="0.2">
      <c r="AD3039" s="4"/>
      <c r="AE3039" s="4"/>
    </row>
    <row r="3040" spans="30:31" x14ac:dyDescent="0.2">
      <c r="AD3040" s="4"/>
      <c r="AE3040" s="4"/>
    </row>
    <row r="3041" spans="30:31" x14ac:dyDescent="0.2">
      <c r="AD3041" s="4"/>
      <c r="AE3041" s="4"/>
    </row>
    <row r="3042" spans="30:31" x14ac:dyDescent="0.2">
      <c r="AD3042" s="4"/>
      <c r="AE3042" s="4"/>
    </row>
    <row r="3043" spans="30:31" x14ac:dyDescent="0.2">
      <c r="AD3043" s="4"/>
      <c r="AE3043" s="4"/>
    </row>
    <row r="3044" spans="30:31" x14ac:dyDescent="0.2">
      <c r="AD3044" s="4"/>
      <c r="AE3044" s="4"/>
    </row>
    <row r="3045" spans="30:31" x14ac:dyDescent="0.2">
      <c r="AD3045" s="4"/>
      <c r="AE3045" s="4"/>
    </row>
    <row r="3046" spans="30:31" x14ac:dyDescent="0.2">
      <c r="AD3046" s="4"/>
      <c r="AE3046" s="4"/>
    </row>
    <row r="3047" spans="30:31" x14ac:dyDescent="0.2">
      <c r="AD3047" s="4"/>
      <c r="AE3047" s="4"/>
    </row>
    <row r="3048" spans="30:31" x14ac:dyDescent="0.2">
      <c r="AD3048" s="4"/>
      <c r="AE3048" s="4"/>
    </row>
    <row r="3049" spans="30:31" x14ac:dyDescent="0.2">
      <c r="AD3049" s="4"/>
      <c r="AE3049" s="4"/>
    </row>
    <row r="3050" spans="30:31" x14ac:dyDescent="0.2">
      <c r="AD3050" s="4"/>
      <c r="AE3050" s="4"/>
    </row>
    <row r="3051" spans="30:31" x14ac:dyDescent="0.2">
      <c r="AD3051" s="4"/>
      <c r="AE3051" s="4"/>
    </row>
    <row r="3052" spans="30:31" x14ac:dyDescent="0.2">
      <c r="AD3052" s="4"/>
      <c r="AE3052" s="4"/>
    </row>
    <row r="3053" spans="30:31" x14ac:dyDescent="0.2">
      <c r="AD3053" s="4"/>
      <c r="AE3053" s="4"/>
    </row>
    <row r="3054" spans="30:31" x14ac:dyDescent="0.2">
      <c r="AD3054" s="4"/>
      <c r="AE3054" s="4"/>
    </row>
    <row r="3055" spans="30:31" x14ac:dyDescent="0.2">
      <c r="AD3055" s="4"/>
      <c r="AE3055" s="4"/>
    </row>
    <row r="3056" spans="30:31" x14ac:dyDescent="0.2">
      <c r="AD3056" s="4"/>
      <c r="AE3056" s="4"/>
    </row>
    <row r="3057" spans="30:31" x14ac:dyDescent="0.2">
      <c r="AD3057" s="4"/>
      <c r="AE3057" s="4"/>
    </row>
    <row r="3058" spans="30:31" x14ac:dyDescent="0.2">
      <c r="AD3058" s="4"/>
      <c r="AE3058" s="4"/>
    </row>
    <row r="3059" spans="30:31" x14ac:dyDescent="0.2">
      <c r="AD3059" s="4"/>
      <c r="AE3059" s="4"/>
    </row>
    <row r="3060" spans="30:31" x14ac:dyDescent="0.2">
      <c r="AD3060" s="4"/>
      <c r="AE3060" s="4"/>
    </row>
    <row r="3061" spans="30:31" x14ac:dyDescent="0.2">
      <c r="AD3061" s="4"/>
      <c r="AE3061" s="4"/>
    </row>
    <row r="3062" spans="30:31" x14ac:dyDescent="0.2">
      <c r="AD3062" s="4"/>
      <c r="AE3062" s="4"/>
    </row>
    <row r="3063" spans="30:31" x14ac:dyDescent="0.2">
      <c r="AD3063" s="4"/>
      <c r="AE3063" s="4"/>
    </row>
    <row r="3064" spans="30:31" x14ac:dyDescent="0.2">
      <c r="AD3064" s="4"/>
      <c r="AE3064" s="4"/>
    </row>
    <row r="3065" spans="30:31" x14ac:dyDescent="0.2">
      <c r="AD3065" s="4"/>
      <c r="AE3065" s="4"/>
    </row>
    <row r="3066" spans="30:31" x14ac:dyDescent="0.2">
      <c r="AD3066" s="4"/>
      <c r="AE3066" s="4"/>
    </row>
    <row r="3067" spans="30:31" x14ac:dyDescent="0.2">
      <c r="AD3067" s="4"/>
      <c r="AE3067" s="4"/>
    </row>
    <row r="3068" spans="30:31" x14ac:dyDescent="0.2">
      <c r="AD3068" s="4"/>
      <c r="AE3068" s="4"/>
    </row>
    <row r="3069" spans="30:31" x14ac:dyDescent="0.2">
      <c r="AD3069" s="4"/>
      <c r="AE3069" s="4"/>
    </row>
    <row r="3070" spans="30:31" x14ac:dyDescent="0.2">
      <c r="AD3070" s="4"/>
      <c r="AE3070" s="4"/>
    </row>
    <row r="3071" spans="30:31" x14ac:dyDescent="0.2">
      <c r="AD3071" s="4"/>
      <c r="AE3071" s="4"/>
    </row>
    <row r="3072" spans="30:31" x14ac:dyDescent="0.2">
      <c r="AD3072" s="4"/>
      <c r="AE3072" s="4"/>
    </row>
    <row r="3073" spans="30:31" x14ac:dyDescent="0.2">
      <c r="AD3073" s="4"/>
      <c r="AE3073" s="4"/>
    </row>
    <row r="3074" spans="30:31" x14ac:dyDescent="0.2">
      <c r="AD3074" s="4"/>
      <c r="AE3074" s="4"/>
    </row>
    <row r="3075" spans="30:31" x14ac:dyDescent="0.2">
      <c r="AD3075" s="4"/>
      <c r="AE3075" s="4"/>
    </row>
    <row r="3076" spans="30:31" x14ac:dyDescent="0.2">
      <c r="AD3076" s="4"/>
      <c r="AE3076" s="4"/>
    </row>
    <row r="3077" spans="30:31" x14ac:dyDescent="0.2">
      <c r="AD3077" s="4"/>
      <c r="AE3077" s="4"/>
    </row>
    <row r="3078" spans="30:31" x14ac:dyDescent="0.2">
      <c r="AD3078" s="4"/>
      <c r="AE3078" s="4"/>
    </row>
    <row r="3079" spans="30:31" x14ac:dyDescent="0.2">
      <c r="AD3079" s="4"/>
      <c r="AE3079" s="4"/>
    </row>
    <row r="3080" spans="30:31" x14ac:dyDescent="0.2">
      <c r="AD3080" s="4"/>
      <c r="AE3080" s="4"/>
    </row>
    <row r="3081" spans="30:31" x14ac:dyDescent="0.2">
      <c r="AD3081" s="4"/>
      <c r="AE3081" s="4"/>
    </row>
    <row r="3082" spans="30:31" x14ac:dyDescent="0.2">
      <c r="AD3082" s="4"/>
      <c r="AE3082" s="4"/>
    </row>
    <row r="3083" spans="30:31" x14ac:dyDescent="0.2">
      <c r="AD3083" s="4"/>
      <c r="AE3083" s="4"/>
    </row>
    <row r="3084" spans="30:31" x14ac:dyDescent="0.2">
      <c r="AD3084" s="4"/>
      <c r="AE3084" s="4"/>
    </row>
    <row r="3085" spans="30:31" x14ac:dyDescent="0.2">
      <c r="AD3085" s="4"/>
      <c r="AE3085" s="4"/>
    </row>
    <row r="3086" spans="30:31" x14ac:dyDescent="0.2">
      <c r="AD3086" s="4"/>
      <c r="AE3086" s="4"/>
    </row>
    <row r="3087" spans="30:31" x14ac:dyDescent="0.2">
      <c r="AD3087" s="4"/>
      <c r="AE3087" s="4"/>
    </row>
    <row r="3088" spans="30:31" x14ac:dyDescent="0.2">
      <c r="AD3088" s="4"/>
      <c r="AE3088" s="4"/>
    </row>
    <row r="3089" spans="30:31" x14ac:dyDescent="0.2">
      <c r="AD3089" s="4"/>
      <c r="AE3089" s="4"/>
    </row>
    <row r="3090" spans="30:31" x14ac:dyDescent="0.2">
      <c r="AD3090" s="4"/>
      <c r="AE3090" s="4"/>
    </row>
    <row r="3091" spans="30:31" x14ac:dyDescent="0.2">
      <c r="AD3091" s="4"/>
      <c r="AE3091" s="4"/>
    </row>
    <row r="3092" spans="30:31" x14ac:dyDescent="0.2">
      <c r="AD3092" s="4"/>
      <c r="AE3092" s="4"/>
    </row>
    <row r="3093" spans="30:31" x14ac:dyDescent="0.2">
      <c r="AD3093" s="4"/>
      <c r="AE3093" s="4"/>
    </row>
    <row r="3094" spans="30:31" x14ac:dyDescent="0.2">
      <c r="AD3094" s="4"/>
      <c r="AE3094" s="4"/>
    </row>
    <row r="3095" spans="30:31" x14ac:dyDescent="0.2">
      <c r="AD3095" s="4"/>
      <c r="AE3095" s="4"/>
    </row>
    <row r="3096" spans="30:31" x14ac:dyDescent="0.2">
      <c r="AD3096" s="4"/>
      <c r="AE3096" s="4"/>
    </row>
    <row r="3097" spans="30:31" x14ac:dyDescent="0.2">
      <c r="AD3097" s="4"/>
      <c r="AE3097" s="4"/>
    </row>
    <row r="3098" spans="30:31" x14ac:dyDescent="0.2">
      <c r="AD3098" s="4"/>
      <c r="AE3098" s="4"/>
    </row>
    <row r="3099" spans="30:31" x14ac:dyDescent="0.2">
      <c r="AD3099" s="4"/>
      <c r="AE3099" s="4"/>
    </row>
    <row r="3100" spans="30:31" x14ac:dyDescent="0.2">
      <c r="AD3100" s="4"/>
      <c r="AE3100" s="4"/>
    </row>
    <row r="3101" spans="30:31" x14ac:dyDescent="0.2">
      <c r="AD3101" s="4"/>
      <c r="AE3101" s="4"/>
    </row>
    <row r="3102" spans="30:31" x14ac:dyDescent="0.2">
      <c r="AD3102" s="4"/>
      <c r="AE3102" s="4"/>
    </row>
    <row r="3103" spans="30:31" x14ac:dyDescent="0.2">
      <c r="AD3103" s="4"/>
      <c r="AE3103" s="4"/>
    </row>
    <row r="3104" spans="30:31" x14ac:dyDescent="0.2">
      <c r="AD3104" s="4"/>
      <c r="AE3104" s="4"/>
    </row>
    <row r="3105" spans="30:31" x14ac:dyDescent="0.2">
      <c r="AD3105" s="4"/>
      <c r="AE3105" s="4"/>
    </row>
    <row r="3106" spans="30:31" x14ac:dyDescent="0.2">
      <c r="AD3106" s="4"/>
      <c r="AE3106" s="4"/>
    </row>
    <row r="3107" spans="30:31" x14ac:dyDescent="0.2">
      <c r="AD3107" s="4"/>
      <c r="AE3107" s="4"/>
    </row>
    <row r="3108" spans="30:31" x14ac:dyDescent="0.2">
      <c r="AD3108" s="4"/>
      <c r="AE3108" s="4"/>
    </row>
    <row r="3109" spans="30:31" x14ac:dyDescent="0.2">
      <c r="AD3109" s="4"/>
      <c r="AE3109" s="4"/>
    </row>
    <row r="3110" spans="30:31" x14ac:dyDescent="0.2">
      <c r="AD3110" s="4"/>
      <c r="AE3110" s="4"/>
    </row>
    <row r="3111" spans="30:31" x14ac:dyDescent="0.2">
      <c r="AD3111" s="4"/>
      <c r="AE3111" s="4"/>
    </row>
    <row r="3112" spans="30:31" x14ac:dyDescent="0.2">
      <c r="AD3112" s="4"/>
      <c r="AE3112" s="4"/>
    </row>
    <row r="3113" spans="30:31" x14ac:dyDescent="0.2">
      <c r="AD3113" s="4"/>
      <c r="AE3113" s="4"/>
    </row>
    <row r="3114" spans="30:31" x14ac:dyDescent="0.2">
      <c r="AD3114" s="4"/>
      <c r="AE3114" s="4"/>
    </row>
    <row r="3115" spans="30:31" x14ac:dyDescent="0.2">
      <c r="AD3115" s="4"/>
      <c r="AE3115" s="4"/>
    </row>
    <row r="3116" spans="30:31" x14ac:dyDescent="0.2">
      <c r="AD3116" s="4"/>
      <c r="AE3116" s="4"/>
    </row>
    <row r="3117" spans="30:31" x14ac:dyDescent="0.2">
      <c r="AD3117" s="4"/>
      <c r="AE3117" s="4"/>
    </row>
    <row r="3118" spans="30:31" x14ac:dyDescent="0.2">
      <c r="AD3118" s="4"/>
      <c r="AE3118" s="4"/>
    </row>
    <row r="3119" spans="30:31" x14ac:dyDescent="0.2">
      <c r="AD3119" s="4"/>
      <c r="AE3119" s="4"/>
    </row>
    <row r="3120" spans="30:31" x14ac:dyDescent="0.2">
      <c r="AD3120" s="4"/>
      <c r="AE3120" s="4"/>
    </row>
    <row r="3121" spans="30:31" x14ac:dyDescent="0.2">
      <c r="AD3121" s="4"/>
      <c r="AE3121" s="4"/>
    </row>
    <row r="3122" spans="30:31" x14ac:dyDescent="0.2">
      <c r="AD3122" s="4"/>
      <c r="AE3122" s="4"/>
    </row>
    <row r="3123" spans="30:31" x14ac:dyDescent="0.2">
      <c r="AD3123" s="4"/>
      <c r="AE3123" s="4"/>
    </row>
    <row r="3124" spans="30:31" x14ac:dyDescent="0.2">
      <c r="AD3124" s="4"/>
      <c r="AE3124" s="4"/>
    </row>
    <row r="3125" spans="30:31" x14ac:dyDescent="0.2">
      <c r="AD3125" s="4"/>
      <c r="AE3125" s="4"/>
    </row>
    <row r="3126" spans="30:31" x14ac:dyDescent="0.2">
      <c r="AD3126" s="4"/>
      <c r="AE3126" s="4"/>
    </row>
    <row r="3127" spans="30:31" x14ac:dyDescent="0.2">
      <c r="AD3127" s="4"/>
      <c r="AE3127" s="4"/>
    </row>
    <row r="3128" spans="30:31" x14ac:dyDescent="0.2">
      <c r="AD3128" s="4"/>
      <c r="AE3128" s="4"/>
    </row>
    <row r="3129" spans="30:31" x14ac:dyDescent="0.2">
      <c r="AD3129" s="4"/>
      <c r="AE3129" s="4"/>
    </row>
    <row r="3130" spans="30:31" x14ac:dyDescent="0.2">
      <c r="AD3130" s="4"/>
      <c r="AE3130" s="4"/>
    </row>
    <row r="3131" spans="30:31" x14ac:dyDescent="0.2">
      <c r="AD3131" s="4"/>
      <c r="AE3131" s="4"/>
    </row>
    <row r="3132" spans="30:31" x14ac:dyDescent="0.2">
      <c r="AD3132" s="4"/>
      <c r="AE3132" s="4"/>
    </row>
    <row r="3133" spans="30:31" x14ac:dyDescent="0.2">
      <c r="AD3133" s="4"/>
      <c r="AE3133" s="4"/>
    </row>
    <row r="3134" spans="30:31" x14ac:dyDescent="0.2">
      <c r="AD3134" s="4"/>
      <c r="AE3134" s="4"/>
    </row>
    <row r="3135" spans="30:31" x14ac:dyDescent="0.2">
      <c r="AD3135" s="4"/>
      <c r="AE3135" s="4"/>
    </row>
    <row r="3136" spans="30:31" x14ac:dyDescent="0.2">
      <c r="AD3136" s="4"/>
      <c r="AE3136" s="4"/>
    </row>
    <row r="3137" spans="30:31" x14ac:dyDescent="0.2">
      <c r="AD3137" s="4"/>
      <c r="AE3137" s="4"/>
    </row>
    <row r="3138" spans="30:31" x14ac:dyDescent="0.2">
      <c r="AD3138" s="4"/>
      <c r="AE3138" s="4"/>
    </row>
    <row r="3139" spans="30:31" x14ac:dyDescent="0.2">
      <c r="AD3139" s="4"/>
      <c r="AE3139" s="4"/>
    </row>
    <row r="3140" spans="30:31" x14ac:dyDescent="0.2">
      <c r="AD3140" s="4"/>
      <c r="AE3140" s="4"/>
    </row>
    <row r="3141" spans="30:31" x14ac:dyDescent="0.2">
      <c r="AD3141" s="4"/>
      <c r="AE3141" s="4"/>
    </row>
    <row r="3142" spans="30:31" x14ac:dyDescent="0.2">
      <c r="AD3142" s="4"/>
      <c r="AE3142" s="4"/>
    </row>
    <row r="3143" spans="30:31" x14ac:dyDescent="0.2">
      <c r="AD3143" s="4"/>
      <c r="AE3143" s="4"/>
    </row>
    <row r="3144" spans="30:31" x14ac:dyDescent="0.2">
      <c r="AD3144" s="4"/>
      <c r="AE3144" s="4"/>
    </row>
    <row r="3145" spans="30:31" x14ac:dyDescent="0.2">
      <c r="AD3145" s="4"/>
      <c r="AE3145" s="4"/>
    </row>
    <row r="3146" spans="30:31" x14ac:dyDescent="0.2">
      <c r="AD3146" s="4"/>
      <c r="AE3146" s="4"/>
    </row>
    <row r="3147" spans="30:31" x14ac:dyDescent="0.2">
      <c r="AD3147" s="4"/>
      <c r="AE3147" s="4"/>
    </row>
    <row r="3148" spans="30:31" x14ac:dyDescent="0.2">
      <c r="AD3148" s="4"/>
      <c r="AE3148" s="4"/>
    </row>
    <row r="3149" spans="30:31" x14ac:dyDescent="0.2">
      <c r="AD3149" s="4"/>
      <c r="AE3149" s="4"/>
    </row>
    <row r="3150" spans="30:31" x14ac:dyDescent="0.2">
      <c r="AD3150" s="4"/>
      <c r="AE3150" s="4"/>
    </row>
    <row r="3151" spans="30:31" x14ac:dyDescent="0.2">
      <c r="AD3151" s="4"/>
      <c r="AE3151" s="4"/>
    </row>
    <row r="3152" spans="30:31" x14ac:dyDescent="0.2">
      <c r="AD3152" s="4"/>
      <c r="AE3152" s="4"/>
    </row>
    <row r="3153" spans="30:31" x14ac:dyDescent="0.2">
      <c r="AD3153" s="4"/>
      <c r="AE3153" s="4"/>
    </row>
    <row r="3154" spans="30:31" x14ac:dyDescent="0.2">
      <c r="AD3154" s="4"/>
      <c r="AE3154" s="4"/>
    </row>
    <row r="3155" spans="30:31" x14ac:dyDescent="0.2">
      <c r="AD3155" s="4"/>
      <c r="AE3155" s="4"/>
    </row>
    <row r="3156" spans="30:31" x14ac:dyDescent="0.2">
      <c r="AD3156" s="4"/>
      <c r="AE3156" s="4"/>
    </row>
    <row r="3157" spans="30:31" x14ac:dyDescent="0.2">
      <c r="AD3157" s="4"/>
      <c r="AE3157" s="4"/>
    </row>
    <row r="3158" spans="30:31" x14ac:dyDescent="0.2">
      <c r="AD3158" s="4"/>
      <c r="AE3158" s="4"/>
    </row>
    <row r="3159" spans="30:31" x14ac:dyDescent="0.2">
      <c r="AD3159" s="4"/>
      <c r="AE3159" s="4"/>
    </row>
    <row r="3160" spans="30:31" x14ac:dyDescent="0.2">
      <c r="AD3160" s="4"/>
      <c r="AE3160" s="4"/>
    </row>
    <row r="3161" spans="30:31" x14ac:dyDescent="0.2">
      <c r="AD3161" s="4"/>
      <c r="AE3161" s="4"/>
    </row>
    <row r="3162" spans="30:31" x14ac:dyDescent="0.2">
      <c r="AD3162" s="4"/>
      <c r="AE3162" s="4"/>
    </row>
    <row r="3163" spans="30:31" x14ac:dyDescent="0.2">
      <c r="AD3163" s="4"/>
      <c r="AE3163" s="4"/>
    </row>
    <row r="3164" spans="30:31" x14ac:dyDescent="0.2">
      <c r="AD3164" s="4"/>
      <c r="AE3164" s="4"/>
    </row>
    <row r="3165" spans="30:31" x14ac:dyDescent="0.2">
      <c r="AD3165" s="4"/>
      <c r="AE3165" s="4"/>
    </row>
    <row r="3166" spans="30:31" x14ac:dyDescent="0.2">
      <c r="AD3166" s="4"/>
      <c r="AE3166" s="4"/>
    </row>
    <row r="3167" spans="30:31" x14ac:dyDescent="0.2">
      <c r="AD3167" s="4"/>
      <c r="AE3167" s="4"/>
    </row>
  </sheetData>
  <sheetProtection selectLockedCells="1" selectUnlockedCells="1"/>
  <customSheetViews>
    <customSheetView guid="{22CDCF1B-A998-4C66-A90E-5BC54F71D148}" showPageBreaks="1" fitToPage="1" showRuler="0">
      <pane xSplit="7" ySplit="2" topLeftCell="H2299" activePane="bottomRight" state="frozen"/>
      <selection pane="bottomRight" activeCell="C2339" sqref="C2339"/>
      <pageMargins left="0.1701388888888889" right="0.1701388888888889" top="0.1701388888888889" bottom="0.15972222222222221" header="0.51180555555555551" footer="0.51180555555555551"/>
      <pageSetup paperSize="8" scale="10" firstPageNumber="0" orientation="landscape" horizontalDpi="300" verticalDpi="300" r:id="rId1"/>
      <headerFooter alignWithMargins="0"/>
    </customSheetView>
    <customSheetView guid="{EEF632F4-194A-46FA-A666-DFA3C20FCC0C}" showPageBreaks="1" fitToPage="1" showRuler="0">
      <pane xSplit="3" ySplit="2" topLeftCell="D2299" activePane="bottomRight" state="frozen"/>
      <selection pane="bottomRight" activeCell="C2339" sqref="C2339"/>
      <pageMargins left="0.1701388888888889" right="0.1701388888888889" top="0.1701388888888889" bottom="0.15972222222222221" header="0.51180555555555551" footer="0.51180555555555551"/>
      <pageSetup paperSize="8" scale="10" firstPageNumber="0" orientation="landscape" horizontalDpi="300" verticalDpi="300" r:id="rId2"/>
      <headerFooter alignWithMargins="0"/>
    </customSheetView>
    <customSheetView guid="{B253F0B5-16E0-4030-8F1B-D810AA430E4F}" fitToPage="1" showRuler="0">
      <pane xSplit="17" ySplit="2" topLeftCell="AC2071" activePane="bottomRight" state="frozen"/>
      <selection pane="bottomRight" activeCell="AF2058" sqref="AF2058"/>
      <pageMargins left="0.1701388888888889" right="0.1701388888888889" top="0.1701388888888889" bottom="0.15972222222222221" header="0.51180555555555551" footer="0.51180555555555551"/>
      <pageSetup paperSize="8" scale="10" firstPageNumber="0" orientation="landscape" horizontalDpi="300" verticalDpi="300" r:id="rId3"/>
      <headerFooter alignWithMargins="0"/>
    </customSheetView>
    <customSheetView guid="{BE55C6D2-CFCD-43C4-899B-009D5EF25234}" fitToPage="1" showRuler="0">
      <pane xSplit="7" ySplit="2" topLeftCell="H1800" activePane="bottomRight" state="frozen"/>
      <selection pane="bottomRight" activeCell="A1805" sqref="A1805"/>
      <pageMargins left="0.1701388888888889" right="0.1701388888888889" top="0.1701388888888889" bottom="0.15972222222222221" header="0.51180555555555551" footer="0.51180555555555551"/>
      <pageSetup paperSize="8" scale="10" firstPageNumber="0" orientation="landscape" horizontalDpi="300" verticalDpi="300" r:id="rId4"/>
      <headerFooter alignWithMargins="0"/>
    </customSheetView>
    <customSheetView guid="{7636C453-549A-4F6D-9430-D240E8CD914B}" fitToPage="1" showRuler="0">
      <pane xSplit="6" ySplit="2" topLeftCell="G581" activePane="bottomRight" state="frozen"/>
      <selection pane="bottomRight" activeCell="Q609" sqref="Q609"/>
      <pageMargins left="0.1701388888888889" right="0.1701388888888889" top="0.1701388888888889" bottom="0.15972222222222221" header="0.51180555555555551" footer="0.51180555555555551"/>
      <pageSetup paperSize="8" scale="10" firstPageNumber="0" orientation="landscape" horizontalDpi="300" verticalDpi="300" r:id="rId5"/>
      <headerFooter alignWithMargins="0"/>
    </customSheetView>
    <customSheetView guid="{0B23BC81-211D-BB48-9DD7-77C02AB951D5}" showRuler="0">
      <pageMargins left="0.75" right="0.75" top="1" bottom="1" header="0.5" footer="0.5"/>
    </customSheetView>
    <customSheetView guid="{44A32263-99D3-4627-8E19-5E90B1BA6A9B}" fitToPage="1" showRuler="0">
      <pane xSplit="8" ySplit="2" topLeftCell="I509" activePane="bottomRight" state="frozen"/>
      <selection pane="bottomRight" activeCell="C509" sqref="C509"/>
      <pageMargins left="0.1701388888888889" right="0.1701388888888889" top="0.1701388888888889" bottom="0.15972222222222221" header="0.51180555555555551" footer="0.51180555555555551"/>
      <pageSetup paperSize="8" scale="10" firstPageNumber="0" orientation="landscape" horizontalDpi="300" verticalDpi="300" r:id="rId6"/>
      <headerFooter alignWithMargins="0"/>
    </customSheetView>
    <customSheetView guid="{5318FB8F-D1A9-4668-BD6C-B7D1DE58AAF3}" fitToPage="1" showRuler="0">
      <pane xSplit="8" ySplit="2" topLeftCell="I1919" activePane="bottomRight" state="frozen"/>
      <selection pane="bottomRight" activeCell="A2266" sqref="A2266:XFD2266"/>
      <pageMargins left="0.1701388888888889" right="0.1701388888888889" top="0.1701388888888889" bottom="0.15972222222222221" header="0.51180555555555551" footer="0.51180555555555551"/>
      <pageSetup paperSize="8" scale="10" firstPageNumber="0" orientation="landscape" horizontalDpi="300" verticalDpi="300" r:id="rId7"/>
      <headerFooter alignWithMargins="0"/>
    </customSheetView>
    <customSheetView guid="{43F5AAA3-B556-45FF-A35B-9AF3E75AD368}" fitToPage="1" showRuler="0">
      <pane xSplit="7" ySplit="2" topLeftCell="H2191" activePane="bottomRight" state="frozen"/>
      <selection pane="bottomRight" activeCell="C2212" sqref="C2212"/>
      <pageMargins left="0.1701388888888889" right="0.1701388888888889" top="0.1701388888888889" bottom="0.15972222222222221" header="0.51180555555555551" footer="0.51180555555555551"/>
      <pageSetup paperSize="8" scale="10" firstPageNumber="0" orientation="landscape" horizontalDpi="300" verticalDpi="300" r:id="rId8"/>
      <headerFooter alignWithMargins="0"/>
    </customSheetView>
    <customSheetView guid="{6253D632-6DBB-4325-BCEA-2CD8430E5C69}" fitToPage="1" showRuler="0">
      <pane xSplit="8" ySplit="2" topLeftCell="I490" activePane="bottomRight" state="frozen"/>
      <selection pane="bottomRight" activeCell="D503" sqref="D503"/>
      <pageMargins left="0.1701388888888889" right="0.1701388888888889" top="0.1701388888888889" bottom="0.15972222222222221" header="0.51180555555555551" footer="0.51180555555555551"/>
      <pageSetup paperSize="8" firstPageNumber="0" orientation="landscape" horizontalDpi="300" verticalDpi="300" r:id="rId9"/>
      <headerFooter alignWithMargins="0"/>
    </customSheetView>
  </customSheetViews>
  <phoneticPr fontId="19" type="noConversion"/>
  <pageMargins left="0.1701388888888889" right="0.1701388888888889" top="0.1701388888888889" bottom="0.15972222222222221" header="0.51180555555555551" footer="0.51180555555555551"/>
  <pageSetup paperSize="8" firstPageNumber="0" orientation="landscape" horizontalDpi="300" verticalDpi="300" r:id="rId10"/>
  <headerFooter alignWithMargins="0"/>
  <legacyDrawing r:id="rId1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1"/>
  <sheetViews>
    <sheetView showRuler="0" zoomScaleNormal="100" workbookViewId="0">
      <pane xSplit="3" ySplit="3" topLeftCell="D4" activePane="bottomRight" state="frozen"/>
      <selection pane="topRight" activeCell="D1" sqref="D1"/>
      <selection pane="bottomLeft" activeCell="A4" sqref="A4"/>
      <selection pane="bottomRight" activeCell="F24" sqref="F24"/>
    </sheetView>
  </sheetViews>
  <sheetFormatPr defaultRowHeight="12.75" x14ac:dyDescent="0.2"/>
  <cols>
    <col min="1" max="1" width="5" style="4" bestFit="1" customWidth="1"/>
    <col min="2" max="2" width="14.42578125" style="4" customWidth="1"/>
    <col min="3" max="3" width="19.7109375" style="4" customWidth="1"/>
    <col min="4" max="4" width="13" style="342" customWidth="1"/>
    <col min="5" max="5" width="11.140625" style="2174" customWidth="1"/>
    <col min="6" max="6" width="30.42578125" style="43" customWidth="1"/>
    <col min="7" max="7" width="13.42578125" style="44" customWidth="1"/>
    <col min="8" max="8" width="28.140625" style="272" customWidth="1"/>
    <col min="9" max="9" width="18.7109375" style="60" customWidth="1"/>
    <col min="10" max="10" width="13.28515625" style="4" customWidth="1"/>
    <col min="11" max="16384" width="9.140625" style="4"/>
  </cols>
  <sheetData>
    <row r="1" spans="1:11" s="50" customFormat="1" ht="18" customHeight="1" x14ac:dyDescent="0.25">
      <c r="A1" s="45" t="s">
        <v>95</v>
      </c>
      <c r="B1" s="46"/>
      <c r="C1" s="47"/>
      <c r="D1" s="337"/>
      <c r="E1" s="2162"/>
      <c r="F1" s="48" t="s">
        <v>96</v>
      </c>
      <c r="G1" s="49">
        <f ca="1">NOW()</f>
        <v>42924.546161805556</v>
      </c>
      <c r="H1" s="2192"/>
      <c r="I1" s="1690"/>
    </row>
    <row r="2" spans="1:11" s="928" customFormat="1" ht="18" customHeight="1" x14ac:dyDescent="0.25">
      <c r="A2" s="929"/>
      <c r="B2" s="1480"/>
      <c r="C2" s="930"/>
      <c r="D2" s="931"/>
      <c r="E2" s="2163"/>
      <c r="F2" s="932"/>
      <c r="G2" s="933"/>
      <c r="H2" s="2193"/>
      <c r="I2" s="1691"/>
    </row>
    <row r="3" spans="1:11" x14ac:dyDescent="0.2">
      <c r="A3" s="51" t="s">
        <v>97</v>
      </c>
      <c r="B3"/>
      <c r="C3" s="52">
        <f>COUNTIF(C5:C179,"wp")</f>
        <v>48</v>
      </c>
      <c r="D3" s="338" t="s">
        <v>98</v>
      </c>
      <c r="E3" s="2164"/>
      <c r="F3" s="52">
        <f>COUNTIF(D5:D54,"ZOEK?")</f>
        <v>0</v>
      </c>
      <c r="G3" s="53" t="s">
        <v>99</v>
      </c>
      <c r="H3" s="2194"/>
    </row>
    <row r="4" spans="1:11" ht="13.5" thickBot="1" x14ac:dyDescent="0.25">
      <c r="A4" s="54" t="s">
        <v>100</v>
      </c>
      <c r="B4" s="55" t="s">
        <v>101</v>
      </c>
      <c r="C4" s="55" t="s">
        <v>102</v>
      </c>
      <c r="D4" s="339" t="s">
        <v>103</v>
      </c>
      <c r="E4" s="2165" t="s">
        <v>104</v>
      </c>
      <c r="F4" s="56" t="s">
        <v>105</v>
      </c>
      <c r="G4" s="55" t="s">
        <v>106</v>
      </c>
      <c r="H4" s="2195" t="s">
        <v>107</v>
      </c>
      <c r="I4" s="1692" t="s">
        <v>844</v>
      </c>
      <c r="J4" s="1486" t="s">
        <v>3110</v>
      </c>
    </row>
    <row r="5" spans="1:11" x14ac:dyDescent="0.2">
      <c r="A5" s="57" t="s">
        <v>108</v>
      </c>
      <c r="B5" s="58" t="s">
        <v>109</v>
      </c>
      <c r="C5" s="59" t="s">
        <v>1186</v>
      </c>
      <c r="D5" s="340" t="s">
        <v>2594</v>
      </c>
      <c r="E5" s="2166">
        <v>42696</v>
      </c>
      <c r="F5" s="86"/>
      <c r="G5" s="324" t="s">
        <v>986</v>
      </c>
      <c r="H5" s="272" t="s">
        <v>1909</v>
      </c>
      <c r="I5" s="443">
        <f t="shared" ref="I5:I36" ca="1" si="0">IF(C5="wp",0,NOW()-E5)</f>
        <v>228.54616180555604</v>
      </c>
      <c r="J5" s="211"/>
      <c r="K5" s="211"/>
    </row>
    <row r="6" spans="1:11" x14ac:dyDescent="0.2">
      <c r="A6" s="57" t="s">
        <v>111</v>
      </c>
      <c r="B6" s="58" t="s">
        <v>109</v>
      </c>
      <c r="C6" s="85" t="s">
        <v>68</v>
      </c>
      <c r="D6" s="341">
        <v>2017390</v>
      </c>
      <c r="E6" s="2167">
        <v>42902</v>
      </c>
      <c r="F6" s="343"/>
      <c r="G6" s="60" t="s">
        <v>91</v>
      </c>
      <c r="H6" s="1216" t="s">
        <v>4128</v>
      </c>
      <c r="I6" s="443">
        <f t="shared" ca="1" si="0"/>
        <v>22.546161805556039</v>
      </c>
      <c r="J6" s="196"/>
    </row>
    <row r="7" spans="1:11" x14ac:dyDescent="0.2">
      <c r="A7" s="57" t="s">
        <v>112</v>
      </c>
      <c r="B7" s="58" t="s">
        <v>109</v>
      </c>
      <c r="C7" s="85" t="s">
        <v>3211</v>
      </c>
      <c r="D7" s="341">
        <v>2017022</v>
      </c>
      <c r="E7" s="2168">
        <v>42775</v>
      </c>
      <c r="F7" s="344"/>
      <c r="G7" s="576" t="s">
        <v>1113</v>
      </c>
      <c r="H7" s="1216"/>
      <c r="I7" s="443">
        <f t="shared" ca="1" si="0"/>
        <v>149.54616180555604</v>
      </c>
    </row>
    <row r="8" spans="1:11" x14ac:dyDescent="0.2">
      <c r="A8" s="57" t="s">
        <v>113</v>
      </c>
      <c r="B8" s="58" t="s">
        <v>109</v>
      </c>
      <c r="C8" s="85" t="s">
        <v>68</v>
      </c>
      <c r="D8" s="341">
        <v>2017251</v>
      </c>
      <c r="E8" s="2168">
        <v>42879</v>
      </c>
      <c r="F8" s="344"/>
      <c r="G8" s="87" t="s">
        <v>90</v>
      </c>
      <c r="H8" s="1216"/>
      <c r="I8" s="443">
        <f t="shared" ca="1" si="0"/>
        <v>45.546161805556039</v>
      </c>
    </row>
    <row r="9" spans="1:11" x14ac:dyDescent="0.2">
      <c r="A9" s="57" t="s">
        <v>114</v>
      </c>
      <c r="B9" s="58" t="s">
        <v>109</v>
      </c>
      <c r="C9" s="85" t="s">
        <v>110</v>
      </c>
      <c r="D9" s="341"/>
      <c r="E9" s="2167"/>
      <c r="F9" s="343"/>
      <c r="G9" s="60"/>
      <c r="H9" s="1216"/>
      <c r="I9" s="443">
        <f t="shared" ca="1" si="0"/>
        <v>0</v>
      </c>
    </row>
    <row r="10" spans="1:11" x14ac:dyDescent="0.2">
      <c r="A10" s="57" t="s">
        <v>115</v>
      </c>
      <c r="B10" s="58" t="s">
        <v>109</v>
      </c>
      <c r="C10" s="85" t="s">
        <v>110</v>
      </c>
      <c r="D10" s="341"/>
      <c r="E10" s="2167"/>
      <c r="F10" s="343"/>
      <c r="G10" s="60"/>
      <c r="H10" s="1216"/>
      <c r="I10" s="443">
        <f t="shared" ca="1" si="0"/>
        <v>0</v>
      </c>
    </row>
    <row r="11" spans="1:11" x14ac:dyDescent="0.2">
      <c r="A11" s="57" t="s">
        <v>116</v>
      </c>
      <c r="B11" s="58" t="s">
        <v>109</v>
      </c>
      <c r="C11" s="85" t="s">
        <v>3654</v>
      </c>
      <c r="D11" s="341">
        <v>2017218</v>
      </c>
      <c r="E11" s="2167">
        <v>42839</v>
      </c>
      <c r="F11" s="343"/>
      <c r="G11" s="60" t="s">
        <v>986</v>
      </c>
      <c r="H11" s="1216" t="s">
        <v>3655</v>
      </c>
      <c r="I11" s="443">
        <f t="shared" ca="1" si="0"/>
        <v>85.546161805556039</v>
      </c>
    </row>
    <row r="12" spans="1:11" x14ac:dyDescent="0.2">
      <c r="A12" s="57" t="s">
        <v>117</v>
      </c>
      <c r="B12" s="58" t="s">
        <v>109</v>
      </c>
      <c r="C12" s="85" t="s">
        <v>3211</v>
      </c>
      <c r="D12" s="341">
        <v>2017458</v>
      </c>
      <c r="E12" s="2167">
        <v>42912</v>
      </c>
      <c r="F12" s="343"/>
      <c r="G12" s="576" t="s">
        <v>1113</v>
      </c>
      <c r="H12" s="1216" t="s">
        <v>4209</v>
      </c>
      <c r="I12" s="443">
        <f t="shared" ca="1" si="0"/>
        <v>12.546161805556039</v>
      </c>
    </row>
    <row r="13" spans="1:11" x14ac:dyDescent="0.2">
      <c r="A13" s="57" t="s">
        <v>118</v>
      </c>
      <c r="B13" s="58" t="s">
        <v>109</v>
      </c>
      <c r="C13" s="85" t="s">
        <v>68</v>
      </c>
      <c r="D13" s="341">
        <v>2017419</v>
      </c>
      <c r="E13" s="2167">
        <v>42909</v>
      </c>
      <c r="F13" s="343"/>
      <c r="G13" s="60" t="s">
        <v>91</v>
      </c>
      <c r="H13" s="1216">
        <v>649617</v>
      </c>
      <c r="I13" s="443">
        <f t="shared" ca="1" si="0"/>
        <v>15.546161805556039</v>
      </c>
    </row>
    <row r="14" spans="1:11" x14ac:dyDescent="0.2">
      <c r="A14" s="57" t="s">
        <v>119</v>
      </c>
      <c r="B14" s="58" t="s">
        <v>109</v>
      </c>
      <c r="C14" s="85" t="s">
        <v>4098</v>
      </c>
      <c r="D14" s="341">
        <v>2017374</v>
      </c>
      <c r="E14" s="2167">
        <v>42899</v>
      </c>
      <c r="F14" s="343"/>
      <c r="G14" s="60" t="s">
        <v>3247</v>
      </c>
      <c r="H14" s="1216" t="s">
        <v>3812</v>
      </c>
      <c r="I14" s="443">
        <f t="shared" ca="1" si="0"/>
        <v>25.546161805556039</v>
      </c>
    </row>
    <row r="15" spans="1:11" x14ac:dyDescent="0.2">
      <c r="A15" s="57" t="s">
        <v>120</v>
      </c>
      <c r="B15" s="58" t="s">
        <v>109</v>
      </c>
      <c r="C15" s="85" t="s">
        <v>68</v>
      </c>
      <c r="D15" s="341">
        <v>2017258</v>
      </c>
      <c r="E15" s="2167">
        <v>42860</v>
      </c>
      <c r="F15" s="343"/>
      <c r="G15" s="60" t="s">
        <v>91</v>
      </c>
      <c r="H15" s="1216">
        <v>633617</v>
      </c>
      <c r="I15" s="443">
        <f t="shared" ca="1" si="0"/>
        <v>64.546161805556039</v>
      </c>
    </row>
    <row r="16" spans="1:11" x14ac:dyDescent="0.2">
      <c r="A16" s="57" t="s">
        <v>121</v>
      </c>
      <c r="B16" s="58" t="s">
        <v>109</v>
      </c>
      <c r="C16" s="85" t="s">
        <v>122</v>
      </c>
      <c r="D16" s="341"/>
      <c r="E16" s="2167">
        <v>42005</v>
      </c>
      <c r="F16" s="343" t="s">
        <v>223</v>
      </c>
      <c r="G16" s="60"/>
      <c r="H16" s="1216"/>
      <c r="I16" s="443">
        <f t="shared" ca="1" si="0"/>
        <v>919.54616180555604</v>
      </c>
    </row>
    <row r="17" spans="1:9" x14ac:dyDescent="0.2">
      <c r="A17" s="57" t="s">
        <v>123</v>
      </c>
      <c r="B17" s="58" t="s">
        <v>109</v>
      </c>
      <c r="C17" s="85" t="s">
        <v>110</v>
      </c>
      <c r="D17" s="341"/>
      <c r="E17" s="2167"/>
      <c r="F17" s="343"/>
      <c r="G17" s="60"/>
      <c r="H17" s="1216"/>
      <c r="I17" s="443">
        <f t="shared" ca="1" si="0"/>
        <v>0</v>
      </c>
    </row>
    <row r="18" spans="1:9" s="90" customFormat="1" x14ac:dyDescent="0.2">
      <c r="A18" s="887" t="s">
        <v>124</v>
      </c>
      <c r="B18" s="1094" t="s">
        <v>109</v>
      </c>
      <c r="C18" s="886" t="s">
        <v>68</v>
      </c>
      <c r="D18" s="881">
        <v>2017359</v>
      </c>
      <c r="E18" s="2169">
        <v>42879</v>
      </c>
      <c r="F18" s="889"/>
      <c r="G18" s="884" t="s">
        <v>91</v>
      </c>
      <c r="H18" s="2196"/>
      <c r="I18" s="885">
        <f t="shared" ca="1" si="0"/>
        <v>45.546161805556039</v>
      </c>
    </row>
    <row r="19" spans="1:9" x14ac:dyDescent="0.2">
      <c r="A19" s="57" t="s">
        <v>125</v>
      </c>
      <c r="B19" s="1093" t="s">
        <v>109</v>
      </c>
      <c r="C19" s="85" t="s">
        <v>68</v>
      </c>
      <c r="D19" s="341">
        <v>2017366</v>
      </c>
      <c r="E19" s="2167">
        <v>42901</v>
      </c>
      <c r="F19" s="343"/>
      <c r="G19" s="60" t="s">
        <v>91</v>
      </c>
      <c r="H19" s="2197">
        <v>648617</v>
      </c>
      <c r="I19" s="443">
        <f t="shared" ca="1" si="0"/>
        <v>23.546161805556039</v>
      </c>
    </row>
    <row r="20" spans="1:9" s="90" customFormat="1" x14ac:dyDescent="0.2">
      <c r="A20" s="887" t="s">
        <v>126</v>
      </c>
      <c r="B20" s="1094" t="s">
        <v>109</v>
      </c>
      <c r="C20" s="886" t="s">
        <v>110</v>
      </c>
      <c r="D20" s="881"/>
      <c r="E20" s="2169"/>
      <c r="F20" s="889"/>
      <c r="G20" s="884"/>
      <c r="H20" s="2196"/>
      <c r="I20" s="885">
        <f t="shared" ca="1" si="0"/>
        <v>0</v>
      </c>
    </row>
    <row r="21" spans="1:9" x14ac:dyDescent="0.2">
      <c r="A21" s="57" t="s">
        <v>127</v>
      </c>
      <c r="B21" s="58" t="s">
        <v>109</v>
      </c>
      <c r="C21" s="85" t="s">
        <v>68</v>
      </c>
      <c r="D21" s="341">
        <v>2017272</v>
      </c>
      <c r="E21" s="2168">
        <v>42866</v>
      </c>
      <c r="F21" s="343"/>
      <c r="G21" s="576" t="s">
        <v>90</v>
      </c>
      <c r="H21" s="1216" t="s">
        <v>3855</v>
      </c>
      <c r="I21" s="443">
        <f t="shared" ca="1" si="0"/>
        <v>58.546161805556039</v>
      </c>
    </row>
    <row r="22" spans="1:9" x14ac:dyDescent="0.2">
      <c r="A22" s="57" t="s">
        <v>128</v>
      </c>
      <c r="B22" s="58" t="s">
        <v>109</v>
      </c>
      <c r="C22" s="85" t="s">
        <v>110</v>
      </c>
      <c r="D22" s="2212"/>
      <c r="E22" s="2167"/>
      <c r="F22" s="343"/>
      <c r="G22" s="60"/>
      <c r="H22" s="1216"/>
      <c r="I22" s="443">
        <f t="shared" ca="1" si="0"/>
        <v>0</v>
      </c>
    </row>
    <row r="23" spans="1:9" x14ac:dyDescent="0.2">
      <c r="A23" s="57" t="s">
        <v>129</v>
      </c>
      <c r="B23" s="58" t="s">
        <v>109</v>
      </c>
      <c r="C23" s="85" t="s">
        <v>110</v>
      </c>
      <c r="D23" s="341"/>
      <c r="E23" s="2167"/>
      <c r="F23" s="343"/>
      <c r="G23" s="60"/>
      <c r="H23" s="1216"/>
      <c r="I23" s="443">
        <f t="shared" ca="1" si="0"/>
        <v>0</v>
      </c>
    </row>
    <row r="24" spans="1:9" x14ac:dyDescent="0.2">
      <c r="A24" s="57" t="s">
        <v>130</v>
      </c>
      <c r="B24" s="58" t="s">
        <v>109</v>
      </c>
      <c r="C24" s="85" t="s">
        <v>110</v>
      </c>
      <c r="D24" s="341"/>
      <c r="E24" s="2168"/>
      <c r="F24" s="345"/>
      <c r="G24" s="60"/>
      <c r="H24" s="1216"/>
      <c r="I24" s="443">
        <f t="shared" ca="1" si="0"/>
        <v>0</v>
      </c>
    </row>
    <row r="25" spans="1:9" x14ac:dyDescent="0.2">
      <c r="A25" s="57" t="s">
        <v>131</v>
      </c>
      <c r="B25" s="58" t="s">
        <v>109</v>
      </c>
      <c r="C25" s="85" t="s">
        <v>489</v>
      </c>
      <c r="D25" s="341">
        <v>2017303</v>
      </c>
      <c r="E25" s="2167">
        <v>42867</v>
      </c>
      <c r="F25" s="346"/>
      <c r="G25" s="60" t="s">
        <v>681</v>
      </c>
      <c r="H25" s="1216" t="s">
        <v>3641</v>
      </c>
      <c r="I25" s="443">
        <f t="shared" ca="1" si="0"/>
        <v>57.546161805556039</v>
      </c>
    </row>
    <row r="26" spans="1:9" x14ac:dyDescent="0.2">
      <c r="A26" s="57" t="s">
        <v>132</v>
      </c>
      <c r="B26" s="58" t="s">
        <v>109</v>
      </c>
      <c r="C26" s="85" t="s">
        <v>68</v>
      </c>
      <c r="D26" s="341">
        <v>2017270</v>
      </c>
      <c r="E26" s="2167">
        <v>42905</v>
      </c>
      <c r="F26" s="343"/>
      <c r="G26" s="60" t="s">
        <v>90</v>
      </c>
      <c r="H26" s="1216" t="s">
        <v>4140</v>
      </c>
      <c r="I26" s="443">
        <f t="shared" ca="1" si="0"/>
        <v>19.546161805556039</v>
      </c>
    </row>
    <row r="27" spans="1:9" x14ac:dyDescent="0.2">
      <c r="A27" s="57" t="s">
        <v>133</v>
      </c>
      <c r="B27" s="58" t="s">
        <v>109</v>
      </c>
      <c r="C27" s="85" t="s">
        <v>68</v>
      </c>
      <c r="D27" s="341">
        <v>2017270</v>
      </c>
      <c r="E27" s="2168">
        <v>42905</v>
      </c>
      <c r="F27" s="345"/>
      <c r="G27" s="8" t="s">
        <v>90</v>
      </c>
      <c r="H27" s="1216" t="s">
        <v>4140</v>
      </c>
      <c r="I27" s="443">
        <f t="shared" ca="1" si="0"/>
        <v>19.546161805556039</v>
      </c>
    </row>
    <row r="28" spans="1:9" s="90" customFormat="1" x14ac:dyDescent="0.2">
      <c r="A28" s="887" t="s">
        <v>134</v>
      </c>
      <c r="B28" s="1094" t="s">
        <v>109</v>
      </c>
      <c r="C28" s="886" t="s">
        <v>68</v>
      </c>
      <c r="D28" s="881">
        <v>2017414</v>
      </c>
      <c r="E28" s="2169">
        <v>42909</v>
      </c>
      <c r="F28" s="889"/>
      <c r="G28" s="884" t="s">
        <v>91</v>
      </c>
      <c r="H28" s="2196">
        <v>637417</v>
      </c>
      <c r="I28" s="885">
        <f t="shared" ca="1" si="0"/>
        <v>15.546161805556039</v>
      </c>
    </row>
    <row r="29" spans="1:9" x14ac:dyDescent="0.2">
      <c r="A29" s="57" t="s">
        <v>135</v>
      </c>
      <c r="B29" s="58" t="s">
        <v>109</v>
      </c>
      <c r="C29" s="85" t="s">
        <v>68</v>
      </c>
      <c r="D29" s="341">
        <v>2017376</v>
      </c>
      <c r="E29" s="2167">
        <v>42894</v>
      </c>
      <c r="F29" s="343"/>
      <c r="G29" s="60" t="s">
        <v>91</v>
      </c>
      <c r="H29" s="1216" t="s">
        <v>4071</v>
      </c>
      <c r="I29" s="443">
        <f t="shared" ca="1" si="0"/>
        <v>30.546161805556039</v>
      </c>
    </row>
    <row r="30" spans="1:9" x14ac:dyDescent="0.2">
      <c r="A30" s="57" t="s">
        <v>136</v>
      </c>
      <c r="B30" s="58" t="s">
        <v>109</v>
      </c>
      <c r="C30" s="85" t="s">
        <v>68</v>
      </c>
      <c r="D30" s="341">
        <v>2017389</v>
      </c>
      <c r="E30" s="2168">
        <v>42902</v>
      </c>
      <c r="F30" s="343"/>
      <c r="G30" s="60" t="s">
        <v>91</v>
      </c>
      <c r="H30" s="1216">
        <v>649517</v>
      </c>
      <c r="I30" s="443">
        <f t="shared" ca="1" si="0"/>
        <v>22.546161805556039</v>
      </c>
    </row>
    <row r="31" spans="1:9" x14ac:dyDescent="0.2">
      <c r="A31" s="57" t="s">
        <v>137</v>
      </c>
      <c r="B31" s="58" t="s">
        <v>109</v>
      </c>
      <c r="C31" s="85" t="s">
        <v>3771</v>
      </c>
      <c r="D31" s="341">
        <v>2017204</v>
      </c>
      <c r="E31" s="2167">
        <v>42853</v>
      </c>
      <c r="F31" s="344"/>
      <c r="G31" s="60" t="s">
        <v>91</v>
      </c>
      <c r="H31" s="1216" t="s">
        <v>3416</v>
      </c>
      <c r="I31" s="443">
        <f t="shared" ca="1" si="0"/>
        <v>71.546161805556039</v>
      </c>
    </row>
    <row r="32" spans="1:9" x14ac:dyDescent="0.2">
      <c r="A32" s="57" t="s">
        <v>138</v>
      </c>
      <c r="B32" s="631" t="s">
        <v>109</v>
      </c>
      <c r="C32" s="85" t="s">
        <v>1186</v>
      </c>
      <c r="D32" s="341">
        <v>2017236</v>
      </c>
      <c r="E32" s="2168">
        <v>42839</v>
      </c>
      <c r="F32" s="344"/>
      <c r="G32" s="60" t="s">
        <v>986</v>
      </c>
      <c r="H32" s="1216" t="s">
        <v>3474</v>
      </c>
      <c r="I32" s="443">
        <f t="shared" ca="1" si="0"/>
        <v>85.546161805556039</v>
      </c>
    </row>
    <row r="33" spans="1:10" x14ac:dyDescent="0.2">
      <c r="A33" s="57" t="s">
        <v>139</v>
      </c>
      <c r="B33" s="58" t="s">
        <v>109</v>
      </c>
      <c r="C33" s="85" t="s">
        <v>68</v>
      </c>
      <c r="D33" s="341">
        <v>2017270</v>
      </c>
      <c r="E33" s="2168">
        <v>42905</v>
      </c>
      <c r="F33" s="345"/>
      <c r="G33" s="60" t="s">
        <v>90</v>
      </c>
      <c r="H33" s="1216" t="s">
        <v>4140</v>
      </c>
      <c r="I33" s="443">
        <f t="shared" ca="1" si="0"/>
        <v>19.546161805556039</v>
      </c>
    </row>
    <row r="34" spans="1:10" x14ac:dyDescent="0.2">
      <c r="A34" s="57" t="s">
        <v>140</v>
      </c>
      <c r="B34" s="58" t="s">
        <v>109</v>
      </c>
      <c r="C34" s="85" t="s">
        <v>451</v>
      </c>
      <c r="D34" s="341">
        <v>2017427</v>
      </c>
      <c r="E34" s="2168">
        <v>42907</v>
      </c>
      <c r="F34" s="344"/>
      <c r="G34" s="60" t="s">
        <v>934</v>
      </c>
      <c r="H34" s="1216" t="s">
        <v>3927</v>
      </c>
      <c r="I34" s="443">
        <f t="shared" ca="1" si="0"/>
        <v>17.546161805556039</v>
      </c>
    </row>
    <row r="35" spans="1:10" x14ac:dyDescent="0.2">
      <c r="A35" s="57" t="s">
        <v>141</v>
      </c>
      <c r="B35" s="58" t="s">
        <v>109</v>
      </c>
      <c r="C35" s="85" t="s">
        <v>68</v>
      </c>
      <c r="D35" s="341">
        <v>2017043</v>
      </c>
      <c r="E35" s="2168">
        <v>42776</v>
      </c>
      <c r="F35" s="343"/>
      <c r="G35" s="60" t="s">
        <v>91</v>
      </c>
      <c r="H35" s="1216"/>
      <c r="I35" s="443">
        <f t="shared" ca="1" si="0"/>
        <v>148.54616180555604</v>
      </c>
    </row>
    <row r="36" spans="1:10" x14ac:dyDescent="0.2">
      <c r="A36" s="57" t="s">
        <v>142</v>
      </c>
      <c r="B36" s="58" t="s">
        <v>109</v>
      </c>
      <c r="C36" s="85" t="s">
        <v>1186</v>
      </c>
      <c r="D36" s="341">
        <v>2016773</v>
      </c>
      <c r="E36" s="2168">
        <v>42780</v>
      </c>
      <c r="F36" s="344"/>
      <c r="G36" s="576" t="s">
        <v>986</v>
      </c>
      <c r="H36" s="1216" t="s">
        <v>3234</v>
      </c>
      <c r="I36" s="443">
        <f t="shared" ca="1" si="0"/>
        <v>144.54616180555604</v>
      </c>
    </row>
    <row r="37" spans="1:10" x14ac:dyDescent="0.2">
      <c r="A37" s="57" t="s">
        <v>143</v>
      </c>
      <c r="B37" s="58" t="s">
        <v>109</v>
      </c>
      <c r="C37" s="85" t="s">
        <v>489</v>
      </c>
      <c r="D37" s="341" t="s">
        <v>3964</v>
      </c>
      <c r="E37" s="2167">
        <v>42907</v>
      </c>
      <c r="F37" s="343"/>
      <c r="G37" s="60" t="s">
        <v>681</v>
      </c>
      <c r="H37" s="1216" t="s">
        <v>4180</v>
      </c>
      <c r="I37" s="443">
        <f t="shared" ref="I37:I100" ca="1" si="1">IF(C37="wp",0,NOW()-E37)</f>
        <v>17.546161805556039</v>
      </c>
      <c r="J37" s="196"/>
    </row>
    <row r="38" spans="1:10" x14ac:dyDescent="0.2">
      <c r="A38" s="57" t="s">
        <v>144</v>
      </c>
      <c r="B38" s="58" t="s">
        <v>109</v>
      </c>
      <c r="C38" s="85" t="s">
        <v>68</v>
      </c>
      <c r="D38" s="341">
        <v>2017421</v>
      </c>
      <c r="E38" s="2168">
        <v>42909</v>
      </c>
      <c r="F38" s="344"/>
      <c r="G38" s="87" t="s">
        <v>91</v>
      </c>
      <c r="H38" s="1216">
        <v>625417</v>
      </c>
      <c r="I38" s="443">
        <f t="shared" ca="1" si="1"/>
        <v>15.546161805556039</v>
      </c>
    </row>
    <row r="39" spans="1:10" s="90" customFormat="1" x14ac:dyDescent="0.2">
      <c r="A39" s="887" t="s">
        <v>145</v>
      </c>
      <c r="B39" s="1094" t="s">
        <v>109</v>
      </c>
      <c r="C39" s="886" t="s">
        <v>110</v>
      </c>
      <c r="D39" s="881"/>
      <c r="E39" s="2169"/>
      <c r="F39" s="889"/>
      <c r="G39" s="884"/>
      <c r="H39" s="2196"/>
      <c r="I39" s="885">
        <f t="shared" ca="1" si="1"/>
        <v>0</v>
      </c>
    </row>
    <row r="40" spans="1:10" x14ac:dyDescent="0.2">
      <c r="A40" s="57" t="s">
        <v>146</v>
      </c>
      <c r="B40" s="58" t="s">
        <v>109</v>
      </c>
      <c r="C40" s="85" t="s">
        <v>68</v>
      </c>
      <c r="D40" s="341">
        <v>2017378</v>
      </c>
      <c r="E40" s="2168">
        <v>42902</v>
      </c>
      <c r="F40" s="343"/>
      <c r="G40" s="60" t="s">
        <v>91</v>
      </c>
      <c r="H40" s="1216">
        <v>624217</v>
      </c>
      <c r="I40" s="443">
        <f t="shared" ca="1" si="1"/>
        <v>22.546161805556039</v>
      </c>
    </row>
    <row r="41" spans="1:10" x14ac:dyDescent="0.2">
      <c r="A41" s="57" t="s">
        <v>147</v>
      </c>
      <c r="B41" s="58" t="s">
        <v>109</v>
      </c>
      <c r="C41" s="85" t="s">
        <v>68</v>
      </c>
      <c r="D41" s="725" t="s">
        <v>2514</v>
      </c>
      <c r="E41" s="2168">
        <v>42685</v>
      </c>
      <c r="F41" s="344"/>
      <c r="G41" s="576" t="s">
        <v>91</v>
      </c>
      <c r="I41" s="443">
        <f t="shared" ca="1" si="1"/>
        <v>239.54616180555604</v>
      </c>
    </row>
    <row r="42" spans="1:10" x14ac:dyDescent="0.2">
      <c r="A42" s="57" t="s">
        <v>148</v>
      </c>
      <c r="B42" s="58" t="s">
        <v>109</v>
      </c>
      <c r="C42" s="85" t="s">
        <v>451</v>
      </c>
      <c r="D42" s="341">
        <v>2017157</v>
      </c>
      <c r="E42" s="2168">
        <v>42815</v>
      </c>
      <c r="F42" s="344"/>
      <c r="G42" s="60" t="s">
        <v>934</v>
      </c>
      <c r="H42" s="1216" t="s">
        <v>3490</v>
      </c>
      <c r="I42" s="443">
        <f t="shared" ca="1" si="1"/>
        <v>109.54616180555604</v>
      </c>
      <c r="J42" s="196"/>
    </row>
    <row r="43" spans="1:10" x14ac:dyDescent="0.2">
      <c r="A43" s="57" t="s">
        <v>149</v>
      </c>
      <c r="B43" s="58" t="s">
        <v>109</v>
      </c>
      <c r="C43" s="85" t="s">
        <v>1186</v>
      </c>
      <c r="D43" s="341">
        <v>2016774</v>
      </c>
      <c r="E43" s="2168">
        <v>42780</v>
      </c>
      <c r="F43" s="344"/>
      <c r="G43" s="87" t="s">
        <v>986</v>
      </c>
      <c r="H43" s="1216" t="s">
        <v>3226</v>
      </c>
      <c r="I43" s="443">
        <f t="shared" ca="1" si="1"/>
        <v>144.54616180555604</v>
      </c>
    </row>
    <row r="44" spans="1:10" x14ac:dyDescent="0.2">
      <c r="A44" s="57" t="s">
        <v>150</v>
      </c>
      <c r="B44" s="58" t="s">
        <v>109</v>
      </c>
      <c r="C44" s="85" t="s">
        <v>489</v>
      </c>
      <c r="D44" s="341" t="s">
        <v>3967</v>
      </c>
      <c r="E44" s="2168">
        <v>42915</v>
      </c>
      <c r="F44" s="344"/>
      <c r="G44" s="87" t="s">
        <v>91</v>
      </c>
      <c r="H44" s="1216" t="s">
        <v>4248</v>
      </c>
      <c r="I44" s="443">
        <f t="shared" ca="1" si="1"/>
        <v>9.5461618055560393</v>
      </c>
    </row>
    <row r="45" spans="1:10" x14ac:dyDescent="0.2">
      <c r="A45" s="57" t="s">
        <v>151</v>
      </c>
      <c r="B45" s="1093" t="s">
        <v>109</v>
      </c>
      <c r="C45" s="85" t="s">
        <v>68</v>
      </c>
      <c r="D45" s="341">
        <v>2017336</v>
      </c>
      <c r="E45" s="2168">
        <v>42888</v>
      </c>
      <c r="F45" s="344"/>
      <c r="G45" s="87" t="s">
        <v>91</v>
      </c>
      <c r="H45" s="1216" t="s">
        <v>4019</v>
      </c>
      <c r="I45" s="443">
        <f t="shared" ca="1" si="1"/>
        <v>36.546161805556039</v>
      </c>
    </row>
    <row r="46" spans="1:10" s="90" customFormat="1" x14ac:dyDescent="0.2">
      <c r="A46" s="887" t="s">
        <v>152</v>
      </c>
      <c r="B46" s="1094" t="s">
        <v>109</v>
      </c>
      <c r="C46" s="886" t="s">
        <v>3097</v>
      </c>
      <c r="D46" s="881">
        <v>2017115</v>
      </c>
      <c r="E46" s="2170">
        <v>42803</v>
      </c>
      <c r="F46" s="888" t="s">
        <v>227</v>
      </c>
      <c r="G46" s="880" t="s">
        <v>3424</v>
      </c>
      <c r="H46" s="2196"/>
      <c r="I46" s="885">
        <f t="shared" ca="1" si="1"/>
        <v>121.54616180555604</v>
      </c>
    </row>
    <row r="47" spans="1:10" x14ac:dyDescent="0.2">
      <c r="A47" s="57" t="s">
        <v>153</v>
      </c>
      <c r="B47" s="58" t="s">
        <v>109</v>
      </c>
      <c r="C47" s="85" t="s">
        <v>68</v>
      </c>
      <c r="D47" s="341" t="s">
        <v>4205</v>
      </c>
      <c r="E47" s="2168">
        <v>42909</v>
      </c>
      <c r="F47" s="344"/>
      <c r="G47" s="87" t="s">
        <v>91</v>
      </c>
      <c r="H47" s="2198" t="s">
        <v>4206</v>
      </c>
      <c r="I47" s="443">
        <f t="shared" ca="1" si="1"/>
        <v>15.546161805556039</v>
      </c>
    </row>
    <row r="48" spans="1:10" x14ac:dyDescent="0.2">
      <c r="A48" s="57" t="s">
        <v>154</v>
      </c>
      <c r="B48" s="58" t="s">
        <v>109</v>
      </c>
      <c r="C48" s="85" t="s">
        <v>68</v>
      </c>
      <c r="D48" s="341">
        <v>2017270</v>
      </c>
      <c r="E48" s="2168">
        <v>42905</v>
      </c>
      <c r="F48" s="344"/>
      <c r="G48" s="87" t="s">
        <v>90</v>
      </c>
      <c r="H48" s="1216" t="s">
        <v>4140</v>
      </c>
      <c r="I48" s="443">
        <f t="shared" ca="1" si="1"/>
        <v>19.546161805556039</v>
      </c>
      <c r="J48" s="196">
        <v>42781</v>
      </c>
    </row>
    <row r="49" spans="1:9" x14ac:dyDescent="0.2">
      <c r="A49" s="57" t="s">
        <v>155</v>
      </c>
      <c r="B49" s="58" t="s">
        <v>109</v>
      </c>
      <c r="C49" s="85" t="s">
        <v>913</v>
      </c>
      <c r="D49" s="341">
        <v>2017331</v>
      </c>
      <c r="E49" s="2167">
        <v>42894</v>
      </c>
      <c r="F49" s="343"/>
      <c r="G49" s="87" t="s">
        <v>805</v>
      </c>
      <c r="H49" s="1216" t="s">
        <v>3732</v>
      </c>
      <c r="I49" s="443">
        <f t="shared" ca="1" si="1"/>
        <v>30.546161805556039</v>
      </c>
    </row>
    <row r="50" spans="1:9" x14ac:dyDescent="0.2">
      <c r="A50" s="57" t="s">
        <v>156</v>
      </c>
      <c r="B50" s="58" t="s">
        <v>109</v>
      </c>
      <c r="C50" s="85" t="s">
        <v>489</v>
      </c>
      <c r="D50" s="341">
        <v>2017398</v>
      </c>
      <c r="E50" s="2168">
        <v>42901</v>
      </c>
      <c r="F50" s="344"/>
      <c r="G50" s="87" t="s">
        <v>681</v>
      </c>
      <c r="H50" s="1216" t="s">
        <v>3869</v>
      </c>
      <c r="I50" s="443">
        <f t="shared" ca="1" si="1"/>
        <v>23.546161805556039</v>
      </c>
    </row>
    <row r="51" spans="1:9" x14ac:dyDescent="0.2">
      <c r="A51" s="57" t="s">
        <v>157</v>
      </c>
      <c r="B51" s="58" t="s">
        <v>109</v>
      </c>
      <c r="C51" s="85" t="s">
        <v>1671</v>
      </c>
      <c r="D51" s="341">
        <v>2016490</v>
      </c>
      <c r="E51" s="2168">
        <v>42650</v>
      </c>
      <c r="F51" s="344"/>
      <c r="G51" s="87" t="s">
        <v>1522</v>
      </c>
      <c r="H51" s="1216" t="s">
        <v>2038</v>
      </c>
      <c r="I51" s="443">
        <f t="shared" ca="1" si="1"/>
        <v>274.54616180555604</v>
      </c>
    </row>
    <row r="52" spans="1:9" x14ac:dyDescent="0.2">
      <c r="A52" s="57" t="s">
        <v>158</v>
      </c>
      <c r="B52" s="58" t="s">
        <v>109</v>
      </c>
      <c r="C52" s="85" t="s">
        <v>489</v>
      </c>
      <c r="D52" s="341">
        <v>2016144</v>
      </c>
      <c r="E52" s="2168">
        <v>42838</v>
      </c>
      <c r="F52" s="343"/>
      <c r="G52" s="87" t="s">
        <v>681</v>
      </c>
      <c r="H52" s="1216" t="s">
        <v>3656</v>
      </c>
      <c r="I52" s="443">
        <f t="shared" ca="1" si="1"/>
        <v>86.546161805556039</v>
      </c>
    </row>
    <row r="53" spans="1:9" s="90" customFormat="1" x14ac:dyDescent="0.2">
      <c r="A53" s="2104" t="s">
        <v>159</v>
      </c>
      <c r="B53" s="1094" t="s">
        <v>109</v>
      </c>
      <c r="C53" s="886" t="s">
        <v>110</v>
      </c>
      <c r="D53" s="881"/>
      <c r="E53" s="2169"/>
      <c r="F53" s="888"/>
      <c r="G53" s="880"/>
      <c r="H53" s="2196"/>
      <c r="I53" s="885">
        <f t="shared" ca="1" si="1"/>
        <v>0</v>
      </c>
    </row>
    <row r="54" spans="1:9" x14ac:dyDescent="0.2">
      <c r="A54" s="441" t="s">
        <v>160</v>
      </c>
      <c r="B54" s="2100" t="s">
        <v>109</v>
      </c>
      <c r="C54" s="85" t="s">
        <v>68</v>
      </c>
      <c r="D54" s="341">
        <v>2017391</v>
      </c>
      <c r="E54" s="2168">
        <v>42902</v>
      </c>
      <c r="F54" s="344"/>
      <c r="G54" s="576" t="s">
        <v>91</v>
      </c>
      <c r="H54" s="1216">
        <v>666317</v>
      </c>
      <c r="I54" s="443">
        <f t="shared" ca="1" si="1"/>
        <v>22.546161805556039</v>
      </c>
    </row>
    <row r="55" spans="1:9" x14ac:dyDescent="0.2">
      <c r="A55" s="441" t="s">
        <v>941</v>
      </c>
      <c r="B55" s="2100" t="s">
        <v>109</v>
      </c>
      <c r="C55" s="85" t="s">
        <v>489</v>
      </c>
      <c r="D55" s="341">
        <v>2016144</v>
      </c>
      <c r="E55" s="2168">
        <v>42835</v>
      </c>
      <c r="F55" s="377"/>
      <c r="G55" s="576" t="s">
        <v>681</v>
      </c>
      <c r="H55" s="1216" t="s">
        <v>3700</v>
      </c>
      <c r="I55" s="443">
        <f t="shared" ca="1" si="1"/>
        <v>89.546161805556039</v>
      </c>
    </row>
    <row r="56" spans="1:9" x14ac:dyDescent="0.2">
      <c r="A56" s="441" t="s">
        <v>942</v>
      </c>
      <c r="B56" s="2100" t="s">
        <v>109</v>
      </c>
      <c r="C56" s="85" t="s">
        <v>1771</v>
      </c>
      <c r="D56" s="341">
        <v>2016426</v>
      </c>
      <c r="E56" s="2168">
        <v>42671</v>
      </c>
      <c r="F56" s="377"/>
      <c r="G56" s="576" t="s">
        <v>1772</v>
      </c>
      <c r="H56" s="1216"/>
      <c r="I56" s="443">
        <f t="shared" ca="1" si="1"/>
        <v>253.54616180555604</v>
      </c>
    </row>
    <row r="57" spans="1:9" x14ac:dyDescent="0.2">
      <c r="A57" s="441" t="s">
        <v>943</v>
      </c>
      <c r="B57" s="2100" t="s">
        <v>109</v>
      </c>
      <c r="C57" s="85" t="s">
        <v>68</v>
      </c>
      <c r="D57" s="341" t="s">
        <v>3613</v>
      </c>
      <c r="E57" s="2168">
        <v>42888</v>
      </c>
      <c r="F57" s="377"/>
      <c r="G57" s="576" t="s">
        <v>90</v>
      </c>
      <c r="H57" s="1216" t="s">
        <v>4016</v>
      </c>
      <c r="I57" s="443">
        <f t="shared" ca="1" si="1"/>
        <v>36.546161805556039</v>
      </c>
    </row>
    <row r="58" spans="1:9" x14ac:dyDescent="0.2">
      <c r="A58" s="441" t="s">
        <v>944</v>
      </c>
      <c r="B58" s="2100" t="s">
        <v>109</v>
      </c>
      <c r="C58" s="85" t="s">
        <v>489</v>
      </c>
      <c r="D58" s="341" t="s">
        <v>4249</v>
      </c>
      <c r="E58" s="2168">
        <v>42915</v>
      </c>
      <c r="F58" s="344"/>
      <c r="G58" s="87" t="s">
        <v>681</v>
      </c>
      <c r="H58" s="1216" t="s">
        <v>4250</v>
      </c>
      <c r="I58" s="443">
        <f t="shared" ca="1" si="1"/>
        <v>9.5461618055560393</v>
      </c>
    </row>
    <row r="59" spans="1:9" x14ac:dyDescent="0.2">
      <c r="A59" s="441" t="s">
        <v>945</v>
      </c>
      <c r="B59" s="2100" t="s">
        <v>109</v>
      </c>
      <c r="C59" s="85" t="s">
        <v>68</v>
      </c>
      <c r="D59" s="341">
        <v>2017336</v>
      </c>
      <c r="E59" s="2168">
        <v>42888</v>
      </c>
      <c r="F59" s="377"/>
      <c r="G59" s="576" t="s">
        <v>91</v>
      </c>
      <c r="H59" s="1216" t="s">
        <v>4019</v>
      </c>
      <c r="I59" s="443">
        <f t="shared" ca="1" si="1"/>
        <v>36.546161805556039</v>
      </c>
    </row>
    <row r="60" spans="1:9" x14ac:dyDescent="0.2">
      <c r="A60" s="441" t="s">
        <v>946</v>
      </c>
      <c r="B60" s="2100" t="s">
        <v>109</v>
      </c>
      <c r="C60" s="85" t="s">
        <v>110</v>
      </c>
      <c r="D60" s="341"/>
      <c r="E60" s="2168"/>
      <c r="F60" s="377"/>
      <c r="G60" s="576"/>
      <c r="H60" s="1216"/>
      <c r="I60" s="443">
        <f t="shared" ca="1" si="1"/>
        <v>0</v>
      </c>
    </row>
    <row r="61" spans="1:9" x14ac:dyDescent="0.2">
      <c r="A61" s="441" t="s">
        <v>947</v>
      </c>
      <c r="B61" s="2100" t="s">
        <v>109</v>
      </c>
      <c r="C61" s="85" t="s">
        <v>489</v>
      </c>
      <c r="D61" s="341" t="s">
        <v>3804</v>
      </c>
      <c r="E61" s="2168">
        <v>42864</v>
      </c>
      <c r="F61" s="377"/>
      <c r="G61" s="576" t="s">
        <v>681</v>
      </c>
      <c r="H61" s="1216" t="s">
        <v>3828</v>
      </c>
      <c r="I61" s="443">
        <f t="shared" ca="1" si="1"/>
        <v>60.546161805556039</v>
      </c>
    </row>
    <row r="62" spans="1:9" x14ac:dyDescent="0.2">
      <c r="A62" s="441" t="s">
        <v>948</v>
      </c>
      <c r="B62" s="2100" t="s">
        <v>109</v>
      </c>
      <c r="C62" s="85" t="s">
        <v>68</v>
      </c>
      <c r="D62" s="341">
        <v>2017418</v>
      </c>
      <c r="E62" s="2168">
        <v>42909</v>
      </c>
      <c r="F62" s="377"/>
      <c r="G62" s="576" t="s">
        <v>91</v>
      </c>
      <c r="H62" s="1216">
        <v>637317</v>
      </c>
      <c r="I62" s="443">
        <f t="shared" ca="1" si="1"/>
        <v>15.546161805556039</v>
      </c>
    </row>
    <row r="63" spans="1:9" x14ac:dyDescent="0.2">
      <c r="A63" s="441" t="s">
        <v>949</v>
      </c>
      <c r="B63" s="2100" t="s">
        <v>109</v>
      </c>
      <c r="C63" s="85" t="s">
        <v>4098</v>
      </c>
      <c r="D63" s="341">
        <v>2017425</v>
      </c>
      <c r="E63" s="2168">
        <v>42912</v>
      </c>
      <c r="F63" s="377"/>
      <c r="G63" s="576" t="s">
        <v>3247</v>
      </c>
      <c r="H63" s="1216" t="s">
        <v>3922</v>
      </c>
      <c r="I63" s="443">
        <f t="shared" ca="1" si="1"/>
        <v>12.546161805556039</v>
      </c>
    </row>
    <row r="64" spans="1:9" x14ac:dyDescent="0.2">
      <c r="A64" s="441" t="s">
        <v>950</v>
      </c>
      <c r="B64" s="2100" t="s">
        <v>109</v>
      </c>
      <c r="C64" s="85" t="s">
        <v>489</v>
      </c>
      <c r="D64" s="2599" t="s">
        <v>3962</v>
      </c>
      <c r="E64" s="2168">
        <v>42915</v>
      </c>
      <c r="F64" s="377"/>
      <c r="G64" s="576" t="s">
        <v>681</v>
      </c>
      <c r="H64" s="1216" t="s">
        <v>4247</v>
      </c>
      <c r="I64" s="443">
        <f t="shared" ca="1" si="1"/>
        <v>9.5461618055560393</v>
      </c>
    </row>
    <row r="65" spans="1:9" s="90" customFormat="1" x14ac:dyDescent="0.2">
      <c r="A65" s="879" t="s">
        <v>951</v>
      </c>
      <c r="B65" s="2101" t="s">
        <v>109</v>
      </c>
      <c r="C65" s="886" t="s">
        <v>451</v>
      </c>
      <c r="D65" s="881">
        <v>2017428</v>
      </c>
      <c r="E65" s="2170">
        <v>42907</v>
      </c>
      <c r="F65" s="882"/>
      <c r="G65" s="883" t="s">
        <v>934</v>
      </c>
      <c r="H65" s="2196" t="s">
        <v>1549</v>
      </c>
      <c r="I65" s="885">
        <f t="shared" ca="1" si="1"/>
        <v>17.546161805556039</v>
      </c>
    </row>
    <row r="66" spans="1:9" x14ac:dyDescent="0.2">
      <c r="A66" s="441" t="s">
        <v>953</v>
      </c>
      <c r="B66" s="2100" t="s">
        <v>109</v>
      </c>
      <c r="C66" s="85" t="s">
        <v>4098</v>
      </c>
      <c r="D66" s="341">
        <v>2017399</v>
      </c>
      <c r="E66" s="2168">
        <v>42912</v>
      </c>
      <c r="F66" s="344"/>
      <c r="G66" s="87" t="s">
        <v>3247</v>
      </c>
      <c r="H66" s="1216" t="s">
        <v>3870</v>
      </c>
      <c r="I66" s="443">
        <f t="shared" ca="1" si="1"/>
        <v>12.546161805556039</v>
      </c>
    </row>
    <row r="67" spans="1:9" x14ac:dyDescent="0.2">
      <c r="A67" s="441" t="s">
        <v>952</v>
      </c>
      <c r="B67" s="2100" t="s">
        <v>109</v>
      </c>
      <c r="C67" s="85" t="s">
        <v>68</v>
      </c>
      <c r="D67" s="341">
        <v>2017272</v>
      </c>
      <c r="E67" s="2168">
        <v>42866</v>
      </c>
      <c r="F67" s="377"/>
      <c r="G67" s="576" t="s">
        <v>90</v>
      </c>
      <c r="H67" s="1216" t="s">
        <v>3855</v>
      </c>
      <c r="I67" s="443">
        <f t="shared" ca="1" si="1"/>
        <v>58.546161805556039</v>
      </c>
    </row>
    <row r="68" spans="1:9" x14ac:dyDescent="0.2">
      <c r="A68" s="441" t="s">
        <v>954</v>
      </c>
      <c r="B68" s="2100" t="s">
        <v>109</v>
      </c>
      <c r="C68" s="85" t="s">
        <v>68</v>
      </c>
      <c r="D68" s="341" t="s">
        <v>3613</v>
      </c>
      <c r="E68" s="2168">
        <v>42888</v>
      </c>
      <c r="F68" s="377"/>
      <c r="G68" s="576" t="s">
        <v>90</v>
      </c>
      <c r="H68" s="1216" t="s">
        <v>4016</v>
      </c>
      <c r="I68" s="443">
        <f t="shared" ca="1" si="1"/>
        <v>36.546161805556039</v>
      </c>
    </row>
    <row r="69" spans="1:9" x14ac:dyDescent="0.2">
      <c r="A69" s="441" t="s">
        <v>955</v>
      </c>
      <c r="B69" s="2100" t="s">
        <v>109</v>
      </c>
      <c r="C69" s="85" t="s">
        <v>68</v>
      </c>
      <c r="D69" s="341">
        <v>2017270</v>
      </c>
      <c r="E69" s="2168">
        <v>42905</v>
      </c>
      <c r="F69" s="377"/>
      <c r="G69" s="576" t="s">
        <v>90</v>
      </c>
      <c r="H69" s="1216" t="s">
        <v>4140</v>
      </c>
      <c r="I69" s="443">
        <f t="shared" ca="1" si="1"/>
        <v>19.546161805556039</v>
      </c>
    </row>
    <row r="70" spans="1:9" x14ac:dyDescent="0.2">
      <c r="A70" s="441" t="s">
        <v>956</v>
      </c>
      <c r="B70" s="2100" t="s">
        <v>109</v>
      </c>
      <c r="C70" s="85" t="s">
        <v>110</v>
      </c>
      <c r="D70" s="341"/>
      <c r="E70" s="2168"/>
      <c r="F70" s="377"/>
      <c r="G70" s="576"/>
      <c r="I70" s="443">
        <f t="shared" ca="1" si="1"/>
        <v>0</v>
      </c>
    </row>
    <row r="71" spans="1:9" x14ac:dyDescent="0.2">
      <c r="A71" s="441" t="s">
        <v>957</v>
      </c>
      <c r="B71" s="2100" t="s">
        <v>109</v>
      </c>
      <c r="C71" s="85" t="s">
        <v>489</v>
      </c>
      <c r="D71" s="341">
        <v>2017397</v>
      </c>
      <c r="E71" s="2168">
        <v>42901</v>
      </c>
      <c r="F71" s="377"/>
      <c r="G71" s="576" t="s">
        <v>681</v>
      </c>
      <c r="H71" s="1216" t="s">
        <v>4123</v>
      </c>
      <c r="I71" s="443">
        <f t="shared" ca="1" si="1"/>
        <v>23.546161805556039</v>
      </c>
    </row>
    <row r="72" spans="1:9" x14ac:dyDescent="0.2">
      <c r="A72" s="441" t="s">
        <v>958</v>
      </c>
      <c r="B72" s="2100" t="s">
        <v>109</v>
      </c>
      <c r="C72" s="85" t="s">
        <v>451</v>
      </c>
      <c r="D72" s="341">
        <v>2016372</v>
      </c>
      <c r="E72" s="2168">
        <v>42571</v>
      </c>
      <c r="F72" s="377"/>
      <c r="G72" s="576" t="s">
        <v>934</v>
      </c>
      <c r="H72" s="1216"/>
      <c r="I72" s="443">
        <f t="shared" ca="1" si="1"/>
        <v>353.54616180555604</v>
      </c>
    </row>
    <row r="73" spans="1:9" x14ac:dyDescent="0.2">
      <c r="A73" s="441" t="s">
        <v>959</v>
      </c>
      <c r="B73" s="2100" t="s">
        <v>109</v>
      </c>
      <c r="C73" s="85" t="s">
        <v>110</v>
      </c>
      <c r="D73" s="341"/>
      <c r="E73" s="2168"/>
      <c r="F73" s="377"/>
      <c r="G73" s="576"/>
      <c r="H73" s="1216"/>
      <c r="I73" s="443">
        <f ca="1">IF(C73="wp",0,NOW()-E73)</f>
        <v>0</v>
      </c>
    </row>
    <row r="74" spans="1:9" x14ac:dyDescent="0.2">
      <c r="A74" s="441" t="s">
        <v>960</v>
      </c>
      <c r="B74" s="2100" t="s">
        <v>109</v>
      </c>
      <c r="C74" s="85" t="s">
        <v>1186</v>
      </c>
      <c r="D74" s="341">
        <v>2016616</v>
      </c>
      <c r="E74" s="2168">
        <v>42696</v>
      </c>
      <c r="F74" s="377"/>
      <c r="G74" s="576" t="s">
        <v>986</v>
      </c>
      <c r="H74" s="1216" t="s">
        <v>1909</v>
      </c>
      <c r="I74" s="443">
        <f t="shared" ca="1" si="1"/>
        <v>228.54616180555604</v>
      </c>
    </row>
    <row r="75" spans="1:9" x14ac:dyDescent="0.2">
      <c r="A75" s="441" t="s">
        <v>961</v>
      </c>
      <c r="B75" s="2100" t="s">
        <v>109</v>
      </c>
      <c r="C75" s="85" t="s">
        <v>1671</v>
      </c>
      <c r="D75" s="341">
        <v>2016322</v>
      </c>
      <c r="E75" s="2168">
        <v>42571</v>
      </c>
      <c r="F75" s="377"/>
      <c r="G75" s="576" t="s">
        <v>1522</v>
      </c>
      <c r="H75" s="1216"/>
      <c r="I75" s="443">
        <f t="shared" ca="1" si="1"/>
        <v>353.54616180555604</v>
      </c>
    </row>
    <row r="76" spans="1:9" x14ac:dyDescent="0.2">
      <c r="A76" s="441" t="s">
        <v>962</v>
      </c>
      <c r="B76" s="2100" t="s">
        <v>109</v>
      </c>
      <c r="C76" s="85" t="s">
        <v>3097</v>
      </c>
      <c r="D76" s="341">
        <v>2017116</v>
      </c>
      <c r="E76" s="2168">
        <v>42803</v>
      </c>
      <c r="F76" s="377"/>
      <c r="G76" s="576" t="s">
        <v>3424</v>
      </c>
      <c r="H76" s="1216"/>
      <c r="I76" s="443">
        <f t="shared" ca="1" si="1"/>
        <v>121.54616180555604</v>
      </c>
    </row>
    <row r="77" spans="1:9" x14ac:dyDescent="0.2">
      <c r="A77" s="441" t="s">
        <v>963</v>
      </c>
      <c r="B77" s="2100" t="s">
        <v>109</v>
      </c>
      <c r="C77" s="85" t="s">
        <v>68</v>
      </c>
      <c r="D77" s="341" t="s">
        <v>3613</v>
      </c>
      <c r="E77" s="2168">
        <v>42888</v>
      </c>
      <c r="F77" s="377"/>
      <c r="G77" s="576" t="s">
        <v>90</v>
      </c>
      <c r="H77" s="1216" t="s">
        <v>4016</v>
      </c>
      <c r="I77" s="443">
        <f t="shared" ca="1" si="1"/>
        <v>36.546161805556039</v>
      </c>
    </row>
    <row r="78" spans="1:9" x14ac:dyDescent="0.2">
      <c r="A78" s="441" t="s">
        <v>964</v>
      </c>
      <c r="B78" s="2102" t="s">
        <v>109</v>
      </c>
      <c r="C78" s="438" t="s">
        <v>1186</v>
      </c>
      <c r="D78" s="439">
        <v>2017214</v>
      </c>
      <c r="E78" s="2171">
        <v>42839</v>
      </c>
      <c r="F78" s="440"/>
      <c r="G78" s="577" t="s">
        <v>986</v>
      </c>
      <c r="H78" s="2199" t="s">
        <v>2678</v>
      </c>
      <c r="I78" s="443">
        <f t="shared" ca="1" si="1"/>
        <v>85.546161805556039</v>
      </c>
    </row>
    <row r="79" spans="1:9" x14ac:dyDescent="0.2">
      <c r="A79" s="441" t="s">
        <v>965</v>
      </c>
      <c r="B79" s="2103" t="s">
        <v>109</v>
      </c>
      <c r="C79" s="87" t="s">
        <v>68</v>
      </c>
      <c r="D79" s="341">
        <v>2017270</v>
      </c>
      <c r="E79" s="2168">
        <v>42905</v>
      </c>
      <c r="F79" s="377"/>
      <c r="G79" s="576" t="s">
        <v>90</v>
      </c>
      <c r="H79" s="1216" t="s">
        <v>4140</v>
      </c>
      <c r="I79" s="443">
        <f t="shared" ca="1" si="1"/>
        <v>19.546161805556039</v>
      </c>
    </row>
    <row r="80" spans="1:9" s="90" customFormat="1" x14ac:dyDescent="0.2">
      <c r="A80" s="879" t="s">
        <v>1072</v>
      </c>
      <c r="B80" s="1095" t="s">
        <v>109</v>
      </c>
      <c r="C80" s="880" t="s">
        <v>4098</v>
      </c>
      <c r="D80" s="881">
        <v>2017449</v>
      </c>
      <c r="E80" s="2170">
        <v>42912</v>
      </c>
      <c r="F80" s="882"/>
      <c r="G80" s="883" t="s">
        <v>3247</v>
      </c>
      <c r="H80" s="2196" t="s">
        <v>3989</v>
      </c>
      <c r="I80" s="885">
        <f t="shared" ca="1" si="1"/>
        <v>12.546161805556039</v>
      </c>
    </row>
    <row r="81" spans="1:10" s="90" customFormat="1" x14ac:dyDescent="0.2">
      <c r="A81" s="879" t="s">
        <v>1073</v>
      </c>
      <c r="B81" s="1095" t="s">
        <v>109</v>
      </c>
      <c r="C81" s="880" t="s">
        <v>110</v>
      </c>
      <c r="D81" s="881"/>
      <c r="E81" s="2170"/>
      <c r="F81" s="882"/>
      <c r="G81" s="883"/>
      <c r="H81" s="2196"/>
      <c r="I81" s="885">
        <f t="shared" ca="1" si="1"/>
        <v>0</v>
      </c>
    </row>
    <row r="82" spans="1:10" x14ac:dyDescent="0.2">
      <c r="A82" s="441" t="s">
        <v>1074</v>
      </c>
      <c r="B82" s="442" t="s">
        <v>109</v>
      </c>
      <c r="C82" s="87" t="s">
        <v>1575</v>
      </c>
      <c r="D82" s="341" t="s">
        <v>4231</v>
      </c>
      <c r="E82" s="2168">
        <v>42913</v>
      </c>
      <c r="F82" s="377"/>
      <c r="G82" s="576" t="s">
        <v>1873</v>
      </c>
      <c r="H82" s="1216" t="s">
        <v>4232</v>
      </c>
      <c r="I82" s="443">
        <f t="shared" ca="1" si="1"/>
        <v>11.546161805556039</v>
      </c>
    </row>
    <row r="83" spans="1:10" x14ac:dyDescent="0.2">
      <c r="A83" s="441" t="s">
        <v>1075</v>
      </c>
      <c r="B83" s="442" t="s">
        <v>109</v>
      </c>
      <c r="C83" s="87" t="s">
        <v>451</v>
      </c>
      <c r="D83" s="341">
        <v>2017372</v>
      </c>
      <c r="E83" s="2168">
        <v>42894</v>
      </c>
      <c r="F83" s="377"/>
      <c r="G83" s="576" t="s">
        <v>934</v>
      </c>
      <c r="H83" s="1216" t="s">
        <v>3782</v>
      </c>
      <c r="I83" s="443">
        <f t="shared" ca="1" si="1"/>
        <v>30.546161805556039</v>
      </c>
    </row>
    <row r="84" spans="1:10" x14ac:dyDescent="0.2">
      <c r="A84" s="441" t="s">
        <v>1076</v>
      </c>
      <c r="B84" s="442" t="s">
        <v>109</v>
      </c>
      <c r="C84" s="87" t="s">
        <v>68</v>
      </c>
      <c r="D84" s="341">
        <v>2017270</v>
      </c>
      <c r="E84" s="2168">
        <v>42905</v>
      </c>
      <c r="F84" s="377"/>
      <c r="G84" s="576" t="s">
        <v>90</v>
      </c>
      <c r="H84" s="1216" t="s">
        <v>4140</v>
      </c>
      <c r="I84" s="443">
        <f t="shared" ca="1" si="1"/>
        <v>19.546161805556039</v>
      </c>
    </row>
    <row r="85" spans="1:10" x14ac:dyDescent="0.2">
      <c r="A85" s="441" t="s">
        <v>1077</v>
      </c>
      <c r="B85" s="442" t="s">
        <v>109</v>
      </c>
      <c r="C85" s="87" t="s">
        <v>110</v>
      </c>
      <c r="D85" s="341"/>
      <c r="E85" s="2168"/>
      <c r="F85" s="377"/>
      <c r="G85" s="576"/>
      <c r="H85" s="1216"/>
      <c r="I85" s="443">
        <f t="shared" ca="1" si="1"/>
        <v>0</v>
      </c>
    </row>
    <row r="86" spans="1:10" x14ac:dyDescent="0.2">
      <c r="A86" s="441" t="s">
        <v>1078</v>
      </c>
      <c r="B86" s="442" t="s">
        <v>109</v>
      </c>
      <c r="C86" s="87" t="s">
        <v>3211</v>
      </c>
      <c r="D86" s="341">
        <v>2017022</v>
      </c>
      <c r="E86" s="2168">
        <v>42775</v>
      </c>
      <c r="F86" s="377"/>
      <c r="G86" s="576" t="s">
        <v>1113</v>
      </c>
      <c r="H86" s="1216"/>
      <c r="I86" s="443">
        <f t="shared" ca="1" si="1"/>
        <v>149.54616180555604</v>
      </c>
      <c r="J86" s="196">
        <v>42817</v>
      </c>
    </row>
    <row r="87" spans="1:10" x14ac:dyDescent="0.2">
      <c r="A87" s="441" t="s">
        <v>1079</v>
      </c>
      <c r="B87" s="442" t="s">
        <v>109</v>
      </c>
      <c r="C87" s="87" t="s">
        <v>68</v>
      </c>
      <c r="D87" s="341">
        <v>2017413</v>
      </c>
      <c r="E87" s="2168">
        <v>42909</v>
      </c>
      <c r="F87" s="377"/>
      <c r="G87" s="576" t="s">
        <v>91</v>
      </c>
      <c r="H87" s="1216">
        <v>638017</v>
      </c>
      <c r="I87" s="443">
        <f t="shared" ca="1" si="1"/>
        <v>15.546161805556039</v>
      </c>
    </row>
    <row r="88" spans="1:10" s="90" customFormat="1" x14ac:dyDescent="0.2">
      <c r="A88" s="879" t="s">
        <v>1080</v>
      </c>
      <c r="B88" s="1095" t="s">
        <v>109</v>
      </c>
      <c r="C88" s="85" t="s">
        <v>68</v>
      </c>
      <c r="D88" s="341">
        <v>2017251</v>
      </c>
      <c r="E88" s="2168">
        <v>42879</v>
      </c>
      <c r="F88" s="344"/>
      <c r="G88" s="87" t="s">
        <v>90</v>
      </c>
      <c r="H88" s="2196"/>
      <c r="I88" s="885">
        <f t="shared" ca="1" si="1"/>
        <v>45.546161805556039</v>
      </c>
    </row>
    <row r="89" spans="1:10" x14ac:dyDescent="0.2">
      <c r="A89" s="441" t="s">
        <v>1081</v>
      </c>
      <c r="B89" s="1096" t="s">
        <v>109</v>
      </c>
      <c r="C89" s="87" t="s">
        <v>68</v>
      </c>
      <c r="D89" s="341">
        <v>2017417</v>
      </c>
      <c r="E89" s="2168">
        <v>42909</v>
      </c>
      <c r="F89" s="377"/>
      <c r="G89" s="576" t="s">
        <v>91</v>
      </c>
      <c r="H89" s="1216">
        <v>646817</v>
      </c>
      <c r="I89" s="443">
        <f t="shared" ca="1" si="1"/>
        <v>15.546161805556039</v>
      </c>
    </row>
    <row r="90" spans="1:10" x14ac:dyDescent="0.2">
      <c r="A90" s="441" t="s">
        <v>1082</v>
      </c>
      <c r="B90" s="1096" t="s">
        <v>109</v>
      </c>
      <c r="C90" s="87" t="s">
        <v>489</v>
      </c>
      <c r="D90" s="341">
        <v>2017307</v>
      </c>
      <c r="E90" s="2168">
        <v>42867</v>
      </c>
      <c r="F90" s="377"/>
      <c r="G90" s="576" t="s">
        <v>681</v>
      </c>
      <c r="H90" s="1216" t="s">
        <v>3856</v>
      </c>
      <c r="I90" s="443">
        <f t="shared" ca="1" si="1"/>
        <v>57.546161805556039</v>
      </c>
    </row>
    <row r="91" spans="1:10" s="90" customFormat="1" x14ac:dyDescent="0.2">
      <c r="A91" s="879" t="s">
        <v>1083</v>
      </c>
      <c r="B91" s="1095" t="s">
        <v>109</v>
      </c>
      <c r="C91" s="880" t="s">
        <v>68</v>
      </c>
      <c r="D91" s="881">
        <v>2017030</v>
      </c>
      <c r="E91" s="2170">
        <v>42781</v>
      </c>
      <c r="F91" s="882"/>
      <c r="G91" s="883" t="s">
        <v>91</v>
      </c>
      <c r="H91" s="2196"/>
      <c r="I91" s="885">
        <f t="shared" ca="1" si="1"/>
        <v>143.54616180555604</v>
      </c>
    </row>
    <row r="92" spans="1:10" x14ac:dyDescent="0.2">
      <c r="A92" s="441" t="s">
        <v>1084</v>
      </c>
      <c r="B92" s="442" t="s">
        <v>109</v>
      </c>
      <c r="C92" s="87" t="s">
        <v>110</v>
      </c>
      <c r="D92" s="341"/>
      <c r="E92" s="2168"/>
      <c r="F92" s="377"/>
      <c r="G92" s="322"/>
      <c r="H92" s="1216"/>
      <c r="I92" s="443">
        <f t="shared" ca="1" si="1"/>
        <v>0</v>
      </c>
    </row>
    <row r="93" spans="1:10" x14ac:dyDescent="0.2">
      <c r="A93" s="441" t="s">
        <v>1085</v>
      </c>
      <c r="B93" s="442" t="s">
        <v>109</v>
      </c>
      <c r="C93" s="87" t="s">
        <v>110</v>
      </c>
      <c r="D93" s="341"/>
      <c r="E93" s="2168"/>
      <c r="F93" s="377"/>
      <c r="G93" s="576"/>
      <c r="H93" s="1216"/>
      <c r="I93" s="443">
        <f t="shared" ca="1" si="1"/>
        <v>0</v>
      </c>
      <c r="J93" s="196"/>
    </row>
    <row r="94" spans="1:10" x14ac:dyDescent="0.2">
      <c r="A94" s="441" t="s">
        <v>1086</v>
      </c>
      <c r="B94" s="442" t="s">
        <v>109</v>
      </c>
      <c r="C94" s="87" t="s">
        <v>110</v>
      </c>
      <c r="D94" s="341"/>
      <c r="E94" s="2168"/>
      <c r="F94" s="377"/>
      <c r="G94" s="576"/>
      <c r="H94" s="1216"/>
      <c r="I94" s="443">
        <f t="shared" ca="1" si="1"/>
        <v>0</v>
      </c>
    </row>
    <row r="95" spans="1:10" x14ac:dyDescent="0.2">
      <c r="A95" s="441" t="s">
        <v>1087</v>
      </c>
      <c r="B95" s="442" t="s">
        <v>109</v>
      </c>
      <c r="C95" s="87" t="s">
        <v>68</v>
      </c>
      <c r="D95" s="341">
        <v>2017377</v>
      </c>
      <c r="E95" s="2168">
        <v>42888</v>
      </c>
      <c r="F95" s="377"/>
      <c r="G95" s="576" t="s">
        <v>91</v>
      </c>
      <c r="H95" s="1216">
        <v>624117</v>
      </c>
      <c r="I95" s="443">
        <f t="shared" ca="1" si="1"/>
        <v>36.546161805556039</v>
      </c>
    </row>
    <row r="96" spans="1:10" x14ac:dyDescent="0.2">
      <c r="A96" s="441" t="s">
        <v>1088</v>
      </c>
      <c r="B96" s="442" t="s">
        <v>109</v>
      </c>
      <c r="C96" s="87" t="s">
        <v>3019</v>
      </c>
      <c r="D96" s="341">
        <v>2017202</v>
      </c>
      <c r="E96" s="2168">
        <v>42839</v>
      </c>
      <c r="F96" s="377"/>
      <c r="G96" s="576" t="s">
        <v>3116</v>
      </c>
      <c r="H96" s="1216" t="s">
        <v>3319</v>
      </c>
      <c r="I96" s="443">
        <f t="shared" ca="1" si="1"/>
        <v>85.546161805556039</v>
      </c>
    </row>
    <row r="97" spans="1:9" x14ac:dyDescent="0.2">
      <c r="A97" s="441" t="s">
        <v>1089</v>
      </c>
      <c r="B97" s="442" t="s">
        <v>109</v>
      </c>
      <c r="C97" s="87" t="s">
        <v>110</v>
      </c>
      <c r="D97" s="341"/>
      <c r="E97" s="2168"/>
      <c r="F97" s="377"/>
      <c r="G97" s="576"/>
      <c r="H97" s="1216"/>
      <c r="I97" s="443">
        <f t="shared" ca="1" si="1"/>
        <v>0</v>
      </c>
    </row>
    <row r="98" spans="1:9" s="90" customFormat="1" x14ac:dyDescent="0.2">
      <c r="A98" s="879" t="s">
        <v>1090</v>
      </c>
      <c r="B98" s="1095" t="s">
        <v>109</v>
      </c>
      <c r="C98" s="880" t="s">
        <v>68</v>
      </c>
      <c r="D98" s="881">
        <v>2017420</v>
      </c>
      <c r="E98" s="2170">
        <v>42909</v>
      </c>
      <c r="F98" s="882"/>
      <c r="G98" s="883" t="s">
        <v>91</v>
      </c>
      <c r="H98" s="2196">
        <v>676817</v>
      </c>
      <c r="I98" s="885">
        <f t="shared" ca="1" si="1"/>
        <v>15.546161805556039</v>
      </c>
    </row>
    <row r="99" spans="1:9" x14ac:dyDescent="0.2">
      <c r="A99" s="441" t="s">
        <v>1091</v>
      </c>
      <c r="B99" s="442" t="s">
        <v>109</v>
      </c>
      <c r="C99" s="87" t="s">
        <v>489</v>
      </c>
      <c r="D99" s="341">
        <v>2016144</v>
      </c>
      <c r="E99" s="2168">
        <v>42907</v>
      </c>
      <c r="F99" s="377"/>
      <c r="G99" s="576" t="s">
        <v>681</v>
      </c>
      <c r="H99" s="1216" t="s">
        <v>4183</v>
      </c>
      <c r="I99" s="443">
        <f t="shared" ca="1" si="1"/>
        <v>17.546161805556039</v>
      </c>
    </row>
    <row r="100" spans="1:9" x14ac:dyDescent="0.2">
      <c r="A100" s="441" t="s">
        <v>1092</v>
      </c>
      <c r="B100" s="442" t="s">
        <v>109</v>
      </c>
      <c r="C100" s="87" t="s">
        <v>110</v>
      </c>
      <c r="D100" s="341"/>
      <c r="E100" s="2168"/>
      <c r="F100" s="377"/>
      <c r="G100" s="576"/>
      <c r="H100" s="1216"/>
      <c r="I100" s="443">
        <f t="shared" ca="1" si="1"/>
        <v>0</v>
      </c>
    </row>
    <row r="101" spans="1:9" x14ac:dyDescent="0.2">
      <c r="A101" s="441" t="s">
        <v>1093</v>
      </c>
      <c r="B101" s="442" t="s">
        <v>109</v>
      </c>
      <c r="C101" s="87" t="s">
        <v>110</v>
      </c>
      <c r="D101" s="341"/>
      <c r="E101" s="2168"/>
      <c r="F101" s="377"/>
      <c r="G101" s="576"/>
      <c r="H101" s="1216"/>
      <c r="I101" s="443">
        <f ca="1">IF(C101="wp",0,NOW()-E101)</f>
        <v>0</v>
      </c>
    </row>
    <row r="102" spans="1:9" x14ac:dyDescent="0.2">
      <c r="A102" s="441" t="s">
        <v>1094</v>
      </c>
      <c r="B102" s="442" t="s">
        <v>109</v>
      </c>
      <c r="C102" s="87" t="s">
        <v>110</v>
      </c>
      <c r="D102" s="341"/>
      <c r="E102" s="2168"/>
      <c r="F102" s="377"/>
      <c r="G102" s="576"/>
      <c r="H102" s="1216"/>
      <c r="I102" s="443">
        <f ca="1">IF(C102="wp",0,NOW()-E102)</f>
        <v>0</v>
      </c>
    </row>
    <row r="103" spans="1:9" x14ac:dyDescent="0.2">
      <c r="A103" s="441" t="s">
        <v>1095</v>
      </c>
      <c r="B103" s="442" t="s">
        <v>109</v>
      </c>
      <c r="C103" s="87" t="s">
        <v>110</v>
      </c>
      <c r="D103" s="341"/>
      <c r="E103" s="2168"/>
      <c r="F103" s="377"/>
      <c r="G103" s="576"/>
      <c r="H103" s="1216"/>
      <c r="I103" s="443">
        <f ca="1">IF(C103="wp",0,NOW()-E103)</f>
        <v>0</v>
      </c>
    </row>
    <row r="104" spans="1:9" x14ac:dyDescent="0.2">
      <c r="A104" s="441" t="s">
        <v>1096</v>
      </c>
      <c r="B104" s="442" t="s">
        <v>109</v>
      </c>
      <c r="C104" s="87" t="s">
        <v>110</v>
      </c>
      <c r="D104" s="341"/>
      <c r="E104" s="2168"/>
      <c r="F104" s="377"/>
      <c r="G104" s="576"/>
      <c r="H104" s="1216"/>
      <c r="I104" s="443">
        <f ca="1">IF(C104="wp",0,NOW()-E104)</f>
        <v>0</v>
      </c>
    </row>
    <row r="105" spans="1:9" x14ac:dyDescent="0.2">
      <c r="A105" s="441" t="s">
        <v>3678</v>
      </c>
      <c r="B105" s="442" t="s">
        <v>109</v>
      </c>
      <c r="C105" s="1475" t="s">
        <v>68</v>
      </c>
      <c r="D105" s="1476">
        <v>2017287</v>
      </c>
      <c r="E105" s="2172">
        <v>42860</v>
      </c>
      <c r="F105" s="1477"/>
      <c r="G105" s="1478" t="s">
        <v>91</v>
      </c>
      <c r="H105" s="1215">
        <v>646117</v>
      </c>
      <c r="I105" s="443">
        <f t="shared" ref="I105:I129" ca="1" si="2">IF(C105="wp",0,NOW()-E105)</f>
        <v>64.546161805556039</v>
      </c>
    </row>
    <row r="106" spans="1:9" x14ac:dyDescent="0.2">
      <c r="A106" s="441" t="s">
        <v>2691</v>
      </c>
      <c r="B106" s="442" t="s">
        <v>109</v>
      </c>
      <c r="C106" s="1475" t="s">
        <v>110</v>
      </c>
      <c r="D106" s="1476"/>
      <c r="E106" s="2172"/>
      <c r="F106" s="1477"/>
      <c r="G106" s="1478"/>
      <c r="H106" s="1215"/>
      <c r="I106" s="443">
        <f t="shared" ca="1" si="2"/>
        <v>0</v>
      </c>
    </row>
    <row r="107" spans="1:9" x14ac:dyDescent="0.2">
      <c r="A107" s="441" t="s">
        <v>3679</v>
      </c>
      <c r="B107" s="442" t="s">
        <v>109</v>
      </c>
      <c r="C107" s="1475" t="s">
        <v>110</v>
      </c>
      <c r="D107" s="1476"/>
      <c r="E107" s="2172"/>
      <c r="F107" s="1477"/>
      <c r="G107" s="1478"/>
      <c r="H107" s="1215"/>
      <c r="I107" s="443">
        <f t="shared" ca="1" si="2"/>
        <v>0</v>
      </c>
    </row>
    <row r="108" spans="1:9" x14ac:dyDescent="0.2">
      <c r="A108" s="441" t="s">
        <v>3680</v>
      </c>
      <c r="B108" s="442" t="s">
        <v>109</v>
      </c>
      <c r="C108" s="1475" t="s">
        <v>110</v>
      </c>
      <c r="D108" s="1476"/>
      <c r="E108" s="2172"/>
      <c r="F108" s="1477"/>
      <c r="G108" s="1478"/>
      <c r="H108" s="1215"/>
      <c r="I108" s="443">
        <f t="shared" ca="1" si="2"/>
        <v>0</v>
      </c>
    </row>
    <row r="109" spans="1:9" x14ac:dyDescent="0.2">
      <c r="A109" s="441" t="s">
        <v>3681</v>
      </c>
      <c r="B109" s="442" t="s">
        <v>109</v>
      </c>
      <c r="C109" s="1475" t="s">
        <v>110</v>
      </c>
      <c r="D109" s="1476"/>
      <c r="E109" s="2172"/>
      <c r="F109" s="1477"/>
      <c r="G109" s="1478"/>
      <c r="H109" s="1215"/>
      <c r="I109" s="443">
        <f t="shared" ca="1" si="2"/>
        <v>0</v>
      </c>
    </row>
    <row r="110" spans="1:9" x14ac:dyDescent="0.2">
      <c r="A110" s="441" t="s">
        <v>3682</v>
      </c>
      <c r="B110" s="442" t="s">
        <v>109</v>
      </c>
      <c r="C110" s="1475" t="s">
        <v>451</v>
      </c>
      <c r="D110" s="1476">
        <v>2017372</v>
      </c>
      <c r="E110" s="2172">
        <v>42894</v>
      </c>
      <c r="F110" s="1477"/>
      <c r="G110" s="1478" t="s">
        <v>934</v>
      </c>
      <c r="H110" s="1215" t="s">
        <v>3782</v>
      </c>
      <c r="I110" s="443">
        <f t="shared" ca="1" si="2"/>
        <v>30.546161805556039</v>
      </c>
    </row>
    <row r="111" spans="1:9" x14ac:dyDescent="0.2">
      <c r="A111" s="441" t="s">
        <v>3683</v>
      </c>
      <c r="B111" s="442" t="s">
        <v>109</v>
      </c>
      <c r="C111" s="1475" t="s">
        <v>68</v>
      </c>
      <c r="D111" s="1476" t="s">
        <v>3613</v>
      </c>
      <c r="E111" s="2172">
        <v>42888</v>
      </c>
      <c r="F111" s="1477"/>
      <c r="G111" s="1478" t="s">
        <v>90</v>
      </c>
      <c r="H111" s="1215" t="s">
        <v>4016</v>
      </c>
      <c r="I111" s="443">
        <f t="shared" ca="1" si="2"/>
        <v>36.546161805556039</v>
      </c>
    </row>
    <row r="112" spans="1:9" x14ac:dyDescent="0.2">
      <c r="A112" s="441" t="s">
        <v>3684</v>
      </c>
      <c r="B112" s="442" t="s">
        <v>109</v>
      </c>
      <c r="C112" s="1475" t="s">
        <v>110</v>
      </c>
      <c r="D112" s="1476"/>
      <c r="E112" s="2172"/>
      <c r="F112" s="1477"/>
      <c r="G112" s="1478"/>
      <c r="H112" s="1215"/>
      <c r="I112" s="443">
        <f t="shared" ca="1" si="2"/>
        <v>0</v>
      </c>
    </row>
    <row r="113" spans="1:9" x14ac:dyDescent="0.2">
      <c r="A113" s="441" t="s">
        <v>3685</v>
      </c>
      <c r="B113" s="442" t="s">
        <v>109</v>
      </c>
      <c r="C113" s="1475" t="s">
        <v>68</v>
      </c>
      <c r="D113" s="1476">
        <v>2017387</v>
      </c>
      <c r="E113" s="2172">
        <v>42894</v>
      </c>
      <c r="F113" s="1477"/>
      <c r="G113" s="1478" t="s">
        <v>91</v>
      </c>
      <c r="H113" s="1215">
        <v>625217</v>
      </c>
      <c r="I113" s="443">
        <f t="shared" ca="1" si="2"/>
        <v>30.546161805556039</v>
      </c>
    </row>
    <row r="114" spans="1:9" x14ac:dyDescent="0.2">
      <c r="A114" s="441" t="s">
        <v>3686</v>
      </c>
      <c r="B114" s="442" t="s">
        <v>109</v>
      </c>
      <c r="C114" s="1475" t="s">
        <v>110</v>
      </c>
      <c r="D114" s="1476"/>
      <c r="E114" s="2172"/>
      <c r="F114" s="1477"/>
      <c r="G114" s="1478"/>
      <c r="H114" s="1215"/>
      <c r="I114" s="443">
        <f t="shared" ca="1" si="2"/>
        <v>0</v>
      </c>
    </row>
    <row r="115" spans="1:9" x14ac:dyDescent="0.2">
      <c r="A115" s="441" t="s">
        <v>3687</v>
      </c>
      <c r="B115" s="442" t="s">
        <v>109</v>
      </c>
      <c r="C115" s="1475" t="s">
        <v>110</v>
      </c>
      <c r="D115" s="1476"/>
      <c r="E115" s="2172"/>
      <c r="F115" s="1477"/>
      <c r="G115" s="1478"/>
      <c r="H115" s="1215"/>
      <c r="I115" s="443">
        <f t="shared" ca="1" si="2"/>
        <v>0</v>
      </c>
    </row>
    <row r="116" spans="1:9" x14ac:dyDescent="0.2">
      <c r="A116" s="441" t="s">
        <v>2026</v>
      </c>
      <c r="B116" s="442" t="s">
        <v>109</v>
      </c>
      <c r="C116" s="1475" t="s">
        <v>110</v>
      </c>
      <c r="D116" s="1476"/>
      <c r="E116" s="2172"/>
      <c r="F116" s="1477"/>
      <c r="G116" s="1478"/>
      <c r="H116" s="1215"/>
      <c r="I116" s="443">
        <f t="shared" ca="1" si="2"/>
        <v>0</v>
      </c>
    </row>
    <row r="117" spans="1:9" x14ac:dyDescent="0.2">
      <c r="A117" s="441" t="s">
        <v>3688</v>
      </c>
      <c r="B117" s="442" t="s">
        <v>109</v>
      </c>
      <c r="C117" s="1475" t="s">
        <v>110</v>
      </c>
      <c r="D117" s="1476"/>
      <c r="E117" s="2172"/>
      <c r="F117" s="1477"/>
      <c r="G117" s="1478"/>
      <c r="H117" s="1215"/>
      <c r="I117" s="443">
        <f t="shared" ca="1" si="2"/>
        <v>0</v>
      </c>
    </row>
    <row r="118" spans="1:9" x14ac:dyDescent="0.2">
      <c r="A118" s="441" t="s">
        <v>3689</v>
      </c>
      <c r="B118" s="442" t="s">
        <v>109</v>
      </c>
      <c r="C118" s="1475" t="s">
        <v>110</v>
      </c>
      <c r="D118" s="1476"/>
      <c r="E118" s="2172"/>
      <c r="F118" s="1477"/>
      <c r="G118" s="1478"/>
      <c r="H118" s="1215"/>
      <c r="I118" s="443">
        <f t="shared" ca="1" si="2"/>
        <v>0</v>
      </c>
    </row>
    <row r="119" spans="1:9" x14ac:dyDescent="0.2">
      <c r="A119" s="441" t="s">
        <v>3690</v>
      </c>
      <c r="B119" s="442" t="s">
        <v>109</v>
      </c>
      <c r="C119" s="1475" t="s">
        <v>68</v>
      </c>
      <c r="D119" s="1476">
        <v>2017405</v>
      </c>
      <c r="E119" s="2172">
        <v>42902</v>
      </c>
      <c r="F119" s="1477"/>
      <c r="G119" s="1478" t="s">
        <v>91</v>
      </c>
      <c r="H119" s="1215">
        <v>649317</v>
      </c>
      <c r="I119" s="443">
        <f t="shared" ca="1" si="2"/>
        <v>22.546161805556039</v>
      </c>
    </row>
    <row r="120" spans="1:9" x14ac:dyDescent="0.2">
      <c r="A120" s="441" t="s">
        <v>3691</v>
      </c>
      <c r="B120" s="442" t="s">
        <v>109</v>
      </c>
      <c r="C120" s="1475" t="s">
        <v>110</v>
      </c>
      <c r="D120" s="1476"/>
      <c r="E120" s="2172"/>
      <c r="F120" s="1477"/>
      <c r="G120" s="1478"/>
      <c r="H120" s="1215"/>
      <c r="I120" s="443">
        <f t="shared" ca="1" si="2"/>
        <v>0</v>
      </c>
    </row>
    <row r="121" spans="1:9" x14ac:dyDescent="0.2">
      <c r="A121" s="441" t="s">
        <v>3692</v>
      </c>
      <c r="B121" s="442" t="s">
        <v>109</v>
      </c>
      <c r="C121" s="1475" t="s">
        <v>68</v>
      </c>
      <c r="D121" s="1476" t="s">
        <v>3613</v>
      </c>
      <c r="E121" s="2172">
        <v>42888</v>
      </c>
      <c r="F121" s="1477"/>
      <c r="G121" s="1478" t="s">
        <v>90</v>
      </c>
      <c r="H121" s="1215" t="s">
        <v>4016</v>
      </c>
      <c r="I121" s="443">
        <f t="shared" ca="1" si="2"/>
        <v>36.546161805556039</v>
      </c>
    </row>
    <row r="122" spans="1:9" x14ac:dyDescent="0.2">
      <c r="A122" s="441" t="s">
        <v>3693</v>
      </c>
      <c r="B122" s="442" t="s">
        <v>109</v>
      </c>
      <c r="C122" s="1475" t="s">
        <v>110</v>
      </c>
      <c r="D122" s="1476"/>
      <c r="E122" s="2172"/>
      <c r="F122" s="1477"/>
      <c r="G122" s="1478"/>
      <c r="H122" s="1215"/>
      <c r="I122" s="443">
        <f t="shared" ca="1" si="2"/>
        <v>0</v>
      </c>
    </row>
    <row r="123" spans="1:9" x14ac:dyDescent="0.2">
      <c r="A123" s="441" t="s">
        <v>3694</v>
      </c>
      <c r="B123" s="442" t="s">
        <v>109</v>
      </c>
      <c r="C123" s="1475" t="s">
        <v>110</v>
      </c>
      <c r="D123" s="1476"/>
      <c r="E123" s="2172"/>
      <c r="F123" s="1477"/>
      <c r="G123" s="1478"/>
      <c r="H123" s="1215"/>
      <c r="I123" s="443">
        <f t="shared" ca="1" si="2"/>
        <v>0</v>
      </c>
    </row>
    <row r="124" spans="1:9" x14ac:dyDescent="0.2">
      <c r="A124" s="441" t="s">
        <v>3695</v>
      </c>
      <c r="B124" s="442" t="s">
        <v>109</v>
      </c>
      <c r="C124" s="1475" t="s">
        <v>489</v>
      </c>
      <c r="D124" s="1476" t="s">
        <v>3956</v>
      </c>
      <c r="E124" s="2172">
        <v>42915</v>
      </c>
      <c r="F124" s="1477"/>
      <c r="G124" s="1478" t="s">
        <v>681</v>
      </c>
      <c r="H124" s="1215" t="s">
        <v>4246</v>
      </c>
      <c r="I124" s="443">
        <f t="shared" ca="1" si="2"/>
        <v>9.5461618055560393</v>
      </c>
    </row>
    <row r="125" spans="1:9" x14ac:dyDescent="0.2">
      <c r="A125" s="441" t="s">
        <v>3696</v>
      </c>
      <c r="B125" s="442" t="s">
        <v>109</v>
      </c>
      <c r="C125" s="1475" t="s">
        <v>110</v>
      </c>
      <c r="D125" s="1476"/>
      <c r="E125" s="2172"/>
      <c r="F125" s="1477"/>
      <c r="G125" s="1478"/>
      <c r="H125" s="1215"/>
      <c r="I125" s="443">
        <f t="shared" ca="1" si="2"/>
        <v>0</v>
      </c>
    </row>
    <row r="126" spans="1:9" x14ac:dyDescent="0.2">
      <c r="A126" s="441" t="s">
        <v>3697</v>
      </c>
      <c r="B126" s="442" t="s">
        <v>109</v>
      </c>
      <c r="C126" s="1475" t="s">
        <v>489</v>
      </c>
      <c r="D126" s="2339">
        <v>2017379</v>
      </c>
      <c r="E126" s="2172">
        <v>42907</v>
      </c>
      <c r="F126" s="1477"/>
      <c r="G126" s="1478" t="s">
        <v>681</v>
      </c>
      <c r="H126" s="1215" t="s">
        <v>3830</v>
      </c>
      <c r="I126" s="443">
        <f t="shared" ca="1" si="2"/>
        <v>17.546161805556039</v>
      </c>
    </row>
    <row r="127" spans="1:9" x14ac:dyDescent="0.2">
      <c r="A127" s="441" t="s">
        <v>3047</v>
      </c>
      <c r="B127" s="442" t="s">
        <v>109</v>
      </c>
      <c r="C127" s="1475" t="s">
        <v>110</v>
      </c>
      <c r="D127" s="1476"/>
      <c r="E127" s="2172"/>
      <c r="F127" s="1477"/>
      <c r="G127" s="1478"/>
      <c r="H127" s="1215"/>
      <c r="I127" s="443">
        <f t="shared" ca="1" si="2"/>
        <v>0</v>
      </c>
    </row>
    <row r="128" spans="1:9" x14ac:dyDescent="0.2">
      <c r="A128" s="441" t="s">
        <v>3698</v>
      </c>
      <c r="B128" s="442" t="s">
        <v>109</v>
      </c>
      <c r="C128" s="1475" t="s">
        <v>68</v>
      </c>
      <c r="D128" s="1476" t="s">
        <v>3613</v>
      </c>
      <c r="E128" s="2172">
        <v>42888</v>
      </c>
      <c r="F128" s="1477"/>
      <c r="G128" s="1478" t="s">
        <v>90</v>
      </c>
      <c r="H128" s="1215" t="s">
        <v>4016</v>
      </c>
      <c r="I128" s="443">
        <f t="shared" ca="1" si="2"/>
        <v>36.546161805556039</v>
      </c>
    </row>
    <row r="129" spans="1:10" x14ac:dyDescent="0.2">
      <c r="A129" s="441" t="s">
        <v>3699</v>
      </c>
      <c r="B129" s="442" t="s">
        <v>109</v>
      </c>
      <c r="C129" s="1475" t="s">
        <v>110</v>
      </c>
      <c r="D129" s="1476"/>
      <c r="E129" s="2172"/>
      <c r="F129" s="1477"/>
      <c r="G129" s="1478"/>
      <c r="H129" s="1215"/>
      <c r="I129" s="443">
        <f t="shared" ca="1" si="2"/>
        <v>0</v>
      </c>
    </row>
    <row r="130" spans="1:10" x14ac:dyDescent="0.2">
      <c r="A130" s="1473"/>
      <c r="B130" s="1474"/>
      <c r="C130" s="1475"/>
      <c r="D130" s="1476"/>
      <c r="E130" s="2172"/>
      <c r="F130" s="1477"/>
      <c r="G130" s="1478"/>
      <c r="H130" s="1215"/>
      <c r="I130" s="443"/>
    </row>
    <row r="131" spans="1:10" x14ac:dyDescent="0.2">
      <c r="A131" s="441" t="s">
        <v>3047</v>
      </c>
      <c r="B131" s="442" t="s">
        <v>2025</v>
      </c>
      <c r="C131" s="880" t="s">
        <v>110</v>
      </c>
      <c r="D131" s="341"/>
      <c r="E131" s="2168"/>
      <c r="F131" s="377"/>
      <c r="G131" s="576"/>
      <c r="H131" s="1216"/>
      <c r="I131" s="443">
        <f t="shared" ref="I131:I167" ca="1" si="3">IF(C131="wp",0,NOW()-E131)</f>
        <v>0</v>
      </c>
    </row>
    <row r="132" spans="1:10" x14ac:dyDescent="0.2">
      <c r="A132" s="441" t="s">
        <v>3048</v>
      </c>
      <c r="B132" s="442" t="s">
        <v>2025</v>
      </c>
      <c r="C132" s="883" t="s">
        <v>68</v>
      </c>
      <c r="D132" s="341">
        <v>2016759</v>
      </c>
      <c r="E132" s="2168">
        <v>42752</v>
      </c>
      <c r="F132" s="377"/>
      <c r="G132" s="576" t="s">
        <v>90</v>
      </c>
      <c r="H132" s="1216"/>
      <c r="I132" s="443">
        <f t="shared" ca="1" si="3"/>
        <v>172.54616180555604</v>
      </c>
    </row>
    <row r="133" spans="1:10" x14ac:dyDescent="0.2">
      <c r="A133" s="441" t="s">
        <v>2979</v>
      </c>
      <c r="B133" s="442" t="s">
        <v>2025</v>
      </c>
      <c r="C133" s="880" t="s">
        <v>636</v>
      </c>
      <c r="D133" s="341">
        <v>2016765</v>
      </c>
      <c r="E133" s="2168">
        <v>42755</v>
      </c>
      <c r="F133" s="377"/>
      <c r="G133" s="576" t="s">
        <v>1113</v>
      </c>
      <c r="H133" s="1216"/>
      <c r="I133" s="443">
        <f t="shared" ca="1" si="3"/>
        <v>169.54616180555604</v>
      </c>
    </row>
    <row r="134" spans="1:10" x14ac:dyDescent="0.2">
      <c r="A134" s="441" t="s">
        <v>2026</v>
      </c>
      <c r="B134" s="442" t="s">
        <v>2025</v>
      </c>
      <c r="C134" s="880" t="s">
        <v>110</v>
      </c>
      <c r="D134" s="341"/>
      <c r="E134" s="2168"/>
      <c r="F134" s="377"/>
      <c r="G134" s="576"/>
      <c r="H134" s="1216"/>
      <c r="I134" s="443">
        <f t="shared" ca="1" si="3"/>
        <v>0</v>
      </c>
    </row>
    <row r="135" spans="1:10" x14ac:dyDescent="0.2">
      <c r="A135" s="441" t="s">
        <v>2691</v>
      </c>
      <c r="B135" s="442" t="s">
        <v>2025</v>
      </c>
      <c r="C135" s="880" t="s">
        <v>68</v>
      </c>
      <c r="D135" s="341">
        <v>2016759</v>
      </c>
      <c r="E135" s="2168">
        <v>42752</v>
      </c>
      <c r="F135" s="377"/>
      <c r="G135" s="576" t="s">
        <v>90</v>
      </c>
      <c r="H135" s="1216"/>
      <c r="I135" s="443">
        <f t="shared" ca="1" si="3"/>
        <v>172.54616180555604</v>
      </c>
    </row>
    <row r="136" spans="1:10" x14ac:dyDescent="0.2">
      <c r="A136" s="441" t="s">
        <v>3365</v>
      </c>
      <c r="B136" s="442" t="s">
        <v>2025</v>
      </c>
      <c r="C136" s="880" t="s">
        <v>489</v>
      </c>
      <c r="D136" s="341">
        <v>2016144</v>
      </c>
      <c r="E136" s="2168">
        <v>42800</v>
      </c>
      <c r="F136" s="377"/>
      <c r="G136" s="576" t="s">
        <v>681</v>
      </c>
      <c r="H136" s="1216" t="s">
        <v>3366</v>
      </c>
      <c r="I136" s="443">
        <f t="shared" ca="1" si="3"/>
        <v>124.54616180555604</v>
      </c>
    </row>
    <row r="137" spans="1:10" x14ac:dyDescent="0.2">
      <c r="A137" s="441" t="s">
        <v>3367</v>
      </c>
      <c r="B137" s="442" t="s">
        <v>2025</v>
      </c>
      <c r="C137" s="880" t="s">
        <v>489</v>
      </c>
      <c r="D137" s="341">
        <v>2016144</v>
      </c>
      <c r="E137" s="2168">
        <v>42800</v>
      </c>
      <c r="F137" s="377"/>
      <c r="G137" s="576" t="s">
        <v>681</v>
      </c>
      <c r="H137" s="1216" t="s">
        <v>3368</v>
      </c>
      <c r="I137" s="443">
        <f t="shared" ca="1" si="3"/>
        <v>124.54616180555604</v>
      </c>
    </row>
    <row r="138" spans="1:10" x14ac:dyDescent="0.2">
      <c r="A138" s="376" t="s">
        <v>3409</v>
      </c>
      <c r="B138" s="442" t="s">
        <v>2025</v>
      </c>
      <c r="C138" s="1643" t="s">
        <v>68</v>
      </c>
      <c r="D138" s="1641">
        <v>2017145</v>
      </c>
      <c r="E138" s="2173">
        <v>42804</v>
      </c>
      <c r="F138" s="1642"/>
      <c r="G138" s="421" t="s">
        <v>91</v>
      </c>
      <c r="H138" s="1113"/>
      <c r="I138" s="443">
        <f t="shared" ca="1" si="3"/>
        <v>120.54616180555604</v>
      </c>
    </row>
    <row r="139" spans="1:10" x14ac:dyDescent="0.2">
      <c r="A139" s="376" t="s">
        <v>3430</v>
      </c>
      <c r="B139" s="442" t="s">
        <v>2025</v>
      </c>
      <c r="C139" s="1643" t="s">
        <v>110</v>
      </c>
      <c r="D139" s="1641"/>
      <c r="E139" s="2173"/>
      <c r="F139" s="1642"/>
      <c r="G139" s="421"/>
      <c r="H139" s="1113"/>
      <c r="I139" s="443">
        <f t="shared" ca="1" si="3"/>
        <v>0</v>
      </c>
    </row>
    <row r="140" spans="1:10" x14ac:dyDescent="0.2">
      <c r="A140" s="441" t="s">
        <v>2743</v>
      </c>
      <c r="B140" s="1479" t="s">
        <v>2025</v>
      </c>
      <c r="C140" s="880" t="s">
        <v>68</v>
      </c>
      <c r="D140" s="341">
        <v>2016759</v>
      </c>
      <c r="E140" s="2168">
        <v>42752</v>
      </c>
      <c r="F140" s="377"/>
      <c r="G140" s="576" t="s">
        <v>90</v>
      </c>
      <c r="H140" s="1216"/>
      <c r="I140" s="443">
        <f t="shared" ca="1" si="3"/>
        <v>172.54616180555604</v>
      </c>
    </row>
    <row r="141" spans="1:10" ht="13.5" customHeight="1" x14ac:dyDescent="0.2">
      <c r="A141" s="441" t="s">
        <v>136</v>
      </c>
      <c r="B141" s="442" t="s">
        <v>2025</v>
      </c>
      <c r="C141" s="880" t="s">
        <v>110</v>
      </c>
      <c r="D141" s="341"/>
      <c r="E141" s="2168"/>
      <c r="F141" s="377"/>
      <c r="G141" s="576"/>
      <c r="H141" s="1216"/>
      <c r="I141" s="443">
        <f t="shared" ca="1" si="3"/>
        <v>0</v>
      </c>
    </row>
    <row r="142" spans="1:10" ht="13.5" customHeight="1" x14ac:dyDescent="0.2">
      <c r="A142" s="441" t="s">
        <v>3702</v>
      </c>
      <c r="B142" s="442" t="s">
        <v>2025</v>
      </c>
      <c r="C142" s="880" t="s">
        <v>489</v>
      </c>
      <c r="D142" s="341">
        <v>2016144</v>
      </c>
      <c r="E142" s="2168">
        <v>42838</v>
      </c>
      <c r="F142" s="377"/>
      <c r="G142" s="576" t="s">
        <v>681</v>
      </c>
      <c r="H142" s="1216" t="s">
        <v>3703</v>
      </c>
      <c r="I142" s="443">
        <f t="shared" ca="1" si="3"/>
        <v>86.546161805556039</v>
      </c>
      <c r="J142" s="1503"/>
    </row>
    <row r="143" spans="1:10" ht="13.5" customHeight="1" x14ac:dyDescent="0.2">
      <c r="A143" s="441"/>
      <c r="B143" s="880"/>
      <c r="C143" s="880"/>
      <c r="D143" s="341"/>
      <c r="E143" s="2168"/>
      <c r="F143" s="377"/>
      <c r="G143" s="576"/>
      <c r="H143" s="1216"/>
      <c r="I143" s="443"/>
      <c r="J143" s="1503"/>
    </row>
    <row r="144" spans="1:10" x14ac:dyDescent="0.2">
      <c r="A144" s="441" t="s">
        <v>3050</v>
      </c>
      <c r="B144" s="442" t="s">
        <v>109</v>
      </c>
      <c r="C144" s="880" t="s">
        <v>489</v>
      </c>
      <c r="D144" s="341">
        <v>2017350</v>
      </c>
      <c r="E144" s="2168">
        <v>42894</v>
      </c>
      <c r="F144" s="377"/>
      <c r="G144" s="576" t="s">
        <v>681</v>
      </c>
      <c r="H144" s="1216" t="s">
        <v>4072</v>
      </c>
      <c r="I144" s="443">
        <f t="shared" ca="1" si="3"/>
        <v>30.546161805556039</v>
      </c>
      <c r="J144" s="1503"/>
    </row>
    <row r="145" spans="1:10" x14ac:dyDescent="0.2">
      <c r="A145" s="441" t="s">
        <v>3049</v>
      </c>
      <c r="B145" s="442" t="s">
        <v>109</v>
      </c>
      <c r="C145" s="880" t="s">
        <v>489</v>
      </c>
      <c r="D145" s="341">
        <v>2017350</v>
      </c>
      <c r="E145" s="2168">
        <v>42892</v>
      </c>
      <c r="F145" s="377"/>
      <c r="G145" s="576" t="s">
        <v>681</v>
      </c>
      <c r="H145" s="1216" t="s">
        <v>4072</v>
      </c>
      <c r="I145" s="443">
        <f t="shared" ca="1" si="3"/>
        <v>32.546161805556039</v>
      </c>
      <c r="J145" s="1503"/>
    </row>
    <row r="146" spans="1:10" x14ac:dyDescent="0.2">
      <c r="A146" s="441" t="s">
        <v>3051</v>
      </c>
      <c r="B146" s="442" t="s">
        <v>109</v>
      </c>
      <c r="C146" s="85" t="s">
        <v>68</v>
      </c>
      <c r="D146" s="341" t="s">
        <v>3804</v>
      </c>
      <c r="E146" s="2168">
        <v>42909</v>
      </c>
      <c r="F146" s="344"/>
      <c r="G146" s="87" t="s">
        <v>91</v>
      </c>
      <c r="H146" s="1216" t="s">
        <v>4207</v>
      </c>
      <c r="I146" s="443">
        <f ca="1">IF(C146="wp",0,NOW()-E146)</f>
        <v>15.546161805556039</v>
      </c>
      <c r="J146" s="1503"/>
    </row>
    <row r="147" spans="1:10" x14ac:dyDescent="0.2">
      <c r="A147" s="441" t="s">
        <v>3054</v>
      </c>
      <c r="B147" s="442" t="s">
        <v>109</v>
      </c>
      <c r="C147" s="880" t="s">
        <v>68</v>
      </c>
      <c r="D147" s="341">
        <v>2017380</v>
      </c>
      <c r="E147" s="2168">
        <v>42888</v>
      </c>
      <c r="F147" s="377"/>
      <c r="G147" s="576" t="s">
        <v>91</v>
      </c>
      <c r="H147" s="1216">
        <v>604917</v>
      </c>
      <c r="I147" s="443">
        <f ca="1">IF(C147="wp",0,NOW()-E147)</f>
        <v>36.546161805556039</v>
      </c>
      <c r="J147" s="1503"/>
    </row>
    <row r="148" spans="1:10" x14ac:dyDescent="0.2">
      <c r="A148" s="441" t="s">
        <v>3043</v>
      </c>
      <c r="B148" s="442" t="s">
        <v>109</v>
      </c>
      <c r="C148" s="880" t="s">
        <v>68</v>
      </c>
      <c r="D148" s="341">
        <v>2017404</v>
      </c>
      <c r="E148" s="2168">
        <v>42902</v>
      </c>
      <c r="F148" s="377"/>
      <c r="G148" s="576" t="s">
        <v>91</v>
      </c>
      <c r="H148" s="1216" t="s">
        <v>4129</v>
      </c>
      <c r="I148" s="443">
        <f t="shared" ca="1" si="3"/>
        <v>22.546161805556039</v>
      </c>
      <c r="J148" s="1503"/>
    </row>
    <row r="149" spans="1:10" x14ac:dyDescent="0.2">
      <c r="A149" s="441" t="s">
        <v>3042</v>
      </c>
      <c r="B149" s="442" t="s">
        <v>109</v>
      </c>
      <c r="C149" s="880" t="s">
        <v>110</v>
      </c>
      <c r="D149" s="341"/>
      <c r="E149" s="2168"/>
      <c r="F149" s="377"/>
      <c r="G149" s="576"/>
      <c r="H149" s="1216"/>
      <c r="I149" s="443">
        <f t="shared" ca="1" si="3"/>
        <v>0</v>
      </c>
      <c r="J149" s="1503"/>
    </row>
    <row r="150" spans="1:10" x14ac:dyDescent="0.2">
      <c r="A150" s="441" t="s">
        <v>3026</v>
      </c>
      <c r="B150" s="442" t="s">
        <v>109</v>
      </c>
      <c r="C150" s="60" t="s">
        <v>2383</v>
      </c>
      <c r="D150" s="341">
        <v>2017041</v>
      </c>
      <c r="E150" s="2168">
        <v>42752</v>
      </c>
      <c r="F150" s="1604"/>
      <c r="G150" s="576" t="s">
        <v>2386</v>
      </c>
      <c r="H150" s="1216"/>
      <c r="I150" s="443">
        <f t="shared" ca="1" si="3"/>
        <v>172.54616180555604</v>
      </c>
      <c r="J150" s="1503"/>
    </row>
    <row r="151" spans="1:10" x14ac:dyDescent="0.2">
      <c r="A151" s="441" t="s">
        <v>3028</v>
      </c>
      <c r="B151" s="442" t="s">
        <v>109</v>
      </c>
      <c r="C151" s="60" t="s">
        <v>110</v>
      </c>
      <c r="D151" s="341"/>
      <c r="E151" s="2168"/>
      <c r="F151" s="1604"/>
      <c r="G151" s="576"/>
      <c r="H151" s="1216"/>
      <c r="I151" s="443">
        <f t="shared" ca="1" si="3"/>
        <v>0</v>
      </c>
      <c r="J151" s="1503"/>
    </row>
    <row r="152" spans="1:10" x14ac:dyDescent="0.2">
      <c r="A152" s="441" t="s">
        <v>3027</v>
      </c>
      <c r="B152" s="442" t="s">
        <v>109</v>
      </c>
      <c r="C152" s="60" t="s">
        <v>68</v>
      </c>
      <c r="D152" s="341">
        <v>2017416</v>
      </c>
      <c r="E152" s="2168">
        <v>42909</v>
      </c>
      <c r="F152" s="1604"/>
      <c r="G152" s="576" t="s">
        <v>91</v>
      </c>
      <c r="H152" s="1216">
        <v>650717</v>
      </c>
      <c r="I152" s="443">
        <f t="shared" ca="1" si="3"/>
        <v>15.546161805556039</v>
      </c>
      <c r="J152" s="1503"/>
    </row>
    <row r="153" spans="1:10" x14ac:dyDescent="0.2">
      <c r="A153" s="441" t="s">
        <v>3029</v>
      </c>
      <c r="B153" s="442" t="s">
        <v>109</v>
      </c>
      <c r="C153" s="60" t="s">
        <v>68</v>
      </c>
      <c r="D153" s="341">
        <v>2017415</v>
      </c>
      <c r="E153" s="2168">
        <v>42909</v>
      </c>
      <c r="F153" s="1604"/>
      <c r="G153" s="576" t="s">
        <v>91</v>
      </c>
      <c r="H153" s="1216">
        <v>528417</v>
      </c>
      <c r="I153" s="443">
        <f t="shared" ca="1" si="3"/>
        <v>15.546161805556039</v>
      </c>
      <c r="J153" s="1503"/>
    </row>
    <row r="154" spans="1:10" x14ac:dyDescent="0.2">
      <c r="A154" s="441" t="s">
        <v>3030</v>
      </c>
      <c r="B154" s="442" t="s">
        <v>109</v>
      </c>
      <c r="C154" s="60" t="s">
        <v>110</v>
      </c>
      <c r="D154" s="341"/>
      <c r="E154" s="2168"/>
      <c r="F154" s="1604"/>
      <c r="G154" s="576"/>
      <c r="H154" s="1216"/>
      <c r="I154" s="443">
        <f t="shared" ca="1" si="3"/>
        <v>0</v>
      </c>
      <c r="J154" s="1503"/>
    </row>
    <row r="155" spans="1:10" x14ac:dyDescent="0.2">
      <c r="A155" s="441" t="s">
        <v>3031</v>
      </c>
      <c r="B155" s="442" t="s">
        <v>109</v>
      </c>
      <c r="C155" s="60" t="s">
        <v>110</v>
      </c>
      <c r="D155" s="341"/>
      <c r="E155" s="2168"/>
      <c r="F155" s="1604"/>
      <c r="G155" s="576"/>
      <c r="H155" s="1216"/>
      <c r="I155" s="443">
        <f t="shared" ca="1" si="3"/>
        <v>0</v>
      </c>
      <c r="J155" s="1503"/>
    </row>
    <row r="156" spans="1:10" x14ac:dyDescent="0.2">
      <c r="A156" s="441" t="s">
        <v>3032</v>
      </c>
      <c r="B156" s="442" t="s">
        <v>109</v>
      </c>
      <c r="C156" s="60" t="s">
        <v>68</v>
      </c>
      <c r="D156" s="341">
        <v>2017376</v>
      </c>
      <c r="E156" s="2168">
        <v>42901</v>
      </c>
      <c r="F156" s="1604"/>
      <c r="G156" s="576" t="s">
        <v>91</v>
      </c>
      <c r="H156" s="1216">
        <v>630117</v>
      </c>
      <c r="I156" s="443">
        <f t="shared" ca="1" si="3"/>
        <v>23.546161805556039</v>
      </c>
      <c r="J156" s="1503"/>
    </row>
    <row r="157" spans="1:10" x14ac:dyDescent="0.2">
      <c r="A157" s="441" t="s">
        <v>3033</v>
      </c>
      <c r="B157" s="442" t="s">
        <v>109</v>
      </c>
      <c r="C157" s="60" t="s">
        <v>636</v>
      </c>
      <c r="D157" s="341">
        <v>2017175</v>
      </c>
      <c r="E157" s="2168">
        <v>42817</v>
      </c>
      <c r="F157" s="1604"/>
      <c r="G157" s="576" t="s">
        <v>1113</v>
      </c>
      <c r="H157" s="1216"/>
      <c r="I157" s="443">
        <f t="shared" ca="1" si="3"/>
        <v>107.54616180555604</v>
      </c>
      <c r="J157" s="1503"/>
    </row>
    <row r="158" spans="1:10" x14ac:dyDescent="0.2">
      <c r="A158" s="441" t="s">
        <v>3034</v>
      </c>
      <c r="B158" s="442" t="s">
        <v>109</v>
      </c>
      <c r="C158" s="60" t="s">
        <v>1575</v>
      </c>
      <c r="D158" s="2107" t="s">
        <v>4231</v>
      </c>
      <c r="E158" s="2168">
        <v>42913</v>
      </c>
      <c r="F158" s="1604"/>
      <c r="G158" s="576" t="s">
        <v>1873</v>
      </c>
      <c r="H158" s="1216" t="s">
        <v>4232</v>
      </c>
      <c r="I158" s="443">
        <f t="shared" ca="1" si="3"/>
        <v>11.546161805556039</v>
      </c>
      <c r="J158" s="1503"/>
    </row>
    <row r="159" spans="1:10" x14ac:dyDescent="0.2">
      <c r="A159" s="441" t="s">
        <v>3035</v>
      </c>
      <c r="B159" s="442" t="s">
        <v>109</v>
      </c>
      <c r="C159" s="60" t="s">
        <v>489</v>
      </c>
      <c r="D159" s="341" t="s">
        <v>3971</v>
      </c>
      <c r="E159" s="2168">
        <v>42907</v>
      </c>
      <c r="F159" s="1604"/>
      <c r="G159" s="576" t="s">
        <v>681</v>
      </c>
      <c r="H159" s="1216" t="s">
        <v>4181</v>
      </c>
      <c r="I159" s="443">
        <f t="shared" ca="1" si="3"/>
        <v>17.546161805556039</v>
      </c>
      <c r="J159" s="1503"/>
    </row>
    <row r="160" spans="1:10" x14ac:dyDescent="0.2">
      <c r="A160" s="441" t="s">
        <v>3036</v>
      </c>
      <c r="B160" s="442" t="s">
        <v>109</v>
      </c>
      <c r="C160" s="60" t="s">
        <v>110</v>
      </c>
      <c r="D160" s="341"/>
      <c r="E160" s="2168"/>
      <c r="F160" s="1604"/>
      <c r="G160" s="576"/>
      <c r="H160" s="1216"/>
      <c r="I160" s="443">
        <f t="shared" ca="1" si="3"/>
        <v>0</v>
      </c>
      <c r="J160" s="1503"/>
    </row>
    <row r="161" spans="1:10" x14ac:dyDescent="0.2">
      <c r="A161" s="441" t="s">
        <v>3052</v>
      </c>
      <c r="B161" s="442" t="s">
        <v>109</v>
      </c>
      <c r="C161" s="87" t="s">
        <v>1575</v>
      </c>
      <c r="D161" s="341" t="s">
        <v>4231</v>
      </c>
      <c r="E161" s="2168">
        <v>42913</v>
      </c>
      <c r="F161" s="377"/>
      <c r="G161" s="2565" t="s">
        <v>1873</v>
      </c>
      <c r="H161" s="1216" t="s">
        <v>4232</v>
      </c>
      <c r="I161" s="443">
        <f t="shared" ca="1" si="3"/>
        <v>11.546161805556039</v>
      </c>
      <c r="J161" s="1503"/>
    </row>
    <row r="162" spans="1:10" x14ac:dyDescent="0.2">
      <c r="A162" s="441" t="s">
        <v>3053</v>
      </c>
      <c r="B162" s="442" t="s">
        <v>109</v>
      </c>
      <c r="C162" s="60" t="s">
        <v>489</v>
      </c>
      <c r="D162" s="341">
        <v>2017350</v>
      </c>
      <c r="E162" s="2167">
        <v>42894</v>
      </c>
      <c r="F162" s="1604"/>
      <c r="G162" s="576" t="s">
        <v>681</v>
      </c>
      <c r="H162" s="1216" t="s">
        <v>4072</v>
      </c>
      <c r="I162" s="2403">
        <f t="shared" ca="1" si="3"/>
        <v>30.546161805556039</v>
      </c>
      <c r="J162" s="1503"/>
    </row>
    <row r="163" spans="1:10" x14ac:dyDescent="0.2">
      <c r="A163" s="441" t="s">
        <v>3219</v>
      </c>
      <c r="B163" s="442" t="s">
        <v>109</v>
      </c>
      <c r="C163" s="60" t="s">
        <v>489</v>
      </c>
      <c r="D163" s="341">
        <v>2017350</v>
      </c>
      <c r="E163" s="2167">
        <v>42894</v>
      </c>
      <c r="F163" s="1604"/>
      <c r="G163" s="576" t="s">
        <v>681</v>
      </c>
      <c r="H163" s="1216" t="s">
        <v>4072</v>
      </c>
      <c r="I163" s="443">
        <f t="shared" ca="1" si="3"/>
        <v>30.546161805556039</v>
      </c>
      <c r="J163" s="1503"/>
    </row>
    <row r="164" spans="1:10" x14ac:dyDescent="0.2">
      <c r="A164" s="441" t="s">
        <v>3220</v>
      </c>
      <c r="B164" s="442" t="s">
        <v>109</v>
      </c>
      <c r="C164" s="60" t="s">
        <v>68</v>
      </c>
      <c r="D164" s="341" t="s">
        <v>3613</v>
      </c>
      <c r="E164" s="2167">
        <v>42888</v>
      </c>
      <c r="F164" s="1604"/>
      <c r="G164" s="576" t="s">
        <v>90</v>
      </c>
      <c r="H164" s="1216" t="s">
        <v>4016</v>
      </c>
      <c r="I164" s="443">
        <f t="shared" ca="1" si="3"/>
        <v>36.546161805556039</v>
      </c>
      <c r="J164" s="1503"/>
    </row>
    <row r="165" spans="1:10" x14ac:dyDescent="0.2">
      <c r="A165" s="441" t="s">
        <v>3237</v>
      </c>
      <c r="B165" s="442" t="s">
        <v>109</v>
      </c>
      <c r="C165" s="60" t="s">
        <v>451</v>
      </c>
      <c r="D165" s="341">
        <v>2017426</v>
      </c>
      <c r="E165" s="2167">
        <v>42907</v>
      </c>
      <c r="F165" s="1604"/>
      <c r="G165" s="576" t="s">
        <v>934</v>
      </c>
      <c r="H165" s="1216" t="s">
        <v>3926</v>
      </c>
      <c r="I165" s="443">
        <f t="shared" ca="1" si="3"/>
        <v>17.546161805556039</v>
      </c>
      <c r="J165" s="1503"/>
    </row>
    <row r="166" spans="1:10" x14ac:dyDescent="0.2">
      <c r="A166" s="441" t="s">
        <v>3293</v>
      </c>
      <c r="B166" s="442" t="s">
        <v>109</v>
      </c>
      <c r="C166" s="60" t="s">
        <v>68</v>
      </c>
      <c r="D166" s="341">
        <v>2017336</v>
      </c>
      <c r="E166" s="2167">
        <v>42888</v>
      </c>
      <c r="F166" s="1604"/>
      <c r="G166" s="576" t="s">
        <v>91</v>
      </c>
      <c r="H166" s="1216" t="s">
        <v>4019</v>
      </c>
      <c r="I166" s="443">
        <f t="shared" ca="1" si="3"/>
        <v>36.546161805556039</v>
      </c>
    </row>
    <row r="167" spans="1:10" x14ac:dyDescent="0.2">
      <c r="A167" s="441" t="s">
        <v>3294</v>
      </c>
      <c r="B167" s="442" t="s">
        <v>109</v>
      </c>
      <c r="C167" s="60" t="s">
        <v>489</v>
      </c>
      <c r="D167" s="341">
        <v>2017398</v>
      </c>
      <c r="E167" s="2167">
        <v>42901</v>
      </c>
      <c r="F167" s="1604"/>
      <c r="G167" s="576" t="s">
        <v>681</v>
      </c>
      <c r="H167" s="1216" t="s">
        <v>4123</v>
      </c>
      <c r="I167" s="443">
        <f t="shared" ca="1" si="3"/>
        <v>23.546161805556039</v>
      </c>
    </row>
    <row r="168" spans="1:10" x14ac:dyDescent="0.2">
      <c r="A168" s="441" t="s">
        <v>3295</v>
      </c>
      <c r="B168" s="442" t="s">
        <v>109</v>
      </c>
      <c r="C168" s="60" t="s">
        <v>68</v>
      </c>
      <c r="D168" s="341">
        <v>2017191</v>
      </c>
      <c r="E168" s="2167">
        <v>42866</v>
      </c>
      <c r="F168" s="1604"/>
      <c r="G168" s="576" t="s">
        <v>91</v>
      </c>
      <c r="H168" s="1216" t="s">
        <v>3854</v>
      </c>
      <c r="I168" s="443">
        <f t="shared" ref="I168:I173" ca="1" si="4">IF(C168="wp",0,NOW()-E168)</f>
        <v>58.546161805556039</v>
      </c>
    </row>
    <row r="169" spans="1:10" x14ac:dyDescent="0.2">
      <c r="A169" s="441" t="s">
        <v>3296</v>
      </c>
      <c r="B169" s="442" t="s">
        <v>109</v>
      </c>
      <c r="C169" s="60" t="s">
        <v>489</v>
      </c>
      <c r="D169" s="341">
        <v>2017397</v>
      </c>
      <c r="E169" s="2167">
        <v>42901</v>
      </c>
      <c r="F169" s="1604"/>
      <c r="G169" s="576" t="s">
        <v>681</v>
      </c>
      <c r="H169" s="1216" t="s">
        <v>4123</v>
      </c>
      <c r="I169" s="443">
        <f t="shared" ca="1" si="4"/>
        <v>23.546161805556039</v>
      </c>
    </row>
    <row r="170" spans="1:10" x14ac:dyDescent="0.2">
      <c r="A170" s="441" t="s">
        <v>3297</v>
      </c>
      <c r="B170" s="442" t="s">
        <v>109</v>
      </c>
      <c r="C170" s="60" t="s">
        <v>451</v>
      </c>
      <c r="D170" s="341">
        <v>2017324</v>
      </c>
      <c r="E170" s="2167">
        <v>42864</v>
      </c>
      <c r="F170" s="1604"/>
      <c r="G170" s="576" t="s">
        <v>934</v>
      </c>
      <c r="H170" s="1216" t="s">
        <v>3707</v>
      </c>
      <c r="I170" s="443">
        <f t="shared" ca="1" si="4"/>
        <v>60.546161805556039</v>
      </c>
    </row>
    <row r="171" spans="1:10" x14ac:dyDescent="0.2">
      <c r="A171" s="441" t="s">
        <v>3298</v>
      </c>
      <c r="B171" s="442" t="s">
        <v>109</v>
      </c>
      <c r="C171" s="60" t="s">
        <v>489</v>
      </c>
      <c r="D171" s="341" t="s">
        <v>3975</v>
      </c>
      <c r="E171" s="2167">
        <v>42907</v>
      </c>
      <c r="F171" s="1604"/>
      <c r="G171" s="576" t="s">
        <v>681</v>
      </c>
      <c r="H171" s="1216" t="s">
        <v>4182</v>
      </c>
      <c r="I171" s="443">
        <f t="shared" ca="1" si="4"/>
        <v>17.546161805556039</v>
      </c>
    </row>
    <row r="172" spans="1:10" x14ac:dyDescent="0.2">
      <c r="A172" s="441" t="s">
        <v>3313</v>
      </c>
      <c r="B172" s="442" t="s">
        <v>109</v>
      </c>
      <c r="C172" s="60" t="s">
        <v>489</v>
      </c>
      <c r="D172" s="341"/>
      <c r="E172" s="2167">
        <v>42907</v>
      </c>
      <c r="F172" s="1604"/>
      <c r="G172" s="576" t="s">
        <v>681</v>
      </c>
      <c r="H172" s="1216" t="s">
        <v>4021</v>
      </c>
      <c r="I172" s="443">
        <f t="shared" ca="1" si="4"/>
        <v>17.546161805556039</v>
      </c>
    </row>
    <row r="173" spans="1:10" x14ac:dyDescent="0.2">
      <c r="A173" s="441" t="s">
        <v>3314</v>
      </c>
      <c r="B173" s="442" t="s">
        <v>109</v>
      </c>
      <c r="C173" s="60" t="s">
        <v>489</v>
      </c>
      <c r="D173" s="341">
        <v>2017398</v>
      </c>
      <c r="E173" s="2167">
        <v>42901</v>
      </c>
      <c r="F173" s="1604"/>
      <c r="G173" s="576" t="s">
        <v>681</v>
      </c>
      <c r="H173" s="1216" t="s">
        <v>3869</v>
      </c>
      <c r="I173" s="443">
        <f t="shared" ca="1" si="4"/>
        <v>23.546161805556039</v>
      </c>
    </row>
    <row r="174" spans="1:10" x14ac:dyDescent="0.2">
      <c r="I174" s="443"/>
    </row>
    <row r="175" spans="1:10" x14ac:dyDescent="0.2">
      <c r="B175" s="4" t="s">
        <v>3803</v>
      </c>
      <c r="I175" s="443"/>
    </row>
    <row r="176" spans="1:10" x14ac:dyDescent="0.2">
      <c r="B176" s="4" t="s">
        <v>4017</v>
      </c>
      <c r="C176" s="4" t="s">
        <v>68</v>
      </c>
      <c r="D176" s="342" t="s">
        <v>3613</v>
      </c>
      <c r="E176" s="2174">
        <v>42888</v>
      </c>
      <c r="G176" s="383" t="s">
        <v>90</v>
      </c>
      <c r="H176" s="272" t="s">
        <v>4016</v>
      </c>
      <c r="I176" s="443">
        <f t="shared" ref="I176:I181" ca="1" si="5">IF(C176="wp",0,NOW()-E176)</f>
        <v>36.546161805556039</v>
      </c>
    </row>
    <row r="177" spans="2:9" x14ac:dyDescent="0.2">
      <c r="B177" s="4" t="s">
        <v>4020</v>
      </c>
      <c r="C177" s="4" t="s">
        <v>68</v>
      </c>
      <c r="E177" s="2174">
        <v>42888</v>
      </c>
      <c r="G177" s="8" t="s">
        <v>91</v>
      </c>
      <c r="H177" s="272" t="s">
        <v>4021</v>
      </c>
      <c r="I177" s="443">
        <f t="shared" ca="1" si="5"/>
        <v>36.546161805556039</v>
      </c>
    </row>
    <row r="178" spans="2:9" x14ac:dyDescent="0.2">
      <c r="B178" s="4" t="s">
        <v>4022</v>
      </c>
      <c r="C178" s="4" t="s">
        <v>68</v>
      </c>
      <c r="E178" s="2174">
        <v>42888</v>
      </c>
      <c r="G178" s="8" t="s">
        <v>91</v>
      </c>
      <c r="H178" s="272" t="s">
        <v>4021</v>
      </c>
      <c r="I178" s="443">
        <f t="shared" ca="1" si="5"/>
        <v>36.546161805556039</v>
      </c>
    </row>
    <row r="179" spans="2:9" x14ac:dyDescent="0.2">
      <c r="B179" s="4" t="s">
        <v>4130</v>
      </c>
      <c r="C179" s="4" t="s">
        <v>68</v>
      </c>
      <c r="E179" s="2174">
        <v>42902</v>
      </c>
      <c r="G179" s="8" t="s">
        <v>91</v>
      </c>
      <c r="H179" s="272" t="s">
        <v>4131</v>
      </c>
      <c r="I179" s="443">
        <f t="shared" ca="1" si="5"/>
        <v>22.546161805556039</v>
      </c>
    </row>
    <row r="180" spans="2:9" x14ac:dyDescent="0.2">
      <c r="B180" s="4" t="s">
        <v>4141</v>
      </c>
      <c r="C180" s="4" t="s">
        <v>68</v>
      </c>
      <c r="D180" s="342">
        <v>2017270</v>
      </c>
      <c r="E180" s="2174">
        <v>42905</v>
      </c>
      <c r="G180" s="8" t="s">
        <v>90</v>
      </c>
      <c r="H180" s="272" t="s">
        <v>4140</v>
      </c>
      <c r="I180" s="443">
        <f t="shared" ca="1" si="5"/>
        <v>19.546161805556039</v>
      </c>
    </row>
    <row r="181" spans="2:9" x14ac:dyDescent="0.2">
      <c r="B181" s="4" t="s">
        <v>4178</v>
      </c>
      <c r="C181" s="4" t="s">
        <v>451</v>
      </c>
      <c r="E181" s="2174">
        <v>42907</v>
      </c>
      <c r="G181" s="8" t="s">
        <v>4179</v>
      </c>
      <c r="H181" s="272" t="s">
        <v>4021</v>
      </c>
      <c r="I181" s="443">
        <f t="shared" ca="1" si="5"/>
        <v>17.546161805556039</v>
      </c>
    </row>
  </sheetData>
  <sheetProtection selectLockedCells="1" selectUnlockedCells="1"/>
  <customSheetViews>
    <customSheetView guid="{22CDCF1B-A998-4C66-A90E-5BC54F71D148}" showPageBreaks="1" showRuler="0">
      <pane xSplit="3" ySplit="3" topLeftCell="D79" activePane="bottomRight" state="frozen"/>
      <selection pane="bottomRight" activeCell="A111" sqref="A111:XFD111"/>
      <pageMargins left="0.75" right="0.75" top="1" bottom="1" header="0.51180555555555551" footer="0.51180555555555551"/>
      <pageSetup paperSize="9" firstPageNumber="0" orientation="portrait" horizontalDpi="300" verticalDpi="300" r:id="rId1"/>
      <headerFooter alignWithMargins="0"/>
    </customSheetView>
    <customSheetView guid="{EEF632F4-194A-46FA-A666-DFA3C20FCC0C}" scale="115" showPageBreaks="1" showRuler="0">
      <pane xSplit="3" ySplit="3" topLeftCell="D44" activePane="bottomRight" state="frozen"/>
      <selection pane="bottomRight" activeCell="C59" sqref="C59"/>
      <pageMargins left="0.75" right="0.75" top="1" bottom="1" header="0.51180555555555551" footer="0.51180555555555551"/>
      <pageSetup paperSize="9" firstPageNumber="0" orientation="portrait" horizontalDpi="300" verticalDpi="300" r:id="rId2"/>
      <headerFooter alignWithMargins="0"/>
    </customSheetView>
    <customSheetView guid="{B253F0B5-16E0-4030-8F1B-D810AA430E4F}" showRuler="0">
      <selection activeCell="K18" sqref="K18"/>
      <pageMargins left="0.75" right="0.75" top="1" bottom="1" header="0.51180555555555551" footer="0.51180555555555551"/>
      <pageSetup paperSize="9" firstPageNumber="0" orientation="portrait" horizontalDpi="300" verticalDpi="300" r:id="rId3"/>
      <headerFooter alignWithMargins="0"/>
    </customSheetView>
    <customSheetView guid="{BE55C6D2-CFCD-43C4-899B-009D5EF25234}" showRuler="0">
      <pane xSplit="3" ySplit="3" topLeftCell="D79" activePane="bottomRight" state="frozen"/>
      <selection pane="bottomRight" activeCell="A111" sqref="A111:XFD111"/>
      <pageMargins left="0.75" right="0.75" top="1" bottom="1" header="0.51180555555555551" footer="0.51180555555555551"/>
      <pageSetup paperSize="9" firstPageNumber="0" orientation="portrait" horizontalDpi="300" verticalDpi="300" r:id="rId4"/>
      <headerFooter alignWithMargins="0"/>
    </customSheetView>
    <customSheetView guid="{7636C453-549A-4F6D-9430-D240E8CD914B}" showRuler="0">
      <pane xSplit="3" ySplit="3" topLeftCell="D4" activePane="bottomRight" state="frozen"/>
      <selection pane="bottomRight" activeCell="I14" sqref="I14"/>
      <pageMargins left="0" right="0" top="0" bottom="0" header="0" footer="0"/>
      <pageSetup paperSize="9" firstPageNumber="0" orientation="landscape" horizontalDpi="300" verticalDpi="300" r:id="rId5"/>
      <headerFooter alignWithMargins="0"/>
    </customSheetView>
    <customSheetView guid="{0B23BC81-211D-BB48-9DD7-77C02AB951D5}" showRuler="0">
      <pageMargins left="0.75" right="0.75" top="1" bottom="1" header="0.5" footer="0.5"/>
    </customSheetView>
    <customSheetView guid="{44A32263-99D3-4627-8E19-5E90B1BA6A9B}" showRuler="0">
      <pane xSplit="3" ySplit="3" topLeftCell="D4" activePane="bottomRight" state="frozen"/>
      <selection pane="bottomRight" activeCell="A117" sqref="A117:XFD117"/>
      <pageMargins left="0.75" right="0.75" top="1" bottom="1" header="0.51180555555555551" footer="0.51180555555555551"/>
      <pageSetup paperSize="9" firstPageNumber="0" orientation="portrait" horizontalDpi="300" verticalDpi="300" r:id="rId6"/>
      <headerFooter alignWithMargins="0"/>
    </customSheetView>
    <customSheetView guid="{5318FB8F-D1A9-4668-BD6C-B7D1DE58AAF3}" showRuler="0">
      <pane xSplit="3" ySplit="3" topLeftCell="D4" activePane="bottomRight" state="frozen"/>
      <selection pane="bottomRight" activeCell="A115" sqref="A115:XFD115"/>
      <pageMargins left="0.75" right="0.75" top="1" bottom="1" header="0.51180555555555551" footer="0.51180555555555551"/>
      <pageSetup paperSize="9" firstPageNumber="0" orientation="portrait" horizontalDpi="300" verticalDpi="300" r:id="rId7"/>
      <headerFooter alignWithMargins="0"/>
    </customSheetView>
    <customSheetView guid="{43F5AAA3-B556-45FF-A35B-9AF3E75AD368}" showRuler="0">
      <pane xSplit="3" ySplit="3" topLeftCell="D79" activePane="bottomRight" state="frozen"/>
      <selection pane="bottomRight" activeCell="A181" sqref="A181:XFD181"/>
      <pageMargins left="0.75" right="0.75" top="1" bottom="1" header="0.51180555555555551" footer="0.51180555555555551"/>
      <pageSetup paperSize="9" firstPageNumber="0" orientation="portrait" horizontalDpi="300" verticalDpi="300" r:id="rId8"/>
      <headerFooter alignWithMargins="0"/>
    </customSheetView>
    <customSheetView guid="{6253D632-6DBB-4325-BCEA-2CD8430E5C69}" showRuler="0">
      <pane xSplit="3" ySplit="3" topLeftCell="D4" activePane="bottomRight" state="frozen"/>
      <selection pane="bottomRight" activeCell="F24" sqref="F24"/>
      <pageMargins left="0.75" right="0.75" top="1" bottom="1" header="0.51180555555555551" footer="0.51180555555555551"/>
      <pageSetup paperSize="9" firstPageNumber="0" orientation="portrait" horizontalDpi="300" verticalDpi="300"/>
      <headerFooter alignWithMargins="0"/>
    </customSheetView>
  </customSheetViews>
  <phoneticPr fontId="19" type="noConversion"/>
  <pageMargins left="0.75" right="0.75" top="1" bottom="1" header="0.51180555555555551" footer="0.51180555555555551"/>
  <pageSetup paperSize="9" firstPageNumber="0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13"/>
  <sheetViews>
    <sheetView topLeftCell="A100" workbookViewId="0">
      <selection activeCell="D139" sqref="D139"/>
    </sheetView>
  </sheetViews>
  <sheetFormatPr defaultRowHeight="12.75" x14ac:dyDescent="0.2"/>
  <cols>
    <col min="1" max="1" width="13.7109375" style="510" customWidth="1"/>
    <col min="2" max="2" width="46.85546875" customWidth="1"/>
    <col min="3" max="4" width="13.7109375" style="508" customWidth="1"/>
    <col min="5" max="5" width="13.7109375" customWidth="1"/>
    <col min="6" max="6" width="13.7109375" style="508" customWidth="1"/>
    <col min="7" max="7" width="20.5703125" customWidth="1"/>
  </cols>
  <sheetData>
    <row r="1" spans="1:6" s="923" customFormat="1" ht="15" x14ac:dyDescent="0.2">
      <c r="A1" s="922" t="s">
        <v>1236</v>
      </c>
      <c r="C1" s="924"/>
      <c r="D1" s="924"/>
      <c r="F1" s="924"/>
    </row>
    <row r="2" spans="1:6" s="926" customFormat="1" ht="15" x14ac:dyDescent="0.2">
      <c r="A2" s="925"/>
      <c r="C2" s="927"/>
      <c r="D2" s="927"/>
      <c r="F2" s="927"/>
    </row>
    <row r="3" spans="1:6" ht="15" x14ac:dyDescent="0.2">
      <c r="A3" s="507"/>
      <c r="B3" t="s">
        <v>1237</v>
      </c>
      <c r="C3" s="508" t="s">
        <v>1238</v>
      </c>
      <c r="D3" s="509">
        <v>290</v>
      </c>
    </row>
    <row r="4" spans="1:6" ht="15" x14ac:dyDescent="0.2">
      <c r="A4" s="507"/>
      <c r="C4" s="508" t="s">
        <v>1239</v>
      </c>
      <c r="D4" s="509">
        <v>370</v>
      </c>
    </row>
    <row r="5" spans="1:6" ht="15" x14ac:dyDescent="0.2">
      <c r="A5" s="507"/>
      <c r="B5" t="s">
        <v>1240</v>
      </c>
      <c r="C5" s="508" t="s">
        <v>1238</v>
      </c>
      <c r="D5" s="509">
        <v>408</v>
      </c>
    </row>
    <row r="6" spans="1:6" ht="15" x14ac:dyDescent="0.2">
      <c r="A6" s="507"/>
      <c r="C6" s="508" t="s">
        <v>1239</v>
      </c>
      <c r="D6" s="509">
        <v>487</v>
      </c>
    </row>
    <row r="7" spans="1:6" ht="15" x14ac:dyDescent="0.2">
      <c r="A7" s="507"/>
      <c r="B7" t="s">
        <v>1731</v>
      </c>
      <c r="D7" s="509">
        <v>57</v>
      </c>
    </row>
    <row r="8" spans="1:6" ht="15" x14ac:dyDescent="0.2">
      <c r="A8" s="507"/>
      <c r="B8" t="s">
        <v>1241</v>
      </c>
      <c r="D8" s="509">
        <v>52</v>
      </c>
    </row>
    <row r="9" spans="1:6" ht="15" x14ac:dyDescent="0.2">
      <c r="A9" s="507"/>
      <c r="B9" t="s">
        <v>1390</v>
      </c>
      <c r="C9" s="508">
        <v>1.04</v>
      </c>
      <c r="D9" s="599"/>
    </row>
    <row r="10" spans="1:6" ht="15" x14ac:dyDescent="0.2">
      <c r="A10" s="507"/>
      <c r="B10" t="s">
        <v>1242</v>
      </c>
      <c r="C10" s="508">
        <v>1.03</v>
      </c>
    </row>
    <row r="11" spans="1:6" ht="15" x14ac:dyDescent="0.2">
      <c r="A11" s="507"/>
      <c r="B11" t="s">
        <v>1243</v>
      </c>
      <c r="C11" s="508">
        <v>1.02</v>
      </c>
    </row>
    <row r="12" spans="1:6" ht="15" x14ac:dyDescent="0.2">
      <c r="A12" s="507"/>
      <c r="B12" t="s">
        <v>2109</v>
      </c>
      <c r="C12" s="508">
        <v>1.05</v>
      </c>
    </row>
    <row r="13" spans="1:6" ht="15" x14ac:dyDescent="0.2">
      <c r="A13" s="507"/>
      <c r="B13" t="s">
        <v>2759</v>
      </c>
      <c r="C13" s="508">
        <v>1.06</v>
      </c>
    </row>
    <row r="14" spans="1:6" ht="15" x14ac:dyDescent="0.2">
      <c r="A14" s="507"/>
      <c r="B14" s="574" t="s">
        <v>1357</v>
      </c>
    </row>
    <row r="15" spans="1:6" ht="15" x14ac:dyDescent="0.2">
      <c r="A15" s="507"/>
    </row>
    <row r="16" spans="1:6" x14ac:dyDescent="0.2">
      <c r="B16" t="s">
        <v>1244</v>
      </c>
    </row>
    <row r="18" spans="1:6" ht="15" x14ac:dyDescent="0.25">
      <c r="A18" s="507" t="s">
        <v>308</v>
      </c>
      <c r="B18" s="511" t="s">
        <v>1245</v>
      </c>
      <c r="C18" s="512" t="s">
        <v>1246</v>
      </c>
      <c r="D18" s="512" t="s">
        <v>1247</v>
      </c>
      <c r="E18" s="512" t="s">
        <v>1248</v>
      </c>
      <c r="F18" s="512" t="s">
        <v>1249</v>
      </c>
    </row>
    <row r="19" spans="1:6" ht="15" x14ac:dyDescent="0.25">
      <c r="A19" s="507"/>
      <c r="B19" s="511"/>
      <c r="C19" s="512"/>
      <c r="D19" s="513">
        <f>SUM(D20:D161)</f>
        <v>51983.58</v>
      </c>
      <c r="E19" s="513">
        <f>SUM(E20:E161)</f>
        <v>2125.0392000000011</v>
      </c>
      <c r="F19" s="513">
        <f>SUM(F20:F161)</f>
        <v>54108.619199999957</v>
      </c>
    </row>
    <row r="20" spans="1:6" x14ac:dyDescent="0.2">
      <c r="A20" s="514">
        <v>42374</v>
      </c>
      <c r="B20" t="s">
        <v>91</v>
      </c>
      <c r="C20" s="508" t="s">
        <v>1250</v>
      </c>
      <c r="D20" s="509">
        <v>290</v>
      </c>
      <c r="E20" s="509">
        <f>D20*C10-D20</f>
        <v>8.6999999999999886</v>
      </c>
      <c r="F20" s="509">
        <f t="shared" ref="F20:F43" si="0">D20+E20</f>
        <v>298.7</v>
      </c>
    </row>
    <row r="21" spans="1:6" x14ac:dyDescent="0.2">
      <c r="A21" s="514">
        <v>42376</v>
      </c>
      <c r="B21" t="s">
        <v>1251</v>
      </c>
      <c r="C21" s="508" t="s">
        <v>213</v>
      </c>
      <c r="D21" s="509">
        <v>539</v>
      </c>
      <c r="E21" s="509">
        <f>D21*C10-D21</f>
        <v>16.169999999999959</v>
      </c>
      <c r="F21" s="509">
        <f t="shared" si="0"/>
        <v>555.16999999999996</v>
      </c>
    </row>
    <row r="22" spans="1:6" x14ac:dyDescent="0.2">
      <c r="A22" s="514">
        <v>42381</v>
      </c>
      <c r="B22" t="s">
        <v>91</v>
      </c>
      <c r="C22" s="508" t="s">
        <v>1250</v>
      </c>
      <c r="D22" s="509">
        <v>290</v>
      </c>
      <c r="E22" s="509">
        <f>D22*C11-D22</f>
        <v>5.8000000000000114</v>
      </c>
      <c r="F22" s="509">
        <f t="shared" si="0"/>
        <v>295.8</v>
      </c>
    </row>
    <row r="23" spans="1:6" x14ac:dyDescent="0.2">
      <c r="A23" s="514">
        <v>42387</v>
      </c>
      <c r="B23" t="s">
        <v>1251</v>
      </c>
      <c r="C23" s="508" t="s">
        <v>213</v>
      </c>
      <c r="D23" s="509">
        <v>539</v>
      </c>
      <c r="E23" s="509">
        <f>D23*C11-D23</f>
        <v>10.779999999999973</v>
      </c>
      <c r="F23" s="509">
        <f t="shared" si="0"/>
        <v>549.78</v>
      </c>
    </row>
    <row r="24" spans="1:6" x14ac:dyDescent="0.2">
      <c r="A24" s="514">
        <v>42389</v>
      </c>
      <c r="B24" t="s">
        <v>91</v>
      </c>
      <c r="C24" s="508" t="s">
        <v>1250</v>
      </c>
      <c r="D24" s="509">
        <v>290</v>
      </c>
      <c r="E24" s="509">
        <f>D24*C11-D24</f>
        <v>5.8000000000000114</v>
      </c>
      <c r="F24" s="509">
        <f t="shared" si="0"/>
        <v>295.8</v>
      </c>
    </row>
    <row r="25" spans="1:6" x14ac:dyDescent="0.2">
      <c r="A25" s="514">
        <v>42395</v>
      </c>
      <c r="B25" t="s">
        <v>90</v>
      </c>
      <c r="C25" s="508" t="s">
        <v>213</v>
      </c>
      <c r="D25" s="509">
        <v>487</v>
      </c>
      <c r="E25" s="509">
        <f>D25*C11-D25</f>
        <v>9.7400000000000091</v>
      </c>
      <c r="F25" s="509">
        <f t="shared" si="0"/>
        <v>496.74</v>
      </c>
    </row>
    <row r="26" spans="1:6" x14ac:dyDescent="0.2">
      <c r="A26" s="514">
        <v>42396</v>
      </c>
      <c r="B26" t="s">
        <v>91</v>
      </c>
      <c r="C26" s="508" t="s">
        <v>213</v>
      </c>
      <c r="D26" s="509">
        <v>370</v>
      </c>
      <c r="E26" s="509">
        <f>D26*C11-D26</f>
        <v>7.4000000000000341</v>
      </c>
      <c r="F26" s="509">
        <f t="shared" si="0"/>
        <v>377.40000000000003</v>
      </c>
    </row>
    <row r="27" spans="1:6" x14ac:dyDescent="0.2">
      <c r="A27" s="514">
        <v>42398</v>
      </c>
      <c r="B27" t="s">
        <v>91</v>
      </c>
      <c r="C27" s="508" t="s">
        <v>213</v>
      </c>
      <c r="D27" s="509">
        <v>370</v>
      </c>
      <c r="E27" s="509">
        <f>D27*C11-D27</f>
        <v>7.4000000000000341</v>
      </c>
      <c r="F27" s="509">
        <f t="shared" si="0"/>
        <v>377.40000000000003</v>
      </c>
    </row>
    <row r="28" spans="1:6" x14ac:dyDescent="0.2">
      <c r="A28" s="514">
        <v>42402</v>
      </c>
      <c r="B28" t="s">
        <v>1252</v>
      </c>
      <c r="C28" s="508" t="s">
        <v>213</v>
      </c>
      <c r="D28" s="509">
        <v>539</v>
      </c>
      <c r="E28" s="509">
        <f>D28*C11-D28</f>
        <v>10.779999999999973</v>
      </c>
      <c r="F28" s="509">
        <f t="shared" si="0"/>
        <v>549.78</v>
      </c>
    </row>
    <row r="29" spans="1:6" x14ac:dyDescent="0.2">
      <c r="A29" s="514">
        <v>42403</v>
      </c>
      <c r="B29" t="s">
        <v>91</v>
      </c>
      <c r="C29" s="508" t="s">
        <v>1250</v>
      </c>
      <c r="D29" s="509">
        <v>290</v>
      </c>
      <c r="E29" s="509">
        <f>D29*C11-D29</f>
        <v>5.8000000000000114</v>
      </c>
      <c r="F29" s="509">
        <f t="shared" si="0"/>
        <v>295.8</v>
      </c>
    </row>
    <row r="30" spans="1:6" ht="15" x14ac:dyDescent="0.2">
      <c r="A30" s="514">
        <v>42405</v>
      </c>
      <c r="B30" t="s">
        <v>91</v>
      </c>
      <c r="C30" s="508" t="s">
        <v>1250</v>
      </c>
      <c r="D30" s="515">
        <v>290</v>
      </c>
      <c r="E30" s="509">
        <f>D30*C11-D30</f>
        <v>5.8000000000000114</v>
      </c>
      <c r="F30" s="509">
        <f t="shared" si="0"/>
        <v>295.8</v>
      </c>
    </row>
    <row r="31" spans="1:6" x14ac:dyDescent="0.2">
      <c r="A31" s="514">
        <v>42409</v>
      </c>
      <c r="B31" t="s">
        <v>91</v>
      </c>
      <c r="C31" s="508" t="s">
        <v>213</v>
      </c>
      <c r="D31" s="509">
        <v>370</v>
      </c>
      <c r="E31" s="509">
        <f>D31*C11-D31</f>
        <v>7.4000000000000341</v>
      </c>
      <c r="F31" s="509">
        <f t="shared" si="0"/>
        <v>377.40000000000003</v>
      </c>
    </row>
    <row r="32" spans="1:6" x14ac:dyDescent="0.2">
      <c r="A32" s="514">
        <v>42410</v>
      </c>
      <c r="B32" t="s">
        <v>1253</v>
      </c>
      <c r="C32" s="508" t="s">
        <v>1250</v>
      </c>
      <c r="D32" s="509">
        <v>409</v>
      </c>
      <c r="E32" s="509">
        <f>D32*C11-D32</f>
        <v>8.1800000000000068</v>
      </c>
      <c r="F32" s="509">
        <f t="shared" si="0"/>
        <v>417.18</v>
      </c>
    </row>
    <row r="33" spans="1:6" x14ac:dyDescent="0.2">
      <c r="A33" s="514">
        <v>42411</v>
      </c>
      <c r="B33" t="s">
        <v>91</v>
      </c>
      <c r="C33" s="508" t="s">
        <v>1250</v>
      </c>
      <c r="D33" s="509">
        <v>290</v>
      </c>
      <c r="E33" s="509">
        <f>D33*C11-D33</f>
        <v>5.8000000000000114</v>
      </c>
      <c r="F33" s="509">
        <f t="shared" si="0"/>
        <v>295.8</v>
      </c>
    </row>
    <row r="34" spans="1:6" x14ac:dyDescent="0.2">
      <c r="A34" s="514">
        <v>42412</v>
      </c>
      <c r="B34" t="s">
        <v>90</v>
      </c>
      <c r="C34" s="508" t="s">
        <v>1250</v>
      </c>
      <c r="D34" s="509">
        <v>408</v>
      </c>
      <c r="E34" s="509">
        <f>D34*C11-D34</f>
        <v>8.160000000000025</v>
      </c>
      <c r="F34" s="509">
        <f t="shared" si="0"/>
        <v>416.16</v>
      </c>
    </row>
    <row r="35" spans="1:6" x14ac:dyDescent="0.2">
      <c r="A35" s="514">
        <v>42418</v>
      </c>
      <c r="B35" t="s">
        <v>91</v>
      </c>
      <c r="C35" s="508" t="s">
        <v>213</v>
      </c>
      <c r="D35" s="509">
        <v>370</v>
      </c>
      <c r="E35" s="509">
        <f>D35*C11-D35</f>
        <v>7.4000000000000341</v>
      </c>
      <c r="F35" s="509">
        <f t="shared" si="0"/>
        <v>377.40000000000003</v>
      </c>
    </row>
    <row r="36" spans="1:6" x14ac:dyDescent="0.2">
      <c r="A36" s="514">
        <v>42419</v>
      </c>
      <c r="B36" t="s">
        <v>681</v>
      </c>
      <c r="C36" s="508" t="s">
        <v>1250</v>
      </c>
      <c r="D36" s="509">
        <v>431</v>
      </c>
      <c r="E36" s="509">
        <f>D36*C11-D36</f>
        <v>8.6200000000000045</v>
      </c>
      <c r="F36" s="509">
        <f t="shared" si="0"/>
        <v>439.62</v>
      </c>
    </row>
    <row r="37" spans="1:6" x14ac:dyDescent="0.2">
      <c r="A37" s="514">
        <v>42419</v>
      </c>
      <c r="B37" t="s">
        <v>1254</v>
      </c>
      <c r="C37" s="508" t="s">
        <v>1250</v>
      </c>
      <c r="D37" s="509">
        <v>290</v>
      </c>
      <c r="E37" s="509">
        <f>D37*C11-D37</f>
        <v>5.8000000000000114</v>
      </c>
      <c r="F37" s="509">
        <f t="shared" si="0"/>
        <v>295.8</v>
      </c>
    </row>
    <row r="38" spans="1:6" x14ac:dyDescent="0.2">
      <c r="A38" s="514">
        <v>42422</v>
      </c>
      <c r="B38" t="s">
        <v>91</v>
      </c>
      <c r="C38" s="508" t="s">
        <v>1250</v>
      </c>
      <c r="D38" s="509">
        <v>290</v>
      </c>
      <c r="E38" s="509">
        <f>D38*C11-D38</f>
        <v>5.8000000000000114</v>
      </c>
      <c r="F38" s="509">
        <f t="shared" si="0"/>
        <v>295.8</v>
      </c>
    </row>
    <row r="39" spans="1:6" x14ac:dyDescent="0.2">
      <c r="A39" s="514">
        <v>42423</v>
      </c>
      <c r="B39" t="s">
        <v>1251</v>
      </c>
      <c r="C39" s="508" t="s">
        <v>1250</v>
      </c>
      <c r="D39" s="509">
        <v>460</v>
      </c>
      <c r="E39" s="509">
        <f>D39*C11-D39</f>
        <v>9.1999999999999886</v>
      </c>
      <c r="F39" s="509">
        <f t="shared" si="0"/>
        <v>469.2</v>
      </c>
    </row>
    <row r="40" spans="1:6" x14ac:dyDescent="0.2">
      <c r="A40" s="514">
        <v>42425</v>
      </c>
      <c r="B40" t="s">
        <v>1255</v>
      </c>
      <c r="C40" s="508" t="s">
        <v>1250</v>
      </c>
      <c r="D40" s="509">
        <v>175</v>
      </c>
      <c r="E40" s="509">
        <f>D40*C11-D40</f>
        <v>3.5</v>
      </c>
      <c r="F40" s="509">
        <f t="shared" si="0"/>
        <v>178.5</v>
      </c>
    </row>
    <row r="41" spans="1:6" x14ac:dyDescent="0.2">
      <c r="A41" s="514">
        <v>42426</v>
      </c>
      <c r="B41" t="s">
        <v>91</v>
      </c>
      <c r="C41" s="508" t="s">
        <v>213</v>
      </c>
      <c r="D41" s="509">
        <v>370</v>
      </c>
      <c r="E41" s="509">
        <f>D41*C11-D41</f>
        <v>7.4000000000000341</v>
      </c>
      <c r="F41" s="509">
        <f t="shared" si="0"/>
        <v>377.40000000000003</v>
      </c>
    </row>
    <row r="42" spans="1:6" x14ac:dyDescent="0.2">
      <c r="A42" s="514">
        <v>42430</v>
      </c>
      <c r="B42" t="s">
        <v>90</v>
      </c>
      <c r="C42" s="508" t="s">
        <v>1250</v>
      </c>
      <c r="D42" s="509">
        <v>408</v>
      </c>
      <c r="E42" s="509">
        <f>D42*C11-D42</f>
        <v>8.160000000000025</v>
      </c>
      <c r="F42" s="509">
        <f t="shared" si="0"/>
        <v>416.16</v>
      </c>
    </row>
    <row r="43" spans="1:6" x14ac:dyDescent="0.2">
      <c r="A43" s="514">
        <v>42430</v>
      </c>
      <c r="B43" t="s">
        <v>1256</v>
      </c>
      <c r="C43" s="508" t="s">
        <v>1250</v>
      </c>
      <c r="D43" s="509">
        <v>370</v>
      </c>
      <c r="E43" s="509">
        <v>7.4</v>
      </c>
      <c r="F43" s="509">
        <f t="shared" si="0"/>
        <v>377.4</v>
      </c>
    </row>
    <row r="44" spans="1:6" x14ac:dyDescent="0.2">
      <c r="A44" s="514">
        <v>42436</v>
      </c>
      <c r="B44" t="s">
        <v>91</v>
      </c>
      <c r="C44" s="508" t="s">
        <v>213</v>
      </c>
      <c r="D44" s="509">
        <v>370</v>
      </c>
      <c r="E44" s="509">
        <v>11.11</v>
      </c>
      <c r="F44" s="509">
        <f t="shared" ref="F44:F50" si="1">D44+E44</f>
        <v>381.11</v>
      </c>
    </row>
    <row r="45" spans="1:6" x14ac:dyDescent="0.2">
      <c r="A45" s="514">
        <v>42437</v>
      </c>
      <c r="B45" t="s">
        <v>1257</v>
      </c>
      <c r="C45" s="508" t="s">
        <v>1250</v>
      </c>
      <c r="D45" s="509">
        <v>125</v>
      </c>
      <c r="E45" s="509">
        <v>3.75</v>
      </c>
      <c r="F45" s="509">
        <f t="shared" si="1"/>
        <v>128.75</v>
      </c>
    </row>
    <row r="46" spans="1:6" x14ac:dyDescent="0.2">
      <c r="A46" s="514">
        <v>42443</v>
      </c>
      <c r="B46" t="s">
        <v>1258</v>
      </c>
      <c r="C46" s="508" t="s">
        <v>1250</v>
      </c>
      <c r="D46" s="509">
        <v>35</v>
      </c>
      <c r="E46" s="509">
        <f>D46*C10-D46</f>
        <v>1.0500000000000043</v>
      </c>
      <c r="F46" s="508">
        <f t="shared" si="1"/>
        <v>36.050000000000004</v>
      </c>
    </row>
    <row r="47" spans="1:6" x14ac:dyDescent="0.2">
      <c r="A47" s="514">
        <v>42443</v>
      </c>
      <c r="B47" t="s">
        <v>1259</v>
      </c>
      <c r="C47" s="508" t="s">
        <v>1250</v>
      </c>
      <c r="D47" s="509">
        <v>235</v>
      </c>
      <c r="E47" s="509">
        <f>D47*C10-D47</f>
        <v>7.0500000000000114</v>
      </c>
      <c r="F47" s="509">
        <f t="shared" si="1"/>
        <v>242.05</v>
      </c>
    </row>
    <row r="48" spans="1:6" x14ac:dyDescent="0.2">
      <c r="A48" s="514">
        <v>42444</v>
      </c>
      <c r="B48" t="s">
        <v>91</v>
      </c>
      <c r="C48" s="508" t="s">
        <v>1250</v>
      </c>
      <c r="D48" s="509">
        <v>370</v>
      </c>
      <c r="E48" s="509">
        <f>D48*C10-D48</f>
        <v>11.100000000000023</v>
      </c>
      <c r="F48" s="509">
        <f t="shared" si="1"/>
        <v>381.1</v>
      </c>
    </row>
    <row r="49" spans="1:9" x14ac:dyDescent="0.2">
      <c r="A49" s="514">
        <v>42446</v>
      </c>
      <c r="B49" t="s">
        <v>90</v>
      </c>
      <c r="C49" s="508" t="s">
        <v>213</v>
      </c>
      <c r="D49" s="509">
        <v>487</v>
      </c>
      <c r="E49" s="509">
        <f>D49*C10-D49</f>
        <v>14.610000000000014</v>
      </c>
      <c r="F49" s="509">
        <f t="shared" si="1"/>
        <v>501.61</v>
      </c>
    </row>
    <row r="50" spans="1:9" x14ac:dyDescent="0.2">
      <c r="A50" s="514">
        <v>42451</v>
      </c>
      <c r="B50" t="s">
        <v>1260</v>
      </c>
      <c r="C50" s="508" t="s">
        <v>213</v>
      </c>
      <c r="D50" s="509">
        <v>450</v>
      </c>
      <c r="E50" s="509">
        <f>D50*C10-D50</f>
        <v>13.5</v>
      </c>
      <c r="F50" s="509">
        <f t="shared" si="1"/>
        <v>463.5</v>
      </c>
    </row>
    <row r="51" spans="1:9" x14ac:dyDescent="0.2">
      <c r="A51" s="514">
        <v>42459</v>
      </c>
      <c r="B51" t="s">
        <v>91</v>
      </c>
      <c r="C51" s="508" t="s">
        <v>213</v>
      </c>
      <c r="D51" s="509">
        <v>370</v>
      </c>
      <c r="E51" s="509">
        <f>D51*C11-D51</f>
        <v>7.4000000000000341</v>
      </c>
      <c r="F51" s="509">
        <f t="shared" ref="F51:F60" si="2">D51+E51</f>
        <v>377.40000000000003</v>
      </c>
    </row>
    <row r="52" spans="1:9" x14ac:dyDescent="0.2">
      <c r="A52" s="514">
        <v>42464</v>
      </c>
      <c r="B52" t="s">
        <v>91</v>
      </c>
      <c r="C52" s="508" t="s">
        <v>213</v>
      </c>
      <c r="D52" s="509">
        <v>370</v>
      </c>
      <c r="E52" s="509">
        <f>D52*C10-D52</f>
        <v>11.100000000000023</v>
      </c>
      <c r="F52" s="509">
        <f t="shared" si="2"/>
        <v>381.1</v>
      </c>
    </row>
    <row r="53" spans="1:9" x14ac:dyDescent="0.2">
      <c r="A53" s="514">
        <v>42467</v>
      </c>
      <c r="B53" t="s">
        <v>1261</v>
      </c>
      <c r="C53" s="508" t="s">
        <v>1250</v>
      </c>
      <c r="D53" s="509">
        <v>681</v>
      </c>
      <c r="E53" s="509">
        <f>D53*C10-D53</f>
        <v>20.430000000000064</v>
      </c>
      <c r="F53" s="509">
        <f t="shared" si="2"/>
        <v>701.43000000000006</v>
      </c>
      <c r="I53" s="575"/>
    </row>
    <row r="54" spans="1:9" x14ac:dyDescent="0.2">
      <c r="A54" s="514">
        <v>42468</v>
      </c>
      <c r="B54" t="s">
        <v>1251</v>
      </c>
      <c r="C54" s="508" t="s">
        <v>213</v>
      </c>
      <c r="D54" s="509">
        <v>539</v>
      </c>
      <c r="E54" s="509">
        <f>D54*C10-D54</f>
        <v>16.169999999999959</v>
      </c>
      <c r="F54" s="509">
        <f t="shared" si="2"/>
        <v>555.16999999999996</v>
      </c>
    </row>
    <row r="55" spans="1:9" x14ac:dyDescent="0.2">
      <c r="A55" s="514">
        <v>42479</v>
      </c>
      <c r="B55" t="s">
        <v>91</v>
      </c>
      <c r="C55" s="508" t="s">
        <v>213</v>
      </c>
      <c r="D55" s="509">
        <v>370</v>
      </c>
      <c r="E55" s="509">
        <f>D55*C10-D55</f>
        <v>11.100000000000023</v>
      </c>
      <c r="F55" s="509">
        <f t="shared" si="2"/>
        <v>381.1</v>
      </c>
    </row>
    <row r="56" spans="1:9" x14ac:dyDescent="0.2">
      <c r="A56" s="514">
        <v>42480</v>
      </c>
      <c r="B56" t="s">
        <v>90</v>
      </c>
      <c r="C56" s="508" t="s">
        <v>213</v>
      </c>
      <c r="D56" s="509">
        <v>487</v>
      </c>
      <c r="E56" s="509">
        <f>D56*C10-D56</f>
        <v>14.610000000000014</v>
      </c>
      <c r="F56" s="509">
        <f t="shared" si="2"/>
        <v>501.61</v>
      </c>
    </row>
    <row r="57" spans="1:9" x14ac:dyDescent="0.2">
      <c r="A57" s="514">
        <v>42482</v>
      </c>
      <c r="B57" t="s">
        <v>1262</v>
      </c>
      <c r="C57" s="508" t="s">
        <v>213</v>
      </c>
      <c r="D57" s="509">
        <v>572</v>
      </c>
      <c r="E57" s="509">
        <f>D57*C10-D57</f>
        <v>17.159999999999968</v>
      </c>
      <c r="F57" s="509">
        <f t="shared" si="2"/>
        <v>589.16</v>
      </c>
    </row>
    <row r="58" spans="1:9" x14ac:dyDescent="0.2">
      <c r="A58" s="514">
        <v>42485</v>
      </c>
      <c r="B58" t="s">
        <v>1263</v>
      </c>
      <c r="C58" s="508" t="s">
        <v>1250</v>
      </c>
      <c r="D58" s="509">
        <v>342</v>
      </c>
      <c r="E58" s="509">
        <f>D58*C10-D58</f>
        <v>10.259999999999991</v>
      </c>
      <c r="F58" s="509">
        <f t="shared" si="2"/>
        <v>352.26</v>
      </c>
    </row>
    <row r="59" spans="1:9" x14ac:dyDescent="0.2">
      <c r="A59" s="514">
        <v>42489</v>
      </c>
      <c r="B59" t="s">
        <v>1262</v>
      </c>
      <c r="C59" s="508" t="s">
        <v>213</v>
      </c>
      <c r="D59" s="509">
        <v>572</v>
      </c>
      <c r="E59" s="509">
        <f>D59*C10-D59</f>
        <v>17.159999999999968</v>
      </c>
      <c r="F59" s="509">
        <f t="shared" si="2"/>
        <v>589.16</v>
      </c>
    </row>
    <row r="60" spans="1:9" x14ac:dyDescent="0.2">
      <c r="A60" s="514">
        <v>42489</v>
      </c>
      <c r="B60" t="s">
        <v>1264</v>
      </c>
      <c r="C60" s="508" t="s">
        <v>1250</v>
      </c>
      <c r="D60" s="573">
        <v>45</v>
      </c>
      <c r="E60" s="509">
        <f>D60*C10-D60</f>
        <v>1.3500000000000014</v>
      </c>
      <c r="F60" s="509">
        <f t="shared" si="2"/>
        <v>46.35</v>
      </c>
    </row>
    <row r="61" spans="1:9" x14ac:dyDescent="0.2">
      <c r="A61" s="514">
        <v>42494</v>
      </c>
      <c r="B61" t="s">
        <v>1265</v>
      </c>
      <c r="C61" s="508" t="s">
        <v>213</v>
      </c>
      <c r="D61" s="509">
        <v>572</v>
      </c>
      <c r="E61" s="509">
        <f>D61*C9-D61</f>
        <v>22.879999999999995</v>
      </c>
      <c r="F61" s="509">
        <f>D61+E61</f>
        <v>594.88</v>
      </c>
    </row>
    <row r="62" spans="1:9" x14ac:dyDescent="0.2">
      <c r="A62" s="514">
        <v>42499</v>
      </c>
      <c r="B62" t="s">
        <v>91</v>
      </c>
      <c r="C62" s="508" t="s">
        <v>213</v>
      </c>
      <c r="D62" s="509">
        <v>422</v>
      </c>
      <c r="E62" s="509">
        <f>D62*C9-D62</f>
        <v>16.879999999999995</v>
      </c>
      <c r="F62" s="509">
        <f>D62+E62</f>
        <v>438.88</v>
      </c>
    </row>
    <row r="63" spans="1:9" x14ac:dyDescent="0.2">
      <c r="A63" s="514">
        <v>42502</v>
      </c>
      <c r="B63" t="s">
        <v>91</v>
      </c>
      <c r="C63" s="508" t="s">
        <v>213</v>
      </c>
      <c r="D63" s="509">
        <v>370</v>
      </c>
      <c r="E63" s="509">
        <f>D63*C9-D63</f>
        <v>14.800000000000011</v>
      </c>
      <c r="F63" s="509">
        <f>D63+E63</f>
        <v>384.8</v>
      </c>
    </row>
    <row r="64" spans="1:9" x14ac:dyDescent="0.2">
      <c r="A64" s="514">
        <v>42502</v>
      </c>
      <c r="B64" t="s">
        <v>91</v>
      </c>
      <c r="C64" s="508" t="s">
        <v>213</v>
      </c>
      <c r="D64" s="509">
        <v>370</v>
      </c>
      <c r="E64" s="509">
        <f>D64*C9-D64</f>
        <v>14.800000000000011</v>
      </c>
      <c r="F64" s="509">
        <f>D64+E64</f>
        <v>384.8</v>
      </c>
    </row>
    <row r="65" spans="1:6" x14ac:dyDescent="0.2">
      <c r="A65" s="514">
        <v>42503</v>
      </c>
      <c r="B65" t="s">
        <v>934</v>
      </c>
      <c r="C65" s="508" t="s">
        <v>1250</v>
      </c>
      <c r="D65" s="509">
        <v>431</v>
      </c>
      <c r="E65" s="509">
        <f>D65*C9-D65</f>
        <v>17.240000000000009</v>
      </c>
      <c r="F65" s="509">
        <f>D65+E65</f>
        <v>448.24</v>
      </c>
    </row>
    <row r="66" spans="1:6" x14ac:dyDescent="0.2">
      <c r="A66" s="514">
        <v>42514</v>
      </c>
      <c r="B66" t="s">
        <v>91</v>
      </c>
      <c r="C66" s="508" t="s">
        <v>1250</v>
      </c>
      <c r="D66" s="509">
        <v>290</v>
      </c>
      <c r="E66" s="509">
        <f>D66*C9-D66</f>
        <v>11.600000000000023</v>
      </c>
      <c r="F66" s="509">
        <f t="shared" ref="F66:F71" si="3">D66+E66</f>
        <v>301.60000000000002</v>
      </c>
    </row>
    <row r="67" spans="1:6" x14ac:dyDescent="0.2">
      <c r="A67" s="514">
        <v>42514</v>
      </c>
      <c r="B67" t="s">
        <v>1284</v>
      </c>
      <c r="D67" s="573">
        <v>65</v>
      </c>
      <c r="E67" s="509">
        <f>D67*C9-D67</f>
        <v>2.6000000000000085</v>
      </c>
      <c r="F67" s="509">
        <f t="shared" si="3"/>
        <v>67.600000000000009</v>
      </c>
    </row>
    <row r="68" spans="1:6" x14ac:dyDescent="0.2">
      <c r="A68" s="514">
        <v>42515</v>
      </c>
      <c r="B68" t="s">
        <v>90</v>
      </c>
      <c r="C68" s="508" t="s">
        <v>213</v>
      </c>
      <c r="D68" s="509">
        <v>487</v>
      </c>
      <c r="E68" s="509">
        <f>D68*C9-D68</f>
        <v>19.480000000000018</v>
      </c>
      <c r="F68" s="509">
        <f t="shared" si="3"/>
        <v>506.48</v>
      </c>
    </row>
    <row r="69" spans="1:6" x14ac:dyDescent="0.2">
      <c r="A69" s="514">
        <v>42516</v>
      </c>
      <c r="B69" t="s">
        <v>1310</v>
      </c>
      <c r="C69" s="508" t="s">
        <v>1250</v>
      </c>
      <c r="D69" s="509">
        <v>394</v>
      </c>
      <c r="E69" s="509">
        <f>D69*C9-D69</f>
        <v>15.759999999999991</v>
      </c>
      <c r="F69" s="509">
        <f t="shared" si="3"/>
        <v>409.76</v>
      </c>
    </row>
    <row r="70" spans="1:6" x14ac:dyDescent="0.2">
      <c r="A70" s="514">
        <v>42517</v>
      </c>
      <c r="B70" t="s">
        <v>1311</v>
      </c>
      <c r="C70" s="508" t="s">
        <v>1250</v>
      </c>
      <c r="D70" s="509">
        <v>150</v>
      </c>
      <c r="E70" s="509">
        <f>D70*C9-D70</f>
        <v>6</v>
      </c>
      <c r="F70" s="509">
        <f t="shared" si="3"/>
        <v>156</v>
      </c>
    </row>
    <row r="71" spans="1:6" x14ac:dyDescent="0.2">
      <c r="A71" s="514">
        <v>42517</v>
      </c>
      <c r="B71" t="s">
        <v>1389</v>
      </c>
      <c r="C71" s="508" t="s">
        <v>1250</v>
      </c>
      <c r="D71" s="509">
        <v>342</v>
      </c>
      <c r="E71" s="509">
        <f>D71*C9-D71</f>
        <v>13.680000000000007</v>
      </c>
      <c r="F71" s="509">
        <f t="shared" si="3"/>
        <v>355.68</v>
      </c>
    </row>
    <row r="72" spans="1:6" x14ac:dyDescent="0.2">
      <c r="A72" s="514">
        <v>42521</v>
      </c>
      <c r="B72" t="s">
        <v>91</v>
      </c>
      <c r="C72" s="508" t="s">
        <v>1250</v>
      </c>
      <c r="D72" s="509">
        <v>290</v>
      </c>
      <c r="E72" s="509">
        <f>D72*C9-D72</f>
        <v>11.600000000000023</v>
      </c>
      <c r="F72" s="509">
        <f t="shared" ref="F72:F85" si="4">D72+E72</f>
        <v>301.60000000000002</v>
      </c>
    </row>
    <row r="73" spans="1:6" x14ac:dyDescent="0.2">
      <c r="A73" s="514">
        <v>42521</v>
      </c>
      <c r="B73" t="s">
        <v>91</v>
      </c>
      <c r="C73" s="508" t="s">
        <v>1250</v>
      </c>
      <c r="D73" s="509">
        <v>290</v>
      </c>
      <c r="E73" s="509">
        <f>D73*C9-D73</f>
        <v>11.600000000000023</v>
      </c>
      <c r="F73" s="509">
        <f t="shared" si="4"/>
        <v>301.60000000000002</v>
      </c>
    </row>
    <row r="74" spans="1:6" x14ac:dyDescent="0.2">
      <c r="A74" s="514">
        <v>42523</v>
      </c>
      <c r="B74" t="s">
        <v>1112</v>
      </c>
      <c r="C74" s="508" t="s">
        <v>1250</v>
      </c>
      <c r="D74" s="509">
        <v>394</v>
      </c>
      <c r="E74" s="509">
        <f>D74*C9-D74</f>
        <v>15.759999999999991</v>
      </c>
      <c r="F74" s="509">
        <f t="shared" si="4"/>
        <v>409.76</v>
      </c>
    </row>
    <row r="75" spans="1:6" x14ac:dyDescent="0.2">
      <c r="A75" s="514">
        <v>42524</v>
      </c>
      <c r="B75" t="s">
        <v>1355</v>
      </c>
      <c r="C75" s="508" t="s">
        <v>1250</v>
      </c>
      <c r="D75" s="509">
        <v>394</v>
      </c>
      <c r="E75" s="509">
        <f>D75*C9-D75</f>
        <v>15.759999999999991</v>
      </c>
      <c r="F75" s="509">
        <f t="shared" si="4"/>
        <v>409.76</v>
      </c>
    </row>
    <row r="76" spans="1:6" x14ac:dyDescent="0.2">
      <c r="A76" s="514">
        <v>42524</v>
      </c>
      <c r="B76" t="s">
        <v>1453</v>
      </c>
      <c r="C76" s="508" t="s">
        <v>1250</v>
      </c>
      <c r="D76" s="630">
        <v>100</v>
      </c>
      <c r="E76" s="630">
        <f>D76*C9-D76</f>
        <v>4</v>
      </c>
      <c r="F76" s="630">
        <f t="shared" si="4"/>
        <v>104</v>
      </c>
    </row>
    <row r="77" spans="1:6" x14ac:dyDescent="0.2">
      <c r="A77" s="514">
        <v>42527</v>
      </c>
      <c r="B77" t="s">
        <v>1356</v>
      </c>
      <c r="C77" s="508" t="s">
        <v>1250</v>
      </c>
      <c r="D77" s="573">
        <v>30</v>
      </c>
      <c r="E77" s="509">
        <f>D77*C9-D77</f>
        <v>1.2000000000000028</v>
      </c>
      <c r="F77" s="509">
        <f t="shared" si="4"/>
        <v>31.200000000000003</v>
      </c>
    </row>
    <row r="78" spans="1:6" x14ac:dyDescent="0.2">
      <c r="A78" s="514">
        <v>42528</v>
      </c>
      <c r="B78" t="s">
        <v>91</v>
      </c>
      <c r="C78" s="508" t="s">
        <v>1250</v>
      </c>
      <c r="D78" s="509">
        <v>290</v>
      </c>
      <c r="E78" s="509">
        <f>D78*C9-D78</f>
        <v>11.600000000000023</v>
      </c>
      <c r="F78" s="509">
        <f t="shared" si="4"/>
        <v>301.60000000000002</v>
      </c>
    </row>
    <row r="79" spans="1:6" x14ac:dyDescent="0.2">
      <c r="A79" s="514">
        <v>42530</v>
      </c>
      <c r="B79" t="s">
        <v>1404</v>
      </c>
      <c r="C79" s="508" t="s">
        <v>213</v>
      </c>
      <c r="D79" s="509">
        <v>370</v>
      </c>
      <c r="E79" s="509">
        <f>D79*C9-D79</f>
        <v>14.800000000000011</v>
      </c>
      <c r="F79" s="509">
        <f t="shared" si="4"/>
        <v>384.8</v>
      </c>
    </row>
    <row r="80" spans="1:6" x14ac:dyDescent="0.2">
      <c r="A80" s="514">
        <v>42530</v>
      </c>
      <c r="B80" t="s">
        <v>1452</v>
      </c>
      <c r="C80" s="508" t="s">
        <v>1250</v>
      </c>
      <c r="D80" s="630">
        <v>225</v>
      </c>
      <c r="E80" s="630">
        <f>D80*C9-D80</f>
        <v>9</v>
      </c>
      <c r="F80" s="630">
        <f t="shared" si="4"/>
        <v>234</v>
      </c>
    </row>
    <row r="81" spans="1:6" x14ac:dyDescent="0.2">
      <c r="A81" s="514">
        <v>42534</v>
      </c>
      <c r="B81" t="s">
        <v>681</v>
      </c>
      <c r="C81" s="508" t="s">
        <v>1250</v>
      </c>
      <c r="D81" s="509">
        <v>409</v>
      </c>
      <c r="E81" s="645">
        <f>D81*C9-D81</f>
        <v>16.360000000000014</v>
      </c>
      <c r="F81" s="645">
        <f t="shared" si="4"/>
        <v>425.36</v>
      </c>
    </row>
    <row r="82" spans="1:6" x14ac:dyDescent="0.2">
      <c r="A82" s="514">
        <v>42535</v>
      </c>
      <c r="B82" t="s">
        <v>91</v>
      </c>
      <c r="C82" s="508" t="s">
        <v>1250</v>
      </c>
      <c r="D82" s="509">
        <v>290</v>
      </c>
      <c r="E82" s="509">
        <f>D82*C9-D82</f>
        <v>11.600000000000023</v>
      </c>
      <c r="F82" s="509">
        <f t="shared" si="4"/>
        <v>301.60000000000002</v>
      </c>
    </row>
    <row r="83" spans="1:6" x14ac:dyDescent="0.2">
      <c r="A83" s="514">
        <v>42536</v>
      </c>
      <c r="B83" t="s">
        <v>91</v>
      </c>
      <c r="C83" s="508" t="s">
        <v>213</v>
      </c>
      <c r="D83" s="509">
        <v>370</v>
      </c>
      <c r="E83" s="509">
        <f>D83*C9-D83</f>
        <v>14.800000000000011</v>
      </c>
      <c r="F83" s="509">
        <f t="shared" si="4"/>
        <v>384.8</v>
      </c>
    </row>
    <row r="84" spans="1:6" x14ac:dyDescent="0.2">
      <c r="A84" s="514">
        <v>42537</v>
      </c>
      <c r="B84" t="s">
        <v>1310</v>
      </c>
      <c r="C84" s="508" t="s">
        <v>1250</v>
      </c>
      <c r="D84" s="509">
        <v>342</v>
      </c>
      <c r="E84" s="509">
        <f>D84*C9-D84</f>
        <v>13.680000000000007</v>
      </c>
      <c r="F84" s="509">
        <f t="shared" si="4"/>
        <v>355.68</v>
      </c>
    </row>
    <row r="85" spans="1:6" x14ac:dyDescent="0.2">
      <c r="A85" s="514">
        <v>42538</v>
      </c>
      <c r="B85" t="s">
        <v>91</v>
      </c>
      <c r="C85" s="508" t="s">
        <v>1250</v>
      </c>
      <c r="D85" s="509">
        <v>290</v>
      </c>
      <c r="E85" s="509">
        <f>D85*C9-D85</f>
        <v>11.600000000000023</v>
      </c>
      <c r="F85" s="509">
        <f t="shared" si="4"/>
        <v>301.60000000000002</v>
      </c>
    </row>
    <row r="86" spans="1:6" x14ac:dyDescent="0.2">
      <c r="A86" s="514">
        <v>42542</v>
      </c>
      <c r="B86" t="s">
        <v>681</v>
      </c>
      <c r="C86" s="508" t="s">
        <v>1250</v>
      </c>
      <c r="D86" s="509">
        <v>431</v>
      </c>
      <c r="E86" s="509">
        <f>D86*C9-D86</f>
        <v>17.240000000000009</v>
      </c>
      <c r="F86" s="509">
        <f t="shared" ref="F86:F107" si="5">D86+E86</f>
        <v>448.24</v>
      </c>
    </row>
    <row r="87" spans="1:6" x14ac:dyDescent="0.2">
      <c r="A87" s="514">
        <v>42542</v>
      </c>
      <c r="B87" t="s">
        <v>91</v>
      </c>
      <c r="C87" s="508" t="s">
        <v>213</v>
      </c>
      <c r="D87" s="509">
        <v>370</v>
      </c>
      <c r="E87" s="509">
        <f>D87*C9-D87</f>
        <v>14.800000000000011</v>
      </c>
      <c r="F87" s="509">
        <f t="shared" si="5"/>
        <v>384.8</v>
      </c>
    </row>
    <row r="88" spans="1:6" x14ac:dyDescent="0.2">
      <c r="A88" s="514">
        <v>42544</v>
      </c>
      <c r="B88" t="s">
        <v>91</v>
      </c>
      <c r="C88" s="508" t="s">
        <v>1250</v>
      </c>
      <c r="D88" s="509">
        <v>290</v>
      </c>
      <c r="E88" s="509">
        <f>D88*C9-D88</f>
        <v>11.600000000000023</v>
      </c>
      <c r="F88" s="509">
        <f t="shared" si="5"/>
        <v>301.60000000000002</v>
      </c>
    </row>
    <row r="89" spans="1:6" x14ac:dyDescent="0.2">
      <c r="A89" s="514">
        <v>42545</v>
      </c>
      <c r="B89" t="s">
        <v>1284</v>
      </c>
      <c r="D89" s="573">
        <v>30</v>
      </c>
      <c r="E89" s="509">
        <v>1.2</v>
      </c>
      <c r="F89" s="509">
        <f t="shared" si="5"/>
        <v>31.2</v>
      </c>
    </row>
    <row r="90" spans="1:6" x14ac:dyDescent="0.2">
      <c r="A90" s="679">
        <v>42548</v>
      </c>
      <c r="B90" t="s">
        <v>1732</v>
      </c>
      <c r="C90" s="508" t="s">
        <v>1250</v>
      </c>
      <c r="D90" s="741">
        <v>150</v>
      </c>
      <c r="E90" s="509">
        <v>6</v>
      </c>
      <c r="F90" s="509">
        <v>156</v>
      </c>
    </row>
    <row r="91" spans="1:6" x14ac:dyDescent="0.2">
      <c r="A91" s="514">
        <v>42549</v>
      </c>
      <c r="B91" t="s">
        <v>91</v>
      </c>
      <c r="C91" s="508" t="s">
        <v>1250</v>
      </c>
      <c r="D91" s="740">
        <v>290</v>
      </c>
      <c r="E91" s="509">
        <f>D91*C9-D91</f>
        <v>11.600000000000023</v>
      </c>
      <c r="F91" s="509">
        <f t="shared" si="5"/>
        <v>301.60000000000002</v>
      </c>
    </row>
    <row r="92" spans="1:6" x14ac:dyDescent="0.2">
      <c r="A92" s="514">
        <v>42550</v>
      </c>
      <c r="B92" t="s">
        <v>1265</v>
      </c>
      <c r="C92" s="508" t="s">
        <v>1250</v>
      </c>
      <c r="D92" s="509">
        <v>483</v>
      </c>
      <c r="E92" s="509">
        <f>D92*C9-D92</f>
        <v>19.319999999999993</v>
      </c>
      <c r="F92" s="509">
        <f t="shared" si="5"/>
        <v>502.32</v>
      </c>
    </row>
    <row r="93" spans="1:6" x14ac:dyDescent="0.2">
      <c r="A93" s="514">
        <v>42551</v>
      </c>
      <c r="B93" t="s">
        <v>91</v>
      </c>
      <c r="C93" s="508" t="s">
        <v>213</v>
      </c>
      <c r="D93" s="509">
        <v>370</v>
      </c>
      <c r="E93" s="509">
        <f>D93*C9-D93</f>
        <v>14.800000000000011</v>
      </c>
      <c r="F93" s="509">
        <f t="shared" si="5"/>
        <v>384.8</v>
      </c>
    </row>
    <row r="94" spans="1:6" x14ac:dyDescent="0.2">
      <c r="A94" s="679">
        <v>42552</v>
      </c>
      <c r="B94" t="s">
        <v>1510</v>
      </c>
      <c r="C94" s="508" t="s">
        <v>1250</v>
      </c>
      <c r="D94" s="573">
        <v>75</v>
      </c>
      <c r="E94" s="509">
        <f>D94*C9-D94</f>
        <v>3</v>
      </c>
      <c r="F94" s="509">
        <f t="shared" si="5"/>
        <v>78</v>
      </c>
    </row>
    <row r="95" spans="1:6" x14ac:dyDescent="0.2">
      <c r="A95" s="514">
        <v>42553</v>
      </c>
      <c r="B95" t="s">
        <v>1507</v>
      </c>
      <c r="C95" s="508" t="s">
        <v>1250</v>
      </c>
      <c r="D95" s="509">
        <v>370</v>
      </c>
      <c r="E95" s="509">
        <f>D95*C9-D95</f>
        <v>14.800000000000011</v>
      </c>
      <c r="F95" s="509">
        <f t="shared" si="5"/>
        <v>384.8</v>
      </c>
    </row>
    <row r="96" spans="1:6" x14ac:dyDescent="0.2">
      <c r="A96" s="679">
        <v>42555</v>
      </c>
      <c r="B96" t="s">
        <v>91</v>
      </c>
      <c r="C96" s="508" t="s">
        <v>1250</v>
      </c>
      <c r="D96" s="509">
        <v>290</v>
      </c>
      <c r="E96" s="509">
        <f>D96*C9-D96</f>
        <v>11.600000000000023</v>
      </c>
      <c r="F96" s="509">
        <f t="shared" si="5"/>
        <v>301.60000000000002</v>
      </c>
    </row>
    <row r="97" spans="1:6" x14ac:dyDescent="0.2">
      <c r="A97" s="679">
        <v>42556</v>
      </c>
      <c r="B97" t="s">
        <v>91</v>
      </c>
      <c r="C97" s="508" t="s">
        <v>1250</v>
      </c>
      <c r="D97" s="509">
        <v>290</v>
      </c>
      <c r="E97" s="509">
        <f>D97*C9-D97</f>
        <v>11.600000000000023</v>
      </c>
      <c r="F97" s="509">
        <f t="shared" si="5"/>
        <v>301.60000000000002</v>
      </c>
    </row>
    <row r="98" spans="1:6" x14ac:dyDescent="0.2">
      <c r="A98" s="679">
        <v>42557</v>
      </c>
      <c r="B98" t="s">
        <v>91</v>
      </c>
      <c r="C98" s="508" t="s">
        <v>1250</v>
      </c>
      <c r="D98" s="509">
        <v>290</v>
      </c>
      <c r="E98" s="509">
        <f>D98*C9-D98</f>
        <v>11.600000000000023</v>
      </c>
      <c r="F98" s="509">
        <f t="shared" si="5"/>
        <v>301.60000000000002</v>
      </c>
    </row>
    <row r="99" spans="1:6" x14ac:dyDescent="0.2">
      <c r="A99" s="679">
        <v>42558</v>
      </c>
      <c r="B99" t="s">
        <v>1726</v>
      </c>
      <c r="C99" s="508" t="s">
        <v>1250</v>
      </c>
      <c r="D99" s="509">
        <v>458</v>
      </c>
      <c r="E99" s="509">
        <f>D99*C9-D99</f>
        <v>18.319999999999993</v>
      </c>
      <c r="F99" s="509">
        <f t="shared" si="5"/>
        <v>476.32</v>
      </c>
    </row>
    <row r="100" spans="1:6" x14ac:dyDescent="0.2">
      <c r="A100" s="679">
        <v>42559</v>
      </c>
      <c r="B100" t="s">
        <v>91</v>
      </c>
      <c r="C100" s="508" t="s">
        <v>1250</v>
      </c>
      <c r="D100" s="509">
        <v>290</v>
      </c>
      <c r="E100" s="509">
        <f>D100*C9-D100</f>
        <v>11.600000000000023</v>
      </c>
      <c r="F100" s="509">
        <f t="shared" si="5"/>
        <v>301.60000000000002</v>
      </c>
    </row>
    <row r="101" spans="1:6" x14ac:dyDescent="0.2">
      <c r="A101" s="679">
        <v>42563</v>
      </c>
      <c r="B101" t="s">
        <v>91</v>
      </c>
      <c r="C101" s="508" t="s">
        <v>1250</v>
      </c>
      <c r="D101" s="509">
        <v>290</v>
      </c>
      <c r="E101" s="509">
        <f>D101*C9-D101</f>
        <v>11.600000000000023</v>
      </c>
      <c r="F101" s="509">
        <f t="shared" si="5"/>
        <v>301.60000000000002</v>
      </c>
    </row>
    <row r="102" spans="1:6" x14ac:dyDescent="0.2">
      <c r="A102" s="679">
        <v>42564</v>
      </c>
      <c r="B102" t="s">
        <v>91</v>
      </c>
      <c r="C102" s="508" t="s">
        <v>1250</v>
      </c>
      <c r="D102" s="509">
        <v>290</v>
      </c>
      <c r="E102" s="509">
        <f>D102*C9-D102</f>
        <v>11.600000000000023</v>
      </c>
      <c r="F102" s="509">
        <f t="shared" si="5"/>
        <v>301.60000000000002</v>
      </c>
    </row>
    <row r="103" spans="1:6" x14ac:dyDescent="0.2">
      <c r="A103" s="679">
        <v>42565</v>
      </c>
      <c r="B103" t="s">
        <v>1727</v>
      </c>
      <c r="C103" s="508" t="s">
        <v>213</v>
      </c>
      <c r="D103" s="509">
        <v>594</v>
      </c>
      <c r="E103" s="509">
        <f>D103*C9-D103</f>
        <v>23.759999999999991</v>
      </c>
      <c r="F103" s="509">
        <f t="shared" si="5"/>
        <v>617.76</v>
      </c>
    </row>
    <row r="104" spans="1:6" x14ac:dyDescent="0.2">
      <c r="A104" s="679">
        <v>42565</v>
      </c>
      <c r="B104" t="s">
        <v>1728</v>
      </c>
      <c r="C104" s="508" t="s">
        <v>213</v>
      </c>
      <c r="D104" s="509">
        <v>572</v>
      </c>
      <c r="E104" s="509">
        <f>D104*C9-D104</f>
        <v>22.879999999999995</v>
      </c>
      <c r="F104" s="509">
        <f t="shared" si="5"/>
        <v>594.88</v>
      </c>
    </row>
    <row r="105" spans="1:6" x14ac:dyDescent="0.2">
      <c r="A105" s="679">
        <v>42566</v>
      </c>
      <c r="B105" t="s">
        <v>819</v>
      </c>
      <c r="C105" s="508" t="s">
        <v>1250</v>
      </c>
      <c r="D105" s="509">
        <v>370</v>
      </c>
      <c r="E105" s="509">
        <f>D105*C9-D105</f>
        <v>14.800000000000011</v>
      </c>
      <c r="F105" s="509">
        <f t="shared" si="5"/>
        <v>384.8</v>
      </c>
    </row>
    <row r="106" spans="1:6" x14ac:dyDescent="0.2">
      <c r="A106" s="679">
        <v>42571</v>
      </c>
      <c r="B106" t="s">
        <v>1672</v>
      </c>
      <c r="C106" s="508" t="s">
        <v>213</v>
      </c>
      <c r="D106" s="509">
        <v>777</v>
      </c>
      <c r="E106" s="509">
        <f>D106*C9-D106</f>
        <v>31.080000000000041</v>
      </c>
      <c r="F106" s="509">
        <f t="shared" si="5"/>
        <v>808.08</v>
      </c>
    </row>
    <row r="107" spans="1:6" x14ac:dyDescent="0.2">
      <c r="A107" s="679">
        <v>42573</v>
      </c>
      <c r="B107" t="s">
        <v>91</v>
      </c>
      <c r="C107" s="508" t="s">
        <v>1250</v>
      </c>
      <c r="D107" s="509">
        <v>370</v>
      </c>
      <c r="E107" s="509">
        <f>D107*C9-D107</f>
        <v>14.800000000000011</v>
      </c>
      <c r="F107" s="509">
        <f t="shared" si="5"/>
        <v>384.8</v>
      </c>
    </row>
    <row r="108" spans="1:6" x14ac:dyDescent="0.2">
      <c r="A108" s="679">
        <v>42580</v>
      </c>
      <c r="B108" t="s">
        <v>1769</v>
      </c>
      <c r="C108" s="508" t="s">
        <v>1250</v>
      </c>
      <c r="D108" s="509">
        <v>170</v>
      </c>
      <c r="E108" s="509">
        <f>D108*C10-D108</f>
        <v>5.0999999999999943</v>
      </c>
      <c r="F108" s="509">
        <f t="shared" ref="F108:F114" si="6">D108+E108</f>
        <v>175.1</v>
      </c>
    </row>
    <row r="109" spans="1:6" x14ac:dyDescent="0.2">
      <c r="A109" s="679">
        <v>42608</v>
      </c>
      <c r="B109" t="s">
        <v>91</v>
      </c>
      <c r="C109" s="508" t="s">
        <v>213</v>
      </c>
      <c r="D109" s="509">
        <v>370</v>
      </c>
      <c r="E109" s="509">
        <v>14.8</v>
      </c>
      <c r="F109" s="509">
        <f t="shared" si="6"/>
        <v>384.8</v>
      </c>
    </row>
    <row r="110" spans="1:6" x14ac:dyDescent="0.2">
      <c r="A110" s="679">
        <v>42611</v>
      </c>
      <c r="B110" t="s">
        <v>90</v>
      </c>
      <c r="C110" s="508" t="s">
        <v>1250</v>
      </c>
      <c r="D110" s="509">
        <v>408</v>
      </c>
      <c r="E110" s="509">
        <v>16.32</v>
      </c>
      <c r="F110" s="509">
        <f t="shared" si="6"/>
        <v>424.32</v>
      </c>
    </row>
    <row r="111" spans="1:6" x14ac:dyDescent="0.2">
      <c r="A111" s="679">
        <v>42614</v>
      </c>
      <c r="B111" t="s">
        <v>1827</v>
      </c>
      <c r="C111" s="508" t="s">
        <v>1250</v>
      </c>
      <c r="D111" s="573">
        <v>50</v>
      </c>
      <c r="E111" s="509">
        <f>D111*C9-D111</f>
        <v>2</v>
      </c>
      <c r="F111" s="509">
        <f t="shared" si="6"/>
        <v>52</v>
      </c>
    </row>
    <row r="112" spans="1:6" x14ac:dyDescent="0.2">
      <c r="A112" s="679">
        <v>42615</v>
      </c>
      <c r="B112" t="s">
        <v>1798</v>
      </c>
      <c r="C112" s="508" t="s">
        <v>1250</v>
      </c>
      <c r="D112" s="509">
        <v>750</v>
      </c>
      <c r="E112" s="509">
        <f>D112*C9-D112</f>
        <v>30</v>
      </c>
      <c r="F112" s="509">
        <f t="shared" si="6"/>
        <v>780</v>
      </c>
    </row>
    <row r="113" spans="1:7" x14ac:dyDescent="0.2">
      <c r="A113" s="767"/>
      <c r="B113" s="682" t="s">
        <v>1854</v>
      </c>
      <c r="D113" s="509">
        <v>85</v>
      </c>
      <c r="E113" s="509"/>
      <c r="F113" s="509">
        <f t="shared" si="6"/>
        <v>85</v>
      </c>
    </row>
    <row r="114" spans="1:7" x14ac:dyDescent="0.2">
      <c r="A114" s="679">
        <v>42615</v>
      </c>
      <c r="B114" t="s">
        <v>1855</v>
      </c>
      <c r="C114" s="508" t="s">
        <v>213</v>
      </c>
      <c r="D114" s="509">
        <v>474</v>
      </c>
      <c r="E114" s="509">
        <v>18.96</v>
      </c>
      <c r="F114" s="509">
        <f t="shared" si="6"/>
        <v>492.96</v>
      </c>
    </row>
    <row r="115" spans="1:7" x14ac:dyDescent="0.2">
      <c r="A115" s="679">
        <v>42621</v>
      </c>
      <c r="B115" t="s">
        <v>91</v>
      </c>
      <c r="C115" s="508" t="s">
        <v>213</v>
      </c>
      <c r="D115" s="509">
        <v>370</v>
      </c>
      <c r="E115" s="509">
        <f>D115*C9-D115</f>
        <v>14.800000000000011</v>
      </c>
      <c r="F115" s="509">
        <f>D115+E115</f>
        <v>384.8</v>
      </c>
    </row>
    <row r="116" spans="1:7" x14ac:dyDescent="0.2">
      <c r="A116" s="679">
        <v>42627</v>
      </c>
      <c r="B116" t="s">
        <v>90</v>
      </c>
      <c r="C116" s="508" t="s">
        <v>213</v>
      </c>
      <c r="D116" s="509">
        <v>487</v>
      </c>
      <c r="E116" s="509">
        <f>D116*C9-D116</f>
        <v>19.480000000000018</v>
      </c>
      <c r="F116" s="509">
        <f>D116+E116</f>
        <v>506.48</v>
      </c>
    </row>
    <row r="117" spans="1:7" x14ac:dyDescent="0.2">
      <c r="A117" s="679">
        <v>42628</v>
      </c>
      <c r="B117" t="s">
        <v>1969</v>
      </c>
      <c r="D117" s="509">
        <v>150</v>
      </c>
      <c r="E117" s="509">
        <f>D117*C9-D117</f>
        <v>6</v>
      </c>
      <c r="F117" s="509">
        <v>156</v>
      </c>
    </row>
    <row r="118" spans="1:7" x14ac:dyDescent="0.2">
      <c r="A118" s="679">
        <v>42629</v>
      </c>
      <c r="B118" t="s">
        <v>1908</v>
      </c>
      <c r="C118" s="508" t="s">
        <v>213</v>
      </c>
      <c r="D118" s="509">
        <v>572</v>
      </c>
      <c r="E118" s="509">
        <f>D118*C9-D118</f>
        <v>22.879999999999995</v>
      </c>
      <c r="F118" s="509">
        <f t="shared" ref="F118:F125" si="7">D118+E118</f>
        <v>594.88</v>
      </c>
    </row>
    <row r="119" spans="1:7" x14ac:dyDescent="0.2">
      <c r="A119" s="679">
        <v>42629</v>
      </c>
      <c r="B119" t="s">
        <v>91</v>
      </c>
      <c r="C119" s="508" t="s">
        <v>213</v>
      </c>
      <c r="D119" s="509">
        <v>370</v>
      </c>
      <c r="E119" s="509">
        <f>D119*C9-D119</f>
        <v>14.800000000000011</v>
      </c>
      <c r="F119" s="509">
        <f t="shared" si="7"/>
        <v>384.8</v>
      </c>
    </row>
    <row r="120" spans="1:7" x14ac:dyDescent="0.2">
      <c r="A120" s="679">
        <v>42634</v>
      </c>
      <c r="B120" t="s">
        <v>1406</v>
      </c>
      <c r="C120" s="508" t="s">
        <v>213</v>
      </c>
      <c r="D120" s="509">
        <v>370</v>
      </c>
      <c r="E120" s="509">
        <f>D120*C9-D120</f>
        <v>14.800000000000011</v>
      </c>
      <c r="F120" s="509">
        <f t="shared" si="7"/>
        <v>384.8</v>
      </c>
    </row>
    <row r="121" spans="1:7" x14ac:dyDescent="0.2">
      <c r="A121" s="679">
        <v>42639</v>
      </c>
      <c r="B121" t="s">
        <v>91</v>
      </c>
      <c r="C121" s="508" t="s">
        <v>213</v>
      </c>
      <c r="D121" s="509">
        <v>370</v>
      </c>
      <c r="E121" s="509">
        <f>D121*C9-D121</f>
        <v>14.800000000000011</v>
      </c>
      <c r="F121" s="509">
        <f t="shared" si="7"/>
        <v>384.8</v>
      </c>
    </row>
    <row r="122" spans="1:7" x14ac:dyDescent="0.2">
      <c r="A122" s="679">
        <v>42643</v>
      </c>
      <c r="B122" t="s">
        <v>1999</v>
      </c>
      <c r="C122" s="508" t="s">
        <v>213</v>
      </c>
      <c r="D122" s="509">
        <v>600</v>
      </c>
      <c r="E122" s="509">
        <f>D122*C9-D122</f>
        <v>24</v>
      </c>
      <c r="F122" s="509">
        <f t="shared" si="7"/>
        <v>624</v>
      </c>
    </row>
    <row r="123" spans="1:7" x14ac:dyDescent="0.2">
      <c r="A123" s="679">
        <v>42647</v>
      </c>
      <c r="B123" t="s">
        <v>2110</v>
      </c>
      <c r="C123" s="508" t="s">
        <v>1250</v>
      </c>
      <c r="D123" s="509">
        <v>175</v>
      </c>
      <c r="E123" s="509">
        <f>D123*C13-D123</f>
        <v>10.5</v>
      </c>
      <c r="F123" s="509">
        <f t="shared" si="7"/>
        <v>185.5</v>
      </c>
    </row>
    <row r="124" spans="1:7" x14ac:dyDescent="0.2">
      <c r="A124" s="679">
        <v>42648</v>
      </c>
      <c r="B124" t="s">
        <v>2024</v>
      </c>
      <c r="C124" s="508" t="s">
        <v>213</v>
      </c>
      <c r="D124" s="509">
        <v>539</v>
      </c>
      <c r="E124" s="509">
        <f>D124*C13-D124</f>
        <v>32.340000000000032</v>
      </c>
      <c r="F124" s="509">
        <f t="shared" si="7"/>
        <v>571.34</v>
      </c>
    </row>
    <row r="125" spans="1:7" x14ac:dyDescent="0.2">
      <c r="A125" s="679">
        <v>42650</v>
      </c>
      <c r="B125" t="s">
        <v>1744</v>
      </c>
      <c r="C125" s="508" t="s">
        <v>1250</v>
      </c>
      <c r="D125" s="509">
        <v>527</v>
      </c>
      <c r="E125" s="509">
        <f>D125*C13-D125</f>
        <v>31.620000000000005</v>
      </c>
      <c r="F125" s="509">
        <f t="shared" si="7"/>
        <v>558.62</v>
      </c>
    </row>
    <row r="126" spans="1:7" x14ac:dyDescent="0.2">
      <c r="A126" s="767"/>
      <c r="B126" s="682" t="s">
        <v>2037</v>
      </c>
      <c r="D126" s="509">
        <v>21.44</v>
      </c>
      <c r="F126" s="508">
        <v>21.44</v>
      </c>
      <c r="G126" s="793">
        <f>SUM(F125:F126)</f>
        <v>580.06000000000006</v>
      </c>
    </row>
    <row r="127" spans="1:7" x14ac:dyDescent="0.2">
      <c r="A127" s="679">
        <v>42650</v>
      </c>
      <c r="B127" t="s">
        <v>2036</v>
      </c>
      <c r="C127" s="508" t="s">
        <v>213</v>
      </c>
      <c r="D127" s="509">
        <v>769.92</v>
      </c>
      <c r="E127" s="509">
        <f>D127*C13-D127</f>
        <v>46.1952</v>
      </c>
      <c r="F127" s="509">
        <f>D127+E127</f>
        <v>816.11519999999996</v>
      </c>
    </row>
    <row r="128" spans="1:7" x14ac:dyDescent="0.2">
      <c r="A128" s="767"/>
      <c r="B128" s="682" t="s">
        <v>2037</v>
      </c>
      <c r="D128" s="509">
        <v>54.2</v>
      </c>
      <c r="F128" s="508">
        <v>54.2</v>
      </c>
    </row>
    <row r="129" spans="1:7" x14ac:dyDescent="0.2">
      <c r="A129" s="679">
        <v>42650</v>
      </c>
      <c r="B129" t="s">
        <v>91</v>
      </c>
      <c r="C129" s="508" t="s">
        <v>213</v>
      </c>
      <c r="D129" s="509">
        <v>370</v>
      </c>
      <c r="E129" s="509">
        <f>D129*C13-D129</f>
        <v>22.200000000000045</v>
      </c>
      <c r="F129" s="509">
        <f t="shared" ref="F129:F134" si="8">D129+E129</f>
        <v>392.20000000000005</v>
      </c>
    </row>
    <row r="130" spans="1:7" x14ac:dyDescent="0.2">
      <c r="A130" s="860">
        <v>42654</v>
      </c>
      <c r="B130" s="575" t="s">
        <v>2351</v>
      </c>
      <c r="C130" s="508" t="s">
        <v>1250</v>
      </c>
      <c r="D130" s="509">
        <v>125</v>
      </c>
      <c r="E130" s="509">
        <f>D130*C13-D130</f>
        <v>7.5</v>
      </c>
      <c r="F130" s="509">
        <f t="shared" si="8"/>
        <v>132.5</v>
      </c>
    </row>
    <row r="131" spans="1:7" x14ac:dyDescent="0.2">
      <c r="A131" s="860">
        <v>42654</v>
      </c>
      <c r="B131" s="575" t="s">
        <v>2352</v>
      </c>
      <c r="C131" s="508" t="s">
        <v>1250</v>
      </c>
      <c r="D131" s="509">
        <v>431</v>
      </c>
      <c r="E131" s="509">
        <f>D131*C13-D131</f>
        <v>25.860000000000014</v>
      </c>
      <c r="F131" s="509">
        <f t="shared" si="8"/>
        <v>456.86</v>
      </c>
    </row>
    <row r="132" spans="1:7" x14ac:dyDescent="0.2">
      <c r="A132" s="860">
        <v>42655</v>
      </c>
      <c r="B132" s="575" t="s">
        <v>2353</v>
      </c>
      <c r="C132" s="508" t="s">
        <v>1250</v>
      </c>
      <c r="D132" s="509">
        <v>75</v>
      </c>
      <c r="E132" s="509">
        <f>D132*C13-D132</f>
        <v>4.5</v>
      </c>
      <c r="F132" s="509">
        <f t="shared" si="8"/>
        <v>79.5</v>
      </c>
    </row>
    <row r="133" spans="1:7" x14ac:dyDescent="0.2">
      <c r="A133" s="860">
        <v>42656</v>
      </c>
      <c r="B133" s="575" t="s">
        <v>1855</v>
      </c>
      <c r="C133" s="508" t="s">
        <v>213</v>
      </c>
      <c r="D133" s="509">
        <v>422</v>
      </c>
      <c r="E133" s="509">
        <f>D133*C13-D133</f>
        <v>25.32000000000005</v>
      </c>
      <c r="F133" s="509">
        <f t="shared" si="8"/>
        <v>447.32000000000005</v>
      </c>
    </row>
    <row r="134" spans="1:7" x14ac:dyDescent="0.2">
      <c r="A134" s="860">
        <v>42657</v>
      </c>
      <c r="B134" s="575" t="s">
        <v>2354</v>
      </c>
      <c r="C134" s="508" t="s">
        <v>213</v>
      </c>
      <c r="D134" s="509">
        <v>629</v>
      </c>
      <c r="E134" s="509">
        <f>D134*C13-D134</f>
        <v>37.740000000000009</v>
      </c>
      <c r="F134" s="509">
        <f t="shared" si="8"/>
        <v>666.74</v>
      </c>
    </row>
    <row r="135" spans="1:7" x14ac:dyDescent="0.2">
      <c r="A135" s="679">
        <v>42664</v>
      </c>
      <c r="B135" s="575" t="s">
        <v>2415</v>
      </c>
      <c r="C135" s="508" t="s">
        <v>213</v>
      </c>
      <c r="D135" s="509">
        <v>819.5</v>
      </c>
      <c r="E135" s="509">
        <f>D135*C13-D135</f>
        <v>49.170000000000073</v>
      </c>
      <c r="F135" s="509">
        <f t="shared" ref="F135:F141" si="9">D135+E135</f>
        <v>868.67000000000007</v>
      </c>
    </row>
    <row r="136" spans="1:7" x14ac:dyDescent="0.2">
      <c r="A136" s="861"/>
      <c r="B136" s="682" t="s">
        <v>1854</v>
      </c>
      <c r="D136" s="509">
        <v>75.12</v>
      </c>
      <c r="F136" s="509">
        <f t="shared" si="9"/>
        <v>75.12</v>
      </c>
    </row>
    <row r="137" spans="1:7" x14ac:dyDescent="0.2">
      <c r="A137" s="679">
        <v>42664</v>
      </c>
      <c r="B137" s="575" t="s">
        <v>2356</v>
      </c>
      <c r="C137" s="508" t="s">
        <v>213</v>
      </c>
      <c r="D137" s="509">
        <v>591</v>
      </c>
      <c r="E137" s="509">
        <f>D137*C13-D137</f>
        <v>35.460000000000036</v>
      </c>
      <c r="F137" s="509">
        <f t="shared" si="9"/>
        <v>626.46</v>
      </c>
    </row>
    <row r="138" spans="1:7" x14ac:dyDescent="0.2">
      <c r="A138" s="860">
        <v>42670</v>
      </c>
      <c r="B138" s="575" t="s">
        <v>91</v>
      </c>
      <c r="C138" s="508" t="s">
        <v>213</v>
      </c>
      <c r="D138" s="509">
        <v>370</v>
      </c>
      <c r="E138" s="509">
        <f>D138*C13-D138</f>
        <v>22.200000000000045</v>
      </c>
      <c r="F138" s="509">
        <f t="shared" si="9"/>
        <v>392.20000000000005</v>
      </c>
    </row>
    <row r="139" spans="1:7" x14ac:dyDescent="0.2">
      <c r="A139" s="860">
        <v>42671</v>
      </c>
      <c r="B139" s="575" t="s">
        <v>681</v>
      </c>
      <c r="C139" s="508" t="s">
        <v>213</v>
      </c>
      <c r="D139" s="509">
        <v>409</v>
      </c>
      <c r="E139" s="509">
        <f>D139*C13-D139</f>
        <v>24.54000000000002</v>
      </c>
      <c r="F139" s="509">
        <f t="shared" si="9"/>
        <v>433.54</v>
      </c>
    </row>
    <row r="140" spans="1:7" x14ac:dyDescent="0.2">
      <c r="A140" s="860">
        <v>42671</v>
      </c>
      <c r="B140" s="575" t="s">
        <v>2468</v>
      </c>
      <c r="C140" s="508" t="s">
        <v>213</v>
      </c>
      <c r="D140" s="509">
        <v>422</v>
      </c>
      <c r="E140" s="509">
        <v>20.45</v>
      </c>
      <c r="F140" s="509">
        <f t="shared" si="9"/>
        <v>442.45</v>
      </c>
      <c r="G140" s="509"/>
    </row>
    <row r="141" spans="1:7" x14ac:dyDescent="0.2">
      <c r="A141" s="860">
        <v>42677</v>
      </c>
      <c r="B141" s="575" t="s">
        <v>91</v>
      </c>
      <c r="C141" s="508" t="s">
        <v>213</v>
      </c>
      <c r="D141" s="509">
        <v>370</v>
      </c>
      <c r="E141" s="509">
        <f>D141*C13-D141</f>
        <v>22.200000000000045</v>
      </c>
      <c r="F141" s="509">
        <f t="shared" si="9"/>
        <v>392.20000000000005</v>
      </c>
    </row>
    <row r="142" spans="1:7" x14ac:dyDescent="0.2">
      <c r="A142" s="860">
        <v>42682</v>
      </c>
      <c r="B142" s="575" t="s">
        <v>2516</v>
      </c>
      <c r="C142" s="508" t="s">
        <v>213</v>
      </c>
      <c r="D142" s="509">
        <v>648</v>
      </c>
      <c r="E142" s="509">
        <f>D142*C13-D142</f>
        <v>38.879999999999995</v>
      </c>
      <c r="F142" s="509">
        <f t="shared" ref="F142:F149" si="10">D142+E142</f>
        <v>686.88</v>
      </c>
    </row>
    <row r="143" spans="1:7" x14ac:dyDescent="0.2">
      <c r="A143" s="860">
        <v>42683</v>
      </c>
      <c r="B143" s="575" t="s">
        <v>2581</v>
      </c>
      <c r="C143" s="508" t="s">
        <v>1250</v>
      </c>
      <c r="D143" s="1130">
        <v>75</v>
      </c>
      <c r="E143" s="509">
        <f>D143*C13-D143</f>
        <v>4.5</v>
      </c>
      <c r="F143" s="509">
        <f t="shared" si="10"/>
        <v>79.5</v>
      </c>
    </row>
    <row r="144" spans="1:7" x14ac:dyDescent="0.2">
      <c r="A144" s="860">
        <v>42685</v>
      </c>
      <c r="B144" s="575" t="s">
        <v>91</v>
      </c>
      <c r="C144" s="508" t="s">
        <v>213</v>
      </c>
      <c r="D144" s="509">
        <v>370</v>
      </c>
      <c r="E144" s="509">
        <f>D144*C13-D144</f>
        <v>22.200000000000045</v>
      </c>
      <c r="F144" s="509">
        <f t="shared" si="10"/>
        <v>392.20000000000005</v>
      </c>
    </row>
    <row r="145" spans="1:6" x14ac:dyDescent="0.2">
      <c r="A145" s="860">
        <v>42690</v>
      </c>
      <c r="B145" s="575" t="s">
        <v>2563</v>
      </c>
      <c r="C145" s="508" t="s">
        <v>213</v>
      </c>
      <c r="D145" s="509">
        <v>540</v>
      </c>
      <c r="E145" s="509">
        <f>D145*C13-D145</f>
        <v>32.399999999999977</v>
      </c>
      <c r="F145" s="509">
        <f t="shared" si="10"/>
        <v>572.4</v>
      </c>
    </row>
    <row r="146" spans="1:6" x14ac:dyDescent="0.2">
      <c r="A146" s="860">
        <v>42692</v>
      </c>
      <c r="B146" s="575" t="s">
        <v>2640</v>
      </c>
      <c r="C146" s="508" t="s">
        <v>213</v>
      </c>
      <c r="D146" s="509">
        <v>427</v>
      </c>
      <c r="E146" s="509">
        <f>D146*C13-D146</f>
        <v>25.620000000000005</v>
      </c>
      <c r="F146" s="509">
        <f t="shared" si="10"/>
        <v>452.62</v>
      </c>
    </row>
    <row r="147" spans="1:6" x14ac:dyDescent="0.2">
      <c r="A147" s="860">
        <v>42696</v>
      </c>
      <c r="B147" s="575" t="s">
        <v>91</v>
      </c>
      <c r="C147" s="508" t="s">
        <v>213</v>
      </c>
      <c r="D147" s="509">
        <v>474</v>
      </c>
      <c r="E147" s="509">
        <f>D147*C13-D147</f>
        <v>28.439999999999998</v>
      </c>
      <c r="F147" s="509">
        <f t="shared" si="10"/>
        <v>502.44</v>
      </c>
    </row>
    <row r="148" spans="1:6" x14ac:dyDescent="0.2">
      <c r="A148" s="860">
        <v>42698</v>
      </c>
      <c r="B148" s="575" t="s">
        <v>2597</v>
      </c>
      <c r="C148" s="508" t="s">
        <v>213</v>
      </c>
      <c r="D148" s="509">
        <v>849.4</v>
      </c>
      <c r="E148" s="509">
        <f>D148*C13-D148</f>
        <v>50.964000000000055</v>
      </c>
      <c r="F148" s="509">
        <f t="shared" si="10"/>
        <v>900.36400000000003</v>
      </c>
    </row>
    <row r="149" spans="1:6" x14ac:dyDescent="0.2">
      <c r="A149" s="767"/>
      <c r="B149" s="682" t="s">
        <v>1854</v>
      </c>
      <c r="D149" s="509">
        <v>55</v>
      </c>
      <c r="F149" s="509">
        <f t="shared" si="10"/>
        <v>55</v>
      </c>
    </row>
    <row r="150" spans="1:6" x14ac:dyDescent="0.2">
      <c r="A150" s="860">
        <v>42699</v>
      </c>
      <c r="B150" s="575" t="s">
        <v>91</v>
      </c>
      <c r="C150" s="508" t="s">
        <v>213</v>
      </c>
      <c r="D150" s="509">
        <v>539</v>
      </c>
      <c r="E150" s="509">
        <f>D150*C13-D150</f>
        <v>32.340000000000032</v>
      </c>
      <c r="F150" s="509">
        <f t="shared" ref="F150:F155" si="11">D150+E150</f>
        <v>571.34</v>
      </c>
    </row>
    <row r="151" spans="1:6" x14ac:dyDescent="0.2">
      <c r="A151" s="860">
        <v>42705</v>
      </c>
      <c r="B151" s="575" t="s">
        <v>91</v>
      </c>
      <c r="C151" s="508" t="s">
        <v>213</v>
      </c>
      <c r="D151" s="509">
        <v>290</v>
      </c>
      <c r="E151" s="509">
        <f>D151*C13-D151</f>
        <v>17.400000000000034</v>
      </c>
      <c r="F151" s="509">
        <f t="shared" si="11"/>
        <v>307.40000000000003</v>
      </c>
    </row>
    <row r="152" spans="1:6" x14ac:dyDescent="0.2">
      <c r="A152" s="860">
        <v>42705</v>
      </c>
      <c r="B152" s="575" t="s">
        <v>681</v>
      </c>
      <c r="C152" s="508" t="s">
        <v>1250</v>
      </c>
      <c r="D152" s="509">
        <v>488</v>
      </c>
      <c r="E152" s="509">
        <f>D152*C13-D152</f>
        <v>29.279999999999973</v>
      </c>
      <c r="F152" s="509">
        <f t="shared" si="11"/>
        <v>517.28</v>
      </c>
    </row>
    <row r="153" spans="1:6" x14ac:dyDescent="0.2">
      <c r="A153" s="860">
        <v>42711</v>
      </c>
      <c r="B153" s="575" t="s">
        <v>2685</v>
      </c>
      <c r="C153" s="508" t="s">
        <v>1250</v>
      </c>
      <c r="D153" s="509">
        <v>422</v>
      </c>
      <c r="E153" s="509">
        <f>D153*C13-D153</f>
        <v>25.32000000000005</v>
      </c>
      <c r="F153" s="509">
        <f t="shared" si="11"/>
        <v>447.32000000000005</v>
      </c>
    </row>
    <row r="154" spans="1:6" x14ac:dyDescent="0.2">
      <c r="A154" s="860">
        <v>42712</v>
      </c>
      <c r="B154" s="575" t="s">
        <v>2686</v>
      </c>
      <c r="C154" s="508" t="s">
        <v>1250</v>
      </c>
      <c r="D154" s="509">
        <v>250</v>
      </c>
      <c r="E154" s="509">
        <f>D154*C13-D154</f>
        <v>15</v>
      </c>
      <c r="F154" s="509">
        <f t="shared" si="11"/>
        <v>265</v>
      </c>
    </row>
    <row r="155" spans="1:6" x14ac:dyDescent="0.2">
      <c r="A155" s="860">
        <v>42713</v>
      </c>
      <c r="B155" s="575" t="s">
        <v>91</v>
      </c>
      <c r="C155" s="508" t="s">
        <v>213</v>
      </c>
      <c r="D155" s="509">
        <v>370</v>
      </c>
      <c r="E155" s="509">
        <f>D155*C13-D155</f>
        <v>22.200000000000045</v>
      </c>
      <c r="F155" s="509">
        <f t="shared" si="11"/>
        <v>392.20000000000005</v>
      </c>
    </row>
    <row r="156" spans="1:6" x14ac:dyDescent="0.2">
      <c r="A156" s="860">
        <v>42718</v>
      </c>
      <c r="B156" s="575" t="s">
        <v>2742</v>
      </c>
      <c r="C156" s="508" t="s">
        <v>213</v>
      </c>
      <c r="D156" s="509">
        <v>539</v>
      </c>
      <c r="E156" s="509">
        <f>D156*C13-D156</f>
        <v>32.340000000000032</v>
      </c>
      <c r="F156" s="509">
        <f t="shared" ref="F156:F161" si="12">D156+E156</f>
        <v>571.34</v>
      </c>
    </row>
    <row r="157" spans="1:6" x14ac:dyDescent="0.2">
      <c r="A157" s="860">
        <v>42719</v>
      </c>
      <c r="B157" s="575" t="s">
        <v>681</v>
      </c>
      <c r="C157" s="508" t="s">
        <v>213</v>
      </c>
      <c r="D157" s="509">
        <v>488</v>
      </c>
      <c r="E157" s="509">
        <f>D157*C13-D157</f>
        <v>29.279999999999973</v>
      </c>
      <c r="F157" s="509">
        <f t="shared" si="12"/>
        <v>517.28</v>
      </c>
    </row>
    <row r="158" spans="1:6" x14ac:dyDescent="0.2">
      <c r="A158" s="860">
        <v>42723</v>
      </c>
      <c r="B158" s="575" t="s">
        <v>934</v>
      </c>
      <c r="C158" s="508" t="s">
        <v>1250</v>
      </c>
      <c r="D158" s="509">
        <v>431</v>
      </c>
      <c r="E158" s="509">
        <f>D158*C13-D158</f>
        <v>25.860000000000014</v>
      </c>
      <c r="F158" s="509">
        <f t="shared" si="12"/>
        <v>456.86</v>
      </c>
    </row>
    <row r="159" spans="1:6" x14ac:dyDescent="0.2">
      <c r="A159" s="860">
        <v>42723</v>
      </c>
      <c r="B159" s="575" t="s">
        <v>91</v>
      </c>
      <c r="C159" s="508" t="s">
        <v>213</v>
      </c>
      <c r="D159" s="509">
        <v>370</v>
      </c>
      <c r="E159" s="509">
        <f>D159*C13-D159</f>
        <v>22.200000000000045</v>
      </c>
      <c r="F159" s="509">
        <f t="shared" si="12"/>
        <v>392.20000000000005</v>
      </c>
    </row>
    <row r="160" spans="1:6" x14ac:dyDescent="0.2">
      <c r="A160" s="860">
        <v>42725</v>
      </c>
      <c r="B160" s="575" t="s">
        <v>91</v>
      </c>
      <c r="C160" s="508" t="s">
        <v>213</v>
      </c>
      <c r="D160" s="509">
        <v>370</v>
      </c>
      <c r="E160" s="509">
        <f>D160*C13-D160</f>
        <v>22.200000000000045</v>
      </c>
      <c r="F160" s="509">
        <f t="shared" si="12"/>
        <v>392.20000000000005</v>
      </c>
    </row>
    <row r="161" spans="1:8" x14ac:dyDescent="0.2">
      <c r="A161" s="860">
        <v>42726</v>
      </c>
      <c r="B161" s="575" t="s">
        <v>2981</v>
      </c>
      <c r="C161" s="508" t="s">
        <v>1250</v>
      </c>
      <c r="D161" s="509">
        <v>125</v>
      </c>
      <c r="E161" s="509">
        <f>D161*C13-D161</f>
        <v>7.5</v>
      </c>
      <c r="F161" s="509">
        <f t="shared" si="12"/>
        <v>132.5</v>
      </c>
    </row>
    <row r="162" spans="1:8" x14ac:dyDescent="0.2">
      <c r="D162" s="509"/>
    </row>
    <row r="163" spans="1:8" x14ac:dyDescent="0.2">
      <c r="A163" s="1225">
        <v>2017</v>
      </c>
      <c r="B163" s="1222"/>
      <c r="C163" s="1223"/>
      <c r="D163" s="1224"/>
      <c r="E163" s="1222"/>
      <c r="F163" s="1223"/>
      <c r="G163" s="1222"/>
      <c r="H163" s="1222"/>
    </row>
    <row r="164" spans="1:8" x14ac:dyDescent="0.2">
      <c r="A164" s="1483"/>
      <c r="B164" s="575"/>
      <c r="C164" s="1484"/>
      <c r="D164" s="1485"/>
      <c r="E164" s="575"/>
      <c r="F164" s="1484"/>
      <c r="G164" s="575"/>
      <c r="H164" s="575"/>
    </row>
    <row r="165" spans="1:8" x14ac:dyDescent="0.2">
      <c r="A165" s="1483"/>
      <c r="B165" s="575"/>
      <c r="C165" s="1484"/>
      <c r="D165" s="1485"/>
      <c r="E165" s="575"/>
      <c r="F165" s="1484"/>
      <c r="G165" s="575"/>
      <c r="H165" s="575"/>
    </row>
    <row r="166" spans="1:8" x14ac:dyDescent="0.2">
      <c r="A166" s="1483"/>
      <c r="B166" s="575" t="s">
        <v>1237</v>
      </c>
      <c r="C166" s="1484" t="s">
        <v>1238</v>
      </c>
      <c r="D166" s="1485">
        <v>299</v>
      </c>
      <c r="E166" s="575"/>
      <c r="F166" s="1484"/>
      <c r="G166" s="575"/>
      <c r="H166" s="575"/>
    </row>
    <row r="167" spans="1:8" x14ac:dyDescent="0.2">
      <c r="A167" s="1483"/>
      <c r="B167" s="575"/>
      <c r="C167" s="1484" t="s">
        <v>1239</v>
      </c>
      <c r="D167" s="1485">
        <v>381</v>
      </c>
      <c r="E167" s="575"/>
      <c r="F167" s="1484"/>
      <c r="G167" s="575"/>
      <c r="H167" s="575"/>
    </row>
    <row r="168" spans="1:8" x14ac:dyDescent="0.2">
      <c r="A168" s="1483"/>
      <c r="B168" s="575" t="s">
        <v>1240</v>
      </c>
      <c r="C168" s="1484" t="s">
        <v>1238</v>
      </c>
      <c r="D168" s="1485">
        <v>421</v>
      </c>
      <c r="E168" s="575"/>
      <c r="F168" s="1484"/>
      <c r="G168" s="575"/>
      <c r="H168" s="575"/>
    </row>
    <row r="169" spans="1:8" x14ac:dyDescent="0.2">
      <c r="A169" s="1483"/>
      <c r="B169" s="575"/>
      <c r="C169" s="1484" t="s">
        <v>1239</v>
      </c>
      <c r="D169" s="1485">
        <v>503</v>
      </c>
      <c r="E169" s="575"/>
      <c r="F169" s="1484"/>
      <c r="G169" s="575"/>
      <c r="H169" s="575"/>
    </row>
    <row r="170" spans="1:8" x14ac:dyDescent="0.2">
      <c r="A170" s="1483"/>
      <c r="B170" s="575" t="s">
        <v>1731</v>
      </c>
      <c r="C170" s="1484"/>
      <c r="D170" s="1485">
        <v>59</v>
      </c>
      <c r="E170" s="575"/>
      <c r="F170" s="1484"/>
      <c r="G170" s="575"/>
      <c r="H170" s="575"/>
    </row>
    <row r="171" spans="1:8" x14ac:dyDescent="0.2">
      <c r="A171" s="1483"/>
      <c r="B171" s="575" t="s">
        <v>1241</v>
      </c>
      <c r="C171" s="1484"/>
      <c r="D171" s="1485">
        <v>54</v>
      </c>
      <c r="E171" s="575"/>
      <c r="F171" s="1484"/>
      <c r="G171" s="575"/>
      <c r="H171" s="575"/>
    </row>
    <row r="172" spans="1:8" x14ac:dyDescent="0.2">
      <c r="A172" s="1483"/>
      <c r="B172" s="575"/>
      <c r="C172" s="1484"/>
      <c r="D172" s="1485"/>
      <c r="E172" s="575"/>
      <c r="F172" s="1484"/>
      <c r="G172" s="575"/>
      <c r="H172" s="575"/>
    </row>
    <row r="173" spans="1:8" ht="15" x14ac:dyDescent="0.25">
      <c r="A173" s="507" t="s">
        <v>308</v>
      </c>
      <c r="B173" s="511" t="s">
        <v>1245</v>
      </c>
      <c r="C173" s="512" t="s">
        <v>1246</v>
      </c>
      <c r="D173" s="516" t="s">
        <v>1247</v>
      </c>
      <c r="E173" s="512" t="s">
        <v>1248</v>
      </c>
      <c r="F173" s="512" t="s">
        <v>1249</v>
      </c>
    </row>
    <row r="174" spans="1:8" ht="15" x14ac:dyDescent="0.25">
      <c r="A174" s="507"/>
      <c r="B174" s="511"/>
      <c r="C174" s="512"/>
      <c r="D174" s="513">
        <f>SUM(D175:D201)</f>
        <v>10591</v>
      </c>
      <c r="E174" s="513">
        <f>SUM(E175:E201)</f>
        <v>635.46000000000038</v>
      </c>
      <c r="F174" s="513">
        <f>SUM(F175:F201)</f>
        <v>11226.460000000001</v>
      </c>
    </row>
    <row r="175" spans="1:8" x14ac:dyDescent="0.2">
      <c r="A175" s="860">
        <v>42741</v>
      </c>
      <c r="B175" t="s">
        <v>91</v>
      </c>
      <c r="C175" s="508" t="s">
        <v>213</v>
      </c>
      <c r="D175" s="509">
        <v>381</v>
      </c>
      <c r="E175" s="509">
        <f>D175*C13-D175</f>
        <v>22.860000000000014</v>
      </c>
      <c r="F175" s="509">
        <f t="shared" ref="F175:F180" si="13">D175+E175</f>
        <v>403.86</v>
      </c>
    </row>
    <row r="176" spans="1:8" x14ac:dyDescent="0.2">
      <c r="A176" s="1469">
        <v>42746</v>
      </c>
      <c r="B176" t="s">
        <v>91</v>
      </c>
      <c r="C176" s="508" t="s">
        <v>213</v>
      </c>
      <c r="D176" s="509">
        <v>381</v>
      </c>
      <c r="E176" s="509">
        <f>D176*C13-D176</f>
        <v>22.860000000000014</v>
      </c>
      <c r="F176" s="509">
        <f t="shared" si="13"/>
        <v>403.86</v>
      </c>
    </row>
    <row r="177" spans="1:7" x14ac:dyDescent="0.2">
      <c r="A177" s="510" t="s">
        <v>3065</v>
      </c>
      <c r="B177" t="s">
        <v>2386</v>
      </c>
      <c r="C177" s="508" t="s">
        <v>1250</v>
      </c>
      <c r="D177" s="509">
        <v>125</v>
      </c>
      <c r="E177" s="509">
        <f>D177*C13-D177</f>
        <v>7.5</v>
      </c>
      <c r="F177" s="509">
        <f t="shared" si="13"/>
        <v>132.5</v>
      </c>
    </row>
    <row r="178" spans="1:7" x14ac:dyDescent="0.2">
      <c r="A178" s="860">
        <v>42752</v>
      </c>
      <c r="B178" t="s">
        <v>2024</v>
      </c>
      <c r="C178" s="508" t="s">
        <v>213</v>
      </c>
      <c r="D178" s="509">
        <v>557</v>
      </c>
      <c r="E178" s="509">
        <f>D178*C13-D178</f>
        <v>33.420000000000073</v>
      </c>
      <c r="F178" s="509">
        <f t="shared" si="13"/>
        <v>590.42000000000007</v>
      </c>
    </row>
    <row r="179" spans="1:7" x14ac:dyDescent="0.2">
      <c r="A179" s="860">
        <v>42755</v>
      </c>
      <c r="B179" t="s">
        <v>681</v>
      </c>
      <c r="C179" s="508" t="s">
        <v>1250</v>
      </c>
      <c r="D179" s="509">
        <v>300</v>
      </c>
      <c r="E179" s="509">
        <f>D179*C13-D179</f>
        <v>18</v>
      </c>
      <c r="F179" s="509">
        <f t="shared" si="13"/>
        <v>318</v>
      </c>
    </row>
    <row r="180" spans="1:7" x14ac:dyDescent="0.2">
      <c r="A180" s="860">
        <v>42755</v>
      </c>
      <c r="B180" t="s">
        <v>91</v>
      </c>
      <c r="C180" s="508" t="s">
        <v>213</v>
      </c>
      <c r="D180" s="509">
        <v>435</v>
      </c>
      <c r="E180" s="509">
        <f>D180*C13-D180</f>
        <v>26.100000000000023</v>
      </c>
      <c r="F180" s="509">
        <f t="shared" si="13"/>
        <v>461.1</v>
      </c>
    </row>
    <row r="181" spans="1:7" x14ac:dyDescent="0.2">
      <c r="A181" s="860">
        <v>42759</v>
      </c>
      <c r="B181" t="s">
        <v>2024</v>
      </c>
      <c r="C181" s="508" t="s">
        <v>213</v>
      </c>
      <c r="D181" s="509">
        <v>435</v>
      </c>
      <c r="E181" s="509">
        <f>D181*C13-D181</f>
        <v>26.100000000000023</v>
      </c>
      <c r="F181" s="509">
        <f t="shared" ref="F181:F189" si="14">D181+E181</f>
        <v>461.1</v>
      </c>
    </row>
    <row r="182" spans="1:7" x14ac:dyDescent="0.2">
      <c r="A182" s="1469">
        <v>42760</v>
      </c>
      <c r="B182" t="s">
        <v>3146</v>
      </c>
      <c r="C182" s="508" t="s">
        <v>1250</v>
      </c>
      <c r="D182" s="509">
        <v>125</v>
      </c>
      <c r="E182" s="509">
        <f>D182*C13-D182</f>
        <v>7.5</v>
      </c>
      <c r="F182" s="509">
        <f t="shared" si="14"/>
        <v>132.5</v>
      </c>
    </row>
    <row r="183" spans="1:7" x14ac:dyDescent="0.2">
      <c r="A183" s="1469">
        <v>42762</v>
      </c>
      <c r="B183" t="s">
        <v>3147</v>
      </c>
      <c r="C183" s="508" t="s">
        <v>1250</v>
      </c>
      <c r="D183" s="509">
        <v>498</v>
      </c>
      <c r="E183" s="509">
        <f>D183*C13-D183</f>
        <v>29.879999999999995</v>
      </c>
      <c r="F183" s="509">
        <f t="shared" si="14"/>
        <v>527.88</v>
      </c>
    </row>
    <row r="184" spans="1:7" x14ac:dyDescent="0.2">
      <c r="A184" s="1469">
        <v>42762</v>
      </c>
      <c r="B184" t="s">
        <v>3148</v>
      </c>
      <c r="C184" s="508" t="s">
        <v>213</v>
      </c>
      <c r="D184" s="509">
        <v>435</v>
      </c>
      <c r="E184" s="509">
        <f>D184*C13-D184</f>
        <v>26.100000000000023</v>
      </c>
      <c r="F184" s="509">
        <f t="shared" si="14"/>
        <v>461.1</v>
      </c>
    </row>
    <row r="185" spans="1:7" x14ac:dyDescent="0.2">
      <c r="A185" s="860">
        <v>42769</v>
      </c>
      <c r="B185" t="s">
        <v>91</v>
      </c>
      <c r="C185" s="508" t="s">
        <v>213</v>
      </c>
      <c r="D185" s="509">
        <v>381</v>
      </c>
      <c r="E185" s="509">
        <f>D185*C13-D185</f>
        <v>22.860000000000014</v>
      </c>
      <c r="F185" s="509">
        <f t="shared" si="14"/>
        <v>403.86</v>
      </c>
      <c r="G185" t="s">
        <v>3130</v>
      </c>
    </row>
    <row r="186" spans="1:7" x14ac:dyDescent="0.2">
      <c r="A186" s="1576">
        <v>42769</v>
      </c>
      <c r="B186" t="s">
        <v>3278</v>
      </c>
      <c r="C186" s="508" t="s">
        <v>1250</v>
      </c>
      <c r="D186" s="509">
        <v>250</v>
      </c>
      <c r="E186" s="509">
        <f>D186*C13-D186</f>
        <v>15</v>
      </c>
      <c r="F186" s="509">
        <f t="shared" si="14"/>
        <v>265</v>
      </c>
      <c r="G186" t="s">
        <v>3277</v>
      </c>
    </row>
    <row r="187" spans="1:7" x14ac:dyDescent="0.2">
      <c r="A187" s="1469">
        <v>42775</v>
      </c>
      <c r="B187" s="1576" t="s">
        <v>1113</v>
      </c>
      <c r="C187" s="508" t="s">
        <v>1250</v>
      </c>
      <c r="D187" s="509">
        <v>299</v>
      </c>
      <c r="E187" s="509">
        <f>D187*C13-D187</f>
        <v>17.939999999999998</v>
      </c>
      <c r="F187" s="509">
        <f t="shared" si="14"/>
        <v>316.94</v>
      </c>
      <c r="G187" t="s">
        <v>3206</v>
      </c>
    </row>
    <row r="188" spans="1:7" x14ac:dyDescent="0.2">
      <c r="A188" s="1469">
        <v>42776</v>
      </c>
      <c r="B188" t="s">
        <v>1265</v>
      </c>
      <c r="C188" s="508" t="s">
        <v>1250</v>
      </c>
      <c r="D188" s="509">
        <v>498</v>
      </c>
      <c r="E188" s="509">
        <f>D188*C13-D188</f>
        <v>29.879999999999995</v>
      </c>
      <c r="F188" s="509">
        <f t="shared" si="14"/>
        <v>527.88</v>
      </c>
      <c r="G188" t="s">
        <v>3207</v>
      </c>
    </row>
    <row r="189" spans="1:7" x14ac:dyDescent="0.2">
      <c r="A189" s="1469">
        <v>42776</v>
      </c>
      <c r="B189" t="s">
        <v>3208</v>
      </c>
      <c r="C189" s="508" t="s">
        <v>213</v>
      </c>
      <c r="D189" s="509">
        <v>435</v>
      </c>
      <c r="E189" s="509">
        <f>D189*C13-D189</f>
        <v>26.100000000000023</v>
      </c>
      <c r="F189" s="509">
        <f t="shared" si="14"/>
        <v>461.1</v>
      </c>
      <c r="G189" t="s">
        <v>3209</v>
      </c>
    </row>
    <row r="190" spans="1:7" x14ac:dyDescent="0.2">
      <c r="A190" s="1576">
        <v>42779</v>
      </c>
      <c r="B190" t="s">
        <v>2024</v>
      </c>
      <c r="C190" s="508" t="s">
        <v>1250</v>
      </c>
      <c r="D190" s="509">
        <v>475</v>
      </c>
      <c r="E190" s="509">
        <f>D190*C13-D190</f>
        <v>28.5</v>
      </c>
      <c r="F190" s="509">
        <f t="shared" ref="F190:F198" si="15">D190+E190</f>
        <v>503.5</v>
      </c>
      <c r="G190" t="s">
        <v>3224</v>
      </c>
    </row>
    <row r="191" spans="1:7" x14ac:dyDescent="0.2">
      <c r="A191" s="1576">
        <v>42780</v>
      </c>
      <c r="B191" t="s">
        <v>3225</v>
      </c>
      <c r="C191" s="508" t="s">
        <v>1250</v>
      </c>
      <c r="D191" s="509">
        <v>299</v>
      </c>
      <c r="E191" s="509">
        <f>D191*C13-D191</f>
        <v>17.939999999999998</v>
      </c>
      <c r="F191" s="509">
        <f t="shared" si="15"/>
        <v>316.94</v>
      </c>
      <c r="G191" t="s">
        <v>3209</v>
      </c>
    </row>
    <row r="192" spans="1:7" x14ac:dyDescent="0.2">
      <c r="A192" s="1576">
        <v>42780</v>
      </c>
      <c r="B192" t="s">
        <v>3275</v>
      </c>
      <c r="C192" s="508" t="s">
        <v>1250</v>
      </c>
      <c r="D192" s="509">
        <v>552</v>
      </c>
      <c r="E192" s="509">
        <f>D192*C13-D192</f>
        <v>33.120000000000005</v>
      </c>
      <c r="F192" s="509">
        <f t="shared" si="15"/>
        <v>585.12</v>
      </c>
      <c r="G192" t="s">
        <v>3276</v>
      </c>
    </row>
    <row r="193" spans="1:7" x14ac:dyDescent="0.2">
      <c r="A193" s="1576">
        <v>42781</v>
      </c>
      <c r="B193" t="s">
        <v>3329</v>
      </c>
      <c r="C193" s="508" t="s">
        <v>213</v>
      </c>
      <c r="D193" s="509">
        <v>381</v>
      </c>
      <c r="E193" s="509">
        <f>D193*C13-D193</f>
        <v>22.860000000000014</v>
      </c>
      <c r="F193" s="509">
        <f t="shared" si="15"/>
        <v>403.86</v>
      </c>
      <c r="G193" t="s">
        <v>3130</v>
      </c>
    </row>
    <row r="194" spans="1:7" x14ac:dyDescent="0.2">
      <c r="A194" s="1576">
        <v>42783</v>
      </c>
      <c r="B194" t="s">
        <v>3330</v>
      </c>
      <c r="C194" s="508" t="s">
        <v>1250</v>
      </c>
      <c r="D194" s="509">
        <v>407</v>
      </c>
      <c r="E194" s="509">
        <f>D194*C13-D194</f>
        <v>24.420000000000016</v>
      </c>
      <c r="F194" s="509">
        <f t="shared" si="15"/>
        <v>431.42</v>
      </c>
      <c r="G194" t="s">
        <v>3276</v>
      </c>
    </row>
    <row r="195" spans="1:7" x14ac:dyDescent="0.2">
      <c r="A195" s="1576">
        <v>42788</v>
      </c>
      <c r="B195" t="s">
        <v>3279</v>
      </c>
      <c r="C195" s="508" t="s">
        <v>213</v>
      </c>
      <c r="D195" s="509">
        <v>503</v>
      </c>
      <c r="E195" s="509">
        <f>D195*C13-D195</f>
        <v>30.180000000000064</v>
      </c>
      <c r="F195" s="509">
        <f t="shared" si="15"/>
        <v>533.18000000000006</v>
      </c>
      <c r="G195" t="s">
        <v>3310</v>
      </c>
    </row>
    <row r="196" spans="1:7" x14ac:dyDescent="0.2">
      <c r="A196" s="1576">
        <v>42788</v>
      </c>
      <c r="B196" t="s">
        <v>3308</v>
      </c>
      <c r="C196" s="508" t="s">
        <v>213</v>
      </c>
      <c r="D196" s="509">
        <v>381</v>
      </c>
      <c r="E196" s="509">
        <f>D196*C13-D196</f>
        <v>22.860000000000014</v>
      </c>
      <c r="F196" s="509">
        <f t="shared" si="15"/>
        <v>403.86</v>
      </c>
      <c r="G196" t="s">
        <v>3311</v>
      </c>
    </row>
    <row r="197" spans="1:7" x14ac:dyDescent="0.2">
      <c r="A197" s="1576">
        <v>42790</v>
      </c>
      <c r="B197" t="s">
        <v>3308</v>
      </c>
      <c r="C197" s="508" t="s">
        <v>213</v>
      </c>
      <c r="D197" s="509">
        <v>381</v>
      </c>
      <c r="E197" s="509">
        <f>D197*C13-D197</f>
        <v>22.860000000000014</v>
      </c>
      <c r="F197" s="509">
        <f t="shared" si="15"/>
        <v>403.86</v>
      </c>
      <c r="G197" t="s">
        <v>3309</v>
      </c>
    </row>
    <row r="198" spans="1:7" x14ac:dyDescent="0.2">
      <c r="A198" s="1576">
        <v>42790</v>
      </c>
      <c r="B198" t="s">
        <v>3414</v>
      </c>
      <c r="C198" s="508" t="s">
        <v>1250</v>
      </c>
      <c r="D198" s="509">
        <v>100</v>
      </c>
      <c r="E198" s="509">
        <f>D198*C13-D198</f>
        <v>6</v>
      </c>
      <c r="F198" s="509">
        <f t="shared" si="15"/>
        <v>106</v>
      </c>
    </row>
    <row r="199" spans="1:7" x14ac:dyDescent="0.2">
      <c r="A199" s="1576">
        <v>42796</v>
      </c>
      <c r="B199" t="s">
        <v>91</v>
      </c>
      <c r="C199" s="508" t="s">
        <v>213</v>
      </c>
      <c r="D199" s="509">
        <v>381</v>
      </c>
      <c r="E199" s="509">
        <f>D199*C13-D199</f>
        <v>22.860000000000014</v>
      </c>
      <c r="F199" s="509">
        <f t="shared" ref="F199:F207" si="16">D199+E199</f>
        <v>403.86</v>
      </c>
      <c r="G199" t="s">
        <v>3130</v>
      </c>
    </row>
    <row r="200" spans="1:7" x14ac:dyDescent="0.2">
      <c r="A200" s="1576">
        <v>42800</v>
      </c>
      <c r="B200" t="s">
        <v>3364</v>
      </c>
      <c r="C200" s="508" t="s">
        <v>213</v>
      </c>
      <c r="D200" s="509">
        <v>590</v>
      </c>
      <c r="E200" s="509">
        <f>D200*C13-D200</f>
        <v>35.399999999999977</v>
      </c>
      <c r="F200" s="509">
        <f t="shared" si="16"/>
        <v>625.4</v>
      </c>
      <c r="G200" t="s">
        <v>3405</v>
      </c>
    </row>
    <row r="201" spans="1:7" x14ac:dyDescent="0.2">
      <c r="A201" s="1576">
        <v>42802</v>
      </c>
      <c r="B201" t="s">
        <v>3247</v>
      </c>
      <c r="C201" s="508" t="s">
        <v>1250</v>
      </c>
      <c r="D201" s="509">
        <v>606</v>
      </c>
      <c r="E201" s="509">
        <f>D201*C13-D201</f>
        <v>36.360000000000014</v>
      </c>
      <c r="F201" s="509">
        <f t="shared" si="16"/>
        <v>642.36</v>
      </c>
    </row>
    <row r="202" spans="1:7" x14ac:dyDescent="0.2">
      <c r="A202" s="1932">
        <v>42803</v>
      </c>
      <c r="B202" t="s">
        <v>3498</v>
      </c>
      <c r="C202" s="508" t="s">
        <v>1250</v>
      </c>
      <c r="D202" s="509">
        <v>381</v>
      </c>
      <c r="E202" s="509">
        <f>D202*C13-D202</f>
        <v>22.860000000000014</v>
      </c>
      <c r="F202" s="509">
        <f t="shared" si="16"/>
        <v>403.86</v>
      </c>
    </row>
    <row r="203" spans="1:7" x14ac:dyDescent="0.2">
      <c r="A203" s="1932">
        <v>42804</v>
      </c>
      <c r="B203" t="s">
        <v>3329</v>
      </c>
      <c r="C203" s="508" t="s">
        <v>213</v>
      </c>
      <c r="D203" s="509">
        <v>381</v>
      </c>
      <c r="E203" s="509">
        <f>D203*C13-D203</f>
        <v>22.860000000000014</v>
      </c>
      <c r="F203" s="509">
        <f t="shared" si="16"/>
        <v>403.86</v>
      </c>
    </row>
    <row r="204" spans="1:7" x14ac:dyDescent="0.2">
      <c r="A204" s="1932">
        <v>42807</v>
      </c>
      <c r="B204" t="s">
        <v>3569</v>
      </c>
      <c r="C204" s="508" t="s">
        <v>1250</v>
      </c>
      <c r="D204" s="509">
        <v>200</v>
      </c>
      <c r="E204" s="509">
        <f>D204*C13-D204</f>
        <v>12</v>
      </c>
      <c r="F204" s="509">
        <f t="shared" si="16"/>
        <v>212</v>
      </c>
    </row>
    <row r="205" spans="1:7" x14ac:dyDescent="0.2">
      <c r="A205" s="1932">
        <v>42810</v>
      </c>
      <c r="B205" t="s">
        <v>3570</v>
      </c>
      <c r="C205" s="508" t="s">
        <v>1250</v>
      </c>
      <c r="D205" s="509">
        <v>85</v>
      </c>
      <c r="E205" s="509">
        <f>D205*C13-D205</f>
        <v>5.1000000000000085</v>
      </c>
      <c r="F205" s="509">
        <f t="shared" si="16"/>
        <v>90.100000000000009</v>
      </c>
    </row>
    <row r="206" spans="1:7" x14ac:dyDescent="0.2">
      <c r="A206" s="1932">
        <v>42810</v>
      </c>
      <c r="B206" t="s">
        <v>3571</v>
      </c>
      <c r="C206" s="508" t="s">
        <v>1250</v>
      </c>
      <c r="D206" s="509">
        <v>75</v>
      </c>
      <c r="E206" s="509">
        <f>D206*C13-D206</f>
        <v>4.5</v>
      </c>
      <c r="F206" s="509">
        <f t="shared" si="16"/>
        <v>79.5</v>
      </c>
    </row>
    <row r="207" spans="1:7" x14ac:dyDescent="0.2">
      <c r="A207" s="1576">
        <v>42811</v>
      </c>
      <c r="B207" t="s">
        <v>91</v>
      </c>
      <c r="C207" s="508" t="s">
        <v>213</v>
      </c>
      <c r="D207" s="509">
        <v>381</v>
      </c>
      <c r="E207" s="509">
        <f>D207*C13-D207</f>
        <v>22.860000000000014</v>
      </c>
      <c r="F207" s="509">
        <f t="shared" si="16"/>
        <v>403.86</v>
      </c>
      <c r="G207" t="s">
        <v>3487</v>
      </c>
    </row>
    <row r="208" spans="1:7" x14ac:dyDescent="0.2">
      <c r="A208" s="1576">
        <v>42815</v>
      </c>
      <c r="B208" t="s">
        <v>1908</v>
      </c>
      <c r="C208" s="508" t="s">
        <v>213</v>
      </c>
      <c r="D208" s="509">
        <v>590</v>
      </c>
      <c r="E208" s="509">
        <f>D208*C13-D208</f>
        <v>35.399999999999977</v>
      </c>
      <c r="F208" s="509">
        <f t="shared" ref="F208:F215" si="17">D208+E208</f>
        <v>625.4</v>
      </c>
      <c r="G208" t="s">
        <v>3488</v>
      </c>
    </row>
    <row r="209" spans="1:10" x14ac:dyDescent="0.2">
      <c r="A209" s="1576">
        <v>42816</v>
      </c>
      <c r="B209" t="s">
        <v>90</v>
      </c>
      <c r="C209" s="508" t="s">
        <v>213</v>
      </c>
      <c r="D209" s="509">
        <v>541</v>
      </c>
      <c r="E209" s="509">
        <f>D209*C13-D209</f>
        <v>32.460000000000036</v>
      </c>
      <c r="F209" s="509">
        <f t="shared" si="17"/>
        <v>573.46</v>
      </c>
      <c r="G209" t="s">
        <v>3489</v>
      </c>
    </row>
    <row r="210" spans="1:10" x14ac:dyDescent="0.2">
      <c r="A210" s="1576">
        <v>42817</v>
      </c>
      <c r="B210" t="s">
        <v>3521</v>
      </c>
      <c r="C210" s="508" t="s">
        <v>1250</v>
      </c>
      <c r="D210" s="509">
        <v>225</v>
      </c>
      <c r="E210" s="509">
        <f>D210*C13-D210</f>
        <v>13.5</v>
      </c>
      <c r="F210" s="509">
        <f t="shared" si="17"/>
        <v>238.5</v>
      </c>
      <c r="G210" t="s">
        <v>3522</v>
      </c>
    </row>
    <row r="211" spans="1:10" x14ac:dyDescent="0.2">
      <c r="A211" s="1576">
        <v>42818</v>
      </c>
      <c r="B211" t="s">
        <v>3614</v>
      </c>
      <c r="C211" s="508" t="s">
        <v>213</v>
      </c>
      <c r="D211" s="509">
        <v>435</v>
      </c>
      <c r="E211" s="509">
        <f>D211*C13-D211</f>
        <v>26.100000000000023</v>
      </c>
      <c r="F211" s="509">
        <f t="shared" si="17"/>
        <v>461.1</v>
      </c>
    </row>
    <row r="212" spans="1:10" x14ac:dyDescent="0.2">
      <c r="A212" s="1576">
        <v>42821</v>
      </c>
      <c r="B212" t="s">
        <v>3578</v>
      </c>
      <c r="C212" s="508" t="s">
        <v>1250</v>
      </c>
      <c r="D212" s="509">
        <v>200</v>
      </c>
      <c r="E212" s="509">
        <f>D212*C12-D212</f>
        <v>10</v>
      </c>
      <c r="F212" s="509">
        <f t="shared" si="17"/>
        <v>210</v>
      </c>
      <c r="G212" t="s">
        <v>3277</v>
      </c>
    </row>
    <row r="213" spans="1:10" x14ac:dyDescent="0.2">
      <c r="A213" s="1932">
        <v>42823</v>
      </c>
      <c r="B213" t="s">
        <v>3725</v>
      </c>
      <c r="C213" s="508" t="s">
        <v>1250</v>
      </c>
      <c r="D213" s="509">
        <v>65</v>
      </c>
      <c r="E213" s="509">
        <f>D213*C12-D213</f>
        <v>3.25</v>
      </c>
      <c r="F213" s="509">
        <f t="shared" si="17"/>
        <v>68.25</v>
      </c>
    </row>
    <row r="214" spans="1:10" x14ac:dyDescent="0.2">
      <c r="A214" s="1576">
        <v>42824</v>
      </c>
      <c r="B214" t="s">
        <v>3577</v>
      </c>
      <c r="C214" s="508" t="s">
        <v>1250</v>
      </c>
      <c r="D214" s="509">
        <v>255</v>
      </c>
      <c r="E214" s="509">
        <f>D214*C12-D214</f>
        <v>12.75</v>
      </c>
      <c r="F214" s="509">
        <f t="shared" si="17"/>
        <v>267.75</v>
      </c>
      <c r="G214" t="s">
        <v>3579</v>
      </c>
    </row>
    <row r="215" spans="1:10" x14ac:dyDescent="0.2">
      <c r="A215" s="1576">
        <v>42825</v>
      </c>
      <c r="B215" t="s">
        <v>91</v>
      </c>
      <c r="C215" s="508" t="s">
        <v>213</v>
      </c>
      <c r="D215" s="509">
        <v>381</v>
      </c>
      <c r="E215" s="509">
        <f>D215*C12-D215</f>
        <v>19.050000000000011</v>
      </c>
      <c r="F215" s="509">
        <f t="shared" si="17"/>
        <v>400.05</v>
      </c>
      <c r="G215" t="s">
        <v>3585</v>
      </c>
    </row>
    <row r="216" spans="1:10" x14ac:dyDescent="0.2">
      <c r="A216" s="2115">
        <v>42816</v>
      </c>
      <c r="B216" s="2116" t="s">
        <v>90</v>
      </c>
      <c r="C216" s="2117" t="s">
        <v>213</v>
      </c>
      <c r="D216" s="630">
        <v>-40.28</v>
      </c>
      <c r="I216" t="s">
        <v>3726</v>
      </c>
      <c r="J216" s="2113">
        <v>-40.28</v>
      </c>
    </row>
    <row r="217" spans="1:10" x14ac:dyDescent="0.2">
      <c r="A217" s="2114">
        <v>42830</v>
      </c>
      <c r="B217" t="s">
        <v>3727</v>
      </c>
      <c r="C217" s="508" t="s">
        <v>1250</v>
      </c>
      <c r="D217" s="509">
        <v>145</v>
      </c>
      <c r="E217" s="509">
        <f>D217*C13-D217</f>
        <v>8.7000000000000171</v>
      </c>
      <c r="F217" s="509">
        <f t="shared" ref="F217:F227" si="18">D217+E217</f>
        <v>153.70000000000002</v>
      </c>
      <c r="J217" s="2113"/>
    </row>
    <row r="218" spans="1:10" x14ac:dyDescent="0.2">
      <c r="A218" s="2114">
        <v>42830</v>
      </c>
      <c r="B218" t="s">
        <v>3729</v>
      </c>
      <c r="C218" s="508" t="s">
        <v>1250</v>
      </c>
      <c r="D218" s="509">
        <v>100</v>
      </c>
      <c r="E218" s="509">
        <f>D218*C13-D218</f>
        <v>6</v>
      </c>
      <c r="F218" s="509">
        <f t="shared" si="18"/>
        <v>106</v>
      </c>
      <c r="J218" s="2113"/>
    </row>
    <row r="219" spans="1:10" x14ac:dyDescent="0.2">
      <c r="A219" s="2114">
        <v>42830</v>
      </c>
      <c r="B219" t="s">
        <v>3730</v>
      </c>
      <c r="C219" s="508" t="s">
        <v>1250</v>
      </c>
      <c r="D219" s="509">
        <v>120</v>
      </c>
      <c r="E219" s="509">
        <f>D219*C13-D219</f>
        <v>7.2000000000000028</v>
      </c>
      <c r="F219" s="509">
        <f t="shared" si="18"/>
        <v>127.2</v>
      </c>
      <c r="J219" s="2113"/>
    </row>
    <row r="220" spans="1:10" x14ac:dyDescent="0.2">
      <c r="A220" s="2114">
        <v>42832</v>
      </c>
      <c r="B220" t="s">
        <v>3329</v>
      </c>
      <c r="C220" s="508" t="s">
        <v>213</v>
      </c>
      <c r="D220" s="509">
        <v>381</v>
      </c>
      <c r="E220" s="509">
        <f>D220*C13-D220</f>
        <v>22.860000000000014</v>
      </c>
      <c r="F220" s="509">
        <f t="shared" si="18"/>
        <v>403.86</v>
      </c>
    </row>
    <row r="221" spans="1:10" x14ac:dyDescent="0.2">
      <c r="A221" s="2114">
        <v>42835</v>
      </c>
      <c r="B221" t="s">
        <v>3750</v>
      </c>
      <c r="C221" s="508" t="s">
        <v>1250</v>
      </c>
      <c r="D221" s="509">
        <v>340</v>
      </c>
      <c r="E221" s="509">
        <f>D221*C13-D221</f>
        <v>20.400000000000034</v>
      </c>
      <c r="F221" s="509">
        <f t="shared" si="18"/>
        <v>360.40000000000003</v>
      </c>
    </row>
    <row r="222" spans="1:10" x14ac:dyDescent="0.2">
      <c r="A222" s="1932">
        <v>42836</v>
      </c>
      <c r="B222" t="s">
        <v>681</v>
      </c>
      <c r="C222" s="508" t="s">
        <v>213</v>
      </c>
      <c r="D222" s="509">
        <v>503</v>
      </c>
      <c r="E222" s="509">
        <f>D222*C13-D222</f>
        <v>30.180000000000064</v>
      </c>
      <c r="F222" s="509">
        <f t="shared" si="18"/>
        <v>533.18000000000006</v>
      </c>
    </row>
    <row r="223" spans="1:10" x14ac:dyDescent="0.2">
      <c r="A223" s="1932">
        <v>42837</v>
      </c>
      <c r="B223" t="s">
        <v>90</v>
      </c>
      <c r="C223" s="508" t="s">
        <v>213</v>
      </c>
      <c r="D223" s="509">
        <v>503</v>
      </c>
      <c r="E223" s="509">
        <f>D223*C13-D223</f>
        <v>30.180000000000064</v>
      </c>
      <c r="F223" s="509">
        <f t="shared" si="18"/>
        <v>533.18000000000006</v>
      </c>
    </row>
    <row r="224" spans="1:10" x14ac:dyDescent="0.2">
      <c r="A224" s="1932">
        <v>42838</v>
      </c>
      <c r="B224" t="s">
        <v>3701</v>
      </c>
      <c r="C224" s="508" t="s">
        <v>213</v>
      </c>
      <c r="D224" s="509">
        <v>590</v>
      </c>
      <c r="E224" s="509">
        <f>D224*C13-D224</f>
        <v>35.399999999999977</v>
      </c>
      <c r="F224" s="509">
        <f t="shared" si="18"/>
        <v>625.4</v>
      </c>
    </row>
    <row r="225" spans="1:7" x14ac:dyDescent="0.2">
      <c r="A225" s="1932">
        <v>42838</v>
      </c>
      <c r="B225" t="s">
        <v>91</v>
      </c>
      <c r="C225" s="508" t="s">
        <v>213</v>
      </c>
      <c r="D225" s="509">
        <v>381</v>
      </c>
      <c r="E225" s="509">
        <f>D225*C13-D225</f>
        <v>22.860000000000014</v>
      </c>
      <c r="F225" s="509">
        <f t="shared" si="18"/>
        <v>403.86</v>
      </c>
    </row>
    <row r="226" spans="1:7" x14ac:dyDescent="0.2">
      <c r="A226" s="1932">
        <v>42839</v>
      </c>
      <c r="B226" t="s">
        <v>986</v>
      </c>
      <c r="C226" s="508" t="s">
        <v>1250</v>
      </c>
      <c r="D226" s="509">
        <v>299</v>
      </c>
      <c r="E226" s="509">
        <f>D226*C13-D226</f>
        <v>17.939999999999998</v>
      </c>
      <c r="F226" s="509">
        <f t="shared" si="18"/>
        <v>316.94</v>
      </c>
    </row>
    <row r="227" spans="1:7" x14ac:dyDescent="0.2">
      <c r="A227" s="1932">
        <v>42839</v>
      </c>
      <c r="B227" t="s">
        <v>3116</v>
      </c>
      <c r="C227" s="508" t="s">
        <v>1250</v>
      </c>
      <c r="D227" s="509">
        <v>299</v>
      </c>
      <c r="E227" s="509">
        <f>D227*C13-D227</f>
        <v>17.939999999999998</v>
      </c>
      <c r="F227" s="509">
        <f t="shared" si="18"/>
        <v>316.94</v>
      </c>
    </row>
    <row r="228" spans="1:7" x14ac:dyDescent="0.2">
      <c r="A228" s="2190">
        <v>42846</v>
      </c>
      <c r="B228" t="s">
        <v>3801</v>
      </c>
      <c r="C228" s="508" t="s">
        <v>1250</v>
      </c>
      <c r="D228" s="509">
        <v>353</v>
      </c>
      <c r="E228" s="509">
        <f>D228*C13-D228</f>
        <v>21.180000000000007</v>
      </c>
      <c r="F228" s="509">
        <f t="shared" ref="F228:F233" si="19">D228+E228</f>
        <v>374.18</v>
      </c>
    </row>
    <row r="229" spans="1:7" x14ac:dyDescent="0.2">
      <c r="A229" s="2213">
        <v>42853</v>
      </c>
      <c r="B229" t="s">
        <v>3852</v>
      </c>
      <c r="C229" s="508" t="s">
        <v>1250</v>
      </c>
      <c r="D229" s="509">
        <v>135</v>
      </c>
      <c r="E229" s="509">
        <f>D229*C13-D229</f>
        <v>8.0999999999999943</v>
      </c>
      <c r="F229" s="509">
        <f t="shared" si="19"/>
        <v>143.1</v>
      </c>
    </row>
    <row r="230" spans="1:7" x14ac:dyDescent="0.2">
      <c r="A230" s="2213" t="s">
        <v>3851</v>
      </c>
      <c r="B230" t="s">
        <v>3853</v>
      </c>
      <c r="C230" s="508" t="s">
        <v>213</v>
      </c>
      <c r="D230" s="509">
        <v>435</v>
      </c>
      <c r="E230" s="509">
        <f>D230*C13-D230</f>
        <v>26.100000000000023</v>
      </c>
      <c r="F230" s="509">
        <f t="shared" si="19"/>
        <v>461.1</v>
      </c>
    </row>
    <row r="231" spans="1:7" x14ac:dyDescent="0.2">
      <c r="A231" s="2114">
        <v>42857</v>
      </c>
      <c r="B231" t="s">
        <v>3802</v>
      </c>
      <c r="C231" s="508" t="s">
        <v>213</v>
      </c>
      <c r="D231" s="509">
        <v>590</v>
      </c>
      <c r="E231" s="509">
        <f>D231*C12-D231</f>
        <v>29.5</v>
      </c>
      <c r="F231" s="509">
        <f t="shared" si="19"/>
        <v>619.5</v>
      </c>
    </row>
    <row r="232" spans="1:7" x14ac:dyDescent="0.2">
      <c r="A232" s="2114">
        <v>42857</v>
      </c>
      <c r="B232" t="s">
        <v>1728</v>
      </c>
      <c r="C232" s="508" t="s">
        <v>213</v>
      </c>
      <c r="D232" s="509">
        <v>590</v>
      </c>
      <c r="E232" s="509">
        <f>D232*C12-D232</f>
        <v>29.5</v>
      </c>
      <c r="F232" s="509">
        <f t="shared" si="19"/>
        <v>619.5</v>
      </c>
    </row>
    <row r="233" spans="1:7" x14ac:dyDescent="0.2">
      <c r="A233" s="2114">
        <v>42860</v>
      </c>
      <c r="B233" t="s">
        <v>3906</v>
      </c>
      <c r="C233" s="508" t="s">
        <v>213</v>
      </c>
      <c r="D233" s="509">
        <v>440</v>
      </c>
      <c r="E233" s="509">
        <f>D233*C12-D233</f>
        <v>22</v>
      </c>
      <c r="F233" s="509">
        <f t="shared" si="19"/>
        <v>462</v>
      </c>
    </row>
    <row r="234" spans="1:7" x14ac:dyDescent="0.2">
      <c r="A234" s="2213">
        <v>42864</v>
      </c>
      <c r="B234" t="s">
        <v>1728</v>
      </c>
      <c r="C234" s="508" t="s">
        <v>213</v>
      </c>
      <c r="D234" s="509">
        <v>590</v>
      </c>
      <c r="E234" s="509">
        <f>D234*C12-D234</f>
        <v>29.5</v>
      </c>
      <c r="F234" s="509">
        <f>D234+E234</f>
        <v>619.5</v>
      </c>
      <c r="G234" t="s">
        <v>3829</v>
      </c>
    </row>
    <row r="235" spans="1:7" x14ac:dyDescent="0.2">
      <c r="A235" s="2282">
        <v>42866</v>
      </c>
      <c r="B235" t="s">
        <v>3890</v>
      </c>
      <c r="C235" s="508" t="s">
        <v>213</v>
      </c>
      <c r="D235" s="509">
        <v>557</v>
      </c>
      <c r="E235" s="509">
        <f>D235*C12-D235</f>
        <v>27.850000000000023</v>
      </c>
      <c r="F235" s="509">
        <f>D235+E235</f>
        <v>584.85</v>
      </c>
    </row>
    <row r="236" spans="1:7" x14ac:dyDescent="0.2">
      <c r="A236" s="2282">
        <v>42867</v>
      </c>
      <c r="B236" t="s">
        <v>3891</v>
      </c>
      <c r="C236" s="508" t="s">
        <v>1250</v>
      </c>
      <c r="D236" s="509">
        <v>475</v>
      </c>
      <c r="E236" s="509">
        <f>D236*C12-D236</f>
        <v>23.75</v>
      </c>
      <c r="F236" s="509">
        <f>D236+E236</f>
        <v>498.75</v>
      </c>
    </row>
    <row r="237" spans="1:7" x14ac:dyDescent="0.2">
      <c r="A237" s="2304">
        <v>42874</v>
      </c>
      <c r="B237" t="s">
        <v>3329</v>
      </c>
      <c r="C237" s="508" t="s">
        <v>213</v>
      </c>
      <c r="D237" s="509">
        <v>381</v>
      </c>
      <c r="E237" s="509">
        <f>D237*C12-D237</f>
        <v>19.050000000000011</v>
      </c>
      <c r="F237" s="509">
        <f>D237+E237</f>
        <v>400.05</v>
      </c>
    </row>
    <row r="238" spans="1:7" x14ac:dyDescent="0.2">
      <c r="A238" s="2304">
        <v>42874</v>
      </c>
      <c r="B238" t="s">
        <v>4018</v>
      </c>
      <c r="C238" s="508" t="s">
        <v>1250</v>
      </c>
      <c r="D238" s="509">
        <v>100</v>
      </c>
      <c r="E238" s="509">
        <f>D238*C12-D238</f>
        <v>5</v>
      </c>
      <c r="F238" s="509">
        <v>105</v>
      </c>
    </row>
    <row r="239" spans="1:7" x14ac:dyDescent="0.2">
      <c r="A239" s="2304">
        <v>42879</v>
      </c>
      <c r="B239" t="s">
        <v>3329</v>
      </c>
      <c r="C239" s="508" t="s">
        <v>213</v>
      </c>
      <c r="D239" s="509">
        <v>381</v>
      </c>
      <c r="E239" s="509">
        <f>D239*C12-D239</f>
        <v>19.050000000000011</v>
      </c>
      <c r="F239" s="509">
        <f t="shared" ref="F239:F248" si="20">D239+E239</f>
        <v>400.05</v>
      </c>
    </row>
    <row r="240" spans="1:7" x14ac:dyDescent="0.2">
      <c r="A240" s="2282">
        <v>42879</v>
      </c>
      <c r="B240" t="s">
        <v>3936</v>
      </c>
      <c r="C240" s="508" t="s">
        <v>213</v>
      </c>
      <c r="D240" s="509">
        <v>562</v>
      </c>
      <c r="E240" s="509">
        <f>D240*C12-D240</f>
        <v>28.100000000000023</v>
      </c>
      <c r="F240" s="509">
        <f t="shared" si="20"/>
        <v>590.1</v>
      </c>
    </row>
    <row r="241" spans="1:6" x14ac:dyDescent="0.2">
      <c r="A241" s="2408">
        <v>42886</v>
      </c>
      <c r="B241" t="s">
        <v>4137</v>
      </c>
      <c r="C241" s="508" t="s">
        <v>1250</v>
      </c>
      <c r="D241" s="509">
        <v>85</v>
      </c>
      <c r="E241" s="509">
        <f>D241*C12-D241</f>
        <v>4.25</v>
      </c>
      <c r="F241" s="509">
        <f t="shared" si="20"/>
        <v>89.25</v>
      </c>
    </row>
    <row r="242" spans="1:6" x14ac:dyDescent="0.2">
      <c r="A242" s="2408">
        <v>42888</v>
      </c>
      <c r="B242" t="s">
        <v>4138</v>
      </c>
      <c r="C242" s="508" t="s">
        <v>213</v>
      </c>
      <c r="D242" s="509">
        <v>440</v>
      </c>
      <c r="E242" s="509">
        <f>D242*C12-D242</f>
        <v>22</v>
      </c>
      <c r="F242" s="509">
        <f t="shared" si="20"/>
        <v>462</v>
      </c>
    </row>
    <row r="243" spans="1:6" x14ac:dyDescent="0.2">
      <c r="A243" s="2408">
        <v>42888</v>
      </c>
      <c r="B243" t="s">
        <v>4139</v>
      </c>
      <c r="C243" s="508" t="s">
        <v>213</v>
      </c>
      <c r="D243" s="509">
        <v>503</v>
      </c>
      <c r="E243" s="509">
        <f>D243*C12-D243</f>
        <v>25.149999999999977</v>
      </c>
      <c r="F243" s="509">
        <f t="shared" si="20"/>
        <v>528.15</v>
      </c>
    </row>
    <row r="244" spans="1:6" x14ac:dyDescent="0.2">
      <c r="A244" s="2480">
        <v>42894</v>
      </c>
      <c r="B244" t="s">
        <v>4190</v>
      </c>
      <c r="C244" s="508" t="s">
        <v>1250</v>
      </c>
      <c r="D244" s="509">
        <v>353</v>
      </c>
      <c r="E244" s="509">
        <f>D244*C12-D244</f>
        <v>17.650000000000034</v>
      </c>
      <c r="F244" s="509">
        <f t="shared" si="20"/>
        <v>370.65000000000003</v>
      </c>
    </row>
    <row r="245" spans="1:6" x14ac:dyDescent="0.2">
      <c r="A245" s="2480">
        <v>42894</v>
      </c>
      <c r="B245" t="s">
        <v>3147</v>
      </c>
      <c r="C245" s="508" t="s">
        <v>213</v>
      </c>
      <c r="D245" s="509">
        <v>590</v>
      </c>
      <c r="E245" s="509">
        <f>D245*C12-D245</f>
        <v>29.5</v>
      </c>
      <c r="F245" s="509">
        <f t="shared" si="20"/>
        <v>619.5</v>
      </c>
    </row>
    <row r="246" spans="1:6" x14ac:dyDescent="0.2">
      <c r="A246" s="2480">
        <v>42894</v>
      </c>
      <c r="B246" t="s">
        <v>4191</v>
      </c>
      <c r="C246" s="508" t="s">
        <v>1250</v>
      </c>
      <c r="D246" s="509">
        <v>125</v>
      </c>
      <c r="E246" s="509">
        <f>D246*C12-D246</f>
        <v>6.25</v>
      </c>
      <c r="F246" s="509">
        <f t="shared" si="20"/>
        <v>131.25</v>
      </c>
    </row>
    <row r="247" spans="1:6" x14ac:dyDescent="0.2">
      <c r="A247" s="2480">
        <v>42895</v>
      </c>
      <c r="B247" t="s">
        <v>3727</v>
      </c>
      <c r="C247" s="508" t="s">
        <v>1250</v>
      </c>
      <c r="D247" s="509">
        <v>95</v>
      </c>
      <c r="E247" s="509">
        <f>D247*C12-D247</f>
        <v>4.75</v>
      </c>
      <c r="F247" s="509">
        <f t="shared" si="20"/>
        <v>99.75</v>
      </c>
    </row>
    <row r="248" spans="1:6" x14ac:dyDescent="0.2">
      <c r="A248" s="2480">
        <v>42895</v>
      </c>
      <c r="B248" t="s">
        <v>4192</v>
      </c>
      <c r="C248" s="508" t="s">
        <v>1250</v>
      </c>
      <c r="D248" s="509">
        <v>553</v>
      </c>
      <c r="E248" s="509">
        <f>D248*C12-D248</f>
        <v>27.649999999999977</v>
      </c>
      <c r="F248" s="509">
        <f t="shared" si="20"/>
        <v>580.65</v>
      </c>
    </row>
    <row r="249" spans="1:6" x14ac:dyDescent="0.2">
      <c r="A249" s="2568">
        <v>42900</v>
      </c>
      <c r="B249" t="s">
        <v>4235</v>
      </c>
      <c r="C249" s="508" t="s">
        <v>1250</v>
      </c>
      <c r="D249" s="509">
        <v>175</v>
      </c>
      <c r="E249" s="509">
        <f>D249*C12-D249</f>
        <v>8.75</v>
      </c>
      <c r="F249" s="509">
        <f>D249+E249</f>
        <v>183.75</v>
      </c>
    </row>
    <row r="250" spans="1:6" x14ac:dyDescent="0.2">
      <c r="A250" s="2568">
        <v>42901</v>
      </c>
      <c r="B250" t="s">
        <v>3147</v>
      </c>
      <c r="C250" s="508" t="s">
        <v>213</v>
      </c>
      <c r="D250" s="509">
        <v>590</v>
      </c>
      <c r="E250" s="509">
        <f>D250*C12-D250</f>
        <v>29.5</v>
      </c>
      <c r="F250" s="509">
        <f>D250+E250</f>
        <v>619.5</v>
      </c>
    </row>
    <row r="251" spans="1:6" x14ac:dyDescent="0.2">
      <c r="A251" s="2568">
        <v>42901</v>
      </c>
      <c r="B251" t="s">
        <v>4236</v>
      </c>
      <c r="C251" s="508" t="s">
        <v>1250</v>
      </c>
      <c r="D251" s="509">
        <v>135</v>
      </c>
      <c r="E251" s="509">
        <f>D251*C12-D251</f>
        <v>6.75</v>
      </c>
      <c r="F251" s="509">
        <f>D251+E251</f>
        <v>141.75</v>
      </c>
    </row>
    <row r="252" spans="1:6" x14ac:dyDescent="0.2">
      <c r="A252" s="2568">
        <v>42902</v>
      </c>
      <c r="B252" t="s">
        <v>3329</v>
      </c>
      <c r="C252" s="508" t="s">
        <v>213</v>
      </c>
      <c r="D252" s="509">
        <v>381</v>
      </c>
      <c r="E252" s="509">
        <f>D252*C12-D252</f>
        <v>19.050000000000011</v>
      </c>
      <c r="F252" s="509">
        <f>D252+E252</f>
        <v>400.05</v>
      </c>
    </row>
    <row r="253" spans="1:6" x14ac:dyDescent="0.2">
      <c r="D253" s="509"/>
    </row>
    <row r="313" spans="9:9" x14ac:dyDescent="0.2">
      <c r="I313">
        <v>1</v>
      </c>
    </row>
  </sheetData>
  <customSheetViews>
    <customSheetView guid="{22CDCF1B-A998-4C66-A90E-5BC54F71D148}" topLeftCell="A82">
      <selection activeCell="A238" sqref="A238:XFD238"/>
      <pageMargins left="0.7" right="0.7" top="0.75" bottom="0.75" header="0.3" footer="0.3"/>
    </customSheetView>
    <customSheetView guid="{EEF632F4-194A-46FA-A666-DFA3C20FCC0C}" showPageBreaks="1" topLeftCell="A213">
      <selection activeCell="C239" sqref="C239"/>
      <pageMargins left="0.7" right="0.7" top="0.75" bottom="0.75" header="0.3" footer="0.3"/>
    </customSheetView>
    <customSheetView guid="{B253F0B5-16E0-4030-8F1B-D810AA430E4F}">
      <selection sqref="A1:XFD2"/>
      <pageMargins left="0.7" right="0.7" top="0.75" bottom="0.75" header="0.3" footer="0.3"/>
    </customSheetView>
    <customSheetView guid="{BE55C6D2-CFCD-43C4-899B-009D5EF25234}" topLeftCell="A82">
      <selection activeCell="A193" sqref="A193:XFD193"/>
      <pageMargins left="0.7" right="0.7" top="0.75" bottom="0.75" header="0.3" footer="0.3"/>
    </customSheetView>
    <customSheetView guid="{7636C453-549A-4F6D-9430-D240E8CD914B}" topLeftCell="A82">
      <selection activeCell="A119" sqref="A119:XFD119"/>
      <pageMargins left="0.7" right="0.7" top="0.75" bottom="0.75" header="0.3" footer="0.3"/>
    </customSheetView>
    <customSheetView guid="{44A32263-99D3-4627-8E19-5E90B1BA6A9B}" topLeftCell="A106">
      <selection activeCell="L126" sqref="L126"/>
      <pageMargins left="0.7" right="0.7" top="0.75" bottom="0.75" header="0.3" footer="0.3"/>
    </customSheetView>
    <customSheetView guid="{5318FB8F-D1A9-4668-BD6C-B7D1DE58AAF3}" topLeftCell="A220">
      <selection activeCell="G251" sqref="G251"/>
      <pageMargins left="0.7" right="0.7" top="0.75" bottom="0.75" header="0.3" footer="0.3"/>
    </customSheetView>
    <customSheetView guid="{43F5AAA3-B556-45FF-A35B-9AF3E75AD368}" topLeftCell="A82">
      <selection activeCell="A238" sqref="A238:XFD238"/>
      <pageMargins left="0.7" right="0.7" top="0.75" bottom="0.75" header="0.3" footer="0.3"/>
    </customSheetView>
    <customSheetView guid="{6253D632-6DBB-4325-BCEA-2CD8430E5C69}" topLeftCell="A100">
      <selection activeCell="D139" sqref="D139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FD37"/>
  <sheetViews>
    <sheetView showRuler="0" workbookViewId="0">
      <selection activeCell="L15" sqref="L15"/>
    </sheetView>
  </sheetViews>
  <sheetFormatPr defaultRowHeight="12.75" x14ac:dyDescent="0.2"/>
  <cols>
    <col min="1" max="1" width="9.140625" style="1004"/>
    <col min="2" max="2" width="24" style="61" customWidth="1"/>
    <col min="3" max="53" width="14.85546875" style="61" customWidth="1"/>
    <col min="54" max="54" width="14.85546875" style="355" customWidth="1"/>
    <col min="55" max="55" width="14.85546875" style="61" customWidth="1"/>
    <col min="56" max="56" width="18.7109375" style="61" customWidth="1"/>
    <col min="57" max="58" width="14.85546875" style="61" customWidth="1"/>
    <col min="59" max="16383" width="9.140625" style="61"/>
    <col min="16384" max="16384" width="9.140625" style="355"/>
  </cols>
  <sheetData>
    <row r="1" spans="1:54 16384:16384" s="938" customFormat="1" ht="18.75" customHeight="1" x14ac:dyDescent="0.2">
      <c r="B1" s="939" t="s">
        <v>169</v>
      </c>
      <c r="C1" s="940" t="s">
        <v>170</v>
      </c>
      <c r="D1" s="940" t="s">
        <v>921</v>
      </c>
      <c r="E1" s="940" t="s">
        <v>920</v>
      </c>
      <c r="AI1" s="941" t="s">
        <v>2499</v>
      </c>
      <c r="BB1" s="1158"/>
      <c r="XFD1" s="1158"/>
    </row>
    <row r="2" spans="1:54 16384:16384" s="934" customFormat="1" x14ac:dyDescent="0.2">
      <c r="C2" s="935">
        <f>(SUM(Projecten!L6:L10)/(SUM(Projecten!E6:E10)))</f>
        <v>1732.6909917355372</v>
      </c>
      <c r="D2" s="936">
        <v>2500</v>
      </c>
      <c r="E2" s="937">
        <f>(SUM(Projecten!L13:L159)/SUM(Projecten!E13:E159))</f>
        <v>2507.5238317757021</v>
      </c>
      <c r="BB2" s="1159"/>
      <c r="XFD2" s="1159"/>
    </row>
    <row r="3" spans="1:54 16384:16384" x14ac:dyDescent="0.2">
      <c r="B3" s="61" t="s">
        <v>175</v>
      </c>
      <c r="C3" s="66">
        <f>Projecten!E3</f>
        <v>1173</v>
      </c>
      <c r="AF3" s="2627" t="s">
        <v>174</v>
      </c>
      <c r="AG3" s="2627"/>
      <c r="AH3" s="2627"/>
    </row>
    <row r="4" spans="1:54 16384:16384" x14ac:dyDescent="0.2">
      <c r="B4" s="61" t="s">
        <v>177</v>
      </c>
      <c r="C4" s="66">
        <f>Projecten!F3+Projecten!G3+Projecten!H3</f>
        <v>18364</v>
      </c>
    </row>
    <row r="5" spans="1:54 16384:16384" x14ac:dyDescent="0.2">
      <c r="C5" s="61" t="s">
        <v>170</v>
      </c>
      <c r="D5" s="61" t="s">
        <v>171</v>
      </c>
    </row>
    <row r="6" spans="1:54 16384:16384" s="64" customFormat="1" x14ac:dyDescent="0.2">
      <c r="B6" s="61" t="s">
        <v>917</v>
      </c>
      <c r="C6" s="64">
        <v>116</v>
      </c>
      <c r="D6" s="64">
        <v>153</v>
      </c>
      <c r="BB6" s="357"/>
      <c r="XFD6" s="357"/>
    </row>
    <row r="7" spans="1:54 16384:16384" s="1160" customFormat="1" ht="13.5" thickBot="1" x14ac:dyDescent="0.25">
      <c r="A7" s="62" t="s">
        <v>2561</v>
      </c>
      <c r="B7" s="62"/>
      <c r="C7" s="62">
        <v>1</v>
      </c>
      <c r="D7" s="62">
        <v>2</v>
      </c>
      <c r="E7" s="62">
        <v>3</v>
      </c>
      <c r="F7" s="62">
        <v>4</v>
      </c>
      <c r="G7" s="62">
        <v>5</v>
      </c>
      <c r="H7" s="62">
        <v>6</v>
      </c>
      <c r="I7" s="62">
        <v>7</v>
      </c>
      <c r="J7" s="62">
        <v>8</v>
      </c>
      <c r="K7" s="62">
        <v>9</v>
      </c>
      <c r="L7" s="62">
        <v>10</v>
      </c>
      <c r="M7" s="62">
        <v>11</v>
      </c>
      <c r="N7" s="62">
        <v>12</v>
      </c>
      <c r="O7" s="62">
        <v>13</v>
      </c>
      <c r="P7" s="62">
        <v>14</v>
      </c>
      <c r="Q7" s="62">
        <v>15</v>
      </c>
      <c r="R7" s="62">
        <v>16</v>
      </c>
      <c r="S7" s="62">
        <v>17</v>
      </c>
      <c r="T7" s="62">
        <v>18</v>
      </c>
      <c r="U7" s="62">
        <v>19</v>
      </c>
      <c r="V7" s="62">
        <v>20</v>
      </c>
      <c r="W7" s="62">
        <v>21</v>
      </c>
      <c r="X7" s="62">
        <v>22</v>
      </c>
      <c r="Y7" s="62">
        <v>23</v>
      </c>
      <c r="Z7" s="62">
        <v>24</v>
      </c>
      <c r="AA7" s="62">
        <v>25</v>
      </c>
      <c r="AB7" s="62">
        <v>26</v>
      </c>
      <c r="AC7" s="62">
        <v>27</v>
      </c>
      <c r="AD7" s="62">
        <v>28</v>
      </c>
      <c r="AE7" s="62">
        <v>29</v>
      </c>
      <c r="AF7" s="737">
        <v>30</v>
      </c>
      <c r="AG7" s="65">
        <v>31</v>
      </c>
      <c r="AH7" s="65">
        <v>32</v>
      </c>
      <c r="AI7" s="65">
        <v>33</v>
      </c>
      <c r="AJ7" s="62">
        <v>34</v>
      </c>
      <c r="AK7" s="62">
        <v>35</v>
      </c>
      <c r="AL7" s="62">
        <v>36</v>
      </c>
      <c r="AM7" s="62">
        <v>37</v>
      </c>
      <c r="AN7" s="62">
        <v>38</v>
      </c>
      <c r="AO7" s="62">
        <v>39</v>
      </c>
      <c r="AP7" s="62">
        <v>40</v>
      </c>
      <c r="AQ7" s="62">
        <v>41</v>
      </c>
      <c r="AR7" s="62">
        <v>42</v>
      </c>
      <c r="AS7" s="62">
        <v>43</v>
      </c>
      <c r="AT7" s="62">
        <v>44</v>
      </c>
      <c r="AU7" s="62">
        <v>45</v>
      </c>
      <c r="AV7" s="62">
        <v>46</v>
      </c>
      <c r="AW7" s="62">
        <v>47</v>
      </c>
      <c r="AX7" s="62">
        <v>48</v>
      </c>
      <c r="AY7" s="62">
        <v>49</v>
      </c>
      <c r="AZ7" s="62">
        <v>50</v>
      </c>
      <c r="BA7" s="62">
        <v>51</v>
      </c>
    </row>
    <row r="8" spans="1:54 16384:16384" s="352" customFormat="1" ht="12.75" customHeight="1" x14ac:dyDescent="0.2">
      <c r="A8" s="1081">
        <v>2015</v>
      </c>
      <c r="B8" s="352" t="s">
        <v>172</v>
      </c>
      <c r="C8" s="352">
        <v>7</v>
      </c>
      <c r="D8" s="352">
        <v>7</v>
      </c>
      <c r="E8" s="352">
        <v>7</v>
      </c>
      <c r="F8" s="352">
        <v>7</v>
      </c>
      <c r="G8" s="352">
        <v>7</v>
      </c>
      <c r="H8" s="352">
        <v>10</v>
      </c>
      <c r="I8" s="352">
        <v>17</v>
      </c>
      <c r="J8" s="352">
        <v>11</v>
      </c>
      <c r="K8" s="352">
        <v>12</v>
      </c>
      <c r="L8" s="352">
        <v>11</v>
      </c>
      <c r="M8" s="352">
        <v>3</v>
      </c>
      <c r="N8" s="352">
        <v>5</v>
      </c>
      <c r="O8" s="352">
        <f>'Reeds geproduceerd'!E16</f>
        <v>2</v>
      </c>
      <c r="P8" s="352">
        <f>'Reeds geproduceerd'!E20</f>
        <v>10</v>
      </c>
      <c r="Q8" s="352">
        <f>'Reeds geproduceerd'!E24</f>
        <v>0</v>
      </c>
      <c r="R8" s="353">
        <f>'Reeds geproduceerd'!E27</f>
        <v>4</v>
      </c>
      <c r="S8" s="353">
        <f>'Reeds geproduceerd'!E34</f>
        <v>16</v>
      </c>
      <c r="T8" s="353">
        <f>'Reeds geproduceerd'!E39</f>
        <v>0</v>
      </c>
      <c r="U8" s="353">
        <f>'Reeds geproduceerd'!E42</f>
        <v>3</v>
      </c>
      <c r="V8" s="353">
        <f>'Reeds geproduceerd'!E50</f>
        <v>15</v>
      </c>
      <c r="W8" s="353">
        <f>'Reeds geproduceerd'!E55</f>
        <v>9</v>
      </c>
      <c r="X8" s="353">
        <f>'Reeds geproduceerd'!E64</f>
        <v>10</v>
      </c>
      <c r="Y8" s="353">
        <f>'Reeds geproduceerd'!E72</f>
        <v>11</v>
      </c>
      <c r="Z8" s="353">
        <f>'Reeds geproduceerd'!E81</f>
        <v>9</v>
      </c>
      <c r="AA8" s="353">
        <f>'Reeds geproduceerd'!E91</f>
        <v>9</v>
      </c>
      <c r="AB8" s="353">
        <f>'Reeds geproduceerd'!E105</f>
        <v>11</v>
      </c>
      <c r="AC8" s="353">
        <f>'Reeds geproduceerd'!E115</f>
        <v>11</v>
      </c>
      <c r="AD8" s="353">
        <f>'Reeds geproduceerd'!E127</f>
        <v>5</v>
      </c>
      <c r="AE8" s="353">
        <f>'Reeds geproduceerd'!E138</f>
        <v>4</v>
      </c>
      <c r="AF8" s="353">
        <f>'Reeds geproduceerd'!E150</f>
        <v>7</v>
      </c>
      <c r="AG8" s="353">
        <v>0</v>
      </c>
      <c r="AH8" s="353">
        <v>0</v>
      </c>
      <c r="AI8" s="353">
        <v>0</v>
      </c>
      <c r="AJ8" s="353">
        <f>'Reeds geproduceerd'!E160</f>
        <v>9</v>
      </c>
      <c r="AK8" s="353">
        <f>'Reeds geproduceerd'!E171</f>
        <v>7</v>
      </c>
      <c r="AL8" s="353">
        <f>'Reeds geproduceerd'!E181</f>
        <v>15</v>
      </c>
      <c r="AM8" s="353">
        <f>'Reeds geproduceerd'!E189</f>
        <v>9</v>
      </c>
      <c r="AN8" s="354">
        <f>'Reeds geproduceerd'!E202</f>
        <v>10</v>
      </c>
      <c r="AO8" s="353">
        <f>'Reeds geproduceerd'!E216</f>
        <v>8</v>
      </c>
      <c r="AP8" s="353">
        <f>'Reeds geproduceerd'!E226</f>
        <v>8</v>
      </c>
      <c r="AQ8" s="353">
        <f>'Reeds geproduceerd'!E236</f>
        <v>9</v>
      </c>
      <c r="AR8" s="353">
        <f>'Reeds geproduceerd'!E245</f>
        <v>12</v>
      </c>
      <c r="AS8" s="353">
        <f>'Reeds geproduceerd'!E261</f>
        <v>21</v>
      </c>
      <c r="AT8" s="353">
        <f>'Reeds geproduceerd'!E278</f>
        <v>18</v>
      </c>
      <c r="AU8" s="353">
        <f>'Reeds geproduceerd'!E291</f>
        <v>10</v>
      </c>
      <c r="AV8" s="353">
        <f>'Reeds geproduceerd'!E301</f>
        <v>19</v>
      </c>
      <c r="AW8" s="353">
        <f>'Reeds geproduceerd'!E318</f>
        <v>12</v>
      </c>
      <c r="AX8" s="353">
        <f>'Reeds geproduceerd'!E329</f>
        <v>12</v>
      </c>
      <c r="AY8" s="353">
        <f>'Reeds geproduceerd'!E338</f>
        <v>20</v>
      </c>
      <c r="AZ8" s="353">
        <f>'Reeds geproduceerd'!E348</f>
        <v>19</v>
      </c>
      <c r="BA8" s="353">
        <f>'Reeds geproduceerd'!E354</f>
        <v>18</v>
      </c>
      <c r="BB8" s="352">
        <f>SUM(C8:BA8)</f>
        <v>476</v>
      </c>
    </row>
    <row r="9" spans="1:54 16384:16384" s="355" customFormat="1" x14ac:dyDescent="0.2">
      <c r="B9" s="355" t="s">
        <v>178</v>
      </c>
      <c r="E9" s="356">
        <f>C3-E8</f>
        <v>1166</v>
      </c>
      <c r="F9" s="355">
        <f>E9-F8</f>
        <v>1159</v>
      </c>
      <c r="G9" s="355">
        <f t="shared" ref="G9:BA9" si="0">F9-G8</f>
        <v>1152</v>
      </c>
      <c r="H9" s="355">
        <f t="shared" si="0"/>
        <v>1142</v>
      </c>
      <c r="I9" s="355">
        <f t="shared" si="0"/>
        <v>1125</v>
      </c>
      <c r="J9" s="355">
        <f t="shared" si="0"/>
        <v>1114</v>
      </c>
      <c r="K9" s="355">
        <f t="shared" si="0"/>
        <v>1102</v>
      </c>
      <c r="L9" s="355">
        <f t="shared" si="0"/>
        <v>1091</v>
      </c>
      <c r="M9" s="355">
        <f t="shared" si="0"/>
        <v>1088</v>
      </c>
      <c r="N9" s="355">
        <f t="shared" si="0"/>
        <v>1083</v>
      </c>
      <c r="O9" s="355">
        <f t="shared" si="0"/>
        <v>1081</v>
      </c>
      <c r="P9" s="355">
        <f t="shared" si="0"/>
        <v>1071</v>
      </c>
      <c r="Q9" s="355">
        <f t="shared" si="0"/>
        <v>1071</v>
      </c>
      <c r="R9" s="355">
        <f t="shared" si="0"/>
        <v>1067</v>
      </c>
      <c r="S9" s="355">
        <f t="shared" si="0"/>
        <v>1051</v>
      </c>
      <c r="T9" s="355">
        <f t="shared" si="0"/>
        <v>1051</v>
      </c>
      <c r="U9" s="355">
        <f t="shared" si="0"/>
        <v>1048</v>
      </c>
      <c r="V9" s="355">
        <f t="shared" si="0"/>
        <v>1033</v>
      </c>
      <c r="W9" s="355">
        <f t="shared" si="0"/>
        <v>1024</v>
      </c>
      <c r="X9" s="355">
        <f t="shared" si="0"/>
        <v>1014</v>
      </c>
      <c r="Y9" s="355">
        <f t="shared" si="0"/>
        <v>1003</v>
      </c>
      <c r="Z9" s="355">
        <f t="shared" si="0"/>
        <v>994</v>
      </c>
      <c r="AA9" s="355">
        <f t="shared" si="0"/>
        <v>985</v>
      </c>
      <c r="AB9" s="355">
        <f t="shared" si="0"/>
        <v>974</v>
      </c>
      <c r="AC9" s="355">
        <f t="shared" si="0"/>
        <v>963</v>
      </c>
      <c r="AD9" s="355">
        <f t="shared" si="0"/>
        <v>958</v>
      </c>
      <c r="AE9" s="355">
        <f t="shared" si="0"/>
        <v>954</v>
      </c>
      <c r="AF9" s="355">
        <f t="shared" si="0"/>
        <v>947</v>
      </c>
      <c r="AG9" s="355">
        <f t="shared" si="0"/>
        <v>947</v>
      </c>
      <c r="AH9" s="355">
        <f t="shared" si="0"/>
        <v>947</v>
      </c>
      <c r="AI9" s="355">
        <f t="shared" si="0"/>
        <v>947</v>
      </c>
      <c r="AJ9" s="355">
        <f t="shared" si="0"/>
        <v>938</v>
      </c>
      <c r="AK9" s="355">
        <f t="shared" si="0"/>
        <v>931</v>
      </c>
      <c r="AL9" s="355">
        <f t="shared" si="0"/>
        <v>916</v>
      </c>
      <c r="AM9" s="355">
        <f t="shared" si="0"/>
        <v>907</v>
      </c>
      <c r="AN9" s="355">
        <f t="shared" si="0"/>
        <v>897</v>
      </c>
      <c r="AO9" s="355">
        <f t="shared" si="0"/>
        <v>889</v>
      </c>
      <c r="AP9" s="355">
        <f t="shared" si="0"/>
        <v>881</v>
      </c>
      <c r="AQ9" s="355">
        <f t="shared" si="0"/>
        <v>872</v>
      </c>
      <c r="AR9" s="355">
        <f t="shared" si="0"/>
        <v>860</v>
      </c>
      <c r="AS9" s="355">
        <f t="shared" si="0"/>
        <v>839</v>
      </c>
      <c r="AT9" s="355">
        <f t="shared" si="0"/>
        <v>821</v>
      </c>
      <c r="AU9" s="355">
        <f t="shared" si="0"/>
        <v>811</v>
      </c>
      <c r="AV9" s="355">
        <f t="shared" si="0"/>
        <v>792</v>
      </c>
      <c r="AW9" s="355">
        <f t="shared" si="0"/>
        <v>780</v>
      </c>
      <c r="AX9" s="355">
        <f t="shared" si="0"/>
        <v>768</v>
      </c>
      <c r="AY9" s="355">
        <f t="shared" si="0"/>
        <v>748</v>
      </c>
      <c r="AZ9" s="355">
        <f t="shared" si="0"/>
        <v>729</v>
      </c>
      <c r="BA9" s="355">
        <f t="shared" si="0"/>
        <v>711</v>
      </c>
    </row>
    <row r="10" spans="1:54 16384:16384" s="355" customFormat="1" x14ac:dyDescent="0.2">
      <c r="B10" s="355" t="s">
        <v>176</v>
      </c>
      <c r="E10" s="357">
        <f t="shared" ref="E10:P10" si="1">E8*$C$2</f>
        <v>12128.83694214876</v>
      </c>
      <c r="F10" s="357">
        <f t="shared" si="1"/>
        <v>12128.83694214876</v>
      </c>
      <c r="G10" s="357">
        <f t="shared" si="1"/>
        <v>12128.83694214876</v>
      </c>
      <c r="H10" s="357">
        <f t="shared" si="1"/>
        <v>17326.909917355373</v>
      </c>
      <c r="I10" s="357">
        <f t="shared" si="1"/>
        <v>29455.746859504132</v>
      </c>
      <c r="J10" s="357">
        <f t="shared" si="1"/>
        <v>19059.60090909091</v>
      </c>
      <c r="K10" s="357">
        <f t="shared" si="1"/>
        <v>20792.291900826447</v>
      </c>
      <c r="L10" s="357">
        <f t="shared" si="1"/>
        <v>19059.60090909091</v>
      </c>
      <c r="M10" s="357">
        <f t="shared" si="1"/>
        <v>5198.0729752066118</v>
      </c>
      <c r="N10" s="357">
        <f t="shared" si="1"/>
        <v>8663.4549586776866</v>
      </c>
      <c r="O10" s="357">
        <f t="shared" si="1"/>
        <v>3465.3819834710744</v>
      </c>
      <c r="P10" s="357">
        <f t="shared" si="1"/>
        <v>17326.909917355373</v>
      </c>
      <c r="Q10" s="358">
        <f t="shared" ref="Q10:BA10" si="2">Q8*$D$2</f>
        <v>0</v>
      </c>
      <c r="R10" s="358">
        <f t="shared" si="2"/>
        <v>10000</v>
      </c>
      <c r="S10" s="358">
        <f t="shared" si="2"/>
        <v>40000</v>
      </c>
      <c r="T10" s="358">
        <f t="shared" si="2"/>
        <v>0</v>
      </c>
      <c r="U10" s="358">
        <f t="shared" si="2"/>
        <v>7500</v>
      </c>
      <c r="V10" s="358">
        <f t="shared" si="2"/>
        <v>37500</v>
      </c>
      <c r="W10" s="358">
        <f t="shared" si="2"/>
        <v>22500</v>
      </c>
      <c r="X10" s="358">
        <f t="shared" si="2"/>
        <v>25000</v>
      </c>
      <c r="Y10" s="358">
        <f t="shared" si="2"/>
        <v>27500</v>
      </c>
      <c r="Z10" s="358">
        <f t="shared" si="2"/>
        <v>22500</v>
      </c>
      <c r="AA10" s="358">
        <f t="shared" si="2"/>
        <v>22500</v>
      </c>
      <c r="AB10" s="358">
        <f t="shared" si="2"/>
        <v>27500</v>
      </c>
      <c r="AC10" s="358">
        <f t="shared" si="2"/>
        <v>27500</v>
      </c>
      <c r="AD10" s="358">
        <f t="shared" si="2"/>
        <v>12500</v>
      </c>
      <c r="AE10" s="358">
        <f t="shared" si="2"/>
        <v>10000</v>
      </c>
      <c r="AF10" s="358">
        <f t="shared" si="2"/>
        <v>17500</v>
      </c>
      <c r="AG10" s="358">
        <f t="shared" si="2"/>
        <v>0</v>
      </c>
      <c r="AH10" s="358">
        <f t="shared" si="2"/>
        <v>0</v>
      </c>
      <c r="AI10" s="358">
        <f t="shared" si="2"/>
        <v>0</v>
      </c>
      <c r="AJ10" s="358">
        <f t="shared" si="2"/>
        <v>22500</v>
      </c>
      <c r="AK10" s="358">
        <f t="shared" si="2"/>
        <v>17500</v>
      </c>
      <c r="AL10" s="358">
        <f t="shared" si="2"/>
        <v>37500</v>
      </c>
      <c r="AM10" s="358">
        <f t="shared" si="2"/>
        <v>22500</v>
      </c>
      <c r="AN10" s="358">
        <f t="shared" si="2"/>
        <v>25000</v>
      </c>
      <c r="AO10" s="358">
        <f t="shared" si="2"/>
        <v>20000</v>
      </c>
      <c r="AP10" s="358">
        <f t="shared" si="2"/>
        <v>20000</v>
      </c>
      <c r="AQ10" s="358">
        <f t="shared" si="2"/>
        <v>22500</v>
      </c>
      <c r="AR10" s="358">
        <f t="shared" si="2"/>
        <v>30000</v>
      </c>
      <c r="AS10" s="358">
        <f t="shared" si="2"/>
        <v>52500</v>
      </c>
      <c r="AT10" s="358">
        <f t="shared" si="2"/>
        <v>45000</v>
      </c>
      <c r="AU10" s="358">
        <f t="shared" si="2"/>
        <v>25000</v>
      </c>
      <c r="AV10" s="358">
        <f t="shared" si="2"/>
        <v>47500</v>
      </c>
      <c r="AW10" s="358">
        <f t="shared" si="2"/>
        <v>30000</v>
      </c>
      <c r="AX10" s="358">
        <f t="shared" si="2"/>
        <v>30000</v>
      </c>
      <c r="AY10" s="358">
        <f t="shared" si="2"/>
        <v>50000</v>
      </c>
      <c r="AZ10" s="358">
        <f t="shared" si="2"/>
        <v>47500</v>
      </c>
      <c r="BA10" s="358">
        <f t="shared" si="2"/>
        <v>45000</v>
      </c>
    </row>
    <row r="11" spans="1:54 16384:16384" s="357" customFormat="1" x14ac:dyDescent="0.2">
      <c r="B11" s="359" t="s">
        <v>173</v>
      </c>
      <c r="C11" s="359"/>
      <c r="D11" s="359"/>
      <c r="E11" s="357">
        <f>E8*C2</f>
        <v>12128.83694214876</v>
      </c>
      <c r="F11" s="357">
        <f t="shared" ref="F11:P11" si="3">(F8*$C$2)+E11</f>
        <v>24257.673884297521</v>
      </c>
      <c r="G11" s="357">
        <f t="shared" si="3"/>
        <v>36386.510826446283</v>
      </c>
      <c r="H11" s="357">
        <f t="shared" si="3"/>
        <v>53713.42074380166</v>
      </c>
      <c r="I11" s="357">
        <f t="shared" si="3"/>
        <v>83169.167603305788</v>
      </c>
      <c r="J11" s="357">
        <f t="shared" si="3"/>
        <v>102228.76851239669</v>
      </c>
      <c r="K11" s="357">
        <f t="shared" si="3"/>
        <v>123021.06041322314</v>
      </c>
      <c r="L11" s="357">
        <f t="shared" si="3"/>
        <v>142080.66132231406</v>
      </c>
      <c r="M11" s="357">
        <f t="shared" si="3"/>
        <v>147278.73429752068</v>
      </c>
      <c r="N11" s="357">
        <f t="shared" si="3"/>
        <v>155942.18925619838</v>
      </c>
      <c r="O11" s="357">
        <f t="shared" si="3"/>
        <v>159407.57123966946</v>
      </c>
      <c r="P11" s="357">
        <f t="shared" si="3"/>
        <v>176734.48115702483</v>
      </c>
      <c r="Q11" s="360">
        <f t="shared" ref="Q11:AF11" si="4">(Q8*$D$2)+P11</f>
        <v>176734.48115702483</v>
      </c>
      <c r="R11" s="359">
        <f t="shared" si="4"/>
        <v>186734.48115702483</v>
      </c>
      <c r="S11" s="359">
        <f t="shared" si="4"/>
        <v>226734.48115702483</v>
      </c>
      <c r="T11" s="359">
        <f t="shared" si="4"/>
        <v>226734.48115702483</v>
      </c>
      <c r="U11" s="359">
        <f t="shared" si="4"/>
        <v>234234.48115702483</v>
      </c>
      <c r="V11" s="359">
        <f t="shared" si="4"/>
        <v>271734.48115702486</v>
      </c>
      <c r="W11" s="359">
        <f t="shared" si="4"/>
        <v>294234.48115702486</v>
      </c>
      <c r="X11" s="359">
        <f t="shared" si="4"/>
        <v>319234.48115702486</v>
      </c>
      <c r="Y11" s="359">
        <f t="shared" si="4"/>
        <v>346734.48115702486</v>
      </c>
      <c r="Z11" s="359">
        <f t="shared" si="4"/>
        <v>369234.48115702486</v>
      </c>
      <c r="AA11" s="359">
        <f t="shared" si="4"/>
        <v>391734.48115702486</v>
      </c>
      <c r="AB11" s="359">
        <f t="shared" si="4"/>
        <v>419234.48115702486</v>
      </c>
      <c r="AC11" s="359">
        <f t="shared" si="4"/>
        <v>446734.48115702486</v>
      </c>
      <c r="AD11" s="359">
        <f t="shared" si="4"/>
        <v>459234.48115702486</v>
      </c>
      <c r="AE11" s="359">
        <f t="shared" si="4"/>
        <v>469234.48115702486</v>
      </c>
      <c r="AF11" s="359">
        <f t="shared" si="4"/>
        <v>486734.48115702486</v>
      </c>
      <c r="AG11" s="359"/>
      <c r="AH11" s="359"/>
      <c r="AI11" s="359"/>
      <c r="AJ11" s="359">
        <v>766920</v>
      </c>
      <c r="AK11" s="359">
        <v>800120</v>
      </c>
      <c r="AL11" s="359">
        <v>833320</v>
      </c>
      <c r="AM11" s="359">
        <v>866520</v>
      </c>
      <c r="AN11" s="359">
        <v>899720</v>
      </c>
      <c r="AO11" s="359">
        <v>932920</v>
      </c>
      <c r="AP11" s="359">
        <v>966120</v>
      </c>
      <c r="AQ11" s="359">
        <v>999320</v>
      </c>
      <c r="AR11" s="359">
        <v>1032520</v>
      </c>
      <c r="AS11" s="359">
        <v>1065720</v>
      </c>
      <c r="AT11" s="359">
        <v>1098920</v>
      </c>
      <c r="AU11" s="359">
        <v>1132120</v>
      </c>
      <c r="AV11" s="359">
        <v>1165320</v>
      </c>
      <c r="AW11" s="359">
        <v>1198520</v>
      </c>
      <c r="AX11" s="359">
        <v>1231720</v>
      </c>
      <c r="AY11" s="359">
        <v>1264920</v>
      </c>
      <c r="AZ11" s="359">
        <v>1298120</v>
      </c>
      <c r="BA11" s="359">
        <v>1331320</v>
      </c>
    </row>
    <row r="12" spans="1:54 16384:16384" s="355" customFormat="1" x14ac:dyDescent="0.2"/>
    <row r="13" spans="1:54 16384:16384" s="355" customFormat="1" x14ac:dyDescent="0.2">
      <c r="B13" s="361" t="s">
        <v>916</v>
      </c>
      <c r="E13" s="355">
        <f>E8*15</f>
        <v>105</v>
      </c>
      <c r="F13" s="355">
        <f t="shared" ref="F13:BA13" si="5">F8*15</f>
        <v>105</v>
      </c>
      <c r="G13" s="355">
        <f t="shared" si="5"/>
        <v>105</v>
      </c>
      <c r="H13" s="355">
        <f t="shared" si="5"/>
        <v>150</v>
      </c>
      <c r="I13" s="355">
        <f t="shared" si="5"/>
        <v>255</v>
      </c>
      <c r="J13" s="355">
        <f t="shared" si="5"/>
        <v>165</v>
      </c>
      <c r="K13" s="355">
        <f t="shared" si="5"/>
        <v>180</v>
      </c>
      <c r="L13" s="355">
        <f t="shared" si="5"/>
        <v>165</v>
      </c>
      <c r="M13" s="355">
        <f t="shared" si="5"/>
        <v>45</v>
      </c>
      <c r="N13" s="355">
        <f t="shared" si="5"/>
        <v>75</v>
      </c>
      <c r="O13" s="355">
        <f t="shared" si="5"/>
        <v>30</v>
      </c>
      <c r="P13" s="355">
        <f t="shared" si="5"/>
        <v>150</v>
      </c>
      <c r="Q13" s="355">
        <f t="shared" si="5"/>
        <v>0</v>
      </c>
      <c r="R13" s="355">
        <f t="shared" si="5"/>
        <v>60</v>
      </c>
      <c r="S13" s="355">
        <f t="shared" si="5"/>
        <v>240</v>
      </c>
      <c r="T13" s="355">
        <f t="shared" si="5"/>
        <v>0</v>
      </c>
      <c r="U13" s="355">
        <f t="shared" si="5"/>
        <v>45</v>
      </c>
      <c r="V13" s="355">
        <f t="shared" si="5"/>
        <v>225</v>
      </c>
      <c r="W13" s="355">
        <f t="shared" si="5"/>
        <v>135</v>
      </c>
      <c r="X13" s="355">
        <f t="shared" si="5"/>
        <v>150</v>
      </c>
      <c r="Y13" s="355">
        <f t="shared" si="5"/>
        <v>165</v>
      </c>
      <c r="Z13" s="355">
        <f t="shared" si="5"/>
        <v>135</v>
      </c>
      <c r="AA13" s="355">
        <f t="shared" si="5"/>
        <v>135</v>
      </c>
      <c r="AB13" s="355">
        <f t="shared" si="5"/>
        <v>165</v>
      </c>
      <c r="AC13" s="355">
        <f t="shared" si="5"/>
        <v>165</v>
      </c>
      <c r="AD13" s="355">
        <f t="shared" si="5"/>
        <v>75</v>
      </c>
      <c r="AE13" s="355">
        <f t="shared" si="5"/>
        <v>60</v>
      </c>
      <c r="AF13" s="355">
        <f t="shared" si="5"/>
        <v>105</v>
      </c>
      <c r="AG13" s="355">
        <f t="shared" si="5"/>
        <v>0</v>
      </c>
      <c r="AH13" s="355">
        <f t="shared" si="5"/>
        <v>0</v>
      </c>
      <c r="AI13" s="355">
        <f t="shared" si="5"/>
        <v>0</v>
      </c>
      <c r="AJ13" s="355">
        <f t="shared" si="5"/>
        <v>135</v>
      </c>
      <c r="AK13" s="355">
        <f t="shared" si="5"/>
        <v>105</v>
      </c>
      <c r="AL13" s="355">
        <f t="shared" si="5"/>
        <v>225</v>
      </c>
      <c r="AM13" s="355">
        <f t="shared" si="5"/>
        <v>135</v>
      </c>
      <c r="AN13" s="355">
        <f t="shared" si="5"/>
        <v>150</v>
      </c>
      <c r="AO13" s="355">
        <f t="shared" si="5"/>
        <v>120</v>
      </c>
      <c r="AP13" s="355">
        <f t="shared" si="5"/>
        <v>120</v>
      </c>
      <c r="AQ13" s="355">
        <f t="shared" si="5"/>
        <v>135</v>
      </c>
      <c r="AR13" s="355">
        <f t="shared" si="5"/>
        <v>180</v>
      </c>
      <c r="AS13" s="355">
        <f t="shared" si="5"/>
        <v>315</v>
      </c>
      <c r="AT13" s="355">
        <f t="shared" si="5"/>
        <v>270</v>
      </c>
      <c r="AU13" s="355">
        <f t="shared" si="5"/>
        <v>150</v>
      </c>
      <c r="AV13" s="355">
        <f t="shared" si="5"/>
        <v>285</v>
      </c>
      <c r="AW13" s="355">
        <f t="shared" si="5"/>
        <v>180</v>
      </c>
      <c r="AX13" s="355">
        <f t="shared" si="5"/>
        <v>180</v>
      </c>
      <c r="AY13" s="355">
        <f t="shared" si="5"/>
        <v>300</v>
      </c>
      <c r="AZ13" s="355">
        <f t="shared" si="5"/>
        <v>285</v>
      </c>
      <c r="BA13" s="355">
        <f t="shared" si="5"/>
        <v>270</v>
      </c>
      <c r="BB13" s="355">
        <f>SUM(C13:BA13)</f>
        <v>6930</v>
      </c>
    </row>
    <row r="14" spans="1:54 16384:16384" s="355" customFormat="1" x14ac:dyDescent="0.2">
      <c r="B14" s="355" t="s">
        <v>919</v>
      </c>
      <c r="E14" s="1089"/>
    </row>
    <row r="15" spans="1:54 16384:16384" s="1090" customFormat="1" x14ac:dyDescent="0.2">
      <c r="B15" s="1090" t="s">
        <v>2533</v>
      </c>
      <c r="E15" s="1090">
        <f t="shared" ref="E15:L15" si="6">E10</f>
        <v>12128.83694214876</v>
      </c>
      <c r="F15" s="1090">
        <f t="shared" si="6"/>
        <v>12128.83694214876</v>
      </c>
      <c r="G15" s="1090">
        <f t="shared" si="6"/>
        <v>12128.83694214876</v>
      </c>
      <c r="H15" s="1090">
        <f t="shared" si="6"/>
        <v>17326.909917355373</v>
      </c>
      <c r="I15" s="1090">
        <f t="shared" si="6"/>
        <v>29455.746859504132</v>
      </c>
      <c r="J15" s="1090">
        <f t="shared" si="6"/>
        <v>19059.60090909091</v>
      </c>
      <c r="K15" s="1090">
        <f t="shared" si="6"/>
        <v>20792.291900826447</v>
      </c>
      <c r="L15" s="1090">
        <f t="shared" si="6"/>
        <v>19059.60090909091</v>
      </c>
      <c r="M15" s="1090">
        <f>IFERROR(VLOOKUP(M7,'Reeds geproduceerd'!$Q$2:$AI$364,16,FALSE),0)</f>
        <v>7507</v>
      </c>
      <c r="N15" s="1090">
        <f>IFERROR(VLOOKUP(N7,'Reeds geproduceerd'!$Q$2:$AI$364,16,FALSE),0)</f>
        <v>11020</v>
      </c>
      <c r="O15" s="1090">
        <f>IFERROR(VLOOKUP(O7,'Reeds geproduceerd'!$Q$2:$AI$364,16,FALSE),0)</f>
        <v>4673</v>
      </c>
      <c r="P15" s="1090">
        <f>IFERROR(VLOOKUP(P7,'Reeds geproduceerd'!$Q$2:$AI$364,16,FALSE),0)</f>
        <v>22840</v>
      </c>
      <c r="Q15" s="1090">
        <f>IFERROR(VLOOKUP(Q7,'Reeds geproduceerd'!$Q$2:$AI$364,16,FALSE),0)</f>
        <v>0</v>
      </c>
      <c r="R15" s="1090">
        <f>IFERROR(VLOOKUP(R7,'Reeds geproduceerd'!$Q$2:$AI$364,16,FALSE),0)</f>
        <v>9552</v>
      </c>
      <c r="S15" s="1090">
        <f>IFERROR(VLOOKUP(S7,'Reeds geproduceerd'!$Q$2:$AI$364,16,FALSE),0)</f>
        <v>34258</v>
      </c>
      <c r="T15" s="1090">
        <f>IFERROR(VLOOKUP(T7,'Reeds geproduceerd'!$Q$2:$AI$364,16,FALSE),0)</f>
        <v>0</v>
      </c>
      <c r="U15" s="1090">
        <f>IFERROR(VLOOKUP(U7,'Reeds geproduceerd'!$Q$2:$AI$364,16,FALSE),0)</f>
        <v>8100</v>
      </c>
      <c r="V15" s="1090">
        <f>IFERROR(VLOOKUP(V7,'Reeds geproduceerd'!$Q$2:$AI$364,16,FALSE),0)</f>
        <v>41927</v>
      </c>
      <c r="W15" s="1090">
        <f>IFERROR(VLOOKUP(W7,'Reeds geproduceerd'!$Q$2:$AI$364,16,FALSE),0)</f>
        <v>24032</v>
      </c>
      <c r="X15" s="1090">
        <f>IFERROR(VLOOKUP(X7,'Reeds geproduceerd'!$Q$2:$AI$364,16,FALSE),0)</f>
        <v>15653</v>
      </c>
      <c r="Y15" s="1090">
        <f>IFERROR(VLOOKUP(Y7,'Reeds geproduceerd'!$Q$2:$AI$364,16,FALSE),0)</f>
        <v>26735</v>
      </c>
      <c r="Z15" s="1090">
        <f>IFERROR(VLOOKUP(Z7,'Reeds geproduceerd'!$Q$2:$AI$364,16,FALSE),0)</f>
        <v>22098</v>
      </c>
      <c r="AA15" s="1090">
        <f>IFERROR(VLOOKUP(AA7,'Reeds geproduceerd'!$Q$2:$AI$364,16,FALSE),0)</f>
        <v>18928</v>
      </c>
      <c r="AB15" s="1090">
        <f>IFERROR(VLOOKUP(AB7,'Reeds geproduceerd'!$Q$2:$AI$364,16,FALSE),0)</f>
        <v>24206</v>
      </c>
      <c r="AC15" s="1090">
        <f>IFERROR(VLOOKUP(AC7,'Reeds geproduceerd'!$Q$2:$AI$364,16,FALSE),0)</f>
        <v>23426.06</v>
      </c>
      <c r="AD15" s="1090">
        <f>IFERROR(VLOOKUP(AD7,'Reeds geproduceerd'!$Q$2:$AI$364,16,FALSE),0)</f>
        <v>13447</v>
      </c>
      <c r="AE15" s="1090">
        <f>IFERROR(VLOOKUP(AE7,'Reeds geproduceerd'!$Q$2:$AI$364,16,FALSE),0)</f>
        <v>8492.48</v>
      </c>
      <c r="AF15" s="1090">
        <f>IFERROR(VLOOKUP(AF7,'Reeds geproduceerd'!$Q$2:$AI$364,16,FALSE),0)</f>
        <v>13846</v>
      </c>
      <c r="AG15" s="1090">
        <f>IFERROR(VLOOKUP(AG7,'Reeds geproduceerd'!$Q$2:$AI$364,16,FALSE),0)</f>
        <v>0</v>
      </c>
      <c r="AH15" s="1090">
        <f>IFERROR(VLOOKUP(AH7,'Reeds geproduceerd'!$Q$2:$AI$364,16,FALSE),0)</f>
        <v>0</v>
      </c>
      <c r="AI15" s="1090">
        <f>IFERROR(VLOOKUP(AI7,'Reeds geproduceerd'!$Q$2:$AI$364,16,FALSE),0)</f>
        <v>0</v>
      </c>
      <c r="AJ15" s="1090">
        <f>IFERROR(VLOOKUP(AJ7,'Reeds geproduceerd'!$Q$2:$AI$364,16,FALSE),0)</f>
        <v>20548</v>
      </c>
      <c r="AK15" s="1090">
        <f>IFERROR(VLOOKUP(AK7,'Reeds geproduceerd'!$Q$2:$AI$364,16,FALSE),0)</f>
        <v>18499.600000000002</v>
      </c>
      <c r="AL15" s="1090">
        <f>IFERROR(VLOOKUP(AL7,'Reeds geproduceerd'!$Q$2:$AI$364,16,FALSE),0)</f>
        <v>35040</v>
      </c>
      <c r="AM15" s="1090">
        <f>IFERROR(VLOOKUP(AM7,'Reeds geproduceerd'!$Q$2:$AI$364,16,FALSE),0)</f>
        <v>22528.999999999996</v>
      </c>
      <c r="AN15" s="1090">
        <f>IFERROR(VLOOKUP(AN7,'Reeds geproduceerd'!$Q$2:$AI$364,16,FALSE),0)</f>
        <v>22470.6</v>
      </c>
      <c r="AO15" s="1090">
        <f>IFERROR(VLOOKUP(AO7,'Reeds geproduceerd'!$Q$2:$AI$364,16,FALSE),0)</f>
        <v>22028</v>
      </c>
      <c r="AP15" s="1090">
        <f>IFERROR(VLOOKUP(AP7,'Reeds geproduceerd'!$Q$2:$AI$364,16,FALSE),0)</f>
        <v>23115.67</v>
      </c>
      <c r="AQ15" s="1090">
        <f>IFERROR(VLOOKUP(AQ7,'Reeds geproduceerd'!$Q$2:$AI$364,16,FALSE),0)</f>
        <v>22239</v>
      </c>
      <c r="AR15" s="1090">
        <f>IFERROR(VLOOKUP(AR7,'Reeds geproduceerd'!$Q$2:$AI$364,16,FALSE),0)</f>
        <v>27177</v>
      </c>
      <c r="AS15" s="1090">
        <f>IFERROR(VLOOKUP(AS7,'Reeds geproduceerd'!$Q$2:$AI$364,16,FALSE),0)</f>
        <v>44628</v>
      </c>
      <c r="AT15" s="1090">
        <f>IFERROR(VLOOKUP(AT7,'Reeds geproduceerd'!$Q$2:$AI$364,16,FALSE),0)</f>
        <v>27324</v>
      </c>
      <c r="AU15" s="1090">
        <f>IFERROR(VLOOKUP(AU7,'Reeds geproduceerd'!$Q$2:$AI$364,16,FALSE),0)</f>
        <v>28398</v>
      </c>
      <c r="AV15" s="1090">
        <f>IFERROR(VLOOKUP(AV7,'Reeds geproduceerd'!$Q$2:$AI$364,16,FALSE),0)</f>
        <v>30089</v>
      </c>
      <c r="AW15" s="1090">
        <f>IFERROR(VLOOKUP(AW7,'Reeds geproduceerd'!$Q$2:$AI$364,16,FALSE),0)</f>
        <v>21833</v>
      </c>
      <c r="AX15" s="1090">
        <f>IFERROR(VLOOKUP(AX7,'Reeds geproduceerd'!$Q$2:$AI$364,16,FALSE),0)</f>
        <v>11316</v>
      </c>
      <c r="AY15" s="1090">
        <f>IFERROR(VLOOKUP(AY7,'Reeds geproduceerd'!$Q$2:$AI$364,16,FALSE),0)</f>
        <v>38431</v>
      </c>
      <c r="AZ15" s="1090">
        <f>IFERROR(VLOOKUP(AZ7,'Reeds geproduceerd'!$Q$2:$AI$364,16,FALSE),0)</f>
        <v>46678</v>
      </c>
      <c r="BA15" s="1090">
        <f>IFERROR(VLOOKUP(BA7,'Reeds geproduceerd'!$Q$2:$AI$364,16,FALSE),0)</f>
        <v>47675</v>
      </c>
      <c r="BB15" s="1090">
        <f>SUM(C15:BA15)</f>
        <v>982840.07132231398</v>
      </c>
    </row>
    <row r="16" spans="1:54 16384:16384" s="1090" customFormat="1" ht="13.5" thickBot="1" x14ac:dyDescent="0.25">
      <c r="C16" s="1090">
        <f>C15</f>
        <v>0</v>
      </c>
      <c r="D16" s="1090">
        <f t="shared" ref="D16:AI16" si="7">D15+C16</f>
        <v>0</v>
      </c>
      <c r="E16" s="1090">
        <f t="shared" si="7"/>
        <v>12128.83694214876</v>
      </c>
      <c r="F16" s="1090">
        <f t="shared" si="7"/>
        <v>24257.673884297521</v>
      </c>
      <c r="G16" s="1090">
        <f t="shared" si="7"/>
        <v>36386.510826446283</v>
      </c>
      <c r="H16" s="1090">
        <f t="shared" si="7"/>
        <v>53713.42074380166</v>
      </c>
      <c r="I16" s="1090">
        <f t="shared" si="7"/>
        <v>83169.167603305788</v>
      </c>
      <c r="J16" s="1090">
        <f t="shared" si="7"/>
        <v>102228.76851239669</v>
      </c>
      <c r="K16" s="1090">
        <f t="shared" si="7"/>
        <v>123021.06041322314</v>
      </c>
      <c r="L16" s="1090">
        <f t="shared" si="7"/>
        <v>142080.66132231406</v>
      </c>
      <c r="M16" s="1090">
        <f t="shared" si="7"/>
        <v>149587.66132231406</v>
      </c>
      <c r="N16" s="1090">
        <f t="shared" si="7"/>
        <v>160607.66132231406</v>
      </c>
      <c r="O16" s="1090">
        <f t="shared" si="7"/>
        <v>165280.66132231406</v>
      </c>
      <c r="P16" s="1090">
        <f t="shared" si="7"/>
        <v>188120.66132231406</v>
      </c>
      <c r="Q16" s="1090">
        <f t="shared" si="7"/>
        <v>188120.66132231406</v>
      </c>
      <c r="R16" s="1090">
        <f t="shared" si="7"/>
        <v>197672.66132231406</v>
      </c>
      <c r="S16" s="1090">
        <f t="shared" si="7"/>
        <v>231930.66132231406</v>
      </c>
      <c r="T16" s="1090">
        <f t="shared" si="7"/>
        <v>231930.66132231406</v>
      </c>
      <c r="U16" s="1090">
        <f t="shared" si="7"/>
        <v>240030.66132231406</v>
      </c>
      <c r="V16" s="1090">
        <f t="shared" si="7"/>
        <v>281957.66132231406</v>
      </c>
      <c r="W16" s="1090">
        <f t="shared" si="7"/>
        <v>305989.66132231406</v>
      </c>
      <c r="X16" s="1090">
        <f t="shared" si="7"/>
        <v>321642.66132231406</v>
      </c>
      <c r="Y16" s="1090">
        <f t="shared" si="7"/>
        <v>348377.66132231406</v>
      </c>
      <c r="Z16" s="1090">
        <f t="shared" si="7"/>
        <v>370475.66132231406</v>
      </c>
      <c r="AA16" s="1090">
        <f t="shared" si="7"/>
        <v>389403.66132231406</v>
      </c>
      <c r="AB16" s="1090">
        <f t="shared" si="7"/>
        <v>413609.66132231406</v>
      </c>
      <c r="AC16" s="1090">
        <f t="shared" si="7"/>
        <v>437035.72132231406</v>
      </c>
      <c r="AD16" s="1090">
        <f t="shared" si="7"/>
        <v>450482.72132231406</v>
      </c>
      <c r="AE16" s="1090">
        <f t="shared" si="7"/>
        <v>458975.20132231404</v>
      </c>
      <c r="AF16" s="1090">
        <f t="shared" si="7"/>
        <v>472821.20132231404</v>
      </c>
      <c r="AG16" s="1090">
        <f t="shared" si="7"/>
        <v>472821.20132231404</v>
      </c>
      <c r="AH16" s="1090">
        <f t="shared" si="7"/>
        <v>472821.20132231404</v>
      </c>
      <c r="AI16" s="1090">
        <f t="shared" si="7"/>
        <v>472821.20132231404</v>
      </c>
      <c r="AJ16" s="1090">
        <f t="shared" ref="AJ16:BA16" si="8">AJ15+AI16</f>
        <v>493369.20132231404</v>
      </c>
      <c r="AK16" s="1090">
        <f t="shared" si="8"/>
        <v>511868.80132231402</v>
      </c>
      <c r="AL16" s="1090">
        <f t="shared" si="8"/>
        <v>546908.80132231396</v>
      </c>
      <c r="AM16" s="1090">
        <f t="shared" si="8"/>
        <v>569437.80132231396</v>
      </c>
      <c r="AN16" s="1090">
        <f t="shared" si="8"/>
        <v>591908.40132231393</v>
      </c>
      <c r="AO16" s="1090">
        <f t="shared" si="8"/>
        <v>613936.40132231393</v>
      </c>
      <c r="AP16" s="1090">
        <f t="shared" si="8"/>
        <v>637052.07132231398</v>
      </c>
      <c r="AQ16" s="1090">
        <f t="shared" si="8"/>
        <v>659291.07132231398</v>
      </c>
      <c r="AR16" s="1090">
        <f t="shared" si="8"/>
        <v>686468.07132231398</v>
      </c>
      <c r="AS16" s="1090">
        <f t="shared" si="8"/>
        <v>731096.07132231398</v>
      </c>
      <c r="AT16" s="1090">
        <f t="shared" si="8"/>
        <v>758420.07132231398</v>
      </c>
      <c r="AU16" s="1090">
        <f t="shared" si="8"/>
        <v>786818.07132231398</v>
      </c>
      <c r="AV16" s="1090">
        <f t="shared" si="8"/>
        <v>816907.07132231398</v>
      </c>
      <c r="AW16" s="1090">
        <f t="shared" si="8"/>
        <v>838740.07132231398</v>
      </c>
      <c r="AX16" s="1090">
        <f t="shared" si="8"/>
        <v>850056.07132231398</v>
      </c>
      <c r="AY16" s="1090">
        <f t="shared" si="8"/>
        <v>888487.07132231398</v>
      </c>
      <c r="AZ16" s="1090">
        <f t="shared" si="8"/>
        <v>935165.07132231398</v>
      </c>
      <c r="BA16" s="1090">
        <f t="shared" si="8"/>
        <v>982840.07132231398</v>
      </c>
    </row>
    <row r="17" spans="1:56 16384:16384" s="1163" customFormat="1" ht="12.75" customHeight="1" x14ac:dyDescent="0.2">
      <c r="A17" s="1162">
        <v>2016</v>
      </c>
      <c r="B17" s="1163" t="s">
        <v>172</v>
      </c>
      <c r="C17" s="1163">
        <f>'Reeds geproduceerd'!E365</f>
        <v>18</v>
      </c>
      <c r="D17" s="1163">
        <f>'Reeds geproduceerd'!E377</f>
        <v>15</v>
      </c>
      <c r="E17" s="1163">
        <f>'Reeds geproduceerd'!E389</f>
        <v>22</v>
      </c>
      <c r="F17" s="1163">
        <f>'Reeds geproduceerd'!E402</f>
        <v>13</v>
      </c>
      <c r="G17" s="1163">
        <f>'Reeds geproduceerd'!E419</f>
        <v>21</v>
      </c>
      <c r="H17" s="1163">
        <f>'Reeds geproduceerd'!E441</f>
        <v>19</v>
      </c>
      <c r="I17" s="1163">
        <f>'Reeds geproduceerd'!E457</f>
        <v>29</v>
      </c>
      <c r="J17" s="1163">
        <f>'Reeds geproduceerd'!E477</f>
        <v>23</v>
      </c>
      <c r="K17" s="1163">
        <f>'Reeds geproduceerd'!E497</f>
        <v>16</v>
      </c>
      <c r="L17" s="1163">
        <f>'Reeds geproduceerd'!E517</f>
        <v>8</v>
      </c>
      <c r="M17" s="1163">
        <f>'Reeds geproduceerd'!E532</f>
        <v>22</v>
      </c>
      <c r="N17" s="1163">
        <f>'Reeds geproduceerd'!E553</f>
        <v>15</v>
      </c>
      <c r="O17" s="1163">
        <f>'Reeds geproduceerd'!E567</f>
        <v>12</v>
      </c>
      <c r="P17" s="1163">
        <f>'Reeds geproduceerd'!E582</f>
        <v>13.25</v>
      </c>
      <c r="Q17" s="1163">
        <f>'Reeds geproduceerd'!E604</f>
        <v>16.25</v>
      </c>
      <c r="R17" s="1163">
        <f>'Reeds geproduceerd'!E622</f>
        <v>17</v>
      </c>
      <c r="S17" s="1163">
        <f>'Reeds geproduceerd'!E660</f>
        <v>14</v>
      </c>
      <c r="T17" s="1163">
        <f>'Reeds geproduceerd'!E681</f>
        <v>12</v>
      </c>
      <c r="U17" s="1163">
        <f>'Reeds geproduceerd'!E701</f>
        <v>15</v>
      </c>
      <c r="V17" s="1163">
        <f>'Reeds geproduceerd'!E722</f>
        <v>8.375313283208019</v>
      </c>
      <c r="W17" s="1163">
        <f>'Reeds geproduceerd'!E739</f>
        <v>11.125313283208019</v>
      </c>
      <c r="X17" s="1163">
        <f>'Reeds geproduceerd'!E761</f>
        <v>21</v>
      </c>
      <c r="Y17" s="1163">
        <f>'Reeds geproduceerd'!E790</f>
        <v>18</v>
      </c>
      <c r="Z17" s="1163">
        <f>'Reeds geproduceerd'!E821</f>
        <v>12</v>
      </c>
      <c r="AA17" s="1163">
        <f>'Reeds geproduceerd'!E848</f>
        <v>14</v>
      </c>
      <c r="AB17" s="1163">
        <f>'Reeds geproduceerd'!E877</f>
        <v>22</v>
      </c>
      <c r="AC17" s="1163">
        <f>'Reeds geproduceerd'!E913</f>
        <v>22</v>
      </c>
      <c r="AD17" s="1163">
        <f>'Reeds geproduceerd'!E952</f>
        <v>23</v>
      </c>
      <c r="AE17" s="1163">
        <f>'Reeds geproduceerd'!E994</f>
        <v>22</v>
      </c>
      <c r="AF17" s="1163">
        <v>0</v>
      </c>
      <c r="AG17" s="1163">
        <v>0</v>
      </c>
      <c r="AH17" s="1163">
        <v>0</v>
      </c>
      <c r="AI17" s="1163">
        <v>0</v>
      </c>
      <c r="AJ17" s="1163">
        <f>'Reeds geproduceerd'!E1024</f>
        <v>11</v>
      </c>
      <c r="AK17" s="1163">
        <f>'Reeds geproduceerd'!E1044</f>
        <v>21</v>
      </c>
      <c r="AL17" s="1163">
        <f>'Reeds geproduceerd'!E1083</f>
        <v>19</v>
      </c>
      <c r="AM17" s="1163">
        <f>'Reeds geproduceerd'!E1113</f>
        <v>30</v>
      </c>
      <c r="AN17" s="1163">
        <f>'Reeds geproduceerd'!E1158</f>
        <v>24</v>
      </c>
      <c r="AO17" s="1163">
        <f>'Reeds geproduceerd'!E1186</f>
        <v>12</v>
      </c>
      <c r="AP17" s="1163">
        <f>'Reeds geproduceerd'!E1220</f>
        <v>33</v>
      </c>
      <c r="AQ17" s="1163">
        <f>'Reeds geproduceerd'!E1270</f>
        <v>25</v>
      </c>
      <c r="AR17" s="1163">
        <f>'Reeds geproduceerd'!E1306</f>
        <v>32</v>
      </c>
      <c r="AS17" s="1163">
        <f>'Reeds geproduceerd'!E1336</f>
        <v>20</v>
      </c>
      <c r="AT17" s="1163">
        <f>'Reeds geproduceerd'!E1367</f>
        <v>31</v>
      </c>
      <c r="AU17" s="1163">
        <f>'Reeds geproduceerd'!E1399</f>
        <v>12</v>
      </c>
      <c r="AV17" s="1163">
        <f>'Reeds geproduceerd'!E1426</f>
        <v>21</v>
      </c>
      <c r="AW17" s="1163">
        <f>'Reeds geproduceerd'!E1456</f>
        <v>28</v>
      </c>
      <c r="AX17" s="1163">
        <f>'Reeds geproduceerd'!E1500</f>
        <v>26</v>
      </c>
      <c r="AY17" s="1164">
        <f>'Reeds geproduceerd'!E1530</f>
        <v>19</v>
      </c>
      <c r="AZ17" s="1163">
        <f>'Reeds geproduceerd'!E1566</f>
        <v>26</v>
      </c>
      <c r="BA17" s="1164">
        <f>'Reeds geproduceerd'!E1586</f>
        <v>13</v>
      </c>
      <c r="BB17" s="1163">
        <f>SUM(C17:BA17)</f>
        <v>897.00062656641603</v>
      </c>
    </row>
    <row r="18" spans="1:56 16384:16384" s="229" customFormat="1" x14ac:dyDescent="0.2">
      <c r="A18" s="1165"/>
      <c r="B18" s="229" t="s">
        <v>178</v>
      </c>
      <c r="C18" s="1166">
        <v>321</v>
      </c>
      <c r="D18" s="229">
        <f t="shared" ref="D18:AI18" si="9">C18-D17</f>
        <v>306</v>
      </c>
      <c r="E18" s="229">
        <f t="shared" si="9"/>
        <v>284</v>
      </c>
      <c r="F18" s="229">
        <f t="shared" si="9"/>
        <v>271</v>
      </c>
      <c r="G18" s="229">
        <f t="shared" si="9"/>
        <v>250</v>
      </c>
      <c r="H18" s="229">
        <f t="shared" si="9"/>
        <v>231</v>
      </c>
      <c r="I18" s="229">
        <f t="shared" si="9"/>
        <v>202</v>
      </c>
      <c r="J18" s="229">
        <f t="shared" si="9"/>
        <v>179</v>
      </c>
      <c r="K18" s="229">
        <f t="shared" si="9"/>
        <v>163</v>
      </c>
      <c r="L18" s="229">
        <f t="shared" si="9"/>
        <v>155</v>
      </c>
      <c r="M18" s="229">
        <f t="shared" si="9"/>
        <v>133</v>
      </c>
      <c r="N18" s="229">
        <f t="shared" si="9"/>
        <v>118</v>
      </c>
      <c r="O18" s="229">
        <f t="shared" si="9"/>
        <v>106</v>
      </c>
      <c r="P18" s="229">
        <f t="shared" si="9"/>
        <v>92.75</v>
      </c>
      <c r="Q18" s="229">
        <f t="shared" si="9"/>
        <v>76.5</v>
      </c>
      <c r="R18" s="229">
        <f t="shared" si="9"/>
        <v>59.5</v>
      </c>
      <c r="S18" s="229">
        <f t="shared" si="9"/>
        <v>45.5</v>
      </c>
      <c r="T18" s="229">
        <f t="shared" si="9"/>
        <v>33.5</v>
      </c>
      <c r="U18" s="229">
        <f t="shared" si="9"/>
        <v>18.5</v>
      </c>
      <c r="V18" s="229">
        <f t="shared" si="9"/>
        <v>10.124686716791981</v>
      </c>
      <c r="W18" s="229">
        <f t="shared" si="9"/>
        <v>-1.0006265664160381</v>
      </c>
      <c r="X18" s="229">
        <f t="shared" si="9"/>
        <v>-22.000626566416038</v>
      </c>
      <c r="Y18" s="229">
        <f t="shared" si="9"/>
        <v>-40.000626566416038</v>
      </c>
      <c r="Z18" s="229">
        <f t="shared" si="9"/>
        <v>-52.000626566416038</v>
      </c>
      <c r="AA18" s="229">
        <f t="shared" si="9"/>
        <v>-66.000626566416031</v>
      </c>
      <c r="AB18" s="229">
        <f t="shared" si="9"/>
        <v>-88.000626566416031</v>
      </c>
      <c r="AC18" s="229">
        <f t="shared" si="9"/>
        <v>-110.00062656641603</v>
      </c>
      <c r="AD18" s="229">
        <f t="shared" si="9"/>
        <v>-133.00062656641603</v>
      </c>
      <c r="AE18" s="229">
        <f t="shared" si="9"/>
        <v>-155.00062656641603</v>
      </c>
      <c r="AF18" s="229">
        <f t="shared" si="9"/>
        <v>-155.00062656641603</v>
      </c>
      <c r="AG18" s="229">
        <f t="shared" si="9"/>
        <v>-155.00062656641603</v>
      </c>
      <c r="AH18" s="229">
        <f t="shared" si="9"/>
        <v>-155.00062656641603</v>
      </c>
      <c r="AI18" s="229">
        <f t="shared" si="9"/>
        <v>-155.00062656641603</v>
      </c>
      <c r="AJ18" s="229">
        <f t="shared" ref="AJ18:BA18" si="10">AI18-AJ17</f>
        <v>-166.00062656641603</v>
      </c>
      <c r="AK18" s="229">
        <f t="shared" si="10"/>
        <v>-187.00062656641603</v>
      </c>
      <c r="AL18" s="229">
        <f t="shared" si="10"/>
        <v>-206.00062656641603</v>
      </c>
      <c r="AM18" s="229">
        <f t="shared" si="10"/>
        <v>-236.00062656641603</v>
      </c>
      <c r="AN18" s="229">
        <f t="shared" si="10"/>
        <v>-260.00062656641603</v>
      </c>
      <c r="AO18" s="229">
        <f t="shared" si="10"/>
        <v>-272.00062656641603</v>
      </c>
      <c r="AP18" s="229">
        <f t="shared" si="10"/>
        <v>-305.00062656641603</v>
      </c>
      <c r="AQ18" s="229">
        <f t="shared" si="10"/>
        <v>-330.00062656641603</v>
      </c>
      <c r="AR18" s="229">
        <f t="shared" si="10"/>
        <v>-362.00062656641603</v>
      </c>
      <c r="AS18" s="229">
        <f t="shared" si="10"/>
        <v>-382.00062656641603</v>
      </c>
      <c r="AT18" s="229">
        <f t="shared" si="10"/>
        <v>-413.00062656641603</v>
      </c>
      <c r="AU18" s="229">
        <f t="shared" si="10"/>
        <v>-425.00062656641603</v>
      </c>
      <c r="AV18" s="229">
        <f t="shared" si="10"/>
        <v>-446.00062656641603</v>
      </c>
      <c r="AW18" s="229">
        <f t="shared" si="10"/>
        <v>-474.00062656641603</v>
      </c>
      <c r="AX18" s="229">
        <f t="shared" si="10"/>
        <v>-500.00062656641603</v>
      </c>
      <c r="AY18" s="229">
        <f t="shared" si="10"/>
        <v>-519.00062656641603</v>
      </c>
      <c r="AZ18" s="229">
        <f t="shared" si="10"/>
        <v>-545.00062656641603</v>
      </c>
      <c r="BA18" s="229">
        <f t="shared" si="10"/>
        <v>-558.00062656641603</v>
      </c>
    </row>
    <row r="19" spans="1:56 16384:16384" s="363" customFormat="1" x14ac:dyDescent="0.2">
      <c r="A19" s="1083"/>
      <c r="B19" s="363" t="s">
        <v>176</v>
      </c>
      <c r="C19" s="365">
        <f>$D$2*C17</f>
        <v>45000</v>
      </c>
      <c r="D19" s="365">
        <f t="shared" ref="D19:BA19" si="11">$D$2*D17</f>
        <v>37500</v>
      </c>
      <c r="E19" s="365">
        <f t="shared" si="11"/>
        <v>55000</v>
      </c>
      <c r="F19" s="365">
        <f t="shared" si="11"/>
        <v>32500</v>
      </c>
      <c r="G19" s="365">
        <f t="shared" si="11"/>
        <v>52500</v>
      </c>
      <c r="H19" s="365">
        <f t="shared" si="11"/>
        <v>47500</v>
      </c>
      <c r="I19" s="365">
        <f t="shared" si="11"/>
        <v>72500</v>
      </c>
      <c r="J19" s="365">
        <f t="shared" si="11"/>
        <v>57500</v>
      </c>
      <c r="K19" s="365">
        <f t="shared" si="11"/>
        <v>40000</v>
      </c>
      <c r="L19" s="365">
        <f t="shared" si="11"/>
        <v>20000</v>
      </c>
      <c r="M19" s="365">
        <f t="shared" si="11"/>
        <v>55000</v>
      </c>
      <c r="N19" s="365">
        <f t="shared" si="11"/>
        <v>37500</v>
      </c>
      <c r="O19" s="365">
        <f t="shared" si="11"/>
        <v>30000</v>
      </c>
      <c r="P19" s="365">
        <f t="shared" si="11"/>
        <v>33125</v>
      </c>
      <c r="Q19" s="365">
        <f t="shared" si="11"/>
        <v>40625</v>
      </c>
      <c r="R19" s="365">
        <f t="shared" si="11"/>
        <v>42500</v>
      </c>
      <c r="S19" s="365">
        <f t="shared" si="11"/>
        <v>35000</v>
      </c>
      <c r="T19" s="365">
        <f t="shared" si="11"/>
        <v>30000</v>
      </c>
      <c r="U19" s="365">
        <f t="shared" si="11"/>
        <v>37500</v>
      </c>
      <c r="V19" s="365">
        <f t="shared" si="11"/>
        <v>20938.283208020046</v>
      </c>
      <c r="W19" s="365">
        <f t="shared" si="11"/>
        <v>27813.283208020046</v>
      </c>
      <c r="X19" s="365">
        <f t="shared" si="11"/>
        <v>52500</v>
      </c>
      <c r="Y19" s="365">
        <f t="shared" si="11"/>
        <v>45000</v>
      </c>
      <c r="Z19" s="365">
        <f t="shared" si="11"/>
        <v>30000</v>
      </c>
      <c r="AA19" s="365">
        <f t="shared" si="11"/>
        <v>35000</v>
      </c>
      <c r="AB19" s="365">
        <f t="shared" si="11"/>
        <v>55000</v>
      </c>
      <c r="AC19" s="365">
        <f t="shared" si="11"/>
        <v>55000</v>
      </c>
      <c r="AD19" s="365">
        <f t="shared" si="11"/>
        <v>57500</v>
      </c>
      <c r="AE19" s="365">
        <f t="shared" si="11"/>
        <v>55000</v>
      </c>
      <c r="AF19" s="365">
        <f t="shared" si="11"/>
        <v>0</v>
      </c>
      <c r="AG19" s="365">
        <f t="shared" si="11"/>
        <v>0</v>
      </c>
      <c r="AH19" s="365">
        <f t="shared" si="11"/>
        <v>0</v>
      </c>
      <c r="AI19" s="365">
        <f t="shared" si="11"/>
        <v>0</v>
      </c>
      <c r="AJ19" s="365">
        <f t="shared" si="11"/>
        <v>27500</v>
      </c>
      <c r="AK19" s="365">
        <f t="shared" si="11"/>
        <v>52500</v>
      </c>
      <c r="AL19" s="365">
        <f t="shared" si="11"/>
        <v>47500</v>
      </c>
      <c r="AM19" s="365">
        <f t="shared" si="11"/>
        <v>75000</v>
      </c>
      <c r="AN19" s="365">
        <f t="shared" si="11"/>
        <v>60000</v>
      </c>
      <c r="AO19" s="365">
        <f t="shared" si="11"/>
        <v>30000</v>
      </c>
      <c r="AP19" s="365">
        <f t="shared" si="11"/>
        <v>82500</v>
      </c>
      <c r="AQ19" s="365">
        <f t="shared" si="11"/>
        <v>62500</v>
      </c>
      <c r="AR19" s="365">
        <f t="shared" si="11"/>
        <v>80000</v>
      </c>
      <c r="AS19" s="365">
        <f t="shared" si="11"/>
        <v>50000</v>
      </c>
      <c r="AT19" s="365">
        <f t="shared" si="11"/>
        <v>77500</v>
      </c>
      <c r="AU19" s="365">
        <f t="shared" si="11"/>
        <v>30000</v>
      </c>
      <c r="AV19" s="365">
        <f t="shared" si="11"/>
        <v>52500</v>
      </c>
      <c r="AW19" s="365">
        <f t="shared" si="11"/>
        <v>70000</v>
      </c>
      <c r="AX19" s="365">
        <f t="shared" si="11"/>
        <v>65000</v>
      </c>
      <c r="AY19" s="365">
        <f t="shared" si="11"/>
        <v>47500</v>
      </c>
      <c r="AZ19" s="365">
        <f t="shared" si="11"/>
        <v>65000</v>
      </c>
      <c r="BA19" s="365">
        <f t="shared" si="11"/>
        <v>32500</v>
      </c>
    </row>
    <row r="20" spans="1:56 16384:16384" s="364" customFormat="1" x14ac:dyDescent="0.2">
      <c r="A20" s="1084"/>
      <c r="B20" s="364" t="s">
        <v>173</v>
      </c>
      <c r="C20" s="364">
        <f>C17*$D$2</f>
        <v>45000</v>
      </c>
      <c r="D20" s="364">
        <f>(D17*$D$2)+C20</f>
        <v>82500</v>
      </c>
      <c r="E20" s="364">
        <f t="shared" ref="E20:BA20" si="12">(E17*$D$2)+D20</f>
        <v>137500</v>
      </c>
      <c r="F20" s="364">
        <f t="shared" si="12"/>
        <v>170000</v>
      </c>
      <c r="G20" s="364">
        <f t="shared" si="12"/>
        <v>222500</v>
      </c>
      <c r="H20" s="364">
        <f t="shared" si="12"/>
        <v>270000</v>
      </c>
      <c r="I20" s="364">
        <f t="shared" si="12"/>
        <v>342500</v>
      </c>
      <c r="J20" s="364">
        <f t="shared" si="12"/>
        <v>400000</v>
      </c>
      <c r="K20" s="364">
        <f t="shared" si="12"/>
        <v>440000</v>
      </c>
      <c r="L20" s="364">
        <f t="shared" si="12"/>
        <v>460000</v>
      </c>
      <c r="M20" s="364">
        <f t="shared" si="12"/>
        <v>515000</v>
      </c>
      <c r="N20" s="364">
        <f t="shared" si="12"/>
        <v>552500</v>
      </c>
      <c r="O20" s="364">
        <f t="shared" si="12"/>
        <v>582500</v>
      </c>
      <c r="P20" s="364">
        <f t="shared" si="12"/>
        <v>615625</v>
      </c>
      <c r="Q20" s="364">
        <f t="shared" si="12"/>
        <v>656250</v>
      </c>
      <c r="R20" s="364">
        <f t="shared" si="12"/>
        <v>698750</v>
      </c>
      <c r="S20" s="364">
        <f t="shared" si="12"/>
        <v>733750</v>
      </c>
      <c r="T20" s="364">
        <f t="shared" si="12"/>
        <v>763750</v>
      </c>
      <c r="U20" s="364">
        <f t="shared" si="12"/>
        <v>801250</v>
      </c>
      <c r="V20" s="364">
        <f t="shared" si="12"/>
        <v>822188.28320802003</v>
      </c>
      <c r="W20" s="364">
        <f t="shared" si="12"/>
        <v>850001.56641604006</v>
      </c>
      <c r="X20" s="364">
        <f t="shared" si="12"/>
        <v>902501.56641604006</v>
      </c>
      <c r="Y20" s="364">
        <f t="shared" si="12"/>
        <v>947501.56641604006</v>
      </c>
      <c r="Z20" s="364">
        <f t="shared" si="12"/>
        <v>977501.56641604006</v>
      </c>
      <c r="AA20" s="364">
        <f t="shared" si="12"/>
        <v>1012501.5664160401</v>
      </c>
      <c r="AB20" s="364">
        <f t="shared" si="12"/>
        <v>1067501.5664160401</v>
      </c>
      <c r="AC20" s="364">
        <f t="shared" si="12"/>
        <v>1122501.5664160401</v>
      </c>
      <c r="AD20" s="364">
        <f t="shared" si="12"/>
        <v>1180001.5664160401</v>
      </c>
      <c r="AE20" s="364">
        <f t="shared" si="12"/>
        <v>1235001.5664160401</v>
      </c>
      <c r="AF20" s="364">
        <f t="shared" si="12"/>
        <v>1235001.5664160401</v>
      </c>
      <c r="AG20" s="364">
        <f t="shared" si="12"/>
        <v>1235001.5664160401</v>
      </c>
      <c r="AH20" s="364">
        <f t="shared" si="12"/>
        <v>1235001.5664160401</v>
      </c>
      <c r="AI20" s="364">
        <f t="shared" si="12"/>
        <v>1235001.5664160401</v>
      </c>
      <c r="AJ20" s="364">
        <f t="shared" si="12"/>
        <v>1262501.5664160401</v>
      </c>
      <c r="AK20" s="364">
        <f t="shared" si="12"/>
        <v>1315001.5664160401</v>
      </c>
      <c r="AL20" s="364">
        <f t="shared" si="12"/>
        <v>1362501.5664160401</v>
      </c>
      <c r="AM20" s="364">
        <f t="shared" si="12"/>
        <v>1437501.5664160401</v>
      </c>
      <c r="AN20" s="364">
        <f t="shared" si="12"/>
        <v>1497501.5664160401</v>
      </c>
      <c r="AO20" s="364">
        <f t="shared" si="12"/>
        <v>1527501.5664160401</v>
      </c>
      <c r="AP20" s="364">
        <f t="shared" si="12"/>
        <v>1610001.5664160401</v>
      </c>
      <c r="AQ20" s="364">
        <f t="shared" si="12"/>
        <v>1672501.5664160401</v>
      </c>
      <c r="AR20" s="364">
        <f t="shared" si="12"/>
        <v>1752501.5664160401</v>
      </c>
      <c r="AS20" s="364">
        <f t="shared" si="12"/>
        <v>1802501.5664160401</v>
      </c>
      <c r="AT20" s="364">
        <f t="shared" si="12"/>
        <v>1880001.5664160401</v>
      </c>
      <c r="AU20" s="364">
        <f t="shared" si="12"/>
        <v>1910001.5664160401</v>
      </c>
      <c r="AV20" s="364">
        <f t="shared" si="12"/>
        <v>1962501.5664160401</v>
      </c>
      <c r="AW20" s="364">
        <f t="shared" si="12"/>
        <v>2032501.5664160401</v>
      </c>
      <c r="AX20" s="364">
        <f t="shared" si="12"/>
        <v>2097501.5664160401</v>
      </c>
      <c r="AY20" s="364">
        <f t="shared" si="12"/>
        <v>2145001.5664160401</v>
      </c>
      <c r="AZ20" s="364">
        <f t="shared" si="12"/>
        <v>2210001.5664160401</v>
      </c>
      <c r="BA20" s="364">
        <f t="shared" si="12"/>
        <v>2242501.5664160401</v>
      </c>
      <c r="BD20" s="364">
        <v>2700000</v>
      </c>
    </row>
    <row r="21" spans="1:56 16384:16384" s="363" customFormat="1" x14ac:dyDescent="0.2">
      <c r="A21" s="1083"/>
    </row>
    <row r="22" spans="1:56 16384:16384" s="363" customFormat="1" x14ac:dyDescent="0.2">
      <c r="A22" s="1083"/>
      <c r="B22" s="363" t="s">
        <v>918</v>
      </c>
      <c r="C22" s="363">
        <f>'Reeds geproduceerd'!C365</f>
        <v>279</v>
      </c>
      <c r="D22" s="363">
        <f>'Reeds geproduceerd'!C377</f>
        <v>230</v>
      </c>
      <c r="E22" s="363">
        <f>'Reeds geproduceerd'!C389</f>
        <v>311</v>
      </c>
      <c r="F22" s="363">
        <f>'Reeds geproduceerd'!C402</f>
        <v>217</v>
      </c>
      <c r="G22" s="363">
        <f>'Reeds geproduceerd'!C419</f>
        <v>360</v>
      </c>
      <c r="H22" s="363">
        <f>'Reeds geproduceerd'!C441</f>
        <v>297</v>
      </c>
      <c r="I22" s="363">
        <f>'Reeds geproduceerd'!C457</f>
        <v>430</v>
      </c>
      <c r="J22" s="363">
        <f>'Reeds geproduceerd'!C477</f>
        <v>366</v>
      </c>
      <c r="K22" s="363">
        <f>'Reeds geproduceerd'!C497</f>
        <v>257</v>
      </c>
      <c r="L22" s="363">
        <f>'Reeds geproduceerd'!C517</f>
        <v>139</v>
      </c>
      <c r="M22" s="363">
        <f>'Reeds geproduceerd'!C532</f>
        <v>360</v>
      </c>
      <c r="N22" s="363">
        <f>'Reeds geproduceerd'!C553</f>
        <v>252</v>
      </c>
      <c r="O22" s="363">
        <f>'Reeds geproduceerd'!C567</f>
        <v>210</v>
      </c>
      <c r="P22" s="363">
        <f>'Reeds geproduceerd'!C582</f>
        <v>287</v>
      </c>
      <c r="Q22" s="363">
        <f>'Reeds geproduceerd'!C604</f>
        <v>364</v>
      </c>
      <c r="R22" s="363">
        <f>'Reeds geproduceerd'!C622</f>
        <v>255</v>
      </c>
      <c r="S22" s="363">
        <f>'Reeds geproduceerd'!C660</f>
        <v>221</v>
      </c>
      <c r="T22" s="363">
        <f>'Reeds geproduceerd'!C681</f>
        <v>192</v>
      </c>
      <c r="U22" s="363">
        <f>'Reeds geproduceerd'!C701</f>
        <v>262</v>
      </c>
      <c r="V22" s="363">
        <f>'Reeds geproduceerd'!C722</f>
        <v>305</v>
      </c>
      <c r="W22" s="363">
        <f>'Reeds geproduceerd'!C739</f>
        <v>250</v>
      </c>
      <c r="X22" s="363">
        <f>'Reeds geproduceerd'!C761</f>
        <v>306</v>
      </c>
      <c r="Y22" s="363">
        <f>'Reeds geproduceerd'!C790</f>
        <v>335</v>
      </c>
      <c r="Z22" s="363">
        <f>'Reeds geproduceerd'!C821</f>
        <v>222</v>
      </c>
      <c r="AA22" s="363">
        <f>'Reeds geproduceerd'!C848</f>
        <v>218</v>
      </c>
      <c r="AB22" s="363">
        <f>'Reeds geproduceerd'!C877</f>
        <v>404</v>
      </c>
      <c r="AC22" s="363">
        <f>'Reeds geproduceerd'!C913</f>
        <v>363</v>
      </c>
      <c r="AD22" s="363">
        <f>'Reeds geproduceerd'!C952</f>
        <v>313</v>
      </c>
      <c r="AE22" s="363">
        <f>'Reeds geproduceerd'!C994</f>
        <v>367</v>
      </c>
      <c r="AJ22" s="363">
        <f>'Reeds geproduceerd'!C1024</f>
        <v>182</v>
      </c>
      <c r="AK22" s="363">
        <f>'Reeds geproduceerd'!C1044</f>
        <v>324</v>
      </c>
      <c r="AL22" s="363">
        <f>'Reeds geproduceerd'!C1083</f>
        <v>318</v>
      </c>
      <c r="AM22" s="363">
        <f>'Reeds geproduceerd'!C1113</f>
        <v>512</v>
      </c>
      <c r="AN22" s="363">
        <f>'Reeds geproduceerd'!C1158</f>
        <v>385</v>
      </c>
      <c r="AO22" s="363">
        <f>'Reeds geproduceerd'!C1186</f>
        <v>157</v>
      </c>
      <c r="AP22" s="363">
        <f>'Reeds geproduceerd'!C1220</f>
        <v>399</v>
      </c>
      <c r="AQ22" s="363">
        <f>'Reeds geproduceerd'!C1270</f>
        <v>377</v>
      </c>
      <c r="AR22" s="363">
        <f>'Reeds geproduceerd'!C1306</f>
        <v>582</v>
      </c>
      <c r="AS22" s="363">
        <f>'Reeds geproduceerd'!C1336</f>
        <v>321</v>
      </c>
      <c r="AT22" s="363">
        <f>'Reeds geproduceerd'!C1367</f>
        <v>506</v>
      </c>
      <c r="AU22" s="363">
        <f>'Reeds geproduceerd'!C1399</f>
        <v>222</v>
      </c>
      <c r="AV22" s="363">
        <f>'Reeds geproduceerd'!C1426</f>
        <v>327</v>
      </c>
      <c r="AW22" s="363">
        <f>'Reeds geproduceerd'!C1456</f>
        <v>491</v>
      </c>
      <c r="AX22" s="363">
        <f>'Reeds geproduceerd'!C1500</f>
        <v>394</v>
      </c>
      <c r="AY22" s="363">
        <f>'Reeds geproduceerd'!C1530</f>
        <v>332</v>
      </c>
      <c r="AZ22" s="363">
        <f>'Reeds geproduceerd'!C1566</f>
        <v>433</v>
      </c>
      <c r="BA22" s="363">
        <f>'Reeds geproduceerd'!C1586</f>
        <v>231</v>
      </c>
      <c r="BB22" s="363">
        <f>SUM(C22:BA22)</f>
        <v>14865</v>
      </c>
    </row>
    <row r="23" spans="1:56 16384:16384" s="363" customFormat="1" x14ac:dyDescent="0.2">
      <c r="A23" s="1083"/>
      <c r="B23" s="355" t="s">
        <v>919</v>
      </c>
      <c r="C23" s="1082">
        <f>C22/C17</f>
        <v>15.5</v>
      </c>
      <c r="D23" s="1082">
        <f t="shared" ref="D23:BA23" si="13">D22/D17</f>
        <v>15.333333333333334</v>
      </c>
      <c r="E23" s="1082">
        <f t="shared" si="13"/>
        <v>14.136363636363637</v>
      </c>
      <c r="F23" s="1082">
        <f t="shared" si="13"/>
        <v>16.692307692307693</v>
      </c>
      <c r="G23" s="1082">
        <f t="shared" si="13"/>
        <v>17.142857142857142</v>
      </c>
      <c r="H23" s="1082">
        <f t="shared" si="13"/>
        <v>15.631578947368421</v>
      </c>
      <c r="I23" s="1082">
        <f t="shared" si="13"/>
        <v>14.827586206896552</v>
      </c>
      <c r="J23" s="1082">
        <f t="shared" si="13"/>
        <v>15.913043478260869</v>
      </c>
      <c r="K23" s="1082">
        <f t="shared" si="13"/>
        <v>16.0625</v>
      </c>
      <c r="L23" s="1082">
        <f t="shared" si="13"/>
        <v>17.375</v>
      </c>
      <c r="M23" s="1082">
        <f t="shared" si="13"/>
        <v>16.363636363636363</v>
      </c>
      <c r="N23" s="1082">
        <f t="shared" si="13"/>
        <v>16.8</v>
      </c>
      <c r="O23" s="1082">
        <f t="shared" si="13"/>
        <v>17.5</v>
      </c>
      <c r="P23" s="1082">
        <f t="shared" si="13"/>
        <v>21.660377358490567</v>
      </c>
      <c r="Q23" s="1082">
        <f t="shared" si="13"/>
        <v>22.4</v>
      </c>
      <c r="R23" s="1082">
        <f t="shared" si="13"/>
        <v>15</v>
      </c>
      <c r="S23" s="1082">
        <f t="shared" si="13"/>
        <v>15.785714285714286</v>
      </c>
      <c r="T23" s="1082">
        <f t="shared" si="13"/>
        <v>16</v>
      </c>
      <c r="U23" s="1082">
        <f t="shared" si="13"/>
        <v>17.466666666666665</v>
      </c>
      <c r="V23" s="1082">
        <f t="shared" si="13"/>
        <v>36.41654821575522</v>
      </c>
      <c r="W23" s="1082">
        <f t="shared" si="13"/>
        <v>22.471277314710523</v>
      </c>
      <c r="X23" s="1082">
        <f t="shared" si="13"/>
        <v>14.571428571428571</v>
      </c>
      <c r="Y23" s="1082">
        <f t="shared" si="13"/>
        <v>18.611111111111111</v>
      </c>
      <c r="Z23" s="1082">
        <f t="shared" si="13"/>
        <v>18.5</v>
      </c>
      <c r="AA23" s="1082">
        <f t="shared" si="13"/>
        <v>15.571428571428571</v>
      </c>
      <c r="AB23" s="1082">
        <f t="shared" si="13"/>
        <v>18.363636363636363</v>
      </c>
      <c r="AC23" s="1082">
        <f t="shared" si="13"/>
        <v>16.5</v>
      </c>
      <c r="AD23" s="1082">
        <f t="shared" si="13"/>
        <v>13.608695652173912</v>
      </c>
      <c r="AE23" s="1082">
        <f t="shared" si="13"/>
        <v>16.681818181818183</v>
      </c>
      <c r="AF23" s="1082"/>
      <c r="AG23" s="1082"/>
      <c r="AH23" s="1082"/>
      <c r="AI23" s="1082"/>
      <c r="AJ23" s="1082">
        <f t="shared" si="13"/>
        <v>16.545454545454547</v>
      </c>
      <c r="AK23" s="1082">
        <f t="shared" si="13"/>
        <v>15.428571428571429</v>
      </c>
      <c r="AL23" s="1082">
        <f t="shared" si="13"/>
        <v>16.736842105263158</v>
      </c>
      <c r="AM23" s="1082">
        <f t="shared" si="13"/>
        <v>17.066666666666666</v>
      </c>
      <c r="AN23" s="1082">
        <f t="shared" si="13"/>
        <v>16.041666666666668</v>
      </c>
      <c r="AO23" s="1082">
        <f t="shared" si="13"/>
        <v>13.083333333333334</v>
      </c>
      <c r="AP23" s="1082">
        <f t="shared" si="13"/>
        <v>12.090909090909092</v>
      </c>
      <c r="AQ23" s="1082">
        <f t="shared" si="13"/>
        <v>15.08</v>
      </c>
      <c r="AR23" s="1082">
        <f t="shared" si="13"/>
        <v>18.1875</v>
      </c>
      <c r="AS23" s="1082">
        <f t="shared" si="13"/>
        <v>16.05</v>
      </c>
      <c r="AT23" s="1082">
        <f t="shared" si="13"/>
        <v>16.322580645161292</v>
      </c>
      <c r="AU23" s="1082">
        <f t="shared" si="13"/>
        <v>18.5</v>
      </c>
      <c r="AV23" s="1082">
        <f t="shared" si="13"/>
        <v>15.571428571428571</v>
      </c>
      <c r="AW23" s="1082">
        <f t="shared" si="13"/>
        <v>17.535714285714285</v>
      </c>
      <c r="AX23" s="1082">
        <f t="shared" si="13"/>
        <v>15.153846153846153</v>
      </c>
      <c r="AY23" s="1082">
        <f t="shared" si="13"/>
        <v>17.473684210526315</v>
      </c>
      <c r="AZ23" s="1082">
        <f t="shared" si="13"/>
        <v>16.653846153846153</v>
      </c>
      <c r="BA23" s="1082">
        <f t="shared" si="13"/>
        <v>17.76923076923077</v>
      </c>
      <c r="BB23" s="1082">
        <f>AVERAGE(C23:BA23)</f>
        <v>17.025067738735672</v>
      </c>
    </row>
    <row r="24" spans="1:56 16384:16384" s="355" customFormat="1" x14ac:dyDescent="0.2">
      <c r="A24" s="1154"/>
      <c r="B24" s="355" t="s">
        <v>2533</v>
      </c>
      <c r="C24" s="1089">
        <f>IFERROR(VLOOKUP(C7,'Reeds geproduceerd'!$Q$365:$AI$1364,16,FALSE),0)</f>
        <v>47277</v>
      </c>
      <c r="D24" s="1089">
        <f>IFERROR(VLOOKUP(D7,'Reeds geproduceerd'!$Q$365:$AI$1364,16,FALSE),0)</f>
        <v>38101.51</v>
      </c>
      <c r="E24" s="1089">
        <f>IFERROR(VLOOKUP(E7,'Reeds geproduceerd'!$Q$365:$AI$1364,16,FALSE),0)</f>
        <v>58914</v>
      </c>
      <c r="F24" s="1089">
        <f>IFERROR(VLOOKUP(F7,'Reeds geproduceerd'!$Q$365:$AI$1364,16,FALSE),0)</f>
        <v>53760</v>
      </c>
      <c r="G24" s="1089">
        <f>IFERROR(VLOOKUP(G7,'Reeds geproduceerd'!$Q$365:$AI$1364,16,FALSE),0)</f>
        <v>48366</v>
      </c>
      <c r="H24" s="1089">
        <f>IFERROR(VLOOKUP(H7,'Reeds geproduceerd'!$Q$365:$AI$1364,16,FALSE),0)</f>
        <v>44883</v>
      </c>
      <c r="I24" s="1089">
        <f>IFERROR(VLOOKUP(I7,'Reeds geproduceerd'!$Q$365:$AI$1364,16,FALSE),0)</f>
        <v>59947.38</v>
      </c>
      <c r="J24" s="1089">
        <f>IFERROR(VLOOKUP(J7,'Reeds geproduceerd'!$Q$365:$AI$1364,16,FALSE),0)</f>
        <v>53184.15</v>
      </c>
      <c r="K24" s="1089">
        <f>IFERROR(VLOOKUP(K7,'Reeds geproduceerd'!$Q$365:$AI$1364,16,FALSE),0)</f>
        <v>40692.340000000004</v>
      </c>
      <c r="L24" s="1089">
        <f>IFERROR(VLOOKUP(L7,'Reeds geproduceerd'!$Q$365:$AI$1364,16,FALSE),0)</f>
        <v>21674</v>
      </c>
      <c r="M24" s="1089">
        <f>IFERROR(VLOOKUP(M7,'Reeds geproduceerd'!$Q$365:$AI$1364,16,FALSE),0)</f>
        <v>54324.31</v>
      </c>
      <c r="N24" s="1089">
        <f>IFERROR(VLOOKUP(N7,'Reeds geproduceerd'!$Q$365:$AI$1364,16,FALSE),0)</f>
        <v>34281.49</v>
      </c>
      <c r="O24" s="1089">
        <f>IFERROR(VLOOKUP(O7,'Reeds geproduceerd'!$Q$365:$AI$1364,16,FALSE),0)</f>
        <v>32092.699999999997</v>
      </c>
      <c r="P24" s="1089">
        <f>IFERROR(VLOOKUP(P7,'Reeds geproduceerd'!$Q$365:$AI$1364,16,FALSE),0)</f>
        <v>39230.659999999996</v>
      </c>
      <c r="Q24" s="1089">
        <f>IFERROR(VLOOKUP(Q7,'Reeds geproduceerd'!$Q$365:$AI$1364,16,FALSE),0)</f>
        <v>56628</v>
      </c>
      <c r="R24" s="1089">
        <f>IFERROR(VLOOKUP(R7,'Reeds geproduceerd'!$Q$365:$AI$1364,16,FALSE),0)</f>
        <v>50072.070000000007</v>
      </c>
      <c r="S24" s="1089">
        <f>IFERROR(VLOOKUP(S7,'Reeds geproduceerd'!$Q$365:$AI$1364,16,FALSE),0)</f>
        <v>36961.870000000003</v>
      </c>
      <c r="T24" s="1089">
        <f>IFERROR(VLOOKUP(T7,'Reeds geproduceerd'!$Q$365:$AI$1364,16,FALSE),0)</f>
        <v>39353.009999999995</v>
      </c>
      <c r="U24" s="1089">
        <f>IFERROR(VLOOKUP(U7,'Reeds geproduceerd'!$Q$365:$AI$1364,16,FALSE),0)</f>
        <v>43955.159999999996</v>
      </c>
      <c r="V24" s="1089">
        <f>IFERROR(VLOOKUP(V7,'Reeds geproduceerd'!$Q$365:$AI$1364,16,FALSE),0)</f>
        <v>32126.662907268172</v>
      </c>
      <c r="W24" s="1089">
        <f>IFERROR(VLOOKUP(W7,'Reeds geproduceerd'!$Q$365:$AI$1364,16,FALSE),0)</f>
        <v>40456.31290726817</v>
      </c>
      <c r="X24" s="1089">
        <f>IFERROR(VLOOKUP(X7,'Reeds geproduceerd'!$Q$365:$AI$1364,16,FALSE),0)</f>
        <v>50666.34</v>
      </c>
      <c r="Y24" s="1089">
        <f>IFERROR(VLOOKUP(Y7,'Reeds geproduceerd'!$Q$365:$AI$1364,16,FALSE),0)</f>
        <v>58309.7</v>
      </c>
      <c r="Z24" s="1089">
        <f>IFERROR(VLOOKUP(Z7,'Reeds geproduceerd'!$Q$365:$AI$1364,16,FALSE),0)</f>
        <v>53133.82</v>
      </c>
      <c r="AA24" s="1089">
        <f>IFERROR(VLOOKUP(AA7,'Reeds geproduceerd'!$Q$365:$AI$1364,16,FALSE),0)</f>
        <v>34561.22</v>
      </c>
      <c r="AB24" s="1089">
        <f>IFERROR(VLOOKUP(AB7,'Reeds geproduceerd'!$Q$365:$AI$1364,16,FALSE),0)</f>
        <v>64603.03</v>
      </c>
      <c r="AC24" s="1089">
        <f>IFERROR(VLOOKUP(AC7,'Reeds geproduceerd'!$Q$365:$AI$1364,16,FALSE),0)</f>
        <v>71841.460000000006</v>
      </c>
      <c r="AD24" s="1089">
        <f>IFERROR(VLOOKUP(AD7,'Reeds geproduceerd'!$Q$365:$AI$1364,16,FALSE),0)</f>
        <v>56844.06</v>
      </c>
      <c r="AE24" s="1089">
        <f>IFERROR(VLOOKUP(AE7,'Reeds geproduceerd'!$Q$365:$AI$1364,16,FALSE),0)</f>
        <v>58172.46</v>
      </c>
      <c r="AF24" s="1089"/>
      <c r="AG24" s="1089"/>
      <c r="AH24" s="1089"/>
      <c r="AI24" s="1089"/>
      <c r="AJ24" s="1089">
        <f>IFERROR(VLOOKUP(AJ7,'Reeds geproduceerd'!$Q$365:$AI$1364,16,FALSE),0)</f>
        <v>42382.01</v>
      </c>
      <c r="AK24" s="1089">
        <f>IFERROR(VLOOKUP(AK7,'Reeds geproduceerd'!$Q$365:$AI$1364,16,FALSE),0)</f>
        <v>50483.68</v>
      </c>
      <c r="AL24" s="1089">
        <f>IFERROR(VLOOKUP(AL7,'Reeds geproduceerd'!$Q$365:$AI$1364,16,FALSE),0)</f>
        <v>54988.67</v>
      </c>
      <c r="AM24" s="1089">
        <f>IFERROR(VLOOKUP(AM7,'Reeds geproduceerd'!$Q$365:$AI$1364,16,FALSE),0)</f>
        <v>89176.089999999982</v>
      </c>
      <c r="AN24" s="1089">
        <f>IFERROR(VLOOKUP(AN7,'Reeds geproduceerd'!$Q$365:$AI$1364,16,FALSE),0)</f>
        <v>57228.78</v>
      </c>
      <c r="AO24" s="1089">
        <f>IFERROR(VLOOKUP(AO7,'Reeds geproduceerd'!$Q$365:$AI$1364,16,FALSE),0)</f>
        <v>37675.240000000005</v>
      </c>
      <c r="AP24" s="1089">
        <f>IFERROR(VLOOKUP(AP7,'Reeds geproduceerd'!$Q$365:$AI$1364,16,FALSE),0)</f>
        <v>91802.130000000034</v>
      </c>
      <c r="AQ24" s="1089">
        <f>IFERROR(VLOOKUP(AQ7,'Reeds geproduceerd'!$Q$365:$AI$1364,16,FALSE),0)</f>
        <v>58181.64</v>
      </c>
      <c r="AR24" s="1089">
        <f>IFERROR(VLOOKUP(AR7,'Reeds geproduceerd'!$Q$365:$AI$1364,16,FALSE),0)</f>
        <v>74031.19</v>
      </c>
      <c r="AS24" s="1089">
        <f>IFERROR(VLOOKUP(AS7,'Reeds geproduceerd'!$Q$365:$AI$1364,16,FALSE),0)</f>
        <v>64854.820000000014</v>
      </c>
      <c r="AT24" s="1089">
        <f>IFERROR(VLOOKUP(AT7,'Reeds geproduceerd'!$Q$365:$AI$1565,16,FALSE),0)</f>
        <v>101901.66</v>
      </c>
      <c r="AU24" s="1089">
        <f>IFERROR(VLOOKUP(AU7,'Reeds geproduceerd'!$Q$365:$AI$1565,16,FALSE),0)</f>
        <v>56673.94</v>
      </c>
      <c r="AV24" s="1089">
        <f>IFERROR(VLOOKUP(AV7,'Reeds geproduceerd'!$Q$365:$AI$1565,16,FALSE),0)</f>
        <v>48716.259999999995</v>
      </c>
      <c r="AW24" s="1089">
        <f>IFERROR(VLOOKUP(AW7,'Reeds geproduceerd'!$Q$365:$AI$1565,16,FALSE),0)</f>
        <v>80707.12999999999</v>
      </c>
      <c r="AX24" s="1089">
        <f>IFERROR(VLOOKUP(AX7,'Reeds geproduceerd'!$Q$365:$AI$1565,16,FALSE),0)</f>
        <v>78860.24000000002</v>
      </c>
      <c r="AY24" s="1089">
        <f>IFERROR(VLOOKUP(AY7,'Reeds geproduceerd'!$Q$365:$AI$1565,16,FALSE),0)</f>
        <v>73302.320000000007</v>
      </c>
      <c r="AZ24" s="1089">
        <f>IFERROR(VLOOKUP(AZ7,'Reeds geproduceerd'!$Q$365:$AI$1566,16,FALSE),0)</f>
        <v>71797.5</v>
      </c>
      <c r="BA24" s="1089">
        <f>IFERROR(VLOOKUP(BA7,'Reeds geproduceerd'!$Q$365:$AI$1587,16,FALSE),0)</f>
        <v>54231.130000000005</v>
      </c>
      <c r="BB24" s="1089">
        <f>SUM(C24:BA24)</f>
        <v>2561408.1458145361</v>
      </c>
    </row>
    <row r="25" spans="1:56 16384:16384" s="355" customFormat="1" ht="13.5" thickBot="1" x14ac:dyDescent="0.25">
      <c r="A25" s="1085"/>
      <c r="B25" s="362" t="s">
        <v>173</v>
      </c>
      <c r="C25" s="1086">
        <f>C24</f>
        <v>47277</v>
      </c>
      <c r="D25" s="1086">
        <f t="shared" ref="D25:AI25" si="14">D24+C25</f>
        <v>85378.510000000009</v>
      </c>
      <c r="E25" s="1086">
        <f t="shared" si="14"/>
        <v>144292.51</v>
      </c>
      <c r="F25" s="1086">
        <f t="shared" si="14"/>
        <v>198052.51</v>
      </c>
      <c r="G25" s="1086">
        <f t="shared" si="14"/>
        <v>246418.51</v>
      </c>
      <c r="H25" s="1086">
        <f t="shared" si="14"/>
        <v>291301.51</v>
      </c>
      <c r="I25" s="1086">
        <f t="shared" si="14"/>
        <v>351248.89</v>
      </c>
      <c r="J25" s="1086">
        <f t="shared" si="14"/>
        <v>404433.04000000004</v>
      </c>
      <c r="K25" s="1086">
        <f t="shared" si="14"/>
        <v>445125.38000000006</v>
      </c>
      <c r="L25" s="1086">
        <f t="shared" si="14"/>
        <v>466799.38000000006</v>
      </c>
      <c r="M25" s="1086">
        <f t="shared" si="14"/>
        <v>521123.69000000006</v>
      </c>
      <c r="N25" s="1086">
        <f t="shared" si="14"/>
        <v>555405.18000000005</v>
      </c>
      <c r="O25" s="1086">
        <f t="shared" si="14"/>
        <v>587497.88</v>
      </c>
      <c r="P25" s="1086">
        <f t="shared" si="14"/>
        <v>626728.54</v>
      </c>
      <c r="Q25" s="1086">
        <f t="shared" si="14"/>
        <v>683356.54</v>
      </c>
      <c r="R25" s="1086">
        <f t="shared" si="14"/>
        <v>733428.6100000001</v>
      </c>
      <c r="S25" s="1086">
        <f t="shared" si="14"/>
        <v>770390.4800000001</v>
      </c>
      <c r="T25" s="1086">
        <f t="shared" si="14"/>
        <v>809743.49000000011</v>
      </c>
      <c r="U25" s="1086">
        <f t="shared" si="14"/>
        <v>853698.65000000014</v>
      </c>
      <c r="V25" s="1086">
        <f t="shared" si="14"/>
        <v>885825.31290726829</v>
      </c>
      <c r="W25" s="1086">
        <f t="shared" si="14"/>
        <v>926281.62581453647</v>
      </c>
      <c r="X25" s="1086">
        <f t="shared" si="14"/>
        <v>976947.96581453644</v>
      </c>
      <c r="Y25" s="1086">
        <f t="shared" si="14"/>
        <v>1035257.6658145364</v>
      </c>
      <c r="Z25" s="1086">
        <f t="shared" si="14"/>
        <v>1088391.4858145365</v>
      </c>
      <c r="AA25" s="1086">
        <f t="shared" si="14"/>
        <v>1122952.7058145364</v>
      </c>
      <c r="AB25" s="1086">
        <f t="shared" si="14"/>
        <v>1187555.7358145365</v>
      </c>
      <c r="AC25" s="1086">
        <f t="shared" si="14"/>
        <v>1259397.1958145364</v>
      </c>
      <c r="AD25" s="1086">
        <f t="shared" si="14"/>
        <v>1316241.2558145365</v>
      </c>
      <c r="AE25" s="1086">
        <f t="shared" si="14"/>
        <v>1374413.7158145364</v>
      </c>
      <c r="AF25" s="1086">
        <f t="shared" si="14"/>
        <v>1374413.7158145364</v>
      </c>
      <c r="AG25" s="1086">
        <f t="shared" si="14"/>
        <v>1374413.7158145364</v>
      </c>
      <c r="AH25" s="1086">
        <f t="shared" si="14"/>
        <v>1374413.7158145364</v>
      </c>
      <c r="AI25" s="1086">
        <f t="shared" si="14"/>
        <v>1374413.7158145364</v>
      </c>
      <c r="AJ25" s="1086">
        <f t="shared" ref="AJ25:BA25" si="15">AJ24+AI25</f>
        <v>1416795.7258145364</v>
      </c>
      <c r="AK25" s="1086">
        <f t="shared" si="15"/>
        <v>1467279.4058145364</v>
      </c>
      <c r="AL25" s="1086">
        <f t="shared" si="15"/>
        <v>1522268.0758145363</v>
      </c>
      <c r="AM25" s="1086">
        <f t="shared" si="15"/>
        <v>1611444.1658145364</v>
      </c>
      <c r="AN25" s="1086">
        <f t="shared" si="15"/>
        <v>1668672.9458145364</v>
      </c>
      <c r="AO25" s="1086">
        <f t="shared" si="15"/>
        <v>1706348.1858145364</v>
      </c>
      <c r="AP25" s="1086">
        <f t="shared" si="15"/>
        <v>1798150.3158145365</v>
      </c>
      <c r="AQ25" s="1086">
        <f t="shared" si="15"/>
        <v>1856331.9558145364</v>
      </c>
      <c r="AR25" s="1086">
        <f t="shared" si="15"/>
        <v>1930363.1458145364</v>
      </c>
      <c r="AS25" s="1086">
        <f t="shared" si="15"/>
        <v>1995217.9658145364</v>
      </c>
      <c r="AT25" s="1086">
        <f t="shared" si="15"/>
        <v>2097119.6258145364</v>
      </c>
      <c r="AU25" s="1086">
        <f t="shared" si="15"/>
        <v>2153793.5658145365</v>
      </c>
      <c r="AV25" s="1086">
        <f t="shared" si="15"/>
        <v>2202509.8258145363</v>
      </c>
      <c r="AW25" s="1086">
        <f t="shared" si="15"/>
        <v>2283216.9558145362</v>
      </c>
      <c r="AX25" s="1086">
        <f t="shared" si="15"/>
        <v>2362077.1958145364</v>
      </c>
      <c r="AY25" s="1086">
        <f t="shared" si="15"/>
        <v>2435379.5158145363</v>
      </c>
      <c r="AZ25" s="1086">
        <f t="shared" si="15"/>
        <v>2507177.0158145363</v>
      </c>
      <c r="BA25" s="1086">
        <f t="shared" si="15"/>
        <v>2561408.1458145361</v>
      </c>
      <c r="BB25" s="1086"/>
    </row>
    <row r="26" spans="1:56 16384:16384" s="352" customFormat="1" x14ac:dyDescent="0.2">
      <c r="A26" s="1156">
        <v>2017</v>
      </c>
      <c r="B26" s="352" t="s">
        <v>172</v>
      </c>
      <c r="C26" s="352">
        <f>'Reeds geproduceerd'!E1608</f>
        <v>7</v>
      </c>
      <c r="D26" s="352">
        <f>'Reeds geproduceerd'!E1623</f>
        <v>22</v>
      </c>
      <c r="E26" s="352">
        <f>'Reeds geproduceerd'!E1654</f>
        <v>24</v>
      </c>
      <c r="F26" s="352">
        <f>'Reeds geproduceerd'!E1678</f>
        <v>25</v>
      </c>
      <c r="G26" s="352">
        <f>'Reeds geproduceerd'!E1703</f>
        <v>42</v>
      </c>
      <c r="H26" s="352">
        <f>'Reeds geproduceerd'!E1729</f>
        <v>22</v>
      </c>
      <c r="I26" s="352">
        <f>'Reeds geproduceerd'!E1761</f>
        <v>30</v>
      </c>
      <c r="J26" s="352">
        <f>'Reeds geproduceerd'!E1793</f>
        <v>31</v>
      </c>
      <c r="K26" s="352">
        <f>'Reeds geproduceerd'!E1817</f>
        <v>25</v>
      </c>
      <c r="L26" s="352">
        <f>'Reeds geproduceerd'!E1856</f>
        <v>24</v>
      </c>
      <c r="M26" s="352">
        <f>'Reeds geproduceerd'!E1890</f>
        <v>20</v>
      </c>
      <c r="N26" s="352">
        <f>'Reeds geproduceerd'!E1919</f>
        <v>32</v>
      </c>
      <c r="O26" s="352">
        <v>28</v>
      </c>
      <c r="P26" s="352">
        <v>28</v>
      </c>
      <c r="Q26" s="352">
        <v>28</v>
      </c>
      <c r="R26" s="352">
        <v>28</v>
      </c>
      <c r="S26" s="352">
        <v>28</v>
      </c>
      <c r="T26" s="352">
        <v>28</v>
      </c>
      <c r="U26" s="352">
        <v>28</v>
      </c>
      <c r="V26" s="352">
        <v>28</v>
      </c>
      <c r="W26" s="352">
        <v>28</v>
      </c>
      <c r="X26" s="352">
        <v>28</v>
      </c>
      <c r="Y26" s="352">
        <v>28</v>
      </c>
      <c r="Z26" s="352">
        <v>28</v>
      </c>
      <c r="AA26" s="352">
        <v>28</v>
      </c>
      <c r="AB26" s="352">
        <v>28</v>
      </c>
      <c r="AC26" s="352">
        <v>28</v>
      </c>
      <c r="AD26" s="352">
        <v>28</v>
      </c>
      <c r="AE26" s="352">
        <v>28</v>
      </c>
      <c r="AF26" s="352">
        <v>0</v>
      </c>
      <c r="AG26" s="352">
        <v>0</v>
      </c>
      <c r="AH26" s="352">
        <v>0</v>
      </c>
      <c r="AI26" s="352">
        <v>0</v>
      </c>
      <c r="AJ26" s="352">
        <v>28</v>
      </c>
      <c r="AK26" s="352">
        <v>28</v>
      </c>
      <c r="AL26" s="352">
        <v>28</v>
      </c>
      <c r="AM26" s="352">
        <v>28</v>
      </c>
      <c r="AN26" s="352">
        <v>28</v>
      </c>
      <c r="AO26" s="352">
        <v>28</v>
      </c>
      <c r="AP26" s="352">
        <v>28</v>
      </c>
      <c r="AQ26" s="352">
        <v>28</v>
      </c>
      <c r="AR26" s="352">
        <v>28</v>
      </c>
      <c r="AS26" s="352">
        <v>28</v>
      </c>
      <c r="AT26" s="352">
        <v>28</v>
      </c>
      <c r="AU26" s="352">
        <v>28</v>
      </c>
      <c r="AV26" s="352">
        <v>28</v>
      </c>
      <c r="AW26" s="352">
        <v>28</v>
      </c>
      <c r="AX26" s="352">
        <v>28</v>
      </c>
      <c r="AY26" s="352">
        <v>28</v>
      </c>
      <c r="AZ26" s="352">
        <v>28</v>
      </c>
      <c r="BA26" s="352">
        <v>28</v>
      </c>
      <c r="BB26" s="352">
        <f>SUM(C26:BA26)</f>
        <v>1284</v>
      </c>
    </row>
    <row r="27" spans="1:56 16384:16384" x14ac:dyDescent="0.2">
      <c r="A27" s="1154"/>
      <c r="B27" s="61" t="s">
        <v>178</v>
      </c>
    </row>
    <row r="28" spans="1:56 16384:16384" s="1151" customFormat="1" x14ac:dyDescent="0.2">
      <c r="A28" s="1155"/>
      <c r="B28" s="1151" t="s">
        <v>176</v>
      </c>
      <c r="C28" s="1151">
        <f t="shared" ref="C28:AH28" si="16">$D$2*C26</f>
        <v>17500</v>
      </c>
      <c r="D28" s="1151">
        <f t="shared" si="16"/>
        <v>55000</v>
      </c>
      <c r="E28" s="1151">
        <f t="shared" si="16"/>
        <v>60000</v>
      </c>
      <c r="F28" s="1151">
        <f t="shared" si="16"/>
        <v>62500</v>
      </c>
      <c r="G28" s="1151">
        <f t="shared" si="16"/>
        <v>105000</v>
      </c>
      <c r="H28" s="1151">
        <f t="shared" si="16"/>
        <v>55000</v>
      </c>
      <c r="I28" s="1151">
        <f t="shared" si="16"/>
        <v>75000</v>
      </c>
      <c r="J28" s="1151">
        <f t="shared" si="16"/>
        <v>77500</v>
      </c>
      <c r="K28" s="1151">
        <f t="shared" si="16"/>
        <v>62500</v>
      </c>
      <c r="L28" s="1151">
        <f t="shared" si="16"/>
        <v>60000</v>
      </c>
      <c r="M28" s="1151">
        <f t="shared" si="16"/>
        <v>50000</v>
      </c>
      <c r="N28" s="1151">
        <f t="shared" si="16"/>
        <v>80000</v>
      </c>
      <c r="O28" s="1151">
        <f t="shared" si="16"/>
        <v>70000</v>
      </c>
      <c r="P28" s="1151">
        <f t="shared" si="16"/>
        <v>70000</v>
      </c>
      <c r="Q28" s="1151">
        <f t="shared" si="16"/>
        <v>70000</v>
      </c>
      <c r="R28" s="1151">
        <f t="shared" si="16"/>
        <v>70000</v>
      </c>
      <c r="S28" s="1151">
        <f t="shared" si="16"/>
        <v>70000</v>
      </c>
      <c r="T28" s="1151">
        <f t="shared" si="16"/>
        <v>70000</v>
      </c>
      <c r="U28" s="1151">
        <f t="shared" si="16"/>
        <v>70000</v>
      </c>
      <c r="V28" s="1151">
        <f t="shared" si="16"/>
        <v>70000</v>
      </c>
      <c r="W28" s="1151">
        <f t="shared" si="16"/>
        <v>70000</v>
      </c>
      <c r="X28" s="1151">
        <f t="shared" si="16"/>
        <v>70000</v>
      </c>
      <c r="Y28" s="1151">
        <f t="shared" si="16"/>
        <v>70000</v>
      </c>
      <c r="Z28" s="1151">
        <f t="shared" si="16"/>
        <v>70000</v>
      </c>
      <c r="AA28" s="1151">
        <f t="shared" si="16"/>
        <v>70000</v>
      </c>
      <c r="AB28" s="1151">
        <f t="shared" si="16"/>
        <v>70000</v>
      </c>
      <c r="AC28" s="1151">
        <f t="shared" si="16"/>
        <v>70000</v>
      </c>
      <c r="AD28" s="1151">
        <f t="shared" si="16"/>
        <v>70000</v>
      </c>
      <c r="AE28" s="1151">
        <f t="shared" si="16"/>
        <v>70000</v>
      </c>
      <c r="AF28" s="1151">
        <f t="shared" si="16"/>
        <v>0</v>
      </c>
      <c r="AG28" s="1151">
        <f t="shared" si="16"/>
        <v>0</v>
      </c>
      <c r="AH28" s="1151">
        <f t="shared" si="16"/>
        <v>0</v>
      </c>
      <c r="AI28" s="1151">
        <f t="shared" ref="AI28:BA28" si="17">$D$2*AI26</f>
        <v>0</v>
      </c>
      <c r="AJ28" s="1151">
        <f t="shared" si="17"/>
        <v>70000</v>
      </c>
      <c r="AK28" s="1151">
        <f t="shared" si="17"/>
        <v>70000</v>
      </c>
      <c r="AL28" s="1151">
        <f t="shared" si="17"/>
        <v>70000</v>
      </c>
      <c r="AM28" s="1151">
        <f t="shared" si="17"/>
        <v>70000</v>
      </c>
      <c r="AN28" s="1151">
        <f t="shared" si="17"/>
        <v>70000</v>
      </c>
      <c r="AO28" s="1151">
        <f t="shared" si="17"/>
        <v>70000</v>
      </c>
      <c r="AP28" s="1151">
        <f t="shared" si="17"/>
        <v>70000</v>
      </c>
      <c r="AQ28" s="1151">
        <f t="shared" si="17"/>
        <v>70000</v>
      </c>
      <c r="AR28" s="1151">
        <f t="shared" si="17"/>
        <v>70000</v>
      </c>
      <c r="AS28" s="1151">
        <f t="shared" si="17"/>
        <v>70000</v>
      </c>
      <c r="AT28" s="1151">
        <f t="shared" si="17"/>
        <v>70000</v>
      </c>
      <c r="AU28" s="1151">
        <f t="shared" si="17"/>
        <v>70000</v>
      </c>
      <c r="AV28" s="1151">
        <f t="shared" si="17"/>
        <v>70000</v>
      </c>
      <c r="AW28" s="1151">
        <f t="shared" si="17"/>
        <v>70000</v>
      </c>
      <c r="AX28" s="1151">
        <f t="shared" si="17"/>
        <v>70000</v>
      </c>
      <c r="AY28" s="1151">
        <f t="shared" si="17"/>
        <v>70000</v>
      </c>
      <c r="AZ28" s="1151">
        <f t="shared" si="17"/>
        <v>70000</v>
      </c>
      <c r="BA28" s="1151">
        <f t="shared" si="17"/>
        <v>70000</v>
      </c>
      <c r="BB28" s="1157"/>
      <c r="XFD28" s="1157"/>
    </row>
    <row r="29" spans="1:56 16384:16384" s="1151" customFormat="1" x14ac:dyDescent="0.2">
      <c r="A29" s="1155"/>
      <c r="B29" s="1151" t="s">
        <v>173</v>
      </c>
      <c r="C29" s="1151">
        <f>C26*$D$2</f>
        <v>17500</v>
      </c>
      <c r="D29" s="1151">
        <f t="shared" ref="D29:AI29" si="18">(D26*$D$2)+C29</f>
        <v>72500</v>
      </c>
      <c r="E29" s="1151">
        <f t="shared" si="18"/>
        <v>132500</v>
      </c>
      <c r="F29" s="1151">
        <f t="shared" si="18"/>
        <v>195000</v>
      </c>
      <c r="G29" s="1151">
        <f t="shared" si="18"/>
        <v>300000</v>
      </c>
      <c r="H29" s="1151">
        <f t="shared" si="18"/>
        <v>355000</v>
      </c>
      <c r="I29" s="1151">
        <f t="shared" si="18"/>
        <v>430000</v>
      </c>
      <c r="J29" s="1151">
        <f t="shared" si="18"/>
        <v>507500</v>
      </c>
      <c r="K29" s="1151">
        <f t="shared" si="18"/>
        <v>570000</v>
      </c>
      <c r="L29" s="1151">
        <f t="shared" si="18"/>
        <v>630000</v>
      </c>
      <c r="M29" s="1151">
        <f t="shared" si="18"/>
        <v>680000</v>
      </c>
      <c r="N29" s="1151">
        <f t="shared" si="18"/>
        <v>760000</v>
      </c>
      <c r="O29" s="1151">
        <f t="shared" si="18"/>
        <v>830000</v>
      </c>
      <c r="P29" s="1151">
        <f t="shared" si="18"/>
        <v>900000</v>
      </c>
      <c r="Q29" s="1151">
        <f t="shared" si="18"/>
        <v>970000</v>
      </c>
      <c r="R29" s="1151">
        <f t="shared" si="18"/>
        <v>1040000</v>
      </c>
      <c r="S29" s="1151">
        <f t="shared" si="18"/>
        <v>1110000</v>
      </c>
      <c r="T29" s="1151">
        <f t="shared" si="18"/>
        <v>1180000</v>
      </c>
      <c r="U29" s="1151">
        <f t="shared" si="18"/>
        <v>1250000</v>
      </c>
      <c r="V29" s="1151">
        <f t="shared" si="18"/>
        <v>1320000</v>
      </c>
      <c r="W29" s="1151">
        <f t="shared" si="18"/>
        <v>1390000</v>
      </c>
      <c r="X29" s="1151">
        <f t="shared" si="18"/>
        <v>1460000</v>
      </c>
      <c r="Y29" s="1151">
        <f t="shared" si="18"/>
        <v>1530000</v>
      </c>
      <c r="Z29" s="1151">
        <f t="shared" si="18"/>
        <v>1600000</v>
      </c>
      <c r="AA29" s="1151">
        <f t="shared" si="18"/>
        <v>1670000</v>
      </c>
      <c r="AB29" s="1151">
        <f t="shared" si="18"/>
        <v>1740000</v>
      </c>
      <c r="AC29" s="1151">
        <f t="shared" si="18"/>
        <v>1810000</v>
      </c>
      <c r="AD29" s="1151">
        <f t="shared" si="18"/>
        <v>1880000</v>
      </c>
      <c r="AE29" s="1151">
        <f t="shared" si="18"/>
        <v>1950000</v>
      </c>
      <c r="AF29" s="1151">
        <f t="shared" si="18"/>
        <v>1950000</v>
      </c>
      <c r="AG29" s="1151">
        <f t="shared" si="18"/>
        <v>1950000</v>
      </c>
      <c r="AH29" s="1151">
        <f t="shared" si="18"/>
        <v>1950000</v>
      </c>
      <c r="AI29" s="1151">
        <f t="shared" si="18"/>
        <v>1950000</v>
      </c>
      <c r="AJ29" s="1151">
        <f t="shared" ref="AJ29:BA29" si="19">(AJ26*$D$2)+AI29</f>
        <v>2020000</v>
      </c>
      <c r="AK29" s="1151">
        <f t="shared" si="19"/>
        <v>2090000</v>
      </c>
      <c r="AL29" s="1151">
        <f t="shared" si="19"/>
        <v>2160000</v>
      </c>
      <c r="AM29" s="1151">
        <f t="shared" si="19"/>
        <v>2230000</v>
      </c>
      <c r="AN29" s="1151">
        <f t="shared" si="19"/>
        <v>2300000</v>
      </c>
      <c r="AO29" s="1151">
        <f t="shared" si="19"/>
        <v>2370000</v>
      </c>
      <c r="AP29" s="1151">
        <f t="shared" si="19"/>
        <v>2440000</v>
      </c>
      <c r="AQ29" s="1151">
        <f t="shared" si="19"/>
        <v>2510000</v>
      </c>
      <c r="AR29" s="1151">
        <f t="shared" si="19"/>
        <v>2580000</v>
      </c>
      <c r="AS29" s="1151">
        <f t="shared" si="19"/>
        <v>2650000</v>
      </c>
      <c r="AT29" s="1151">
        <f t="shared" si="19"/>
        <v>2720000</v>
      </c>
      <c r="AU29" s="1151">
        <f t="shared" si="19"/>
        <v>2790000</v>
      </c>
      <c r="AV29" s="1151">
        <f t="shared" si="19"/>
        <v>2860000</v>
      </c>
      <c r="AW29" s="1151">
        <f t="shared" si="19"/>
        <v>2930000</v>
      </c>
      <c r="AX29" s="1151">
        <f t="shared" si="19"/>
        <v>3000000</v>
      </c>
      <c r="AY29" s="1151">
        <f t="shared" si="19"/>
        <v>3070000</v>
      </c>
      <c r="AZ29" s="1151">
        <f t="shared" si="19"/>
        <v>3140000</v>
      </c>
      <c r="BA29" s="1151">
        <f t="shared" si="19"/>
        <v>3210000</v>
      </c>
      <c r="BB29" s="1157"/>
      <c r="BD29" s="1151">
        <v>3290000</v>
      </c>
      <c r="XFD29" s="1157"/>
    </row>
    <row r="30" spans="1:56 16384:16384" x14ac:dyDescent="0.2">
      <c r="A30" s="1154"/>
    </row>
    <row r="31" spans="1:56 16384:16384" x14ac:dyDescent="0.2">
      <c r="A31" s="1154"/>
      <c r="B31" s="61" t="s">
        <v>2655</v>
      </c>
      <c r="C31" s="61">
        <f>'Reeds geproduceerd'!C1608</f>
        <v>121</v>
      </c>
      <c r="D31" s="61">
        <f>'Reeds geproduceerd'!C1623</f>
        <v>369</v>
      </c>
      <c r="E31" s="61">
        <f>'Reeds geproduceerd'!C1654</f>
        <v>391</v>
      </c>
      <c r="F31" s="61">
        <f>'Reeds geproduceerd'!C1678</f>
        <v>313</v>
      </c>
      <c r="G31" s="61">
        <f>'Reeds geproduceerd'!C1703</f>
        <v>473</v>
      </c>
      <c r="H31" s="61">
        <f>'Reeds geproduceerd'!C1729</f>
        <v>348</v>
      </c>
      <c r="I31" s="61">
        <f>'Reeds geproduceerd'!C1761</f>
        <v>508</v>
      </c>
      <c r="J31" s="61">
        <f>'Reeds geproduceerd'!C1793</f>
        <v>448</v>
      </c>
      <c r="K31" s="61">
        <f>'Reeds geproduceerd'!C1817</f>
        <v>399</v>
      </c>
      <c r="L31" s="61">
        <f>'Reeds geproduceerd'!C1856</f>
        <v>398</v>
      </c>
      <c r="M31" s="61">
        <f>'Reeds geproduceerd'!C1890</f>
        <v>365</v>
      </c>
      <c r="N31" s="61">
        <f>'Reeds geproduceerd'!C1919</f>
        <v>507</v>
      </c>
    </row>
    <row r="32" spans="1:56 16384:16384" x14ac:dyDescent="0.2">
      <c r="A32" s="1154"/>
      <c r="B32" s="61" t="s">
        <v>919</v>
      </c>
    </row>
    <row r="33" spans="1:56 16384:16384" x14ac:dyDescent="0.2">
      <c r="A33" s="1154"/>
      <c r="B33" s="61" t="s">
        <v>2533</v>
      </c>
      <c r="C33" s="1089">
        <f>IFERROR(VLOOKUP(C7,'Reeds geproduceerd'!$Q$1608:$AI$2835,16,FALSE),0)</f>
        <v>32286.219999999998</v>
      </c>
      <c r="D33" s="1089">
        <f>IFERROR(VLOOKUP(D7,'Reeds geproduceerd'!$Q$1608:$AI$2835,16,FALSE),0)</f>
        <v>67703.010000000009</v>
      </c>
      <c r="E33" s="1089">
        <f>IFERROR(VLOOKUP(E7,'Reeds geproduceerd'!$Q$1608:$AI$2835,16,FALSE),0)</f>
        <v>75840.63</v>
      </c>
      <c r="F33" s="1089">
        <f>IFERROR(VLOOKUP(F7,'Reeds geproduceerd'!$Q$1608:$AI$2835,16,FALSE),0)</f>
        <v>51473.619999999995</v>
      </c>
      <c r="G33" s="1089">
        <f>IFERROR(VLOOKUP(G7,'Reeds geproduceerd'!$Q$1608:$AI$2835,16,FALSE),0)</f>
        <v>71479.818181818177</v>
      </c>
      <c r="H33" s="1089">
        <f>IFERROR(VLOOKUP(H7,'Reeds geproduceerd'!$Q$1608:$AI$2835,16,FALSE),0)</f>
        <v>59159.481818181812</v>
      </c>
      <c r="I33" s="1089">
        <f>IFERROR(VLOOKUP(I7,'Reeds geproduceerd'!$Q$1608:$AI$2835,16,FALSE),0)</f>
        <v>95413.9</v>
      </c>
      <c r="J33" s="1089">
        <f>IFERROR(VLOOKUP(J7,'Reeds geproduceerd'!$Q$1608:$AI$2835,16,FALSE),0)</f>
        <v>79484.039999999994</v>
      </c>
      <c r="K33" s="1089">
        <f>IFERROR(VLOOKUP(K7,'Reeds geproduceerd'!$Q$1608:$AI$2835,16,FALSE),0)</f>
        <v>73224.56</v>
      </c>
      <c r="L33" s="1089">
        <f>IFERROR(VLOOKUP(L7,'Reeds geproduceerd'!$Q$1608:$AI$2835,16,FALSE),0)</f>
        <v>63706.32</v>
      </c>
      <c r="M33" s="1089">
        <f>IFERROR(VLOOKUP(M7,'Reeds geproduceerd'!$Q$1608:$AI$2835,16,FALSE),0)</f>
        <v>67517.87000000001</v>
      </c>
      <c r="N33" s="1089">
        <f>IFERROR(VLOOKUP(N7,'Reeds geproduceerd'!$Q$1608:$AI$2835,16,FALSE),0)</f>
        <v>83678.97</v>
      </c>
      <c r="O33" s="1089">
        <f>IFERROR(VLOOKUP(O7,'Reeds geproduceerd'!$Q$1608:$AI$2835,16,FALSE),0)</f>
        <v>69573.029999999984</v>
      </c>
      <c r="P33" s="1089">
        <f>IFERROR(VLOOKUP(P7,'Reeds geproduceerd'!$Q$1608:$AI$2835,16,FALSE),0)</f>
        <v>68764.73</v>
      </c>
      <c r="Q33" s="1089">
        <f>IFERROR(VLOOKUP(Q7,'Reeds geproduceerd'!$Q$1608:$AI$2835,16,FALSE),0)</f>
        <v>60363.869999999988</v>
      </c>
      <c r="R33" s="1089">
        <f>IFERROR(VLOOKUP(R7,'Reeds geproduceerd'!$Q$1608:$AI$2835,16,FALSE),0)</f>
        <v>13949.61</v>
      </c>
      <c r="S33" s="1089">
        <f>IFERROR(VLOOKUP(S7,'Reeds geproduceerd'!$Q$1608:$AI$2835,16,FALSE),0)</f>
        <v>90504.960000000006</v>
      </c>
      <c r="T33" s="1089">
        <f>IFERROR(VLOOKUP(T7,'Reeds geproduceerd'!$Q$1608:$AI$2835,16,FALSE),0)</f>
        <v>74011.689999999973</v>
      </c>
      <c r="U33" s="1089">
        <f>IFERROR(VLOOKUP(U7,'Reeds geproduceerd'!$Q$1608:$AI$2835,16,FALSE),0)</f>
        <v>36502.649999999994</v>
      </c>
      <c r="V33" s="1089">
        <f>IFERROR(VLOOKUP(V7,'Reeds geproduceerd'!$Q$1608:$AI$2835,16,FALSE),0)</f>
        <v>88104.62</v>
      </c>
      <c r="W33" s="1089">
        <f>IFERROR(VLOOKUP(W7,'Reeds geproduceerd'!$Q$1608:$AI$2835,16,FALSE),0)</f>
        <v>30784.32</v>
      </c>
      <c r="X33" s="1089">
        <f>IFERROR(VLOOKUP(X7,'Reeds geproduceerd'!$Q$1608:$AI$2835,16,FALSE),0)</f>
        <v>69182.44</v>
      </c>
      <c r="Y33" s="1089">
        <f>IFERROR(VLOOKUP(Y7,'Reeds geproduceerd'!$Q$1608:$AI$2835,16,FALSE),0)</f>
        <v>58753.890000000014</v>
      </c>
      <c r="Z33" s="1089">
        <f>IFERROR(VLOOKUP(Z7,'Reeds geproduceerd'!$Q$1608:$AI$2835,16,FALSE),0)</f>
        <v>68250.61</v>
      </c>
      <c r="AA33" s="1089">
        <f>IFERROR(VLOOKUP(AA7,'Reeds geproduceerd'!$Q$1608:$AI$2835,16,FALSE),0)</f>
        <v>72347.450000000012</v>
      </c>
      <c r="AB33" s="1089">
        <f>IFERROR(VLOOKUP(AB7,'Reeds geproduceerd'!$Q$1608:$AI$2835,16,FALSE),0)</f>
        <v>35408.19</v>
      </c>
      <c r="AC33" s="1089">
        <f>IFERROR(VLOOKUP(AC7,'Reeds geproduceerd'!$Q$1608:$AI$2835,16,FALSE),0)</f>
        <v>0</v>
      </c>
      <c r="AD33" s="1089">
        <f>IFERROR(VLOOKUP(AD7,'Reeds geproduceerd'!$Q$1608:$AI$2835,16,FALSE),0)</f>
        <v>0</v>
      </c>
      <c r="AE33" s="1089">
        <f>IFERROR(VLOOKUP(AE7,'Reeds geproduceerd'!$Q$1608:$AI$2835,16,FALSE),0)</f>
        <v>0</v>
      </c>
      <c r="AF33" s="1089">
        <f>IFERROR(VLOOKUP(AF7,'Reeds geproduceerd'!$Q$1608:$AI$2835,16,FALSE),0)</f>
        <v>0</v>
      </c>
      <c r="AG33" s="1089">
        <f>IFERROR(VLOOKUP(AG7,'Reeds geproduceerd'!$Q$1608:$AI$2835,16,FALSE),0)</f>
        <v>0</v>
      </c>
      <c r="AH33" s="1089">
        <f>IFERROR(VLOOKUP(AH7,'Reeds geproduceerd'!$Q$1608:$AI$2835,16,FALSE),0)</f>
        <v>0</v>
      </c>
      <c r="AI33" s="1089">
        <f>IFERROR(VLOOKUP(AI7,'Reeds geproduceerd'!$Q$1608:$AI$2835,16,FALSE),0)</f>
        <v>0</v>
      </c>
      <c r="AJ33" s="1089">
        <f>IFERROR(VLOOKUP(AJ7,'Reeds geproduceerd'!$Q$1608:$AI$2835,16,FALSE),0)</f>
        <v>0</v>
      </c>
      <c r="AK33" s="1089">
        <f>IFERROR(VLOOKUP(AK7,'Reeds geproduceerd'!$Q$1608:$AI$2835,16,FALSE),0)</f>
        <v>0</v>
      </c>
      <c r="AL33" s="1089">
        <f>IFERROR(VLOOKUP(AL7,'Reeds geproduceerd'!$Q$1608:$AI$2835,16,FALSE),0)</f>
        <v>0</v>
      </c>
      <c r="AM33" s="1089">
        <f>IFERROR(VLOOKUP(AM7,'Reeds geproduceerd'!$Q$1608:$AI$2835,16,FALSE),0)</f>
        <v>0</v>
      </c>
      <c r="AN33" s="1089">
        <f>IFERROR(VLOOKUP(AN7,'Reeds geproduceerd'!$Q$1608:$AI$2835,16,FALSE),0)</f>
        <v>0</v>
      </c>
      <c r="AO33" s="1089">
        <f>IFERROR(VLOOKUP(AO7,'Reeds geproduceerd'!$Q$1608:$AI$2835,16,FALSE),0)</f>
        <v>0</v>
      </c>
      <c r="AP33" s="1089">
        <f>IFERROR(VLOOKUP(AP7,'Reeds geproduceerd'!$Q$1608:$AI$2835,16,FALSE),0)</f>
        <v>0</v>
      </c>
      <c r="AQ33" s="1089">
        <f>IFERROR(VLOOKUP(AQ7,'Reeds geproduceerd'!$Q$1608:$AI$2835,16,FALSE),0)</f>
        <v>0</v>
      </c>
      <c r="AR33" s="1089">
        <f>IFERROR(VLOOKUP(AR7,'Reeds geproduceerd'!$Q$1608:$AI$2835,16,FALSE),0)</f>
        <v>0</v>
      </c>
      <c r="AS33" s="1089">
        <f>IFERROR(VLOOKUP(AS7,'Reeds geproduceerd'!$Q$1608:$AI$2835,16,FALSE),0)</f>
        <v>0</v>
      </c>
      <c r="AT33" s="1089">
        <f>IFERROR(VLOOKUP(AT7,'Reeds geproduceerd'!$Q$1608:$AI$2835,16,FALSE),0)</f>
        <v>0</v>
      </c>
      <c r="AU33" s="1089">
        <f>IFERROR(VLOOKUP(AU7,'Reeds geproduceerd'!$Q$1608:$AI$2835,16,FALSE),0)</f>
        <v>0</v>
      </c>
      <c r="AV33" s="1089">
        <f>IFERROR(VLOOKUP(AV7,'Reeds geproduceerd'!$Q$1608:$AI$2835,16,FALSE),0)</f>
        <v>0</v>
      </c>
      <c r="AW33" s="1089">
        <f>IFERROR(VLOOKUP(AW7,'Reeds geproduceerd'!$Q$1608:$AI$2835,16,FALSE),0)</f>
        <v>0</v>
      </c>
      <c r="AX33" s="1089">
        <f>IFERROR(VLOOKUP(AX7,'Reeds geproduceerd'!$Q$1608:$AI$2835,16,FALSE),0)</f>
        <v>0</v>
      </c>
      <c r="AY33" s="1089">
        <f>IFERROR(VLOOKUP(AY7,'Reeds geproduceerd'!$Q$1608:$AI$2835,16,FALSE),0)</f>
        <v>0</v>
      </c>
      <c r="AZ33" s="1089">
        <f>IFERROR(VLOOKUP(AZ7,'Reeds geproduceerd'!$Q$1608:$AI$2835,16,FALSE),0)</f>
        <v>0</v>
      </c>
      <c r="BA33" s="1089">
        <f>IFERROR(VLOOKUP(BA7,'Reeds geproduceerd'!$Q$1608:$AI$2835,16,FALSE),0)</f>
        <v>0</v>
      </c>
      <c r="BD33" s="1275">
        <f>BD29-BA34</f>
        <v>1632529.5000000005</v>
      </c>
    </row>
    <row r="34" spans="1:56 16384:16384" s="355" customFormat="1" ht="13.5" thickBot="1" x14ac:dyDescent="0.25">
      <c r="A34" s="1085"/>
      <c r="B34" s="362" t="s">
        <v>2748</v>
      </c>
      <c r="C34" s="1086">
        <f>C33</f>
        <v>32286.219999999998</v>
      </c>
      <c r="D34" s="1086">
        <f>D33+C34</f>
        <v>99989.23000000001</v>
      </c>
      <c r="E34" s="1086">
        <f t="shared" ref="E34:AE34" si="20">E33+D34</f>
        <v>175829.86000000002</v>
      </c>
      <c r="F34" s="1086">
        <f t="shared" si="20"/>
        <v>227303.48</v>
      </c>
      <c r="G34" s="1086">
        <f t="shared" si="20"/>
        <v>298783.29818181822</v>
      </c>
      <c r="H34" s="1086">
        <f t="shared" si="20"/>
        <v>357942.78</v>
      </c>
      <c r="I34" s="1086">
        <f t="shared" si="20"/>
        <v>453356.68000000005</v>
      </c>
      <c r="J34" s="1086">
        <f t="shared" si="20"/>
        <v>532840.72000000009</v>
      </c>
      <c r="K34" s="1086">
        <f t="shared" si="20"/>
        <v>606065.28</v>
      </c>
      <c r="L34" s="1086">
        <f t="shared" si="20"/>
        <v>669771.6</v>
      </c>
      <c r="M34" s="1086">
        <f t="shared" si="20"/>
        <v>737289.47</v>
      </c>
      <c r="N34" s="1086">
        <f t="shared" si="20"/>
        <v>820968.44</v>
      </c>
      <c r="O34" s="1086">
        <f t="shared" si="20"/>
        <v>890541.47</v>
      </c>
      <c r="P34" s="1086">
        <f t="shared" si="20"/>
        <v>959306.2</v>
      </c>
      <c r="Q34" s="1086">
        <f t="shared" si="20"/>
        <v>1019670.07</v>
      </c>
      <c r="R34" s="1086">
        <f t="shared" si="20"/>
        <v>1033619.6799999999</v>
      </c>
      <c r="S34" s="1086">
        <f t="shared" si="20"/>
        <v>1124124.6399999999</v>
      </c>
      <c r="T34" s="1086">
        <f t="shared" si="20"/>
        <v>1198136.3299999998</v>
      </c>
      <c r="U34" s="1086">
        <f t="shared" si="20"/>
        <v>1234638.9799999997</v>
      </c>
      <c r="V34" s="1086">
        <f t="shared" si="20"/>
        <v>1322743.5999999996</v>
      </c>
      <c r="W34" s="1086">
        <f t="shared" si="20"/>
        <v>1353527.9199999997</v>
      </c>
      <c r="X34" s="1086">
        <f t="shared" si="20"/>
        <v>1422710.3599999996</v>
      </c>
      <c r="Y34" s="1086">
        <f t="shared" si="20"/>
        <v>1481464.2499999995</v>
      </c>
      <c r="Z34" s="1086">
        <f t="shared" si="20"/>
        <v>1549714.8599999996</v>
      </c>
      <c r="AA34" s="1086">
        <f t="shared" si="20"/>
        <v>1622062.3099999996</v>
      </c>
      <c r="AB34" s="1086">
        <f t="shared" si="20"/>
        <v>1657470.4999999995</v>
      </c>
      <c r="AC34" s="1086">
        <f t="shared" si="20"/>
        <v>1657470.4999999995</v>
      </c>
      <c r="AD34" s="1086">
        <f t="shared" si="20"/>
        <v>1657470.4999999995</v>
      </c>
      <c r="AE34" s="1086">
        <f t="shared" si="20"/>
        <v>1657470.4999999995</v>
      </c>
      <c r="AF34" s="1086">
        <f t="shared" ref="AF34:BA34" si="21">AF33+AE34</f>
        <v>1657470.4999999995</v>
      </c>
      <c r="AG34" s="1086">
        <f t="shared" si="21"/>
        <v>1657470.4999999995</v>
      </c>
      <c r="AH34" s="1086">
        <f t="shared" si="21"/>
        <v>1657470.4999999995</v>
      </c>
      <c r="AI34" s="1086">
        <f t="shared" si="21"/>
        <v>1657470.4999999995</v>
      </c>
      <c r="AJ34" s="1086">
        <f t="shared" si="21"/>
        <v>1657470.4999999995</v>
      </c>
      <c r="AK34" s="1086">
        <f t="shared" si="21"/>
        <v>1657470.4999999995</v>
      </c>
      <c r="AL34" s="1086">
        <f t="shared" si="21"/>
        <v>1657470.4999999995</v>
      </c>
      <c r="AM34" s="1086">
        <f t="shared" si="21"/>
        <v>1657470.4999999995</v>
      </c>
      <c r="AN34" s="1086">
        <f t="shared" si="21"/>
        <v>1657470.4999999995</v>
      </c>
      <c r="AO34" s="1086">
        <f t="shared" si="21"/>
        <v>1657470.4999999995</v>
      </c>
      <c r="AP34" s="1086">
        <f t="shared" si="21"/>
        <v>1657470.4999999995</v>
      </c>
      <c r="AQ34" s="1086">
        <f t="shared" si="21"/>
        <v>1657470.4999999995</v>
      </c>
      <c r="AR34" s="1086">
        <f t="shared" si="21"/>
        <v>1657470.4999999995</v>
      </c>
      <c r="AS34" s="1086">
        <f t="shared" si="21"/>
        <v>1657470.4999999995</v>
      </c>
      <c r="AT34" s="1086">
        <f t="shared" si="21"/>
        <v>1657470.4999999995</v>
      </c>
      <c r="AU34" s="1086">
        <f t="shared" si="21"/>
        <v>1657470.4999999995</v>
      </c>
      <c r="AV34" s="1086">
        <f t="shared" si="21"/>
        <v>1657470.4999999995</v>
      </c>
      <c r="AW34" s="1086">
        <f t="shared" si="21"/>
        <v>1657470.4999999995</v>
      </c>
      <c r="AX34" s="1086">
        <f t="shared" si="21"/>
        <v>1657470.4999999995</v>
      </c>
      <c r="AY34" s="1086">
        <f t="shared" si="21"/>
        <v>1657470.4999999995</v>
      </c>
      <c r="AZ34" s="1086">
        <f t="shared" si="21"/>
        <v>1657470.4999999995</v>
      </c>
      <c r="BA34" s="1086">
        <f t="shared" si="21"/>
        <v>1657470.4999999995</v>
      </c>
      <c r="BB34" s="362"/>
    </row>
    <row r="36" spans="1:56 16384:16384" x14ac:dyDescent="0.2">
      <c r="C36" s="2084"/>
      <c r="D36" s="2084"/>
      <c r="E36" s="2084"/>
      <c r="F36" s="2084"/>
      <c r="G36" s="2084"/>
      <c r="H36" s="2084"/>
      <c r="I36" s="2084"/>
      <c r="J36" s="2084"/>
      <c r="K36" s="2084"/>
      <c r="L36" s="2084"/>
      <c r="M36" s="2084"/>
      <c r="N36" s="2084"/>
      <c r="O36" s="2084"/>
      <c r="P36" s="2084"/>
      <c r="Q36" s="2084"/>
      <c r="R36" s="2084"/>
      <c r="S36" s="2084"/>
      <c r="T36" s="2084"/>
      <c r="U36" s="2084"/>
      <c r="V36" s="2084"/>
      <c r="W36" s="2084"/>
      <c r="X36" s="2084"/>
      <c r="Y36" s="2084"/>
      <c r="Z36" s="2084"/>
      <c r="AA36" s="2084"/>
      <c r="AB36" s="2084"/>
      <c r="AC36" s="2084"/>
      <c r="AD36" s="2084"/>
      <c r="AE36" s="2084"/>
      <c r="AF36" s="2084"/>
      <c r="AG36" s="2084"/>
      <c r="AH36" s="2084"/>
      <c r="AI36" s="2084"/>
      <c r="AJ36" s="2084"/>
      <c r="AK36" s="2084">
        <f t="shared" ref="AK36:BB36" si="22">(AK33-AK24)/AK24</f>
        <v>-1</v>
      </c>
      <c r="AL36" s="2084">
        <f t="shared" si="22"/>
        <v>-1</v>
      </c>
      <c r="AM36" s="2084">
        <f t="shared" si="22"/>
        <v>-1</v>
      </c>
      <c r="AN36" s="2084">
        <f t="shared" si="22"/>
        <v>-1</v>
      </c>
      <c r="AO36" s="2084">
        <f t="shared" si="22"/>
        <v>-1</v>
      </c>
      <c r="AP36" s="2084">
        <f t="shared" si="22"/>
        <v>-1</v>
      </c>
      <c r="AQ36" s="2084">
        <f t="shared" si="22"/>
        <v>-1</v>
      </c>
      <c r="AR36" s="2084">
        <f t="shared" si="22"/>
        <v>-1</v>
      </c>
      <c r="AS36" s="2084">
        <f t="shared" si="22"/>
        <v>-1</v>
      </c>
      <c r="AT36" s="2084">
        <f t="shared" si="22"/>
        <v>-1</v>
      </c>
      <c r="AU36" s="2084">
        <f t="shared" si="22"/>
        <v>-1</v>
      </c>
      <c r="AV36" s="2084">
        <f t="shared" si="22"/>
        <v>-1</v>
      </c>
      <c r="AW36" s="2084">
        <f t="shared" si="22"/>
        <v>-1</v>
      </c>
      <c r="AX36" s="2084">
        <f t="shared" si="22"/>
        <v>-1</v>
      </c>
      <c r="AY36" s="2084">
        <f t="shared" si="22"/>
        <v>-1</v>
      </c>
      <c r="AZ36" s="2084">
        <f t="shared" si="22"/>
        <v>-1</v>
      </c>
      <c r="BA36" s="2084">
        <f t="shared" si="22"/>
        <v>-1</v>
      </c>
      <c r="BB36" s="2085">
        <f t="shared" si="22"/>
        <v>-1</v>
      </c>
    </row>
    <row r="37" spans="1:56 16384:16384" s="2082" customFormat="1" x14ac:dyDescent="0.2">
      <c r="P37" s="2083"/>
      <c r="Q37" s="2083"/>
      <c r="R37" s="2083"/>
      <c r="S37" s="2083"/>
      <c r="T37" s="2083"/>
      <c r="U37" s="2083"/>
      <c r="V37" s="2083"/>
      <c r="W37" s="2083"/>
      <c r="X37" s="2083"/>
      <c r="Y37" s="2083"/>
      <c r="Z37" s="2083"/>
      <c r="AA37" s="2083"/>
      <c r="AB37" s="2083"/>
      <c r="AC37" s="2083"/>
      <c r="AD37" s="2083"/>
      <c r="AE37" s="2083"/>
      <c r="AF37" s="2083"/>
      <c r="AG37" s="2083"/>
      <c r="AH37" s="2083"/>
      <c r="AI37" s="2083"/>
      <c r="AJ37" s="2083">
        <f t="shared" ref="AJ37:BB37" si="23">AJ34-AJ25</f>
        <v>240674.77418546309</v>
      </c>
      <c r="AK37" s="2083">
        <f t="shared" si="23"/>
        <v>190191.09418546315</v>
      </c>
      <c r="AL37" s="2083">
        <f t="shared" si="23"/>
        <v>135202.42418546323</v>
      </c>
      <c r="AM37" s="2083">
        <f t="shared" si="23"/>
        <v>46026.334185463144</v>
      </c>
      <c r="AN37" s="2083">
        <f t="shared" si="23"/>
        <v>-11202.445814536884</v>
      </c>
      <c r="AO37" s="2083">
        <f t="shared" si="23"/>
        <v>-48877.685814536875</v>
      </c>
      <c r="AP37" s="2083">
        <f t="shared" si="23"/>
        <v>-140679.815814537</v>
      </c>
      <c r="AQ37" s="2083">
        <f t="shared" si="23"/>
        <v>-198861.45581453689</v>
      </c>
      <c r="AR37" s="2083">
        <f t="shared" si="23"/>
        <v>-272892.64581453684</v>
      </c>
      <c r="AS37" s="2083">
        <f t="shared" si="23"/>
        <v>-337747.4658145369</v>
      </c>
      <c r="AT37" s="2083">
        <f t="shared" si="23"/>
        <v>-439649.12581453682</v>
      </c>
      <c r="AU37" s="2083">
        <f t="shared" si="23"/>
        <v>-496323.065814537</v>
      </c>
      <c r="AV37" s="2083">
        <f t="shared" si="23"/>
        <v>-545039.32581453677</v>
      </c>
      <c r="AW37" s="2083">
        <f t="shared" si="23"/>
        <v>-625746.45581453666</v>
      </c>
      <c r="AX37" s="2083">
        <f t="shared" si="23"/>
        <v>-704606.69581453688</v>
      </c>
      <c r="AY37" s="2083">
        <f t="shared" si="23"/>
        <v>-777909.01581453672</v>
      </c>
      <c r="AZ37" s="2083">
        <f t="shared" si="23"/>
        <v>-849706.51581453672</v>
      </c>
      <c r="BA37" s="2083">
        <f t="shared" si="23"/>
        <v>-903937.64581453661</v>
      </c>
      <c r="BB37" s="2086">
        <f t="shared" si="23"/>
        <v>0</v>
      </c>
      <c r="XFD37" s="355"/>
    </row>
  </sheetData>
  <customSheetViews>
    <customSheetView guid="{22CDCF1B-A998-4C66-A90E-5BC54F71D148}" showRuler="0" topLeftCell="N1">
      <selection activeCell="A1669" sqref="A1669"/>
      <pageMargins left="0.75" right="0.75" top="1" bottom="1" header="0.5" footer="0.5"/>
      <pageSetup paperSize="9" orientation="portrait" r:id="rId1"/>
      <headerFooter alignWithMargins="0"/>
    </customSheetView>
    <customSheetView guid="{EEF632F4-194A-46FA-A666-DFA3C20FCC0C}" showPageBreaks="1" showRuler="0" topLeftCell="L4">
      <selection activeCell="Z33" sqref="Z33"/>
      <pageMargins left="0.75" right="0.75" top="1" bottom="1" header="0.5" footer="0.5"/>
      <pageSetup paperSize="9" orientation="portrait" r:id="rId2"/>
      <headerFooter alignWithMargins="0"/>
    </customSheetView>
    <customSheetView guid="{B253F0B5-16E0-4030-8F1B-D810AA430E4F}" showRuler="0" topLeftCell="U7">
      <selection activeCell="AA33" sqref="AA33"/>
      <pageMargins left="0.75" right="0.75" top="1" bottom="1" header="0.5" footer="0.5"/>
      <pageSetup paperSize="9" orientation="portrait" r:id="rId3"/>
      <headerFooter alignWithMargins="0"/>
    </customSheetView>
    <customSheetView guid="{BE55C6D2-CFCD-43C4-899B-009D5EF25234}" showRuler="0" topLeftCell="N1">
      <selection activeCell="A7" sqref="A7:XFD7"/>
      <pageMargins left="0.75" right="0.75" top="1" bottom="1" header="0.5" footer="0.5"/>
      <pageSetup paperSize="9" orientation="portrait" r:id="rId4"/>
      <headerFooter alignWithMargins="0"/>
    </customSheetView>
    <customSheetView guid="{7636C453-549A-4F6D-9430-D240E8CD914B}" showRuler="0">
      <selection activeCell="O15" sqref="O15"/>
      <pageMargins left="0.75" right="0.75" top="1" bottom="1" header="0.5" footer="0.5"/>
      <pageSetup paperSize="9" orientation="portrait" r:id="rId5"/>
      <headerFooter alignWithMargins="0"/>
    </customSheetView>
    <customSheetView guid="{44A32263-99D3-4627-8E19-5E90B1BA6A9B}" showRuler="0" topLeftCell="AR1">
      <selection activeCell="AY10" sqref="AJ10:AY10"/>
      <pageMargins left="0.75" right="0.75" top="1" bottom="1" header="0.5" footer="0.5"/>
      <pageSetup paperSize="9" orientation="portrait" r:id="rId6"/>
      <headerFooter alignWithMargins="0"/>
    </customSheetView>
    <customSheetView guid="{5318FB8F-D1A9-4668-BD6C-B7D1DE58AAF3}" showRuler="0" topLeftCell="AR1">
      <selection activeCell="A7" sqref="A7:XFD7"/>
      <pageMargins left="0.75" right="0.75" top="1" bottom="1" header="0.5" footer="0.5"/>
      <pageSetup paperSize="9" orientation="portrait" r:id="rId7"/>
      <headerFooter alignWithMargins="0"/>
    </customSheetView>
    <customSheetView guid="{43F5AAA3-B556-45FF-A35B-9AF3E75AD368}" showRuler="0" topLeftCell="N1">
      <selection activeCell="A7" sqref="A7:XFD7"/>
      <pageMargins left="0.75" right="0.75" top="1" bottom="1" header="0.5" footer="0.5"/>
      <pageSetup paperSize="9" orientation="portrait" r:id="rId8"/>
      <headerFooter alignWithMargins="0"/>
    </customSheetView>
    <customSheetView guid="{6253D632-6DBB-4325-BCEA-2CD8430E5C69}" showRuler="0">
      <selection activeCell="L15" sqref="L15"/>
      <pageMargins left="0.75" right="0.75" top="1" bottom="1" header="0.5" footer="0.5"/>
      <pageSetup paperSize="9" orientation="portrait" r:id="rId9"/>
      <headerFooter alignWithMargins="0"/>
    </customSheetView>
  </customSheetViews>
  <mergeCells count="1">
    <mergeCell ref="AF3:AH3"/>
  </mergeCells>
  <phoneticPr fontId="19" type="noConversion"/>
  <pageMargins left="0.75" right="0.75" top="1" bottom="1" header="0.5" footer="0.5"/>
  <pageSetup paperSize="9" orientation="portrait" r:id="rId10"/>
  <headerFooter alignWithMargins="0"/>
  <legacyDrawing r:id="rId1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"/>
  <sheetViews>
    <sheetView topLeftCell="A7" workbookViewId="0">
      <selection activeCell="C45" sqref="C45"/>
    </sheetView>
  </sheetViews>
  <sheetFormatPr defaultRowHeight="12.75" x14ac:dyDescent="0.2"/>
  <cols>
    <col min="1" max="1" width="14.5703125" customWidth="1"/>
    <col min="2" max="2" width="25" bestFit="1" customWidth="1"/>
    <col min="3" max="3" width="27.85546875" customWidth="1"/>
    <col min="4" max="4" width="32" bestFit="1" customWidth="1"/>
    <col min="5" max="5" width="12.5703125" customWidth="1"/>
    <col min="6" max="6" width="16.42578125" bestFit="1" customWidth="1"/>
    <col min="7" max="7" width="16.42578125" customWidth="1"/>
    <col min="8" max="8" width="23.85546875" customWidth="1"/>
    <col min="9" max="9" width="25" customWidth="1"/>
    <col min="10" max="10" width="12" customWidth="1"/>
    <col min="11" max="11" width="18" style="61" customWidth="1"/>
    <col min="12" max="12" width="17" style="61" customWidth="1"/>
  </cols>
  <sheetData>
    <row r="1" spans="1:12" s="923" customFormat="1" x14ac:dyDescent="0.2">
      <c r="A1" s="942" t="s">
        <v>227</v>
      </c>
      <c r="K1" s="938"/>
      <c r="L1" s="938"/>
    </row>
    <row r="2" spans="1:12" s="926" customFormat="1" x14ac:dyDescent="0.2">
      <c r="K2" s="934"/>
      <c r="L2" s="934"/>
    </row>
    <row r="3" spans="1:12" ht="15" x14ac:dyDescent="0.25">
      <c r="A3" s="453">
        <v>42906</v>
      </c>
      <c r="B3" s="454" t="s">
        <v>1142</v>
      </c>
      <c r="C3" s="517" t="s">
        <v>12</v>
      </c>
      <c r="D3" s="2412" t="s">
        <v>1267</v>
      </c>
      <c r="E3" s="2412" t="s">
        <v>1268</v>
      </c>
      <c r="F3" s="2412" t="s">
        <v>1269</v>
      </c>
      <c r="G3" s="2412" t="s">
        <v>1270</v>
      </c>
      <c r="H3" s="2412" t="s">
        <v>1266</v>
      </c>
      <c r="I3" s="454" t="s">
        <v>105</v>
      </c>
      <c r="J3" s="454" t="s">
        <v>1143</v>
      </c>
      <c r="K3" s="528" t="s">
        <v>1144</v>
      </c>
      <c r="L3" s="528" t="s">
        <v>1145</v>
      </c>
    </row>
    <row r="4" spans="1:12" x14ac:dyDescent="0.2">
      <c r="A4" s="63">
        <v>1</v>
      </c>
      <c r="B4" s="2313" t="s">
        <v>1146</v>
      </c>
      <c r="C4" s="61">
        <v>0</v>
      </c>
      <c r="D4" s="2406"/>
      <c r="E4" s="2406"/>
      <c r="F4" s="2406">
        <v>0</v>
      </c>
      <c r="G4" s="2406"/>
      <c r="H4" s="2406">
        <f t="shared" ref="H4:H13" si="0">C4-(SUM(D4:G4))</f>
        <v>0</v>
      </c>
      <c r="J4" s="455">
        <v>42066</v>
      </c>
      <c r="K4" s="529">
        <v>42432</v>
      </c>
      <c r="L4" s="61" t="s">
        <v>1305</v>
      </c>
    </row>
    <row r="5" spans="1:12" x14ac:dyDescent="0.2">
      <c r="A5" s="63">
        <v>2</v>
      </c>
      <c r="B5" s="681" t="s">
        <v>1147</v>
      </c>
      <c r="C5" s="61">
        <v>38</v>
      </c>
      <c r="D5" s="2406"/>
      <c r="E5" s="2406"/>
      <c r="F5" s="2406">
        <v>0</v>
      </c>
      <c r="G5" s="2406"/>
      <c r="H5" s="2406">
        <f t="shared" si="0"/>
        <v>38</v>
      </c>
      <c r="J5" s="455">
        <v>41883</v>
      </c>
    </row>
    <row r="6" spans="1:12" x14ac:dyDescent="0.2">
      <c r="A6" s="63">
        <v>3</v>
      </c>
      <c r="B6" s="680" t="s">
        <v>1148</v>
      </c>
      <c r="C6" s="61">
        <v>38</v>
      </c>
      <c r="D6" s="2406"/>
      <c r="E6" s="2406"/>
      <c r="F6" s="2406"/>
      <c r="G6" s="2406"/>
      <c r="H6" s="2406">
        <f t="shared" si="0"/>
        <v>38</v>
      </c>
      <c r="J6" s="455">
        <v>42005</v>
      </c>
    </row>
    <row r="7" spans="1:12" x14ac:dyDescent="0.2">
      <c r="A7" s="63">
        <v>4</v>
      </c>
      <c r="B7" s="680" t="s">
        <v>1149</v>
      </c>
      <c r="C7" s="61">
        <v>38</v>
      </c>
      <c r="D7" s="2406"/>
      <c r="E7" s="2406"/>
      <c r="F7" s="2406"/>
      <c r="G7" s="2406"/>
      <c r="H7" s="2406">
        <f t="shared" si="0"/>
        <v>38</v>
      </c>
      <c r="J7" s="455">
        <v>42005</v>
      </c>
    </row>
    <row r="8" spans="1:12" x14ac:dyDescent="0.2">
      <c r="A8" s="63">
        <v>5</v>
      </c>
      <c r="B8" s="683" t="s">
        <v>1150</v>
      </c>
      <c r="C8" s="61">
        <v>38</v>
      </c>
      <c r="D8" s="2406"/>
      <c r="E8" s="2406"/>
      <c r="F8" s="2406"/>
      <c r="G8" s="2406"/>
      <c r="H8" s="2406">
        <f t="shared" si="0"/>
        <v>38</v>
      </c>
    </row>
    <row r="9" spans="1:12" x14ac:dyDescent="0.2">
      <c r="A9" s="63">
        <v>6</v>
      </c>
      <c r="B9" s="680" t="s">
        <v>1151</v>
      </c>
      <c r="C9" s="61">
        <v>38</v>
      </c>
      <c r="D9" s="2406"/>
      <c r="E9" s="2406">
        <v>36.25</v>
      </c>
      <c r="F9" s="2406"/>
      <c r="G9" s="2406"/>
      <c r="H9" s="2406">
        <f t="shared" si="0"/>
        <v>1.75</v>
      </c>
      <c r="J9" s="455">
        <v>42401</v>
      </c>
    </row>
    <row r="10" spans="1:12" x14ac:dyDescent="0.2">
      <c r="A10" s="63">
        <v>7</v>
      </c>
      <c r="B10" s="680" t="s">
        <v>1152</v>
      </c>
      <c r="C10" s="61">
        <v>38</v>
      </c>
      <c r="D10" s="2406">
        <v>0</v>
      </c>
      <c r="E10" s="2406"/>
      <c r="F10" s="2406">
        <v>38</v>
      </c>
      <c r="G10" s="2406"/>
      <c r="H10" s="2406">
        <f t="shared" si="0"/>
        <v>0</v>
      </c>
      <c r="J10" s="455">
        <v>42296</v>
      </c>
    </row>
    <row r="11" spans="1:12" x14ac:dyDescent="0.2">
      <c r="A11" s="63">
        <v>8</v>
      </c>
      <c r="B11" t="s">
        <v>1209</v>
      </c>
      <c r="C11" s="61">
        <v>38</v>
      </c>
      <c r="D11" s="2406"/>
      <c r="E11" s="2406"/>
      <c r="F11" s="2406"/>
      <c r="G11" s="2406"/>
      <c r="H11" s="2406">
        <f t="shared" si="0"/>
        <v>38</v>
      </c>
      <c r="J11" s="455">
        <v>42499</v>
      </c>
      <c r="K11" s="529">
        <v>43100</v>
      </c>
    </row>
    <row r="12" spans="1:12" x14ac:dyDescent="0.2">
      <c r="A12" s="63">
        <v>9</v>
      </c>
      <c r="B12" s="680" t="s">
        <v>1153</v>
      </c>
      <c r="C12" s="61">
        <v>38</v>
      </c>
      <c r="D12" s="2406"/>
      <c r="E12" s="2406"/>
      <c r="F12" s="2406"/>
      <c r="G12" s="2406"/>
      <c r="H12" s="2406">
        <f t="shared" si="0"/>
        <v>38</v>
      </c>
      <c r="J12" s="455">
        <v>42334</v>
      </c>
      <c r="K12" s="61" t="s">
        <v>1314</v>
      </c>
    </row>
    <row r="13" spans="1:12" x14ac:dyDescent="0.2">
      <c r="A13" s="63">
        <v>10</v>
      </c>
      <c r="B13" s="575" t="s">
        <v>1154</v>
      </c>
      <c r="C13" s="61">
        <v>15</v>
      </c>
      <c r="D13" s="2406">
        <v>0</v>
      </c>
      <c r="E13" s="2406"/>
      <c r="F13" s="2406"/>
      <c r="G13" s="2406"/>
      <c r="H13" s="2406">
        <f t="shared" si="0"/>
        <v>15</v>
      </c>
      <c r="J13" s="455"/>
      <c r="K13" s="529">
        <v>42521</v>
      </c>
    </row>
    <row r="14" spans="1:12" x14ac:dyDescent="0.2">
      <c r="A14" s="63">
        <v>11</v>
      </c>
      <c r="B14" t="s">
        <v>1802</v>
      </c>
      <c r="C14" s="61">
        <v>38</v>
      </c>
      <c r="D14" s="2413"/>
      <c r="E14" s="2406"/>
      <c r="F14" s="2406"/>
      <c r="G14" s="2406"/>
      <c r="H14" s="2406">
        <f>C14-(SUM(D14:G14))</f>
        <v>38</v>
      </c>
      <c r="J14" s="455">
        <v>42618</v>
      </c>
      <c r="K14" s="61" t="s">
        <v>1803</v>
      </c>
    </row>
    <row r="15" spans="1:12" x14ac:dyDescent="0.2">
      <c r="A15" s="63">
        <v>12</v>
      </c>
      <c r="B15" s="2313" t="s">
        <v>1313</v>
      </c>
      <c r="C15" s="61">
        <v>0</v>
      </c>
      <c r="D15" s="2413"/>
      <c r="E15" s="2406"/>
      <c r="F15" s="2406"/>
      <c r="G15" s="2406"/>
      <c r="H15" s="2406">
        <f>C15-(SUM(D15:G15))</f>
        <v>0</v>
      </c>
      <c r="J15" s="455">
        <v>42604</v>
      </c>
      <c r="K15" s="529">
        <v>42968</v>
      </c>
    </row>
    <row r="16" spans="1:12" x14ac:dyDescent="0.2">
      <c r="A16" s="63">
        <v>13</v>
      </c>
      <c r="B16" t="s">
        <v>1476</v>
      </c>
      <c r="C16" s="596">
        <v>38</v>
      </c>
      <c r="D16" s="2413">
        <v>0</v>
      </c>
      <c r="E16" s="2406"/>
      <c r="F16" s="2406"/>
      <c r="G16" s="2406"/>
      <c r="H16" s="2406">
        <f>C16-(SUM(D16:G16))</f>
        <v>38</v>
      </c>
      <c r="J16" s="455">
        <v>42556</v>
      </c>
      <c r="K16" s="596" t="s">
        <v>1595</v>
      </c>
      <c r="L16" s="596"/>
    </row>
    <row r="17" spans="1:12" x14ac:dyDescent="0.2">
      <c r="A17" s="63">
        <v>14</v>
      </c>
      <c r="B17" t="s">
        <v>1477</v>
      </c>
      <c r="C17" s="596">
        <v>38</v>
      </c>
      <c r="D17" s="2413"/>
      <c r="E17" s="2406"/>
      <c r="F17" s="2406"/>
      <c r="G17" s="2406"/>
      <c r="H17" s="2406">
        <f>C17-(SUM(D17:G17))</f>
        <v>38</v>
      </c>
      <c r="J17" s="702">
        <v>42557</v>
      </c>
      <c r="K17" s="596" t="s">
        <v>1415</v>
      </c>
      <c r="L17" s="596"/>
    </row>
    <row r="18" spans="1:12" x14ac:dyDescent="0.2">
      <c r="A18" s="63">
        <v>15</v>
      </c>
      <c r="B18" t="s">
        <v>3093</v>
      </c>
      <c r="C18" s="596">
        <v>38</v>
      </c>
      <c r="D18" s="2413">
        <v>0</v>
      </c>
      <c r="E18" s="2406"/>
      <c r="F18" s="2406"/>
      <c r="G18" s="2406"/>
      <c r="H18" s="2406">
        <f>C18-(SUM(D18:G18))</f>
        <v>38</v>
      </c>
      <c r="J18" s="455">
        <v>42639</v>
      </c>
      <c r="K18" s="596" t="s">
        <v>3244</v>
      </c>
      <c r="L18" s="596"/>
    </row>
    <row r="19" spans="1:12" x14ac:dyDescent="0.2">
      <c r="A19" s="63">
        <v>16</v>
      </c>
      <c r="B19" t="s">
        <v>3996</v>
      </c>
      <c r="C19" s="596">
        <v>38</v>
      </c>
      <c r="D19" s="2413">
        <v>19</v>
      </c>
      <c r="E19" s="2406"/>
      <c r="F19" s="2406"/>
      <c r="G19" s="2406"/>
      <c r="H19" s="2406">
        <f t="shared" ref="H19:H21" si="1">C19-(SUM(D19:G19))</f>
        <v>19</v>
      </c>
      <c r="J19" s="455"/>
      <c r="K19" s="596"/>
      <c r="L19" s="596"/>
    </row>
    <row r="20" spans="1:12" x14ac:dyDescent="0.2">
      <c r="A20" s="63">
        <v>17</v>
      </c>
      <c r="B20" t="s">
        <v>4156</v>
      </c>
      <c r="C20" s="596">
        <v>38</v>
      </c>
      <c r="D20" s="2413">
        <v>19</v>
      </c>
      <c r="E20" s="2406"/>
      <c r="F20" s="2406"/>
      <c r="G20" s="2406"/>
      <c r="H20" s="2406">
        <f t="shared" si="1"/>
        <v>19</v>
      </c>
      <c r="J20" s="455"/>
      <c r="K20" s="596"/>
      <c r="L20" s="596"/>
    </row>
    <row r="21" spans="1:12" x14ac:dyDescent="0.2">
      <c r="A21" s="63">
        <v>18</v>
      </c>
      <c r="B21" t="s">
        <v>4155</v>
      </c>
      <c r="C21" s="596">
        <v>38</v>
      </c>
      <c r="D21" s="2413"/>
      <c r="E21" s="2406"/>
      <c r="F21" s="2406">
        <v>38</v>
      </c>
      <c r="G21" s="2406"/>
      <c r="H21" s="2406">
        <f t="shared" si="1"/>
        <v>0</v>
      </c>
      <c r="J21" s="455"/>
      <c r="K21" s="596"/>
      <c r="L21" s="596"/>
    </row>
    <row r="22" spans="1:12" x14ac:dyDescent="0.2">
      <c r="A22" s="63"/>
      <c r="C22" s="456"/>
      <c r="D22" s="456"/>
      <c r="E22" s="456"/>
      <c r="F22" s="456"/>
      <c r="G22" s="456"/>
      <c r="H22" s="456"/>
      <c r="J22" s="455"/>
    </row>
    <row r="23" spans="1:12" x14ac:dyDescent="0.2">
      <c r="A23" s="63"/>
      <c r="C23" s="61"/>
      <c r="J23" s="455"/>
    </row>
    <row r="24" spans="1:12" ht="15" x14ac:dyDescent="0.25">
      <c r="A24" s="63"/>
      <c r="C24" s="457">
        <f t="shared" ref="C24:G24" si="2">SUM(C4:C23)</f>
        <v>585</v>
      </c>
      <c r="D24" s="512">
        <f t="shared" si="2"/>
        <v>38</v>
      </c>
      <c r="E24" s="516">
        <f t="shared" si="2"/>
        <v>36.25</v>
      </c>
      <c r="F24" s="512">
        <f t="shared" si="2"/>
        <v>76</v>
      </c>
      <c r="G24" s="512">
        <f t="shared" si="2"/>
        <v>0</v>
      </c>
      <c r="H24">
        <f>SUM(H4:H23)</f>
        <v>434.75</v>
      </c>
    </row>
    <row r="25" spans="1:12" ht="15" x14ac:dyDescent="0.25">
      <c r="A25" s="63"/>
      <c r="C25" s="457"/>
      <c r="D25" s="512"/>
      <c r="E25" s="516"/>
      <c r="F25" s="512"/>
      <c r="G25" s="512"/>
    </row>
    <row r="26" spans="1:12" x14ac:dyDescent="0.2">
      <c r="A26" s="63"/>
      <c r="C26" s="61"/>
      <c r="I26" t="s">
        <v>1340</v>
      </c>
      <c r="J26">
        <v>1</v>
      </c>
    </row>
    <row r="27" spans="1:12" x14ac:dyDescent="0.2">
      <c r="A27" s="63"/>
      <c r="B27" t="s">
        <v>1157</v>
      </c>
      <c r="C27" s="61">
        <v>38</v>
      </c>
      <c r="D27" t="s">
        <v>4023</v>
      </c>
      <c r="I27" t="s">
        <v>1334</v>
      </c>
      <c r="J27">
        <v>1.25</v>
      </c>
    </row>
    <row r="28" spans="1:12" x14ac:dyDescent="0.2">
      <c r="A28" s="63"/>
      <c r="C28" s="2406">
        <v>38</v>
      </c>
      <c r="D28" t="s">
        <v>4154</v>
      </c>
      <c r="K28" s="2406"/>
      <c r="L28" s="2406"/>
    </row>
    <row r="29" spans="1:12" x14ac:dyDescent="0.2">
      <c r="A29" s="63"/>
      <c r="C29" s="456">
        <v>36.25</v>
      </c>
      <c r="D29" t="s">
        <v>1271</v>
      </c>
      <c r="I29" t="s">
        <v>1335</v>
      </c>
      <c r="J29">
        <v>2</v>
      </c>
    </row>
    <row r="30" spans="1:12" ht="15" x14ac:dyDescent="0.25">
      <c r="A30" s="63"/>
      <c r="C30" s="457">
        <f>SUM(C27:C29)</f>
        <v>112.25</v>
      </c>
      <c r="I30" t="s">
        <v>1336</v>
      </c>
      <c r="J30">
        <v>0.5</v>
      </c>
    </row>
    <row r="31" spans="1:12" x14ac:dyDescent="0.2">
      <c r="A31" s="63"/>
      <c r="C31" s="61"/>
      <c r="I31" t="s">
        <v>1337</v>
      </c>
      <c r="J31">
        <v>5</v>
      </c>
    </row>
    <row r="32" spans="1:12" x14ac:dyDescent="0.2">
      <c r="A32" s="63"/>
      <c r="B32" t="s">
        <v>1158</v>
      </c>
      <c r="C32" s="61"/>
      <c r="I32" t="s">
        <v>1338</v>
      </c>
      <c r="J32">
        <v>5</v>
      </c>
    </row>
    <row r="33" spans="1:12" x14ac:dyDescent="0.2">
      <c r="A33" s="63"/>
      <c r="C33" s="61"/>
      <c r="I33" t="s">
        <v>1339</v>
      </c>
      <c r="J33">
        <v>2</v>
      </c>
    </row>
    <row r="34" spans="1:12" x14ac:dyDescent="0.2">
      <c r="A34" s="63"/>
      <c r="C34" s="61"/>
      <c r="I34" t="s">
        <v>1341</v>
      </c>
      <c r="J34">
        <v>2</v>
      </c>
    </row>
    <row r="35" spans="1:12" x14ac:dyDescent="0.2">
      <c r="A35" s="63"/>
      <c r="C35" s="61">
        <v>0</v>
      </c>
      <c r="D35" t="s">
        <v>1154</v>
      </c>
      <c r="I35" t="s">
        <v>1342</v>
      </c>
      <c r="J35">
        <v>5</v>
      </c>
    </row>
    <row r="36" spans="1:12" x14ac:dyDescent="0.2">
      <c r="A36" s="63"/>
      <c r="C36" s="61">
        <v>0</v>
      </c>
      <c r="D36" t="s">
        <v>1476</v>
      </c>
      <c r="I36" t="s">
        <v>1343</v>
      </c>
      <c r="J36">
        <v>1.5</v>
      </c>
    </row>
    <row r="37" spans="1:12" x14ac:dyDescent="0.2">
      <c r="A37" s="63"/>
      <c r="C37" s="684">
        <v>19</v>
      </c>
      <c r="D37" t="s">
        <v>3996</v>
      </c>
      <c r="I37" t="s">
        <v>2408</v>
      </c>
      <c r="J37">
        <v>4</v>
      </c>
      <c r="K37" s="684"/>
      <c r="L37" s="684"/>
    </row>
    <row r="38" spans="1:12" x14ac:dyDescent="0.2">
      <c r="A38" s="63"/>
      <c r="C38" s="61">
        <v>19</v>
      </c>
      <c r="D38" t="s">
        <v>4156</v>
      </c>
      <c r="I38" t="s">
        <v>1344</v>
      </c>
      <c r="J38">
        <v>2</v>
      </c>
    </row>
    <row r="39" spans="1:12" x14ac:dyDescent="0.2">
      <c r="A39" s="63"/>
      <c r="C39" s="456"/>
      <c r="I39" t="s">
        <v>1345</v>
      </c>
      <c r="J39">
        <v>5</v>
      </c>
    </row>
    <row r="40" spans="1:12" ht="15" x14ac:dyDescent="0.25">
      <c r="A40" s="63"/>
      <c r="C40" s="457">
        <f>SUM(C32:C39)</f>
        <v>38</v>
      </c>
    </row>
    <row r="41" spans="1:12" ht="15" x14ac:dyDescent="0.25">
      <c r="A41" s="63"/>
      <c r="C41" s="457"/>
      <c r="J41">
        <f>SUM(J26:J40)</f>
        <v>36.25</v>
      </c>
      <c r="K41" s="703"/>
      <c r="L41" s="703"/>
    </row>
    <row r="42" spans="1:12" ht="15" x14ac:dyDescent="0.25">
      <c r="A42" s="63"/>
      <c r="C42" s="457"/>
      <c r="K42" s="703"/>
      <c r="L42" s="703"/>
    </row>
    <row r="43" spans="1:12" ht="15" x14ac:dyDescent="0.25">
      <c r="A43" s="63"/>
      <c r="C43" s="457"/>
      <c r="K43" s="703"/>
      <c r="L43" s="703"/>
    </row>
    <row r="44" spans="1:12" ht="15" x14ac:dyDescent="0.25">
      <c r="A44" s="63"/>
      <c r="C44" s="457"/>
      <c r="K44" s="736"/>
      <c r="L44" s="736"/>
    </row>
    <row r="45" spans="1:12" x14ac:dyDescent="0.2">
      <c r="A45" s="63"/>
      <c r="C45" s="61">
        <f>C24-C30-C40</f>
        <v>434.75</v>
      </c>
    </row>
    <row r="46" spans="1:12" x14ac:dyDescent="0.2">
      <c r="A46" s="63"/>
      <c r="B46" t="s">
        <v>1651</v>
      </c>
      <c r="C46" s="536">
        <f>C24-C30-C40</f>
        <v>434.75</v>
      </c>
    </row>
    <row r="47" spans="1:12" x14ac:dyDescent="0.2">
      <c r="J47" s="537">
        <f>SUM(J26:J45)</f>
        <v>72.5</v>
      </c>
    </row>
    <row r="49" spans="1:12" x14ac:dyDescent="0.2">
      <c r="A49" t="s">
        <v>1414</v>
      </c>
    </row>
    <row r="50" spans="1:12" x14ac:dyDescent="0.2">
      <c r="A50" s="510"/>
      <c r="B50" t="s">
        <v>1156</v>
      </c>
      <c r="C50" s="508"/>
      <c r="I50" t="s">
        <v>1316</v>
      </c>
      <c r="J50" s="601">
        <v>42437</v>
      </c>
    </row>
    <row r="51" spans="1:12" x14ac:dyDescent="0.2">
      <c r="B51" t="s">
        <v>1306</v>
      </c>
      <c r="I51" s="601" t="s">
        <v>1650</v>
      </c>
      <c r="J51" s="601">
        <v>42514</v>
      </c>
      <c r="K51" s="703"/>
      <c r="L51" s="703"/>
    </row>
    <row r="52" spans="1:12" x14ac:dyDescent="0.2">
      <c r="B52" t="s">
        <v>1155</v>
      </c>
      <c r="I52" t="s">
        <v>1910</v>
      </c>
      <c r="J52" s="601">
        <v>42370</v>
      </c>
      <c r="K52" s="762"/>
      <c r="L52" s="762"/>
    </row>
    <row r="53" spans="1:12" x14ac:dyDescent="0.2">
      <c r="B53" t="s">
        <v>2406</v>
      </c>
      <c r="I53" t="s">
        <v>2407</v>
      </c>
      <c r="K53" s="864"/>
      <c r="L53" s="864"/>
    </row>
    <row r="54" spans="1:12" x14ac:dyDescent="0.2">
      <c r="B54" t="s">
        <v>1804</v>
      </c>
      <c r="I54" t="s">
        <v>2755</v>
      </c>
      <c r="J54" s="601">
        <v>42619</v>
      </c>
      <c r="K54" s="1186"/>
      <c r="L54" s="1186"/>
    </row>
    <row r="55" spans="1:12" x14ac:dyDescent="0.2">
      <c r="B55" t="s">
        <v>3242</v>
      </c>
      <c r="I55" t="s">
        <v>3243</v>
      </c>
      <c r="K55" s="1592"/>
      <c r="L55" s="1592"/>
    </row>
  </sheetData>
  <customSheetViews>
    <customSheetView guid="{22CDCF1B-A998-4C66-A90E-5BC54F71D148}" showPageBreaks="1">
      <selection activeCell="H33" sqref="H33"/>
      <pageMargins left="0.25" right="0.25" top="0.75" bottom="0.75" header="0.3" footer="0.3"/>
      <pageSetup paperSize="8" orientation="landscape" r:id="rId1"/>
    </customSheetView>
    <customSheetView guid="{EEF632F4-194A-46FA-A666-DFA3C20FCC0C}" showPageBreaks="1">
      <selection activeCell="F15" sqref="F15"/>
      <pageMargins left="0.7" right="0.7" top="0.75" bottom="0.75" header="0.3" footer="0.3"/>
      <pageSetup paperSize="9" orientation="portrait" r:id="rId2"/>
    </customSheetView>
    <customSheetView guid="{B253F0B5-16E0-4030-8F1B-D810AA430E4F}">
      <selection activeCell="F37" sqref="F37"/>
      <pageMargins left="0.7" right="0.7" top="0.75" bottom="0.75" header="0.3" footer="0.3"/>
      <pageSetup paperSize="9" orientation="portrait" horizontalDpi="0" verticalDpi="0" r:id="rId3"/>
    </customSheetView>
    <customSheetView guid="{BE55C6D2-CFCD-43C4-899B-009D5EF25234}">
      <selection activeCell="B22" sqref="B22"/>
      <pageMargins left="0.25" right="0.25" top="0.75" bottom="0.75" header="0.3" footer="0.3"/>
      <pageSetup paperSize="8" orientation="landscape" r:id="rId4"/>
    </customSheetView>
    <customSheetView guid="{7636C453-549A-4F6D-9430-D240E8CD914B}">
      <selection activeCell="G32" sqref="G32"/>
      <pageMargins left="0.25" right="0.25" top="0.75" bottom="0.75" header="0.3" footer="0.3"/>
      <pageSetup paperSize="8" orientation="landscape" r:id="rId5"/>
    </customSheetView>
    <customSheetView guid="{44A32263-99D3-4627-8E19-5E90B1BA6A9B}">
      <selection activeCell="A14" sqref="A14:IV14"/>
      <pageMargins left="0.7" right="0.7" top="0.75" bottom="0.75" header="0.3" footer="0.3"/>
      <pageSetup paperSize="9" orientation="portrait" r:id="rId6"/>
    </customSheetView>
    <customSheetView guid="{5318FB8F-D1A9-4668-BD6C-B7D1DE58AAF3}">
      <selection activeCell="A56" sqref="A56:XFD56"/>
      <pageMargins left="0.7" right="0.7" top="0.75" bottom="0.75" header="0.3" footer="0.3"/>
      <pageSetup paperSize="9" orientation="portrait" r:id="rId7"/>
    </customSheetView>
    <customSheetView guid="{43F5AAA3-B556-45FF-A35B-9AF3E75AD368}">
      <selection sqref="A1:J42"/>
      <pageMargins left="0.25" right="0.25" top="0.75" bottom="0.75" header="0.3" footer="0.3"/>
      <pageSetup paperSize="8" orientation="landscape" r:id="rId8"/>
    </customSheetView>
    <customSheetView guid="{6253D632-6DBB-4325-BCEA-2CD8430E5C69}" topLeftCell="A7">
      <selection activeCell="C45" sqref="C45"/>
      <pageMargins left="0.7" right="0.7" top="0.75" bottom="0.75" header="0.3" footer="0.3"/>
      <pageSetup paperSize="9" orientation="portrait" r:id="rId9"/>
    </customSheetView>
  </customSheetViews>
  <pageMargins left="0.7" right="0.7" top="0.75" bottom="0.75" header="0.3" footer="0.3"/>
  <pageSetup paperSize="9" orientation="portrait" r:id="rId1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59"/>
  <sheetViews>
    <sheetView workbookViewId="0">
      <selection activeCell="C6" sqref="C6"/>
    </sheetView>
  </sheetViews>
  <sheetFormatPr defaultRowHeight="12.75" x14ac:dyDescent="0.2"/>
  <cols>
    <col min="1" max="1" width="15.5703125" style="154" customWidth="1"/>
    <col min="2" max="2" width="20.5703125" style="1113" customWidth="1"/>
    <col min="3" max="3" width="47.85546875" style="154" customWidth="1"/>
    <col min="4" max="4" width="36.28515625" style="154" customWidth="1"/>
    <col min="5" max="5" width="24.85546875" style="154" customWidth="1"/>
  </cols>
  <sheetData>
    <row r="1" spans="1:9" s="923" customFormat="1" x14ac:dyDescent="0.2">
      <c r="A1" s="1122" t="s">
        <v>2500</v>
      </c>
      <c r="B1" s="1123"/>
      <c r="C1" s="1124"/>
      <c r="D1" s="1124"/>
      <c r="E1" s="1125"/>
    </row>
    <row r="2" spans="1:9" s="926" customFormat="1" ht="13.5" thickBot="1" x14ac:dyDescent="0.25">
      <c r="A2" s="1126" t="s">
        <v>56</v>
      </c>
      <c r="B2" s="1127"/>
      <c r="C2" s="1128" t="s">
        <v>1</v>
      </c>
      <c r="D2" s="1128" t="s">
        <v>1918</v>
      </c>
      <c r="E2" s="1129" t="s">
        <v>1920</v>
      </c>
    </row>
    <row r="3" spans="1:9" x14ac:dyDescent="0.2">
      <c r="A3" s="1111"/>
      <c r="B3" s="1114"/>
      <c r="C3" s="518"/>
      <c r="D3" s="1119"/>
      <c r="E3" s="518"/>
    </row>
    <row r="4" spans="1:9" x14ac:dyDescent="0.2">
      <c r="A4" s="1112">
        <v>2016363</v>
      </c>
      <c r="B4" s="1115"/>
      <c r="C4" s="862" t="s">
        <v>1917</v>
      </c>
      <c r="D4" s="518" t="s">
        <v>1919</v>
      </c>
      <c r="E4" s="1120">
        <v>37.799999999999997</v>
      </c>
    </row>
    <row r="5" spans="1:9" x14ac:dyDescent="0.2">
      <c r="A5" s="862">
        <v>2016378</v>
      </c>
      <c r="B5" s="1115"/>
      <c r="C5" s="862" t="s">
        <v>1924</v>
      </c>
      <c r="D5" s="518" t="s">
        <v>1923</v>
      </c>
      <c r="E5" s="1120">
        <v>12.21</v>
      </c>
      <c r="I5" s="60"/>
    </row>
    <row r="6" spans="1:9" x14ac:dyDescent="0.2">
      <c r="A6" s="518">
        <v>2016077</v>
      </c>
      <c r="B6" s="1115"/>
      <c r="C6" s="862" t="s">
        <v>2361</v>
      </c>
      <c r="D6" s="518" t="s">
        <v>1928</v>
      </c>
      <c r="E6" s="1120">
        <v>13.07</v>
      </c>
      <c r="I6" s="60"/>
    </row>
    <row r="7" spans="1:9" x14ac:dyDescent="0.2">
      <c r="A7" s="518">
        <v>2016380</v>
      </c>
      <c r="B7" s="1115"/>
      <c r="C7" s="862" t="s">
        <v>2362</v>
      </c>
      <c r="D7" s="518" t="s">
        <v>1960</v>
      </c>
      <c r="E7" s="1120">
        <v>50.95</v>
      </c>
    </row>
    <row r="8" spans="1:9" x14ac:dyDescent="0.2">
      <c r="A8" s="518">
        <v>2016346</v>
      </c>
      <c r="B8" s="1115"/>
      <c r="C8" s="862" t="s">
        <v>2363</v>
      </c>
      <c r="D8" s="518" t="s">
        <v>1960</v>
      </c>
      <c r="E8" s="1120">
        <v>28.46</v>
      </c>
    </row>
    <row r="9" spans="1:9" x14ac:dyDescent="0.2">
      <c r="A9" s="518">
        <v>2016553</v>
      </c>
      <c r="B9" s="1115" t="s">
        <v>1724</v>
      </c>
      <c r="C9" s="862" t="s">
        <v>2364</v>
      </c>
      <c r="D9" s="518" t="s">
        <v>1928</v>
      </c>
      <c r="E9" s="1121">
        <v>49.03</v>
      </c>
      <c r="F9" s="518"/>
      <c r="G9" s="518"/>
    </row>
    <row r="10" spans="1:9" x14ac:dyDescent="0.2">
      <c r="A10" s="518">
        <v>2016214</v>
      </c>
      <c r="B10" s="1115" t="s">
        <v>1987</v>
      </c>
      <c r="C10" s="862" t="s">
        <v>1984</v>
      </c>
      <c r="D10" s="518" t="s">
        <v>1985</v>
      </c>
      <c r="E10" s="1121">
        <v>436.8</v>
      </c>
      <c r="F10" s="862" t="s">
        <v>1986</v>
      </c>
      <c r="G10" s="863">
        <v>42633</v>
      </c>
    </row>
    <row r="11" spans="1:9" x14ac:dyDescent="0.2">
      <c r="A11" s="518">
        <v>2016282</v>
      </c>
      <c r="B11" s="1115"/>
      <c r="C11" s="862" t="s">
        <v>2365</v>
      </c>
      <c r="D11" s="518" t="s">
        <v>2001</v>
      </c>
      <c r="E11" s="1121">
        <v>15.44</v>
      </c>
    </row>
    <row r="12" spans="1:9" x14ac:dyDescent="0.2">
      <c r="A12" s="518">
        <v>2016408</v>
      </c>
      <c r="B12" s="1115"/>
      <c r="C12" s="862" t="s">
        <v>2366</v>
      </c>
      <c r="D12" s="518" t="s">
        <v>2002</v>
      </c>
      <c r="E12" s="1121">
        <v>39.26</v>
      </c>
    </row>
    <row r="13" spans="1:9" x14ac:dyDescent="0.2">
      <c r="A13" s="518">
        <v>2016543</v>
      </c>
      <c r="B13" s="1115" t="s">
        <v>1724</v>
      </c>
      <c r="C13" s="862" t="s">
        <v>2367</v>
      </c>
      <c r="D13" s="518" t="s">
        <v>1928</v>
      </c>
      <c r="E13" s="1121">
        <v>89.58</v>
      </c>
    </row>
    <row r="14" spans="1:9" x14ac:dyDescent="0.2">
      <c r="A14" s="518">
        <v>2016461</v>
      </c>
      <c r="B14" s="1115" t="s">
        <v>2011</v>
      </c>
      <c r="C14" s="862" t="s">
        <v>2368</v>
      </c>
      <c r="D14" s="862" t="s">
        <v>2012</v>
      </c>
      <c r="E14" s="1121">
        <v>10.24</v>
      </c>
    </row>
    <row r="15" spans="1:9" x14ac:dyDescent="0.2">
      <c r="A15" s="518">
        <v>20146461</v>
      </c>
      <c r="B15" s="1113" t="s">
        <v>2011</v>
      </c>
      <c r="C15" s="862" t="s">
        <v>2369</v>
      </c>
      <c r="D15" s="862" t="s">
        <v>2012</v>
      </c>
      <c r="E15" s="1121">
        <v>31.12</v>
      </c>
    </row>
    <row r="16" spans="1:9" x14ac:dyDescent="0.2">
      <c r="A16" s="518">
        <v>2016524</v>
      </c>
      <c r="B16" s="1115" t="s">
        <v>2052</v>
      </c>
      <c r="C16" s="862" t="s">
        <v>2370</v>
      </c>
      <c r="D16" s="862" t="s">
        <v>2053</v>
      </c>
      <c r="E16" s="1121">
        <v>464.88</v>
      </c>
    </row>
    <row r="17" spans="1:5" x14ac:dyDescent="0.2">
      <c r="A17" s="518">
        <v>2016537</v>
      </c>
      <c r="B17" s="1116" t="s">
        <v>2330</v>
      </c>
      <c r="C17" s="862" t="s">
        <v>2371</v>
      </c>
      <c r="D17" s="862" t="s">
        <v>2409</v>
      </c>
      <c r="E17" s="1121">
        <v>38.299999999999997</v>
      </c>
    </row>
    <row r="18" spans="1:5" x14ac:dyDescent="0.2">
      <c r="A18" s="518">
        <v>2016537</v>
      </c>
      <c r="B18" s="1115" t="s">
        <v>2330</v>
      </c>
      <c r="C18" s="862" t="s">
        <v>2372</v>
      </c>
      <c r="D18" s="862" t="s">
        <v>2331</v>
      </c>
      <c r="E18" s="1121">
        <v>24.13</v>
      </c>
    </row>
    <row r="19" spans="1:5" x14ac:dyDescent="0.2">
      <c r="A19" s="518">
        <v>2016537</v>
      </c>
      <c r="B19" s="1115" t="s">
        <v>2330</v>
      </c>
      <c r="C19" s="862" t="s">
        <v>2373</v>
      </c>
      <c r="D19" s="862" t="s">
        <v>2331</v>
      </c>
      <c r="E19" s="1121">
        <v>28.19</v>
      </c>
    </row>
    <row r="20" spans="1:5" x14ac:dyDescent="0.2">
      <c r="A20" s="518">
        <v>2016537</v>
      </c>
      <c r="B20" s="1115" t="s">
        <v>2330</v>
      </c>
      <c r="C20" s="862" t="s">
        <v>2374</v>
      </c>
      <c r="D20" s="862" t="s">
        <v>2331</v>
      </c>
      <c r="E20" s="1121">
        <v>24.13</v>
      </c>
    </row>
    <row r="21" spans="1:5" x14ac:dyDescent="0.2">
      <c r="A21" s="518">
        <v>2016537</v>
      </c>
      <c r="B21" s="1115" t="s">
        <v>2330</v>
      </c>
      <c r="C21" s="862" t="s">
        <v>2375</v>
      </c>
      <c r="D21" s="862" t="s">
        <v>2331</v>
      </c>
      <c r="E21" s="1121">
        <v>48.95</v>
      </c>
    </row>
    <row r="22" spans="1:5" x14ac:dyDescent="0.2">
      <c r="A22" s="518">
        <v>2016537</v>
      </c>
      <c r="B22" s="1115" t="s">
        <v>2330</v>
      </c>
      <c r="C22" s="862" t="s">
        <v>2376</v>
      </c>
      <c r="D22" s="862" t="s">
        <v>2331</v>
      </c>
      <c r="E22" s="1121">
        <v>26.73</v>
      </c>
    </row>
    <row r="23" spans="1:5" x14ac:dyDescent="0.2">
      <c r="A23" s="518" t="s">
        <v>2336</v>
      </c>
      <c r="B23" s="1115"/>
      <c r="C23" s="862" t="s">
        <v>2339</v>
      </c>
      <c r="D23" s="862" t="s">
        <v>2337</v>
      </c>
      <c r="E23" s="1121">
        <v>329</v>
      </c>
    </row>
    <row r="24" spans="1:5" x14ac:dyDescent="0.2">
      <c r="A24" s="518" t="s">
        <v>2338</v>
      </c>
      <c r="B24" s="1115"/>
      <c r="C24" s="862" t="s">
        <v>2339</v>
      </c>
      <c r="D24" s="862" t="s">
        <v>2337</v>
      </c>
      <c r="E24" s="1121">
        <v>328</v>
      </c>
    </row>
    <row r="25" spans="1:5" x14ac:dyDescent="0.2">
      <c r="A25" s="154">
        <v>2016505</v>
      </c>
      <c r="B25" s="1115" t="s">
        <v>2098</v>
      </c>
      <c r="C25" s="862" t="s">
        <v>2360</v>
      </c>
      <c r="D25" s="862" t="s">
        <v>2012</v>
      </c>
      <c r="E25" s="1121">
        <v>24.51</v>
      </c>
    </row>
    <row r="26" spans="1:5" x14ac:dyDescent="0.2">
      <c r="A26" s="518">
        <v>2016448</v>
      </c>
      <c r="B26" s="1115">
        <v>566616</v>
      </c>
      <c r="C26" s="862" t="s">
        <v>2394</v>
      </c>
      <c r="D26" s="862" t="s">
        <v>2395</v>
      </c>
      <c r="E26" s="1121">
        <v>36.83</v>
      </c>
    </row>
    <row r="27" spans="1:5" x14ac:dyDescent="0.2">
      <c r="A27" s="518">
        <v>2016438</v>
      </c>
      <c r="B27" s="1115">
        <v>570616</v>
      </c>
      <c r="C27" s="862" t="s">
        <v>2396</v>
      </c>
      <c r="D27" s="862" t="s">
        <v>2397</v>
      </c>
      <c r="E27" s="1121">
        <v>10.08</v>
      </c>
    </row>
    <row r="28" spans="1:5" x14ac:dyDescent="0.2">
      <c r="A28" s="518">
        <v>2016429</v>
      </c>
      <c r="B28" s="1115" t="s">
        <v>2097</v>
      </c>
      <c r="C28" s="862" t="s">
        <v>2398</v>
      </c>
      <c r="D28" s="862" t="s">
        <v>2012</v>
      </c>
      <c r="E28" s="1257">
        <v>8.1300000000000008</v>
      </c>
    </row>
    <row r="29" spans="1:5" x14ac:dyDescent="0.2">
      <c r="A29" s="154">
        <v>2016352</v>
      </c>
      <c r="B29" s="1117">
        <v>597716</v>
      </c>
      <c r="C29" s="1118" t="s">
        <v>2399</v>
      </c>
      <c r="D29" s="1118" t="s">
        <v>2395</v>
      </c>
      <c r="E29" s="1258">
        <v>40.21</v>
      </c>
    </row>
    <row r="30" spans="1:5" x14ac:dyDescent="0.2">
      <c r="A30" s="862">
        <v>2016469</v>
      </c>
      <c r="B30" s="1115">
        <v>594816</v>
      </c>
      <c r="C30" s="862" t="s">
        <v>2400</v>
      </c>
      <c r="D30" s="862" t="s">
        <v>2401</v>
      </c>
      <c r="E30" s="1257">
        <v>22.54</v>
      </c>
    </row>
    <row r="31" spans="1:5" x14ac:dyDescent="0.2">
      <c r="A31" s="862">
        <v>2016203</v>
      </c>
      <c r="B31" s="1115">
        <v>574916</v>
      </c>
      <c r="C31" s="862" t="s">
        <v>2413</v>
      </c>
      <c r="D31" s="862" t="s">
        <v>2414</v>
      </c>
      <c r="E31" s="1257">
        <v>80.84</v>
      </c>
    </row>
    <row r="32" spans="1:5" x14ac:dyDescent="0.2">
      <c r="A32" s="862">
        <v>2016477</v>
      </c>
      <c r="B32" s="1115">
        <v>580716</v>
      </c>
      <c r="C32" s="862" t="s">
        <v>2425</v>
      </c>
      <c r="D32" s="862" t="s">
        <v>2426</v>
      </c>
      <c r="E32" s="1257">
        <v>10.89</v>
      </c>
    </row>
    <row r="33" spans="1:5" x14ac:dyDescent="0.2">
      <c r="A33" s="862">
        <v>2016144</v>
      </c>
      <c r="B33" s="1115" t="s">
        <v>2446</v>
      </c>
      <c r="C33" s="862" t="s">
        <v>2447</v>
      </c>
      <c r="D33" s="862" t="s">
        <v>2395</v>
      </c>
      <c r="E33" s="1257">
        <v>99.15</v>
      </c>
    </row>
    <row r="34" spans="1:5" x14ac:dyDescent="0.2">
      <c r="A34" s="1112" t="s">
        <v>2471</v>
      </c>
      <c r="B34" s="1115"/>
      <c r="C34" s="862" t="s">
        <v>2472</v>
      </c>
      <c r="D34" s="862" t="s">
        <v>2473</v>
      </c>
      <c r="E34" s="1257">
        <v>18.899999999999999</v>
      </c>
    </row>
    <row r="35" spans="1:5" x14ac:dyDescent="0.2">
      <c r="A35" s="862"/>
      <c r="B35" s="1115"/>
      <c r="C35" s="862"/>
      <c r="D35" s="862"/>
      <c r="E35" s="862"/>
    </row>
    <row r="36" spans="1:5" x14ac:dyDescent="0.2">
      <c r="A36" s="518">
        <v>2016601</v>
      </c>
      <c r="B36" s="1116">
        <v>607016</v>
      </c>
      <c r="C36" s="518" t="s">
        <v>2505</v>
      </c>
      <c r="D36" s="518" t="s">
        <v>2506</v>
      </c>
      <c r="E36" s="1259">
        <v>23.62</v>
      </c>
    </row>
    <row r="37" spans="1:5" x14ac:dyDescent="0.2">
      <c r="A37" s="862">
        <v>2016627</v>
      </c>
      <c r="B37" s="1115" t="s">
        <v>2557</v>
      </c>
      <c r="C37" s="862" t="s">
        <v>2558</v>
      </c>
      <c r="D37" s="862" t="s">
        <v>2559</v>
      </c>
      <c r="E37" s="1257">
        <v>26.78</v>
      </c>
    </row>
    <row r="38" spans="1:5" x14ac:dyDescent="0.2">
      <c r="A38" s="862">
        <v>2016617</v>
      </c>
      <c r="B38" s="1115">
        <v>596316</v>
      </c>
      <c r="C38" s="862" t="s">
        <v>2587</v>
      </c>
      <c r="D38" s="862" t="s">
        <v>2395</v>
      </c>
      <c r="E38" s="1257">
        <v>13.18</v>
      </c>
    </row>
    <row r="39" spans="1:5" x14ac:dyDescent="0.2">
      <c r="A39" s="862">
        <v>2016617</v>
      </c>
      <c r="B39" s="1115">
        <v>596316</v>
      </c>
      <c r="C39" s="862" t="s">
        <v>2588</v>
      </c>
      <c r="D39" s="862" t="s">
        <v>2395</v>
      </c>
      <c r="E39" s="1257">
        <v>14.54</v>
      </c>
    </row>
    <row r="40" spans="1:5" x14ac:dyDescent="0.2">
      <c r="A40" s="862">
        <v>2016617</v>
      </c>
      <c r="B40" s="1115">
        <v>596316</v>
      </c>
      <c r="C40" s="862" t="s">
        <v>2589</v>
      </c>
      <c r="D40" s="862" t="s">
        <v>2395</v>
      </c>
      <c r="E40" s="1257">
        <v>13.18</v>
      </c>
    </row>
    <row r="41" spans="1:5" x14ac:dyDescent="0.2">
      <c r="A41" s="862">
        <v>2016594</v>
      </c>
      <c r="B41" s="1115">
        <v>608016</v>
      </c>
      <c r="C41" s="862" t="s">
        <v>2629</v>
      </c>
      <c r="D41" s="862" t="s">
        <v>2395</v>
      </c>
      <c r="E41" s="1257">
        <v>39.590000000000003</v>
      </c>
    </row>
    <row r="42" spans="1:5" x14ac:dyDescent="0.2">
      <c r="A42" s="862">
        <v>2016594</v>
      </c>
      <c r="B42" s="1115">
        <v>608016</v>
      </c>
      <c r="C42" s="862" t="s">
        <v>2630</v>
      </c>
      <c r="D42" s="862" t="s">
        <v>2395</v>
      </c>
      <c r="E42" s="1257">
        <v>34.229999999999997</v>
      </c>
    </row>
    <row r="43" spans="1:5" x14ac:dyDescent="0.2">
      <c r="A43" s="1112" t="s">
        <v>2471</v>
      </c>
      <c r="B43" s="1115"/>
      <c r="C43" s="862" t="s">
        <v>2645</v>
      </c>
      <c r="D43" s="862" t="s">
        <v>2747</v>
      </c>
      <c r="E43" s="862"/>
    </row>
    <row r="44" spans="1:5" x14ac:dyDescent="0.2">
      <c r="A44" s="862">
        <v>2016641</v>
      </c>
      <c r="B44" s="1115">
        <v>595817</v>
      </c>
      <c r="C44" s="862" t="s">
        <v>2660</v>
      </c>
      <c r="D44" s="862" t="s">
        <v>2395</v>
      </c>
      <c r="E44" s="1257">
        <v>151.76</v>
      </c>
    </row>
    <row r="45" spans="1:5" x14ac:dyDescent="0.2">
      <c r="A45" s="862">
        <v>2016657</v>
      </c>
      <c r="B45" s="1115">
        <v>523917</v>
      </c>
      <c r="C45" s="862" t="s">
        <v>2668</v>
      </c>
      <c r="D45" s="862" t="s">
        <v>2001</v>
      </c>
      <c r="E45" s="1257">
        <v>9.57</v>
      </c>
    </row>
    <row r="46" spans="1:5" x14ac:dyDescent="0.2">
      <c r="A46" s="862">
        <v>2016635</v>
      </c>
      <c r="B46" s="1115" t="s">
        <v>2357</v>
      </c>
      <c r="C46" s="862" t="s">
        <v>2669</v>
      </c>
      <c r="D46" s="518" t="s">
        <v>2001</v>
      </c>
      <c r="E46" s="1257">
        <v>10.25</v>
      </c>
    </row>
    <row r="47" spans="1:5" x14ac:dyDescent="0.2">
      <c r="A47" s="862">
        <v>2016644</v>
      </c>
      <c r="B47" s="1115">
        <v>523417</v>
      </c>
      <c r="C47" s="862" t="s">
        <v>2724</v>
      </c>
      <c r="D47" s="862" t="s">
        <v>2692</v>
      </c>
    </row>
    <row r="48" spans="1:5" x14ac:dyDescent="0.2">
      <c r="A48" s="862">
        <v>2016144</v>
      </c>
      <c r="B48" s="1115" t="s">
        <v>2746</v>
      </c>
      <c r="C48" s="862" t="s">
        <v>2745</v>
      </c>
      <c r="D48" s="862" t="s">
        <v>2744</v>
      </c>
      <c r="E48" s="1257">
        <v>122.59</v>
      </c>
    </row>
    <row r="49" spans="1:5" x14ac:dyDescent="0.2">
      <c r="A49" s="862">
        <v>2016077</v>
      </c>
      <c r="B49" s="1116"/>
      <c r="C49" s="862" t="s">
        <v>2990</v>
      </c>
      <c r="D49" s="862" t="s">
        <v>1724</v>
      </c>
      <c r="E49" s="1257">
        <v>27.78</v>
      </c>
    </row>
    <row r="50" spans="1:5" x14ac:dyDescent="0.2">
      <c r="A50" s="1112" t="s">
        <v>68</v>
      </c>
      <c r="B50" s="1116"/>
      <c r="C50" s="862" t="s">
        <v>2756</v>
      </c>
      <c r="D50" s="862" t="s">
        <v>3104</v>
      </c>
      <c r="E50" s="1257">
        <v>145.19999999999999</v>
      </c>
    </row>
    <row r="51" spans="1:5" x14ac:dyDescent="0.2">
      <c r="A51" s="862" t="s">
        <v>2758</v>
      </c>
      <c r="B51" s="1116"/>
      <c r="C51" s="862" t="s">
        <v>2756</v>
      </c>
      <c r="D51" s="862" t="s">
        <v>2757</v>
      </c>
      <c r="E51" s="1257">
        <v>386.35</v>
      </c>
    </row>
    <row r="52" spans="1:5" x14ac:dyDescent="0.2">
      <c r="A52" s="1209">
        <v>2017</v>
      </c>
      <c r="B52" s="1210"/>
      <c r="C52" s="1209"/>
      <c r="D52" s="1209"/>
      <c r="E52" s="1209"/>
    </row>
    <row r="53" spans="1:5" x14ac:dyDescent="0.2">
      <c r="A53" s="1213">
        <v>2016144</v>
      </c>
      <c r="B53" s="1215" t="s">
        <v>2739</v>
      </c>
      <c r="C53" s="1217" t="s">
        <v>2982</v>
      </c>
      <c r="D53" s="1217" t="s">
        <v>2983</v>
      </c>
      <c r="E53" s="1260">
        <v>12</v>
      </c>
    </row>
    <row r="54" spans="1:5" x14ac:dyDescent="0.2">
      <c r="A54" s="1214">
        <v>2016759</v>
      </c>
      <c r="B54" s="1216">
        <v>616917</v>
      </c>
      <c r="C54" s="60" t="s">
        <v>3001</v>
      </c>
      <c r="D54" s="60" t="s">
        <v>2001</v>
      </c>
      <c r="E54" s="1269">
        <v>53.35</v>
      </c>
    </row>
    <row r="55" spans="1:5" x14ac:dyDescent="0.2">
      <c r="A55" s="1270" t="s">
        <v>2471</v>
      </c>
      <c r="B55" s="1216">
        <v>606816</v>
      </c>
      <c r="C55" s="60" t="s">
        <v>3013</v>
      </c>
      <c r="D55" s="60" t="s">
        <v>3014</v>
      </c>
      <c r="E55" s="1269">
        <v>9.9600000000000009</v>
      </c>
    </row>
    <row r="56" spans="1:5" x14ac:dyDescent="0.2">
      <c r="A56" s="1270">
        <v>2016779</v>
      </c>
      <c r="B56" s="1216">
        <v>620217</v>
      </c>
      <c r="C56" s="60" t="s">
        <v>3057</v>
      </c>
      <c r="D56" s="60" t="s">
        <v>2001</v>
      </c>
      <c r="E56" s="1444">
        <v>50.97</v>
      </c>
    </row>
    <row r="57" spans="1:5" x14ac:dyDescent="0.2">
      <c r="A57" s="1214">
        <v>2016800</v>
      </c>
      <c r="B57" s="1216" t="s">
        <v>3066</v>
      </c>
      <c r="C57" s="60" t="s">
        <v>3067</v>
      </c>
      <c r="D57" s="60" t="s">
        <v>3068</v>
      </c>
      <c r="E57" s="1444">
        <v>33.880000000000003</v>
      </c>
    </row>
    <row r="58" spans="1:5" x14ac:dyDescent="0.2">
      <c r="A58" s="1214">
        <v>2016764</v>
      </c>
      <c r="B58" s="1216">
        <v>597117</v>
      </c>
      <c r="C58" s="60" t="s">
        <v>3089</v>
      </c>
      <c r="D58" s="60" t="s">
        <v>3090</v>
      </c>
      <c r="E58" s="1471">
        <v>28.4</v>
      </c>
    </row>
    <row r="59" spans="1:5" x14ac:dyDescent="0.2">
      <c r="A59" s="1214">
        <v>2017022</v>
      </c>
      <c r="B59" s="1216"/>
      <c r="C59" s="60" t="s">
        <v>3095</v>
      </c>
      <c r="D59" s="60" t="s">
        <v>2001</v>
      </c>
      <c r="E59" s="1444">
        <v>11.69</v>
      </c>
    </row>
    <row r="60" spans="1:5" x14ac:dyDescent="0.2">
      <c r="A60" s="1270" t="s">
        <v>68</v>
      </c>
      <c r="B60" s="1216"/>
      <c r="C60" s="60" t="s">
        <v>2756</v>
      </c>
      <c r="D60" s="60" t="s">
        <v>3102</v>
      </c>
      <c r="E60" s="1444">
        <v>244.66</v>
      </c>
    </row>
    <row r="61" spans="1:5" x14ac:dyDescent="0.2">
      <c r="A61" s="1270" t="s">
        <v>68</v>
      </c>
      <c r="B61" s="1216"/>
      <c r="C61" s="60" t="s">
        <v>2756</v>
      </c>
      <c r="D61" s="60" t="s">
        <v>3103</v>
      </c>
      <c r="E61" s="1444">
        <v>84.7</v>
      </c>
    </row>
    <row r="62" spans="1:5" ht="13.5" thickBot="1" x14ac:dyDescent="0.25">
      <c r="A62" s="1214">
        <v>2017011</v>
      </c>
      <c r="B62" s="1216">
        <v>607817</v>
      </c>
      <c r="C62" s="60" t="s">
        <v>3111</v>
      </c>
      <c r="D62" s="60" t="s">
        <v>2001</v>
      </c>
      <c r="E62" s="1487">
        <v>10.34</v>
      </c>
    </row>
    <row r="63" spans="1:5" ht="13.5" thickBot="1" x14ac:dyDescent="0.25">
      <c r="A63" s="1214">
        <v>2017034</v>
      </c>
      <c r="B63" s="1212">
        <v>628917</v>
      </c>
      <c r="C63" s="1211" t="s">
        <v>3175</v>
      </c>
      <c r="D63" s="60" t="s">
        <v>2001</v>
      </c>
      <c r="E63" s="1577">
        <v>18.670000000000002</v>
      </c>
    </row>
    <row r="64" spans="1:5" x14ac:dyDescent="0.2">
      <c r="A64" s="1214">
        <v>2017043</v>
      </c>
      <c r="B64" s="1219">
        <v>633217</v>
      </c>
      <c r="C64" s="1218" t="s">
        <v>3204</v>
      </c>
      <c r="D64" s="1214" t="s">
        <v>2001</v>
      </c>
      <c r="E64" s="1583">
        <v>31.68</v>
      </c>
    </row>
    <row r="65" spans="1:6" x14ac:dyDescent="0.2">
      <c r="A65" s="1214">
        <v>2017035</v>
      </c>
      <c r="B65" s="1220">
        <v>623217</v>
      </c>
      <c r="C65" s="1214" t="s">
        <v>3205</v>
      </c>
      <c r="D65" s="1214" t="s">
        <v>2001</v>
      </c>
      <c r="E65" s="1584">
        <v>12.6</v>
      </c>
    </row>
    <row r="66" spans="1:6" x14ac:dyDescent="0.2">
      <c r="A66" s="1214">
        <v>2017028</v>
      </c>
      <c r="B66" s="1220">
        <v>604217</v>
      </c>
      <c r="C66" s="1214" t="s">
        <v>3212</v>
      </c>
      <c r="D66" s="1214" t="s">
        <v>2001</v>
      </c>
      <c r="E66" s="1600">
        <v>25.89</v>
      </c>
    </row>
    <row r="67" spans="1:6" x14ac:dyDescent="0.2">
      <c r="A67" s="1214">
        <v>2017028</v>
      </c>
      <c r="B67" s="1220">
        <v>604217</v>
      </c>
      <c r="C67" s="1214" t="s">
        <v>3204</v>
      </c>
      <c r="D67" s="1214" t="s">
        <v>3236</v>
      </c>
      <c r="E67" s="1600">
        <v>31.52</v>
      </c>
    </row>
    <row r="68" spans="1:6" x14ac:dyDescent="0.2">
      <c r="A68" s="1214">
        <v>2017067</v>
      </c>
      <c r="B68" s="1220"/>
      <c r="C68" s="1214" t="s">
        <v>3250</v>
      </c>
      <c r="D68" s="1214" t="s">
        <v>3251</v>
      </c>
      <c r="E68" s="1611">
        <v>82.95</v>
      </c>
    </row>
    <row r="69" spans="1:6" x14ac:dyDescent="0.2">
      <c r="A69" s="1270" t="s">
        <v>2471</v>
      </c>
      <c r="B69" s="1220"/>
      <c r="C69" s="1214" t="s">
        <v>3299</v>
      </c>
      <c r="D69" s="1214" t="s">
        <v>3300</v>
      </c>
      <c r="E69" s="1610">
        <v>22</v>
      </c>
    </row>
    <row r="70" spans="1:6" x14ac:dyDescent="0.2">
      <c r="A70" s="1214">
        <v>2017072</v>
      </c>
      <c r="B70" s="1220" t="s">
        <v>3322</v>
      </c>
      <c r="C70" s="1214" t="s">
        <v>3323</v>
      </c>
      <c r="D70" s="1214" t="s">
        <v>2001</v>
      </c>
      <c r="E70" s="1611">
        <v>47.21</v>
      </c>
    </row>
    <row r="71" spans="1:6" x14ac:dyDescent="0.2">
      <c r="A71" s="1214">
        <v>2017072</v>
      </c>
      <c r="B71" s="1220" t="s">
        <v>3322</v>
      </c>
      <c r="C71" s="1214" t="s">
        <v>3324</v>
      </c>
      <c r="D71" s="1214" t="s">
        <v>2001</v>
      </c>
      <c r="E71" s="1611">
        <v>25.1</v>
      </c>
      <c r="F71" s="60"/>
    </row>
    <row r="72" spans="1:6" x14ac:dyDescent="0.2">
      <c r="A72" s="1217"/>
      <c r="B72" s="1215"/>
      <c r="C72" s="1217" t="s">
        <v>3327</v>
      </c>
      <c r="D72" s="1217" t="s">
        <v>3326</v>
      </c>
      <c r="E72" s="1614">
        <v>90.25</v>
      </c>
    </row>
    <row r="73" spans="1:6" x14ac:dyDescent="0.2">
      <c r="A73" s="60">
        <v>2017103</v>
      </c>
      <c r="B73" s="1216">
        <v>647717</v>
      </c>
      <c r="C73" s="60" t="s">
        <v>3343</v>
      </c>
      <c r="D73" s="60" t="s">
        <v>2001</v>
      </c>
      <c r="E73" s="1681">
        <v>25.5</v>
      </c>
    </row>
    <row r="74" spans="1:6" x14ac:dyDescent="0.2">
      <c r="A74" s="60">
        <v>2017103</v>
      </c>
      <c r="B74" s="1216">
        <v>647717</v>
      </c>
      <c r="C74" s="60" t="s">
        <v>3342</v>
      </c>
      <c r="D74" s="60" t="s">
        <v>2001</v>
      </c>
      <c r="E74" s="1681">
        <v>55.15</v>
      </c>
    </row>
    <row r="75" spans="1:6" x14ac:dyDescent="0.2">
      <c r="A75" s="341" t="s">
        <v>2140</v>
      </c>
      <c r="B75" s="1216"/>
      <c r="C75" s="60" t="s">
        <v>3345</v>
      </c>
      <c r="D75" s="60" t="s">
        <v>3346</v>
      </c>
      <c r="E75" s="1633">
        <v>234.25</v>
      </c>
    </row>
    <row r="76" spans="1:6" x14ac:dyDescent="0.2">
      <c r="A76" s="60">
        <v>2017001</v>
      </c>
      <c r="B76" s="1216">
        <v>623617</v>
      </c>
      <c r="C76" s="60" t="s">
        <v>3347</v>
      </c>
      <c r="D76" s="60" t="s">
        <v>3348</v>
      </c>
      <c r="E76" s="1633">
        <v>38.86</v>
      </c>
    </row>
    <row r="77" spans="1:6" x14ac:dyDescent="0.2">
      <c r="A77" s="60">
        <v>2017108</v>
      </c>
      <c r="B77" s="1216">
        <v>632817</v>
      </c>
      <c r="C77" s="60" t="s">
        <v>3349</v>
      </c>
      <c r="D77" s="60" t="s">
        <v>3350</v>
      </c>
      <c r="E77" s="1681">
        <v>10.47</v>
      </c>
    </row>
    <row r="78" spans="1:6" x14ac:dyDescent="0.2">
      <c r="A78" s="60">
        <v>2017050</v>
      </c>
      <c r="B78" s="1216" t="s">
        <v>3358</v>
      </c>
      <c r="C78" s="60" t="s">
        <v>3359</v>
      </c>
      <c r="D78" s="60" t="s">
        <v>3360</v>
      </c>
      <c r="E78" s="1633">
        <v>11.79</v>
      </c>
    </row>
    <row r="79" spans="1:6" x14ac:dyDescent="0.2">
      <c r="A79" s="60">
        <v>2017154</v>
      </c>
      <c r="B79" s="1216">
        <v>638317</v>
      </c>
      <c r="C79" s="60" t="s">
        <v>3413</v>
      </c>
      <c r="D79" s="60" t="s">
        <v>2395</v>
      </c>
      <c r="E79" s="1214"/>
    </row>
    <row r="80" spans="1:6" x14ac:dyDescent="0.2">
      <c r="A80" s="60">
        <v>2017066</v>
      </c>
      <c r="B80" s="1216">
        <v>627717</v>
      </c>
      <c r="C80" s="60" t="s">
        <v>3422</v>
      </c>
      <c r="D80" s="60" t="s">
        <v>2983</v>
      </c>
      <c r="E80" s="1646">
        <v>42.96</v>
      </c>
    </row>
    <row r="81" spans="1:7" x14ac:dyDescent="0.2">
      <c r="A81" s="60">
        <v>2017065</v>
      </c>
      <c r="B81" s="1216">
        <v>564417</v>
      </c>
      <c r="C81" s="60" t="s">
        <v>3438</v>
      </c>
      <c r="D81" s="60" t="s">
        <v>3439</v>
      </c>
      <c r="E81" s="1214"/>
    </row>
    <row r="82" spans="1:7" x14ac:dyDescent="0.2">
      <c r="A82" s="60"/>
      <c r="B82" s="1216" t="s">
        <v>90</v>
      </c>
      <c r="C82" s="60" t="s">
        <v>3446</v>
      </c>
      <c r="D82" s="60" t="s">
        <v>3447</v>
      </c>
      <c r="E82" s="1681">
        <v>36.1</v>
      </c>
    </row>
    <row r="83" spans="1:7" x14ac:dyDescent="0.2">
      <c r="A83" s="60"/>
      <c r="B83" s="1216"/>
      <c r="C83" s="60" t="s">
        <v>3448</v>
      </c>
      <c r="D83" s="60" t="s">
        <v>3449</v>
      </c>
      <c r="E83" s="1681">
        <v>10</v>
      </c>
    </row>
    <row r="84" spans="1:7" x14ac:dyDescent="0.2">
      <c r="A84" s="60">
        <v>2017142</v>
      </c>
      <c r="B84" s="1216"/>
      <c r="C84" s="60" t="s">
        <v>3451</v>
      </c>
      <c r="D84" s="60" t="s">
        <v>3452</v>
      </c>
      <c r="E84" s="1681">
        <v>28.99</v>
      </c>
    </row>
    <row r="85" spans="1:7" x14ac:dyDescent="0.2">
      <c r="A85" s="60">
        <v>2017103</v>
      </c>
      <c r="B85" s="1216">
        <v>647717</v>
      </c>
      <c r="C85" s="60" t="s">
        <v>3453</v>
      </c>
      <c r="D85" s="60" t="s">
        <v>3454</v>
      </c>
      <c r="E85" s="1681">
        <v>37.549999999999997</v>
      </c>
    </row>
    <row r="86" spans="1:7" x14ac:dyDescent="0.2">
      <c r="A86" s="1682">
        <v>2017148</v>
      </c>
      <c r="B86" s="1113">
        <v>636717</v>
      </c>
      <c r="C86" s="1682" t="s">
        <v>3455</v>
      </c>
      <c r="D86" s="1682" t="s">
        <v>3456</v>
      </c>
      <c r="E86" s="1681">
        <v>37.799999999999997</v>
      </c>
    </row>
    <row r="87" spans="1:7" x14ac:dyDescent="0.2">
      <c r="A87" s="1683" t="s">
        <v>4099</v>
      </c>
      <c r="B87" s="1115">
        <v>646417</v>
      </c>
      <c r="C87" s="1682" t="s">
        <v>3455</v>
      </c>
      <c r="D87" s="1682" t="s">
        <v>3456</v>
      </c>
      <c r="E87" s="1681">
        <v>37.799999999999997</v>
      </c>
      <c r="G87" s="60"/>
    </row>
    <row r="88" spans="1:7" x14ac:dyDescent="0.2">
      <c r="A88" s="60">
        <v>2017142</v>
      </c>
      <c r="B88" s="1115" t="s">
        <v>3457</v>
      </c>
      <c r="C88" s="60" t="s">
        <v>3458</v>
      </c>
      <c r="D88" s="1214" t="s">
        <v>3459</v>
      </c>
      <c r="E88" s="1689">
        <v>60.32</v>
      </c>
      <c r="F88" s="2038" t="s">
        <v>3536</v>
      </c>
    </row>
    <row r="89" spans="1:7" x14ac:dyDescent="0.2">
      <c r="A89" s="60">
        <v>2017090</v>
      </c>
      <c r="B89" s="1115" t="s">
        <v>3476</v>
      </c>
      <c r="C89" s="60" t="s">
        <v>3607</v>
      </c>
      <c r="D89" s="1214" t="s">
        <v>3608</v>
      </c>
      <c r="E89" s="1471">
        <v>122.93</v>
      </c>
    </row>
    <row r="90" spans="1:7" x14ac:dyDescent="0.2">
      <c r="A90" s="60">
        <v>2017158</v>
      </c>
      <c r="B90" s="1216" t="s">
        <v>3481</v>
      </c>
      <c r="C90" s="60" t="s">
        <v>3482</v>
      </c>
      <c r="D90" s="1214" t="s">
        <v>3483</v>
      </c>
      <c r="E90" s="1471">
        <v>32.74</v>
      </c>
    </row>
    <row r="91" spans="1:7" x14ac:dyDescent="0.2">
      <c r="A91" s="341" t="s">
        <v>68</v>
      </c>
      <c r="B91" s="1216"/>
      <c r="C91" s="60" t="s">
        <v>3553</v>
      </c>
      <c r="D91" s="1214" t="s">
        <v>3554</v>
      </c>
      <c r="E91" s="1471">
        <v>20.93</v>
      </c>
    </row>
    <row r="92" spans="1:7" x14ac:dyDescent="0.2">
      <c r="A92" s="60">
        <v>2017072</v>
      </c>
      <c r="B92" s="1216"/>
      <c r="C92" s="60" t="s">
        <v>3323</v>
      </c>
      <c r="D92" s="1214" t="s">
        <v>3567</v>
      </c>
      <c r="E92" s="1471">
        <v>47.21</v>
      </c>
    </row>
    <row r="93" spans="1:7" x14ac:dyDescent="0.2">
      <c r="A93" s="60" t="s">
        <v>2471</v>
      </c>
      <c r="B93" s="1216"/>
      <c r="C93" s="60" t="s">
        <v>3568</v>
      </c>
      <c r="D93" s="1214" t="s">
        <v>2239</v>
      </c>
      <c r="E93" s="1471">
        <v>10.46</v>
      </c>
    </row>
    <row r="94" spans="1:7" x14ac:dyDescent="0.2">
      <c r="A94" s="60" t="s">
        <v>3600</v>
      </c>
      <c r="B94" s="1216"/>
      <c r="C94" s="60" t="s">
        <v>3601</v>
      </c>
      <c r="D94" s="1214" t="s">
        <v>2001</v>
      </c>
      <c r="E94" s="2076">
        <v>66.98</v>
      </c>
    </row>
    <row r="95" spans="1:7" x14ac:dyDescent="0.2">
      <c r="A95" s="60">
        <v>2017238</v>
      </c>
      <c r="B95" s="1216">
        <v>647117</v>
      </c>
      <c r="C95" s="60" t="s">
        <v>3634</v>
      </c>
      <c r="D95" s="1214" t="s">
        <v>3635</v>
      </c>
      <c r="E95" s="60"/>
    </row>
    <row r="96" spans="1:7" x14ac:dyDescent="0.2">
      <c r="A96" s="60" t="s">
        <v>2471</v>
      </c>
      <c r="B96" s="1216"/>
      <c r="C96" s="60" t="s">
        <v>3648</v>
      </c>
      <c r="D96" s="1214" t="s">
        <v>3649</v>
      </c>
      <c r="E96" s="2097">
        <v>58.8</v>
      </c>
    </row>
    <row r="97" spans="1:5" x14ac:dyDescent="0.2">
      <c r="A97" s="60">
        <v>2017214</v>
      </c>
      <c r="B97" s="1216" t="s">
        <v>3226</v>
      </c>
      <c r="C97" s="60" t="s">
        <v>3652</v>
      </c>
      <c r="D97" s="1214" t="s">
        <v>2001</v>
      </c>
      <c r="E97" s="2098">
        <v>32.54</v>
      </c>
    </row>
    <row r="98" spans="1:5" x14ac:dyDescent="0.2">
      <c r="A98" s="60">
        <v>2017214</v>
      </c>
      <c r="B98" s="1216" t="s">
        <v>3226</v>
      </c>
      <c r="C98" s="60" t="s">
        <v>3653</v>
      </c>
      <c r="D98" s="1214" t="s">
        <v>2001</v>
      </c>
      <c r="E98" s="2097">
        <v>26.16</v>
      </c>
    </row>
    <row r="99" spans="1:5" x14ac:dyDescent="0.2">
      <c r="A99" s="60">
        <v>2017169</v>
      </c>
      <c r="B99" s="1216">
        <v>633317</v>
      </c>
      <c r="C99" s="60" t="s">
        <v>3710</v>
      </c>
      <c r="D99" s="1214" t="s">
        <v>3711</v>
      </c>
      <c r="E99" s="2112">
        <v>7.88</v>
      </c>
    </row>
    <row r="100" spans="1:5" x14ac:dyDescent="0.2">
      <c r="A100" s="60">
        <v>2017215</v>
      </c>
      <c r="B100" s="1216">
        <v>642517</v>
      </c>
      <c r="C100" s="60" t="s">
        <v>3712</v>
      </c>
      <c r="D100" s="1214" t="s">
        <v>3713</v>
      </c>
      <c r="E100" s="2112">
        <v>58.91</v>
      </c>
    </row>
    <row r="101" spans="1:5" x14ac:dyDescent="0.2">
      <c r="A101" s="60">
        <v>2017330</v>
      </c>
      <c r="B101" s="1216" t="s">
        <v>3722</v>
      </c>
      <c r="C101" s="60" t="s">
        <v>3724</v>
      </c>
      <c r="D101" s="1214" t="s">
        <v>3723</v>
      </c>
      <c r="E101" s="2112">
        <v>16.48</v>
      </c>
    </row>
    <row r="102" spans="1:5" x14ac:dyDescent="0.2">
      <c r="A102" s="60" t="s">
        <v>2471</v>
      </c>
      <c r="B102" s="1216"/>
      <c r="C102" s="60" t="s">
        <v>3746</v>
      </c>
      <c r="D102" s="1214" t="s">
        <v>3747</v>
      </c>
      <c r="E102" s="2122">
        <v>20.399999999999999</v>
      </c>
    </row>
    <row r="103" spans="1:5" x14ac:dyDescent="0.2">
      <c r="A103" s="60">
        <v>2016144</v>
      </c>
      <c r="B103" s="1684"/>
      <c r="C103" s="60" t="s">
        <v>3776</v>
      </c>
      <c r="D103" s="1214" t="s">
        <v>2239</v>
      </c>
      <c r="E103" s="2161">
        <v>7.14</v>
      </c>
    </row>
    <row r="104" spans="1:5" x14ac:dyDescent="0.2">
      <c r="A104" s="1682">
        <v>2017258</v>
      </c>
      <c r="B104" s="1687">
        <v>633617</v>
      </c>
      <c r="C104" s="60" t="s">
        <v>3787</v>
      </c>
      <c r="D104" s="1214" t="s">
        <v>3788</v>
      </c>
      <c r="E104" s="2161">
        <v>19.600000000000001</v>
      </c>
    </row>
    <row r="105" spans="1:5" x14ac:dyDescent="0.2">
      <c r="A105" s="1682">
        <v>2017261</v>
      </c>
      <c r="B105" s="1687">
        <v>635417</v>
      </c>
      <c r="C105" s="60" t="s">
        <v>3790</v>
      </c>
      <c r="D105" s="1214" t="s">
        <v>2001</v>
      </c>
      <c r="E105" s="2200">
        <v>106.98</v>
      </c>
    </row>
    <row r="106" spans="1:5" x14ac:dyDescent="0.2">
      <c r="A106" s="1682">
        <v>2017215</v>
      </c>
      <c r="B106" s="1687" t="s">
        <v>3792</v>
      </c>
      <c r="C106" s="60" t="s">
        <v>3793</v>
      </c>
      <c r="D106" s="1214" t="s">
        <v>3794</v>
      </c>
      <c r="E106" s="2178">
        <v>21.5</v>
      </c>
    </row>
    <row r="107" spans="1:5" x14ac:dyDescent="0.2">
      <c r="A107" s="60">
        <v>2017344</v>
      </c>
      <c r="B107" s="1687"/>
      <c r="C107" s="60" t="s">
        <v>3805</v>
      </c>
      <c r="D107" s="1214" t="s">
        <v>3806</v>
      </c>
      <c r="E107" s="2200">
        <v>53.79</v>
      </c>
    </row>
    <row r="108" spans="1:5" x14ac:dyDescent="0.2">
      <c r="A108" s="60">
        <v>2016366</v>
      </c>
      <c r="B108" s="1687">
        <v>536216</v>
      </c>
      <c r="C108" s="60" t="s">
        <v>3832</v>
      </c>
      <c r="D108" s="1214" t="s">
        <v>3833</v>
      </c>
      <c r="E108" s="2214">
        <v>2.89</v>
      </c>
    </row>
    <row r="109" spans="1:5" x14ac:dyDescent="0.2">
      <c r="A109" s="60">
        <v>2017321</v>
      </c>
      <c r="B109" s="1687" t="s">
        <v>3835</v>
      </c>
      <c r="C109" s="60" t="s">
        <v>3836</v>
      </c>
      <c r="D109" s="1214" t="s">
        <v>2001</v>
      </c>
      <c r="E109" s="2224">
        <v>26</v>
      </c>
    </row>
    <row r="110" spans="1:5" x14ac:dyDescent="0.2">
      <c r="A110" s="60">
        <v>2017251</v>
      </c>
      <c r="B110" s="1687" t="s">
        <v>3863</v>
      </c>
      <c r="C110" s="60" t="s">
        <v>3864</v>
      </c>
      <c r="D110" s="1685" t="s">
        <v>2001</v>
      </c>
      <c r="E110" s="2243">
        <v>32.26</v>
      </c>
    </row>
    <row r="111" spans="1:5" x14ac:dyDescent="0.2">
      <c r="A111" s="60">
        <v>2017304</v>
      </c>
      <c r="B111" s="1687" t="s">
        <v>3883</v>
      </c>
      <c r="C111" s="60" t="s">
        <v>3886</v>
      </c>
      <c r="D111" s="1686" t="s">
        <v>3885</v>
      </c>
      <c r="E111" s="2243">
        <v>23.74</v>
      </c>
    </row>
    <row r="112" spans="1:5" x14ac:dyDescent="0.2">
      <c r="A112" s="60">
        <v>2017412</v>
      </c>
      <c r="B112" s="1684" t="s">
        <v>3896</v>
      </c>
      <c r="C112" s="1685" t="s">
        <v>3884</v>
      </c>
      <c r="D112" s="1686" t="s">
        <v>3014</v>
      </c>
      <c r="E112" s="60"/>
    </row>
    <row r="113" spans="1:5" x14ac:dyDescent="0.2">
      <c r="A113" s="60" t="s">
        <v>2756</v>
      </c>
      <c r="B113" s="1687" t="s">
        <v>1724</v>
      </c>
      <c r="C113" s="1686" t="s">
        <v>3904</v>
      </c>
      <c r="D113" s="1686" t="s">
        <v>3905</v>
      </c>
      <c r="E113" s="2243">
        <v>150.66</v>
      </c>
    </row>
    <row r="114" spans="1:5" x14ac:dyDescent="0.2">
      <c r="A114" s="1217">
        <v>2017270</v>
      </c>
      <c r="B114" s="1687" t="s">
        <v>3907</v>
      </c>
      <c r="C114" s="1686" t="s">
        <v>3908</v>
      </c>
      <c r="D114" s="1686" t="s">
        <v>3909</v>
      </c>
      <c r="E114" s="2243">
        <v>160.97999999999999</v>
      </c>
    </row>
    <row r="115" spans="1:5" x14ac:dyDescent="0.2">
      <c r="A115" s="1685">
        <v>2017332</v>
      </c>
      <c r="B115" s="1687"/>
      <c r="C115" s="1686" t="s">
        <v>3910</v>
      </c>
      <c r="D115" s="1686" t="s">
        <v>3911</v>
      </c>
      <c r="E115" s="2243">
        <v>10.18</v>
      </c>
    </row>
    <row r="116" spans="1:5" x14ac:dyDescent="0.2">
      <c r="A116" s="60">
        <v>2017251</v>
      </c>
      <c r="B116" s="1687" t="s">
        <v>3914</v>
      </c>
      <c r="C116" s="60" t="s">
        <v>3915</v>
      </c>
      <c r="D116" s="1686" t="s">
        <v>2001</v>
      </c>
      <c r="E116" s="2297">
        <v>43.16</v>
      </c>
    </row>
    <row r="117" spans="1:5" x14ac:dyDescent="0.2">
      <c r="A117" s="1685">
        <v>2017359</v>
      </c>
      <c r="B117" s="1215">
        <v>615517</v>
      </c>
      <c r="C117" s="1213" t="s">
        <v>3923</v>
      </c>
      <c r="D117" s="1213" t="s">
        <v>3924</v>
      </c>
      <c r="E117" s="2300">
        <v>45.61</v>
      </c>
    </row>
    <row r="118" spans="1:5" x14ac:dyDescent="0.2">
      <c r="A118" s="60" t="s">
        <v>3930</v>
      </c>
      <c r="B118" s="1216" t="s">
        <v>3931</v>
      </c>
      <c r="C118" s="1214" t="s">
        <v>3933</v>
      </c>
      <c r="D118" s="1214" t="s">
        <v>3932</v>
      </c>
      <c r="E118" s="2297">
        <v>199.5</v>
      </c>
    </row>
    <row r="119" spans="1:5" x14ac:dyDescent="0.2">
      <c r="A119" s="60">
        <v>2017251</v>
      </c>
      <c r="B119" s="1687" t="s">
        <v>3863</v>
      </c>
      <c r="C119" s="1214" t="s">
        <v>3952</v>
      </c>
      <c r="D119" s="1214" t="s">
        <v>3955</v>
      </c>
      <c r="E119" s="2305">
        <v>58.91</v>
      </c>
    </row>
    <row r="120" spans="1:5" x14ac:dyDescent="0.2">
      <c r="A120" s="60">
        <v>2017251</v>
      </c>
      <c r="B120" s="1687" t="s">
        <v>3863</v>
      </c>
      <c r="C120" s="1214" t="s">
        <v>3953</v>
      </c>
      <c r="D120" s="1214" t="s">
        <v>3954</v>
      </c>
      <c r="E120" s="2309">
        <v>12.47</v>
      </c>
    </row>
    <row r="121" spans="1:5" x14ac:dyDescent="0.2">
      <c r="A121" s="60">
        <v>2017270</v>
      </c>
      <c r="B121" s="1687" t="s">
        <v>3907</v>
      </c>
      <c r="C121" s="1214" t="s">
        <v>3953</v>
      </c>
      <c r="D121" s="1214" t="s">
        <v>3483</v>
      </c>
      <c r="E121" s="2309">
        <v>12.47</v>
      </c>
    </row>
    <row r="122" spans="1:5" x14ac:dyDescent="0.2">
      <c r="A122" s="60">
        <v>2017322</v>
      </c>
      <c r="B122" s="1216">
        <v>637217</v>
      </c>
      <c r="C122" s="1214" t="s">
        <v>4000</v>
      </c>
      <c r="D122" s="1214" t="s">
        <v>4001</v>
      </c>
      <c r="E122" s="60"/>
    </row>
    <row r="123" spans="1:5" x14ac:dyDescent="0.2">
      <c r="A123" s="60">
        <v>2017350</v>
      </c>
      <c r="B123" s="1216" t="s">
        <v>4009</v>
      </c>
      <c r="C123" s="1214" t="s">
        <v>4010</v>
      </c>
      <c r="D123" s="1214" t="s">
        <v>3483</v>
      </c>
      <c r="E123" s="2309">
        <v>23.38</v>
      </c>
    </row>
    <row r="124" spans="1:5" x14ac:dyDescent="0.2">
      <c r="A124" s="60">
        <v>2017407</v>
      </c>
      <c r="B124" s="1216" t="s">
        <v>4030</v>
      </c>
      <c r="C124" s="1214" t="s">
        <v>4031</v>
      </c>
      <c r="D124" s="1214" t="s">
        <v>3905</v>
      </c>
      <c r="E124" s="60"/>
    </row>
    <row r="125" spans="1:5" x14ac:dyDescent="0.2">
      <c r="A125" s="60"/>
      <c r="B125" s="1216" t="s">
        <v>4033</v>
      </c>
      <c r="C125" s="1214" t="s">
        <v>4032</v>
      </c>
      <c r="D125" s="1214" t="s">
        <v>3905</v>
      </c>
      <c r="E125" s="60"/>
    </row>
    <row r="126" spans="1:5" x14ac:dyDescent="0.2">
      <c r="A126" s="60"/>
      <c r="B126" s="1216" t="s">
        <v>451</v>
      </c>
      <c r="C126" s="1214" t="s">
        <v>4034</v>
      </c>
      <c r="D126" s="1214" t="s">
        <v>3905</v>
      </c>
      <c r="E126" s="60"/>
    </row>
    <row r="127" spans="1:5" x14ac:dyDescent="0.2">
      <c r="A127" s="60">
        <v>2017377</v>
      </c>
      <c r="B127" s="1216">
        <v>624117</v>
      </c>
      <c r="C127" s="1214" t="s">
        <v>4035</v>
      </c>
      <c r="D127" s="1214" t="s">
        <v>2001</v>
      </c>
      <c r="E127" s="2326">
        <v>33.54</v>
      </c>
    </row>
    <row r="128" spans="1:5" x14ac:dyDescent="0.2">
      <c r="A128" s="60">
        <v>2017395</v>
      </c>
      <c r="B128" s="1216" t="s">
        <v>4054</v>
      </c>
      <c r="C128" s="1214" t="s">
        <v>4055</v>
      </c>
      <c r="D128" s="1214" t="s">
        <v>2001</v>
      </c>
      <c r="E128" s="2326">
        <v>88.62</v>
      </c>
    </row>
    <row r="129" spans="1:5" x14ac:dyDescent="0.2">
      <c r="A129" s="60">
        <v>2017337</v>
      </c>
      <c r="B129" s="1216">
        <v>656317</v>
      </c>
      <c r="C129" s="1214" t="s">
        <v>4060</v>
      </c>
      <c r="D129" s="1214" t="s">
        <v>4061</v>
      </c>
      <c r="E129" s="2326">
        <v>2.21</v>
      </c>
    </row>
    <row r="130" spans="1:5" x14ac:dyDescent="0.2">
      <c r="A130" s="60">
        <v>2016144</v>
      </c>
      <c r="B130" s="1216"/>
      <c r="C130" s="1214" t="s">
        <v>4063</v>
      </c>
      <c r="D130" s="1214" t="s">
        <v>4064</v>
      </c>
      <c r="E130" s="2326">
        <v>41.57</v>
      </c>
    </row>
    <row r="131" spans="1:5" x14ac:dyDescent="0.2">
      <c r="A131" s="60" t="s">
        <v>4065</v>
      </c>
      <c r="B131" s="1216" t="s">
        <v>4066</v>
      </c>
      <c r="C131" s="1214" t="s">
        <v>4067</v>
      </c>
      <c r="D131" s="1214" t="s">
        <v>4068</v>
      </c>
      <c r="E131" s="2326">
        <v>131.97999999999999</v>
      </c>
    </row>
    <row r="132" spans="1:5" x14ac:dyDescent="0.2">
      <c r="A132" s="1217">
        <v>2016144</v>
      </c>
      <c r="B132" s="1216"/>
      <c r="C132" s="1214" t="s">
        <v>4074</v>
      </c>
      <c r="D132" s="1214" t="s">
        <v>3905</v>
      </c>
      <c r="E132" s="2340">
        <v>288</v>
      </c>
    </row>
    <row r="133" spans="1:5" x14ac:dyDescent="0.2">
      <c r="A133" s="1683">
        <v>2017293</v>
      </c>
      <c r="B133" s="1216"/>
      <c r="C133" s="1214" t="s">
        <v>4100</v>
      </c>
      <c r="D133" s="60" t="s">
        <v>3905</v>
      </c>
      <c r="E133" s="1681">
        <v>101.25</v>
      </c>
    </row>
    <row r="134" spans="1:5" x14ac:dyDescent="0.2">
      <c r="A134" s="60">
        <v>2017270</v>
      </c>
      <c r="B134" s="1115" t="s">
        <v>4101</v>
      </c>
      <c r="C134" s="60" t="s">
        <v>4102</v>
      </c>
      <c r="D134" s="60" t="s">
        <v>2001</v>
      </c>
      <c r="E134" s="2475">
        <v>13.12</v>
      </c>
    </row>
    <row r="135" spans="1:5" x14ac:dyDescent="0.2">
      <c r="A135" s="1686">
        <v>2017376</v>
      </c>
      <c r="B135" s="1687">
        <v>648617</v>
      </c>
      <c r="C135" s="60" t="s">
        <v>4106</v>
      </c>
      <c r="D135" s="60" t="s">
        <v>4107</v>
      </c>
      <c r="E135" s="2395">
        <v>10.18</v>
      </c>
    </row>
    <row r="136" spans="1:5" x14ac:dyDescent="0.2">
      <c r="A136" s="1686">
        <v>2017385</v>
      </c>
      <c r="B136" s="1687">
        <v>668117</v>
      </c>
      <c r="C136" s="60" t="s">
        <v>4108</v>
      </c>
      <c r="D136" s="60" t="s">
        <v>2395</v>
      </c>
      <c r="E136" s="2395">
        <v>122.73</v>
      </c>
    </row>
    <row r="137" spans="1:5" x14ac:dyDescent="0.2">
      <c r="A137" s="1686"/>
      <c r="B137" s="1687" t="s">
        <v>1724</v>
      </c>
      <c r="C137" s="60" t="s">
        <v>4109</v>
      </c>
      <c r="D137" s="60" t="s">
        <v>3905</v>
      </c>
      <c r="E137" s="2395">
        <v>2.74</v>
      </c>
    </row>
    <row r="138" spans="1:5" x14ac:dyDescent="0.2">
      <c r="A138" s="1686">
        <v>2017390</v>
      </c>
      <c r="B138" s="1687">
        <v>630217</v>
      </c>
      <c r="C138" s="60" t="s">
        <v>4120</v>
      </c>
      <c r="D138" s="60" t="s">
        <v>2001</v>
      </c>
      <c r="E138" s="60"/>
    </row>
    <row r="139" spans="1:5" x14ac:dyDescent="0.2">
      <c r="A139" s="1686">
        <v>2016144</v>
      </c>
      <c r="B139" s="1687" t="s">
        <v>4121</v>
      </c>
      <c r="C139" s="60" t="s">
        <v>4122</v>
      </c>
      <c r="D139" s="60" t="s">
        <v>2001</v>
      </c>
      <c r="E139" s="60"/>
    </row>
    <row r="140" spans="1:5" x14ac:dyDescent="0.2">
      <c r="A140" s="1686">
        <v>2017144</v>
      </c>
      <c r="B140" s="1687"/>
      <c r="C140" s="60" t="s">
        <v>2140</v>
      </c>
      <c r="D140" s="60" t="s">
        <v>4134</v>
      </c>
      <c r="E140" s="2407">
        <v>324.5</v>
      </c>
    </row>
    <row r="141" spans="1:5" x14ac:dyDescent="0.2">
      <c r="A141" s="1686" t="s">
        <v>4145</v>
      </c>
      <c r="B141" s="1687"/>
      <c r="C141" s="60" t="s">
        <v>4146</v>
      </c>
      <c r="D141" s="60" t="s">
        <v>4001</v>
      </c>
      <c r="E141" s="2407">
        <v>30.2</v>
      </c>
    </row>
    <row r="142" spans="1:5" x14ac:dyDescent="0.2">
      <c r="A142" s="1686">
        <v>2017376</v>
      </c>
      <c r="B142" s="1687">
        <v>648617</v>
      </c>
      <c r="C142" s="60" t="s">
        <v>4148</v>
      </c>
      <c r="D142" s="60" t="s">
        <v>4147</v>
      </c>
      <c r="E142" s="2407">
        <v>13.44</v>
      </c>
    </row>
    <row r="143" spans="1:5" x14ac:dyDescent="0.2">
      <c r="A143" s="1686">
        <v>2017331</v>
      </c>
      <c r="B143" s="1687"/>
      <c r="C143" s="60" t="s">
        <v>4157</v>
      </c>
      <c r="D143" s="60" t="s">
        <v>2756</v>
      </c>
      <c r="E143" s="2414">
        <v>140</v>
      </c>
    </row>
    <row r="144" spans="1:5" x14ac:dyDescent="0.2">
      <c r="A144" s="1686">
        <v>2017307</v>
      </c>
      <c r="B144" s="1687"/>
      <c r="C144" s="60" t="s">
        <v>4159</v>
      </c>
      <c r="D144" s="60" t="s">
        <v>4160</v>
      </c>
      <c r="E144" s="2448">
        <v>223.23</v>
      </c>
    </row>
    <row r="145" spans="1:5" x14ac:dyDescent="0.2">
      <c r="A145" s="1686">
        <v>2017307</v>
      </c>
      <c r="B145" s="1687"/>
      <c r="C145" s="60" t="s">
        <v>4162</v>
      </c>
      <c r="D145" s="60" t="s">
        <v>4163</v>
      </c>
      <c r="E145" s="2448">
        <v>13.16</v>
      </c>
    </row>
    <row r="146" spans="1:5" x14ac:dyDescent="0.2">
      <c r="A146" s="1686">
        <v>2017376</v>
      </c>
      <c r="B146" s="1687">
        <v>648617</v>
      </c>
      <c r="C146" s="60" t="s">
        <v>4170</v>
      </c>
      <c r="D146" s="60" t="s">
        <v>4171</v>
      </c>
      <c r="E146" s="2477">
        <v>29.25</v>
      </c>
    </row>
    <row r="147" spans="1:5" x14ac:dyDescent="0.2">
      <c r="A147" s="1686" t="s">
        <v>4065</v>
      </c>
      <c r="B147" s="1687" t="s">
        <v>91</v>
      </c>
      <c r="C147" s="60" t="s">
        <v>4172</v>
      </c>
      <c r="D147" s="60" t="s">
        <v>4173</v>
      </c>
      <c r="E147" s="2477">
        <v>505.75</v>
      </c>
    </row>
    <row r="148" spans="1:5" x14ac:dyDescent="0.2">
      <c r="A148" s="1686">
        <v>2017441</v>
      </c>
      <c r="B148" s="1687">
        <v>647917</v>
      </c>
      <c r="C148" s="60" t="s">
        <v>4174</v>
      </c>
      <c r="D148" s="60" t="s">
        <v>2001</v>
      </c>
      <c r="E148" s="2477">
        <v>59.98</v>
      </c>
    </row>
    <row r="149" spans="1:5" x14ac:dyDescent="0.2">
      <c r="A149" s="1686">
        <v>2017089</v>
      </c>
      <c r="B149" s="1687"/>
      <c r="C149" s="60" t="s">
        <v>4184</v>
      </c>
      <c r="D149" s="60" t="s">
        <v>4185</v>
      </c>
      <c r="E149" s="2477">
        <v>26.77</v>
      </c>
    </row>
    <row r="150" spans="1:5" x14ac:dyDescent="0.2">
      <c r="A150" s="1686">
        <v>2017255</v>
      </c>
      <c r="B150" s="1687">
        <v>639717</v>
      </c>
      <c r="C150" s="60" t="s">
        <v>4220</v>
      </c>
      <c r="D150" s="60" t="s">
        <v>4221</v>
      </c>
      <c r="E150" s="60"/>
    </row>
    <row r="151" spans="1:5" x14ac:dyDescent="0.2">
      <c r="A151" s="1217">
        <v>2017446</v>
      </c>
      <c r="B151" s="1687">
        <v>637017</v>
      </c>
      <c r="C151" s="60" t="s">
        <v>4227</v>
      </c>
      <c r="D151" s="60" t="s">
        <v>4228</v>
      </c>
      <c r="E151" s="2477">
        <v>18.84</v>
      </c>
    </row>
    <row r="152" spans="1:5" x14ac:dyDescent="0.2">
      <c r="A152" s="60">
        <v>2017270</v>
      </c>
      <c r="B152" s="1115" t="s">
        <v>4101</v>
      </c>
      <c r="C152" s="60" t="s">
        <v>3953</v>
      </c>
      <c r="D152" s="60" t="s">
        <v>2001</v>
      </c>
      <c r="E152" s="2592">
        <v>12.47</v>
      </c>
    </row>
    <row r="153" spans="1:5" x14ac:dyDescent="0.2">
      <c r="A153" s="60"/>
      <c r="B153" s="1220"/>
      <c r="C153" s="60"/>
      <c r="D153" s="60"/>
      <c r="E153" s="60"/>
    </row>
    <row r="154" spans="1:5" x14ac:dyDescent="0.2">
      <c r="A154" s="60"/>
      <c r="B154" s="1220"/>
      <c r="C154" s="1217"/>
      <c r="D154" s="2476"/>
      <c r="E154" s="1213"/>
    </row>
    <row r="155" spans="1:5" x14ac:dyDescent="0.2">
      <c r="A155" s="60"/>
      <c r="B155" s="1220"/>
      <c r="C155" s="60"/>
      <c r="D155" s="2476"/>
      <c r="E155" s="1214"/>
    </row>
    <row r="156" spans="1:5" x14ac:dyDescent="0.2">
      <c r="A156" s="60"/>
      <c r="B156" s="1220"/>
      <c r="C156" s="60"/>
      <c r="D156" s="2476"/>
      <c r="E156" s="1214"/>
    </row>
    <row r="157" spans="1:5" x14ac:dyDescent="0.2">
      <c r="A157" s="60"/>
      <c r="B157" s="1220"/>
      <c r="C157" s="60"/>
      <c r="D157" s="2476"/>
      <c r="E157" s="1214"/>
    </row>
    <row r="158" spans="1:5" x14ac:dyDescent="0.2">
      <c r="A158" s="60"/>
      <c r="B158" s="1220"/>
      <c r="C158" s="60"/>
      <c r="D158" s="2476"/>
      <c r="E158" s="1214"/>
    </row>
    <row r="159" spans="1:5" x14ac:dyDescent="0.2">
      <c r="C159" s="60"/>
      <c r="D159" s="1213"/>
      <c r="E159" s="1214"/>
    </row>
  </sheetData>
  <customSheetViews>
    <customSheetView guid="{22CDCF1B-A998-4C66-A90E-5BC54F71D148}">
      <selection activeCell="A50" sqref="A50:XFD50"/>
      <pageMargins left="0.7" right="0.7" top="0.75" bottom="0.75" header="0.3" footer="0.3"/>
    </customSheetView>
    <customSheetView guid="{EEF632F4-194A-46FA-A666-DFA3C20FCC0C}" showPageBreaks="1" topLeftCell="A119">
      <selection activeCell="A50" sqref="A50:XFD50"/>
      <pageMargins left="0.7" right="0.7" top="0.75" bottom="0.75" header="0.3" footer="0.3"/>
    </customSheetView>
    <customSheetView guid="{B253F0B5-16E0-4030-8F1B-D810AA430E4F}">
      <selection sqref="A1:XFD2"/>
      <pageMargins left="0.7" right="0.7" top="0.75" bottom="0.75" header="0.3" footer="0.3"/>
    </customSheetView>
    <customSheetView guid="{BE55C6D2-CFCD-43C4-899B-009D5EF25234}">
      <selection activeCell="A50" sqref="A50:XFD50"/>
      <pageMargins left="0.7" right="0.7" top="0.75" bottom="0.75" header="0.3" footer="0.3"/>
    </customSheetView>
    <customSheetView guid="{7636C453-549A-4F6D-9430-D240E8CD914B}">
      <selection activeCell="E33" sqref="E33"/>
      <pageMargins left="0.7" right="0.7" top="0.75" bottom="0.75" header="0.3" footer="0.3"/>
    </customSheetView>
    <customSheetView guid="{44A32263-99D3-4627-8E19-5E90B1BA6A9B}">
      <selection activeCell="E16" sqref="E16"/>
      <pageMargins left="0.7" right="0.7" top="0.75" bottom="0.75" header="0.3" footer="0.3"/>
    </customSheetView>
    <customSheetView guid="{5318FB8F-D1A9-4668-BD6C-B7D1DE58AAF3}" topLeftCell="A118">
      <selection activeCell="F140" sqref="F140"/>
      <pageMargins left="0.7" right="0.7" top="0.75" bottom="0.75" header="0.3" footer="0.3"/>
    </customSheetView>
    <customSheetView guid="{43F5AAA3-B556-45FF-A35B-9AF3E75AD368}" topLeftCell="A121">
      <selection activeCell="C132" sqref="C132"/>
      <pageMargins left="0.7" right="0.7" top="0.75" bottom="0.75" header="0.3" footer="0.3"/>
    </customSheetView>
    <customSheetView guid="{6253D632-6DBB-4325-BCEA-2CD8430E5C69}">
      <selection activeCell="C6" sqref="C6"/>
      <pageMargins left="0.7" right="0.7" top="0.75" bottom="0.75" header="0.3" footer="0.3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Werkbladen</vt:lpstr>
      </vt:variant>
      <vt:variant>
        <vt:i4>9</vt:i4>
      </vt:variant>
      <vt:variant>
        <vt:lpstr>Grafieken</vt:lpstr>
      </vt:variant>
      <vt:variant>
        <vt:i4>1</vt:i4>
      </vt:variant>
      <vt:variant>
        <vt:lpstr>Benoemde bereiken</vt:lpstr>
      </vt:variant>
      <vt:variant>
        <vt:i4>14</vt:i4>
      </vt:variant>
    </vt:vector>
  </HeadingPairs>
  <TitlesOfParts>
    <vt:vector size="24" baseType="lpstr">
      <vt:lpstr>Offertes</vt:lpstr>
      <vt:lpstr>Projecten</vt:lpstr>
      <vt:lpstr>In Productie</vt:lpstr>
      <vt:lpstr>Reeds geproduceerd</vt:lpstr>
      <vt:lpstr>Bokken</vt:lpstr>
      <vt:lpstr>Bosman transport</vt:lpstr>
      <vt:lpstr>Prognose</vt:lpstr>
      <vt:lpstr>Productiemedewerkers</vt:lpstr>
      <vt:lpstr>Materialen service nb</vt:lpstr>
      <vt:lpstr>Grafiek</vt:lpstr>
      <vt:lpstr>'In Productie'!Z_0F7FDBD3_F322_4A37_A6FE_B527933DCCE6__wvu_PrintArea</vt:lpstr>
      <vt:lpstr>'Reeds geproduceerd'!Z_0F7FDBD3_F322_4A37_A6FE_B527933DCCE6__wvu_PrintArea</vt:lpstr>
      <vt:lpstr>'In Productie'!Z_2F74A502_7472_4EB1_AF3F_7FF6720CCED1__wvu_PrintArea</vt:lpstr>
      <vt:lpstr>'Reeds geproduceerd'!Z_2F74A502_7472_4EB1_AF3F_7FF6720CCED1__wvu_PrintArea</vt:lpstr>
      <vt:lpstr>'In Productie'!Z_52151A09_F4D4_4704_9138_C9190318DAA0__wvu_PrintArea</vt:lpstr>
      <vt:lpstr>'Reeds geproduceerd'!Z_52151A09_F4D4_4704_9138_C9190318DAA0__wvu_PrintArea</vt:lpstr>
      <vt:lpstr>'In Productie'!Z_A4B4C488_3EA7_4625_A012_440BA441C61E__wvu_PrintArea</vt:lpstr>
      <vt:lpstr>'Reeds geproduceerd'!Z_A4B4C488_3EA7_4625_A012_440BA441C61E__wvu_PrintArea</vt:lpstr>
      <vt:lpstr>'In Productie'!Z_B1C455C4_2B37_4D1D_99FF_1C0CF64EBBA4__wvu_PrintArea</vt:lpstr>
      <vt:lpstr>'Reeds geproduceerd'!Z_B1C455C4_2B37_4D1D_99FF_1C0CF64EBBA4__wvu_PrintArea</vt:lpstr>
      <vt:lpstr>'In Productie'!Z_D0579260_8D68_4828_B03D_3A228966BEE4__wvu_PrintArea</vt:lpstr>
      <vt:lpstr>'Reeds geproduceerd'!Z_D0579260_8D68_4828_B03D_3A228966BEE4__wvu_PrintArea</vt:lpstr>
      <vt:lpstr>'In Productie'!Z_D0AEB4AB_D171_413B_84A9_3A015402B233__wvu_PrintArea</vt:lpstr>
      <vt:lpstr>'Reeds geproduceerd'!Z_D0AEB4AB_D171_413B_84A9_3A015402B233__wvu_PrintArea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Beheerder</dc:creator>
  <cp:lastModifiedBy>Tom</cp:lastModifiedBy>
  <cp:lastPrinted>2017-06-30T12:40:33Z</cp:lastPrinted>
  <dcterms:created xsi:type="dcterms:W3CDTF">2015-09-25T07:02:29Z</dcterms:created>
  <dcterms:modified xsi:type="dcterms:W3CDTF">2017-07-08T11:09:01Z</dcterms:modified>
</cp:coreProperties>
</file>